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PY\Downloads\"/>
    </mc:Choice>
  </mc:AlternateContent>
  <xr:revisionPtr revIDLastSave="0" documentId="13_ncr:1_{B509E273-0782-43E3-A1DC-8CF4AAF07FBA}" xr6:coauthVersionLast="47" xr6:coauthVersionMax="47" xr10:uidLastSave="{00000000-0000-0000-0000-000000000000}"/>
  <bookViews>
    <workbookView xWindow="-120" yWindow="-120" windowWidth="24240" windowHeight="13140" tabRatio="857" firstSheet="3" activeTab="7" xr2:uid="{00000000-000D-0000-FFFF-FFFF00000000}"/>
  </bookViews>
  <sheets>
    <sheet name="01.ข้อมูลเบื้องต้น" sheetId="7" r:id="rId1"/>
    <sheet name="02.คีย์เทอม1" sheetId="108" r:id="rId2"/>
    <sheet name="03.คีย์เทอม2" sheetId="249" r:id="rId3"/>
    <sheet name="1.ปถ.07" sheetId="252" r:id="rId4"/>
    <sheet name="2.ชื่อนักเรียน" sheetId="9" r:id="rId5"/>
    <sheet name="3.เวลาเรียน" sheetId="254" r:id="rId6"/>
    <sheet name="4.1เทอม1" sheetId="60" r:id="rId7"/>
    <sheet name="5.1เทอม2" sheetId="250" r:id="rId8"/>
    <sheet name="6.1ปลายภาค" sheetId="2" r:id="rId9"/>
    <sheet name="6.2ประกาศปลายภาค" sheetId="251" r:id="rId10"/>
    <sheet name="7.พัฒนาผู้เรียน" sheetId="8" r:id="rId11"/>
    <sheet name="8.อ่านคิดวิเคราะห์" sheetId="10" r:id="rId12"/>
    <sheet name="9.คุณลักษณะ" sheetId="11" r:id="rId13"/>
    <sheet name="10.รายงาน" sheetId="14" r:id="rId14"/>
    <sheet name="ข้อมูล1" sheetId="257" state="hidden" r:id="rId15"/>
    <sheet name="Subject" sheetId="248" state="hidden" r:id="rId16"/>
    <sheet name="3.คีย์เทอม1 mlp" sheetId="255" state="hidden" r:id="rId17"/>
    <sheet name="3.1เทอม1 (mlp)" sheetId="256" state="hidden" r:id="rId18"/>
    <sheet name="5.3 mep กรอกคะแนน" sheetId="253" state="hidden" r:id="rId19"/>
    <sheet name="3.2คีย์กลางภาค1" sheetId="244" state="hidden" r:id="rId20"/>
    <sheet name="3.2กลางภาค1" sheetId="245" state="hidden" r:id="rId21"/>
    <sheet name="4.2คีย์กลางภาค2" sheetId="246" state="hidden" r:id="rId22"/>
    <sheet name="4.2กลางภาค2" sheetId="247" state="hidden" r:id="rId23"/>
  </sheets>
  <externalReferences>
    <externalReference r:id="rId24"/>
    <externalReference r:id="rId25"/>
    <externalReference r:id="rId26"/>
    <externalReference r:id="rId27"/>
    <externalReference r:id="rId28"/>
  </externalReferences>
  <definedNames>
    <definedName name="_xlnm._FilterDatabase" localSheetId="0" hidden="1">'01.ข้อมูลเบื้องต้น'!$A$1:$G$16</definedName>
    <definedName name="ActAll_1">'[1]4.คีย์ปลายภาค'!$BG$11</definedName>
    <definedName name="Activities">'[2]6.3พัฒนาผู้เรียน'!$H$11:$H$55</definedName>
    <definedName name="Activity1">'[2]1.ข้อมูลเบื้องต้น'!$C$34</definedName>
    <definedName name="Activity2">'[2]1.ข้อมูลเบื้องต้น'!$C$35</definedName>
    <definedName name="Activity3">'[2]1.ข้อมูลเบื้องต้น'!$C$36</definedName>
    <definedName name="Activity4">'[2]1.ข้อมูลเบื้องต้น'!$C$37</definedName>
    <definedName name="Advisor">'[2]1.ข้อมูลเบื้องต้น'!$K$6</definedName>
    <definedName name="AppDate">'[2]1.ข้อมูลเบื้องต้น'!$K$14</definedName>
    <definedName name="AppMonth">'[2]1.ข้อมูลเบื้องต้น'!$L$14</definedName>
    <definedName name="AppYear">'[2]1.ข้อมูลเบื้องต้น'!$M$14</definedName>
    <definedName name="AssDirector">'[2]1.ข้อมูลเบื้องต้น'!$K$10</definedName>
    <definedName name="Attribute">'[2]8.คุณลักษณะ'!$L$11:$L$55</definedName>
    <definedName name="Class">'[2]1.ข้อมูลเบื้องต้น'!$K$2</definedName>
    <definedName name="CodeEle1">'[2]1.ข้อมูลเบื้องต้น'!$B$20</definedName>
    <definedName name="CodeEle10">'[2]1.ข้อมูลเบื้องต้น'!$B$29</definedName>
    <definedName name="CodeEle11">'[2]1.ข้อมูลเบื้องต้น'!$B$30</definedName>
    <definedName name="CodeEle12">'[2]1.ข้อมูลเบื้องต้น'!$B$31</definedName>
    <definedName name="CodeEle2">'[2]1.ข้อมูลเบื้องต้น'!$B$21</definedName>
    <definedName name="CodeEle3">'[2]1.ข้อมูลเบื้องต้น'!$B$22</definedName>
    <definedName name="CodeEle4">'[2]1.ข้อมูลเบื้องต้น'!$B$23</definedName>
    <definedName name="CodeEle5">'[2]1.ข้อมูลเบื้องต้น'!$B$24</definedName>
    <definedName name="CodeEle6">'[2]1.ข้อมูลเบื้องต้น'!$B$25</definedName>
    <definedName name="CodeEle7">'[2]1.ข้อมูลเบื้องต้น'!$B$26</definedName>
    <definedName name="CodeEle8">'[2]1.ข้อมูลเบื้องต้น'!$B$27</definedName>
    <definedName name="CodeEle9">'[2]1.ข้อมูลเบื้องต้น'!$B$28</definedName>
    <definedName name="codegen1">'[2]1.ข้อมูลเบื้องต้น'!$B$7</definedName>
    <definedName name="codegen10">'[2]1.ข้อมูลเบื้องต้น'!$B$16</definedName>
    <definedName name="codegen11">'[2]1.ข้อมูลเบื้องต้น'!$B$17</definedName>
    <definedName name="codegen12">'[2]1.ข้อมูลเบื้องต้น'!$B$18</definedName>
    <definedName name="codegen2">'[2]1.ข้อมูลเบื้องต้น'!$B$8</definedName>
    <definedName name="codegen3">'[2]1.ข้อมูลเบื้องต้น'!$B$9</definedName>
    <definedName name="codegen4">'[2]1.ข้อมูลเบื้องต้น'!$B$10</definedName>
    <definedName name="codegen5">'[2]1.ข้อมูลเบื้องต้น'!$B$11</definedName>
    <definedName name="codegen6">'[2]1.ข้อมูลเบื้องต้น'!$B$12</definedName>
    <definedName name="codegen7">'[2]1.ข้อมูลเบื้องต้น'!$B$13</definedName>
    <definedName name="codegen8">'[2]1.ข้อมูลเบื้องต้น'!$B$14</definedName>
    <definedName name="codegen9">'[2]1.ข้อมูลเบื้องต้น'!$B$15</definedName>
    <definedName name="CreditEle1">'[2]1.ข้อมูลเบื้องต้น'!$D$20</definedName>
    <definedName name="CreditEle10">'[2]1.ข้อมูลเบื้องต้น'!$D$29</definedName>
    <definedName name="CreditEle11">'[2]1.ข้อมูลเบื้องต้น'!$D$30</definedName>
    <definedName name="CreditEle12">'[2]1.ข้อมูลเบื้องต้น'!$D$31</definedName>
    <definedName name="CreditEle2">'[2]1.ข้อมูลเบื้องต้น'!$D$21</definedName>
    <definedName name="CreditEle3">'[2]1.ข้อมูลเบื้องต้น'!$D$22</definedName>
    <definedName name="CreditEle4">'[2]1.ข้อมูลเบื้องต้น'!$D$23</definedName>
    <definedName name="CreditEle5">'[2]1.ข้อมูลเบื้องต้น'!$D$24</definedName>
    <definedName name="CreditEle6">'[2]1.ข้อมูลเบื้องต้น'!$D$25</definedName>
    <definedName name="CreditEle7">'[2]1.ข้อมูลเบื้องต้น'!$D$26</definedName>
    <definedName name="CreditEle8">'[2]1.ข้อมูลเบื้องต้น'!$D$27</definedName>
    <definedName name="CreditEle9">'[2]1.ข้อมูลเบื้องต้น'!$D$28</definedName>
    <definedName name="CreditGen1">'[2]1.ข้อมูลเบื้องต้น'!$D$7</definedName>
    <definedName name="CreditGen10">'[2]1.ข้อมูลเบื้องต้น'!$D$16</definedName>
    <definedName name="CreditGen11">'[2]1.ข้อมูลเบื้องต้น'!$D$17</definedName>
    <definedName name="CreditGen12">'[2]1.ข้อมูลเบื้องต้น'!$D$18</definedName>
    <definedName name="CreditGen2">'[2]1.ข้อมูลเบื้องต้น'!$D$8</definedName>
    <definedName name="CreditGen3">'[2]1.ข้อมูลเบื้องต้น'!$D$9</definedName>
    <definedName name="CreditGen4">'[2]1.ข้อมูลเบื้องต้น'!$D$10</definedName>
    <definedName name="CreditGen5">'[2]1.ข้อมูลเบื้องต้น'!$D$11</definedName>
    <definedName name="CreditGen6">'[2]1.ข้อมูลเบื้องต้น'!$D$12</definedName>
    <definedName name="CreditGen7">'[2]1.ข้อมูลเบื้องต้น'!$D$13</definedName>
    <definedName name="CreditGen8">'[2]1.ข้อมูลเบื้องต้น'!$D$14</definedName>
    <definedName name="CreditGen9">'[2]1.ข้อมูลเบื้องต้น'!$D$15</definedName>
    <definedName name="Director">'[2]1.ข้อมูลเบื้องต้น'!$K$12</definedName>
    <definedName name="EleGrade1">'[2]6.คีย์ปลายภาค'!$BS$6:$BS$50</definedName>
    <definedName name="EleGrade10">'[2]6.คีย์ปลายภาค'!$DL$6:$DL$50</definedName>
    <definedName name="EleGrade11">'[2]6.คีย์ปลายภาค'!$DQ$6:$DQ$50</definedName>
    <definedName name="EleGrade12">'[2]6.คีย์ปลายภาค'!$DV$6:$DV$50</definedName>
    <definedName name="EleGrade2">'[2]6.คีย์ปลายภาค'!$BX$6:$BX$50</definedName>
    <definedName name="EleGrade3">'[2]6.คีย์ปลายภาค'!$CC$6:$CC$50</definedName>
    <definedName name="EleGrade4">'[2]6.คีย์ปลายภาค'!$CH$6:$CH$50</definedName>
    <definedName name="EleGrade5">'[2]6.คีย์ปลายภาค'!$CM$6:$CM$50</definedName>
    <definedName name="EleGrade6">'[2]6.คีย์ปลายภาค'!$CR$6:$CR$50</definedName>
    <definedName name="EleGrade7">'[2]6.คีย์ปลายภาค'!$CW$6:$CW$50</definedName>
    <definedName name="EleGrade8">'[2]6.คีย์ปลายภาค'!$DB$6:$DB$50</definedName>
    <definedName name="EleGrade9">'[2]6.คีย์ปลายภาค'!$DG$6:$DG$50</definedName>
    <definedName name="Eval">'[2]1.ข้อมูลเบื้องต้น'!$K$8</definedName>
    <definedName name="Gengrade1">'[2]6.คีย์ปลายภาค'!$K$6:$K$50</definedName>
    <definedName name="Gengrade10">'[2]6.คีย์ปลายภาค'!$BD$6:$BD$50</definedName>
    <definedName name="Gengrade11">'[2]6.คีย์ปลายภาค'!$BI$6:$BI$50</definedName>
    <definedName name="Gengrade12">'[2]6.คีย์ปลายภาค'!$BN$6:$BN$50</definedName>
    <definedName name="Gengrade2">'[2]6.คีย์ปลายภาค'!$P$6:$P$50</definedName>
    <definedName name="Gengrade3">'[2]6.คีย์ปลายภาค'!$U$6:$U$50</definedName>
    <definedName name="Gengrade4">'[2]6.คีย์ปลายภาค'!$Z$6:$Z$50</definedName>
    <definedName name="Gengrade5">'[2]6.คีย์ปลายภาค'!$AE$6:$AE$50</definedName>
    <definedName name="Gengrade6">'[2]6.คีย์ปลายภาค'!$AJ$6:$AJ$50</definedName>
    <definedName name="Gengrade7">'[2]6.คีย์ปลายภาค'!$AO$6:$AO$50</definedName>
    <definedName name="Gengrade8">'[2]6.คีย์ปลายภาค'!$AT$6:$AT$50</definedName>
    <definedName name="Gengrade9">'[2]6.คีย์ปลายภาค'!$AY$6:$AY$50</definedName>
    <definedName name="IDstu_1">'[1]2.ชื่อนักเรียน'!$B$11</definedName>
    <definedName name="IDstu1">'[2]2.ชื่อนักเรียน'!$B$11</definedName>
    <definedName name="IDstu10">'[2]2.ชื่อนักเรียน'!$B$20</definedName>
    <definedName name="IDstu11">'[2]2.ชื่อนักเรียน'!$B$21</definedName>
    <definedName name="IDstu12">'[2]2.ชื่อนักเรียน'!$B$22</definedName>
    <definedName name="IDstu13">'[2]2.ชื่อนักเรียน'!$B$23</definedName>
    <definedName name="IDstu14">'[2]2.ชื่อนักเรียน'!$B$24</definedName>
    <definedName name="IDstu15">'[2]2.ชื่อนักเรียน'!$B$25</definedName>
    <definedName name="IDstu16">'[2]2.ชื่อนักเรียน'!$B$26</definedName>
    <definedName name="IDstu17">'[2]2.ชื่อนักเรียน'!$B$27</definedName>
    <definedName name="IDstu18">'[2]2.ชื่อนักเรียน'!$B$28</definedName>
    <definedName name="IDstu19">'[2]2.ชื่อนักเรียน'!$B$29</definedName>
    <definedName name="IDstu2">'[2]2.ชื่อนักเรียน'!$B$12</definedName>
    <definedName name="IDstu20">'[2]2.ชื่อนักเรียน'!$B$30</definedName>
    <definedName name="IDstu21">'[2]2.ชื่อนักเรียน'!$B$31</definedName>
    <definedName name="IDstu22">'[2]2.ชื่อนักเรียน'!$B$32</definedName>
    <definedName name="IDstu23">'[2]2.ชื่อนักเรียน'!$B$33</definedName>
    <definedName name="IDstu24">'[2]2.ชื่อนักเรียน'!$B$34</definedName>
    <definedName name="IDstu25">'[2]2.ชื่อนักเรียน'!$B$35</definedName>
    <definedName name="IDstu26">'[2]2.ชื่อนักเรียน'!$B$36</definedName>
    <definedName name="IDstu27">'[2]2.ชื่อนักเรียน'!$B$37</definedName>
    <definedName name="IDstu28">'[2]2.ชื่อนักเรียน'!$B$38</definedName>
    <definedName name="IDstu29">'[2]2.ชื่อนักเรียน'!$B$39</definedName>
    <definedName name="IDstu3">'[2]2.ชื่อนักเรียน'!$B$13</definedName>
    <definedName name="IDstu30">'[2]2.ชื่อนักเรียน'!$B$40</definedName>
    <definedName name="IDstu31">'[2]2.ชื่อนักเรียน'!$B$41</definedName>
    <definedName name="IDstu32">'[2]2.ชื่อนักเรียน'!$B$42</definedName>
    <definedName name="IDstu33">'[2]2.ชื่อนักเรียน'!$B$43</definedName>
    <definedName name="IDstu34">'[2]2.ชื่อนักเรียน'!$B$44</definedName>
    <definedName name="IDstu35">'[2]2.ชื่อนักเรียน'!$B$45</definedName>
    <definedName name="IDstu36">'[2]2.ชื่อนักเรียน'!$B$46</definedName>
    <definedName name="IDstu37">'[2]2.ชื่อนักเรียน'!$B$47</definedName>
    <definedName name="IDstu38">'[2]2.ชื่อนักเรียน'!$B$48</definedName>
    <definedName name="IDstu39">'[2]2.ชื่อนักเรียน'!$B$49</definedName>
    <definedName name="IDstu4">'[2]2.ชื่อนักเรียน'!$B$14</definedName>
    <definedName name="IDstu40">'[2]2.ชื่อนักเรียน'!$B$50</definedName>
    <definedName name="IDstu41">'[2]2.ชื่อนักเรียน'!$B$51</definedName>
    <definedName name="IDstu42">'[2]2.ชื่อนักเรียน'!$B$52</definedName>
    <definedName name="IDstu43">'[2]2.ชื่อนักเรียน'!$B$53</definedName>
    <definedName name="IDstu44">'[2]2.ชื่อนักเรียน'!$B$54</definedName>
    <definedName name="IDstu45">'[2]2.ชื่อนักเรียน'!$B$55</definedName>
    <definedName name="IDstu5">'[2]2.ชื่อนักเรียน'!$B$15</definedName>
    <definedName name="IDstu6">'[2]2.ชื่อนักเรียน'!$B$16</definedName>
    <definedName name="IDstu7">'[2]2.ชื่อนักเรียน'!$B$17</definedName>
    <definedName name="IDstu8">'[2]2.ชื่อนักเรียน'!$B$18</definedName>
    <definedName name="IDstu9">'[2]2.ชื่อนักเรียน'!$B$19</definedName>
    <definedName name="Name_1">'[1]2.ชื่อนักเรียน'!$C$11</definedName>
    <definedName name="Name_10">'[1]2.ชื่อนักเรียน'!$C$20</definedName>
    <definedName name="Name_11">'[1]2.ชื่อนักเรียน'!$C$21</definedName>
    <definedName name="Name_12">'[1]2.ชื่อนักเรียน'!$C$22</definedName>
    <definedName name="Name_13">'[1]2.ชื่อนักเรียน'!$C$23</definedName>
    <definedName name="Name_14">'[1]2.ชื่อนักเรียน'!$C$24</definedName>
    <definedName name="Name_15">'[1]2.ชื่อนักเรียน'!$C$25</definedName>
    <definedName name="Name_16">'[1]2.ชื่อนักเรียน'!$C$26</definedName>
    <definedName name="Name_17">'[1]2.ชื่อนักเรียน'!$C$27</definedName>
    <definedName name="Name_18">'[1]2.ชื่อนักเรียน'!$C$28</definedName>
    <definedName name="Name_19">'[1]2.ชื่อนักเรียน'!$C$29</definedName>
    <definedName name="Name_2">'[1]2.ชื่อนักเรียน'!$C$12</definedName>
    <definedName name="Name_20">'[1]2.ชื่อนักเรียน'!$C$30</definedName>
    <definedName name="Name_21">'[1]2.ชื่อนักเรียน'!$C$31</definedName>
    <definedName name="Name_22">'[1]2.ชื่อนักเรียน'!$C$32</definedName>
    <definedName name="Name_23">'[1]2.ชื่อนักเรียน'!$C$33</definedName>
    <definedName name="Name_24">'[1]2.ชื่อนักเรียน'!$C$34</definedName>
    <definedName name="Name_25">'[1]2.ชื่อนักเรียน'!$C$35</definedName>
    <definedName name="Name_26">'[1]2.ชื่อนักเรียน'!$C$36</definedName>
    <definedName name="Name_27">'[1]2.ชื่อนักเรียน'!$C$37</definedName>
    <definedName name="Name_28">'[1]2.ชื่อนักเรียน'!$C$38</definedName>
    <definedName name="Name_29">'[1]2.ชื่อนักเรียน'!$C$39</definedName>
    <definedName name="Name_3">'[1]2.ชื่อนักเรียน'!$C$13</definedName>
    <definedName name="Name_30">'[1]2.ชื่อนักเรียน'!$C$40</definedName>
    <definedName name="Name_31">'[1]2.ชื่อนักเรียน'!$C$41</definedName>
    <definedName name="Name_32">'[1]2.ชื่อนักเรียน'!$C$42</definedName>
    <definedName name="Name_33">'[1]2.ชื่อนักเรียน'!$C$43</definedName>
    <definedName name="Name_34">'[1]2.ชื่อนักเรียน'!$C$44</definedName>
    <definedName name="Name_35">'[1]2.ชื่อนักเรียน'!$C$45</definedName>
    <definedName name="Name_36">'[1]2.ชื่อนักเรียน'!$C$46</definedName>
    <definedName name="Name_37">'[1]2.ชื่อนักเรียน'!$C$47</definedName>
    <definedName name="Name_38">'[1]2.ชื่อนักเรียน'!$C$48</definedName>
    <definedName name="Name_39">'[1]2.ชื่อนักเรียน'!$C$49</definedName>
    <definedName name="Name_4">'[1]2.ชื่อนักเรียน'!$C$14</definedName>
    <definedName name="Name_40">'[1]2.ชื่อนักเรียน'!$C$50</definedName>
    <definedName name="Name_41">'[1]2.ชื่อนักเรียน'!$C$51</definedName>
    <definedName name="Name_42">'[1]2.ชื่อนักเรียน'!$C$52</definedName>
    <definedName name="Name_43">'[1]2.ชื่อนักเรียน'!$C$53</definedName>
    <definedName name="Name_44">'[1]2.ชื่อนักเรียน'!$C$54</definedName>
    <definedName name="Name_45">'[1]2.ชื่อนักเรียน'!$C$55</definedName>
    <definedName name="Name_5">'[1]2.ชื่อนักเรียน'!$C$15</definedName>
    <definedName name="Name_6">'[1]2.ชื่อนักเรียน'!$C$16</definedName>
    <definedName name="Name_7">'[1]2.ชื่อนักเรียน'!$C$17</definedName>
    <definedName name="Name_8">'[1]2.ชื่อนักเรียน'!$C$18</definedName>
    <definedName name="Name_9">'[1]2.ชื่อนักเรียน'!$C$19</definedName>
    <definedName name="Name1">'[2]2.ชื่อนักเรียน'!$C$11</definedName>
    <definedName name="Name10">'[2]2.ชื่อนักเรียน'!$C$20</definedName>
    <definedName name="Name11">'[2]2.ชื่อนักเรียน'!$C$21</definedName>
    <definedName name="Name12">'[2]2.ชื่อนักเรียน'!$C$22</definedName>
    <definedName name="Name13">'[2]2.ชื่อนักเรียน'!$C$23</definedName>
    <definedName name="Name14">'[2]2.ชื่อนักเรียน'!$C$24</definedName>
    <definedName name="Name15">'[2]2.ชื่อนักเรียน'!$C$25</definedName>
    <definedName name="Name16">'[2]2.ชื่อนักเรียน'!$C$26</definedName>
    <definedName name="Name17">'[2]2.ชื่อนักเรียน'!$C$27</definedName>
    <definedName name="Name18">'[2]2.ชื่อนักเรียน'!$C$28</definedName>
    <definedName name="Name19">'[2]2.ชื่อนักเรียน'!$C$29</definedName>
    <definedName name="Name2">'[2]2.ชื่อนักเรียน'!$C$12</definedName>
    <definedName name="Name20">'[2]2.ชื่อนักเรียน'!$C$30</definedName>
    <definedName name="Name21">'[2]2.ชื่อนักเรียน'!$C$31</definedName>
    <definedName name="Name22">'[2]2.ชื่อนักเรียน'!$C$32</definedName>
    <definedName name="Name23">'[2]2.ชื่อนักเรียน'!$C$33</definedName>
    <definedName name="Name24">'[2]2.ชื่อนักเรียน'!$C$34</definedName>
    <definedName name="Name25">'[2]2.ชื่อนักเรียน'!$C$35</definedName>
    <definedName name="Name26">'[2]2.ชื่อนักเรียน'!$C$36</definedName>
    <definedName name="Name27">'[2]2.ชื่อนักเรียน'!$C$37</definedName>
    <definedName name="Name28">'[2]2.ชื่อนักเรียน'!$C$38</definedName>
    <definedName name="Name29">'[2]2.ชื่อนักเรียน'!$C$39</definedName>
    <definedName name="Name3">'[2]2.ชื่อนักเรียน'!$C$13</definedName>
    <definedName name="Name30">'[2]2.ชื่อนักเรียน'!$C$40</definedName>
    <definedName name="Name31">'[2]2.ชื่อนักเรียน'!$C$41</definedName>
    <definedName name="Name32">'[2]2.ชื่อนักเรียน'!$C$42</definedName>
    <definedName name="Name33">'[2]2.ชื่อนักเรียน'!$C$43</definedName>
    <definedName name="Name34">'[2]2.ชื่อนักเรียน'!$C$44</definedName>
    <definedName name="Name35">'[2]2.ชื่อนักเรียน'!$C$45</definedName>
    <definedName name="Name36">'[2]2.ชื่อนักเรียน'!$C$46</definedName>
    <definedName name="Name37">'[2]2.ชื่อนักเรียน'!$C$47</definedName>
    <definedName name="Name38">'[2]2.ชื่อนักเรียน'!$C$48</definedName>
    <definedName name="Name39">'[2]2.ชื่อนักเรียน'!$C$49</definedName>
    <definedName name="Name4">'[2]2.ชื่อนักเรียน'!$C$14</definedName>
    <definedName name="Name40">'[2]2.ชื่อนักเรียน'!$C$50</definedName>
    <definedName name="Name41">'[2]2.ชื่อนักเรียน'!$C$51</definedName>
    <definedName name="Name42">'[2]2.ชื่อนักเรียน'!$C$52</definedName>
    <definedName name="Name43">'[2]2.ชื่อนักเรียน'!$C$53</definedName>
    <definedName name="Name44">'[2]2.ชื่อนักเรียน'!$C$54</definedName>
    <definedName name="Name45">'[2]2.ชื่อนักเรียน'!$C$55</definedName>
    <definedName name="Name5">'[2]2.ชื่อนักเรียน'!$C$15</definedName>
    <definedName name="Name6">'[2]2.ชื่อนักเรียน'!$C$16</definedName>
    <definedName name="Name7">'[2]2.ชื่อนักเรียน'!$C$17</definedName>
    <definedName name="Name8">'[2]2.ชื่อนักเรียน'!$C$18</definedName>
    <definedName name="Name9">'[2]2.ชื่อนักเรียน'!$C$19</definedName>
    <definedName name="Number_1">'[1]2.ชื่อนักเรียน'!$A$11</definedName>
    <definedName name="_xlnm.Print_Area" localSheetId="1">'02.คีย์เทอม1'!$A$1:$DF$63</definedName>
    <definedName name="_xlnm.Print_Area" localSheetId="2">'03.คีย์เทอม2'!$A$1:$DY$63</definedName>
    <definedName name="_xlnm.Print_Area" localSheetId="3">'1.ปถ.07'!$A$1:$BS$54</definedName>
    <definedName name="_xlnm.Print_Area" localSheetId="13">'10.รายงาน'!$A$4:$BT$164</definedName>
    <definedName name="_xlnm.Print_Area" localSheetId="4">'2.ชื่อนักเรียน'!$A$1:$AH$60</definedName>
    <definedName name="_xlnm.Print_Area" localSheetId="17">'3.1เทอม1 (mlp)'!$A$1:$Z$65</definedName>
    <definedName name="_xlnm.Print_Area" localSheetId="20">'3.2กลางภาค1'!$A$1:$V$64</definedName>
    <definedName name="_xlnm.Print_Area" localSheetId="19">'3.2คีย์กลางภาค1'!$A$1:$AJ$60</definedName>
    <definedName name="_xlnm.Print_Area" localSheetId="16">'3.คีย์เทอม1 mlp'!$A$1:$DF$63</definedName>
    <definedName name="_xlnm.Print_Area" localSheetId="5">'3.เวลาเรียน'!$D$1:$RD$56</definedName>
    <definedName name="_xlnm.Print_Area" localSheetId="6">'4.1เทอม1'!$A$1:$Z$70</definedName>
    <definedName name="_xlnm.Print_Area" localSheetId="22">'4.2กลางภาค2'!$A$1:$V$64</definedName>
    <definedName name="_xlnm.Print_Area" localSheetId="21">'4.2คีย์กลางภาค2'!$A$1:$AJ$60</definedName>
    <definedName name="_xlnm.Print_Area" localSheetId="7">'5.1เทอม2'!$A$1:$Y$70</definedName>
    <definedName name="_xlnm.Print_Area" localSheetId="18">'5.3 mep กรอกคะแนน'!$A$1:$BT$67</definedName>
    <definedName name="_xlnm.Print_Area" localSheetId="8">'6.1ปลายภาค'!$A$1:$AX$64</definedName>
    <definedName name="_xlnm.Print_Area" localSheetId="9">'6.2ประกาศปลายภาค'!$A$1:$AW$68</definedName>
    <definedName name="_xlnm.Print_Area" localSheetId="10">'7.พัฒนาผู้เรียน'!$A$1:$I$60</definedName>
    <definedName name="_xlnm.Print_Area" localSheetId="12">'9.คุณลักษณะ'!$A$1:$L$60</definedName>
    <definedName name="_xlnm.Print_Area" localSheetId="15">Subject!$A$1:$H$390</definedName>
    <definedName name="_xlnm.Print_Titles" localSheetId="15">Subject!$2:$2</definedName>
    <definedName name="Read">'[2]7.อ่านคิดวิเคราะห์'!$I$11:$I$55</definedName>
    <definedName name="Semester">'[2]1.ข้อมูลเบื้องต้น'!$M$4</definedName>
    <definedName name="SubEle1">'[2]1.ข้อมูลเบื้องต้น'!$C$20</definedName>
    <definedName name="SubEle10">'[2]1.ข้อมูลเบื้องต้น'!$C$29</definedName>
    <definedName name="SubEle11">'[2]1.ข้อมูลเบื้องต้น'!$C$30</definedName>
    <definedName name="SubEle12">'[2]1.ข้อมูลเบื้องต้น'!$C$31</definedName>
    <definedName name="SubEle2">'[2]1.ข้อมูลเบื้องต้น'!$C$21</definedName>
    <definedName name="SubEle3">'[2]1.ข้อมูลเบื้องต้น'!$C$22</definedName>
    <definedName name="SubEle4">'[2]1.ข้อมูลเบื้องต้น'!$C$23</definedName>
    <definedName name="SubEle5">'[2]1.ข้อมูลเบื้องต้น'!$C$24</definedName>
    <definedName name="SubEle6">'[2]1.ข้อมูลเบื้องต้น'!$C$25</definedName>
    <definedName name="SubEle7">'[2]1.ข้อมูลเบื้องต้น'!$C$26</definedName>
    <definedName name="SubEle8">'[2]1.ข้อมูลเบื้องต้น'!$C$27</definedName>
    <definedName name="SubEle9">'[2]1.ข้อมูลเบื้องต้น'!$C$28</definedName>
    <definedName name="SubGen1">'[2]1.ข้อมูลเบื้องต้น'!$C$7</definedName>
    <definedName name="SubGen10">'[2]1.ข้อมูลเบื้องต้น'!$C$16</definedName>
    <definedName name="SubGen11">'[2]1.ข้อมูลเบื้องต้น'!$C$17</definedName>
    <definedName name="SubGen12">'[2]1.ข้อมูลเบื้องต้น'!$C$18</definedName>
    <definedName name="SubGen2">'[2]1.ข้อมูลเบื้องต้น'!$C$8</definedName>
    <definedName name="SubGen3">'[2]1.ข้อมูลเบื้องต้น'!$C$9</definedName>
    <definedName name="SubGen4">'[2]1.ข้อมูลเบื้องต้น'!$C$10</definedName>
    <definedName name="SubGen5">'[2]1.ข้อมูลเบื้องต้น'!$C$11</definedName>
    <definedName name="SubGen6">'[2]1.ข้อมูลเบื้องต้น'!$C$12</definedName>
    <definedName name="SubGen7">'[2]1.ข้อมูลเบื้องต้น'!$C$13</definedName>
    <definedName name="SubGen8">'[2]1.ข้อมูลเบื้องต้น'!$C$14</definedName>
    <definedName name="SubGen9">'[2]1.ข้อมูลเบื้องต้น'!$C$15</definedName>
    <definedName name="Surname_1">'[1]2.ชื่อนักเรียน'!$D$11</definedName>
    <definedName name="Surname_10">'[1]2.ชื่อนักเรียน'!$D$20</definedName>
    <definedName name="Surname_11">'[1]2.ชื่อนักเรียน'!$D$21</definedName>
    <definedName name="Surname_12">'[1]2.ชื่อนักเรียน'!$D$22</definedName>
    <definedName name="Surname_13">'[1]2.ชื่อนักเรียน'!$D$23</definedName>
    <definedName name="Surname_14">'[1]2.ชื่อนักเรียน'!$D$24</definedName>
    <definedName name="Surname_15">'[1]2.ชื่อนักเรียน'!$D$25</definedName>
    <definedName name="Surname_16">'[1]2.ชื่อนักเรียน'!$D$26</definedName>
    <definedName name="Surname_17">'[1]2.ชื่อนักเรียน'!$D$27</definedName>
    <definedName name="Surname_18">'[1]2.ชื่อนักเรียน'!$D$28</definedName>
    <definedName name="Surname_19">'[1]2.ชื่อนักเรียน'!$D$29</definedName>
    <definedName name="Surname_2">'[1]2.ชื่อนักเรียน'!$D$12</definedName>
    <definedName name="Surname_20">'[1]2.ชื่อนักเรียน'!$D$30</definedName>
    <definedName name="Surname_21">'[1]2.ชื่อนักเรียน'!$D$31</definedName>
    <definedName name="Surname_22">'[1]2.ชื่อนักเรียน'!$D$32</definedName>
    <definedName name="Surname_23">'[1]2.ชื่อนักเรียน'!$D$33</definedName>
    <definedName name="Surname_24">'[1]2.ชื่อนักเรียน'!$D$34</definedName>
    <definedName name="Surname_25">'[1]2.ชื่อนักเรียน'!$D$35</definedName>
    <definedName name="Surname_26">'[1]2.ชื่อนักเรียน'!$D$36</definedName>
    <definedName name="Surname_27">'[1]2.ชื่อนักเรียน'!$D$37</definedName>
    <definedName name="Surname_28">'[1]2.ชื่อนักเรียน'!$D$38</definedName>
    <definedName name="Surname_29">'[1]2.ชื่อนักเรียน'!$D$39</definedName>
    <definedName name="Surname_3">'[1]2.ชื่อนักเรียน'!$D$13</definedName>
    <definedName name="Surname_30">'[1]2.ชื่อนักเรียน'!$D$40</definedName>
    <definedName name="Surname_31">'[1]2.ชื่อนักเรียน'!$D$41</definedName>
    <definedName name="Surname_32">'[1]2.ชื่อนักเรียน'!$D$42</definedName>
    <definedName name="Surname_33">'[1]2.ชื่อนักเรียน'!$D$43</definedName>
    <definedName name="Surname_34">'[1]2.ชื่อนักเรียน'!$D$44</definedName>
    <definedName name="Surname_35">'[1]2.ชื่อนักเรียน'!$D$45</definedName>
    <definedName name="Surname_36">'[1]2.ชื่อนักเรียน'!$D$46</definedName>
    <definedName name="Surname_37">'[1]2.ชื่อนักเรียน'!$D$47</definedName>
    <definedName name="Surname_38">'[1]2.ชื่อนักเรียน'!$D$48</definedName>
    <definedName name="Surname_39">'[1]2.ชื่อนักเรียน'!$D$49</definedName>
    <definedName name="Surname_4">'[1]2.ชื่อนักเรียน'!$D$14</definedName>
    <definedName name="Surname_40">'[1]2.ชื่อนักเรียน'!$D$50</definedName>
    <definedName name="Surname_41">'[1]2.ชื่อนักเรียน'!$D$51</definedName>
    <definedName name="Surname_42">'[1]2.ชื่อนักเรียน'!$D$52</definedName>
    <definedName name="Surname_43">'[1]2.ชื่อนักเรียน'!$D$53</definedName>
    <definedName name="Surname_44">'[1]2.ชื่อนักเรียน'!$D$54</definedName>
    <definedName name="Surname_45">'[1]2.ชื่อนักเรียน'!$D$55</definedName>
    <definedName name="Surname_5">'[1]2.ชื่อนักเรียน'!$D$15</definedName>
    <definedName name="Surname_6">'[1]2.ชื่อนักเรียน'!$D$16</definedName>
    <definedName name="Surname_7">'[1]2.ชื่อนักเรียน'!$D$17</definedName>
    <definedName name="Surname_8">'[1]2.ชื่อนักเรียน'!$D$18</definedName>
    <definedName name="Surname_9">'[1]2.ชื่อนักเรียน'!$D$19</definedName>
    <definedName name="Surname1">'[2]2.ชื่อนักเรียน'!$D$11</definedName>
    <definedName name="Surname10">'[2]2.ชื่อนักเรียน'!$D$20</definedName>
    <definedName name="Surname11">'[2]2.ชื่อนักเรียน'!$D$21</definedName>
    <definedName name="Surname12">'[2]2.ชื่อนักเรียน'!$D$22</definedName>
    <definedName name="Surname13">'[2]2.ชื่อนักเรียน'!$D$23</definedName>
    <definedName name="Surname14">'[2]2.ชื่อนักเรียน'!$D$24</definedName>
    <definedName name="Surname15">'[2]2.ชื่อนักเรียน'!$D$25</definedName>
    <definedName name="Surname16">'[2]2.ชื่อนักเรียน'!$D$26</definedName>
    <definedName name="Surname17">'[2]2.ชื่อนักเรียน'!$D$27</definedName>
    <definedName name="Surname18">'[2]2.ชื่อนักเรียน'!$D$28</definedName>
    <definedName name="Surname19">'[2]2.ชื่อนักเรียน'!$D$29</definedName>
    <definedName name="Surname2">'[2]2.ชื่อนักเรียน'!$D$12</definedName>
    <definedName name="Surname20">'[2]2.ชื่อนักเรียน'!$D$30</definedName>
    <definedName name="Surname21">'[2]2.ชื่อนักเรียน'!$D$31</definedName>
    <definedName name="Surname22">'[2]2.ชื่อนักเรียน'!$D$32</definedName>
    <definedName name="Surname23">'[2]2.ชื่อนักเรียน'!$D$33</definedName>
    <definedName name="Surname24">'[2]2.ชื่อนักเรียน'!$D$34</definedName>
    <definedName name="Surname25">'[2]2.ชื่อนักเรียน'!$D$35</definedName>
    <definedName name="Surname26">'[2]2.ชื่อนักเรียน'!$D$36</definedName>
    <definedName name="Surname27">'[2]2.ชื่อนักเรียน'!$D$37</definedName>
    <definedName name="Surname28">'[2]2.ชื่อนักเรียน'!$D$38</definedName>
    <definedName name="Surname29">'[2]2.ชื่อนักเรียน'!$D$39</definedName>
    <definedName name="Surname3">'[2]2.ชื่อนักเรียน'!$D$13</definedName>
    <definedName name="Surname30">'[2]2.ชื่อนักเรียน'!$D$40</definedName>
    <definedName name="Surname31">'[2]2.ชื่อนักเรียน'!$D$41</definedName>
    <definedName name="Surname32">'[2]2.ชื่อนักเรียน'!$D$42</definedName>
    <definedName name="Surname33">'[2]2.ชื่อนักเรียน'!$D$43</definedName>
    <definedName name="Surname34">'[2]2.ชื่อนักเรียน'!$D$44</definedName>
    <definedName name="Surname35">'[2]2.ชื่อนักเรียน'!$D$45</definedName>
    <definedName name="Surname36">'[2]2.ชื่อนักเรียน'!$D$46</definedName>
    <definedName name="Surname37">'[2]2.ชื่อนักเรียน'!$D$47</definedName>
    <definedName name="Surname38">'[2]2.ชื่อนักเรียน'!$D$48</definedName>
    <definedName name="Surname39">'[2]2.ชื่อนักเรียน'!$D$49</definedName>
    <definedName name="Surname4">'[2]2.ชื่อนักเรียน'!$D$14</definedName>
    <definedName name="Surname40">'[2]2.ชื่อนักเรียน'!$D$50</definedName>
    <definedName name="Surname41">'[2]2.ชื่อนักเรียน'!$D$51</definedName>
    <definedName name="Surname42">'[2]2.ชื่อนักเรียน'!$D$52</definedName>
    <definedName name="Surname43">'[2]2.ชื่อนักเรียน'!$D$53</definedName>
    <definedName name="Surname44">'[2]2.ชื่อนักเรียน'!$D$54</definedName>
    <definedName name="Surname45">'[2]2.ชื่อนักเรียน'!$D$55</definedName>
    <definedName name="Surname5">'[2]2.ชื่อนักเรียน'!$D$15</definedName>
    <definedName name="Surname6">'[2]2.ชื่อนักเรียน'!$D$16</definedName>
    <definedName name="Surname7">'[2]2.ชื่อนักเรียน'!$D$17</definedName>
    <definedName name="Surname8">'[2]2.ชื่อนักเรียน'!$D$18</definedName>
    <definedName name="Surname9">'[2]2.ชื่อนักเรียน'!$D$19</definedName>
    <definedName name="Time1">'[2]1.ข้อมูลเบื้องต้น'!$E$34</definedName>
    <definedName name="Time2">'[2]1.ข้อมูลเบื้องต้น'!$E$35</definedName>
    <definedName name="Time3">'[2]1.ข้อมูลเบื้องต้น'!$E$36</definedName>
    <definedName name="Time4">'[2]1.ข้อมูลเบื้องต้น'!$E$37</definedName>
    <definedName name="top" localSheetId="5">'[2]6.1ประกาศผลปลายภาค'!$BQ$8:$CG$8</definedName>
    <definedName name="top" localSheetId="18">'5.3 mep กรอกคะแนน'!$X$9:$AH$9</definedName>
    <definedName name="top" localSheetId="9">'6.2ประกาศปลายภาค'!$AY$9:$BI$9</definedName>
    <definedName name="top">'6.1ปลายภาค'!$AZ$9:$BT$9</definedName>
    <definedName name="Year">'[2]1.ข้อมูลเบื้องต้น'!$M$2</definedName>
    <definedName name="เกรด0" localSheetId="5">#REF!</definedName>
    <definedName name="เกรด0" localSheetId="14">'[3]7.พัฒนาการ1'!#REF!</definedName>
    <definedName name="เกรด0">'[4]7.ประกาศผลสอบ'!$L$19</definedName>
    <definedName name="เกรด1" localSheetId="5">#REF!</definedName>
    <definedName name="เกรด1" localSheetId="14">'[3]7.พัฒนาการ1'!#REF!</definedName>
    <definedName name="เกรด1">'[4]7.ประกาศผลสอบ'!$L$18</definedName>
    <definedName name="เกรด1.5" localSheetId="5">#REF!</definedName>
    <definedName name="เกรด1.5" localSheetId="14">'[3]7.พัฒนาการ1'!#REF!</definedName>
    <definedName name="เกรด1.5">'[4]7.ประกาศผลสอบ'!$L$17</definedName>
    <definedName name="เกรด2" localSheetId="5">#REF!</definedName>
    <definedName name="เกรด2" localSheetId="14">'[3]7.พัฒนาการ1'!#REF!</definedName>
    <definedName name="เกรด2">'[4]7.ประกาศผลสอบ'!$L$16</definedName>
    <definedName name="เกรด2.5" localSheetId="5">#REF!</definedName>
    <definedName name="เกรด2.5" localSheetId="14">'[3]7.พัฒนาการ1'!#REF!</definedName>
    <definedName name="เกรด2.5">'[4]7.ประกาศผลสอบ'!$L$15</definedName>
    <definedName name="เกรด3.5" localSheetId="5">#REF!</definedName>
    <definedName name="เกรด3.5" localSheetId="14">'[3]7.พัฒนาการ1'!#REF!</definedName>
    <definedName name="เกรด3.5">'[4]7.ประกาศผลสอบ'!$L$13</definedName>
    <definedName name="เกรดสาม" localSheetId="5">#REF!</definedName>
    <definedName name="เกรดสาม" localSheetId="14">'[3]7.พัฒนาการ1'!#REF!</definedName>
    <definedName name="เกรดสาม">'[4]7.ประกาศผลสอบ'!$L$14</definedName>
    <definedName name="เกรดสี่" localSheetId="5">#REF!</definedName>
    <definedName name="เกรดสี่" localSheetId="14">'[3]7.พัฒนาการ1'!#REF!</definedName>
    <definedName name="เกรดสี่">'[4]7.ประกาศผลสอบ'!$L$12</definedName>
    <definedName name="ครูประจำชั้น">'[5]1.ข้อมูลเบื้องต้น'!$D$9</definedName>
    <definedName name="ครูประจำชั้น1" localSheetId="5">'[5]1.ข้อมูลเบื้องต้น'!$D$9</definedName>
    <definedName name="ครูประจำชั้น1">'[4]1.ข้อมูลเบื้องต้น'!$D$17</definedName>
    <definedName name="ครูประจำชั้น2" localSheetId="5">'[5]1.ข้อมูลเบื้องต้น'!#REF!</definedName>
    <definedName name="ครูประจำชั้น2" localSheetId="14">'[3]1.ข้อมูลเบื้องต้น'!#REF!</definedName>
    <definedName name="ครูประจำชั้น2">'[4]1.ข้อมูลเบื้องต้น'!$D$19</definedName>
    <definedName name="ชั้น" localSheetId="5">'[5]1.ข้อมูลเบื้องต้น'!$C$7</definedName>
    <definedName name="ชั้น" localSheetId="14">'[3]1.ข้อมูลเบื้องต้น'!$C$5</definedName>
    <definedName name="ชั้น">'[4]1.ข้อมูลเบื้องต้น'!$C$5</definedName>
    <definedName name="เดือนอนุมัติ" localSheetId="5">'[5]1.ข้อมูลเบื้องต้น'!$E$15</definedName>
    <definedName name="เดือนอนุมัติ" localSheetId="14">'[3]1.ข้อมูลเบื้องต้น'!$E$25</definedName>
    <definedName name="เดือนอนุมัติ">'[4]1.ข้อมูลเบื้องต้น'!$E$27</definedName>
    <definedName name="ปีการศึกษา" localSheetId="5">'[5]1.ข้อมูลเบื้องต้น'!$F$7</definedName>
    <definedName name="ปีการศึกษา" localSheetId="14">'[3]1.ข้อมูลเบื้องต้น'!$F$5</definedName>
    <definedName name="ปีการศึกษา">'[4]1.ข้อมูลเบื้องต้น'!$F$5</definedName>
    <definedName name="ปีอนุมัติ" localSheetId="5">'[5]1.ข้อมูลเบื้องต้น'!$F$15</definedName>
    <definedName name="ปีอนุมัติ" localSheetId="14">'[3]1.ข้อมูลเบื้องต้น'!$F$25</definedName>
    <definedName name="ปีอนุมัติ">'[4]1.ข้อมูลเบื้องต้น'!$F$27</definedName>
    <definedName name="ผอ" localSheetId="5">'[5]1.ข้อมูลเบื้องต้น'!$D$13</definedName>
    <definedName name="ผอ" localSheetId="14">'[3]1.ข้อมูลเบื้องต้น'!$D$23</definedName>
    <definedName name="ผอ">'[4]1.ข้อมูลเบื้องต้น'!$D$25</definedName>
    <definedName name="ผู้สอน" localSheetId="5">'[5]1.ข้อมูลเบื้องต้น'!#REF!</definedName>
    <definedName name="ผู้สอน" localSheetId="14">'[3]1.ข้อมูลเบื้องต้น'!$D$13</definedName>
    <definedName name="ผู้สอน">'[4]1.ข้อมูลเบื้องต้น'!$D$15</definedName>
    <definedName name="ภาคเรียน" localSheetId="5">'[5]1.ข้อมูลเบื้องต้น'!#REF!</definedName>
    <definedName name="ภาคเรียน" localSheetId="14">'[3]1.ข้อมูลเบื้องต้น'!#REF!</definedName>
    <definedName name="ภาคเรียน">'[4]1.ข้อมูลเบื้องต้น'!$F$7</definedName>
    <definedName name="มส" localSheetId="5">#REF!</definedName>
    <definedName name="มส" localSheetId="14">'[3]7.พัฒนาการ1'!#REF!</definedName>
    <definedName name="มส">'[4]7.ประกาศผลสอบ'!$L$20</definedName>
    <definedName name="ร" localSheetId="5">#REF!</definedName>
    <definedName name="ร" localSheetId="14">'[3]7.พัฒนาการ1'!#REF!</definedName>
    <definedName name="ร">'[4]7.ประกาศผลสอบ'!$L$21</definedName>
    <definedName name="รหัสวิชา" localSheetId="5">'[5]1.ข้อมูลเบื้องต้น'!#REF!</definedName>
    <definedName name="รหัสวิชา" localSheetId="14">'[3]1.ข้อมูลเบื้องต้น'!$C$9</definedName>
    <definedName name="รหัสวิชา">'[4]1.ข้อมูลเบื้องต้น'!$C$11</definedName>
    <definedName name="รอง" localSheetId="14">'[3]1.ข้อมูลเบื้องต้น'!$D$21</definedName>
    <definedName name="รอง">'[4]1.ข้อมูลเบื้องต้น'!$D$23</definedName>
    <definedName name="รายวิชา" localSheetId="5">'[5]1.ข้อมูลเบื้องต้น'!#REF!</definedName>
    <definedName name="รายวิชา" localSheetId="14">'[3]1.ข้อมูลเบื้องต้น'!$E$9</definedName>
    <definedName name="รายวิชา">'[4]1.ข้อมูลเบื้องต้น'!$E$11</definedName>
    <definedName name="วัดผล" localSheetId="5">'[5]1.ข้อมูลเบื้องต้น'!#REF!</definedName>
    <definedName name="วัดผล">'[4]1.ข้อมูลเบื้องต้น'!$D$21</definedName>
    <definedName name="วันอนุมัติ" localSheetId="5">'[5]1.ข้อมูลเบื้องต้น'!$D$15</definedName>
    <definedName name="วันอนุมัติ" localSheetId="14">'[3]1.ข้อมูลเบื้องต้น'!$D$25</definedName>
    <definedName name="วันอนุมัติ">'[4]1.ข้อมูลเบื้องต้น'!$D$27</definedName>
    <definedName name="หน่วยกิต" localSheetId="5">'[5]1.ข้อมูลเบื้องต้น'!#REF!</definedName>
    <definedName name="หน่วยกิต" localSheetId="14">'[3]1.ข้อมูลเบื้องต้น'!$F$11</definedName>
    <definedName name="หน่วยกิต">'[4]1.ข้อมูลเบื้องต้น'!$F$13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I35" i="14" l="1"/>
  <c r="RJ4" i="254"/>
  <c r="AF60" i="9"/>
  <c r="AE60" i="9"/>
  <c r="AD60" i="9"/>
  <c r="AF59" i="9"/>
  <c r="AE59" i="9"/>
  <c r="AD59" i="9"/>
  <c r="AF58" i="9"/>
  <c r="AE58" i="9"/>
  <c r="AD58" i="9"/>
  <c r="AF57" i="9"/>
  <c r="AE57" i="9"/>
  <c r="AD57" i="9"/>
  <c r="AF56" i="9"/>
  <c r="AE56" i="9"/>
  <c r="AD56" i="9"/>
  <c r="AF55" i="9"/>
  <c r="AE55" i="9"/>
  <c r="AD55" i="9"/>
  <c r="AF54" i="9"/>
  <c r="AE54" i="9"/>
  <c r="AD54" i="9"/>
  <c r="AF53" i="9"/>
  <c r="AE53" i="9"/>
  <c r="AD53" i="9"/>
  <c r="AF52" i="9"/>
  <c r="AE52" i="9"/>
  <c r="AD52" i="9"/>
  <c r="AF51" i="9"/>
  <c r="AE51" i="9"/>
  <c r="AD51" i="9"/>
  <c r="AF50" i="9"/>
  <c r="AE50" i="9"/>
  <c r="AD50" i="9"/>
  <c r="AF49" i="9"/>
  <c r="AE49" i="9"/>
  <c r="AD49" i="9"/>
  <c r="AF48" i="9"/>
  <c r="AE48" i="9"/>
  <c r="AD48" i="9"/>
  <c r="AF47" i="9"/>
  <c r="AE47" i="9"/>
  <c r="AD47" i="9"/>
  <c r="C12" i="7" l="1"/>
  <c r="AD16" i="9"/>
  <c r="DA59" i="249"/>
  <c r="CV59" i="249"/>
  <c r="CQ59" i="249"/>
  <c r="CL59" i="249"/>
  <c r="CG59" i="249"/>
  <c r="CB59" i="249"/>
  <c r="BW59" i="249"/>
  <c r="BR59" i="249"/>
  <c r="BM59" i="249"/>
  <c r="BH59" i="249"/>
  <c r="BH60" i="249" s="1"/>
  <c r="BC59" i="249"/>
  <c r="AX59" i="249"/>
  <c r="AS59" i="249"/>
  <c r="AN59" i="249"/>
  <c r="AI59" i="249"/>
  <c r="AD59" i="249"/>
  <c r="Y59" i="249"/>
  <c r="T59" i="249"/>
  <c r="O59" i="249"/>
  <c r="O60" i="249" s="1"/>
  <c r="J59" i="249"/>
  <c r="O60" i="60"/>
  <c r="DA59" i="108"/>
  <c r="DA60" i="108" s="1"/>
  <c r="CV59" i="108"/>
  <c r="CV62" i="108" s="1"/>
  <c r="CQ59" i="108"/>
  <c r="CQ62" i="108" s="1"/>
  <c r="CL60" i="108"/>
  <c r="CL59" i="108"/>
  <c r="CL62" i="108" s="1"/>
  <c r="CG61" i="108"/>
  <c r="CG60" i="108"/>
  <c r="CG59" i="108"/>
  <c r="CG62" i="108" s="1"/>
  <c r="CB59" i="108"/>
  <c r="CB62" i="108" s="1"/>
  <c r="BW61" i="108"/>
  <c r="BW59" i="108"/>
  <c r="BW62" i="108" s="1"/>
  <c r="BR61" i="108"/>
  <c r="BR60" i="108"/>
  <c r="BR59" i="108"/>
  <c r="BR62" i="108" s="1"/>
  <c r="BM59" i="108"/>
  <c r="BM62" i="108" s="1"/>
  <c r="BH59" i="108"/>
  <c r="BH62" i="108" s="1"/>
  <c r="BC59" i="108"/>
  <c r="BC60" i="108" s="1"/>
  <c r="AX59" i="108"/>
  <c r="AX62" i="108" s="1"/>
  <c r="AS59" i="108"/>
  <c r="AS60" i="108" s="1"/>
  <c r="AN59" i="108"/>
  <c r="AN62" i="108" s="1"/>
  <c r="AI59" i="108"/>
  <c r="AI62" i="108" s="1"/>
  <c r="AD59" i="108"/>
  <c r="AD62" i="108" s="1"/>
  <c r="Y59" i="108"/>
  <c r="Y60" i="108" s="1"/>
  <c r="T59" i="108"/>
  <c r="T62" i="108" s="1"/>
  <c r="O59" i="108"/>
  <c r="O61" i="108" s="1"/>
  <c r="J59" i="108"/>
  <c r="J60" i="108" s="1"/>
  <c r="DA61" i="108" l="1"/>
  <c r="DA62" i="108"/>
  <c r="BW60" i="108"/>
  <c r="CL61" i="108"/>
  <c r="CB60" i="108"/>
  <c r="CQ60" i="108"/>
  <c r="CB61" i="108"/>
  <c r="CQ61" i="108"/>
  <c r="AX61" i="108"/>
  <c r="AX60" i="108"/>
  <c r="AN61" i="108"/>
  <c r="Y61" i="108"/>
  <c r="Y62" i="108"/>
  <c r="T60" i="108"/>
  <c r="T61" i="108"/>
  <c r="O60" i="108"/>
  <c r="O62" i="108"/>
  <c r="J61" i="108"/>
  <c r="CV60" i="108"/>
  <c r="CV61" i="108"/>
  <c r="BM61" i="108"/>
  <c r="BM60" i="108"/>
  <c r="BH60" i="108"/>
  <c r="BH61" i="108"/>
  <c r="BC61" i="108"/>
  <c r="BC62" i="108"/>
  <c r="AS61" i="108"/>
  <c r="AS62" i="108"/>
  <c r="AN60" i="108"/>
  <c r="AD60" i="108"/>
  <c r="AD61" i="108"/>
  <c r="AI60" i="108"/>
  <c r="AI61" i="108"/>
  <c r="W55" i="256" l="1"/>
  <c r="V55" i="256"/>
  <c r="U55" i="256"/>
  <c r="T55" i="256"/>
  <c r="S55" i="256"/>
  <c r="R55" i="256"/>
  <c r="Q55" i="256"/>
  <c r="P55" i="256"/>
  <c r="O55" i="256"/>
  <c r="N55" i="256"/>
  <c r="M55" i="256"/>
  <c r="L55" i="256"/>
  <c r="K55" i="256"/>
  <c r="J55" i="256"/>
  <c r="I55" i="256"/>
  <c r="H55" i="256"/>
  <c r="G55" i="256"/>
  <c r="F55" i="256"/>
  <c r="E55" i="256"/>
  <c r="D55" i="256"/>
  <c r="W54" i="256"/>
  <c r="V54" i="256"/>
  <c r="U54" i="256"/>
  <c r="T54" i="256"/>
  <c r="S54" i="256"/>
  <c r="R54" i="256"/>
  <c r="Q54" i="256"/>
  <c r="P54" i="256"/>
  <c r="O54" i="256"/>
  <c r="N54" i="256"/>
  <c r="M54" i="256"/>
  <c r="L54" i="256"/>
  <c r="K54" i="256"/>
  <c r="J54" i="256"/>
  <c r="I54" i="256"/>
  <c r="H54" i="256"/>
  <c r="G54" i="256"/>
  <c r="F54" i="256"/>
  <c r="E54" i="256"/>
  <c r="D54" i="256"/>
  <c r="W53" i="256"/>
  <c r="V53" i="256"/>
  <c r="U53" i="256"/>
  <c r="T53" i="256"/>
  <c r="S53" i="256"/>
  <c r="R53" i="256"/>
  <c r="Q53" i="256"/>
  <c r="P53" i="256"/>
  <c r="O53" i="256"/>
  <c r="N53" i="256"/>
  <c r="M53" i="256"/>
  <c r="L53" i="256"/>
  <c r="K53" i="256"/>
  <c r="J53" i="256"/>
  <c r="I53" i="256"/>
  <c r="H53" i="256"/>
  <c r="G53" i="256"/>
  <c r="F53" i="256"/>
  <c r="E53" i="256"/>
  <c r="D53" i="256"/>
  <c r="W52" i="256"/>
  <c r="V52" i="256"/>
  <c r="U52" i="256"/>
  <c r="T52" i="256"/>
  <c r="S52" i="256"/>
  <c r="R52" i="256"/>
  <c r="Q52" i="256"/>
  <c r="P52" i="256"/>
  <c r="O52" i="256"/>
  <c r="N52" i="256"/>
  <c r="M52" i="256"/>
  <c r="L52" i="256"/>
  <c r="K52" i="256"/>
  <c r="J52" i="256"/>
  <c r="I52" i="256"/>
  <c r="H52" i="256"/>
  <c r="G52" i="256"/>
  <c r="F52" i="256"/>
  <c r="E52" i="256"/>
  <c r="D52" i="256"/>
  <c r="W51" i="256"/>
  <c r="V51" i="256"/>
  <c r="U51" i="256"/>
  <c r="T51" i="256"/>
  <c r="S51" i="256"/>
  <c r="R51" i="256"/>
  <c r="Q51" i="256"/>
  <c r="P51" i="256"/>
  <c r="O51" i="256"/>
  <c r="N51" i="256"/>
  <c r="M51" i="256"/>
  <c r="L51" i="256"/>
  <c r="K51" i="256"/>
  <c r="J51" i="256"/>
  <c r="I51" i="256"/>
  <c r="H51" i="256"/>
  <c r="G51" i="256"/>
  <c r="F51" i="256"/>
  <c r="E51" i="256"/>
  <c r="D51" i="256"/>
  <c r="W50" i="256"/>
  <c r="V50" i="256"/>
  <c r="U50" i="256"/>
  <c r="T50" i="256"/>
  <c r="S50" i="256"/>
  <c r="R50" i="256"/>
  <c r="Q50" i="256"/>
  <c r="P50" i="256"/>
  <c r="O50" i="256"/>
  <c r="N50" i="256"/>
  <c r="M50" i="256"/>
  <c r="L50" i="256"/>
  <c r="K50" i="256"/>
  <c r="J50" i="256"/>
  <c r="I50" i="256"/>
  <c r="H50" i="256"/>
  <c r="G50" i="256"/>
  <c r="F50" i="256"/>
  <c r="E50" i="256"/>
  <c r="D50" i="256"/>
  <c r="W49" i="256"/>
  <c r="V49" i="256"/>
  <c r="U49" i="256"/>
  <c r="T49" i="256"/>
  <c r="S49" i="256"/>
  <c r="R49" i="256"/>
  <c r="Q49" i="256"/>
  <c r="P49" i="256"/>
  <c r="O49" i="256"/>
  <c r="N49" i="256"/>
  <c r="M49" i="256"/>
  <c r="L49" i="256"/>
  <c r="K49" i="256"/>
  <c r="J49" i="256"/>
  <c r="I49" i="256"/>
  <c r="H49" i="256"/>
  <c r="G49" i="256"/>
  <c r="F49" i="256"/>
  <c r="E49" i="256"/>
  <c r="D49" i="256"/>
  <c r="W48" i="256"/>
  <c r="V48" i="256"/>
  <c r="U48" i="256"/>
  <c r="T48" i="256"/>
  <c r="S48" i="256"/>
  <c r="R48" i="256"/>
  <c r="Q48" i="256"/>
  <c r="P48" i="256"/>
  <c r="O48" i="256"/>
  <c r="N48" i="256"/>
  <c r="M48" i="256"/>
  <c r="L48" i="256"/>
  <c r="K48" i="256"/>
  <c r="J48" i="256"/>
  <c r="I48" i="256"/>
  <c r="H48" i="256"/>
  <c r="G48" i="256"/>
  <c r="F48" i="256"/>
  <c r="E48" i="256"/>
  <c r="D48" i="256"/>
  <c r="W47" i="256"/>
  <c r="V47" i="256"/>
  <c r="U47" i="256"/>
  <c r="T47" i="256"/>
  <c r="S47" i="256"/>
  <c r="R47" i="256"/>
  <c r="Q47" i="256"/>
  <c r="P47" i="256"/>
  <c r="O47" i="256"/>
  <c r="N47" i="256"/>
  <c r="M47" i="256"/>
  <c r="L47" i="256"/>
  <c r="K47" i="256"/>
  <c r="J47" i="256"/>
  <c r="I47" i="256"/>
  <c r="H47" i="256"/>
  <c r="G47" i="256"/>
  <c r="F47" i="256"/>
  <c r="E47" i="256"/>
  <c r="D47" i="256"/>
  <c r="W46" i="256"/>
  <c r="V46" i="256"/>
  <c r="U46" i="256"/>
  <c r="T46" i="256"/>
  <c r="S46" i="256"/>
  <c r="R46" i="256"/>
  <c r="Q46" i="256"/>
  <c r="P46" i="256"/>
  <c r="O46" i="256"/>
  <c r="N46" i="256"/>
  <c r="M46" i="256"/>
  <c r="L46" i="256"/>
  <c r="K46" i="256"/>
  <c r="J46" i="256"/>
  <c r="I46" i="256"/>
  <c r="H46" i="256"/>
  <c r="G46" i="256"/>
  <c r="F46" i="256"/>
  <c r="E46" i="256"/>
  <c r="D46" i="256"/>
  <c r="W45" i="256"/>
  <c r="V45" i="256"/>
  <c r="U45" i="256"/>
  <c r="T45" i="256"/>
  <c r="S45" i="256"/>
  <c r="R45" i="256"/>
  <c r="Q45" i="256"/>
  <c r="P45" i="256"/>
  <c r="O45" i="256"/>
  <c r="N45" i="256"/>
  <c r="M45" i="256"/>
  <c r="L45" i="256"/>
  <c r="K45" i="256"/>
  <c r="J45" i="256"/>
  <c r="I45" i="256"/>
  <c r="H45" i="256"/>
  <c r="G45" i="256"/>
  <c r="F45" i="256"/>
  <c r="E45" i="256"/>
  <c r="D45" i="256"/>
  <c r="W44" i="256"/>
  <c r="V44" i="256"/>
  <c r="U44" i="256"/>
  <c r="T44" i="256"/>
  <c r="S44" i="256"/>
  <c r="R44" i="256"/>
  <c r="Q44" i="256"/>
  <c r="P44" i="256"/>
  <c r="O44" i="256"/>
  <c r="N44" i="256"/>
  <c r="M44" i="256"/>
  <c r="L44" i="256"/>
  <c r="K44" i="256"/>
  <c r="J44" i="256"/>
  <c r="I44" i="256"/>
  <c r="H44" i="256"/>
  <c r="G44" i="256"/>
  <c r="F44" i="256"/>
  <c r="E44" i="256"/>
  <c r="D44" i="256"/>
  <c r="W43" i="256"/>
  <c r="V43" i="256"/>
  <c r="U43" i="256"/>
  <c r="T43" i="256"/>
  <c r="S43" i="256"/>
  <c r="R43" i="256"/>
  <c r="Q43" i="256"/>
  <c r="P43" i="256"/>
  <c r="O43" i="256"/>
  <c r="N43" i="256"/>
  <c r="M43" i="256"/>
  <c r="L43" i="256"/>
  <c r="K43" i="256"/>
  <c r="J43" i="256"/>
  <c r="I43" i="256"/>
  <c r="H43" i="256"/>
  <c r="G43" i="256"/>
  <c r="F43" i="256"/>
  <c r="E43" i="256"/>
  <c r="D43" i="256"/>
  <c r="W42" i="256"/>
  <c r="V42" i="256"/>
  <c r="U42" i="256"/>
  <c r="T42" i="256"/>
  <c r="S42" i="256"/>
  <c r="R42" i="256"/>
  <c r="Q42" i="256"/>
  <c r="P42" i="256"/>
  <c r="O42" i="256"/>
  <c r="N42" i="256"/>
  <c r="M42" i="256"/>
  <c r="L42" i="256"/>
  <c r="K42" i="256"/>
  <c r="J42" i="256"/>
  <c r="I42" i="256"/>
  <c r="H42" i="256"/>
  <c r="G42" i="256"/>
  <c r="F42" i="256"/>
  <c r="E42" i="256"/>
  <c r="D42" i="256"/>
  <c r="W41" i="256"/>
  <c r="V41" i="256"/>
  <c r="U41" i="256"/>
  <c r="T41" i="256"/>
  <c r="S41" i="256"/>
  <c r="R41" i="256"/>
  <c r="Q41" i="256"/>
  <c r="P41" i="256"/>
  <c r="O41" i="256"/>
  <c r="N41" i="256"/>
  <c r="M41" i="256"/>
  <c r="L41" i="256"/>
  <c r="K41" i="256"/>
  <c r="J41" i="256"/>
  <c r="I41" i="256"/>
  <c r="H41" i="256"/>
  <c r="G41" i="256"/>
  <c r="F41" i="256"/>
  <c r="E41" i="256"/>
  <c r="D41" i="256"/>
  <c r="W40" i="256"/>
  <c r="V40" i="256"/>
  <c r="U40" i="256"/>
  <c r="T40" i="256"/>
  <c r="S40" i="256"/>
  <c r="R40" i="256"/>
  <c r="Q40" i="256"/>
  <c r="P40" i="256"/>
  <c r="O40" i="256"/>
  <c r="N40" i="256"/>
  <c r="M40" i="256"/>
  <c r="L40" i="256"/>
  <c r="K40" i="256"/>
  <c r="J40" i="256"/>
  <c r="I40" i="256"/>
  <c r="H40" i="256"/>
  <c r="G40" i="256"/>
  <c r="F40" i="256"/>
  <c r="E40" i="256"/>
  <c r="D40" i="256"/>
  <c r="W39" i="256"/>
  <c r="V39" i="256"/>
  <c r="U39" i="256"/>
  <c r="T39" i="256"/>
  <c r="S39" i="256"/>
  <c r="R39" i="256"/>
  <c r="Q39" i="256"/>
  <c r="P39" i="256"/>
  <c r="O39" i="256"/>
  <c r="N39" i="256"/>
  <c r="M39" i="256"/>
  <c r="L39" i="256"/>
  <c r="K39" i="256"/>
  <c r="J39" i="256"/>
  <c r="I39" i="256"/>
  <c r="H39" i="256"/>
  <c r="G39" i="256"/>
  <c r="F39" i="256"/>
  <c r="E39" i="256"/>
  <c r="D39" i="256"/>
  <c r="W38" i="256"/>
  <c r="V38" i="256"/>
  <c r="U38" i="256"/>
  <c r="T38" i="256"/>
  <c r="S38" i="256"/>
  <c r="R38" i="256"/>
  <c r="Q38" i="256"/>
  <c r="P38" i="256"/>
  <c r="O38" i="256"/>
  <c r="N38" i="256"/>
  <c r="M38" i="256"/>
  <c r="L38" i="256"/>
  <c r="K38" i="256"/>
  <c r="J38" i="256"/>
  <c r="I38" i="256"/>
  <c r="H38" i="256"/>
  <c r="G38" i="256"/>
  <c r="F38" i="256"/>
  <c r="E38" i="256"/>
  <c r="D38" i="256"/>
  <c r="W37" i="256"/>
  <c r="V37" i="256"/>
  <c r="U37" i="256"/>
  <c r="T37" i="256"/>
  <c r="S37" i="256"/>
  <c r="R37" i="256"/>
  <c r="Q37" i="256"/>
  <c r="P37" i="256"/>
  <c r="O37" i="256"/>
  <c r="N37" i="256"/>
  <c r="M37" i="256"/>
  <c r="L37" i="256"/>
  <c r="K37" i="256"/>
  <c r="J37" i="256"/>
  <c r="I37" i="256"/>
  <c r="H37" i="256"/>
  <c r="G37" i="256"/>
  <c r="F37" i="256"/>
  <c r="E37" i="256"/>
  <c r="D37" i="256"/>
  <c r="W36" i="256"/>
  <c r="V36" i="256"/>
  <c r="U36" i="256"/>
  <c r="T36" i="256"/>
  <c r="S36" i="256"/>
  <c r="R36" i="256"/>
  <c r="Q36" i="256"/>
  <c r="P36" i="256"/>
  <c r="O36" i="256"/>
  <c r="N36" i="256"/>
  <c r="M36" i="256"/>
  <c r="L36" i="256"/>
  <c r="K36" i="256"/>
  <c r="J36" i="256"/>
  <c r="I36" i="256"/>
  <c r="H36" i="256"/>
  <c r="G36" i="256"/>
  <c r="F36" i="256"/>
  <c r="E36" i="256"/>
  <c r="D36" i="256"/>
  <c r="W35" i="256"/>
  <c r="V35" i="256"/>
  <c r="U35" i="256"/>
  <c r="T35" i="256"/>
  <c r="S35" i="256"/>
  <c r="R35" i="256"/>
  <c r="Q35" i="256"/>
  <c r="P35" i="256"/>
  <c r="O35" i="256"/>
  <c r="N35" i="256"/>
  <c r="M35" i="256"/>
  <c r="L35" i="256"/>
  <c r="K35" i="256"/>
  <c r="J35" i="256"/>
  <c r="I35" i="256"/>
  <c r="H35" i="256"/>
  <c r="G35" i="256"/>
  <c r="F35" i="256"/>
  <c r="E35" i="256"/>
  <c r="D35" i="256"/>
  <c r="W34" i="256"/>
  <c r="V34" i="256"/>
  <c r="U34" i="256"/>
  <c r="T34" i="256"/>
  <c r="S34" i="256"/>
  <c r="R34" i="256"/>
  <c r="Q34" i="256"/>
  <c r="P34" i="256"/>
  <c r="O34" i="256"/>
  <c r="N34" i="256"/>
  <c r="M34" i="256"/>
  <c r="L34" i="256"/>
  <c r="K34" i="256"/>
  <c r="J34" i="256"/>
  <c r="I34" i="256"/>
  <c r="H34" i="256"/>
  <c r="G34" i="256"/>
  <c r="F34" i="256"/>
  <c r="E34" i="256"/>
  <c r="D34" i="256"/>
  <c r="W33" i="256"/>
  <c r="V33" i="256"/>
  <c r="U33" i="256"/>
  <c r="T33" i="256"/>
  <c r="S33" i="256"/>
  <c r="R33" i="256"/>
  <c r="Q33" i="256"/>
  <c r="P33" i="256"/>
  <c r="O33" i="256"/>
  <c r="N33" i="256"/>
  <c r="M33" i="256"/>
  <c r="L33" i="256"/>
  <c r="K33" i="256"/>
  <c r="J33" i="256"/>
  <c r="I33" i="256"/>
  <c r="H33" i="256"/>
  <c r="G33" i="256"/>
  <c r="F33" i="256"/>
  <c r="E33" i="256"/>
  <c r="D33" i="256"/>
  <c r="W32" i="256"/>
  <c r="V32" i="256"/>
  <c r="U32" i="256"/>
  <c r="T32" i="256"/>
  <c r="S32" i="256"/>
  <c r="R32" i="256"/>
  <c r="Q32" i="256"/>
  <c r="P32" i="256"/>
  <c r="O32" i="256"/>
  <c r="N32" i="256"/>
  <c r="M32" i="256"/>
  <c r="L32" i="256"/>
  <c r="K32" i="256"/>
  <c r="J32" i="256"/>
  <c r="I32" i="256"/>
  <c r="H32" i="256"/>
  <c r="G32" i="256"/>
  <c r="F32" i="256"/>
  <c r="E32" i="256"/>
  <c r="D32" i="256"/>
  <c r="W31" i="256"/>
  <c r="V31" i="256"/>
  <c r="U31" i="256"/>
  <c r="T31" i="256"/>
  <c r="S31" i="256"/>
  <c r="R31" i="256"/>
  <c r="Q31" i="256"/>
  <c r="P31" i="256"/>
  <c r="O31" i="256"/>
  <c r="N31" i="256"/>
  <c r="M31" i="256"/>
  <c r="L31" i="256"/>
  <c r="K31" i="256"/>
  <c r="J31" i="256"/>
  <c r="I31" i="256"/>
  <c r="H31" i="256"/>
  <c r="G31" i="256"/>
  <c r="F31" i="256"/>
  <c r="E31" i="256"/>
  <c r="D31" i="256"/>
  <c r="W30" i="256"/>
  <c r="V30" i="256"/>
  <c r="U30" i="256"/>
  <c r="T30" i="256"/>
  <c r="S30" i="256"/>
  <c r="R30" i="256"/>
  <c r="Q30" i="256"/>
  <c r="P30" i="256"/>
  <c r="O30" i="256"/>
  <c r="N30" i="256"/>
  <c r="M30" i="256"/>
  <c r="L30" i="256"/>
  <c r="K30" i="256"/>
  <c r="J30" i="256"/>
  <c r="I30" i="256"/>
  <c r="H30" i="256"/>
  <c r="G30" i="256"/>
  <c r="F30" i="256"/>
  <c r="E30" i="256"/>
  <c r="D30" i="256"/>
  <c r="W29" i="256"/>
  <c r="V29" i="256"/>
  <c r="U29" i="256"/>
  <c r="T29" i="256"/>
  <c r="S29" i="256"/>
  <c r="R29" i="256"/>
  <c r="Q29" i="256"/>
  <c r="P29" i="256"/>
  <c r="O29" i="256"/>
  <c r="N29" i="256"/>
  <c r="M29" i="256"/>
  <c r="L29" i="256"/>
  <c r="K29" i="256"/>
  <c r="J29" i="256"/>
  <c r="I29" i="256"/>
  <c r="H29" i="256"/>
  <c r="G29" i="256"/>
  <c r="F29" i="256"/>
  <c r="E29" i="256"/>
  <c r="D29" i="256"/>
  <c r="W28" i="256"/>
  <c r="V28" i="256"/>
  <c r="U28" i="256"/>
  <c r="T28" i="256"/>
  <c r="S28" i="256"/>
  <c r="R28" i="256"/>
  <c r="Q28" i="256"/>
  <c r="P28" i="256"/>
  <c r="O28" i="256"/>
  <c r="N28" i="256"/>
  <c r="M28" i="256"/>
  <c r="L28" i="256"/>
  <c r="K28" i="256"/>
  <c r="J28" i="256"/>
  <c r="I28" i="256"/>
  <c r="H28" i="256"/>
  <c r="G28" i="256"/>
  <c r="F28" i="256"/>
  <c r="E28" i="256"/>
  <c r="D28" i="256"/>
  <c r="W27" i="256"/>
  <c r="V27" i="256"/>
  <c r="U27" i="256"/>
  <c r="T27" i="256"/>
  <c r="S27" i="256"/>
  <c r="R27" i="256"/>
  <c r="Q27" i="256"/>
  <c r="P27" i="256"/>
  <c r="O27" i="256"/>
  <c r="N27" i="256"/>
  <c r="M27" i="256"/>
  <c r="L27" i="256"/>
  <c r="K27" i="256"/>
  <c r="J27" i="256"/>
  <c r="I27" i="256"/>
  <c r="H27" i="256"/>
  <c r="G27" i="256"/>
  <c r="F27" i="256"/>
  <c r="E27" i="256"/>
  <c r="D27" i="256"/>
  <c r="W26" i="256"/>
  <c r="V26" i="256"/>
  <c r="U26" i="256"/>
  <c r="T26" i="256"/>
  <c r="S26" i="256"/>
  <c r="R26" i="256"/>
  <c r="Q26" i="256"/>
  <c r="P26" i="256"/>
  <c r="O26" i="256"/>
  <c r="N26" i="256"/>
  <c r="M26" i="256"/>
  <c r="L26" i="256"/>
  <c r="K26" i="256"/>
  <c r="J26" i="256"/>
  <c r="I26" i="256"/>
  <c r="H26" i="256"/>
  <c r="G26" i="256"/>
  <c r="F26" i="256"/>
  <c r="E26" i="256"/>
  <c r="D26" i="256"/>
  <c r="W25" i="256"/>
  <c r="V25" i="256"/>
  <c r="U25" i="256"/>
  <c r="T25" i="256"/>
  <c r="S25" i="256"/>
  <c r="R25" i="256"/>
  <c r="Q25" i="256"/>
  <c r="P25" i="256"/>
  <c r="O25" i="256"/>
  <c r="N25" i="256"/>
  <c r="M25" i="256"/>
  <c r="L25" i="256"/>
  <c r="K25" i="256"/>
  <c r="J25" i="256"/>
  <c r="I25" i="256"/>
  <c r="H25" i="256"/>
  <c r="G25" i="256"/>
  <c r="F25" i="256"/>
  <c r="E25" i="256"/>
  <c r="D25" i="256"/>
  <c r="W24" i="256"/>
  <c r="V24" i="256"/>
  <c r="U24" i="256"/>
  <c r="T24" i="256"/>
  <c r="S24" i="256"/>
  <c r="R24" i="256"/>
  <c r="Q24" i="256"/>
  <c r="P24" i="256"/>
  <c r="O24" i="256"/>
  <c r="N24" i="256"/>
  <c r="M24" i="256"/>
  <c r="L24" i="256"/>
  <c r="K24" i="256"/>
  <c r="J24" i="256"/>
  <c r="I24" i="256"/>
  <c r="H24" i="256"/>
  <c r="G24" i="256"/>
  <c r="F24" i="256"/>
  <c r="E24" i="256"/>
  <c r="D24" i="256"/>
  <c r="W23" i="256"/>
  <c r="V23" i="256"/>
  <c r="U23" i="256"/>
  <c r="T23" i="256"/>
  <c r="S23" i="256"/>
  <c r="R23" i="256"/>
  <c r="Q23" i="256"/>
  <c r="P23" i="256"/>
  <c r="O23" i="256"/>
  <c r="N23" i="256"/>
  <c r="M23" i="256"/>
  <c r="L23" i="256"/>
  <c r="K23" i="256"/>
  <c r="J23" i="256"/>
  <c r="I23" i="256"/>
  <c r="H23" i="256"/>
  <c r="G23" i="256"/>
  <c r="F23" i="256"/>
  <c r="E23" i="256"/>
  <c r="D23" i="256"/>
  <c r="W22" i="256"/>
  <c r="V22" i="256"/>
  <c r="U22" i="256"/>
  <c r="T22" i="256"/>
  <c r="S22" i="256"/>
  <c r="R22" i="256"/>
  <c r="Q22" i="256"/>
  <c r="P22" i="256"/>
  <c r="O22" i="256"/>
  <c r="N22" i="256"/>
  <c r="M22" i="256"/>
  <c r="L22" i="256"/>
  <c r="K22" i="256"/>
  <c r="J22" i="256"/>
  <c r="I22" i="256"/>
  <c r="H22" i="256"/>
  <c r="G22" i="256"/>
  <c r="F22" i="256"/>
  <c r="E22" i="256"/>
  <c r="D22" i="256"/>
  <c r="W21" i="256"/>
  <c r="V21" i="256"/>
  <c r="U21" i="256"/>
  <c r="T21" i="256"/>
  <c r="S21" i="256"/>
  <c r="R21" i="256"/>
  <c r="Q21" i="256"/>
  <c r="P21" i="256"/>
  <c r="O21" i="256"/>
  <c r="N21" i="256"/>
  <c r="M21" i="256"/>
  <c r="L21" i="256"/>
  <c r="K21" i="256"/>
  <c r="J21" i="256"/>
  <c r="I21" i="256"/>
  <c r="H21" i="256"/>
  <c r="G21" i="256"/>
  <c r="F21" i="256"/>
  <c r="E21" i="256"/>
  <c r="D21" i="256"/>
  <c r="W20" i="256"/>
  <c r="V20" i="256"/>
  <c r="U20" i="256"/>
  <c r="T20" i="256"/>
  <c r="S20" i="256"/>
  <c r="R20" i="256"/>
  <c r="Q20" i="256"/>
  <c r="P20" i="256"/>
  <c r="O20" i="256"/>
  <c r="N20" i="256"/>
  <c r="M20" i="256"/>
  <c r="L20" i="256"/>
  <c r="K20" i="256"/>
  <c r="J20" i="256"/>
  <c r="I20" i="256"/>
  <c r="H20" i="256"/>
  <c r="G20" i="256"/>
  <c r="F20" i="256"/>
  <c r="E20" i="256"/>
  <c r="D20" i="256"/>
  <c r="W19" i="256"/>
  <c r="V19" i="256"/>
  <c r="U19" i="256"/>
  <c r="T19" i="256"/>
  <c r="S19" i="256"/>
  <c r="R19" i="256"/>
  <c r="Q19" i="256"/>
  <c r="P19" i="256"/>
  <c r="O19" i="256"/>
  <c r="N19" i="256"/>
  <c r="M19" i="256"/>
  <c r="L19" i="256"/>
  <c r="K19" i="256"/>
  <c r="J19" i="256"/>
  <c r="I19" i="256"/>
  <c r="H19" i="256"/>
  <c r="G19" i="256"/>
  <c r="F19" i="256"/>
  <c r="E19" i="256"/>
  <c r="D19" i="256"/>
  <c r="W18" i="256"/>
  <c r="V18" i="256"/>
  <c r="U18" i="256"/>
  <c r="T18" i="256"/>
  <c r="S18" i="256"/>
  <c r="R18" i="256"/>
  <c r="Q18" i="256"/>
  <c r="P18" i="256"/>
  <c r="O18" i="256"/>
  <c r="N18" i="256"/>
  <c r="M18" i="256"/>
  <c r="L18" i="256"/>
  <c r="K18" i="256"/>
  <c r="J18" i="256"/>
  <c r="I18" i="256"/>
  <c r="H18" i="256"/>
  <c r="G18" i="256"/>
  <c r="F18" i="256"/>
  <c r="E18" i="256"/>
  <c r="D18" i="256"/>
  <c r="W17" i="256"/>
  <c r="V17" i="256"/>
  <c r="U17" i="256"/>
  <c r="T17" i="256"/>
  <c r="S17" i="256"/>
  <c r="R17" i="256"/>
  <c r="Q17" i="256"/>
  <c r="P17" i="256"/>
  <c r="O17" i="256"/>
  <c r="N17" i="256"/>
  <c r="M17" i="256"/>
  <c r="L17" i="256"/>
  <c r="K17" i="256"/>
  <c r="J17" i="256"/>
  <c r="I17" i="256"/>
  <c r="H17" i="256"/>
  <c r="G17" i="256"/>
  <c r="F17" i="256"/>
  <c r="E17" i="256"/>
  <c r="D17" i="256"/>
  <c r="W16" i="256"/>
  <c r="V16" i="256"/>
  <c r="U16" i="256"/>
  <c r="T16" i="256"/>
  <c r="S16" i="256"/>
  <c r="R16" i="256"/>
  <c r="Q16" i="256"/>
  <c r="P16" i="256"/>
  <c r="O16" i="256"/>
  <c r="N16" i="256"/>
  <c r="M16" i="256"/>
  <c r="L16" i="256"/>
  <c r="K16" i="256"/>
  <c r="J16" i="256"/>
  <c r="I16" i="256"/>
  <c r="H16" i="256"/>
  <c r="G16" i="256"/>
  <c r="F16" i="256"/>
  <c r="E16" i="256"/>
  <c r="D16" i="256"/>
  <c r="W15" i="256"/>
  <c r="V15" i="256"/>
  <c r="U15" i="256"/>
  <c r="T15" i="256"/>
  <c r="S15" i="256"/>
  <c r="R15" i="256"/>
  <c r="Q15" i="256"/>
  <c r="P15" i="256"/>
  <c r="O15" i="256"/>
  <c r="N15" i="256"/>
  <c r="M15" i="256"/>
  <c r="L15" i="256"/>
  <c r="K15" i="256"/>
  <c r="J15" i="256"/>
  <c r="I15" i="256"/>
  <c r="H15" i="256"/>
  <c r="G15" i="256"/>
  <c r="F15" i="256"/>
  <c r="E15" i="256"/>
  <c r="D15" i="256"/>
  <c r="W14" i="256"/>
  <c r="V14" i="256"/>
  <c r="U14" i="256"/>
  <c r="T14" i="256"/>
  <c r="S14" i="256"/>
  <c r="R14" i="256"/>
  <c r="Q14" i="256"/>
  <c r="P14" i="256"/>
  <c r="O14" i="256"/>
  <c r="N14" i="256"/>
  <c r="M14" i="256"/>
  <c r="L14" i="256"/>
  <c r="K14" i="256"/>
  <c r="J14" i="256"/>
  <c r="I14" i="256"/>
  <c r="H14" i="256"/>
  <c r="G14" i="256"/>
  <c r="F14" i="256"/>
  <c r="E14" i="256"/>
  <c r="D14" i="256"/>
  <c r="W13" i="256"/>
  <c r="V13" i="256"/>
  <c r="U13" i="256"/>
  <c r="T13" i="256"/>
  <c r="S13" i="256"/>
  <c r="R13" i="256"/>
  <c r="Q13" i="256"/>
  <c r="P13" i="256"/>
  <c r="O13" i="256"/>
  <c r="N13" i="256"/>
  <c r="M13" i="256"/>
  <c r="L13" i="256"/>
  <c r="K13" i="256"/>
  <c r="J13" i="256"/>
  <c r="I13" i="256"/>
  <c r="H13" i="256"/>
  <c r="G13" i="256"/>
  <c r="F13" i="256"/>
  <c r="E13" i="256"/>
  <c r="D13" i="256"/>
  <c r="W12" i="256"/>
  <c r="V12" i="256"/>
  <c r="U12" i="256"/>
  <c r="T12" i="256"/>
  <c r="S12" i="256"/>
  <c r="R12" i="256"/>
  <c r="Q12" i="256"/>
  <c r="P12" i="256"/>
  <c r="O12" i="256"/>
  <c r="N12" i="256"/>
  <c r="M12" i="256"/>
  <c r="L12" i="256"/>
  <c r="K12" i="256"/>
  <c r="J12" i="256"/>
  <c r="I12" i="256"/>
  <c r="H12" i="256"/>
  <c r="G12" i="256"/>
  <c r="F12" i="256"/>
  <c r="E12" i="256"/>
  <c r="D12" i="256"/>
  <c r="W11" i="256"/>
  <c r="V11" i="256"/>
  <c r="U11" i="256"/>
  <c r="T11" i="256"/>
  <c r="S11" i="256"/>
  <c r="R11" i="256"/>
  <c r="Q11" i="256"/>
  <c r="P11" i="256"/>
  <c r="O11" i="256"/>
  <c r="N11" i="256"/>
  <c r="M11" i="256"/>
  <c r="L11" i="256"/>
  <c r="K11" i="256"/>
  <c r="J11" i="256"/>
  <c r="I11" i="256"/>
  <c r="H11" i="256"/>
  <c r="G11" i="256"/>
  <c r="F11" i="256"/>
  <c r="E11" i="256"/>
  <c r="D11" i="256"/>
  <c r="L54" i="255"/>
  <c r="L55" i="255"/>
  <c r="L56" i="255"/>
  <c r="L57" i="255"/>
  <c r="L58" i="255"/>
  <c r="W60" i="250"/>
  <c r="V60" i="250"/>
  <c r="U60" i="250"/>
  <c r="T60" i="250"/>
  <c r="S60" i="250"/>
  <c r="R60" i="250"/>
  <c r="Q60" i="250"/>
  <c r="P60" i="250"/>
  <c r="O60" i="250"/>
  <c r="N60" i="250"/>
  <c r="M60" i="250"/>
  <c r="L60" i="250"/>
  <c r="K60" i="250"/>
  <c r="J60" i="250"/>
  <c r="I60" i="250"/>
  <c r="H60" i="250"/>
  <c r="G60" i="250"/>
  <c r="F60" i="250"/>
  <c r="E60" i="250"/>
  <c r="W59" i="250"/>
  <c r="V59" i="250"/>
  <c r="U59" i="250"/>
  <c r="T59" i="250"/>
  <c r="S59" i="250"/>
  <c r="R59" i="250"/>
  <c r="Q59" i="250"/>
  <c r="P59" i="250"/>
  <c r="O59" i="250"/>
  <c r="N59" i="250"/>
  <c r="M59" i="250"/>
  <c r="L59" i="250"/>
  <c r="K59" i="250"/>
  <c r="J59" i="250"/>
  <c r="I59" i="250"/>
  <c r="H59" i="250"/>
  <c r="G59" i="250"/>
  <c r="F59" i="250"/>
  <c r="E59" i="250"/>
  <c r="W58" i="250"/>
  <c r="V58" i="250"/>
  <c r="U58" i="250"/>
  <c r="T58" i="250"/>
  <c r="S58" i="250"/>
  <c r="R58" i="250"/>
  <c r="Q58" i="250"/>
  <c r="P58" i="250"/>
  <c r="O58" i="250"/>
  <c r="N58" i="250"/>
  <c r="M58" i="250"/>
  <c r="L58" i="250"/>
  <c r="K58" i="250"/>
  <c r="J58" i="250"/>
  <c r="I58" i="250"/>
  <c r="H58" i="250"/>
  <c r="G58" i="250"/>
  <c r="F58" i="250"/>
  <c r="E58" i="250"/>
  <c r="W57" i="250"/>
  <c r="V57" i="250"/>
  <c r="U57" i="250"/>
  <c r="T57" i="250"/>
  <c r="S57" i="250"/>
  <c r="R57" i="250"/>
  <c r="Q57" i="250"/>
  <c r="P57" i="250"/>
  <c r="O57" i="250"/>
  <c r="N57" i="250"/>
  <c r="M57" i="250"/>
  <c r="L57" i="250"/>
  <c r="K57" i="250"/>
  <c r="J57" i="250"/>
  <c r="I57" i="250"/>
  <c r="H57" i="250"/>
  <c r="G57" i="250"/>
  <c r="F57" i="250"/>
  <c r="E57" i="250"/>
  <c r="W56" i="250"/>
  <c r="V56" i="250"/>
  <c r="U56" i="250"/>
  <c r="T56" i="250"/>
  <c r="S56" i="250"/>
  <c r="R56" i="250"/>
  <c r="Q56" i="250"/>
  <c r="P56" i="250"/>
  <c r="N56" i="250"/>
  <c r="M56" i="250"/>
  <c r="L56" i="250"/>
  <c r="K56" i="250"/>
  <c r="J56" i="250"/>
  <c r="I56" i="250"/>
  <c r="H56" i="250"/>
  <c r="G56" i="250"/>
  <c r="F56" i="250"/>
  <c r="E56" i="250"/>
  <c r="W55" i="250"/>
  <c r="V55" i="250"/>
  <c r="U55" i="250"/>
  <c r="T55" i="250"/>
  <c r="S55" i="250"/>
  <c r="R55" i="250"/>
  <c r="Q55" i="250"/>
  <c r="P55" i="250"/>
  <c r="O55" i="250"/>
  <c r="N55" i="250"/>
  <c r="M55" i="250"/>
  <c r="L55" i="250"/>
  <c r="K55" i="250"/>
  <c r="J55" i="250"/>
  <c r="I55" i="250"/>
  <c r="H55" i="250"/>
  <c r="G55" i="250"/>
  <c r="F55" i="250"/>
  <c r="E55" i="250"/>
  <c r="D55" i="250"/>
  <c r="W54" i="250"/>
  <c r="V54" i="250"/>
  <c r="U54" i="250"/>
  <c r="T54" i="250"/>
  <c r="S54" i="250"/>
  <c r="R54" i="250"/>
  <c r="Q54" i="250"/>
  <c r="P54" i="250"/>
  <c r="O54" i="250"/>
  <c r="N54" i="250"/>
  <c r="M54" i="250"/>
  <c r="L54" i="250"/>
  <c r="K54" i="250"/>
  <c r="J54" i="250"/>
  <c r="I54" i="250"/>
  <c r="H54" i="250"/>
  <c r="G54" i="250"/>
  <c r="F54" i="250"/>
  <c r="E54" i="250"/>
  <c r="D54" i="250"/>
  <c r="W53" i="250"/>
  <c r="V53" i="250"/>
  <c r="U53" i="250"/>
  <c r="T53" i="250"/>
  <c r="S53" i="250"/>
  <c r="R53" i="250"/>
  <c r="Q53" i="250"/>
  <c r="P53" i="250"/>
  <c r="O53" i="250"/>
  <c r="N53" i="250"/>
  <c r="M53" i="250"/>
  <c r="L53" i="250"/>
  <c r="K53" i="250"/>
  <c r="J53" i="250"/>
  <c r="I53" i="250"/>
  <c r="H53" i="250"/>
  <c r="G53" i="250"/>
  <c r="F53" i="250"/>
  <c r="E53" i="250"/>
  <c r="D53" i="250"/>
  <c r="W52" i="250"/>
  <c r="V52" i="250"/>
  <c r="U52" i="250"/>
  <c r="T52" i="250"/>
  <c r="S52" i="250"/>
  <c r="R52" i="250"/>
  <c r="Q52" i="250"/>
  <c r="P52" i="250"/>
  <c r="O52" i="250"/>
  <c r="N52" i="250"/>
  <c r="M52" i="250"/>
  <c r="L52" i="250"/>
  <c r="K52" i="250"/>
  <c r="J52" i="250"/>
  <c r="I52" i="250"/>
  <c r="H52" i="250"/>
  <c r="G52" i="250"/>
  <c r="F52" i="250"/>
  <c r="E52" i="250"/>
  <c r="D52" i="250"/>
  <c r="W51" i="250"/>
  <c r="V51" i="250"/>
  <c r="U51" i="250"/>
  <c r="T51" i="250"/>
  <c r="S51" i="250"/>
  <c r="R51" i="250"/>
  <c r="Q51" i="250"/>
  <c r="P51" i="250"/>
  <c r="O51" i="250"/>
  <c r="N51" i="250"/>
  <c r="M51" i="250"/>
  <c r="L51" i="250"/>
  <c r="K51" i="250"/>
  <c r="J51" i="250"/>
  <c r="I51" i="250"/>
  <c r="H51" i="250"/>
  <c r="G51" i="250"/>
  <c r="F51" i="250"/>
  <c r="E51" i="250"/>
  <c r="D51" i="250"/>
  <c r="W50" i="250"/>
  <c r="V50" i="250"/>
  <c r="U50" i="250"/>
  <c r="T50" i="250"/>
  <c r="S50" i="250"/>
  <c r="R50" i="250"/>
  <c r="Q50" i="250"/>
  <c r="P50" i="250"/>
  <c r="O50" i="250"/>
  <c r="N50" i="250"/>
  <c r="M50" i="250"/>
  <c r="L50" i="250"/>
  <c r="K50" i="250"/>
  <c r="J50" i="250"/>
  <c r="I50" i="250"/>
  <c r="H50" i="250"/>
  <c r="G50" i="250"/>
  <c r="F50" i="250"/>
  <c r="E50" i="250"/>
  <c r="D50" i="250"/>
  <c r="W49" i="250"/>
  <c r="V49" i="250"/>
  <c r="U49" i="250"/>
  <c r="T49" i="250"/>
  <c r="S49" i="250"/>
  <c r="R49" i="250"/>
  <c r="Q49" i="250"/>
  <c r="P49" i="250"/>
  <c r="O49" i="250"/>
  <c r="N49" i="250"/>
  <c r="M49" i="250"/>
  <c r="L49" i="250"/>
  <c r="K49" i="250"/>
  <c r="J49" i="250"/>
  <c r="I49" i="250"/>
  <c r="H49" i="250"/>
  <c r="G49" i="250"/>
  <c r="F49" i="250"/>
  <c r="E49" i="250"/>
  <c r="D49" i="250"/>
  <c r="W48" i="250"/>
  <c r="V48" i="250"/>
  <c r="U48" i="250"/>
  <c r="T48" i="250"/>
  <c r="S48" i="250"/>
  <c r="R48" i="250"/>
  <c r="Q48" i="250"/>
  <c r="P48" i="250"/>
  <c r="O48" i="250"/>
  <c r="N48" i="250"/>
  <c r="M48" i="250"/>
  <c r="L48" i="250"/>
  <c r="K48" i="250"/>
  <c r="J48" i="250"/>
  <c r="I48" i="250"/>
  <c r="H48" i="250"/>
  <c r="G48" i="250"/>
  <c r="F48" i="250"/>
  <c r="E48" i="250"/>
  <c r="D48" i="250"/>
  <c r="W47" i="250"/>
  <c r="V47" i="250"/>
  <c r="U47" i="250"/>
  <c r="T47" i="250"/>
  <c r="S47" i="250"/>
  <c r="R47" i="250"/>
  <c r="Q47" i="250"/>
  <c r="P47" i="250"/>
  <c r="O47" i="250"/>
  <c r="N47" i="250"/>
  <c r="M47" i="250"/>
  <c r="L47" i="250"/>
  <c r="K47" i="250"/>
  <c r="J47" i="250"/>
  <c r="I47" i="250"/>
  <c r="H47" i="250"/>
  <c r="G47" i="250"/>
  <c r="F47" i="250"/>
  <c r="E47" i="250"/>
  <c r="D47" i="250"/>
  <c r="W46" i="250"/>
  <c r="V46" i="250"/>
  <c r="U46" i="250"/>
  <c r="T46" i="250"/>
  <c r="S46" i="250"/>
  <c r="R46" i="250"/>
  <c r="Q46" i="250"/>
  <c r="P46" i="250"/>
  <c r="O46" i="250"/>
  <c r="N46" i="250"/>
  <c r="M46" i="250"/>
  <c r="L46" i="250"/>
  <c r="K46" i="250"/>
  <c r="J46" i="250"/>
  <c r="I46" i="250"/>
  <c r="H46" i="250"/>
  <c r="G46" i="250"/>
  <c r="F46" i="250"/>
  <c r="E46" i="250"/>
  <c r="D46" i="250"/>
  <c r="W45" i="250"/>
  <c r="V45" i="250"/>
  <c r="U45" i="250"/>
  <c r="T45" i="250"/>
  <c r="S45" i="250"/>
  <c r="R45" i="250"/>
  <c r="Q45" i="250"/>
  <c r="P45" i="250"/>
  <c r="O45" i="250"/>
  <c r="N45" i="250"/>
  <c r="M45" i="250"/>
  <c r="L45" i="250"/>
  <c r="K45" i="250"/>
  <c r="J45" i="250"/>
  <c r="I45" i="250"/>
  <c r="H45" i="250"/>
  <c r="G45" i="250"/>
  <c r="F45" i="250"/>
  <c r="E45" i="250"/>
  <c r="D45" i="250"/>
  <c r="W44" i="250"/>
  <c r="V44" i="250"/>
  <c r="U44" i="250"/>
  <c r="T44" i="250"/>
  <c r="S44" i="250"/>
  <c r="R44" i="250"/>
  <c r="Q44" i="250"/>
  <c r="P44" i="250"/>
  <c r="O44" i="250"/>
  <c r="N44" i="250"/>
  <c r="M44" i="250"/>
  <c r="L44" i="250"/>
  <c r="K44" i="250"/>
  <c r="J44" i="250"/>
  <c r="I44" i="250"/>
  <c r="H44" i="250"/>
  <c r="G44" i="250"/>
  <c r="F44" i="250"/>
  <c r="E44" i="250"/>
  <c r="D44" i="250"/>
  <c r="W43" i="250"/>
  <c r="V43" i="250"/>
  <c r="U43" i="250"/>
  <c r="T43" i="250"/>
  <c r="S43" i="250"/>
  <c r="R43" i="250"/>
  <c r="Q43" i="250"/>
  <c r="P43" i="250"/>
  <c r="O43" i="250"/>
  <c r="N43" i="250"/>
  <c r="M43" i="250"/>
  <c r="L43" i="250"/>
  <c r="K43" i="250"/>
  <c r="J43" i="250"/>
  <c r="I43" i="250"/>
  <c r="H43" i="250"/>
  <c r="G43" i="250"/>
  <c r="F43" i="250"/>
  <c r="E43" i="250"/>
  <c r="D43" i="250"/>
  <c r="W42" i="250"/>
  <c r="V42" i="250"/>
  <c r="U42" i="250"/>
  <c r="T42" i="250"/>
  <c r="S42" i="250"/>
  <c r="R42" i="250"/>
  <c r="Q42" i="250"/>
  <c r="P42" i="250"/>
  <c r="O42" i="250"/>
  <c r="N42" i="250"/>
  <c r="M42" i="250"/>
  <c r="L42" i="250"/>
  <c r="K42" i="250"/>
  <c r="J42" i="250"/>
  <c r="I42" i="250"/>
  <c r="H42" i="250"/>
  <c r="G42" i="250"/>
  <c r="F42" i="250"/>
  <c r="E42" i="250"/>
  <c r="D42" i="250"/>
  <c r="W41" i="250"/>
  <c r="V41" i="250"/>
  <c r="U41" i="250"/>
  <c r="T41" i="250"/>
  <c r="S41" i="250"/>
  <c r="R41" i="250"/>
  <c r="Q41" i="250"/>
  <c r="P41" i="250"/>
  <c r="O41" i="250"/>
  <c r="N41" i="250"/>
  <c r="M41" i="250"/>
  <c r="L41" i="250"/>
  <c r="K41" i="250"/>
  <c r="J41" i="250"/>
  <c r="I41" i="250"/>
  <c r="H41" i="250"/>
  <c r="G41" i="250"/>
  <c r="F41" i="250"/>
  <c r="E41" i="250"/>
  <c r="D41" i="250"/>
  <c r="W40" i="250"/>
  <c r="V40" i="250"/>
  <c r="U40" i="250"/>
  <c r="T40" i="250"/>
  <c r="S40" i="250"/>
  <c r="R40" i="250"/>
  <c r="Q40" i="250"/>
  <c r="P40" i="250"/>
  <c r="O40" i="250"/>
  <c r="N40" i="250"/>
  <c r="M40" i="250"/>
  <c r="L40" i="250"/>
  <c r="K40" i="250"/>
  <c r="J40" i="250"/>
  <c r="I40" i="250"/>
  <c r="H40" i="250"/>
  <c r="G40" i="250"/>
  <c r="F40" i="250"/>
  <c r="E40" i="250"/>
  <c r="D40" i="250"/>
  <c r="W39" i="250"/>
  <c r="V39" i="250"/>
  <c r="U39" i="250"/>
  <c r="T39" i="250"/>
  <c r="S39" i="250"/>
  <c r="R39" i="250"/>
  <c r="Q39" i="250"/>
  <c r="P39" i="250"/>
  <c r="O39" i="250"/>
  <c r="N39" i="250"/>
  <c r="M39" i="250"/>
  <c r="L39" i="250"/>
  <c r="K39" i="250"/>
  <c r="J39" i="250"/>
  <c r="I39" i="250"/>
  <c r="H39" i="250"/>
  <c r="G39" i="250"/>
  <c r="F39" i="250"/>
  <c r="E39" i="250"/>
  <c r="D39" i="250"/>
  <c r="W38" i="250"/>
  <c r="V38" i="250"/>
  <c r="U38" i="250"/>
  <c r="T38" i="250"/>
  <c r="S38" i="250"/>
  <c r="R38" i="250"/>
  <c r="Q38" i="250"/>
  <c r="P38" i="250"/>
  <c r="O38" i="250"/>
  <c r="N38" i="250"/>
  <c r="M38" i="250"/>
  <c r="L38" i="250"/>
  <c r="K38" i="250"/>
  <c r="J38" i="250"/>
  <c r="I38" i="250"/>
  <c r="H38" i="250"/>
  <c r="G38" i="250"/>
  <c r="F38" i="250"/>
  <c r="E38" i="250"/>
  <c r="D38" i="250"/>
  <c r="W37" i="250"/>
  <c r="V37" i="250"/>
  <c r="U37" i="250"/>
  <c r="T37" i="250"/>
  <c r="S37" i="250"/>
  <c r="R37" i="250"/>
  <c r="Q37" i="250"/>
  <c r="P37" i="250"/>
  <c r="O37" i="250"/>
  <c r="N37" i="250"/>
  <c r="M37" i="250"/>
  <c r="L37" i="250"/>
  <c r="K37" i="250"/>
  <c r="J37" i="250"/>
  <c r="I37" i="250"/>
  <c r="H37" i="250"/>
  <c r="G37" i="250"/>
  <c r="F37" i="250"/>
  <c r="E37" i="250"/>
  <c r="D37" i="250"/>
  <c r="W36" i="250"/>
  <c r="V36" i="250"/>
  <c r="U36" i="250"/>
  <c r="T36" i="250"/>
  <c r="S36" i="250"/>
  <c r="R36" i="250"/>
  <c r="Q36" i="250"/>
  <c r="P36" i="250"/>
  <c r="O36" i="250"/>
  <c r="N36" i="250"/>
  <c r="M36" i="250"/>
  <c r="L36" i="250"/>
  <c r="K36" i="250"/>
  <c r="J36" i="250"/>
  <c r="I36" i="250"/>
  <c r="H36" i="250"/>
  <c r="G36" i="250"/>
  <c r="F36" i="250"/>
  <c r="E36" i="250"/>
  <c r="D36" i="250"/>
  <c r="W35" i="250"/>
  <c r="V35" i="250"/>
  <c r="U35" i="250"/>
  <c r="T35" i="250"/>
  <c r="S35" i="250"/>
  <c r="R35" i="250"/>
  <c r="Q35" i="250"/>
  <c r="P35" i="250"/>
  <c r="O35" i="250"/>
  <c r="N35" i="250"/>
  <c r="M35" i="250"/>
  <c r="L35" i="250"/>
  <c r="K35" i="250"/>
  <c r="J35" i="250"/>
  <c r="I35" i="250"/>
  <c r="H35" i="250"/>
  <c r="G35" i="250"/>
  <c r="F35" i="250"/>
  <c r="E35" i="250"/>
  <c r="D35" i="250"/>
  <c r="W34" i="250"/>
  <c r="V34" i="250"/>
  <c r="U34" i="250"/>
  <c r="T34" i="250"/>
  <c r="S34" i="250"/>
  <c r="R34" i="250"/>
  <c r="Q34" i="250"/>
  <c r="P34" i="250"/>
  <c r="O34" i="250"/>
  <c r="N34" i="250"/>
  <c r="M34" i="250"/>
  <c r="L34" i="250"/>
  <c r="K34" i="250"/>
  <c r="J34" i="250"/>
  <c r="I34" i="250"/>
  <c r="H34" i="250"/>
  <c r="G34" i="250"/>
  <c r="F34" i="250"/>
  <c r="E34" i="250"/>
  <c r="D34" i="250"/>
  <c r="W33" i="250"/>
  <c r="V33" i="250"/>
  <c r="U33" i="250"/>
  <c r="T33" i="250"/>
  <c r="S33" i="250"/>
  <c r="R33" i="250"/>
  <c r="Q33" i="250"/>
  <c r="P33" i="250"/>
  <c r="O33" i="250"/>
  <c r="N33" i="250"/>
  <c r="M33" i="250"/>
  <c r="L33" i="250"/>
  <c r="K33" i="250"/>
  <c r="J33" i="250"/>
  <c r="I33" i="250"/>
  <c r="H33" i="250"/>
  <c r="G33" i="250"/>
  <c r="F33" i="250"/>
  <c r="E33" i="250"/>
  <c r="D33" i="250"/>
  <c r="W32" i="250"/>
  <c r="V32" i="250"/>
  <c r="U32" i="250"/>
  <c r="T32" i="250"/>
  <c r="S32" i="250"/>
  <c r="R32" i="250"/>
  <c r="Q32" i="250"/>
  <c r="P32" i="250"/>
  <c r="O32" i="250"/>
  <c r="N32" i="250"/>
  <c r="M32" i="250"/>
  <c r="L32" i="250"/>
  <c r="K32" i="250"/>
  <c r="J32" i="250"/>
  <c r="I32" i="250"/>
  <c r="H32" i="250"/>
  <c r="G32" i="250"/>
  <c r="F32" i="250"/>
  <c r="E32" i="250"/>
  <c r="D32" i="250"/>
  <c r="W31" i="250"/>
  <c r="V31" i="250"/>
  <c r="U31" i="250"/>
  <c r="T31" i="250"/>
  <c r="S31" i="250"/>
  <c r="R31" i="250"/>
  <c r="Q31" i="250"/>
  <c r="P31" i="250"/>
  <c r="O31" i="250"/>
  <c r="N31" i="250"/>
  <c r="M31" i="250"/>
  <c r="L31" i="250"/>
  <c r="K31" i="250"/>
  <c r="J31" i="250"/>
  <c r="I31" i="250"/>
  <c r="H31" i="250"/>
  <c r="G31" i="250"/>
  <c r="F31" i="250"/>
  <c r="E31" i="250"/>
  <c r="D31" i="250"/>
  <c r="W30" i="250"/>
  <c r="V30" i="250"/>
  <c r="U30" i="250"/>
  <c r="T30" i="250"/>
  <c r="S30" i="250"/>
  <c r="R30" i="250"/>
  <c r="Q30" i="250"/>
  <c r="P30" i="250"/>
  <c r="O30" i="250"/>
  <c r="N30" i="250"/>
  <c r="M30" i="250"/>
  <c r="L30" i="250"/>
  <c r="K30" i="250"/>
  <c r="J30" i="250"/>
  <c r="I30" i="250"/>
  <c r="H30" i="250"/>
  <c r="G30" i="250"/>
  <c r="F30" i="250"/>
  <c r="E30" i="250"/>
  <c r="D30" i="250"/>
  <c r="W29" i="250"/>
  <c r="V29" i="250"/>
  <c r="U29" i="250"/>
  <c r="T29" i="250"/>
  <c r="S29" i="250"/>
  <c r="R29" i="250"/>
  <c r="Q29" i="250"/>
  <c r="P29" i="250"/>
  <c r="O29" i="250"/>
  <c r="N29" i="250"/>
  <c r="M29" i="250"/>
  <c r="L29" i="250"/>
  <c r="K29" i="250"/>
  <c r="J29" i="250"/>
  <c r="I29" i="250"/>
  <c r="H29" i="250"/>
  <c r="G29" i="250"/>
  <c r="F29" i="250"/>
  <c r="E29" i="250"/>
  <c r="D29" i="250"/>
  <c r="W28" i="250"/>
  <c r="V28" i="250"/>
  <c r="U28" i="250"/>
  <c r="T28" i="250"/>
  <c r="S28" i="250"/>
  <c r="R28" i="250"/>
  <c r="Q28" i="250"/>
  <c r="P28" i="250"/>
  <c r="O28" i="250"/>
  <c r="N28" i="250"/>
  <c r="M28" i="250"/>
  <c r="L28" i="250"/>
  <c r="K28" i="250"/>
  <c r="J28" i="250"/>
  <c r="I28" i="250"/>
  <c r="H28" i="250"/>
  <c r="G28" i="250"/>
  <c r="F28" i="250"/>
  <c r="E28" i="250"/>
  <c r="D28" i="250"/>
  <c r="W27" i="250"/>
  <c r="V27" i="250"/>
  <c r="U27" i="250"/>
  <c r="T27" i="250"/>
  <c r="S27" i="250"/>
  <c r="R27" i="250"/>
  <c r="Q27" i="250"/>
  <c r="P27" i="250"/>
  <c r="O27" i="250"/>
  <c r="N27" i="250"/>
  <c r="M27" i="250"/>
  <c r="L27" i="250"/>
  <c r="K27" i="250"/>
  <c r="J27" i="250"/>
  <c r="I27" i="250"/>
  <c r="H27" i="250"/>
  <c r="G27" i="250"/>
  <c r="F27" i="250"/>
  <c r="E27" i="250"/>
  <c r="D27" i="250"/>
  <c r="W26" i="250"/>
  <c r="V26" i="250"/>
  <c r="U26" i="250"/>
  <c r="T26" i="250"/>
  <c r="S26" i="250"/>
  <c r="R26" i="250"/>
  <c r="Q26" i="250"/>
  <c r="P26" i="250"/>
  <c r="O26" i="250"/>
  <c r="N26" i="250"/>
  <c r="M26" i="250"/>
  <c r="L26" i="250"/>
  <c r="K26" i="250"/>
  <c r="J26" i="250"/>
  <c r="I26" i="250"/>
  <c r="H26" i="250"/>
  <c r="G26" i="250"/>
  <c r="F26" i="250"/>
  <c r="E26" i="250"/>
  <c r="D26" i="250"/>
  <c r="W25" i="250"/>
  <c r="V25" i="250"/>
  <c r="U25" i="250"/>
  <c r="T25" i="250"/>
  <c r="S25" i="250"/>
  <c r="R25" i="250"/>
  <c r="Q25" i="250"/>
  <c r="P25" i="250"/>
  <c r="O25" i="250"/>
  <c r="N25" i="250"/>
  <c r="M25" i="250"/>
  <c r="L25" i="250"/>
  <c r="K25" i="250"/>
  <c r="J25" i="250"/>
  <c r="I25" i="250"/>
  <c r="H25" i="250"/>
  <c r="G25" i="250"/>
  <c r="F25" i="250"/>
  <c r="E25" i="250"/>
  <c r="D25" i="250"/>
  <c r="W24" i="250"/>
  <c r="V24" i="250"/>
  <c r="U24" i="250"/>
  <c r="T24" i="250"/>
  <c r="S24" i="250"/>
  <c r="R24" i="250"/>
  <c r="Q24" i="250"/>
  <c r="P24" i="250"/>
  <c r="O24" i="250"/>
  <c r="N24" i="250"/>
  <c r="M24" i="250"/>
  <c r="L24" i="250"/>
  <c r="K24" i="250"/>
  <c r="J24" i="250"/>
  <c r="I24" i="250"/>
  <c r="H24" i="250"/>
  <c r="G24" i="250"/>
  <c r="F24" i="250"/>
  <c r="E24" i="250"/>
  <c r="D24" i="250"/>
  <c r="W23" i="250"/>
  <c r="V23" i="250"/>
  <c r="U23" i="250"/>
  <c r="T23" i="250"/>
  <c r="S23" i="250"/>
  <c r="R23" i="250"/>
  <c r="Q23" i="250"/>
  <c r="P23" i="250"/>
  <c r="O23" i="250"/>
  <c r="N23" i="250"/>
  <c r="M23" i="250"/>
  <c r="L23" i="250"/>
  <c r="K23" i="250"/>
  <c r="J23" i="250"/>
  <c r="I23" i="250"/>
  <c r="H23" i="250"/>
  <c r="G23" i="250"/>
  <c r="F23" i="250"/>
  <c r="E23" i="250"/>
  <c r="D23" i="250"/>
  <c r="W22" i="250"/>
  <c r="V22" i="250"/>
  <c r="U22" i="250"/>
  <c r="T22" i="250"/>
  <c r="S22" i="250"/>
  <c r="R22" i="250"/>
  <c r="Q22" i="250"/>
  <c r="P22" i="250"/>
  <c r="O22" i="250"/>
  <c r="N22" i="250"/>
  <c r="M22" i="250"/>
  <c r="L22" i="250"/>
  <c r="K22" i="250"/>
  <c r="J22" i="250"/>
  <c r="I22" i="250"/>
  <c r="H22" i="250"/>
  <c r="G22" i="250"/>
  <c r="F22" i="250"/>
  <c r="E22" i="250"/>
  <c r="D22" i="250"/>
  <c r="W21" i="250"/>
  <c r="V21" i="250"/>
  <c r="U21" i="250"/>
  <c r="T21" i="250"/>
  <c r="S21" i="250"/>
  <c r="R21" i="250"/>
  <c r="Q21" i="250"/>
  <c r="P21" i="250"/>
  <c r="O21" i="250"/>
  <c r="N21" i="250"/>
  <c r="M21" i="250"/>
  <c r="L21" i="250"/>
  <c r="K21" i="250"/>
  <c r="J21" i="250"/>
  <c r="I21" i="250"/>
  <c r="H21" i="250"/>
  <c r="G21" i="250"/>
  <c r="F21" i="250"/>
  <c r="E21" i="250"/>
  <c r="D21" i="250"/>
  <c r="W20" i="250"/>
  <c r="V20" i="250"/>
  <c r="U20" i="250"/>
  <c r="T20" i="250"/>
  <c r="S20" i="250"/>
  <c r="R20" i="250"/>
  <c r="Q20" i="250"/>
  <c r="P20" i="250"/>
  <c r="O20" i="250"/>
  <c r="N20" i="250"/>
  <c r="M20" i="250"/>
  <c r="L20" i="250"/>
  <c r="K20" i="250"/>
  <c r="J20" i="250"/>
  <c r="I20" i="250"/>
  <c r="H20" i="250"/>
  <c r="G20" i="250"/>
  <c r="F20" i="250"/>
  <c r="E20" i="250"/>
  <c r="D20" i="250"/>
  <c r="W19" i="250"/>
  <c r="V19" i="250"/>
  <c r="U19" i="250"/>
  <c r="T19" i="250"/>
  <c r="S19" i="250"/>
  <c r="R19" i="250"/>
  <c r="Q19" i="250"/>
  <c r="P19" i="250"/>
  <c r="O19" i="250"/>
  <c r="N19" i="250"/>
  <c r="M19" i="250"/>
  <c r="L19" i="250"/>
  <c r="K19" i="250"/>
  <c r="J19" i="250"/>
  <c r="I19" i="250"/>
  <c r="H19" i="250"/>
  <c r="G19" i="250"/>
  <c r="F19" i="250"/>
  <c r="E19" i="250"/>
  <c r="D19" i="250"/>
  <c r="W18" i="250"/>
  <c r="V18" i="250"/>
  <c r="U18" i="250"/>
  <c r="T18" i="250"/>
  <c r="S18" i="250"/>
  <c r="R18" i="250"/>
  <c r="Q18" i="250"/>
  <c r="P18" i="250"/>
  <c r="O18" i="250"/>
  <c r="N18" i="250"/>
  <c r="M18" i="250"/>
  <c r="L18" i="250"/>
  <c r="K18" i="250"/>
  <c r="J18" i="250"/>
  <c r="I18" i="250"/>
  <c r="H18" i="250"/>
  <c r="G18" i="250"/>
  <c r="F18" i="250"/>
  <c r="E18" i="250"/>
  <c r="D18" i="250"/>
  <c r="W17" i="250"/>
  <c r="V17" i="250"/>
  <c r="U17" i="250"/>
  <c r="T17" i="250"/>
  <c r="S17" i="250"/>
  <c r="R17" i="250"/>
  <c r="Q17" i="250"/>
  <c r="P17" i="250"/>
  <c r="O17" i="250"/>
  <c r="N17" i="250"/>
  <c r="M17" i="250"/>
  <c r="L17" i="250"/>
  <c r="K17" i="250"/>
  <c r="J17" i="250"/>
  <c r="I17" i="250"/>
  <c r="H17" i="250"/>
  <c r="G17" i="250"/>
  <c r="F17" i="250"/>
  <c r="E17" i="250"/>
  <c r="D17" i="250"/>
  <c r="W16" i="250"/>
  <c r="V16" i="250"/>
  <c r="U16" i="250"/>
  <c r="T16" i="250"/>
  <c r="S16" i="250"/>
  <c r="R16" i="250"/>
  <c r="Q16" i="250"/>
  <c r="P16" i="250"/>
  <c r="O16" i="250"/>
  <c r="N16" i="250"/>
  <c r="M16" i="250"/>
  <c r="L16" i="250"/>
  <c r="K16" i="250"/>
  <c r="J16" i="250"/>
  <c r="I16" i="250"/>
  <c r="H16" i="250"/>
  <c r="G16" i="250"/>
  <c r="F16" i="250"/>
  <c r="E16" i="250"/>
  <c r="D16" i="250"/>
  <c r="W15" i="250"/>
  <c r="V15" i="250"/>
  <c r="U15" i="250"/>
  <c r="T15" i="250"/>
  <c r="S15" i="250"/>
  <c r="R15" i="250"/>
  <c r="Q15" i="250"/>
  <c r="P15" i="250"/>
  <c r="O15" i="250"/>
  <c r="N15" i="250"/>
  <c r="M15" i="250"/>
  <c r="L15" i="250"/>
  <c r="K15" i="250"/>
  <c r="J15" i="250"/>
  <c r="I15" i="250"/>
  <c r="H15" i="250"/>
  <c r="G15" i="250"/>
  <c r="F15" i="250"/>
  <c r="E15" i="250"/>
  <c r="D15" i="250"/>
  <c r="W14" i="250"/>
  <c r="V14" i="250"/>
  <c r="U14" i="250"/>
  <c r="T14" i="250"/>
  <c r="S14" i="250"/>
  <c r="R14" i="250"/>
  <c r="Q14" i="250"/>
  <c r="P14" i="250"/>
  <c r="O14" i="250"/>
  <c r="N14" i="250"/>
  <c r="M14" i="250"/>
  <c r="L14" i="250"/>
  <c r="K14" i="250"/>
  <c r="J14" i="250"/>
  <c r="I14" i="250"/>
  <c r="H14" i="250"/>
  <c r="G14" i="250"/>
  <c r="F14" i="250"/>
  <c r="E14" i="250"/>
  <c r="D14" i="250"/>
  <c r="W13" i="250"/>
  <c r="V13" i="250"/>
  <c r="U13" i="250"/>
  <c r="T13" i="250"/>
  <c r="S13" i="250"/>
  <c r="R13" i="250"/>
  <c r="Q13" i="250"/>
  <c r="P13" i="250"/>
  <c r="O13" i="250"/>
  <c r="N13" i="250"/>
  <c r="M13" i="250"/>
  <c r="L13" i="250"/>
  <c r="K13" i="250"/>
  <c r="J13" i="250"/>
  <c r="I13" i="250"/>
  <c r="H13" i="250"/>
  <c r="G13" i="250"/>
  <c r="F13" i="250"/>
  <c r="E13" i="250"/>
  <c r="D13" i="250"/>
  <c r="W12" i="250"/>
  <c r="V12" i="250"/>
  <c r="U12" i="250"/>
  <c r="T12" i="250"/>
  <c r="S12" i="250"/>
  <c r="R12" i="250"/>
  <c r="Q12" i="250"/>
  <c r="P12" i="250"/>
  <c r="O12" i="250"/>
  <c r="N12" i="250"/>
  <c r="M12" i="250"/>
  <c r="L12" i="250"/>
  <c r="K12" i="250"/>
  <c r="J12" i="250"/>
  <c r="I12" i="250"/>
  <c r="H12" i="250"/>
  <c r="G12" i="250"/>
  <c r="F12" i="250"/>
  <c r="E12" i="250"/>
  <c r="D12" i="250"/>
  <c r="W11" i="250"/>
  <c r="V11" i="250"/>
  <c r="U11" i="250"/>
  <c r="T11" i="250"/>
  <c r="S11" i="250"/>
  <c r="R11" i="250"/>
  <c r="Q11" i="250"/>
  <c r="P11" i="250"/>
  <c r="O11" i="250"/>
  <c r="N11" i="250"/>
  <c r="M11" i="250"/>
  <c r="L11" i="250"/>
  <c r="K11" i="250"/>
  <c r="J11" i="250"/>
  <c r="I11" i="250"/>
  <c r="H11" i="250"/>
  <c r="G11" i="250"/>
  <c r="F11" i="250"/>
  <c r="E11" i="250"/>
  <c r="D11" i="250"/>
  <c r="DA63" i="249"/>
  <c r="CV63" i="249"/>
  <c r="CQ63" i="249"/>
  <c r="CQ62" i="249"/>
  <c r="CQ61" i="249"/>
  <c r="CL63" i="249"/>
  <c r="CG63" i="249"/>
  <c r="CG62" i="249"/>
  <c r="CG61" i="249"/>
  <c r="CG60" i="249"/>
  <c r="CB63" i="249"/>
  <c r="BW62" i="249"/>
  <c r="BR63" i="249"/>
  <c r="BR62" i="249"/>
  <c r="BC62" i="249"/>
  <c r="BC63" i="249" s="1"/>
  <c r="BC61" i="249"/>
  <c r="BC60" i="249"/>
  <c r="BH62" i="249"/>
  <c r="AN62" i="249"/>
  <c r="AI62" i="249"/>
  <c r="AI61" i="249"/>
  <c r="W60" i="60"/>
  <c r="V60" i="60"/>
  <c r="U60" i="60"/>
  <c r="T60" i="60"/>
  <c r="S60" i="60"/>
  <c r="R60" i="60"/>
  <c r="Q60" i="60"/>
  <c r="P60" i="60"/>
  <c r="N60" i="60"/>
  <c r="M60" i="60"/>
  <c r="L60" i="60"/>
  <c r="K60" i="60"/>
  <c r="J60" i="60"/>
  <c r="I60" i="60"/>
  <c r="H60" i="60"/>
  <c r="G60" i="60"/>
  <c r="F60" i="60"/>
  <c r="E60" i="60"/>
  <c r="W59" i="60"/>
  <c r="V59" i="60"/>
  <c r="U59" i="60"/>
  <c r="T59" i="60"/>
  <c r="S59" i="60"/>
  <c r="R59" i="60"/>
  <c r="Q59" i="60"/>
  <c r="P59" i="60"/>
  <c r="O59" i="60"/>
  <c r="N59" i="60"/>
  <c r="M59" i="60"/>
  <c r="L59" i="60"/>
  <c r="K59" i="60"/>
  <c r="J59" i="60"/>
  <c r="I59" i="60"/>
  <c r="H59" i="60"/>
  <c r="G59" i="60"/>
  <c r="F59" i="60"/>
  <c r="E59" i="60"/>
  <c r="W58" i="60"/>
  <c r="V58" i="60"/>
  <c r="U58" i="60"/>
  <c r="T58" i="60"/>
  <c r="S58" i="60"/>
  <c r="R58" i="60"/>
  <c r="Q58" i="60"/>
  <c r="P58" i="60"/>
  <c r="O58" i="60"/>
  <c r="N58" i="60"/>
  <c r="M58" i="60"/>
  <c r="L58" i="60"/>
  <c r="K58" i="60"/>
  <c r="J58" i="60"/>
  <c r="I58" i="60"/>
  <c r="H58" i="60"/>
  <c r="G58" i="60"/>
  <c r="F58" i="60"/>
  <c r="E58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W56" i="60"/>
  <c r="V56" i="60"/>
  <c r="U56" i="60"/>
  <c r="T56" i="60"/>
  <c r="S56" i="60"/>
  <c r="R56" i="60"/>
  <c r="Q56" i="60"/>
  <c r="P56" i="60"/>
  <c r="O56" i="60"/>
  <c r="N56" i="60"/>
  <c r="M56" i="60"/>
  <c r="L56" i="60"/>
  <c r="K56" i="60"/>
  <c r="J56" i="60"/>
  <c r="I56" i="60"/>
  <c r="H56" i="60"/>
  <c r="G56" i="60"/>
  <c r="F56" i="60"/>
  <c r="E56" i="60"/>
  <c r="W55" i="60"/>
  <c r="V55" i="60"/>
  <c r="U55" i="60"/>
  <c r="T55" i="60"/>
  <c r="S55" i="60"/>
  <c r="R55" i="60"/>
  <c r="Q55" i="60"/>
  <c r="P55" i="60"/>
  <c r="O55" i="60"/>
  <c r="N55" i="60"/>
  <c r="M55" i="60"/>
  <c r="L55" i="60"/>
  <c r="K55" i="60"/>
  <c r="J55" i="60"/>
  <c r="I55" i="60"/>
  <c r="H55" i="60"/>
  <c r="G55" i="60"/>
  <c r="F55" i="60"/>
  <c r="E55" i="60"/>
  <c r="D55" i="60"/>
  <c r="W54" i="60"/>
  <c r="V54" i="60"/>
  <c r="U54" i="60"/>
  <c r="T54" i="60"/>
  <c r="S54" i="60"/>
  <c r="R54" i="60"/>
  <c r="Q54" i="60"/>
  <c r="P54" i="60"/>
  <c r="O54" i="60"/>
  <c r="N54" i="60"/>
  <c r="M54" i="60"/>
  <c r="L54" i="60"/>
  <c r="K54" i="60"/>
  <c r="J54" i="60"/>
  <c r="I54" i="60"/>
  <c r="H54" i="60"/>
  <c r="G54" i="60"/>
  <c r="F54" i="60"/>
  <c r="E54" i="60"/>
  <c r="D54" i="60"/>
  <c r="W53" i="60"/>
  <c r="V53" i="60"/>
  <c r="U53" i="60"/>
  <c r="T53" i="60"/>
  <c r="S53" i="60"/>
  <c r="R53" i="60"/>
  <c r="Q53" i="60"/>
  <c r="P53" i="60"/>
  <c r="O53" i="60"/>
  <c r="N53" i="60"/>
  <c r="M53" i="60"/>
  <c r="L53" i="60"/>
  <c r="K53" i="60"/>
  <c r="J53" i="60"/>
  <c r="I53" i="60"/>
  <c r="H53" i="60"/>
  <c r="G53" i="60"/>
  <c r="F53" i="60"/>
  <c r="E53" i="60"/>
  <c r="D53" i="60"/>
  <c r="W52" i="60"/>
  <c r="V52" i="60"/>
  <c r="U52" i="60"/>
  <c r="T52" i="60"/>
  <c r="S52" i="60"/>
  <c r="R52" i="60"/>
  <c r="Q52" i="60"/>
  <c r="P52" i="60"/>
  <c r="O52" i="60"/>
  <c r="N52" i="60"/>
  <c r="M52" i="60"/>
  <c r="L52" i="60"/>
  <c r="K52" i="60"/>
  <c r="J52" i="60"/>
  <c r="I52" i="60"/>
  <c r="H52" i="60"/>
  <c r="G52" i="60"/>
  <c r="F52" i="60"/>
  <c r="E52" i="60"/>
  <c r="D52" i="60"/>
  <c r="W51" i="60"/>
  <c r="V51" i="60"/>
  <c r="U51" i="60"/>
  <c r="T51" i="60"/>
  <c r="S51" i="60"/>
  <c r="R51" i="60"/>
  <c r="Q51" i="60"/>
  <c r="P51" i="60"/>
  <c r="O51" i="60"/>
  <c r="N51" i="60"/>
  <c r="M51" i="60"/>
  <c r="L51" i="60"/>
  <c r="K51" i="60"/>
  <c r="J51" i="60"/>
  <c r="I51" i="60"/>
  <c r="H51" i="60"/>
  <c r="G51" i="60"/>
  <c r="F51" i="60"/>
  <c r="E51" i="60"/>
  <c r="D51" i="60"/>
  <c r="W50" i="60"/>
  <c r="V50" i="60"/>
  <c r="U50" i="60"/>
  <c r="T50" i="60"/>
  <c r="S50" i="60"/>
  <c r="R50" i="60"/>
  <c r="Q50" i="60"/>
  <c r="P50" i="60"/>
  <c r="O50" i="60"/>
  <c r="N50" i="60"/>
  <c r="M50" i="60"/>
  <c r="L50" i="60"/>
  <c r="K50" i="60"/>
  <c r="J50" i="60"/>
  <c r="I50" i="60"/>
  <c r="H50" i="60"/>
  <c r="G50" i="60"/>
  <c r="F50" i="60"/>
  <c r="E50" i="60"/>
  <c r="D50" i="60"/>
  <c r="W49" i="60"/>
  <c r="V49" i="60"/>
  <c r="U49" i="60"/>
  <c r="T49" i="60"/>
  <c r="S49" i="60"/>
  <c r="R49" i="60"/>
  <c r="Q49" i="60"/>
  <c r="P49" i="60"/>
  <c r="O49" i="60"/>
  <c r="N49" i="60"/>
  <c r="M49" i="60"/>
  <c r="L49" i="60"/>
  <c r="K49" i="60"/>
  <c r="J49" i="60"/>
  <c r="I49" i="60"/>
  <c r="H49" i="60"/>
  <c r="G49" i="60"/>
  <c r="F49" i="60"/>
  <c r="E49" i="60"/>
  <c r="D49" i="60"/>
  <c r="W48" i="60"/>
  <c r="V48" i="60"/>
  <c r="U48" i="60"/>
  <c r="T48" i="60"/>
  <c r="S48" i="60"/>
  <c r="R48" i="60"/>
  <c r="Q48" i="60"/>
  <c r="P48" i="60"/>
  <c r="O48" i="60"/>
  <c r="N48" i="60"/>
  <c r="M48" i="60"/>
  <c r="L48" i="60"/>
  <c r="K48" i="60"/>
  <c r="J48" i="60"/>
  <c r="I48" i="60"/>
  <c r="H48" i="60"/>
  <c r="G48" i="60"/>
  <c r="F48" i="60"/>
  <c r="E48" i="60"/>
  <c r="D48" i="60"/>
  <c r="W47" i="60"/>
  <c r="V47" i="60"/>
  <c r="U47" i="60"/>
  <c r="T47" i="60"/>
  <c r="S47" i="60"/>
  <c r="R47" i="60"/>
  <c r="Q47" i="60"/>
  <c r="P47" i="60"/>
  <c r="O47" i="60"/>
  <c r="N47" i="60"/>
  <c r="M47" i="60"/>
  <c r="L47" i="60"/>
  <c r="K47" i="60"/>
  <c r="J47" i="60"/>
  <c r="I47" i="60"/>
  <c r="H47" i="60"/>
  <c r="G47" i="60"/>
  <c r="F47" i="60"/>
  <c r="E47" i="60"/>
  <c r="D47" i="60"/>
  <c r="W46" i="60"/>
  <c r="V46" i="60"/>
  <c r="U46" i="60"/>
  <c r="T46" i="60"/>
  <c r="S46" i="60"/>
  <c r="R46" i="60"/>
  <c r="Q46" i="60"/>
  <c r="P46" i="60"/>
  <c r="O46" i="60"/>
  <c r="N46" i="60"/>
  <c r="M46" i="60"/>
  <c r="L46" i="60"/>
  <c r="K46" i="60"/>
  <c r="J46" i="60"/>
  <c r="I46" i="60"/>
  <c r="H46" i="60"/>
  <c r="G46" i="60"/>
  <c r="F46" i="60"/>
  <c r="E46" i="60"/>
  <c r="D46" i="60"/>
  <c r="W45" i="60"/>
  <c r="V45" i="60"/>
  <c r="U45" i="60"/>
  <c r="T45" i="60"/>
  <c r="S45" i="60"/>
  <c r="R45" i="60"/>
  <c r="Q45" i="60"/>
  <c r="P45" i="60"/>
  <c r="O45" i="60"/>
  <c r="N45" i="60"/>
  <c r="M45" i="60"/>
  <c r="L45" i="60"/>
  <c r="K45" i="60"/>
  <c r="J45" i="60"/>
  <c r="I45" i="60"/>
  <c r="H45" i="60"/>
  <c r="G45" i="60"/>
  <c r="F45" i="60"/>
  <c r="E45" i="60"/>
  <c r="D45" i="60"/>
  <c r="W44" i="60"/>
  <c r="V44" i="60"/>
  <c r="U44" i="60"/>
  <c r="T44" i="60"/>
  <c r="S44" i="60"/>
  <c r="R44" i="60"/>
  <c r="Q44" i="60"/>
  <c r="P44" i="60"/>
  <c r="O44" i="60"/>
  <c r="N44" i="60"/>
  <c r="M44" i="60"/>
  <c r="L44" i="60"/>
  <c r="K44" i="60"/>
  <c r="J44" i="60"/>
  <c r="I44" i="60"/>
  <c r="H44" i="60"/>
  <c r="G44" i="60"/>
  <c r="F44" i="60"/>
  <c r="E44" i="60"/>
  <c r="D44" i="60"/>
  <c r="W43" i="60"/>
  <c r="V43" i="60"/>
  <c r="U43" i="60"/>
  <c r="T43" i="60"/>
  <c r="S43" i="60"/>
  <c r="R43" i="60"/>
  <c r="Q43" i="60"/>
  <c r="P43" i="60"/>
  <c r="O43" i="60"/>
  <c r="N43" i="60"/>
  <c r="M43" i="60"/>
  <c r="L43" i="60"/>
  <c r="K43" i="60"/>
  <c r="J43" i="60"/>
  <c r="I43" i="60"/>
  <c r="H43" i="60"/>
  <c r="G43" i="60"/>
  <c r="F43" i="60"/>
  <c r="E43" i="60"/>
  <c r="D43" i="60"/>
  <c r="W42" i="60"/>
  <c r="V42" i="60"/>
  <c r="U42" i="60"/>
  <c r="T42" i="60"/>
  <c r="S42" i="60"/>
  <c r="R42" i="60"/>
  <c r="Q42" i="60"/>
  <c r="P42" i="60"/>
  <c r="O42" i="60"/>
  <c r="N42" i="60"/>
  <c r="M42" i="60"/>
  <c r="L42" i="60"/>
  <c r="K42" i="60"/>
  <c r="J42" i="60"/>
  <c r="I42" i="60"/>
  <c r="H42" i="60"/>
  <c r="G42" i="60"/>
  <c r="F42" i="60"/>
  <c r="E42" i="60"/>
  <c r="D42" i="60"/>
  <c r="W41" i="60"/>
  <c r="V41" i="60"/>
  <c r="U41" i="60"/>
  <c r="T41" i="60"/>
  <c r="S41" i="60"/>
  <c r="R41" i="60"/>
  <c r="Q41" i="60"/>
  <c r="P41" i="60"/>
  <c r="O41" i="60"/>
  <c r="N41" i="60"/>
  <c r="M41" i="60"/>
  <c r="L41" i="60"/>
  <c r="K41" i="60"/>
  <c r="J41" i="60"/>
  <c r="I41" i="60"/>
  <c r="H41" i="60"/>
  <c r="G41" i="60"/>
  <c r="F41" i="60"/>
  <c r="E41" i="60"/>
  <c r="D41" i="60"/>
  <c r="W40" i="60"/>
  <c r="V40" i="60"/>
  <c r="U40" i="60"/>
  <c r="T40" i="60"/>
  <c r="S40" i="60"/>
  <c r="R40" i="60"/>
  <c r="Q40" i="60"/>
  <c r="P40" i="60"/>
  <c r="O40" i="60"/>
  <c r="N40" i="60"/>
  <c r="M40" i="60"/>
  <c r="L40" i="60"/>
  <c r="K40" i="60"/>
  <c r="J40" i="60"/>
  <c r="I40" i="60"/>
  <c r="H40" i="60"/>
  <c r="G40" i="60"/>
  <c r="F40" i="60"/>
  <c r="E40" i="60"/>
  <c r="D40" i="60"/>
  <c r="W39" i="60"/>
  <c r="V39" i="60"/>
  <c r="U39" i="60"/>
  <c r="T39" i="60"/>
  <c r="S39" i="60"/>
  <c r="R39" i="60"/>
  <c r="Q39" i="60"/>
  <c r="P39" i="60"/>
  <c r="O39" i="60"/>
  <c r="N39" i="60"/>
  <c r="M39" i="60"/>
  <c r="L39" i="60"/>
  <c r="K39" i="60"/>
  <c r="J39" i="60"/>
  <c r="I39" i="60"/>
  <c r="H39" i="60"/>
  <c r="G39" i="60"/>
  <c r="F39" i="60"/>
  <c r="E39" i="60"/>
  <c r="D39" i="60"/>
  <c r="W38" i="60"/>
  <c r="V38" i="60"/>
  <c r="U38" i="60"/>
  <c r="T38" i="60"/>
  <c r="S38" i="60"/>
  <c r="R38" i="60"/>
  <c r="Q38" i="60"/>
  <c r="P38" i="60"/>
  <c r="O38" i="60"/>
  <c r="N38" i="60"/>
  <c r="M38" i="60"/>
  <c r="L38" i="60"/>
  <c r="K38" i="60"/>
  <c r="J38" i="60"/>
  <c r="I38" i="60"/>
  <c r="H38" i="60"/>
  <c r="G38" i="60"/>
  <c r="F38" i="60"/>
  <c r="E38" i="60"/>
  <c r="D38" i="60"/>
  <c r="W37" i="60"/>
  <c r="V37" i="60"/>
  <c r="U37" i="60"/>
  <c r="T37" i="60"/>
  <c r="S37" i="60"/>
  <c r="R37" i="60"/>
  <c r="Q37" i="60"/>
  <c r="P37" i="60"/>
  <c r="O37" i="60"/>
  <c r="N37" i="60"/>
  <c r="M37" i="60"/>
  <c r="L37" i="60"/>
  <c r="K37" i="60"/>
  <c r="J37" i="60"/>
  <c r="I37" i="60"/>
  <c r="H37" i="60"/>
  <c r="G37" i="60"/>
  <c r="F37" i="60"/>
  <c r="E37" i="60"/>
  <c r="D37" i="60"/>
  <c r="W36" i="60"/>
  <c r="V36" i="60"/>
  <c r="U36" i="60"/>
  <c r="T36" i="60"/>
  <c r="S36" i="60"/>
  <c r="R36" i="60"/>
  <c r="Q36" i="60"/>
  <c r="P36" i="60"/>
  <c r="O36" i="60"/>
  <c r="N36" i="60"/>
  <c r="M36" i="60"/>
  <c r="L36" i="60"/>
  <c r="K36" i="60"/>
  <c r="J36" i="60"/>
  <c r="I36" i="60"/>
  <c r="H36" i="60"/>
  <c r="G36" i="60"/>
  <c r="F36" i="60"/>
  <c r="E36" i="60"/>
  <c r="D36" i="60"/>
  <c r="W35" i="60"/>
  <c r="V35" i="60"/>
  <c r="U35" i="60"/>
  <c r="T35" i="60"/>
  <c r="S35" i="60"/>
  <c r="R35" i="60"/>
  <c r="Q35" i="60"/>
  <c r="P35" i="60"/>
  <c r="O35" i="60"/>
  <c r="N35" i="60"/>
  <c r="M35" i="60"/>
  <c r="L35" i="60"/>
  <c r="K35" i="60"/>
  <c r="J35" i="60"/>
  <c r="I35" i="60"/>
  <c r="H35" i="60"/>
  <c r="G35" i="60"/>
  <c r="F35" i="60"/>
  <c r="E35" i="60"/>
  <c r="D35" i="60"/>
  <c r="W34" i="60"/>
  <c r="V34" i="60"/>
  <c r="U34" i="60"/>
  <c r="T34" i="60"/>
  <c r="S34" i="60"/>
  <c r="R34" i="60"/>
  <c r="Q34" i="60"/>
  <c r="P34" i="60"/>
  <c r="O34" i="60"/>
  <c r="N34" i="60"/>
  <c r="M34" i="60"/>
  <c r="L34" i="60"/>
  <c r="K34" i="60"/>
  <c r="J34" i="60"/>
  <c r="I34" i="60"/>
  <c r="H34" i="60"/>
  <c r="G34" i="60"/>
  <c r="F34" i="60"/>
  <c r="E34" i="60"/>
  <c r="D34" i="60"/>
  <c r="W33" i="60"/>
  <c r="V33" i="60"/>
  <c r="U33" i="60"/>
  <c r="T33" i="60"/>
  <c r="S33" i="60"/>
  <c r="R33" i="60"/>
  <c r="Q33" i="60"/>
  <c r="P33" i="60"/>
  <c r="O33" i="60"/>
  <c r="N33" i="60"/>
  <c r="M33" i="60"/>
  <c r="L33" i="60"/>
  <c r="K33" i="60"/>
  <c r="J33" i="60"/>
  <c r="I33" i="60"/>
  <c r="H33" i="60"/>
  <c r="G33" i="60"/>
  <c r="F33" i="60"/>
  <c r="E33" i="60"/>
  <c r="D33" i="60"/>
  <c r="W32" i="60"/>
  <c r="V32" i="60"/>
  <c r="U32" i="60"/>
  <c r="T32" i="60"/>
  <c r="S32" i="60"/>
  <c r="R32" i="60"/>
  <c r="Q32" i="60"/>
  <c r="P32" i="60"/>
  <c r="O32" i="60"/>
  <c r="N32" i="60"/>
  <c r="M32" i="60"/>
  <c r="L32" i="60"/>
  <c r="K32" i="60"/>
  <c r="J32" i="60"/>
  <c r="I32" i="60"/>
  <c r="H32" i="60"/>
  <c r="G32" i="60"/>
  <c r="F32" i="60"/>
  <c r="E32" i="60"/>
  <c r="D32" i="60"/>
  <c r="W31" i="60"/>
  <c r="V31" i="60"/>
  <c r="U31" i="60"/>
  <c r="T31" i="60"/>
  <c r="S31" i="60"/>
  <c r="R31" i="60"/>
  <c r="Q31" i="60"/>
  <c r="P31" i="60"/>
  <c r="O31" i="60"/>
  <c r="N31" i="60"/>
  <c r="M31" i="60"/>
  <c r="L31" i="60"/>
  <c r="K31" i="60"/>
  <c r="J31" i="60"/>
  <c r="I31" i="60"/>
  <c r="H31" i="60"/>
  <c r="G31" i="60"/>
  <c r="F31" i="60"/>
  <c r="E31" i="60"/>
  <c r="D31" i="60"/>
  <c r="W30" i="60"/>
  <c r="V30" i="60"/>
  <c r="U30" i="60"/>
  <c r="T30" i="60"/>
  <c r="S30" i="60"/>
  <c r="R30" i="60"/>
  <c r="Q30" i="60"/>
  <c r="P30" i="60"/>
  <c r="O30" i="60"/>
  <c r="N30" i="60"/>
  <c r="M30" i="60"/>
  <c r="L30" i="60"/>
  <c r="K30" i="60"/>
  <c r="J30" i="60"/>
  <c r="I30" i="60"/>
  <c r="H30" i="60"/>
  <c r="G30" i="60"/>
  <c r="F30" i="60"/>
  <c r="E30" i="60"/>
  <c r="D30" i="60"/>
  <c r="W29" i="60"/>
  <c r="V29" i="60"/>
  <c r="U29" i="60"/>
  <c r="T29" i="60"/>
  <c r="S29" i="60"/>
  <c r="R29" i="60"/>
  <c r="Q29" i="60"/>
  <c r="P29" i="60"/>
  <c r="O29" i="60"/>
  <c r="N29" i="60"/>
  <c r="M29" i="60"/>
  <c r="L29" i="60"/>
  <c r="K29" i="60"/>
  <c r="J29" i="60"/>
  <c r="I29" i="60"/>
  <c r="H29" i="60"/>
  <c r="G29" i="60"/>
  <c r="F29" i="60"/>
  <c r="E29" i="60"/>
  <c r="D29" i="60"/>
  <c r="W28" i="60"/>
  <c r="V28" i="60"/>
  <c r="U28" i="60"/>
  <c r="T28" i="60"/>
  <c r="S28" i="60"/>
  <c r="R28" i="60"/>
  <c r="Q28" i="60"/>
  <c r="P28" i="60"/>
  <c r="O28" i="60"/>
  <c r="N28" i="60"/>
  <c r="M28" i="60"/>
  <c r="L28" i="60"/>
  <c r="K28" i="60"/>
  <c r="J28" i="60"/>
  <c r="I28" i="60"/>
  <c r="H28" i="60"/>
  <c r="G28" i="60"/>
  <c r="F28" i="60"/>
  <c r="E28" i="60"/>
  <c r="D28" i="60"/>
  <c r="W27" i="60"/>
  <c r="V27" i="60"/>
  <c r="U27" i="60"/>
  <c r="T27" i="60"/>
  <c r="S27" i="60"/>
  <c r="R27" i="60"/>
  <c r="Q27" i="60"/>
  <c r="P27" i="60"/>
  <c r="O27" i="60"/>
  <c r="N27" i="60"/>
  <c r="M27" i="60"/>
  <c r="L27" i="60"/>
  <c r="K27" i="60"/>
  <c r="J27" i="60"/>
  <c r="I27" i="60"/>
  <c r="H27" i="60"/>
  <c r="G27" i="60"/>
  <c r="F27" i="60"/>
  <c r="E27" i="60"/>
  <c r="D27" i="60"/>
  <c r="W26" i="60"/>
  <c r="V26" i="60"/>
  <c r="U26" i="60"/>
  <c r="T26" i="60"/>
  <c r="S26" i="60"/>
  <c r="R26" i="60"/>
  <c r="Q26" i="60"/>
  <c r="P26" i="60"/>
  <c r="O26" i="60"/>
  <c r="N26" i="60"/>
  <c r="M26" i="60"/>
  <c r="L26" i="60"/>
  <c r="K26" i="60"/>
  <c r="J26" i="60"/>
  <c r="I26" i="60"/>
  <c r="H26" i="60"/>
  <c r="G26" i="60"/>
  <c r="F26" i="60"/>
  <c r="E26" i="60"/>
  <c r="D26" i="60"/>
  <c r="W25" i="60"/>
  <c r="V25" i="60"/>
  <c r="U25" i="60"/>
  <c r="T25" i="60"/>
  <c r="S25" i="60"/>
  <c r="R25" i="60"/>
  <c r="Q25" i="60"/>
  <c r="P25" i="60"/>
  <c r="O25" i="60"/>
  <c r="N25" i="60"/>
  <c r="M25" i="60"/>
  <c r="L25" i="60"/>
  <c r="K25" i="60"/>
  <c r="J25" i="60"/>
  <c r="I25" i="60"/>
  <c r="H25" i="60"/>
  <c r="G25" i="60"/>
  <c r="F25" i="60"/>
  <c r="E25" i="60"/>
  <c r="D25" i="60"/>
  <c r="W24" i="60"/>
  <c r="V24" i="60"/>
  <c r="U24" i="60"/>
  <c r="T24" i="60"/>
  <c r="S24" i="60"/>
  <c r="R24" i="60"/>
  <c r="Q24" i="60"/>
  <c r="P24" i="60"/>
  <c r="O24" i="60"/>
  <c r="N24" i="60"/>
  <c r="M24" i="60"/>
  <c r="L24" i="60"/>
  <c r="K24" i="60"/>
  <c r="J24" i="60"/>
  <c r="I24" i="60"/>
  <c r="H24" i="60"/>
  <c r="G24" i="60"/>
  <c r="F24" i="60"/>
  <c r="E24" i="60"/>
  <c r="D24" i="60"/>
  <c r="W23" i="60"/>
  <c r="V23" i="60"/>
  <c r="U23" i="60"/>
  <c r="T23" i="60"/>
  <c r="S23" i="60"/>
  <c r="R23" i="60"/>
  <c r="Q23" i="60"/>
  <c r="P23" i="60"/>
  <c r="O23" i="60"/>
  <c r="N23" i="60"/>
  <c r="M23" i="60"/>
  <c r="L23" i="60"/>
  <c r="K23" i="60"/>
  <c r="J23" i="60"/>
  <c r="I23" i="60"/>
  <c r="H23" i="60"/>
  <c r="G23" i="60"/>
  <c r="F23" i="60"/>
  <c r="E23" i="60"/>
  <c r="D23" i="60"/>
  <c r="W22" i="60"/>
  <c r="V22" i="60"/>
  <c r="U22" i="60"/>
  <c r="T22" i="60"/>
  <c r="S22" i="60"/>
  <c r="R22" i="60"/>
  <c r="Q22" i="60"/>
  <c r="P22" i="60"/>
  <c r="O22" i="60"/>
  <c r="N22" i="60"/>
  <c r="M22" i="60"/>
  <c r="L22" i="60"/>
  <c r="K22" i="60"/>
  <c r="J22" i="60"/>
  <c r="I22" i="60"/>
  <c r="H22" i="60"/>
  <c r="G22" i="60"/>
  <c r="F22" i="60"/>
  <c r="E22" i="60"/>
  <c r="D22" i="60"/>
  <c r="W21" i="60"/>
  <c r="V21" i="60"/>
  <c r="U21" i="60"/>
  <c r="T21" i="60"/>
  <c r="S21" i="60"/>
  <c r="R21" i="60"/>
  <c r="Q21" i="60"/>
  <c r="P21" i="60"/>
  <c r="O21" i="60"/>
  <c r="N21" i="60"/>
  <c r="M21" i="60"/>
  <c r="L21" i="60"/>
  <c r="K21" i="60"/>
  <c r="J21" i="60"/>
  <c r="I21" i="60"/>
  <c r="H21" i="60"/>
  <c r="G21" i="60"/>
  <c r="F21" i="60"/>
  <c r="E21" i="60"/>
  <c r="D21" i="60"/>
  <c r="W20" i="60"/>
  <c r="V20" i="60"/>
  <c r="U20" i="60"/>
  <c r="T20" i="60"/>
  <c r="S20" i="60"/>
  <c r="R20" i="60"/>
  <c r="Q20" i="60"/>
  <c r="P20" i="60"/>
  <c r="O20" i="60"/>
  <c r="N20" i="60"/>
  <c r="M20" i="60"/>
  <c r="L20" i="60"/>
  <c r="K20" i="60"/>
  <c r="J20" i="60"/>
  <c r="I20" i="60"/>
  <c r="H20" i="60"/>
  <c r="G20" i="60"/>
  <c r="F20" i="60"/>
  <c r="E20" i="60"/>
  <c r="D20" i="60"/>
  <c r="W19" i="60"/>
  <c r="V19" i="60"/>
  <c r="U19" i="60"/>
  <c r="T19" i="60"/>
  <c r="S19" i="60"/>
  <c r="R19" i="60"/>
  <c r="Q19" i="60"/>
  <c r="P19" i="60"/>
  <c r="O19" i="60"/>
  <c r="N19" i="60"/>
  <c r="M19" i="60"/>
  <c r="L19" i="60"/>
  <c r="K19" i="60"/>
  <c r="J19" i="60"/>
  <c r="I19" i="60"/>
  <c r="H19" i="60"/>
  <c r="G19" i="60"/>
  <c r="F19" i="60"/>
  <c r="E19" i="60"/>
  <c r="D19" i="60"/>
  <c r="W18" i="60"/>
  <c r="V18" i="60"/>
  <c r="U18" i="60"/>
  <c r="T18" i="60"/>
  <c r="S18" i="60"/>
  <c r="R18" i="60"/>
  <c r="Q18" i="60"/>
  <c r="P18" i="60"/>
  <c r="O18" i="60"/>
  <c r="N18" i="60"/>
  <c r="M18" i="60"/>
  <c r="L18" i="60"/>
  <c r="K18" i="60"/>
  <c r="J18" i="60"/>
  <c r="I18" i="60"/>
  <c r="H18" i="60"/>
  <c r="G18" i="60"/>
  <c r="F18" i="60"/>
  <c r="E18" i="60"/>
  <c r="D18" i="60"/>
  <c r="W17" i="60"/>
  <c r="V17" i="60"/>
  <c r="U17" i="60"/>
  <c r="T17" i="60"/>
  <c r="S17" i="60"/>
  <c r="R17" i="60"/>
  <c r="Q17" i="60"/>
  <c r="P17" i="60"/>
  <c r="O17" i="60"/>
  <c r="N17" i="60"/>
  <c r="M17" i="60"/>
  <c r="L17" i="60"/>
  <c r="K17" i="60"/>
  <c r="J17" i="60"/>
  <c r="I17" i="60"/>
  <c r="H17" i="60"/>
  <c r="G17" i="60"/>
  <c r="F17" i="60"/>
  <c r="E17" i="60"/>
  <c r="D17" i="60"/>
  <c r="W16" i="60"/>
  <c r="V16" i="60"/>
  <c r="U16" i="60"/>
  <c r="T16" i="60"/>
  <c r="S16" i="60"/>
  <c r="R16" i="60"/>
  <c r="Q16" i="60"/>
  <c r="P16" i="60"/>
  <c r="O16" i="60"/>
  <c r="N16" i="60"/>
  <c r="M16" i="60"/>
  <c r="L16" i="60"/>
  <c r="K16" i="60"/>
  <c r="J16" i="60"/>
  <c r="I16" i="60"/>
  <c r="H16" i="60"/>
  <c r="G16" i="60"/>
  <c r="F16" i="60"/>
  <c r="E16" i="60"/>
  <c r="D16" i="60"/>
  <c r="W15" i="60"/>
  <c r="V15" i="60"/>
  <c r="U15" i="60"/>
  <c r="T15" i="60"/>
  <c r="S15" i="60"/>
  <c r="R15" i="60"/>
  <c r="Q15" i="60"/>
  <c r="P15" i="60"/>
  <c r="O15" i="60"/>
  <c r="N15" i="60"/>
  <c r="M15" i="60"/>
  <c r="L15" i="60"/>
  <c r="K15" i="60"/>
  <c r="J15" i="60"/>
  <c r="I15" i="60"/>
  <c r="H15" i="60"/>
  <c r="G15" i="60"/>
  <c r="F15" i="60"/>
  <c r="E15" i="60"/>
  <c r="D15" i="60"/>
  <c r="W14" i="60"/>
  <c r="V14" i="60"/>
  <c r="U14" i="60"/>
  <c r="T14" i="60"/>
  <c r="S14" i="60"/>
  <c r="R14" i="60"/>
  <c r="Q14" i="60"/>
  <c r="P14" i="60"/>
  <c r="O14" i="60"/>
  <c r="N14" i="60"/>
  <c r="M14" i="60"/>
  <c r="L14" i="60"/>
  <c r="K14" i="60"/>
  <c r="J14" i="60"/>
  <c r="I14" i="60"/>
  <c r="H14" i="60"/>
  <c r="G14" i="60"/>
  <c r="F14" i="60"/>
  <c r="E14" i="60"/>
  <c r="D14" i="60"/>
  <c r="W13" i="60"/>
  <c r="V13" i="60"/>
  <c r="U13" i="60"/>
  <c r="T13" i="60"/>
  <c r="S13" i="60"/>
  <c r="R13" i="60"/>
  <c r="Q13" i="60"/>
  <c r="P13" i="60"/>
  <c r="O13" i="60"/>
  <c r="N13" i="60"/>
  <c r="M13" i="60"/>
  <c r="L13" i="60"/>
  <c r="K13" i="60"/>
  <c r="J13" i="60"/>
  <c r="I13" i="60"/>
  <c r="H13" i="60"/>
  <c r="G13" i="60"/>
  <c r="F13" i="60"/>
  <c r="E13" i="60"/>
  <c r="D13" i="60"/>
  <c r="W12" i="60"/>
  <c r="V12" i="60"/>
  <c r="U12" i="60"/>
  <c r="T12" i="60"/>
  <c r="S12" i="60"/>
  <c r="R12" i="60"/>
  <c r="Q12" i="60"/>
  <c r="P12" i="60"/>
  <c r="O12" i="60"/>
  <c r="N12" i="60"/>
  <c r="M12" i="60"/>
  <c r="L12" i="60"/>
  <c r="K12" i="60"/>
  <c r="J12" i="60"/>
  <c r="I12" i="60"/>
  <c r="H12" i="60"/>
  <c r="G12" i="60"/>
  <c r="F12" i="60"/>
  <c r="E12" i="60"/>
  <c r="D12" i="60"/>
  <c r="W11" i="60"/>
  <c r="V11" i="60"/>
  <c r="U11" i="60"/>
  <c r="T11" i="60"/>
  <c r="S11" i="60"/>
  <c r="R11" i="60"/>
  <c r="Q11" i="60"/>
  <c r="P11" i="60"/>
  <c r="O11" i="60"/>
  <c r="N11" i="60"/>
  <c r="M11" i="60"/>
  <c r="L11" i="60"/>
  <c r="K11" i="60"/>
  <c r="J11" i="60"/>
  <c r="I11" i="60"/>
  <c r="H11" i="60"/>
  <c r="G11" i="60"/>
  <c r="F11" i="60"/>
  <c r="E11" i="60"/>
  <c r="D11" i="60"/>
  <c r="D56" i="60"/>
  <c r="B54" i="255"/>
  <c r="E54" i="255" s="1"/>
  <c r="C54" i="255"/>
  <c r="D54" i="255"/>
  <c r="F54" i="255"/>
  <c r="B55" i="255"/>
  <c r="F55" i="255" s="1"/>
  <c r="C55" i="255"/>
  <c r="D55" i="255"/>
  <c r="B56" i="255"/>
  <c r="E56" i="255" s="1"/>
  <c r="C56" i="255"/>
  <c r="D56" i="255"/>
  <c r="F56" i="255"/>
  <c r="G56" i="255"/>
  <c r="B57" i="255"/>
  <c r="E57" i="255" s="1"/>
  <c r="C57" i="255"/>
  <c r="D57" i="255"/>
  <c r="B58" i="255"/>
  <c r="F58" i="255" s="1"/>
  <c r="C58" i="255"/>
  <c r="D58" i="255"/>
  <c r="E58" i="255"/>
  <c r="A146" i="14"/>
  <c r="AH146" i="14"/>
  <c r="AL146" i="14"/>
  <c r="AP146" i="14"/>
  <c r="AT146" i="14"/>
  <c r="A147" i="14"/>
  <c r="AH147" i="14"/>
  <c r="AL147" i="14"/>
  <c r="AP147" i="14"/>
  <c r="AT147" i="14"/>
  <c r="A148" i="14"/>
  <c r="AH148" i="14"/>
  <c r="AL148" i="14"/>
  <c r="AP148" i="14"/>
  <c r="AT148" i="14"/>
  <c r="AH23" i="14"/>
  <c r="B56" i="11"/>
  <c r="C56" i="11"/>
  <c r="L56" i="11"/>
  <c r="B57" i="11"/>
  <c r="C57" i="11"/>
  <c r="L57" i="11"/>
  <c r="B58" i="11"/>
  <c r="C58" i="11"/>
  <c r="L58" i="11"/>
  <c r="B59" i="11"/>
  <c r="C59" i="11"/>
  <c r="L59" i="11"/>
  <c r="B60" i="11"/>
  <c r="C60" i="11"/>
  <c r="L60" i="11"/>
  <c r="B56" i="10"/>
  <c r="C56" i="10"/>
  <c r="B57" i="10"/>
  <c r="C57" i="10"/>
  <c r="B58" i="10"/>
  <c r="C58" i="10"/>
  <c r="B59" i="10"/>
  <c r="C59" i="10"/>
  <c r="B60" i="10"/>
  <c r="C60" i="10"/>
  <c r="B56" i="8"/>
  <c r="C56" i="8"/>
  <c r="H56" i="8"/>
  <c r="B57" i="8"/>
  <c r="C57" i="8"/>
  <c r="H57" i="8"/>
  <c r="B58" i="8"/>
  <c r="C58" i="8"/>
  <c r="H58" i="8"/>
  <c r="B59" i="8"/>
  <c r="C59" i="8"/>
  <c r="H59" i="8"/>
  <c r="B60" i="8"/>
  <c r="C60" i="8"/>
  <c r="H60" i="8"/>
  <c r="BF55" i="253"/>
  <c r="BG55" i="253" s="1"/>
  <c r="BH55" i="253" s="1"/>
  <c r="BI55" i="253"/>
  <c r="BJ55" i="253" s="1"/>
  <c r="BK55" i="253" s="1"/>
  <c r="BL55" i="253"/>
  <c r="BM55" i="253" s="1"/>
  <c r="BN55" i="253" s="1"/>
  <c r="BO55" i="253"/>
  <c r="BP55" i="253" s="1"/>
  <c r="BQ55" i="253" s="1"/>
  <c r="BR55" i="253"/>
  <c r="BS55" i="253" s="1"/>
  <c r="BT55" i="253" s="1"/>
  <c r="BF56" i="253"/>
  <c r="BG56" i="253" s="1"/>
  <c r="BH56" i="253" s="1"/>
  <c r="BI56" i="253"/>
  <c r="BJ56" i="253" s="1"/>
  <c r="BK56" i="253" s="1"/>
  <c r="BL56" i="253"/>
  <c r="BM56" i="253"/>
  <c r="BN56" i="253" s="1"/>
  <c r="BO56" i="253"/>
  <c r="BP56" i="253" s="1"/>
  <c r="BQ56" i="253" s="1"/>
  <c r="BR56" i="253"/>
  <c r="BS56" i="253" s="1"/>
  <c r="BT56" i="253" s="1"/>
  <c r="BF57" i="253"/>
  <c r="BG57" i="253" s="1"/>
  <c r="BH57" i="253" s="1"/>
  <c r="BI57" i="253"/>
  <c r="BJ57" i="253" s="1"/>
  <c r="BK57" i="253" s="1"/>
  <c r="BL57" i="253"/>
  <c r="BM57" i="253" s="1"/>
  <c r="BN57" i="253" s="1"/>
  <c r="BO57" i="253"/>
  <c r="BP57" i="253" s="1"/>
  <c r="BQ57" i="253" s="1"/>
  <c r="BR57" i="253"/>
  <c r="BS57" i="253" s="1"/>
  <c r="BT57" i="253" s="1"/>
  <c r="BF58" i="253"/>
  <c r="BG58" i="253"/>
  <c r="BH58" i="253" s="1"/>
  <c r="BI58" i="253"/>
  <c r="BJ58" i="253" s="1"/>
  <c r="BK58" i="253" s="1"/>
  <c r="BL58" i="253"/>
  <c r="BM58" i="253" s="1"/>
  <c r="BN58" i="253" s="1"/>
  <c r="BO58" i="253"/>
  <c r="BP58" i="253" s="1"/>
  <c r="BQ58" i="253" s="1"/>
  <c r="BR58" i="253"/>
  <c r="BS58" i="253" s="1"/>
  <c r="BT58" i="253" s="1"/>
  <c r="BF59" i="253"/>
  <c r="BG59" i="253" s="1"/>
  <c r="BH59" i="253" s="1"/>
  <c r="BI59" i="253"/>
  <c r="BJ59" i="253" s="1"/>
  <c r="BK59" i="253" s="1"/>
  <c r="BL59" i="253"/>
  <c r="BM59" i="253" s="1"/>
  <c r="BN59" i="253" s="1"/>
  <c r="BO59" i="253"/>
  <c r="BP59" i="253"/>
  <c r="BQ59" i="253" s="1"/>
  <c r="BR59" i="253"/>
  <c r="BS59" i="253" s="1"/>
  <c r="BT59" i="253" s="1"/>
  <c r="B55" i="253"/>
  <c r="C55" i="253"/>
  <c r="B56" i="253"/>
  <c r="C56" i="253"/>
  <c r="B57" i="253"/>
  <c r="C57" i="253"/>
  <c r="B58" i="253"/>
  <c r="C58" i="253"/>
  <c r="B59" i="253"/>
  <c r="C59" i="253"/>
  <c r="Y55" i="251"/>
  <c r="Z55" i="251"/>
  <c r="Y56" i="251"/>
  <c r="Z56" i="251"/>
  <c r="Y57" i="251"/>
  <c r="Z57" i="251"/>
  <c r="Y58" i="251"/>
  <c r="Z58" i="251"/>
  <c r="Y59" i="251"/>
  <c r="Z59" i="251"/>
  <c r="B55" i="251"/>
  <c r="C55" i="251"/>
  <c r="B56" i="251"/>
  <c r="C56" i="251"/>
  <c r="B57" i="251"/>
  <c r="C57" i="251"/>
  <c r="B58" i="251"/>
  <c r="C58" i="251"/>
  <c r="B59" i="251"/>
  <c r="C59" i="251"/>
  <c r="Y55" i="2"/>
  <c r="Z55" i="2"/>
  <c r="Y56" i="2"/>
  <c r="Z56" i="2"/>
  <c r="Y57" i="2"/>
  <c r="Z57" i="2"/>
  <c r="Y58" i="2"/>
  <c r="Z58" i="2"/>
  <c r="Y59" i="2"/>
  <c r="Z59" i="2"/>
  <c r="B55" i="2"/>
  <c r="C55" i="2"/>
  <c r="B56" i="2"/>
  <c r="C56" i="2"/>
  <c r="B57" i="2"/>
  <c r="C57" i="2"/>
  <c r="B58" i="2"/>
  <c r="C58" i="2"/>
  <c r="B59" i="2"/>
  <c r="C59" i="2"/>
  <c r="D60" i="60"/>
  <c r="D59" i="60"/>
  <c r="D58" i="60"/>
  <c r="D57" i="60"/>
  <c r="O56" i="250"/>
  <c r="D60" i="250"/>
  <c r="D59" i="250"/>
  <c r="D58" i="250"/>
  <c r="D57" i="250"/>
  <c r="D56" i="250"/>
  <c r="B56" i="250"/>
  <c r="C56" i="250"/>
  <c r="B57" i="250"/>
  <c r="C57" i="250"/>
  <c r="B58" i="250"/>
  <c r="C58" i="250"/>
  <c r="B59" i="250"/>
  <c r="C59" i="250"/>
  <c r="B60" i="250"/>
  <c r="C60" i="250"/>
  <c r="DF54" i="249"/>
  <c r="DF55" i="249"/>
  <c r="DF56" i="249"/>
  <c r="DF57" i="249"/>
  <c r="DF58" i="249"/>
  <c r="CX54" i="249"/>
  <c r="CX55" i="249"/>
  <c r="CX56" i="249"/>
  <c r="CX57" i="249"/>
  <c r="CX58" i="249"/>
  <c r="CS54" i="249"/>
  <c r="CS55" i="249"/>
  <c r="CS56" i="249"/>
  <c r="CS57" i="249"/>
  <c r="CS58" i="249"/>
  <c r="CN54" i="249"/>
  <c r="CN55" i="249"/>
  <c r="CN56" i="249"/>
  <c r="CN57" i="249"/>
  <c r="CN58" i="249"/>
  <c r="CI54" i="249"/>
  <c r="CI55" i="249"/>
  <c r="CI56" i="249"/>
  <c r="CI57" i="249"/>
  <c r="CI58" i="249"/>
  <c r="CD54" i="249"/>
  <c r="CD55" i="249"/>
  <c r="CD56" i="249"/>
  <c r="CD57" i="249"/>
  <c r="CD58" i="249"/>
  <c r="BY54" i="249"/>
  <c r="BY55" i="249"/>
  <c r="BY56" i="249"/>
  <c r="BY57" i="249"/>
  <c r="BY58" i="249"/>
  <c r="BT54" i="249"/>
  <c r="BT55" i="249"/>
  <c r="BT56" i="249"/>
  <c r="BT57" i="249"/>
  <c r="BT58" i="249"/>
  <c r="BO54" i="249"/>
  <c r="BO55" i="249"/>
  <c r="BO56" i="249"/>
  <c r="BO57" i="249"/>
  <c r="BO58" i="249"/>
  <c r="BJ54" i="249"/>
  <c r="BJ55" i="249"/>
  <c r="BJ56" i="249"/>
  <c r="BJ57" i="249"/>
  <c r="BJ58" i="249"/>
  <c r="BE54" i="249"/>
  <c r="BE55" i="249"/>
  <c r="BE56" i="249"/>
  <c r="BE57" i="249"/>
  <c r="BE58" i="249"/>
  <c r="AZ54" i="249"/>
  <c r="AZ55" i="249"/>
  <c r="AZ56" i="249"/>
  <c r="AZ57" i="249"/>
  <c r="AZ58" i="249"/>
  <c r="AF54" i="249"/>
  <c r="AF55" i="249"/>
  <c r="AF56" i="249"/>
  <c r="AF57" i="249"/>
  <c r="AF58" i="249"/>
  <c r="AU54" i="249"/>
  <c r="AU55" i="249"/>
  <c r="AU56" i="249"/>
  <c r="AU57" i="249"/>
  <c r="AU58" i="249"/>
  <c r="AP54" i="249"/>
  <c r="AP55" i="249"/>
  <c r="AP56" i="249"/>
  <c r="AP57" i="249"/>
  <c r="AP58" i="249"/>
  <c r="AK54" i="249"/>
  <c r="AK55" i="249"/>
  <c r="AK56" i="249"/>
  <c r="AK57" i="249"/>
  <c r="AK58" i="249"/>
  <c r="AA54" i="249"/>
  <c r="AA55" i="249"/>
  <c r="AA56" i="249"/>
  <c r="AA57" i="249"/>
  <c r="AA58" i="249"/>
  <c r="V54" i="249"/>
  <c r="V55" i="249"/>
  <c r="V56" i="249"/>
  <c r="V57" i="249"/>
  <c r="V58" i="249"/>
  <c r="Q54" i="249"/>
  <c r="Q55" i="249"/>
  <c r="Q56" i="249"/>
  <c r="Q57" i="249"/>
  <c r="Q58" i="249"/>
  <c r="L54" i="249"/>
  <c r="L55" i="249"/>
  <c r="L56" i="249"/>
  <c r="L57" i="249"/>
  <c r="L58" i="249"/>
  <c r="B54" i="249"/>
  <c r="F54" i="249" s="1"/>
  <c r="C54" i="249"/>
  <c r="D54" i="249"/>
  <c r="G54" i="249"/>
  <c r="B55" i="249"/>
  <c r="F55" i="249" s="1"/>
  <c r="C55" i="249"/>
  <c r="D55" i="249"/>
  <c r="G55" i="249"/>
  <c r="B56" i="249"/>
  <c r="F56" i="249" s="1"/>
  <c r="C56" i="249"/>
  <c r="D56" i="249"/>
  <c r="E56" i="249"/>
  <c r="G56" i="249"/>
  <c r="B57" i="249"/>
  <c r="E57" i="249" s="1"/>
  <c r="C57" i="249"/>
  <c r="D57" i="249"/>
  <c r="G57" i="249"/>
  <c r="B58" i="249"/>
  <c r="F58" i="249" s="1"/>
  <c r="C58" i="249"/>
  <c r="D58" i="249"/>
  <c r="G58" i="249"/>
  <c r="J62" i="108"/>
  <c r="DF54" i="108"/>
  <c r="DF55" i="108"/>
  <c r="DF56" i="108"/>
  <c r="DF57" i="108"/>
  <c r="DF58" i="108"/>
  <c r="CX54" i="108"/>
  <c r="CX55" i="108"/>
  <c r="CX56" i="108"/>
  <c r="CX57" i="108"/>
  <c r="CX58" i="108"/>
  <c r="CS54" i="108"/>
  <c r="CS55" i="108"/>
  <c r="CS56" i="108"/>
  <c r="CS57" i="108"/>
  <c r="CS58" i="108"/>
  <c r="CN54" i="108"/>
  <c r="CN55" i="108"/>
  <c r="CN56" i="108"/>
  <c r="CN57" i="108"/>
  <c r="CN58" i="108"/>
  <c r="CI54" i="108"/>
  <c r="CI55" i="108"/>
  <c r="CI56" i="108"/>
  <c r="CI57" i="108"/>
  <c r="CI58" i="108"/>
  <c r="CD54" i="108"/>
  <c r="CD55" i="108"/>
  <c r="CD56" i="108"/>
  <c r="CD57" i="108"/>
  <c r="CD58" i="108"/>
  <c r="BY54" i="108"/>
  <c r="BY55" i="108"/>
  <c r="BY56" i="108"/>
  <c r="BY57" i="108"/>
  <c r="BY58" i="108"/>
  <c r="BT54" i="108"/>
  <c r="BT55" i="108"/>
  <c r="BT56" i="108"/>
  <c r="BT57" i="108"/>
  <c r="BT58" i="108"/>
  <c r="BO53" i="108"/>
  <c r="BO54" i="108"/>
  <c r="BO55" i="108"/>
  <c r="BO56" i="108"/>
  <c r="BO57" i="108"/>
  <c r="BO58" i="108"/>
  <c r="BJ53" i="108"/>
  <c r="BJ54" i="108"/>
  <c r="BJ55" i="108"/>
  <c r="BJ56" i="108"/>
  <c r="BJ57" i="108"/>
  <c r="BJ58" i="108"/>
  <c r="AZ54" i="108"/>
  <c r="AZ55" i="108"/>
  <c r="AZ56" i="108"/>
  <c r="AZ57" i="108"/>
  <c r="AZ58" i="108"/>
  <c r="BE54" i="108"/>
  <c r="BE55" i="108"/>
  <c r="BE56" i="108"/>
  <c r="BE57" i="108"/>
  <c r="BE58" i="108"/>
  <c r="AU54" i="108"/>
  <c r="AU55" i="108"/>
  <c r="AU56" i="108"/>
  <c r="AU57" i="108"/>
  <c r="AU58" i="108"/>
  <c r="AP54" i="108"/>
  <c r="AP55" i="108"/>
  <c r="AP56" i="108"/>
  <c r="AP57" i="108"/>
  <c r="AP58" i="108"/>
  <c r="AK54" i="108"/>
  <c r="AK55" i="108"/>
  <c r="AK56" i="108"/>
  <c r="AK57" i="108"/>
  <c r="AK58" i="108"/>
  <c r="AF54" i="108"/>
  <c r="AF55" i="108"/>
  <c r="AF56" i="108"/>
  <c r="AF57" i="108"/>
  <c r="AF58" i="108"/>
  <c r="AA54" i="108"/>
  <c r="AA55" i="108"/>
  <c r="AA56" i="108"/>
  <c r="AA57" i="108"/>
  <c r="AA58" i="108"/>
  <c r="V54" i="108"/>
  <c r="V55" i="108"/>
  <c r="V56" i="108"/>
  <c r="V57" i="108"/>
  <c r="V58" i="108"/>
  <c r="Q54" i="108"/>
  <c r="Q55" i="108"/>
  <c r="Q56" i="108"/>
  <c r="Q57" i="108"/>
  <c r="Q58" i="108"/>
  <c r="L54" i="108"/>
  <c r="L55" i="108"/>
  <c r="L56" i="108"/>
  <c r="L57" i="108"/>
  <c r="L58" i="108"/>
  <c r="B56" i="60"/>
  <c r="C56" i="60"/>
  <c r="B57" i="60"/>
  <c r="C57" i="60"/>
  <c r="B58" i="60"/>
  <c r="C58" i="60"/>
  <c r="B59" i="60"/>
  <c r="C59" i="60"/>
  <c r="B60" i="60"/>
  <c r="C60" i="60"/>
  <c r="G54" i="108"/>
  <c r="F55" i="108"/>
  <c r="G55" i="108"/>
  <c r="G56" i="108"/>
  <c r="G57" i="108"/>
  <c r="G58" i="108"/>
  <c r="B54" i="108"/>
  <c r="E54" i="108" s="1"/>
  <c r="C54" i="108"/>
  <c r="D54" i="108"/>
  <c r="B55" i="108"/>
  <c r="E55" i="108" s="1"/>
  <c r="C55" i="108"/>
  <c r="D55" i="108"/>
  <c r="B56" i="108"/>
  <c r="E56" i="108" s="1"/>
  <c r="C56" i="108"/>
  <c r="D56" i="108"/>
  <c r="B57" i="108"/>
  <c r="F57" i="108" s="1"/>
  <c r="C57" i="108"/>
  <c r="D57" i="108"/>
  <c r="B58" i="108"/>
  <c r="E58" i="108" s="1"/>
  <c r="C58" i="108"/>
  <c r="D58" i="108"/>
  <c r="GS50" i="254"/>
  <c r="GS51" i="254"/>
  <c r="GS52" i="254"/>
  <c r="GS53" i="254"/>
  <c r="GS54" i="254"/>
  <c r="QT50" i="254"/>
  <c r="QU50" i="254"/>
  <c r="QT51" i="254"/>
  <c r="QU51" i="254"/>
  <c r="QT52" i="254"/>
  <c r="QU52" i="254"/>
  <c r="QT53" i="254"/>
  <c r="QU53" i="254"/>
  <c r="QT54" i="254"/>
  <c r="QU54" i="254"/>
  <c r="AB55" i="9"/>
  <c r="AB56" i="9"/>
  <c r="AB57" i="9"/>
  <c r="AB58" i="9"/>
  <c r="AB59" i="9"/>
  <c r="AB60" i="9"/>
  <c r="AA55" i="9"/>
  <c r="AA56" i="9"/>
  <c r="AA57" i="9"/>
  <c r="AA58" i="9"/>
  <c r="AA59" i="9"/>
  <c r="AA60" i="9"/>
  <c r="Z55" i="9"/>
  <c r="Z56" i="9"/>
  <c r="Z57" i="9"/>
  <c r="Z58" i="9"/>
  <c r="Z59" i="9"/>
  <c r="Z60" i="9"/>
  <c r="Y55" i="9"/>
  <c r="Y56" i="9"/>
  <c r="Y57" i="9"/>
  <c r="Y58" i="9"/>
  <c r="Y59" i="9"/>
  <c r="Y60" i="9"/>
  <c r="X55" i="9"/>
  <c r="X56" i="9"/>
  <c r="X57" i="9"/>
  <c r="X58" i="9"/>
  <c r="X59" i="9"/>
  <c r="X60" i="9"/>
  <c r="W55" i="9"/>
  <c r="W56" i="9"/>
  <c r="W57" i="9"/>
  <c r="W58" i="9"/>
  <c r="W59" i="9"/>
  <c r="W60" i="9"/>
  <c r="A50" i="254"/>
  <c r="OU50" i="254" s="1"/>
  <c r="B50" i="254"/>
  <c r="C50" i="254"/>
  <c r="A51" i="254"/>
  <c r="OU51" i="254" s="1"/>
  <c r="B51" i="254"/>
  <c r="C51" i="254"/>
  <c r="A52" i="254"/>
  <c r="OU52" i="254" s="1"/>
  <c r="B52" i="254"/>
  <c r="C52" i="254"/>
  <c r="A53" i="254"/>
  <c r="OU53" i="254" s="1"/>
  <c r="B53" i="254"/>
  <c r="C53" i="254"/>
  <c r="A54" i="254"/>
  <c r="OV54" i="254" s="1"/>
  <c r="B54" i="254"/>
  <c r="C54" i="254"/>
  <c r="C41" i="7"/>
  <c r="H146" i="14" s="1"/>
  <c r="D41" i="7"/>
  <c r="E41" i="7"/>
  <c r="AA146" i="14" s="1"/>
  <c r="C42" i="7"/>
  <c r="H147" i="14" s="1"/>
  <c r="D42" i="7"/>
  <c r="E42" i="7"/>
  <c r="AA147" i="14" s="1"/>
  <c r="C43" i="7"/>
  <c r="H148" i="14" s="1"/>
  <c r="D43" i="7"/>
  <c r="E43" i="7"/>
  <c r="AA148" i="14" s="1"/>
  <c r="T65" i="256"/>
  <c r="T64" i="256"/>
  <c r="T63" i="256"/>
  <c r="J63" i="256"/>
  <c r="B63" i="256"/>
  <c r="C55" i="256"/>
  <c r="B55" i="256"/>
  <c r="C54" i="256"/>
  <c r="B54" i="256"/>
  <c r="C53" i="256"/>
  <c r="B53" i="256"/>
  <c r="C52" i="256"/>
  <c r="B52" i="256"/>
  <c r="C51" i="256"/>
  <c r="B51" i="256"/>
  <c r="C50" i="256"/>
  <c r="B50" i="256"/>
  <c r="C49" i="256"/>
  <c r="B49" i="256"/>
  <c r="C48" i="256"/>
  <c r="B48" i="256"/>
  <c r="C47" i="256"/>
  <c r="B47" i="256"/>
  <c r="C46" i="256"/>
  <c r="B46" i="256"/>
  <c r="C45" i="256"/>
  <c r="B45" i="256"/>
  <c r="C44" i="256"/>
  <c r="B44" i="256"/>
  <c r="C43" i="256"/>
  <c r="B43" i="256"/>
  <c r="C42" i="256"/>
  <c r="B42" i="256"/>
  <c r="C41" i="256"/>
  <c r="B41" i="256"/>
  <c r="C40" i="256"/>
  <c r="B40" i="256"/>
  <c r="C39" i="256"/>
  <c r="B39" i="256"/>
  <c r="C38" i="256"/>
  <c r="B38" i="256"/>
  <c r="C37" i="256"/>
  <c r="B37" i="256"/>
  <c r="C36" i="256"/>
  <c r="B36" i="256"/>
  <c r="C35" i="256"/>
  <c r="B35" i="256"/>
  <c r="C34" i="256"/>
  <c r="B34" i="256"/>
  <c r="C33" i="256"/>
  <c r="B33" i="256"/>
  <c r="C32" i="256"/>
  <c r="B32" i="256"/>
  <c r="C31" i="256"/>
  <c r="B31" i="256"/>
  <c r="C30" i="256"/>
  <c r="B30" i="256"/>
  <c r="C29" i="256"/>
  <c r="B29" i="256"/>
  <c r="C28" i="256"/>
  <c r="B28" i="256"/>
  <c r="C27" i="256"/>
  <c r="B27" i="256"/>
  <c r="C26" i="256"/>
  <c r="B26" i="256"/>
  <c r="C25" i="256"/>
  <c r="B25" i="256"/>
  <c r="C24" i="256"/>
  <c r="B24" i="256"/>
  <c r="C23" i="256"/>
  <c r="B23" i="256"/>
  <c r="C22" i="256"/>
  <c r="B22" i="256"/>
  <c r="C21" i="256"/>
  <c r="B21" i="256"/>
  <c r="C20" i="256"/>
  <c r="B20" i="256"/>
  <c r="C19" i="256"/>
  <c r="B19" i="256"/>
  <c r="C18" i="256"/>
  <c r="B18" i="256"/>
  <c r="C17" i="256"/>
  <c r="B17" i="256"/>
  <c r="C16" i="256"/>
  <c r="B16" i="256"/>
  <c r="C15" i="256"/>
  <c r="B15" i="256"/>
  <c r="C14" i="256"/>
  <c r="B14" i="256"/>
  <c r="C13" i="256"/>
  <c r="B13" i="256"/>
  <c r="C12" i="256"/>
  <c r="B12" i="256"/>
  <c r="C11" i="256"/>
  <c r="B11" i="256"/>
  <c r="A3" i="256"/>
  <c r="A1" i="256"/>
  <c r="J61" i="255"/>
  <c r="DA59" i="255"/>
  <c r="DA63" i="255" s="1"/>
  <c r="CV59" i="255"/>
  <c r="CQ59" i="255"/>
  <c r="CQ63" i="255" s="1"/>
  <c r="CL59" i="255"/>
  <c r="CL62" i="255" s="1"/>
  <c r="CG59" i="255"/>
  <c r="CG63" i="255" s="1"/>
  <c r="CB59" i="255"/>
  <c r="BW59" i="255"/>
  <c r="BW63" i="255" s="1"/>
  <c r="BR59" i="255"/>
  <c r="BR63" i="255" s="1"/>
  <c r="BM59" i="255"/>
  <c r="BM63" i="255" s="1"/>
  <c r="BH59" i="255"/>
  <c r="BH60" i="255" s="1"/>
  <c r="BC59" i="255"/>
  <c r="BC61" i="255" s="1"/>
  <c r="AX59" i="255"/>
  <c r="AX61" i="255" s="1"/>
  <c r="AS59" i="255"/>
  <c r="AS60" i="255" s="1"/>
  <c r="AN59" i="255"/>
  <c r="AI59" i="255"/>
  <c r="AI60" i="255" s="1"/>
  <c r="AD59" i="255"/>
  <c r="AD62" i="255" s="1"/>
  <c r="Y59" i="255"/>
  <c r="Y62" i="255" s="1"/>
  <c r="T59" i="255"/>
  <c r="O59" i="255"/>
  <c r="J59" i="255"/>
  <c r="J60" i="255" s="1"/>
  <c r="DF53" i="255"/>
  <c r="CX53" i="255"/>
  <c r="CS53" i="255"/>
  <c r="CN53" i="255"/>
  <c r="CI53" i="255"/>
  <c r="CD53" i="255"/>
  <c r="BY53" i="255"/>
  <c r="BT53" i="255"/>
  <c r="BO53" i="255"/>
  <c r="BJ53" i="255"/>
  <c r="AZ53" i="255"/>
  <c r="D53" i="255"/>
  <c r="C53" i="255"/>
  <c r="B53" i="255"/>
  <c r="BE53" i="255" s="1"/>
  <c r="DF52" i="255"/>
  <c r="CX52" i="255"/>
  <c r="CS52" i="255"/>
  <c r="CN52" i="255"/>
  <c r="CI52" i="255"/>
  <c r="CD52" i="255"/>
  <c r="BY52" i="255"/>
  <c r="BT52" i="255"/>
  <c r="BO52" i="255"/>
  <c r="BJ52" i="255"/>
  <c r="AZ52" i="255"/>
  <c r="D52" i="255"/>
  <c r="C52" i="255"/>
  <c r="B52" i="255"/>
  <c r="L52" i="255" s="1"/>
  <c r="DF51" i="255"/>
  <c r="CX51" i="255"/>
  <c r="CS51" i="255"/>
  <c r="CN51" i="255"/>
  <c r="CI51" i="255"/>
  <c r="CD51" i="255"/>
  <c r="BY51" i="255"/>
  <c r="BT51" i="255"/>
  <c r="BO51" i="255"/>
  <c r="BJ51" i="255"/>
  <c r="AZ51" i="255"/>
  <c r="D51" i="255"/>
  <c r="C51" i="255"/>
  <c r="B51" i="255"/>
  <c r="BE51" i="255" s="1"/>
  <c r="DF50" i="255"/>
  <c r="CX50" i="255"/>
  <c r="CS50" i="255"/>
  <c r="CN50" i="255"/>
  <c r="CI50" i="255"/>
  <c r="CD50" i="255"/>
  <c r="BY50" i="255"/>
  <c r="BT50" i="255"/>
  <c r="BO50" i="255"/>
  <c r="BJ50" i="255"/>
  <c r="AZ50" i="255"/>
  <c r="D50" i="255"/>
  <c r="C50" i="255"/>
  <c r="B50" i="255"/>
  <c r="L50" i="255" s="1"/>
  <c r="DF49" i="255"/>
  <c r="CX49" i="255"/>
  <c r="CS49" i="255"/>
  <c r="CN49" i="255"/>
  <c r="CI49" i="255"/>
  <c r="CD49" i="255"/>
  <c r="BY49" i="255"/>
  <c r="BT49" i="255"/>
  <c r="BO49" i="255"/>
  <c r="BJ49" i="255"/>
  <c r="AZ49" i="255"/>
  <c r="D49" i="255"/>
  <c r="C49" i="255"/>
  <c r="B49" i="255"/>
  <c r="G49" i="255" s="1"/>
  <c r="DF48" i="255"/>
  <c r="CX48" i="255"/>
  <c r="CS48" i="255"/>
  <c r="CN48" i="255"/>
  <c r="CI48" i="255"/>
  <c r="CD48" i="255"/>
  <c r="BY48" i="255"/>
  <c r="BT48" i="255"/>
  <c r="BO48" i="255"/>
  <c r="BJ48" i="255"/>
  <c r="AZ48" i="255"/>
  <c r="D48" i="255"/>
  <c r="C48" i="255"/>
  <c r="B48" i="255"/>
  <c r="G48" i="255" s="1"/>
  <c r="DF47" i="255"/>
  <c r="CX47" i="255"/>
  <c r="CS47" i="255"/>
  <c r="CN47" i="255"/>
  <c r="CI47" i="255"/>
  <c r="CD47" i="255"/>
  <c r="BY47" i="255"/>
  <c r="BT47" i="255"/>
  <c r="BO47" i="255"/>
  <c r="BJ47" i="255"/>
  <c r="AZ47" i="255"/>
  <c r="D47" i="255"/>
  <c r="C47" i="255"/>
  <c r="B47" i="255"/>
  <c r="AK47" i="255" s="1"/>
  <c r="DF46" i="255"/>
  <c r="CX46" i="255"/>
  <c r="CS46" i="255"/>
  <c r="CN46" i="255"/>
  <c r="CI46" i="255"/>
  <c r="CD46" i="255"/>
  <c r="BY46" i="255"/>
  <c r="BT46" i="255"/>
  <c r="BO46" i="255"/>
  <c r="BJ46" i="255"/>
  <c r="AZ46" i="255"/>
  <c r="D46" i="255"/>
  <c r="C46" i="255"/>
  <c r="B46" i="255"/>
  <c r="AA46" i="255" s="1"/>
  <c r="DF45" i="255"/>
  <c r="CX45" i="255"/>
  <c r="CS45" i="255"/>
  <c r="CN45" i="255"/>
  <c r="CI45" i="255"/>
  <c r="CD45" i="255"/>
  <c r="BY45" i="255"/>
  <c r="BT45" i="255"/>
  <c r="BO45" i="255"/>
  <c r="BJ45" i="255"/>
  <c r="AZ45" i="255"/>
  <c r="D45" i="255"/>
  <c r="C45" i="255"/>
  <c r="B45" i="255"/>
  <c r="G45" i="255" s="1"/>
  <c r="DF44" i="255"/>
  <c r="CX44" i="255"/>
  <c r="CS44" i="255"/>
  <c r="CN44" i="255"/>
  <c r="CI44" i="255"/>
  <c r="CD44" i="255"/>
  <c r="BY44" i="255"/>
  <c r="BT44" i="255"/>
  <c r="BO44" i="255"/>
  <c r="BJ44" i="255"/>
  <c r="AZ44" i="255"/>
  <c r="D44" i="255"/>
  <c r="C44" i="255"/>
  <c r="B44" i="255"/>
  <c r="AK44" i="255" s="1"/>
  <c r="DF43" i="255"/>
  <c r="CX43" i="255"/>
  <c r="CS43" i="255"/>
  <c r="CN43" i="255"/>
  <c r="CI43" i="255"/>
  <c r="CD43" i="255"/>
  <c r="BY43" i="255"/>
  <c r="BT43" i="255"/>
  <c r="BO43" i="255"/>
  <c r="BJ43" i="255"/>
  <c r="AZ43" i="255"/>
  <c r="D43" i="255"/>
  <c r="C43" i="255"/>
  <c r="B43" i="255"/>
  <c r="E43" i="255" s="1"/>
  <c r="DF42" i="255"/>
  <c r="CX42" i="255"/>
  <c r="CS42" i="255"/>
  <c r="CN42" i="255"/>
  <c r="CI42" i="255"/>
  <c r="CD42" i="255"/>
  <c r="BY42" i="255"/>
  <c r="BT42" i="255"/>
  <c r="BO42" i="255"/>
  <c r="BJ42" i="255"/>
  <c r="AZ42" i="255"/>
  <c r="D42" i="255"/>
  <c r="C42" i="255"/>
  <c r="B42" i="255"/>
  <c r="L42" i="255" s="1"/>
  <c r="DF41" i="255"/>
  <c r="CX41" i="255"/>
  <c r="CS41" i="255"/>
  <c r="CN41" i="255"/>
  <c r="CI41" i="255"/>
  <c r="CD41" i="255"/>
  <c r="BY41" i="255"/>
  <c r="BT41" i="255"/>
  <c r="BO41" i="255"/>
  <c r="BJ41" i="255"/>
  <c r="AZ41" i="255"/>
  <c r="D41" i="255"/>
  <c r="C41" i="255"/>
  <c r="B41" i="255"/>
  <c r="E41" i="255" s="1"/>
  <c r="DF40" i="255"/>
  <c r="CX40" i="255"/>
  <c r="CS40" i="255"/>
  <c r="CN40" i="255"/>
  <c r="CI40" i="255"/>
  <c r="CD40" i="255"/>
  <c r="BY40" i="255"/>
  <c r="BT40" i="255"/>
  <c r="BO40" i="255"/>
  <c r="BJ40" i="255"/>
  <c r="AZ40" i="255"/>
  <c r="D40" i="255"/>
  <c r="C40" i="255"/>
  <c r="B40" i="255"/>
  <c r="L40" i="255" s="1"/>
  <c r="DF39" i="255"/>
  <c r="CX39" i="255"/>
  <c r="CS39" i="255"/>
  <c r="CN39" i="255"/>
  <c r="CI39" i="255"/>
  <c r="CD39" i="255"/>
  <c r="BY39" i="255"/>
  <c r="BT39" i="255"/>
  <c r="BO39" i="255"/>
  <c r="BJ39" i="255"/>
  <c r="AZ39" i="255"/>
  <c r="D39" i="255"/>
  <c r="C39" i="255"/>
  <c r="B39" i="255"/>
  <c r="AA39" i="255" s="1"/>
  <c r="DF38" i="255"/>
  <c r="CX38" i="255"/>
  <c r="CS38" i="255"/>
  <c r="CN38" i="255"/>
  <c r="CI38" i="255"/>
  <c r="CD38" i="255"/>
  <c r="BY38" i="255"/>
  <c r="BT38" i="255"/>
  <c r="BO38" i="255"/>
  <c r="BJ38" i="255"/>
  <c r="AZ38" i="255"/>
  <c r="D38" i="255"/>
  <c r="C38" i="255"/>
  <c r="B38" i="255"/>
  <c r="E38" i="255" s="1"/>
  <c r="DF37" i="255"/>
  <c r="CX37" i="255"/>
  <c r="CS37" i="255"/>
  <c r="CN37" i="255"/>
  <c r="CI37" i="255"/>
  <c r="CD37" i="255"/>
  <c r="BY37" i="255"/>
  <c r="BT37" i="255"/>
  <c r="BO37" i="255"/>
  <c r="BJ37" i="255"/>
  <c r="AZ37" i="255"/>
  <c r="D37" i="255"/>
  <c r="C37" i="255"/>
  <c r="B37" i="255"/>
  <c r="AF37" i="255" s="1"/>
  <c r="DF36" i="255"/>
  <c r="CX36" i="255"/>
  <c r="CS36" i="255"/>
  <c r="CN36" i="255"/>
  <c r="CI36" i="255"/>
  <c r="CD36" i="255"/>
  <c r="BY36" i="255"/>
  <c r="BT36" i="255"/>
  <c r="BO36" i="255"/>
  <c r="BJ36" i="255"/>
  <c r="AZ36" i="255"/>
  <c r="D36" i="255"/>
  <c r="C36" i="255"/>
  <c r="B36" i="255"/>
  <c r="L36" i="255" s="1"/>
  <c r="DF35" i="255"/>
  <c r="CX35" i="255"/>
  <c r="CS35" i="255"/>
  <c r="CN35" i="255"/>
  <c r="CI35" i="255"/>
  <c r="CD35" i="255"/>
  <c r="BY35" i="255"/>
  <c r="BT35" i="255"/>
  <c r="BO35" i="255"/>
  <c r="BJ35" i="255"/>
  <c r="AZ35" i="255"/>
  <c r="D35" i="255"/>
  <c r="C35" i="255"/>
  <c r="B35" i="255"/>
  <c r="AU35" i="255" s="1"/>
  <c r="DF34" i="255"/>
  <c r="CX34" i="255"/>
  <c r="CS34" i="255"/>
  <c r="CN34" i="255"/>
  <c r="CI34" i="255"/>
  <c r="CD34" i="255"/>
  <c r="BY34" i="255"/>
  <c r="BT34" i="255"/>
  <c r="BO34" i="255"/>
  <c r="BJ34" i="255"/>
  <c r="AZ34" i="255"/>
  <c r="D34" i="255"/>
  <c r="C34" i="255"/>
  <c r="B34" i="255"/>
  <c r="L34" i="255" s="1"/>
  <c r="DF33" i="255"/>
  <c r="CX33" i="255"/>
  <c r="CS33" i="255"/>
  <c r="CN33" i="255"/>
  <c r="CI33" i="255"/>
  <c r="CD33" i="255"/>
  <c r="BY33" i="255"/>
  <c r="BT33" i="255"/>
  <c r="BO33" i="255"/>
  <c r="BJ33" i="255"/>
  <c r="AZ33" i="255"/>
  <c r="D33" i="255"/>
  <c r="C33" i="255"/>
  <c r="B33" i="255"/>
  <c r="AP33" i="255" s="1"/>
  <c r="DF32" i="255"/>
  <c r="CX32" i="255"/>
  <c r="CS32" i="255"/>
  <c r="CN32" i="255"/>
  <c r="CI32" i="255"/>
  <c r="CD32" i="255"/>
  <c r="BY32" i="255"/>
  <c r="BT32" i="255"/>
  <c r="BO32" i="255"/>
  <c r="BJ32" i="255"/>
  <c r="AZ32" i="255"/>
  <c r="D32" i="255"/>
  <c r="C32" i="255"/>
  <c r="B32" i="255"/>
  <c r="L32" i="255" s="1"/>
  <c r="DF31" i="255"/>
  <c r="CX31" i="255"/>
  <c r="CS31" i="255"/>
  <c r="CN31" i="255"/>
  <c r="CI31" i="255"/>
  <c r="CD31" i="255"/>
  <c r="BY31" i="255"/>
  <c r="BT31" i="255"/>
  <c r="BO31" i="255"/>
  <c r="BJ31" i="255"/>
  <c r="AZ31" i="255"/>
  <c r="D31" i="255"/>
  <c r="C31" i="255"/>
  <c r="B31" i="255"/>
  <c r="AP31" i="255" s="1"/>
  <c r="DF30" i="255"/>
  <c r="CX30" i="255"/>
  <c r="CS30" i="255"/>
  <c r="CN30" i="255"/>
  <c r="CI30" i="255"/>
  <c r="CD30" i="255"/>
  <c r="BY30" i="255"/>
  <c r="BT30" i="255"/>
  <c r="BO30" i="255"/>
  <c r="BJ30" i="255"/>
  <c r="AZ30" i="255"/>
  <c r="D30" i="255"/>
  <c r="C30" i="255"/>
  <c r="B30" i="255"/>
  <c r="AP30" i="255" s="1"/>
  <c r="DF29" i="255"/>
  <c r="CX29" i="255"/>
  <c r="CS29" i="255"/>
  <c r="CN29" i="255"/>
  <c r="CI29" i="255"/>
  <c r="CD29" i="255"/>
  <c r="BY29" i="255"/>
  <c r="BT29" i="255"/>
  <c r="BO29" i="255"/>
  <c r="BJ29" i="255"/>
  <c r="AZ29" i="255"/>
  <c r="D29" i="255"/>
  <c r="C29" i="255"/>
  <c r="B29" i="255"/>
  <c r="AP29" i="255" s="1"/>
  <c r="DF28" i="255"/>
  <c r="CX28" i="255"/>
  <c r="CS28" i="255"/>
  <c r="CN28" i="255"/>
  <c r="CI28" i="255"/>
  <c r="CD28" i="255"/>
  <c r="BY28" i="255"/>
  <c r="BT28" i="255"/>
  <c r="BO28" i="255"/>
  <c r="BJ28" i="255"/>
  <c r="AZ28" i="255"/>
  <c r="D28" i="255"/>
  <c r="C28" i="255"/>
  <c r="B28" i="255"/>
  <c r="L28" i="255" s="1"/>
  <c r="DF27" i="255"/>
  <c r="CX27" i="255"/>
  <c r="CS27" i="255"/>
  <c r="CN27" i="255"/>
  <c r="CI27" i="255"/>
  <c r="CD27" i="255"/>
  <c r="BY27" i="255"/>
  <c r="BT27" i="255"/>
  <c r="BO27" i="255"/>
  <c r="BJ27" i="255"/>
  <c r="AZ27" i="255"/>
  <c r="D27" i="255"/>
  <c r="C27" i="255"/>
  <c r="B27" i="255"/>
  <c r="AP27" i="255" s="1"/>
  <c r="DF26" i="255"/>
  <c r="CX26" i="255"/>
  <c r="CS26" i="255"/>
  <c r="CN26" i="255"/>
  <c r="CI26" i="255"/>
  <c r="CD26" i="255"/>
  <c r="BY26" i="255"/>
  <c r="BT26" i="255"/>
  <c r="BO26" i="255"/>
  <c r="BJ26" i="255"/>
  <c r="AZ26" i="255"/>
  <c r="D26" i="255"/>
  <c r="C26" i="255"/>
  <c r="B26" i="255"/>
  <c r="L26" i="255" s="1"/>
  <c r="DF25" i="255"/>
  <c r="CX25" i="255"/>
  <c r="CS25" i="255"/>
  <c r="CN25" i="255"/>
  <c r="CI25" i="255"/>
  <c r="CD25" i="255"/>
  <c r="BY25" i="255"/>
  <c r="BT25" i="255"/>
  <c r="BO25" i="255"/>
  <c r="BJ25" i="255"/>
  <c r="AZ25" i="255"/>
  <c r="D25" i="255"/>
  <c r="C25" i="255"/>
  <c r="B25" i="255"/>
  <c r="L25" i="255" s="1"/>
  <c r="DF24" i="255"/>
  <c r="CX24" i="255"/>
  <c r="CS24" i="255"/>
  <c r="CN24" i="255"/>
  <c r="CI24" i="255"/>
  <c r="CD24" i="255"/>
  <c r="BY24" i="255"/>
  <c r="BT24" i="255"/>
  <c r="BO24" i="255"/>
  <c r="BJ24" i="255"/>
  <c r="AZ24" i="255"/>
  <c r="D24" i="255"/>
  <c r="C24" i="255"/>
  <c r="B24" i="255"/>
  <c r="AF24" i="255" s="1"/>
  <c r="DF23" i="255"/>
  <c r="CX23" i="255"/>
  <c r="CS23" i="255"/>
  <c r="CN23" i="255"/>
  <c r="CI23" i="255"/>
  <c r="CD23" i="255"/>
  <c r="BY23" i="255"/>
  <c r="BT23" i="255"/>
  <c r="BO23" i="255"/>
  <c r="BJ23" i="255"/>
  <c r="AZ23" i="255"/>
  <c r="D23" i="255"/>
  <c r="C23" i="255"/>
  <c r="B23" i="255"/>
  <c r="BE23" i="255" s="1"/>
  <c r="DF22" i="255"/>
  <c r="CX22" i="255"/>
  <c r="CS22" i="255"/>
  <c r="CN22" i="255"/>
  <c r="CI22" i="255"/>
  <c r="CD22" i="255"/>
  <c r="BY22" i="255"/>
  <c r="BT22" i="255"/>
  <c r="BO22" i="255"/>
  <c r="BJ22" i="255"/>
  <c r="AZ22" i="255"/>
  <c r="D22" i="255"/>
  <c r="C22" i="255"/>
  <c r="B22" i="255"/>
  <c r="AF22" i="255" s="1"/>
  <c r="DF21" i="255"/>
  <c r="CX21" i="255"/>
  <c r="CS21" i="255"/>
  <c r="CN21" i="255"/>
  <c r="CI21" i="255"/>
  <c r="CD21" i="255"/>
  <c r="BY21" i="255"/>
  <c r="BT21" i="255"/>
  <c r="BO21" i="255"/>
  <c r="BJ21" i="255"/>
  <c r="AZ21" i="255"/>
  <c r="D21" i="255"/>
  <c r="C21" i="255"/>
  <c r="B21" i="255"/>
  <c r="AF21" i="255" s="1"/>
  <c r="DF20" i="255"/>
  <c r="CX20" i="255"/>
  <c r="CS20" i="255"/>
  <c r="CN20" i="255"/>
  <c r="CI20" i="255"/>
  <c r="CD20" i="255"/>
  <c r="BY20" i="255"/>
  <c r="BT20" i="255"/>
  <c r="BO20" i="255"/>
  <c r="BJ20" i="255"/>
  <c r="AZ20" i="255"/>
  <c r="D20" i="255"/>
  <c r="C20" i="255"/>
  <c r="B20" i="255"/>
  <c r="BE20" i="255" s="1"/>
  <c r="DF19" i="255"/>
  <c r="CX19" i="255"/>
  <c r="CS19" i="255"/>
  <c r="CN19" i="255"/>
  <c r="CI19" i="255"/>
  <c r="CD19" i="255"/>
  <c r="BY19" i="255"/>
  <c r="BT19" i="255"/>
  <c r="BO19" i="255"/>
  <c r="BJ19" i="255"/>
  <c r="AZ19" i="255"/>
  <c r="D19" i="255"/>
  <c r="C19" i="255"/>
  <c r="B19" i="255"/>
  <c r="AP19" i="255" s="1"/>
  <c r="DF18" i="255"/>
  <c r="CX18" i="255"/>
  <c r="CS18" i="255"/>
  <c r="CN18" i="255"/>
  <c r="CI18" i="255"/>
  <c r="CD18" i="255"/>
  <c r="BY18" i="255"/>
  <c r="BT18" i="255"/>
  <c r="BO18" i="255"/>
  <c r="BJ18" i="255"/>
  <c r="AZ18" i="255"/>
  <c r="D18" i="255"/>
  <c r="C18" i="255"/>
  <c r="B18" i="255"/>
  <c r="AK18" i="255" s="1"/>
  <c r="DF17" i="255"/>
  <c r="CX17" i="255"/>
  <c r="CS17" i="255"/>
  <c r="CN17" i="255"/>
  <c r="CI17" i="255"/>
  <c r="CD17" i="255"/>
  <c r="BY17" i="255"/>
  <c r="BT17" i="255"/>
  <c r="BO17" i="255"/>
  <c r="BJ17" i="255"/>
  <c r="AZ17" i="255"/>
  <c r="D17" i="255"/>
  <c r="C17" i="255"/>
  <c r="B17" i="255"/>
  <c r="AK17" i="255" s="1"/>
  <c r="DF16" i="255"/>
  <c r="CX16" i="255"/>
  <c r="CS16" i="255"/>
  <c r="CN16" i="255"/>
  <c r="CI16" i="255"/>
  <c r="CD16" i="255"/>
  <c r="BY16" i="255"/>
  <c r="BT16" i="255"/>
  <c r="BO16" i="255"/>
  <c r="BJ16" i="255"/>
  <c r="AZ16" i="255"/>
  <c r="D16" i="255"/>
  <c r="C16" i="255"/>
  <c r="B16" i="255"/>
  <c r="L16" i="255" s="1"/>
  <c r="DF15" i="255"/>
  <c r="CX15" i="255"/>
  <c r="CS15" i="255"/>
  <c r="CN15" i="255"/>
  <c r="CI15" i="255"/>
  <c r="CD15" i="255"/>
  <c r="BY15" i="255"/>
  <c r="BT15" i="255"/>
  <c r="BO15" i="255"/>
  <c r="BJ15" i="255"/>
  <c r="AZ15" i="255"/>
  <c r="D15" i="255"/>
  <c r="C15" i="255"/>
  <c r="B15" i="255"/>
  <c r="L15" i="255" s="1"/>
  <c r="DF14" i="255"/>
  <c r="CX14" i="255"/>
  <c r="CS14" i="255"/>
  <c r="CN14" i="255"/>
  <c r="CI14" i="255"/>
  <c r="CD14" i="255"/>
  <c r="BY14" i="255"/>
  <c r="BT14" i="255"/>
  <c r="BO14" i="255"/>
  <c r="BJ14" i="255"/>
  <c r="AZ14" i="255"/>
  <c r="D14" i="255"/>
  <c r="C14" i="255"/>
  <c r="B14" i="255"/>
  <c r="AP14" i="255" s="1"/>
  <c r="DF13" i="255"/>
  <c r="CX13" i="255"/>
  <c r="CS13" i="255"/>
  <c r="CN13" i="255"/>
  <c r="CI13" i="255"/>
  <c r="CD13" i="255"/>
  <c r="BY13" i="255"/>
  <c r="BT13" i="255"/>
  <c r="BO13" i="255"/>
  <c r="BJ13" i="255"/>
  <c r="AZ13" i="255"/>
  <c r="D13" i="255"/>
  <c r="C13" i="255"/>
  <c r="B13" i="255"/>
  <c r="E13" i="255" s="1"/>
  <c r="DF12" i="255"/>
  <c r="CX12" i="255"/>
  <c r="CS12" i="255"/>
  <c r="CN12" i="255"/>
  <c r="CI12" i="255"/>
  <c r="CD12" i="255"/>
  <c r="BY12" i="255"/>
  <c r="BT12" i="255"/>
  <c r="BO12" i="255"/>
  <c r="BJ12" i="255"/>
  <c r="AZ12" i="255"/>
  <c r="D12" i="255"/>
  <c r="C12" i="255"/>
  <c r="B12" i="255"/>
  <c r="AP12" i="255" s="1"/>
  <c r="DF11" i="255"/>
  <c r="CX11" i="255"/>
  <c r="CS11" i="255"/>
  <c r="CN11" i="255"/>
  <c r="CI11" i="255"/>
  <c r="CD11" i="255"/>
  <c r="BY11" i="255"/>
  <c r="BT11" i="255"/>
  <c r="BO11" i="255"/>
  <c r="BJ11" i="255"/>
  <c r="AZ11" i="255"/>
  <c r="D11" i="255"/>
  <c r="C11" i="255"/>
  <c r="B11" i="255"/>
  <c r="L11" i="255" s="1"/>
  <c r="DF10" i="255"/>
  <c r="CX10" i="255"/>
  <c r="CS10" i="255"/>
  <c r="CN10" i="255"/>
  <c r="CI10" i="255"/>
  <c r="CD10" i="255"/>
  <c r="BY10" i="255"/>
  <c r="BT10" i="255"/>
  <c r="BO10" i="255"/>
  <c r="BJ10" i="255"/>
  <c r="AZ10" i="255"/>
  <c r="D10" i="255"/>
  <c r="C10" i="255"/>
  <c r="B10" i="255"/>
  <c r="AK10" i="255" s="1"/>
  <c r="DF9" i="255"/>
  <c r="CX9" i="255"/>
  <c r="DA8" i="255" s="1"/>
  <c r="CS9" i="255"/>
  <c r="CV8" i="255" s="1"/>
  <c r="CN9" i="255"/>
  <c r="CQ8" i="255" s="1"/>
  <c r="CI9" i="255"/>
  <c r="CL8" i="255" s="1"/>
  <c r="CD9" i="255"/>
  <c r="CG8" i="255" s="1"/>
  <c r="BY9" i="255"/>
  <c r="CB8" i="255" s="1"/>
  <c r="BT9" i="255"/>
  <c r="BW8" i="255" s="1"/>
  <c r="BO9" i="255"/>
  <c r="BR8" i="255" s="1"/>
  <c r="BJ9" i="255"/>
  <c r="BM8" i="255" s="1"/>
  <c r="AZ9" i="255"/>
  <c r="BC8" i="255" s="1"/>
  <c r="D9" i="255"/>
  <c r="C9" i="255"/>
  <c r="B9" i="255"/>
  <c r="AF9" i="255" s="1"/>
  <c r="AI8" i="255" s="1"/>
  <c r="DE6" i="255"/>
  <c r="DD6" i="255"/>
  <c r="DC6" i="255"/>
  <c r="DB6" i="255"/>
  <c r="DA6" i="255"/>
  <c r="CZ6" i="255"/>
  <c r="CY6" i="255"/>
  <c r="CX6" i="255"/>
  <c r="CW6" i="255"/>
  <c r="CV6" i="255"/>
  <c r="CU6" i="255"/>
  <c r="CT6" i="255"/>
  <c r="CS6" i="255"/>
  <c r="CR6" i="255"/>
  <c r="CQ6" i="255"/>
  <c r="CP6" i="255"/>
  <c r="CO6" i="255"/>
  <c r="CN6" i="255"/>
  <c r="CM6" i="255"/>
  <c r="CL6" i="255"/>
  <c r="CK6" i="255"/>
  <c r="CJ6" i="255"/>
  <c r="CI6" i="255"/>
  <c r="CH6" i="255"/>
  <c r="CG6" i="255"/>
  <c r="CF6" i="255"/>
  <c r="CE6" i="255"/>
  <c r="CD6" i="255"/>
  <c r="CC6" i="255"/>
  <c r="CB6" i="255"/>
  <c r="CA6" i="255"/>
  <c r="BZ6" i="255"/>
  <c r="BY6" i="255"/>
  <c r="BX6" i="255"/>
  <c r="BW6" i="255"/>
  <c r="BV6" i="255"/>
  <c r="BU6" i="255"/>
  <c r="BT6" i="255"/>
  <c r="BS6" i="255"/>
  <c r="BR6" i="255"/>
  <c r="BQ6" i="255"/>
  <c r="BP6" i="255"/>
  <c r="BO6" i="255"/>
  <c r="BN6" i="255"/>
  <c r="BM6" i="255"/>
  <c r="BL6" i="255"/>
  <c r="BK6" i="255"/>
  <c r="BJ6" i="255"/>
  <c r="BI6" i="255"/>
  <c r="BH6" i="255"/>
  <c r="BG6" i="255"/>
  <c r="BF6" i="255"/>
  <c r="BE6" i="255"/>
  <c r="BD6" i="255"/>
  <c r="BC6" i="255"/>
  <c r="BB6" i="255"/>
  <c r="BA6" i="255"/>
  <c r="AZ6" i="255"/>
  <c r="AY6" i="255"/>
  <c r="AX6" i="255"/>
  <c r="AW6" i="255"/>
  <c r="AV6" i="255"/>
  <c r="AU6" i="255"/>
  <c r="AT6" i="255"/>
  <c r="AS6" i="255"/>
  <c r="AR6" i="255"/>
  <c r="AQ6" i="255"/>
  <c r="AP6" i="255"/>
  <c r="AO6" i="255"/>
  <c r="AN6" i="255"/>
  <c r="AM6" i="255"/>
  <c r="AL6" i="255"/>
  <c r="AK6" i="255"/>
  <c r="AJ6" i="255"/>
  <c r="AI6" i="255"/>
  <c r="AH6" i="255"/>
  <c r="AG6" i="255"/>
  <c r="AF6" i="255"/>
  <c r="AE6" i="255"/>
  <c r="AD6" i="255"/>
  <c r="AC6" i="255"/>
  <c r="AB6" i="255"/>
  <c r="AA6" i="255"/>
  <c r="Z6" i="255"/>
  <c r="Y6" i="255"/>
  <c r="X6" i="255"/>
  <c r="W6" i="255"/>
  <c r="V6" i="255"/>
  <c r="U6" i="255"/>
  <c r="T6" i="255"/>
  <c r="S6" i="255"/>
  <c r="R6" i="255"/>
  <c r="Q6" i="255"/>
  <c r="P6" i="255"/>
  <c r="O6" i="255"/>
  <c r="N6" i="255"/>
  <c r="M6" i="255"/>
  <c r="L6" i="255"/>
  <c r="K6" i="255"/>
  <c r="J6" i="255"/>
  <c r="I6" i="255"/>
  <c r="H6" i="255"/>
  <c r="G6" i="255"/>
  <c r="F6" i="255"/>
  <c r="E6" i="255"/>
  <c r="D6" i="255"/>
  <c r="C6" i="255"/>
  <c r="B6" i="255"/>
  <c r="A6" i="255"/>
  <c r="A3" i="255"/>
  <c r="DY1" i="255"/>
  <c r="DX1" i="255"/>
  <c r="DW1" i="255"/>
  <c r="DV1" i="255"/>
  <c r="DU1" i="255"/>
  <c r="DT1" i="255"/>
  <c r="DS1" i="255"/>
  <c r="DR1" i="255"/>
  <c r="DQ1" i="255"/>
  <c r="DP1" i="255"/>
  <c r="DO1" i="255"/>
  <c r="DN1" i="255"/>
  <c r="DM1" i="255"/>
  <c r="DL1" i="255"/>
  <c r="DK1" i="255"/>
  <c r="DJ1" i="255"/>
  <c r="DI1" i="255"/>
  <c r="DH1" i="255"/>
  <c r="A1" i="255"/>
  <c r="BR11" i="253"/>
  <c r="BR12" i="253"/>
  <c r="BR13" i="253"/>
  <c r="BR14" i="253"/>
  <c r="BR15" i="253"/>
  <c r="BR16" i="253"/>
  <c r="BR17" i="253"/>
  <c r="BR18" i="253"/>
  <c r="BR19" i="253"/>
  <c r="BR20" i="253"/>
  <c r="BR21" i="253"/>
  <c r="BR22" i="253"/>
  <c r="BR23" i="253"/>
  <c r="BR24" i="253"/>
  <c r="BR25" i="253"/>
  <c r="BR26" i="253"/>
  <c r="BR27" i="253"/>
  <c r="BR28" i="253"/>
  <c r="BR29" i="253"/>
  <c r="BR30" i="253"/>
  <c r="BR31" i="253"/>
  <c r="BR32" i="253"/>
  <c r="BR33" i="253"/>
  <c r="BR34" i="253"/>
  <c r="BR35" i="253"/>
  <c r="BR36" i="253"/>
  <c r="BR37" i="253"/>
  <c r="BR38" i="253"/>
  <c r="BR39" i="253"/>
  <c r="BR40" i="253"/>
  <c r="BR41" i="253"/>
  <c r="BR42" i="253"/>
  <c r="BR43" i="253"/>
  <c r="BR44" i="253"/>
  <c r="BR45" i="253"/>
  <c r="BR46" i="253"/>
  <c r="BR47" i="253"/>
  <c r="BR48" i="253"/>
  <c r="BR49" i="253"/>
  <c r="BR50" i="253"/>
  <c r="BR51" i="253"/>
  <c r="BR52" i="253"/>
  <c r="BR53" i="253"/>
  <c r="BR54" i="253"/>
  <c r="BR10" i="253"/>
  <c r="BO11" i="253"/>
  <c r="BO12" i="253"/>
  <c r="BO13" i="253"/>
  <c r="BO14" i="253"/>
  <c r="BO15" i="253"/>
  <c r="BO16" i="253"/>
  <c r="BO17" i="253"/>
  <c r="BO18" i="253"/>
  <c r="BO19" i="253"/>
  <c r="BO20" i="253"/>
  <c r="BO21" i="253"/>
  <c r="BO22" i="253"/>
  <c r="BO23" i="253"/>
  <c r="BO24" i="253"/>
  <c r="BO25" i="253"/>
  <c r="BO26" i="253"/>
  <c r="BO27" i="253"/>
  <c r="BO28" i="253"/>
  <c r="BO29" i="253"/>
  <c r="BO30" i="253"/>
  <c r="BO31" i="253"/>
  <c r="BO32" i="253"/>
  <c r="BO33" i="253"/>
  <c r="BO34" i="253"/>
  <c r="BO35" i="253"/>
  <c r="BO36" i="253"/>
  <c r="BO37" i="253"/>
  <c r="BO38" i="253"/>
  <c r="BO39" i="253"/>
  <c r="BO40" i="253"/>
  <c r="BO41" i="253"/>
  <c r="BO42" i="253"/>
  <c r="BO43" i="253"/>
  <c r="BO44" i="253"/>
  <c r="BO45" i="253"/>
  <c r="BO46" i="253"/>
  <c r="BO47" i="253"/>
  <c r="BO48" i="253"/>
  <c r="BO49" i="253"/>
  <c r="BO50" i="253"/>
  <c r="BO51" i="253"/>
  <c r="BO52" i="253"/>
  <c r="BO53" i="253"/>
  <c r="BO54" i="253"/>
  <c r="BO10" i="253"/>
  <c r="BL11" i="253"/>
  <c r="BL12" i="253"/>
  <c r="BL13" i="253"/>
  <c r="BL14" i="253"/>
  <c r="BL15" i="253"/>
  <c r="BL16" i="253"/>
  <c r="BL17" i="253"/>
  <c r="BL18" i="253"/>
  <c r="BL19" i="253"/>
  <c r="BL20" i="253"/>
  <c r="BL21" i="253"/>
  <c r="BL22" i="253"/>
  <c r="BL23" i="253"/>
  <c r="BL24" i="253"/>
  <c r="BL25" i="253"/>
  <c r="BL26" i="253"/>
  <c r="BL27" i="253"/>
  <c r="BL28" i="253"/>
  <c r="BL29" i="253"/>
  <c r="BL30" i="253"/>
  <c r="BL31" i="253"/>
  <c r="BL32" i="253"/>
  <c r="BL33" i="253"/>
  <c r="BL34" i="253"/>
  <c r="BL35" i="253"/>
  <c r="BL36" i="253"/>
  <c r="BL37" i="253"/>
  <c r="BL38" i="253"/>
  <c r="BL39" i="253"/>
  <c r="BL40" i="253"/>
  <c r="BL41" i="253"/>
  <c r="BL42" i="253"/>
  <c r="BL43" i="253"/>
  <c r="BL44" i="253"/>
  <c r="BL45" i="253"/>
  <c r="BL46" i="253"/>
  <c r="BL47" i="253"/>
  <c r="BL48" i="253"/>
  <c r="BL49" i="253"/>
  <c r="BL50" i="253"/>
  <c r="BL51" i="253"/>
  <c r="BL52" i="253"/>
  <c r="BL53" i="253"/>
  <c r="BL54" i="253"/>
  <c r="BL10" i="253"/>
  <c r="BI11" i="253"/>
  <c r="BI12" i="253"/>
  <c r="BI13" i="253"/>
  <c r="BI14" i="253"/>
  <c r="BI15" i="253"/>
  <c r="BI16" i="253"/>
  <c r="BI17" i="253"/>
  <c r="BI18" i="253"/>
  <c r="BI19" i="253"/>
  <c r="BI20" i="253"/>
  <c r="BI21" i="253"/>
  <c r="BI22" i="253"/>
  <c r="BI23" i="253"/>
  <c r="BI24" i="253"/>
  <c r="BI25" i="253"/>
  <c r="BI26" i="253"/>
  <c r="BI27" i="253"/>
  <c r="BI28" i="253"/>
  <c r="BI29" i="253"/>
  <c r="BI30" i="253"/>
  <c r="BI31" i="253"/>
  <c r="BI32" i="253"/>
  <c r="BI33" i="253"/>
  <c r="BI34" i="253"/>
  <c r="BI35" i="253"/>
  <c r="BI36" i="253"/>
  <c r="BI37" i="253"/>
  <c r="BI38" i="253"/>
  <c r="BI39" i="253"/>
  <c r="BI40" i="253"/>
  <c r="BI41" i="253"/>
  <c r="BI42" i="253"/>
  <c r="BI43" i="253"/>
  <c r="BI44" i="253"/>
  <c r="BI45" i="253"/>
  <c r="BI46" i="253"/>
  <c r="BI47" i="253"/>
  <c r="BI48" i="253"/>
  <c r="BI49" i="253"/>
  <c r="BI50" i="253"/>
  <c r="BI51" i="253"/>
  <c r="BI52" i="253"/>
  <c r="BI53" i="253"/>
  <c r="BI54" i="253"/>
  <c r="BI10" i="253"/>
  <c r="BF10" i="253"/>
  <c r="BG10" i="253" s="1"/>
  <c r="BH10" i="253" s="1"/>
  <c r="BF11" i="253"/>
  <c r="BF12" i="253"/>
  <c r="BF13" i="253"/>
  <c r="BF14" i="253"/>
  <c r="BF15" i="253"/>
  <c r="BF16" i="253"/>
  <c r="BF17" i="253"/>
  <c r="BF18" i="253"/>
  <c r="BF19" i="253"/>
  <c r="BF20" i="253"/>
  <c r="BF21" i="253"/>
  <c r="BF22" i="253"/>
  <c r="BF23" i="253"/>
  <c r="BF24" i="253"/>
  <c r="BF25" i="253"/>
  <c r="BF26" i="253"/>
  <c r="BF27" i="253"/>
  <c r="BF28" i="253"/>
  <c r="BF29" i="253"/>
  <c r="BF30" i="253"/>
  <c r="BF31" i="253"/>
  <c r="BF32" i="253"/>
  <c r="BF33" i="253"/>
  <c r="BF34" i="253"/>
  <c r="BF35" i="253"/>
  <c r="BF36" i="253"/>
  <c r="BF37" i="253"/>
  <c r="BF38" i="253"/>
  <c r="BF39" i="253"/>
  <c r="BF40" i="253"/>
  <c r="BF41" i="253"/>
  <c r="BF42" i="253"/>
  <c r="BF43" i="253"/>
  <c r="BF44" i="253"/>
  <c r="BF45" i="253"/>
  <c r="BF46" i="253"/>
  <c r="BF47" i="253"/>
  <c r="BF48" i="253"/>
  <c r="BF49" i="253"/>
  <c r="BF50" i="253"/>
  <c r="BF51" i="253"/>
  <c r="BF52" i="253"/>
  <c r="BF53" i="253"/>
  <c r="BF54" i="253"/>
  <c r="F54" i="108" l="1"/>
  <c r="E54" i="249"/>
  <c r="F58" i="108"/>
  <c r="E57" i="108"/>
  <c r="QI53" i="254"/>
  <c r="QJ52" i="254"/>
  <c r="OI52" i="254" s="1"/>
  <c r="PX50" i="254"/>
  <c r="KN50" i="254" s="1"/>
  <c r="OY54" i="254"/>
  <c r="OR53" i="254"/>
  <c r="PD50" i="254"/>
  <c r="PW52" i="254"/>
  <c r="OS53" i="254"/>
  <c r="CX53" i="254" s="1"/>
  <c r="PX51" i="254"/>
  <c r="KN51" i="254" s="1"/>
  <c r="PE52" i="254"/>
  <c r="QE54" i="254"/>
  <c r="PW51" i="254"/>
  <c r="PD52" i="254"/>
  <c r="F56" i="108"/>
  <c r="QJ51" i="254"/>
  <c r="OI51" i="254" s="1"/>
  <c r="QD54" i="254"/>
  <c r="QJ50" i="254"/>
  <c r="OI50" i="254" s="1"/>
  <c r="OS52" i="254"/>
  <c r="CX52" i="254" s="1"/>
  <c r="QJ53" i="254"/>
  <c r="OI53" i="254" s="1"/>
  <c r="QI50" i="254"/>
  <c r="OR52" i="254"/>
  <c r="E55" i="255"/>
  <c r="PE51" i="254"/>
  <c r="PX53" i="254"/>
  <c r="KN53" i="254" s="1"/>
  <c r="PW50" i="254"/>
  <c r="OS51" i="254"/>
  <c r="CX51" i="254" s="1"/>
  <c r="PW53" i="254"/>
  <c r="OZ54" i="254"/>
  <c r="PE50" i="254"/>
  <c r="F57" i="255"/>
  <c r="F57" i="249"/>
  <c r="QI52" i="254"/>
  <c r="PE53" i="254"/>
  <c r="OS50" i="254"/>
  <c r="CX50" i="254" s="1"/>
  <c r="PX52" i="254"/>
  <c r="KN52" i="254" s="1"/>
  <c r="PD53" i="254"/>
  <c r="OR50" i="254"/>
  <c r="QF54" i="254"/>
  <c r="NB54" i="254" s="1"/>
  <c r="QK53" i="254"/>
  <c r="PY53" i="254"/>
  <c r="QK52" i="254"/>
  <c r="PY52" i="254"/>
  <c r="QK51" i="254"/>
  <c r="PY51" i="254"/>
  <c r="QK50" i="254"/>
  <c r="PY50" i="254"/>
  <c r="PA54" i="254"/>
  <c r="FL54" i="254" s="1"/>
  <c r="PF53" i="254"/>
  <c r="OT53" i="254"/>
  <c r="PF52" i="254"/>
  <c r="OT52" i="254"/>
  <c r="PF51" i="254"/>
  <c r="OT51" i="254"/>
  <c r="PF50" i="254"/>
  <c r="OT50" i="254"/>
  <c r="OR51" i="254"/>
  <c r="QB54" i="254"/>
  <c r="LU54" i="254" s="1"/>
  <c r="QH53" i="254"/>
  <c r="PV53" i="254"/>
  <c r="QH52" i="254"/>
  <c r="PV52" i="254"/>
  <c r="QH51" i="254"/>
  <c r="PV51" i="254"/>
  <c r="QH50" i="254"/>
  <c r="PV50" i="254"/>
  <c r="OW54" i="254"/>
  <c r="EE54" i="254" s="1"/>
  <c r="PC53" i="254"/>
  <c r="OQ53" i="254"/>
  <c r="PC52" i="254"/>
  <c r="OQ52" i="254"/>
  <c r="PC51" i="254"/>
  <c r="OQ51" i="254"/>
  <c r="PC50" i="254"/>
  <c r="OQ50" i="254"/>
  <c r="PZ54" i="254"/>
  <c r="QG53" i="254"/>
  <c r="PU53" i="254"/>
  <c r="QG52" i="254"/>
  <c r="PU52" i="254"/>
  <c r="QG51" i="254"/>
  <c r="PU51" i="254"/>
  <c r="QG50" i="254"/>
  <c r="PU50" i="254"/>
  <c r="OU54" i="254"/>
  <c r="PB53" i="254"/>
  <c r="OP53" i="254"/>
  <c r="PB52" i="254"/>
  <c r="OP52" i="254"/>
  <c r="PB51" i="254"/>
  <c r="OP51" i="254"/>
  <c r="PB50" i="254"/>
  <c r="OP50" i="254"/>
  <c r="QI51" i="254"/>
  <c r="PX54" i="254"/>
  <c r="KN54" i="254" s="1"/>
  <c r="QF53" i="254"/>
  <c r="NB53" i="254" s="1"/>
  <c r="PT53" i="254"/>
  <c r="JG53" i="254" s="1"/>
  <c r="QF52" i="254"/>
  <c r="NB52" i="254" s="1"/>
  <c r="PT52" i="254"/>
  <c r="JG52" i="254" s="1"/>
  <c r="QF51" i="254"/>
  <c r="NB51" i="254" s="1"/>
  <c r="PT51" i="254"/>
  <c r="JG51" i="254" s="1"/>
  <c r="QF50" i="254"/>
  <c r="NB50" i="254" s="1"/>
  <c r="PT50" i="254"/>
  <c r="JG50" i="254" s="1"/>
  <c r="OS54" i="254"/>
  <c r="CX54" i="254" s="1"/>
  <c r="PA53" i="254"/>
  <c r="FL53" i="254" s="1"/>
  <c r="OO53" i="254"/>
  <c r="BQ53" i="254" s="1"/>
  <c r="PA52" i="254"/>
  <c r="FL52" i="254" s="1"/>
  <c r="OO52" i="254"/>
  <c r="BQ52" i="254" s="1"/>
  <c r="PA51" i="254"/>
  <c r="FL51" i="254" s="1"/>
  <c r="OO51" i="254"/>
  <c r="BQ51" i="254" s="1"/>
  <c r="PA50" i="254"/>
  <c r="FL50" i="254" s="1"/>
  <c r="OO50" i="254"/>
  <c r="BQ50" i="254" s="1"/>
  <c r="PT54" i="254"/>
  <c r="JG54" i="254" s="1"/>
  <c r="QE53" i="254"/>
  <c r="PS53" i="254"/>
  <c r="QE52" i="254"/>
  <c r="PS52" i="254"/>
  <c r="QE51" i="254"/>
  <c r="PS51" i="254"/>
  <c r="QE50" i="254"/>
  <c r="PS50" i="254"/>
  <c r="OO54" i="254"/>
  <c r="BQ54" i="254" s="1"/>
  <c r="OZ53" i="254"/>
  <c r="ON53" i="254"/>
  <c r="OZ52" i="254"/>
  <c r="ON52" i="254"/>
  <c r="OZ51" i="254"/>
  <c r="ON51" i="254"/>
  <c r="OZ50" i="254"/>
  <c r="ON50" i="254"/>
  <c r="PS54" i="254"/>
  <c r="QD53" i="254"/>
  <c r="PR53" i="254"/>
  <c r="QD52" i="254"/>
  <c r="PR52" i="254"/>
  <c r="QD51" i="254"/>
  <c r="PR51" i="254"/>
  <c r="QD50" i="254"/>
  <c r="PR50" i="254"/>
  <c r="ON54" i="254"/>
  <c r="OY53" i="254"/>
  <c r="OM53" i="254"/>
  <c r="OY52" i="254"/>
  <c r="OM52" i="254"/>
  <c r="OY51" i="254"/>
  <c r="OM51" i="254"/>
  <c r="OY50" i="254"/>
  <c r="OM50" i="254"/>
  <c r="PR54" i="254"/>
  <c r="QC53" i="254"/>
  <c r="PQ53" i="254"/>
  <c r="QC52" i="254"/>
  <c r="PQ52" i="254"/>
  <c r="QC51" i="254"/>
  <c r="PQ51" i="254"/>
  <c r="QC50" i="254"/>
  <c r="PQ50" i="254"/>
  <c r="OM54" i="254"/>
  <c r="OX53" i="254"/>
  <c r="OL53" i="254"/>
  <c r="OX52" i="254"/>
  <c r="OL52" i="254"/>
  <c r="OX51" i="254"/>
  <c r="OL51" i="254"/>
  <c r="OX50" i="254"/>
  <c r="OL50" i="254"/>
  <c r="PP54" i="254"/>
  <c r="HZ54" i="254" s="1"/>
  <c r="QB53" i="254"/>
  <c r="LU53" i="254" s="1"/>
  <c r="PP53" i="254"/>
  <c r="HZ53" i="254" s="1"/>
  <c r="QB52" i="254"/>
  <c r="LU52" i="254" s="1"/>
  <c r="PP52" i="254"/>
  <c r="HZ52" i="254" s="1"/>
  <c r="QB51" i="254"/>
  <c r="LU51" i="254" s="1"/>
  <c r="PP51" i="254"/>
  <c r="HZ51" i="254" s="1"/>
  <c r="QB50" i="254"/>
  <c r="LU50" i="254" s="1"/>
  <c r="PP50" i="254"/>
  <c r="HZ50" i="254" s="1"/>
  <c r="OK54" i="254"/>
  <c r="AJ54" i="254" s="1"/>
  <c r="OW53" i="254"/>
  <c r="EE53" i="254" s="1"/>
  <c r="OK53" i="254"/>
  <c r="AJ53" i="254" s="1"/>
  <c r="OW52" i="254"/>
  <c r="EE52" i="254" s="1"/>
  <c r="OK52" i="254"/>
  <c r="AJ52" i="254" s="1"/>
  <c r="OW51" i="254"/>
  <c r="EE51" i="254" s="1"/>
  <c r="OK51" i="254"/>
  <c r="AJ51" i="254" s="1"/>
  <c r="OW50" i="254"/>
  <c r="EE50" i="254" s="1"/>
  <c r="OK50" i="254"/>
  <c r="AJ50" i="254" s="1"/>
  <c r="PD51" i="254"/>
  <c r="QL54" i="254"/>
  <c r="QM53" i="254"/>
  <c r="QA53" i="254"/>
  <c r="QM52" i="254"/>
  <c r="QA52" i="254"/>
  <c r="QM51" i="254"/>
  <c r="QA51" i="254"/>
  <c r="QM50" i="254"/>
  <c r="QA50" i="254"/>
  <c r="PG54" i="254"/>
  <c r="PH53" i="254"/>
  <c r="OV53" i="254"/>
  <c r="PH52" i="254"/>
  <c r="OV52" i="254"/>
  <c r="PH51" i="254"/>
  <c r="OV51" i="254"/>
  <c r="PH50" i="254"/>
  <c r="OV50" i="254"/>
  <c r="QJ54" i="254"/>
  <c r="OI54" i="254" s="1"/>
  <c r="QL53" i="254"/>
  <c r="PZ53" i="254"/>
  <c r="QL52" i="254"/>
  <c r="PZ52" i="254"/>
  <c r="QL51" i="254"/>
  <c r="PZ51" i="254"/>
  <c r="QL50" i="254"/>
  <c r="PZ50" i="254"/>
  <c r="PE54" i="254"/>
  <c r="PG53" i="254"/>
  <c r="PG52" i="254"/>
  <c r="PG51" i="254"/>
  <c r="PG50" i="254"/>
  <c r="QK54" i="254"/>
  <c r="PY54" i="254"/>
  <c r="PF54" i="254"/>
  <c r="OT54" i="254"/>
  <c r="QI54" i="254"/>
  <c r="PW54" i="254"/>
  <c r="PD54" i="254"/>
  <c r="OR54" i="254"/>
  <c r="QH54" i="254"/>
  <c r="PV54" i="254"/>
  <c r="PC54" i="254"/>
  <c r="OQ54" i="254"/>
  <c r="QG54" i="254"/>
  <c r="PU54" i="254"/>
  <c r="PB54" i="254"/>
  <c r="OP54" i="254"/>
  <c r="QC54" i="254"/>
  <c r="PQ54" i="254"/>
  <c r="OX54" i="254"/>
  <c r="OL54" i="254"/>
  <c r="QM54" i="254"/>
  <c r="QA54" i="254"/>
  <c r="PH54" i="254"/>
  <c r="O61" i="60"/>
  <c r="O64" i="60" s="1"/>
  <c r="M61" i="60"/>
  <c r="M64" i="60" s="1"/>
  <c r="E61" i="250"/>
  <c r="E63" i="250" s="1"/>
  <c r="Q61" i="250"/>
  <c r="Q63" i="250" s="1"/>
  <c r="P61" i="60"/>
  <c r="P64" i="60" s="1"/>
  <c r="P61" i="250"/>
  <c r="P65" i="250" s="1"/>
  <c r="F61" i="250"/>
  <c r="F64" i="250" s="1"/>
  <c r="R61" i="250"/>
  <c r="R65" i="250" s="1"/>
  <c r="G61" i="250"/>
  <c r="G63" i="250" s="1"/>
  <c r="S61" i="250"/>
  <c r="S62" i="250" s="1"/>
  <c r="E61" i="60"/>
  <c r="E64" i="60" s="1"/>
  <c r="Q61" i="60"/>
  <c r="Q64" i="60" s="1"/>
  <c r="H61" i="250"/>
  <c r="H62" i="250" s="1"/>
  <c r="T61" i="250"/>
  <c r="T65" i="250" s="1"/>
  <c r="F61" i="60"/>
  <c r="F63" i="60" s="1"/>
  <c r="R61" i="60"/>
  <c r="R62" i="60" s="1"/>
  <c r="I61" i="250"/>
  <c r="I64" i="250" s="1"/>
  <c r="U61" i="250"/>
  <c r="U63" i="250" s="1"/>
  <c r="J61" i="250"/>
  <c r="J64" i="250" s="1"/>
  <c r="V61" i="250"/>
  <c r="V62" i="250" s="1"/>
  <c r="K61" i="250"/>
  <c r="K64" i="250" s="1"/>
  <c r="W61" i="250"/>
  <c r="W62" i="250" s="1"/>
  <c r="I61" i="60"/>
  <c r="I62" i="60" s="1"/>
  <c r="L61" i="250"/>
  <c r="L63" i="250" s="1"/>
  <c r="J61" i="60"/>
  <c r="J63" i="60" s="1"/>
  <c r="V61" i="60"/>
  <c r="V62" i="60" s="1"/>
  <c r="M61" i="250"/>
  <c r="M62" i="250" s="1"/>
  <c r="N61" i="250"/>
  <c r="N63" i="250" s="1"/>
  <c r="L61" i="60"/>
  <c r="L62" i="60" s="1"/>
  <c r="D61" i="60"/>
  <c r="G61" i="60"/>
  <c r="S61" i="60"/>
  <c r="H61" i="60"/>
  <c r="T61" i="60"/>
  <c r="U61" i="60"/>
  <c r="K61" i="60"/>
  <c r="W61" i="60"/>
  <c r="O61" i="250"/>
  <c r="D61" i="250"/>
  <c r="N61" i="60"/>
  <c r="CV60" i="249"/>
  <c r="CV62" i="249"/>
  <c r="BM62" i="249"/>
  <c r="BM63" i="249" s="1"/>
  <c r="CL61" i="249"/>
  <c r="AD62" i="249"/>
  <c r="DA60" i="249"/>
  <c r="AS61" i="249"/>
  <c r="BR60" i="249"/>
  <c r="CB62" i="249"/>
  <c r="DA61" i="249"/>
  <c r="BW60" i="249"/>
  <c r="BW61" i="249"/>
  <c r="BW63" i="249"/>
  <c r="CB60" i="249"/>
  <c r="CB61" i="249"/>
  <c r="AI60" i="249"/>
  <c r="AS62" i="249"/>
  <c r="BR61" i="249"/>
  <c r="CQ60" i="249"/>
  <c r="DA62" i="249"/>
  <c r="AX60" i="249"/>
  <c r="AX61" i="249"/>
  <c r="AN60" i="249"/>
  <c r="AX62" i="249"/>
  <c r="AN61" i="249"/>
  <c r="BM60" i="249"/>
  <c r="CV61" i="249"/>
  <c r="AD60" i="249"/>
  <c r="BM61" i="249"/>
  <c r="CL60" i="249"/>
  <c r="AD61" i="249"/>
  <c r="BH61" i="249"/>
  <c r="CL62" i="249"/>
  <c r="AS60" i="249"/>
  <c r="Y60" i="249"/>
  <c r="Y61" i="249"/>
  <c r="Y62" i="249"/>
  <c r="T60" i="249"/>
  <c r="T61" i="249"/>
  <c r="T62" i="249"/>
  <c r="O61" i="249"/>
  <c r="O62" i="249"/>
  <c r="J61" i="249"/>
  <c r="J62" i="249"/>
  <c r="J60" i="249"/>
  <c r="G57" i="255"/>
  <c r="G54" i="255"/>
  <c r="G58" i="255"/>
  <c r="G55" i="255"/>
  <c r="BR60" i="255"/>
  <c r="DA61" i="255"/>
  <c r="BM61" i="255"/>
  <c r="BH62" i="255"/>
  <c r="BM62" i="255"/>
  <c r="BR62" i="255"/>
  <c r="J62" i="255"/>
  <c r="BM60" i="255"/>
  <c r="AI62" i="255"/>
  <c r="AI63" i="255" s="1"/>
  <c r="CL60" i="255"/>
  <c r="BE17" i="255"/>
  <c r="V35" i="255"/>
  <c r="CQ60" i="255"/>
  <c r="CQ62" i="255"/>
  <c r="DA60" i="255"/>
  <c r="BH61" i="255"/>
  <c r="AU15" i="255"/>
  <c r="AP25" i="255"/>
  <c r="AK31" i="255"/>
  <c r="V17" i="255"/>
  <c r="DF8" i="255"/>
  <c r="DC8" i="255" s="1"/>
  <c r="X10" i="256" s="1"/>
  <c r="AF12" i="255"/>
  <c r="Q22" i="255"/>
  <c r="AK22" i="255"/>
  <c r="AU50" i="255"/>
  <c r="AS61" i="255"/>
  <c r="CG62" i="255"/>
  <c r="AF46" i="255"/>
  <c r="AD60" i="255"/>
  <c r="BR61" i="255"/>
  <c r="AA31" i="255"/>
  <c r="BC60" i="255"/>
  <c r="AX147" i="14"/>
  <c r="BC147" i="14" s="1"/>
  <c r="BI147" i="14" s="1"/>
  <c r="AX148" i="14"/>
  <c r="BC148" i="14" s="1"/>
  <c r="BI148" i="14" s="1"/>
  <c r="AX146" i="14"/>
  <c r="BC146" i="14" s="1"/>
  <c r="BI146" i="14" s="1"/>
  <c r="E58" i="249"/>
  <c r="E55" i="249"/>
  <c r="AK12" i="255"/>
  <c r="Q17" i="255"/>
  <c r="AA37" i="255"/>
  <c r="AA23" i="255"/>
  <c r="AP37" i="255"/>
  <c r="G29" i="255"/>
  <c r="AP47" i="255"/>
  <c r="F29" i="255"/>
  <c r="Q43" i="255"/>
  <c r="F25" i="255"/>
  <c r="E39" i="255"/>
  <c r="AF39" i="255"/>
  <c r="AP15" i="255"/>
  <c r="AK21" i="255"/>
  <c r="AA32" i="255"/>
  <c r="AF40" i="255"/>
  <c r="BE43" i="255"/>
  <c r="G17" i="255"/>
  <c r="G41" i="255"/>
  <c r="F22" i="255"/>
  <c r="AA25" i="255"/>
  <c r="F41" i="255"/>
  <c r="L17" i="255"/>
  <c r="AP9" i="255"/>
  <c r="AS8" i="255" s="1"/>
  <c r="Q16" i="255"/>
  <c r="BE18" i="255"/>
  <c r="Q45" i="255"/>
  <c r="Q49" i="255"/>
  <c r="L29" i="255"/>
  <c r="AU9" i="255"/>
  <c r="AX8" i="255" s="1"/>
  <c r="F13" i="255"/>
  <c r="AU16" i="255"/>
  <c r="V30" i="255"/>
  <c r="AU34" i="255"/>
  <c r="Q38" i="255"/>
  <c r="BE41" i="255"/>
  <c r="AA49" i="255"/>
  <c r="L41" i="255"/>
  <c r="AU13" i="255"/>
  <c r="AP11" i="255"/>
  <c r="AF17" i="255"/>
  <c r="F21" i="255"/>
  <c r="AP43" i="255"/>
  <c r="F15" i="255"/>
  <c r="AP17" i="255"/>
  <c r="Q21" i="255"/>
  <c r="AP24" i="255"/>
  <c r="AK28" i="255"/>
  <c r="AU47" i="255"/>
  <c r="Q13" i="255"/>
  <c r="AP16" i="255"/>
  <c r="AU17" i="255"/>
  <c r="AK20" i="255"/>
  <c r="AP21" i="255"/>
  <c r="AP22" i="255"/>
  <c r="E27" i="255"/>
  <c r="AA29" i="255"/>
  <c r="E31" i="255"/>
  <c r="BE35" i="255"/>
  <c r="AA38" i="255"/>
  <c r="AK39" i="255"/>
  <c r="Q41" i="255"/>
  <c r="V43" i="255"/>
  <c r="G18" i="255"/>
  <c r="G30" i="255"/>
  <c r="G42" i="255"/>
  <c r="L18" i="255"/>
  <c r="L30" i="255"/>
  <c r="E9" i="255"/>
  <c r="V11" i="255"/>
  <c r="V13" i="255"/>
  <c r="E15" i="255"/>
  <c r="AU20" i="255"/>
  <c r="AU21" i="255"/>
  <c r="AU22" i="255"/>
  <c r="BE24" i="255"/>
  <c r="AA27" i="255"/>
  <c r="AF29" i="255"/>
  <c r="AF38" i="255"/>
  <c r="AP39" i="255"/>
  <c r="AA41" i="255"/>
  <c r="AA43" i="255"/>
  <c r="E45" i="255"/>
  <c r="G19" i="255"/>
  <c r="G31" i="255"/>
  <c r="G43" i="255"/>
  <c r="L19" i="255"/>
  <c r="L31" i="255"/>
  <c r="L43" i="255"/>
  <c r="F9" i="255"/>
  <c r="AF11" i="255"/>
  <c r="AA13" i="255"/>
  <c r="AF27" i="255"/>
  <c r="AU29" i="255"/>
  <c r="AF31" i="255"/>
  <c r="AK38" i="255"/>
  <c r="AU39" i="255"/>
  <c r="AF41" i="255"/>
  <c r="AK43" i="255"/>
  <c r="F45" i="255"/>
  <c r="G20" i="255"/>
  <c r="G32" i="255"/>
  <c r="G44" i="255"/>
  <c r="L20" i="255"/>
  <c r="L44" i="255"/>
  <c r="V9" i="255"/>
  <c r="Y8" i="255" s="1"/>
  <c r="Y63" i="255" s="1"/>
  <c r="AF13" i="255"/>
  <c r="AA15" i="255"/>
  <c r="BE21" i="255"/>
  <c r="BE22" i="255"/>
  <c r="AK27" i="255"/>
  <c r="AP38" i="255"/>
  <c r="AK41" i="255"/>
  <c r="G9" i="255"/>
  <c r="J8" i="255" s="1"/>
  <c r="J63" i="255" s="1"/>
  <c r="G21" i="255"/>
  <c r="G33" i="255"/>
  <c r="L9" i="255"/>
  <c r="O8" i="255" s="1"/>
  <c r="L21" i="255"/>
  <c r="L33" i="255"/>
  <c r="AA9" i="255"/>
  <c r="AD8" i="255" s="1"/>
  <c r="AD63" i="255" s="1"/>
  <c r="AK13" i="255"/>
  <c r="AF15" i="255"/>
  <c r="E17" i="255"/>
  <c r="AF18" i="255"/>
  <c r="Q25" i="255"/>
  <c r="BE29" i="255"/>
  <c r="E35" i="255"/>
  <c r="F37" i="255"/>
  <c r="BE39" i="255"/>
  <c r="AU41" i="255"/>
  <c r="AU43" i="255"/>
  <c r="G10" i="255"/>
  <c r="G22" i="255"/>
  <c r="G34" i="255"/>
  <c r="L10" i="255"/>
  <c r="L22" i="255"/>
  <c r="AP13" i="255"/>
  <c r="AK15" i="255"/>
  <c r="F17" i="255"/>
  <c r="E21" i="255"/>
  <c r="E22" i="255"/>
  <c r="V23" i="255"/>
  <c r="V25" i="255"/>
  <c r="BE27" i="255"/>
  <c r="BE31" i="255"/>
  <c r="F35" i="255"/>
  <c r="Q37" i="255"/>
  <c r="BE38" i="255"/>
  <c r="G11" i="255"/>
  <c r="G23" i="255"/>
  <c r="G35" i="255"/>
  <c r="L23" i="255"/>
  <c r="L35" i="255"/>
  <c r="G12" i="255"/>
  <c r="G24" i="255"/>
  <c r="G36" i="255"/>
  <c r="L12" i="255"/>
  <c r="L24" i="255"/>
  <c r="AA30" i="255"/>
  <c r="AA35" i="255"/>
  <c r="AK40" i="255"/>
  <c r="AP46" i="255"/>
  <c r="AF49" i="255"/>
  <c r="G13" i="255"/>
  <c r="G25" i="255"/>
  <c r="G37" i="255"/>
  <c r="L13" i="255"/>
  <c r="L37" i="255"/>
  <c r="BE13" i="255"/>
  <c r="AA17" i="255"/>
  <c r="V21" i="255"/>
  <c r="V22" i="255"/>
  <c r="AK30" i="255"/>
  <c r="AF35" i="255"/>
  <c r="Q39" i="255"/>
  <c r="V44" i="255"/>
  <c r="AU46" i="255"/>
  <c r="G14" i="255"/>
  <c r="G26" i="255"/>
  <c r="G38" i="255"/>
  <c r="L14" i="255"/>
  <c r="L38" i="255"/>
  <c r="BE15" i="255"/>
  <c r="AA21" i="255"/>
  <c r="AA22" i="255"/>
  <c r="Q24" i="255"/>
  <c r="AK35" i="255"/>
  <c r="V39" i="255"/>
  <c r="AF44" i="255"/>
  <c r="G15" i="255"/>
  <c r="G27" i="255"/>
  <c r="G39" i="255"/>
  <c r="L27" i="255"/>
  <c r="L39" i="255"/>
  <c r="AK24" i="255"/>
  <c r="E29" i="255"/>
  <c r="AP50" i="255"/>
  <c r="G16" i="255"/>
  <c r="G28" i="255"/>
  <c r="G40" i="255"/>
  <c r="G50" i="255"/>
  <c r="L53" i="255"/>
  <c r="G51" i="255"/>
  <c r="AA45" i="255"/>
  <c r="BE47" i="255"/>
  <c r="AK49" i="255"/>
  <c r="E51" i="255"/>
  <c r="G52" i="255"/>
  <c r="AU49" i="255"/>
  <c r="Q51" i="255"/>
  <c r="F53" i="255"/>
  <c r="G53" i="255"/>
  <c r="AF45" i="255"/>
  <c r="AK45" i="255"/>
  <c r="E47" i="255"/>
  <c r="V48" i="255"/>
  <c r="V51" i="255"/>
  <c r="Q53" i="255"/>
  <c r="L45" i="255"/>
  <c r="AU45" i="255"/>
  <c r="F47" i="255"/>
  <c r="AF48" i="255"/>
  <c r="BE49" i="255"/>
  <c r="AA51" i="255"/>
  <c r="AA53" i="255"/>
  <c r="L46" i="255"/>
  <c r="AF51" i="255"/>
  <c r="AF53" i="255"/>
  <c r="L47" i="255"/>
  <c r="Q47" i="255"/>
  <c r="AP48" i="255"/>
  <c r="BE45" i="255"/>
  <c r="V47" i="255"/>
  <c r="V50" i="255"/>
  <c r="AK51" i="255"/>
  <c r="AK53" i="255"/>
  <c r="L48" i="255"/>
  <c r="AA50" i="255"/>
  <c r="AP51" i="255"/>
  <c r="AU53" i="255"/>
  <c r="G46" i="255"/>
  <c r="L49" i="255"/>
  <c r="AA47" i="255"/>
  <c r="V46" i="255"/>
  <c r="AF47" i="255"/>
  <c r="E49" i="255"/>
  <c r="AF50" i="255"/>
  <c r="AU51" i="255"/>
  <c r="G47" i="255"/>
  <c r="F49" i="255"/>
  <c r="L51" i="255"/>
  <c r="F56" i="256"/>
  <c r="F57" i="256" s="1"/>
  <c r="R56" i="256"/>
  <c r="R57" i="256" s="1"/>
  <c r="H56" i="256"/>
  <c r="H57" i="256" s="1"/>
  <c r="J56" i="256"/>
  <c r="J57" i="256" s="1"/>
  <c r="G56" i="256"/>
  <c r="G59" i="256" s="1"/>
  <c r="S56" i="256"/>
  <c r="S57" i="256" s="1"/>
  <c r="T56" i="256"/>
  <c r="T57" i="256" s="1"/>
  <c r="L56" i="256"/>
  <c r="L57" i="256" s="1"/>
  <c r="V56" i="256"/>
  <c r="V58" i="256" s="1"/>
  <c r="I56" i="256"/>
  <c r="I59" i="256" s="1"/>
  <c r="U56" i="256"/>
  <c r="U58" i="256" s="1"/>
  <c r="K56" i="256"/>
  <c r="K58" i="256" s="1"/>
  <c r="W56" i="256"/>
  <c r="W58" i="256" s="1"/>
  <c r="M56" i="256"/>
  <c r="M58" i="256" s="1"/>
  <c r="N56" i="256"/>
  <c r="N59" i="256" s="1"/>
  <c r="P56" i="256"/>
  <c r="P58" i="256" s="1"/>
  <c r="Q56" i="256"/>
  <c r="Q57" i="256" s="1"/>
  <c r="E56" i="256"/>
  <c r="E58" i="256" s="1"/>
  <c r="O56" i="256"/>
  <c r="O57" i="256" s="1"/>
  <c r="D56" i="256"/>
  <c r="D58" i="256" s="1"/>
  <c r="E14" i="255"/>
  <c r="F10" i="255"/>
  <c r="Q19" i="255"/>
  <c r="AF19" i="255"/>
  <c r="F19" i="255"/>
  <c r="AK19" i="255"/>
  <c r="BE19" i="255"/>
  <c r="AA19" i="255"/>
  <c r="E19" i="255"/>
  <c r="AU19" i="255"/>
  <c r="Q14" i="255"/>
  <c r="F42" i="255"/>
  <c r="E42" i="255"/>
  <c r="BE42" i="255"/>
  <c r="AK42" i="255"/>
  <c r="Q42" i="255"/>
  <c r="V42" i="255"/>
  <c r="AP42" i="255"/>
  <c r="AU42" i="255"/>
  <c r="AF42" i="255"/>
  <c r="AA42" i="255"/>
  <c r="Q10" i="255"/>
  <c r="AF10" i="255"/>
  <c r="AA10" i="255"/>
  <c r="AU10" i="255"/>
  <c r="E10" i="255"/>
  <c r="AP10" i="255"/>
  <c r="V10" i="255"/>
  <c r="E12" i="255"/>
  <c r="F12" i="255"/>
  <c r="AA12" i="255"/>
  <c r="AU12" i="255"/>
  <c r="V12" i="255"/>
  <c r="Q12" i="255"/>
  <c r="AK26" i="255"/>
  <c r="BE26" i="255"/>
  <c r="AF26" i="255"/>
  <c r="AA26" i="255"/>
  <c r="F26" i="255"/>
  <c r="V26" i="255"/>
  <c r="Q26" i="255"/>
  <c r="AU26" i="255"/>
  <c r="E26" i="255"/>
  <c r="AP26" i="255"/>
  <c r="BE14" i="255"/>
  <c r="AK14" i="255"/>
  <c r="AF14" i="255"/>
  <c r="F14" i="255"/>
  <c r="AA14" i="255"/>
  <c r="AU14" i="255"/>
  <c r="V14" i="255"/>
  <c r="BE10" i="255"/>
  <c r="BE12" i="255"/>
  <c r="V19" i="255"/>
  <c r="F23" i="255"/>
  <c r="AU23" i="255"/>
  <c r="Q23" i="255"/>
  <c r="AP23" i="255"/>
  <c r="AK23" i="255"/>
  <c r="E23" i="255"/>
  <c r="AF23" i="255"/>
  <c r="AF28" i="255"/>
  <c r="F28" i="255"/>
  <c r="AA28" i="255"/>
  <c r="E28" i="255"/>
  <c r="AU28" i="255"/>
  <c r="BE36" i="255"/>
  <c r="Q11" i="255"/>
  <c r="AK11" i="255"/>
  <c r="BE11" i="255"/>
  <c r="F16" i="255"/>
  <c r="E16" i="255"/>
  <c r="V16" i="255"/>
  <c r="Q18" i="255"/>
  <c r="Q20" i="255"/>
  <c r="AP28" i="255"/>
  <c r="AP32" i="255"/>
  <c r="V32" i="255"/>
  <c r="AK32" i="255"/>
  <c r="BE32" i="255"/>
  <c r="AF32" i="255"/>
  <c r="F32" i="255"/>
  <c r="E32" i="255"/>
  <c r="AU32" i="255"/>
  <c r="AF34" i="255"/>
  <c r="F34" i="255"/>
  <c r="AP34" i="255"/>
  <c r="V34" i="255"/>
  <c r="AK34" i="255"/>
  <c r="E34" i="255"/>
  <c r="BE34" i="255"/>
  <c r="AA34" i="255"/>
  <c r="AF36" i="255"/>
  <c r="AA36" i="255"/>
  <c r="F36" i="255"/>
  <c r="V36" i="255"/>
  <c r="Q36" i="255"/>
  <c r="AU36" i="255"/>
  <c r="AP36" i="255"/>
  <c r="E36" i="255"/>
  <c r="AK36" i="255"/>
  <c r="BE52" i="255"/>
  <c r="AK52" i="255"/>
  <c r="Q52" i="255"/>
  <c r="AU52" i="255"/>
  <c r="AA52" i="255"/>
  <c r="F52" i="255"/>
  <c r="E52" i="255"/>
  <c r="AP52" i="255"/>
  <c r="AF52" i="255"/>
  <c r="V52" i="255"/>
  <c r="AA16" i="255"/>
  <c r="AP18" i="255"/>
  <c r="AP20" i="255"/>
  <c r="F30" i="255"/>
  <c r="BE30" i="255"/>
  <c r="AF30" i="255"/>
  <c r="E30" i="255"/>
  <c r="V18" i="255"/>
  <c r="E11" i="255"/>
  <c r="Q15" i="255"/>
  <c r="AF16" i="255"/>
  <c r="AU18" i="255"/>
  <c r="AA20" i="255"/>
  <c r="BE25" i="255"/>
  <c r="AU30" i="255"/>
  <c r="V20" i="255"/>
  <c r="F11" i="255"/>
  <c r="BE16" i="255"/>
  <c r="Q28" i="255"/>
  <c r="Q32" i="255"/>
  <c r="Q34" i="255"/>
  <c r="F20" i="255"/>
  <c r="E20" i="255"/>
  <c r="Q9" i="255"/>
  <c r="T8" i="255" s="1"/>
  <c r="AK9" i="255"/>
  <c r="AN8" i="255" s="1"/>
  <c r="BE9" i="255"/>
  <c r="BH8" i="255" s="1"/>
  <c r="BH63" i="255" s="1"/>
  <c r="AA11" i="255"/>
  <c r="AU11" i="255"/>
  <c r="E18" i="255"/>
  <c r="AA18" i="255"/>
  <c r="AA24" i="255"/>
  <c r="F24" i="255"/>
  <c r="AU24" i="255"/>
  <c r="E24" i="255"/>
  <c r="V24" i="255"/>
  <c r="AK25" i="255"/>
  <c r="Q30" i="255"/>
  <c r="BE33" i="255"/>
  <c r="AK33" i="255"/>
  <c r="Q33" i="255"/>
  <c r="AF33" i="255"/>
  <c r="F33" i="255"/>
  <c r="E33" i="255"/>
  <c r="AA33" i="255"/>
  <c r="AU33" i="255"/>
  <c r="V33" i="255"/>
  <c r="V15" i="255"/>
  <c r="AK16" i="255"/>
  <c r="F18" i="255"/>
  <c r="AF20" i="255"/>
  <c r="AF25" i="255"/>
  <c r="AU25" i="255"/>
  <c r="E25" i="255"/>
  <c r="V28" i="255"/>
  <c r="BE28" i="255"/>
  <c r="AK29" i="255"/>
  <c r="V37" i="255"/>
  <c r="Q29" i="255"/>
  <c r="Q27" i="255"/>
  <c r="Q31" i="255"/>
  <c r="AK37" i="255"/>
  <c r="BE37" i="255"/>
  <c r="AU37" i="255"/>
  <c r="E37" i="255"/>
  <c r="AU40" i="255"/>
  <c r="AA40" i="255"/>
  <c r="F40" i="255"/>
  <c r="E40" i="255"/>
  <c r="BE40" i="255"/>
  <c r="V40" i="255"/>
  <c r="Q40" i="255"/>
  <c r="AP40" i="255"/>
  <c r="F27" i="255"/>
  <c r="V27" i="255"/>
  <c r="AU27" i="255"/>
  <c r="V29" i="255"/>
  <c r="F31" i="255"/>
  <c r="V31" i="255"/>
  <c r="AU31" i="255"/>
  <c r="Q35" i="255"/>
  <c r="AU44" i="255"/>
  <c r="AA44" i="255"/>
  <c r="F44" i="255"/>
  <c r="E44" i="255"/>
  <c r="O61" i="255"/>
  <c r="O62" i="255"/>
  <c r="O60" i="255"/>
  <c r="BW61" i="255"/>
  <c r="BW62" i="255"/>
  <c r="BW60" i="255"/>
  <c r="AP35" i="255"/>
  <c r="AP44" i="255"/>
  <c r="BE48" i="255"/>
  <c r="AK48" i="255"/>
  <c r="Q48" i="255"/>
  <c r="AU48" i="255"/>
  <c r="AA48" i="255"/>
  <c r="F48" i="255"/>
  <c r="E48" i="255"/>
  <c r="T62" i="255"/>
  <c r="T60" i="255"/>
  <c r="CB62" i="255"/>
  <c r="CB60" i="255"/>
  <c r="CB61" i="255"/>
  <c r="AN60" i="255"/>
  <c r="AN61" i="255"/>
  <c r="AN62" i="255"/>
  <c r="CV60" i="255"/>
  <c r="CV61" i="255"/>
  <c r="CV62" i="255"/>
  <c r="CB63" i="255"/>
  <c r="F38" i="255"/>
  <c r="V38" i="255"/>
  <c r="AU38" i="255"/>
  <c r="Q44" i="255"/>
  <c r="BE44" i="255"/>
  <c r="CV63" i="255"/>
  <c r="AX60" i="255"/>
  <c r="AX62" i="255"/>
  <c r="T61" i="255"/>
  <c r="Y61" i="255"/>
  <c r="CG61" i="255"/>
  <c r="BC63" i="255"/>
  <c r="AD61" i="255"/>
  <c r="CL61" i="255"/>
  <c r="AS62" i="255"/>
  <c r="DA62" i="255"/>
  <c r="V41" i="255"/>
  <c r="AP41" i="255"/>
  <c r="AF43" i="255"/>
  <c r="V45" i="255"/>
  <c r="AP45" i="255"/>
  <c r="Q46" i="255"/>
  <c r="AK46" i="255"/>
  <c r="BE46" i="255"/>
  <c r="V49" i="255"/>
  <c r="AP49" i="255"/>
  <c r="Q50" i="255"/>
  <c r="AK50" i="255"/>
  <c r="BE50" i="255"/>
  <c r="V53" i="255"/>
  <c r="AP53" i="255"/>
  <c r="AI61" i="255"/>
  <c r="CQ61" i="255"/>
  <c r="E53" i="255"/>
  <c r="Y60" i="255"/>
  <c r="CG60" i="255"/>
  <c r="BC62" i="255"/>
  <c r="E46" i="255"/>
  <c r="E50" i="255"/>
  <c r="F46" i="255"/>
  <c r="F50" i="255"/>
  <c r="CL63" i="255"/>
  <c r="F39" i="255"/>
  <c r="F43" i="255"/>
  <c r="F51" i="255"/>
  <c r="AD11" i="9"/>
  <c r="AE11" i="9"/>
  <c r="AF11" i="9"/>
  <c r="AD12" i="9"/>
  <c r="AE12" i="9"/>
  <c r="AF12" i="9"/>
  <c r="AD13" i="9"/>
  <c r="AE13" i="9"/>
  <c r="AF13" i="9"/>
  <c r="AD14" i="9"/>
  <c r="AE14" i="9"/>
  <c r="AF14" i="9"/>
  <c r="AD15" i="9"/>
  <c r="AE15" i="9"/>
  <c r="AF15" i="9"/>
  <c r="AE16" i="9"/>
  <c r="AF16" i="9"/>
  <c r="AD17" i="9"/>
  <c r="AE17" i="9"/>
  <c r="AF17" i="9"/>
  <c r="AD18" i="9"/>
  <c r="AE18" i="9"/>
  <c r="AF18" i="9"/>
  <c r="AD19" i="9"/>
  <c r="AE19" i="9"/>
  <c r="AF19" i="9"/>
  <c r="AD20" i="9"/>
  <c r="AE20" i="9"/>
  <c r="AF20" i="9"/>
  <c r="AD21" i="9"/>
  <c r="AE21" i="9"/>
  <c r="AF21" i="9"/>
  <c r="AD22" i="9"/>
  <c r="AE22" i="9"/>
  <c r="AF22" i="9"/>
  <c r="AD23" i="9"/>
  <c r="AE23" i="9"/>
  <c r="AF23" i="9"/>
  <c r="AD24" i="9"/>
  <c r="AE24" i="9"/>
  <c r="AF24" i="9"/>
  <c r="AD25" i="9"/>
  <c r="AE25" i="9"/>
  <c r="AF25" i="9"/>
  <c r="AD26" i="9"/>
  <c r="AE26" i="9"/>
  <c r="AF26" i="9"/>
  <c r="AD27" i="9"/>
  <c r="AE27" i="9"/>
  <c r="AF27" i="9"/>
  <c r="AD28" i="9"/>
  <c r="AE28" i="9"/>
  <c r="AF28" i="9"/>
  <c r="AD29" i="9"/>
  <c r="AE29" i="9"/>
  <c r="AF29" i="9"/>
  <c r="AD30" i="9"/>
  <c r="AE30" i="9"/>
  <c r="AF30" i="9"/>
  <c r="AD31" i="9"/>
  <c r="AE31" i="9"/>
  <c r="AF31" i="9"/>
  <c r="AD32" i="9"/>
  <c r="AE32" i="9"/>
  <c r="AF32" i="9"/>
  <c r="AD33" i="9"/>
  <c r="AE33" i="9"/>
  <c r="AF33" i="9"/>
  <c r="AD34" i="9"/>
  <c r="AE34" i="9"/>
  <c r="AF34" i="9"/>
  <c r="AD35" i="9"/>
  <c r="AE35" i="9"/>
  <c r="AF35" i="9"/>
  <c r="AD36" i="9"/>
  <c r="AE36" i="9"/>
  <c r="AF36" i="9"/>
  <c r="AD37" i="9"/>
  <c r="AE37" i="9"/>
  <c r="AF37" i="9"/>
  <c r="AD38" i="9"/>
  <c r="AE38" i="9"/>
  <c r="AF38" i="9"/>
  <c r="AD39" i="9"/>
  <c r="AE39" i="9"/>
  <c r="AF39" i="9"/>
  <c r="AD40" i="9"/>
  <c r="AE40" i="9"/>
  <c r="AF40" i="9"/>
  <c r="AD41" i="9"/>
  <c r="AE41" i="9"/>
  <c r="AF41" i="9"/>
  <c r="AF46" i="9"/>
  <c r="AE46" i="9"/>
  <c r="AD46" i="9"/>
  <c r="AF45" i="9"/>
  <c r="AE45" i="9"/>
  <c r="AD45" i="9"/>
  <c r="AF44" i="9"/>
  <c r="AE44" i="9"/>
  <c r="AD44" i="9"/>
  <c r="AF43" i="9"/>
  <c r="AE43" i="9"/>
  <c r="AD43" i="9"/>
  <c r="AF42" i="9"/>
  <c r="AE42" i="9"/>
  <c r="AD42" i="9"/>
  <c r="C8" i="7"/>
  <c r="H58" i="249" s="1"/>
  <c r="QW50" i="254" l="1"/>
  <c r="RB50" i="254" s="1"/>
  <c r="T56" i="9" s="1"/>
  <c r="QX52" i="254"/>
  <c r="QZ53" i="254"/>
  <c r="QX53" i="254"/>
  <c r="QW53" i="254"/>
  <c r="RB53" i="254" s="1"/>
  <c r="T59" i="9" s="1"/>
  <c r="QY53" i="254"/>
  <c r="QY54" i="254"/>
  <c r="QZ52" i="254"/>
  <c r="QX51" i="254"/>
  <c r="P62" i="250"/>
  <c r="QZ51" i="254"/>
  <c r="QW51" i="254"/>
  <c r="RB51" i="254" s="1"/>
  <c r="T57" i="9" s="1"/>
  <c r="Q65" i="250"/>
  <c r="QY51" i="254"/>
  <c r="QY50" i="254"/>
  <c r="R64" i="250"/>
  <c r="QZ50" i="254"/>
  <c r="QX50" i="254"/>
  <c r="QY52" i="254"/>
  <c r="M63" i="250"/>
  <c r="F63" i="250"/>
  <c r="E62" i="250"/>
  <c r="E64" i="250"/>
  <c r="QW54" i="254"/>
  <c r="RB54" i="254" s="1"/>
  <c r="T60" i="9" s="1"/>
  <c r="QW52" i="254"/>
  <c r="RB52" i="254" s="1"/>
  <c r="T58" i="9" s="1"/>
  <c r="QX54" i="254"/>
  <c r="QZ54" i="254"/>
  <c r="S64" i="250"/>
  <c r="O62" i="60"/>
  <c r="J64" i="60"/>
  <c r="Q62" i="250"/>
  <c r="R64" i="60"/>
  <c r="Q64" i="250"/>
  <c r="S63" i="250"/>
  <c r="F62" i="250"/>
  <c r="J63" i="250"/>
  <c r="N64" i="250"/>
  <c r="U65" i="250"/>
  <c r="P63" i="250"/>
  <c r="P64" i="250"/>
  <c r="M63" i="60"/>
  <c r="O63" i="60"/>
  <c r="U62" i="250"/>
  <c r="U64" i="250"/>
  <c r="M64" i="250"/>
  <c r="M65" i="250" s="1"/>
  <c r="W65" i="250"/>
  <c r="T64" i="250"/>
  <c r="M62" i="60"/>
  <c r="T63" i="250"/>
  <c r="W64" i="250"/>
  <c r="T62" i="250"/>
  <c r="S65" i="250"/>
  <c r="I64" i="60"/>
  <c r="R63" i="60"/>
  <c r="N62" i="250"/>
  <c r="G64" i="250"/>
  <c r="K63" i="250"/>
  <c r="I63" i="250"/>
  <c r="G62" i="250"/>
  <c r="K62" i="250"/>
  <c r="I62" i="250"/>
  <c r="L64" i="60"/>
  <c r="L63" i="60"/>
  <c r="P63" i="60"/>
  <c r="J62" i="60"/>
  <c r="V63" i="60"/>
  <c r="V64" i="60"/>
  <c r="P62" i="60"/>
  <c r="V65" i="250"/>
  <c r="V64" i="250"/>
  <c r="I63" i="60"/>
  <c r="V63" i="250"/>
  <c r="W63" i="250"/>
  <c r="J62" i="250"/>
  <c r="R63" i="250"/>
  <c r="E62" i="60"/>
  <c r="R62" i="250"/>
  <c r="L62" i="250"/>
  <c r="L64" i="250"/>
  <c r="E63" i="60"/>
  <c r="H64" i="250"/>
  <c r="H63" i="250"/>
  <c r="Q62" i="60"/>
  <c r="Q63" i="60"/>
  <c r="F62" i="60"/>
  <c r="F64" i="60"/>
  <c r="W64" i="60"/>
  <c r="W63" i="60"/>
  <c r="W62" i="60"/>
  <c r="D62" i="250"/>
  <c r="D64" i="250"/>
  <c r="D63" i="250"/>
  <c r="K64" i="60"/>
  <c r="K63" i="60"/>
  <c r="K62" i="60"/>
  <c r="O65" i="250"/>
  <c r="O62" i="250"/>
  <c r="O63" i="250"/>
  <c r="O64" i="250"/>
  <c r="S64" i="60"/>
  <c r="S63" i="60"/>
  <c r="S62" i="60"/>
  <c r="G64" i="60"/>
  <c r="G63" i="60"/>
  <c r="G62" i="60"/>
  <c r="U63" i="60"/>
  <c r="U62" i="60"/>
  <c r="U64" i="60"/>
  <c r="T64" i="60"/>
  <c r="T63" i="60"/>
  <c r="T62" i="60"/>
  <c r="N64" i="60"/>
  <c r="N63" i="60"/>
  <c r="N62" i="60"/>
  <c r="H64" i="60"/>
  <c r="H63" i="60"/>
  <c r="H62" i="60"/>
  <c r="AS63" i="255"/>
  <c r="O63" i="255"/>
  <c r="AX63" i="255"/>
  <c r="H55" i="249"/>
  <c r="H55" i="108"/>
  <c r="H56" i="108"/>
  <c r="H54" i="108"/>
  <c r="H54" i="249"/>
  <c r="H56" i="249"/>
  <c r="H58" i="108"/>
  <c r="H57" i="108"/>
  <c r="H57" i="249"/>
  <c r="L58" i="256"/>
  <c r="V59" i="256"/>
  <c r="P57" i="256"/>
  <c r="S58" i="256"/>
  <c r="R59" i="256"/>
  <c r="R60" i="256"/>
  <c r="R58" i="256"/>
  <c r="I58" i="256"/>
  <c r="F59" i="256"/>
  <c r="Q60" i="256"/>
  <c r="P60" i="256"/>
  <c r="F58" i="256"/>
  <c r="Q59" i="256"/>
  <c r="Q58" i="256"/>
  <c r="DC12" i="255"/>
  <c r="X14" i="256" s="1"/>
  <c r="L59" i="256"/>
  <c r="O60" i="256"/>
  <c r="H58" i="256"/>
  <c r="V57" i="256"/>
  <c r="V60" i="256"/>
  <c r="DC27" i="255"/>
  <c r="X29" i="256" s="1"/>
  <c r="E57" i="256"/>
  <c r="DC49" i="255"/>
  <c r="X51" i="256" s="1"/>
  <c r="E59" i="256"/>
  <c r="P59" i="256"/>
  <c r="DC29" i="255"/>
  <c r="X31" i="256" s="1"/>
  <c r="H59" i="256"/>
  <c r="J58" i="256"/>
  <c r="M57" i="256"/>
  <c r="D59" i="256"/>
  <c r="G57" i="256"/>
  <c r="M59" i="256"/>
  <c r="J59" i="256"/>
  <c r="M60" i="256"/>
  <c r="D57" i="256"/>
  <c r="U57" i="256"/>
  <c r="K59" i="256"/>
  <c r="T58" i="256"/>
  <c r="I57" i="256"/>
  <c r="S60" i="256"/>
  <c r="S59" i="256"/>
  <c r="U60" i="256"/>
  <c r="K57" i="256"/>
  <c r="W59" i="256"/>
  <c r="T60" i="256"/>
  <c r="G58" i="256"/>
  <c r="O59" i="256"/>
  <c r="U59" i="256"/>
  <c r="N58" i="256"/>
  <c r="W57" i="256"/>
  <c r="T59" i="256"/>
  <c r="O58" i="256"/>
  <c r="N57" i="256"/>
  <c r="W60" i="256"/>
  <c r="DC22" i="255"/>
  <c r="X24" i="256" s="1"/>
  <c r="DC18" i="255"/>
  <c r="X20" i="256" s="1"/>
  <c r="DC23" i="255"/>
  <c r="X25" i="256" s="1"/>
  <c r="DC16" i="255"/>
  <c r="X18" i="256" s="1"/>
  <c r="DC33" i="255"/>
  <c r="X35" i="256" s="1"/>
  <c r="DC37" i="255"/>
  <c r="X39" i="256" s="1"/>
  <c r="DC48" i="255"/>
  <c r="X50" i="256" s="1"/>
  <c r="DC19" i="255"/>
  <c r="X21" i="256" s="1"/>
  <c r="DC17" i="255"/>
  <c r="X19" i="256" s="1"/>
  <c r="DC9" i="255"/>
  <c r="X11" i="256" s="1"/>
  <c r="DC11" i="255"/>
  <c r="X13" i="256" s="1"/>
  <c r="DC42" i="255"/>
  <c r="X44" i="256" s="1"/>
  <c r="DC52" i="255"/>
  <c r="X54" i="256" s="1"/>
  <c r="DC28" i="255"/>
  <c r="X30" i="256" s="1"/>
  <c r="DC15" i="255"/>
  <c r="X17" i="256" s="1"/>
  <c r="DC43" i="255"/>
  <c r="X45" i="256" s="1"/>
  <c r="DC50" i="255"/>
  <c r="X52" i="256" s="1"/>
  <c r="DC51" i="255"/>
  <c r="X53" i="256" s="1"/>
  <c r="DC40" i="255"/>
  <c r="X42" i="256" s="1"/>
  <c r="DC20" i="255"/>
  <c r="X22" i="256" s="1"/>
  <c r="T63" i="255"/>
  <c r="DC30" i="255"/>
  <c r="X32" i="256" s="1"/>
  <c r="DC10" i="255"/>
  <c r="X12" i="256" s="1"/>
  <c r="DC41" i="255"/>
  <c r="X43" i="256" s="1"/>
  <c r="DC31" i="255"/>
  <c r="X33" i="256" s="1"/>
  <c r="DC38" i="255"/>
  <c r="X40" i="256" s="1"/>
  <c r="DC24" i="255"/>
  <c r="X26" i="256" s="1"/>
  <c r="DC35" i="255"/>
  <c r="X37" i="256" s="1"/>
  <c r="AN63" i="255"/>
  <c r="DC32" i="255"/>
  <c r="X34" i="256" s="1"/>
  <c r="DC14" i="255"/>
  <c r="X16" i="256" s="1"/>
  <c r="DC25" i="255"/>
  <c r="X27" i="256" s="1"/>
  <c r="DC53" i="255"/>
  <c r="X55" i="256" s="1"/>
  <c r="DC34" i="255"/>
  <c r="X36" i="256" s="1"/>
  <c r="DC13" i="255"/>
  <c r="X15" i="256" s="1"/>
  <c r="DC45" i="255"/>
  <c r="X47" i="256" s="1"/>
  <c r="DC46" i="255"/>
  <c r="X48" i="256" s="1"/>
  <c r="DC44" i="255"/>
  <c r="X46" i="256" s="1"/>
  <c r="DC21" i="255"/>
  <c r="X23" i="256" s="1"/>
  <c r="DC26" i="255"/>
  <c r="X28" i="256" s="1"/>
  <c r="DC39" i="255"/>
  <c r="X41" i="256" s="1"/>
  <c r="DC36" i="255"/>
  <c r="X38" i="256" s="1"/>
  <c r="DC47" i="255"/>
  <c r="X49" i="256" s="1"/>
  <c r="B26" i="2"/>
  <c r="QU49" i="254"/>
  <c r="QT49" i="254"/>
  <c r="QU48" i="254"/>
  <c r="QT48" i="254"/>
  <c r="QU47" i="254"/>
  <c r="QT47" i="254"/>
  <c r="QU46" i="254"/>
  <c r="QT46" i="254"/>
  <c r="QU45" i="254"/>
  <c r="QT45" i="254"/>
  <c r="QU44" i="254"/>
  <c r="QT44" i="254"/>
  <c r="QU43" i="254"/>
  <c r="QT43" i="254"/>
  <c r="QU42" i="254"/>
  <c r="QT42" i="254"/>
  <c r="QU41" i="254"/>
  <c r="QT41" i="254"/>
  <c r="QU40" i="254"/>
  <c r="QT40" i="254"/>
  <c r="QU39" i="254"/>
  <c r="QT39" i="254"/>
  <c r="QU38" i="254"/>
  <c r="QT38" i="254"/>
  <c r="QU37" i="254"/>
  <c r="QT37" i="254"/>
  <c r="QU36" i="254"/>
  <c r="QT36" i="254"/>
  <c r="QU35" i="254"/>
  <c r="QT35" i="254"/>
  <c r="QU34" i="254"/>
  <c r="QT34" i="254"/>
  <c r="QU33" i="254"/>
  <c r="QT33" i="254"/>
  <c r="QU32" i="254"/>
  <c r="QT32" i="254"/>
  <c r="QU31" i="254"/>
  <c r="QT31" i="254"/>
  <c r="QU30" i="254"/>
  <c r="QT30" i="254"/>
  <c r="QU29" i="254"/>
  <c r="QT29" i="254"/>
  <c r="QU28" i="254"/>
  <c r="QT28" i="254"/>
  <c r="QU27" i="254"/>
  <c r="QT27" i="254"/>
  <c r="QU26" i="254"/>
  <c r="QT26" i="254"/>
  <c r="QU25" i="254"/>
  <c r="QT25" i="254"/>
  <c r="QU24" i="254"/>
  <c r="QT24" i="254"/>
  <c r="QU23" i="254"/>
  <c r="QT23" i="254"/>
  <c r="QU22" i="254"/>
  <c r="QT22" i="254"/>
  <c r="QU21" i="254"/>
  <c r="QT21" i="254"/>
  <c r="QU20" i="254"/>
  <c r="QT20" i="254"/>
  <c r="QU19" i="254"/>
  <c r="QT19" i="254"/>
  <c r="QU18" i="254"/>
  <c r="QT18" i="254"/>
  <c r="QU17" i="254"/>
  <c r="QT17" i="254"/>
  <c r="QU16" i="254"/>
  <c r="QT16" i="254"/>
  <c r="QU15" i="254"/>
  <c r="QT15" i="254"/>
  <c r="QU14" i="254"/>
  <c r="QT14" i="254"/>
  <c r="QU13" i="254"/>
  <c r="QT13" i="254"/>
  <c r="QU12" i="254"/>
  <c r="QT12" i="254"/>
  <c r="QU11" i="254"/>
  <c r="QT11" i="254"/>
  <c r="QU10" i="254"/>
  <c r="QT10" i="254"/>
  <c r="QU9" i="254"/>
  <c r="QT9" i="254"/>
  <c r="QU8" i="254"/>
  <c r="QT8" i="254"/>
  <c r="QU7" i="254"/>
  <c r="QT7" i="254"/>
  <c r="QU6" i="254"/>
  <c r="QT6" i="254"/>
  <c r="QU5" i="254"/>
  <c r="B5" i="254"/>
  <c r="QT5" i="254"/>
  <c r="A5" i="254"/>
  <c r="A49" i="254"/>
  <c r="A48" i="254"/>
  <c r="A47" i="254"/>
  <c r="A46" i="254"/>
  <c r="A45" i="254"/>
  <c r="A44" i="254"/>
  <c r="A43" i="254"/>
  <c r="A42" i="254"/>
  <c r="A41" i="254"/>
  <c r="A40" i="254"/>
  <c r="A39" i="254"/>
  <c r="A38" i="254"/>
  <c r="A37" i="254"/>
  <c r="A36" i="254"/>
  <c r="A35" i="254"/>
  <c r="A34" i="254"/>
  <c r="A33" i="254"/>
  <c r="A32" i="254"/>
  <c r="A31" i="254"/>
  <c r="A30" i="254"/>
  <c r="A29" i="254"/>
  <c r="A28" i="254"/>
  <c r="A27" i="254"/>
  <c r="A26" i="254"/>
  <c r="A25" i="254"/>
  <c r="A24" i="254"/>
  <c r="A23" i="254"/>
  <c r="A22" i="254"/>
  <c r="A21" i="254"/>
  <c r="A20" i="254"/>
  <c r="A19" i="254"/>
  <c r="A18" i="254"/>
  <c r="A17" i="254"/>
  <c r="A16" i="254"/>
  <c r="A15" i="254"/>
  <c r="A14" i="254"/>
  <c r="A13" i="254"/>
  <c r="A12" i="254"/>
  <c r="A11" i="254"/>
  <c r="A10" i="254"/>
  <c r="A9" i="254"/>
  <c r="A8" i="254"/>
  <c r="A7" i="254"/>
  <c r="A6" i="254"/>
  <c r="NC2" i="254"/>
  <c r="PE3" i="254"/>
  <c r="PA3" i="254"/>
  <c r="OW3" i="254"/>
  <c r="OS3" i="254"/>
  <c r="OO3" i="254"/>
  <c r="OK3" i="254"/>
  <c r="QV52" i="254" l="1"/>
  <c r="QV51" i="254"/>
  <c r="QV53" i="254"/>
  <c r="QV54" i="254"/>
  <c r="QV50" i="254"/>
  <c r="PI52" i="254"/>
  <c r="PM52" i="254" s="1"/>
  <c r="PN52" i="254" s="1"/>
  <c r="PL53" i="254"/>
  <c r="PK52" i="254"/>
  <c r="PK50" i="254"/>
  <c r="PI50" i="254"/>
  <c r="PM50" i="254" s="1"/>
  <c r="PN50" i="254" s="1"/>
  <c r="PL51" i="254"/>
  <c r="PK53" i="254"/>
  <c r="PI51" i="254"/>
  <c r="PM51" i="254" s="1"/>
  <c r="PN51" i="254" s="1"/>
  <c r="PK51" i="254"/>
  <c r="PL52" i="254"/>
  <c r="PL50" i="254"/>
  <c r="PJ50" i="254"/>
  <c r="PI53" i="254"/>
  <c r="PM53" i="254" s="1"/>
  <c r="PN53" i="254" s="1"/>
  <c r="PI54" i="254"/>
  <c r="PM54" i="254" s="1"/>
  <c r="PN54" i="254" s="1"/>
  <c r="PJ52" i="254"/>
  <c r="PJ53" i="254"/>
  <c r="PJ51" i="254"/>
  <c r="PK54" i="254"/>
  <c r="PL54" i="254"/>
  <c r="PJ54" i="254"/>
  <c r="DQ49" i="255"/>
  <c r="DR49" i="255" s="1"/>
  <c r="DS49" i="255" s="1"/>
  <c r="DN49" i="255"/>
  <c r="DO49" i="255" s="1"/>
  <c r="DP49" i="255" s="1"/>
  <c r="DD49" i="255"/>
  <c r="Y51" i="256" s="1"/>
  <c r="DD12" i="255"/>
  <c r="Y14" i="256" s="1"/>
  <c r="DD27" i="255"/>
  <c r="Y29" i="256" s="1"/>
  <c r="DH49" i="255"/>
  <c r="DI49" i="255" s="1"/>
  <c r="DJ49" i="255" s="1"/>
  <c r="DK49" i="255"/>
  <c r="DL49" i="255" s="1"/>
  <c r="DM49" i="255" s="1"/>
  <c r="DT49" i="255"/>
  <c r="DU49" i="255" s="1"/>
  <c r="DV49" i="255" s="1"/>
  <c r="DW49" i="255"/>
  <c r="DX49" i="255" s="1"/>
  <c r="DY49" i="255" s="1"/>
  <c r="DD29" i="255"/>
  <c r="Y31" i="256" s="1"/>
  <c r="X56" i="256"/>
  <c r="DD22" i="255"/>
  <c r="Y24" i="256" s="1"/>
  <c r="DQ45" i="255"/>
  <c r="DR45" i="255" s="1"/>
  <c r="DS45" i="255" s="1"/>
  <c r="DD45" i="255"/>
  <c r="Y47" i="256" s="1"/>
  <c r="DN45" i="255"/>
  <c r="DO45" i="255" s="1"/>
  <c r="DP45" i="255" s="1"/>
  <c r="DW45" i="255"/>
  <c r="DX45" i="255" s="1"/>
  <c r="DY45" i="255" s="1"/>
  <c r="DK45" i="255"/>
  <c r="DL45" i="255" s="1"/>
  <c r="DM45" i="255" s="1"/>
  <c r="DT45" i="255"/>
  <c r="DU45" i="255" s="1"/>
  <c r="DV45" i="255" s="1"/>
  <c r="DH45" i="255"/>
  <c r="DI45" i="255" s="1"/>
  <c r="DJ45" i="255" s="1"/>
  <c r="DD34" i="255"/>
  <c r="Y36" i="256" s="1"/>
  <c r="DD41" i="255"/>
  <c r="Y43" i="256" s="1"/>
  <c r="DT48" i="255"/>
  <c r="DU48" i="255" s="1"/>
  <c r="DV48" i="255" s="1"/>
  <c r="DH48" i="255"/>
  <c r="DI48" i="255" s="1"/>
  <c r="DJ48" i="255" s="1"/>
  <c r="DQ48" i="255"/>
  <c r="DR48" i="255" s="1"/>
  <c r="DS48" i="255" s="1"/>
  <c r="DD48" i="255"/>
  <c r="Y50" i="256" s="1"/>
  <c r="DN48" i="255"/>
  <c r="DO48" i="255" s="1"/>
  <c r="DP48" i="255" s="1"/>
  <c r="DW48" i="255"/>
  <c r="DX48" i="255" s="1"/>
  <c r="DY48" i="255" s="1"/>
  <c r="DK48" i="255"/>
  <c r="DL48" i="255" s="1"/>
  <c r="DM48" i="255" s="1"/>
  <c r="DD44" i="255"/>
  <c r="Y46" i="256" s="1"/>
  <c r="DD19" i="255"/>
  <c r="Y21" i="256" s="1"/>
  <c r="DQ53" i="255"/>
  <c r="DR53" i="255" s="1"/>
  <c r="DS53" i="255" s="1"/>
  <c r="DD53" i="255"/>
  <c r="Y55" i="256" s="1"/>
  <c r="DN53" i="255"/>
  <c r="DO53" i="255" s="1"/>
  <c r="DP53" i="255" s="1"/>
  <c r="DW53" i="255"/>
  <c r="DX53" i="255" s="1"/>
  <c r="DY53" i="255" s="1"/>
  <c r="DK53" i="255"/>
  <c r="DL53" i="255" s="1"/>
  <c r="DM53" i="255" s="1"/>
  <c r="DH53" i="255"/>
  <c r="DI53" i="255" s="1"/>
  <c r="DJ53" i="255" s="1"/>
  <c r="DT53" i="255"/>
  <c r="DU53" i="255" s="1"/>
  <c r="DV53" i="255" s="1"/>
  <c r="DD35" i="255"/>
  <c r="Y37" i="256" s="1"/>
  <c r="DD10" i="255"/>
  <c r="Y12" i="256" s="1"/>
  <c r="DD37" i="255"/>
  <c r="Y39" i="256" s="1"/>
  <c r="DD13" i="255"/>
  <c r="Y15" i="256" s="1"/>
  <c r="DD25" i="255"/>
  <c r="Y27" i="256" s="1"/>
  <c r="DD24" i="255"/>
  <c r="Y26" i="256" s="1"/>
  <c r="DD30" i="255"/>
  <c r="Y32" i="256" s="1"/>
  <c r="DN50" i="255"/>
  <c r="DO50" i="255" s="1"/>
  <c r="DP50" i="255" s="1"/>
  <c r="DW50" i="255"/>
  <c r="DX50" i="255" s="1"/>
  <c r="DY50" i="255" s="1"/>
  <c r="DK50" i="255"/>
  <c r="DL50" i="255" s="1"/>
  <c r="DM50" i="255" s="1"/>
  <c r="DT50" i="255"/>
  <c r="DU50" i="255" s="1"/>
  <c r="DV50" i="255" s="1"/>
  <c r="DH50" i="255"/>
  <c r="DI50" i="255" s="1"/>
  <c r="DJ50" i="255" s="1"/>
  <c r="DQ50" i="255"/>
  <c r="DR50" i="255" s="1"/>
  <c r="DS50" i="255" s="1"/>
  <c r="DD50" i="255"/>
  <c r="Y52" i="256" s="1"/>
  <c r="DD33" i="255"/>
  <c r="Y35" i="256" s="1"/>
  <c r="DN46" i="255"/>
  <c r="DO46" i="255" s="1"/>
  <c r="DP46" i="255" s="1"/>
  <c r="DW46" i="255"/>
  <c r="DX46" i="255" s="1"/>
  <c r="DY46" i="255" s="1"/>
  <c r="DK46" i="255"/>
  <c r="DL46" i="255" s="1"/>
  <c r="DM46" i="255" s="1"/>
  <c r="DT46" i="255"/>
  <c r="DU46" i="255" s="1"/>
  <c r="DV46" i="255" s="1"/>
  <c r="DH46" i="255"/>
  <c r="DI46" i="255" s="1"/>
  <c r="DJ46" i="255" s="1"/>
  <c r="DD46" i="255"/>
  <c r="Y48" i="256" s="1"/>
  <c r="DQ46" i="255"/>
  <c r="DR46" i="255" s="1"/>
  <c r="DS46" i="255" s="1"/>
  <c r="DD14" i="255"/>
  <c r="Y16" i="256" s="1"/>
  <c r="DD16" i="255"/>
  <c r="Y18" i="256" s="1"/>
  <c r="DD38" i="255"/>
  <c r="Y40" i="256" s="1"/>
  <c r="DD43" i="255"/>
  <c r="Y45" i="256" s="1"/>
  <c r="DD36" i="255"/>
  <c r="Y38" i="256" s="1"/>
  <c r="DD32" i="255"/>
  <c r="Y34" i="256" s="1"/>
  <c r="DD31" i="255"/>
  <c r="Y33" i="256" s="1"/>
  <c r="DD20" i="255"/>
  <c r="Y22" i="256" s="1"/>
  <c r="DD15" i="255"/>
  <c r="Y17" i="256" s="1"/>
  <c r="DD23" i="255"/>
  <c r="Y25" i="256" s="1"/>
  <c r="DC59" i="255"/>
  <c r="DD9" i="255"/>
  <c r="Y11" i="256" s="1"/>
  <c r="DW47" i="255"/>
  <c r="DX47" i="255" s="1"/>
  <c r="DY47" i="255" s="1"/>
  <c r="DK47" i="255"/>
  <c r="DL47" i="255" s="1"/>
  <c r="DM47" i="255" s="1"/>
  <c r="DT47" i="255"/>
  <c r="DU47" i="255" s="1"/>
  <c r="DV47" i="255" s="1"/>
  <c r="DH47" i="255"/>
  <c r="DI47" i="255" s="1"/>
  <c r="DJ47" i="255" s="1"/>
  <c r="DQ47" i="255"/>
  <c r="DR47" i="255" s="1"/>
  <c r="DS47" i="255" s="1"/>
  <c r="DD47" i="255"/>
  <c r="Y49" i="256" s="1"/>
  <c r="DN47" i="255"/>
  <c r="DO47" i="255" s="1"/>
  <c r="DP47" i="255" s="1"/>
  <c r="DD39" i="255"/>
  <c r="Y41" i="256" s="1"/>
  <c r="DD40" i="255"/>
  <c r="Y42" i="256" s="1"/>
  <c r="DD28" i="255"/>
  <c r="Y30" i="256" s="1"/>
  <c r="DD18" i="255"/>
  <c r="Y20" i="256" s="1"/>
  <c r="DD11" i="255"/>
  <c r="Y13" i="256" s="1"/>
  <c r="DD17" i="255"/>
  <c r="Y19" i="256" s="1"/>
  <c r="DD26" i="255"/>
  <c r="Y28" i="256" s="1"/>
  <c r="DW51" i="255"/>
  <c r="DX51" i="255" s="1"/>
  <c r="DY51" i="255" s="1"/>
  <c r="DK51" i="255"/>
  <c r="DL51" i="255" s="1"/>
  <c r="DM51" i="255" s="1"/>
  <c r="DT51" i="255"/>
  <c r="DU51" i="255" s="1"/>
  <c r="DV51" i="255" s="1"/>
  <c r="DH51" i="255"/>
  <c r="DI51" i="255" s="1"/>
  <c r="DJ51" i="255" s="1"/>
  <c r="DQ51" i="255"/>
  <c r="DR51" i="255" s="1"/>
  <c r="DS51" i="255" s="1"/>
  <c r="DD51" i="255"/>
  <c r="Y53" i="256" s="1"/>
  <c r="DN51" i="255"/>
  <c r="DO51" i="255" s="1"/>
  <c r="DP51" i="255" s="1"/>
  <c r="DT52" i="255"/>
  <c r="DU52" i="255" s="1"/>
  <c r="DV52" i="255" s="1"/>
  <c r="DH52" i="255"/>
  <c r="DI52" i="255" s="1"/>
  <c r="DJ52" i="255" s="1"/>
  <c r="DQ52" i="255"/>
  <c r="DR52" i="255" s="1"/>
  <c r="DS52" i="255" s="1"/>
  <c r="DD52" i="255"/>
  <c r="Y54" i="256" s="1"/>
  <c r="DN52" i="255"/>
  <c r="DO52" i="255" s="1"/>
  <c r="DP52" i="255" s="1"/>
  <c r="DW52" i="255"/>
  <c r="DX52" i="255" s="1"/>
  <c r="DY52" i="255" s="1"/>
  <c r="DK52" i="255"/>
  <c r="DL52" i="255" s="1"/>
  <c r="DM52" i="255" s="1"/>
  <c r="DD21" i="255"/>
  <c r="Y23" i="256" s="1"/>
  <c r="DD42" i="255"/>
  <c r="Y44" i="256" s="1"/>
  <c r="QV9" i="254"/>
  <c r="S15" i="9" s="1"/>
  <c r="QV33" i="254"/>
  <c r="S39" i="9" s="1"/>
  <c r="QV8" i="254"/>
  <c r="S14" i="9" s="1"/>
  <c r="QV37" i="254"/>
  <c r="S43" i="9" s="1"/>
  <c r="PX5" i="254"/>
  <c r="QV11" i="254"/>
  <c r="S17" i="9" s="1"/>
  <c r="QV19" i="254"/>
  <c r="S25" i="9" s="1"/>
  <c r="QV27" i="254"/>
  <c r="S33" i="9" s="1"/>
  <c r="QV30" i="254"/>
  <c r="S36" i="9" s="1"/>
  <c r="QV38" i="254"/>
  <c r="S44" i="9" s="1"/>
  <c r="QJ5" i="254"/>
  <c r="OI5" i="254" s="1"/>
  <c r="QB5" i="254"/>
  <c r="QV18" i="254"/>
  <c r="S24" i="9" s="1"/>
  <c r="QV34" i="254"/>
  <c r="S40" i="9" s="1"/>
  <c r="QV6" i="254"/>
  <c r="S12" i="9" s="1"/>
  <c r="QV12" i="254"/>
  <c r="S18" i="9" s="1"/>
  <c r="QV20" i="254"/>
  <c r="S26" i="9" s="1"/>
  <c r="QV13" i="254"/>
  <c r="S19" i="9" s="1"/>
  <c r="QV42" i="254"/>
  <c r="S48" i="9" s="1"/>
  <c r="QV46" i="254"/>
  <c r="S52" i="9" s="1"/>
  <c r="QV28" i="254"/>
  <c r="S34" i="9" s="1"/>
  <c r="QV29" i="254"/>
  <c r="S35" i="9" s="1"/>
  <c r="QV10" i="254"/>
  <c r="S16" i="9" s="1"/>
  <c r="QV5" i="254"/>
  <c r="S11" i="9" s="1"/>
  <c r="QV17" i="254"/>
  <c r="S23" i="9" s="1"/>
  <c r="QV25" i="254"/>
  <c r="S31" i="9" s="1"/>
  <c r="QV35" i="254"/>
  <c r="S41" i="9" s="1"/>
  <c r="QF5" i="254"/>
  <c r="NB5" i="254" s="1"/>
  <c r="QV36" i="254"/>
  <c r="S42" i="9" s="1"/>
  <c r="QV21" i="254"/>
  <c r="S27" i="9" s="1"/>
  <c r="QV43" i="254"/>
  <c r="S49" i="9" s="1"/>
  <c r="QV26" i="254"/>
  <c r="S32" i="9" s="1"/>
  <c r="QV15" i="254"/>
  <c r="S21" i="9" s="1"/>
  <c r="QV44" i="254"/>
  <c r="S50" i="9" s="1"/>
  <c r="PP5" i="254"/>
  <c r="QV7" i="254"/>
  <c r="S13" i="9" s="1"/>
  <c r="QV23" i="254"/>
  <c r="S29" i="9" s="1"/>
  <c r="QV31" i="254"/>
  <c r="S37" i="9" s="1"/>
  <c r="PT5" i="254"/>
  <c r="QV16" i="254"/>
  <c r="S22" i="9" s="1"/>
  <c r="QV24" i="254"/>
  <c r="S30" i="9" s="1"/>
  <c r="QV32" i="254"/>
  <c r="S38" i="9" s="1"/>
  <c r="QV45" i="254"/>
  <c r="S51" i="9" s="1"/>
  <c r="QV22" i="254"/>
  <c r="S28" i="9" s="1"/>
  <c r="QV39" i="254"/>
  <c r="S45" i="9" s="1"/>
  <c r="QV47" i="254"/>
  <c r="S53" i="9" s="1"/>
  <c r="QV14" i="254"/>
  <c r="S20" i="9" s="1"/>
  <c r="QV40" i="254"/>
  <c r="S46" i="9" s="1"/>
  <c r="QV48" i="254"/>
  <c r="S54" i="9" s="1"/>
  <c r="QV41" i="254"/>
  <c r="S47" i="9" s="1"/>
  <c r="QV49" i="254"/>
  <c r="S55" i="9" s="1"/>
  <c r="QJ3" i="254"/>
  <c r="QF3" i="254"/>
  <c r="QB3" i="254"/>
  <c r="PX3" i="254"/>
  <c r="PT3" i="254"/>
  <c r="PP3" i="254"/>
  <c r="LV2" i="254"/>
  <c r="KO2" i="254"/>
  <c r="JH2" i="254"/>
  <c r="IA2" i="254"/>
  <c r="GT2" i="254"/>
  <c r="FM2" i="254"/>
  <c r="EF2" i="254"/>
  <c r="CY2" i="254"/>
  <c r="BR2" i="254"/>
  <c r="AK2" i="254"/>
  <c r="D2" i="254"/>
  <c r="NC1" i="254"/>
  <c r="LV1" i="254"/>
  <c r="KO1" i="254"/>
  <c r="JH1" i="254"/>
  <c r="IA1" i="254"/>
  <c r="GT1" i="254"/>
  <c r="FM1" i="254"/>
  <c r="EF1" i="254"/>
  <c r="CY1" i="254"/>
  <c r="BR1" i="254"/>
  <c r="AK1" i="254"/>
  <c r="D1" i="254"/>
  <c r="C49" i="254"/>
  <c r="C48" i="254"/>
  <c r="C47" i="254"/>
  <c r="C46" i="254"/>
  <c r="C45" i="254"/>
  <c r="C44" i="254"/>
  <c r="C43" i="254"/>
  <c r="C42" i="254"/>
  <c r="C41" i="254"/>
  <c r="C40" i="254"/>
  <c r="C39" i="254"/>
  <c r="C38" i="254"/>
  <c r="C37" i="254"/>
  <c r="C36" i="254"/>
  <c r="C35" i="254"/>
  <c r="C34" i="254"/>
  <c r="C33" i="254"/>
  <c r="C32" i="254"/>
  <c r="C31" i="254"/>
  <c r="C30" i="254"/>
  <c r="C29" i="254"/>
  <c r="C28" i="254"/>
  <c r="C27" i="254"/>
  <c r="C26" i="254"/>
  <c r="C25" i="254"/>
  <c r="C24" i="254"/>
  <c r="C23" i="254"/>
  <c r="C22" i="254"/>
  <c r="C21" i="254"/>
  <c r="C20" i="254"/>
  <c r="C19" i="254"/>
  <c r="C18" i="254"/>
  <c r="C17" i="254"/>
  <c r="C16" i="254"/>
  <c r="C15" i="254"/>
  <c r="C14" i="254"/>
  <c r="C13" i="254"/>
  <c r="C12" i="254"/>
  <c r="C11" i="254"/>
  <c r="C10" i="254"/>
  <c r="C9" i="254"/>
  <c r="C8" i="254"/>
  <c r="C7" i="254"/>
  <c r="C6" i="254"/>
  <c r="C5" i="254"/>
  <c r="B49" i="254"/>
  <c r="PW49" i="254"/>
  <c r="B48" i="254"/>
  <c r="PT48" i="254"/>
  <c r="JG48" i="254" s="1"/>
  <c r="B47" i="254"/>
  <c r="PW47" i="254"/>
  <c r="B46" i="254"/>
  <c r="PV46" i="254"/>
  <c r="B45" i="254"/>
  <c r="PW45" i="254"/>
  <c r="B44" i="254"/>
  <c r="PU44" i="254"/>
  <c r="B43" i="254"/>
  <c r="PW43" i="254"/>
  <c r="B42" i="254"/>
  <c r="PV42" i="254"/>
  <c r="B41" i="254"/>
  <c r="PW41" i="254"/>
  <c r="B40" i="254"/>
  <c r="PT40" i="254"/>
  <c r="JG40" i="254" s="1"/>
  <c r="B39" i="254"/>
  <c r="PU39" i="254"/>
  <c r="B38" i="254"/>
  <c r="PV38" i="254"/>
  <c r="B37" i="254"/>
  <c r="PW37" i="254"/>
  <c r="B36" i="254"/>
  <c r="PU36" i="254"/>
  <c r="B35" i="254"/>
  <c r="PT35" i="254"/>
  <c r="JG35" i="254" s="1"/>
  <c r="B34" i="254"/>
  <c r="PV34" i="254"/>
  <c r="B33" i="254"/>
  <c r="PW33" i="254"/>
  <c r="B32" i="254"/>
  <c r="B31" i="254"/>
  <c r="PU31" i="254"/>
  <c r="B30" i="254"/>
  <c r="PV30" i="254"/>
  <c r="B29" i="254"/>
  <c r="PW29" i="254"/>
  <c r="B28" i="254"/>
  <c r="B27" i="254"/>
  <c r="PT27" i="254"/>
  <c r="JG27" i="254" s="1"/>
  <c r="B26" i="254"/>
  <c r="PV26" i="254"/>
  <c r="B25" i="254"/>
  <c r="PW25" i="254"/>
  <c r="B24" i="254"/>
  <c r="PT24" i="254"/>
  <c r="JG24" i="254" s="1"/>
  <c r="B23" i="254"/>
  <c r="PW23" i="254"/>
  <c r="B22" i="254"/>
  <c r="PV22" i="254"/>
  <c r="B21" i="254"/>
  <c r="PW21" i="254"/>
  <c r="B20" i="254"/>
  <c r="PU20" i="254"/>
  <c r="B19" i="254"/>
  <c r="PR19" i="254"/>
  <c r="B18" i="254"/>
  <c r="PV18" i="254"/>
  <c r="B17" i="254"/>
  <c r="PW17" i="254"/>
  <c r="B16" i="254"/>
  <c r="PT16" i="254"/>
  <c r="JG16" i="254" s="1"/>
  <c r="B15" i="254"/>
  <c r="PP15" i="254"/>
  <c r="HZ15" i="254" s="1"/>
  <c r="B14" i="254"/>
  <c r="PV14" i="254"/>
  <c r="B13" i="254"/>
  <c r="PW13" i="254"/>
  <c r="B12" i="254"/>
  <c r="PU12" i="254"/>
  <c r="B11" i="254"/>
  <c r="PW11" i="254"/>
  <c r="B10" i="254"/>
  <c r="PV10" i="254"/>
  <c r="B9" i="254"/>
  <c r="PW9" i="254"/>
  <c r="B8" i="254"/>
  <c r="B7" i="254"/>
  <c r="PR7" i="254"/>
  <c r="B6" i="254"/>
  <c r="PV6" i="254"/>
  <c r="PR5" i="254"/>
  <c r="OK2" i="254"/>
  <c r="RA50" i="254" l="1"/>
  <c r="RC50" i="254" s="1"/>
  <c r="S56" i="9"/>
  <c r="U56" i="9" s="1"/>
  <c r="RA54" i="254"/>
  <c r="RC54" i="254" s="1"/>
  <c r="S60" i="9"/>
  <c r="U60" i="9" s="1"/>
  <c r="RA53" i="254"/>
  <c r="RC53" i="254" s="1"/>
  <c r="S59" i="9"/>
  <c r="U59" i="9" s="1"/>
  <c r="RA51" i="254"/>
  <c r="RC51" i="254" s="1"/>
  <c r="S57" i="9"/>
  <c r="U57" i="9" s="1"/>
  <c r="RA52" i="254"/>
  <c r="RC52" i="254" s="1"/>
  <c r="S58" i="9"/>
  <c r="U58" i="9" s="1"/>
  <c r="QP53" i="254"/>
  <c r="QQ51" i="254"/>
  <c r="QQ54" i="254"/>
  <c r="QP52" i="254"/>
  <c r="QP51" i="254"/>
  <c r="QN53" i="254"/>
  <c r="QR53" i="254" s="1"/>
  <c r="QS53" i="254" s="1"/>
  <c r="QN54" i="254"/>
  <c r="QR54" i="254" s="1"/>
  <c r="QS54" i="254" s="1"/>
  <c r="QO53" i="254"/>
  <c r="QO52" i="254"/>
  <c r="QP50" i="254"/>
  <c r="QO50" i="254"/>
  <c r="QO51" i="254"/>
  <c r="QN52" i="254"/>
  <c r="QR52" i="254" s="1"/>
  <c r="QS52" i="254" s="1"/>
  <c r="QQ52" i="254"/>
  <c r="QQ50" i="254"/>
  <c r="QN50" i="254"/>
  <c r="QR50" i="254" s="1"/>
  <c r="QS50" i="254" s="1"/>
  <c r="QP54" i="254"/>
  <c r="QQ53" i="254"/>
  <c r="QN51" i="254"/>
  <c r="QR51" i="254" s="1"/>
  <c r="QS51" i="254" s="1"/>
  <c r="QO54" i="254"/>
  <c r="DE49" i="255"/>
  <c r="Z51" i="256" s="1"/>
  <c r="DE53" i="255"/>
  <c r="Z55" i="256" s="1"/>
  <c r="DE51" i="255"/>
  <c r="Z53" i="256" s="1"/>
  <c r="DE47" i="255"/>
  <c r="Z49" i="256" s="1"/>
  <c r="DE52" i="255"/>
  <c r="Z54" i="256" s="1"/>
  <c r="DE50" i="255"/>
  <c r="Z52" i="256" s="1"/>
  <c r="DE48" i="255"/>
  <c r="Z50" i="256" s="1"/>
  <c r="DE46" i="255"/>
  <c r="Z48" i="256" s="1"/>
  <c r="X58" i="256"/>
  <c r="X57" i="256"/>
  <c r="X59" i="256"/>
  <c r="X60" i="256" s="1"/>
  <c r="DE45" i="255"/>
  <c r="Z47" i="256" s="1"/>
  <c r="DE22" i="255"/>
  <c r="Z24" i="256" s="1"/>
  <c r="DE15" i="255"/>
  <c r="Z17" i="256" s="1"/>
  <c r="DE28" i="255"/>
  <c r="Z30" i="256" s="1"/>
  <c r="DE17" i="255"/>
  <c r="Z19" i="256" s="1"/>
  <c r="DE32" i="255"/>
  <c r="Z34" i="256" s="1"/>
  <c r="DE44" i="255"/>
  <c r="Z46" i="256" s="1"/>
  <c r="DE9" i="255"/>
  <c r="Z11" i="256" s="1"/>
  <c r="DE14" i="255"/>
  <c r="Z16" i="256" s="1"/>
  <c r="DE27" i="255"/>
  <c r="Z29" i="256" s="1"/>
  <c r="DE37" i="255"/>
  <c r="Z39" i="256" s="1"/>
  <c r="DE35" i="255"/>
  <c r="Z37" i="256" s="1"/>
  <c r="DE11" i="255"/>
  <c r="Z13" i="256" s="1"/>
  <c r="DE23" i="255"/>
  <c r="Z25" i="256" s="1"/>
  <c r="DE38" i="255"/>
  <c r="Z40" i="256" s="1"/>
  <c r="DE20" i="255"/>
  <c r="Z22" i="256" s="1"/>
  <c r="DE24" i="255"/>
  <c r="Z26" i="256" s="1"/>
  <c r="DE13" i="255"/>
  <c r="Z15" i="256" s="1"/>
  <c r="DE39" i="255"/>
  <c r="Z41" i="256" s="1"/>
  <c r="DE31" i="255"/>
  <c r="Z33" i="256" s="1"/>
  <c r="DE36" i="255"/>
  <c r="Z38" i="256" s="1"/>
  <c r="DE34" i="255"/>
  <c r="Z36" i="256" s="1"/>
  <c r="DE42" i="255"/>
  <c r="Z44" i="256" s="1"/>
  <c r="DE26" i="255"/>
  <c r="Z28" i="256" s="1"/>
  <c r="DE18" i="255"/>
  <c r="Z20" i="256" s="1"/>
  <c r="DE29" i="255"/>
  <c r="Z31" i="256" s="1"/>
  <c r="DE33" i="255"/>
  <c r="Z35" i="256" s="1"/>
  <c r="DE41" i="255"/>
  <c r="Z43" i="256" s="1"/>
  <c r="DE43" i="255"/>
  <c r="Z45" i="256" s="1"/>
  <c r="DE30" i="255"/>
  <c r="Z32" i="256" s="1"/>
  <c r="DE40" i="255"/>
  <c r="Z42" i="256" s="1"/>
  <c r="DE16" i="255"/>
  <c r="Z18" i="256" s="1"/>
  <c r="DE25" i="255"/>
  <c r="Z27" i="256" s="1"/>
  <c r="DE10" i="255"/>
  <c r="Z12" i="256" s="1"/>
  <c r="DE12" i="255"/>
  <c r="Z14" i="256" s="1"/>
  <c r="DE21" i="255"/>
  <c r="Z23" i="256" s="1"/>
  <c r="DC60" i="255"/>
  <c r="DC62" i="255"/>
  <c r="DC63" i="255" s="1"/>
  <c r="DC61" i="255"/>
  <c r="DE19" i="255"/>
  <c r="Z21" i="256" s="1"/>
  <c r="PP9" i="254"/>
  <c r="HZ9" i="254" s="1"/>
  <c r="PP33" i="254"/>
  <c r="HZ33" i="254" s="1"/>
  <c r="PQ33" i="254"/>
  <c r="PR33" i="254"/>
  <c r="PR49" i="254"/>
  <c r="PV29" i="254"/>
  <c r="PT37" i="254"/>
  <c r="JG37" i="254" s="1"/>
  <c r="PQ9" i="254"/>
  <c r="PT13" i="254"/>
  <c r="JG13" i="254" s="1"/>
  <c r="PP17" i="254"/>
  <c r="HZ17" i="254" s="1"/>
  <c r="PU13" i="254"/>
  <c r="PU37" i="254"/>
  <c r="PQ17" i="254"/>
  <c r="PP41" i="254"/>
  <c r="HZ41" i="254" s="1"/>
  <c r="PT21" i="254"/>
  <c r="JG21" i="254" s="1"/>
  <c r="PV37" i="254"/>
  <c r="PR17" i="254"/>
  <c r="PQ41" i="254"/>
  <c r="PU21" i="254"/>
  <c r="PT45" i="254"/>
  <c r="JG45" i="254" s="1"/>
  <c r="PP25" i="254"/>
  <c r="HZ25" i="254" s="1"/>
  <c r="PR41" i="254"/>
  <c r="PV21" i="254"/>
  <c r="PU45" i="254"/>
  <c r="PQ25" i="254"/>
  <c r="PP49" i="254"/>
  <c r="HZ49" i="254" s="1"/>
  <c r="PT29" i="254"/>
  <c r="JG29" i="254" s="1"/>
  <c r="PV45" i="254"/>
  <c r="PR25" i="254"/>
  <c r="PQ49" i="254"/>
  <c r="PU29" i="254"/>
  <c r="PV13" i="254"/>
  <c r="PP11" i="254"/>
  <c r="HZ11" i="254" s="1"/>
  <c r="PP19" i="254"/>
  <c r="HZ19" i="254" s="1"/>
  <c r="PP27" i="254"/>
  <c r="HZ27" i="254" s="1"/>
  <c r="PP35" i="254"/>
  <c r="HZ35" i="254" s="1"/>
  <c r="PP43" i="254"/>
  <c r="HZ43" i="254" s="1"/>
  <c r="PT7" i="254"/>
  <c r="JG7" i="254" s="1"/>
  <c r="PT15" i="254"/>
  <c r="JG15" i="254" s="1"/>
  <c r="PT23" i="254"/>
  <c r="JG23" i="254" s="1"/>
  <c r="PT31" i="254"/>
  <c r="JG31" i="254" s="1"/>
  <c r="PT39" i="254"/>
  <c r="JG39" i="254" s="1"/>
  <c r="PT47" i="254"/>
  <c r="JG47" i="254" s="1"/>
  <c r="PR9" i="254"/>
  <c r="HZ5" i="254"/>
  <c r="PP13" i="254"/>
  <c r="HZ13" i="254" s="1"/>
  <c r="PP21" i="254"/>
  <c r="HZ21" i="254" s="1"/>
  <c r="PP29" i="254"/>
  <c r="HZ29" i="254" s="1"/>
  <c r="PP37" i="254"/>
  <c r="HZ37" i="254" s="1"/>
  <c r="PP45" i="254"/>
  <c r="HZ45" i="254" s="1"/>
  <c r="PT9" i="254"/>
  <c r="JG9" i="254" s="1"/>
  <c r="PT17" i="254"/>
  <c r="JG17" i="254" s="1"/>
  <c r="PT25" i="254"/>
  <c r="JG25" i="254" s="1"/>
  <c r="PT33" i="254"/>
  <c r="JG33" i="254" s="1"/>
  <c r="PT41" i="254"/>
  <c r="JG41" i="254" s="1"/>
  <c r="PT49" i="254"/>
  <c r="JG49" i="254" s="1"/>
  <c r="PV5" i="254"/>
  <c r="PQ13" i="254"/>
  <c r="PQ21" i="254"/>
  <c r="PQ29" i="254"/>
  <c r="PQ37" i="254"/>
  <c r="PQ45" i="254"/>
  <c r="PU9" i="254"/>
  <c r="PU17" i="254"/>
  <c r="PU25" i="254"/>
  <c r="PU33" i="254"/>
  <c r="PU41" i="254"/>
  <c r="PU49" i="254"/>
  <c r="PW5" i="254"/>
  <c r="PR13" i="254"/>
  <c r="PR21" i="254"/>
  <c r="PR29" i="254"/>
  <c r="PR37" i="254"/>
  <c r="PR45" i="254"/>
  <c r="PV9" i="254"/>
  <c r="PV17" i="254"/>
  <c r="PV25" i="254"/>
  <c r="PV33" i="254"/>
  <c r="PV41" i="254"/>
  <c r="PV49" i="254"/>
  <c r="PP7" i="254"/>
  <c r="PP23" i="254"/>
  <c r="HZ23" i="254" s="1"/>
  <c r="PP31" i="254"/>
  <c r="HZ31" i="254" s="1"/>
  <c r="PP39" i="254"/>
  <c r="HZ39" i="254" s="1"/>
  <c r="PP47" i="254"/>
  <c r="HZ47" i="254" s="1"/>
  <c r="PT11" i="254"/>
  <c r="JG11" i="254" s="1"/>
  <c r="PT19" i="254"/>
  <c r="JG19" i="254" s="1"/>
  <c r="PT43" i="254"/>
  <c r="JG43" i="254" s="1"/>
  <c r="QL15" i="254"/>
  <c r="QK15" i="254"/>
  <c r="QH15" i="254"/>
  <c r="QJ15" i="254"/>
  <c r="OI15" i="254" s="1"/>
  <c r="QG15" i="254"/>
  <c r="QE15" i="254"/>
  <c r="QF15" i="254"/>
  <c r="NB15" i="254" s="1"/>
  <c r="QD15" i="254"/>
  <c r="QC15" i="254"/>
  <c r="QB15" i="254"/>
  <c r="PZ15" i="254"/>
  <c r="QA15" i="254"/>
  <c r="PY15" i="254"/>
  <c r="QI15" i="254"/>
  <c r="PX15" i="254"/>
  <c r="KN15" i="254" s="1"/>
  <c r="QM15" i="254"/>
  <c r="QL27" i="254"/>
  <c r="QH27" i="254"/>
  <c r="QB27" i="254"/>
  <c r="PZ27" i="254"/>
  <c r="QM27" i="254"/>
  <c r="QG27" i="254"/>
  <c r="QA27" i="254"/>
  <c r="QK27" i="254"/>
  <c r="QF27" i="254"/>
  <c r="NB27" i="254" s="1"/>
  <c r="PY27" i="254"/>
  <c r="QJ27" i="254"/>
  <c r="OI27" i="254" s="1"/>
  <c r="PX27" i="254"/>
  <c r="KN27" i="254" s="1"/>
  <c r="QE27" i="254"/>
  <c r="QI27" i="254"/>
  <c r="QD27" i="254"/>
  <c r="QC27" i="254"/>
  <c r="QL35" i="254"/>
  <c r="QK35" i="254"/>
  <c r="QJ35" i="254"/>
  <c r="OI35" i="254" s="1"/>
  <c r="QH35" i="254"/>
  <c r="QB35" i="254"/>
  <c r="LU35" i="254" s="1"/>
  <c r="PZ35" i="254"/>
  <c r="QG35" i="254"/>
  <c r="QA35" i="254"/>
  <c r="QF35" i="254"/>
  <c r="NB35" i="254" s="1"/>
  <c r="PY35" i="254"/>
  <c r="PX35" i="254"/>
  <c r="KN35" i="254" s="1"/>
  <c r="QD35" i="254"/>
  <c r="QI35" i="254"/>
  <c r="QC35" i="254"/>
  <c r="QM35" i="254"/>
  <c r="QE35" i="254"/>
  <c r="PQ15" i="254"/>
  <c r="PQ23" i="254"/>
  <c r="PQ27" i="254"/>
  <c r="PU11" i="254"/>
  <c r="PU15" i="254"/>
  <c r="PR15" i="254"/>
  <c r="PR31" i="254"/>
  <c r="PR39" i="254"/>
  <c r="PV27" i="254"/>
  <c r="PV35" i="254"/>
  <c r="QM32" i="254"/>
  <c r="QL32" i="254"/>
  <c r="QE32" i="254"/>
  <c r="QC32" i="254"/>
  <c r="QB32" i="254"/>
  <c r="LU32" i="254" s="1"/>
  <c r="QA32" i="254"/>
  <c r="QI32" i="254"/>
  <c r="PZ32" i="254"/>
  <c r="PY32" i="254"/>
  <c r="QH32" i="254"/>
  <c r="QK32" i="254"/>
  <c r="QG32" i="254"/>
  <c r="QJ32" i="254"/>
  <c r="OI32" i="254" s="1"/>
  <c r="QF32" i="254"/>
  <c r="NB32" i="254" s="1"/>
  <c r="PX32" i="254"/>
  <c r="KN32" i="254" s="1"/>
  <c r="QD32" i="254"/>
  <c r="PQ5" i="254"/>
  <c r="PS7" i="254"/>
  <c r="PS9" i="254"/>
  <c r="PS11" i="254"/>
  <c r="PS13" i="254"/>
  <c r="PS15" i="254"/>
  <c r="PS17" i="254"/>
  <c r="PS19" i="254"/>
  <c r="PS21" i="254"/>
  <c r="PS23" i="254"/>
  <c r="PS25" i="254"/>
  <c r="PS27" i="254"/>
  <c r="PS29" i="254"/>
  <c r="PS31" i="254"/>
  <c r="PS33" i="254"/>
  <c r="PS35" i="254"/>
  <c r="PS37" i="254"/>
  <c r="PS39" i="254"/>
  <c r="PS41" i="254"/>
  <c r="PS43" i="254"/>
  <c r="PS45" i="254"/>
  <c r="PS47" i="254"/>
  <c r="PS49" i="254"/>
  <c r="PW7" i="254"/>
  <c r="PW15" i="254"/>
  <c r="PW19" i="254"/>
  <c r="PW27" i="254"/>
  <c r="PW31" i="254"/>
  <c r="PW35" i="254"/>
  <c r="PW39" i="254"/>
  <c r="OX11" i="254"/>
  <c r="QL11" i="254"/>
  <c r="QH11" i="254"/>
  <c r="QB11" i="254"/>
  <c r="PZ11" i="254"/>
  <c r="QM11" i="254"/>
  <c r="QG11" i="254"/>
  <c r="QK11" i="254"/>
  <c r="QF11" i="254"/>
  <c r="NB11" i="254" s="1"/>
  <c r="QJ11" i="254"/>
  <c r="OI11" i="254" s="1"/>
  <c r="QE11" i="254"/>
  <c r="QI11" i="254"/>
  <c r="QD11" i="254"/>
  <c r="QC11" i="254"/>
  <c r="QA11" i="254"/>
  <c r="PY11" i="254"/>
  <c r="PX11" i="254"/>
  <c r="KN11" i="254" s="1"/>
  <c r="QL23" i="254"/>
  <c r="QH23" i="254"/>
  <c r="QG23" i="254"/>
  <c r="QE23" i="254"/>
  <c r="QF23" i="254"/>
  <c r="NB23" i="254" s="1"/>
  <c r="QD23" i="254"/>
  <c r="QM23" i="254"/>
  <c r="QC23" i="254"/>
  <c r="QA23" i="254"/>
  <c r="PY23" i="254"/>
  <c r="QI23" i="254"/>
  <c r="PX23" i="254"/>
  <c r="KN23" i="254" s="1"/>
  <c r="QK23" i="254"/>
  <c r="QB23" i="254"/>
  <c r="PZ23" i="254"/>
  <c r="QJ23" i="254"/>
  <c r="OI23" i="254" s="1"/>
  <c r="QL43" i="254"/>
  <c r="QK43" i="254"/>
  <c r="QH43" i="254"/>
  <c r="QB43" i="254"/>
  <c r="LU43" i="254" s="1"/>
  <c r="PZ43" i="254"/>
  <c r="QG43" i="254"/>
  <c r="QA43" i="254"/>
  <c r="QF43" i="254"/>
  <c r="NB43" i="254" s="1"/>
  <c r="PY43" i="254"/>
  <c r="QM43" i="254"/>
  <c r="PX43" i="254"/>
  <c r="KN43" i="254" s="1"/>
  <c r="QJ43" i="254"/>
  <c r="OI43" i="254" s="1"/>
  <c r="QE43" i="254"/>
  <c r="QI43" i="254"/>
  <c r="QC43" i="254"/>
  <c r="QD43" i="254"/>
  <c r="PQ7" i="254"/>
  <c r="PQ19" i="254"/>
  <c r="PU23" i="254"/>
  <c r="PU43" i="254"/>
  <c r="PV19" i="254"/>
  <c r="PV39" i="254"/>
  <c r="PV43" i="254"/>
  <c r="QM8" i="254"/>
  <c r="QL8" i="254"/>
  <c r="QE8" i="254"/>
  <c r="QC8" i="254"/>
  <c r="QK8" i="254"/>
  <c r="QB8" i="254"/>
  <c r="QJ8" i="254"/>
  <c r="OI8" i="254" s="1"/>
  <c r="QI8" i="254"/>
  <c r="PZ8" i="254"/>
  <c r="QH8" i="254"/>
  <c r="QG8" i="254"/>
  <c r="QF8" i="254"/>
  <c r="NB8" i="254" s="1"/>
  <c r="QA8" i="254"/>
  <c r="QD8" i="254"/>
  <c r="PY8" i="254"/>
  <c r="PX8" i="254"/>
  <c r="KN8" i="254" s="1"/>
  <c r="QM28" i="254"/>
  <c r="QL28" i="254"/>
  <c r="QJ28" i="254"/>
  <c r="OI28" i="254" s="1"/>
  <c r="PX28" i="254"/>
  <c r="KN28" i="254" s="1"/>
  <c r="QI28" i="254"/>
  <c r="QD28" i="254"/>
  <c r="QH28" i="254"/>
  <c r="QE28" i="254"/>
  <c r="QG28" i="254"/>
  <c r="QF28" i="254"/>
  <c r="NB28" i="254" s="1"/>
  <c r="QA28" i="254"/>
  <c r="PZ28" i="254"/>
  <c r="PY28" i="254"/>
  <c r="QC28" i="254"/>
  <c r="QB28" i="254"/>
  <c r="QK28" i="254"/>
  <c r="PP6" i="254"/>
  <c r="PP8" i="254"/>
  <c r="HZ8" i="254" s="1"/>
  <c r="PP10" i="254"/>
  <c r="HZ10" i="254" s="1"/>
  <c r="PP12" i="254"/>
  <c r="HZ12" i="254" s="1"/>
  <c r="PP14" i="254"/>
  <c r="HZ14" i="254" s="1"/>
  <c r="PP16" i="254"/>
  <c r="HZ16" i="254" s="1"/>
  <c r="PP18" i="254"/>
  <c r="HZ18" i="254" s="1"/>
  <c r="PP20" i="254"/>
  <c r="HZ20" i="254" s="1"/>
  <c r="PP22" i="254"/>
  <c r="HZ22" i="254" s="1"/>
  <c r="PP24" i="254"/>
  <c r="HZ24" i="254" s="1"/>
  <c r="PP26" i="254"/>
  <c r="HZ26" i="254" s="1"/>
  <c r="PP28" i="254"/>
  <c r="HZ28" i="254" s="1"/>
  <c r="PP30" i="254"/>
  <c r="HZ30" i="254" s="1"/>
  <c r="PP32" i="254"/>
  <c r="HZ32" i="254" s="1"/>
  <c r="PP34" i="254"/>
  <c r="HZ34" i="254" s="1"/>
  <c r="PP36" i="254"/>
  <c r="HZ36" i="254" s="1"/>
  <c r="PP38" i="254"/>
  <c r="HZ38" i="254" s="1"/>
  <c r="PP40" i="254"/>
  <c r="HZ40" i="254" s="1"/>
  <c r="PP42" i="254"/>
  <c r="HZ42" i="254" s="1"/>
  <c r="PP44" i="254"/>
  <c r="HZ44" i="254" s="1"/>
  <c r="PP46" i="254"/>
  <c r="HZ46" i="254" s="1"/>
  <c r="PP48" i="254"/>
  <c r="HZ48" i="254" s="1"/>
  <c r="PT6" i="254"/>
  <c r="JG6" i="254" s="1"/>
  <c r="PT8" i="254"/>
  <c r="JG8" i="254" s="1"/>
  <c r="PT10" i="254"/>
  <c r="JG10" i="254" s="1"/>
  <c r="PT12" i="254"/>
  <c r="JG12" i="254" s="1"/>
  <c r="PT14" i="254"/>
  <c r="JG14" i="254" s="1"/>
  <c r="PT18" i="254"/>
  <c r="JG18" i="254" s="1"/>
  <c r="PT20" i="254"/>
  <c r="JG20" i="254" s="1"/>
  <c r="PT22" i="254"/>
  <c r="JG22" i="254" s="1"/>
  <c r="PT26" i="254"/>
  <c r="JG26" i="254" s="1"/>
  <c r="PT28" i="254"/>
  <c r="JG28" i="254" s="1"/>
  <c r="PT30" i="254"/>
  <c r="JG30" i="254" s="1"/>
  <c r="PT32" i="254"/>
  <c r="JG32" i="254" s="1"/>
  <c r="PT34" i="254"/>
  <c r="JG34" i="254" s="1"/>
  <c r="PT36" i="254"/>
  <c r="JG36" i="254" s="1"/>
  <c r="PT38" i="254"/>
  <c r="JG38" i="254" s="1"/>
  <c r="PT42" i="254"/>
  <c r="JG42" i="254" s="1"/>
  <c r="PT44" i="254"/>
  <c r="JG44" i="254" s="1"/>
  <c r="PT46" i="254"/>
  <c r="JG46" i="254" s="1"/>
  <c r="PQ35" i="254"/>
  <c r="PQ39" i="254"/>
  <c r="PU27" i="254"/>
  <c r="PU35" i="254"/>
  <c r="PR23" i="254"/>
  <c r="QM16" i="254"/>
  <c r="QL16" i="254"/>
  <c r="QE16" i="254"/>
  <c r="QC16" i="254"/>
  <c r="QB16" i="254"/>
  <c r="QI16" i="254"/>
  <c r="PZ16" i="254"/>
  <c r="QH16" i="254"/>
  <c r="PX16" i="254"/>
  <c r="KN16" i="254" s="1"/>
  <c r="QG16" i="254"/>
  <c r="QF16" i="254"/>
  <c r="NB16" i="254" s="1"/>
  <c r="QA16" i="254"/>
  <c r="PY16" i="254"/>
  <c r="QD16" i="254"/>
  <c r="QK16" i="254"/>
  <c r="QJ16" i="254"/>
  <c r="OI16" i="254" s="1"/>
  <c r="QM24" i="254"/>
  <c r="QL24" i="254"/>
  <c r="QE24" i="254"/>
  <c r="QC24" i="254"/>
  <c r="QK24" i="254"/>
  <c r="QB24" i="254"/>
  <c r="QJ24" i="254"/>
  <c r="OI24" i="254" s="1"/>
  <c r="QA24" i="254"/>
  <c r="QI24" i="254"/>
  <c r="PZ24" i="254"/>
  <c r="PY24" i="254"/>
  <c r="QH24" i="254"/>
  <c r="PX24" i="254"/>
  <c r="KN24" i="254" s="1"/>
  <c r="QG24" i="254"/>
  <c r="QF24" i="254"/>
  <c r="NB24" i="254" s="1"/>
  <c r="QD24" i="254"/>
  <c r="QM40" i="254"/>
  <c r="QL40" i="254"/>
  <c r="QK40" i="254"/>
  <c r="QJ40" i="254"/>
  <c r="OI40" i="254" s="1"/>
  <c r="QE40" i="254"/>
  <c r="QC40" i="254"/>
  <c r="QB40" i="254"/>
  <c r="LU40" i="254" s="1"/>
  <c r="QA40" i="254"/>
  <c r="QI40" i="254"/>
  <c r="PZ40" i="254"/>
  <c r="PY40" i="254"/>
  <c r="QH40" i="254"/>
  <c r="PX40" i="254"/>
  <c r="KN40" i="254" s="1"/>
  <c r="QG40" i="254"/>
  <c r="QF40" i="254"/>
  <c r="NB40" i="254" s="1"/>
  <c r="QD40" i="254"/>
  <c r="QM48" i="254"/>
  <c r="QL48" i="254"/>
  <c r="QK48" i="254"/>
  <c r="QE48" i="254"/>
  <c r="QC48" i="254"/>
  <c r="QB48" i="254"/>
  <c r="LU48" i="254" s="1"/>
  <c r="QA48" i="254"/>
  <c r="QI48" i="254"/>
  <c r="PZ48" i="254"/>
  <c r="PY48" i="254"/>
  <c r="QH48" i="254"/>
  <c r="QG48" i="254"/>
  <c r="QF48" i="254"/>
  <c r="NB48" i="254" s="1"/>
  <c r="QJ48" i="254"/>
  <c r="OI48" i="254" s="1"/>
  <c r="PX48" i="254"/>
  <c r="KN48" i="254" s="1"/>
  <c r="QD48" i="254"/>
  <c r="PF5" i="254"/>
  <c r="QL5" i="254"/>
  <c r="QM5" i="254"/>
  <c r="QD5" i="254"/>
  <c r="QK5" i="254"/>
  <c r="QC5" i="254"/>
  <c r="QE5" i="254"/>
  <c r="LU5" i="254"/>
  <c r="KN5" i="254"/>
  <c r="QG5" i="254"/>
  <c r="JG5" i="254"/>
  <c r="PZ5" i="254"/>
  <c r="QH5" i="254"/>
  <c r="QA5" i="254"/>
  <c r="QI5" i="254"/>
  <c r="PY5" i="254"/>
  <c r="QL9" i="254"/>
  <c r="QJ9" i="254"/>
  <c r="OI9" i="254" s="1"/>
  <c r="QH9" i="254"/>
  <c r="QG9" i="254"/>
  <c r="QF9" i="254"/>
  <c r="NB9" i="254" s="1"/>
  <c r="PZ9" i="254"/>
  <c r="QD9" i="254"/>
  <c r="QC9" i="254"/>
  <c r="QB9" i="254"/>
  <c r="QE9" i="254"/>
  <c r="QA9" i="254"/>
  <c r="PY9" i="254"/>
  <c r="QK9" i="254"/>
  <c r="QI9" i="254"/>
  <c r="PX9" i="254"/>
  <c r="KN9" i="254" s="1"/>
  <c r="QM9" i="254"/>
  <c r="PC13" i="254"/>
  <c r="QL13" i="254"/>
  <c r="QH13" i="254"/>
  <c r="QD13" i="254"/>
  <c r="QG13" i="254"/>
  <c r="QC13" i="254"/>
  <c r="QF13" i="254"/>
  <c r="NB13" i="254" s="1"/>
  <c r="QB13" i="254"/>
  <c r="QE13" i="254"/>
  <c r="QM13" i="254"/>
  <c r="PY13" i="254"/>
  <c r="QK13" i="254"/>
  <c r="PX13" i="254"/>
  <c r="KN13" i="254" s="1"/>
  <c r="QJ13" i="254"/>
  <c r="OI13" i="254" s="1"/>
  <c r="PZ13" i="254"/>
  <c r="QA13" i="254"/>
  <c r="QI13" i="254"/>
  <c r="QL17" i="254"/>
  <c r="QH17" i="254"/>
  <c r="QG17" i="254"/>
  <c r="QM17" i="254"/>
  <c r="QF17" i="254"/>
  <c r="NB17" i="254" s="1"/>
  <c r="PZ17" i="254"/>
  <c r="QK17" i="254"/>
  <c r="QA17" i="254"/>
  <c r="QJ17" i="254"/>
  <c r="OI17" i="254" s="1"/>
  <c r="QD17" i="254"/>
  <c r="PY17" i="254"/>
  <c r="QE17" i="254"/>
  <c r="QI17" i="254"/>
  <c r="PX17" i="254"/>
  <c r="KN17" i="254" s="1"/>
  <c r="QC17" i="254"/>
  <c r="QB17" i="254"/>
  <c r="QL21" i="254"/>
  <c r="QM21" i="254"/>
  <c r="QH21" i="254"/>
  <c r="QD21" i="254"/>
  <c r="QK21" i="254"/>
  <c r="QG21" i="254"/>
  <c r="QC21" i="254"/>
  <c r="QJ21" i="254"/>
  <c r="OI21" i="254" s="1"/>
  <c r="QF21" i="254"/>
  <c r="NB21" i="254" s="1"/>
  <c r="QB21" i="254"/>
  <c r="QE21" i="254"/>
  <c r="PY21" i="254"/>
  <c r="PX21" i="254"/>
  <c r="KN21" i="254" s="1"/>
  <c r="QI21" i="254"/>
  <c r="QA21" i="254"/>
  <c r="PZ21" i="254"/>
  <c r="QL25" i="254"/>
  <c r="QJ25" i="254"/>
  <c r="OI25" i="254" s="1"/>
  <c r="QH25" i="254"/>
  <c r="PY25" i="254"/>
  <c r="QG25" i="254"/>
  <c r="PX25" i="254"/>
  <c r="KN25" i="254" s="1"/>
  <c r="QF25" i="254"/>
  <c r="NB25" i="254" s="1"/>
  <c r="PZ25" i="254"/>
  <c r="QD25" i="254"/>
  <c r="QC25" i="254"/>
  <c r="QM25" i="254"/>
  <c r="QB25" i="254"/>
  <c r="QK25" i="254"/>
  <c r="QE25" i="254"/>
  <c r="QI25" i="254"/>
  <c r="QA25" i="254"/>
  <c r="QL29" i="254"/>
  <c r="QH29" i="254"/>
  <c r="QD29" i="254"/>
  <c r="QG29" i="254"/>
  <c r="QC29" i="254"/>
  <c r="QF29" i="254"/>
  <c r="NB29" i="254" s="1"/>
  <c r="QB29" i="254"/>
  <c r="QE29" i="254"/>
  <c r="QA29" i="254"/>
  <c r="PY29" i="254"/>
  <c r="PX29" i="254"/>
  <c r="KN29" i="254" s="1"/>
  <c r="PZ29" i="254"/>
  <c r="QM29" i="254"/>
  <c r="QI29" i="254"/>
  <c r="QJ29" i="254"/>
  <c r="OI29" i="254" s="1"/>
  <c r="QK29" i="254"/>
  <c r="QL33" i="254"/>
  <c r="QH33" i="254"/>
  <c r="PY33" i="254"/>
  <c r="QG33" i="254"/>
  <c r="PX33" i="254"/>
  <c r="KN33" i="254" s="1"/>
  <c r="QM33" i="254"/>
  <c r="QF33" i="254"/>
  <c r="NB33" i="254" s="1"/>
  <c r="PZ33" i="254"/>
  <c r="QK33" i="254"/>
  <c r="QJ33" i="254"/>
  <c r="OI33" i="254" s="1"/>
  <c r="QA33" i="254"/>
  <c r="QD33" i="254"/>
  <c r="QB33" i="254"/>
  <c r="LU33" i="254" s="1"/>
  <c r="QI33" i="254"/>
  <c r="QE33" i="254"/>
  <c r="QC33" i="254"/>
  <c r="QL37" i="254"/>
  <c r="QK37" i="254"/>
  <c r="QH37" i="254"/>
  <c r="QD37" i="254"/>
  <c r="QG37" i="254"/>
  <c r="QC37" i="254"/>
  <c r="QF37" i="254"/>
  <c r="NB37" i="254" s="1"/>
  <c r="QB37" i="254"/>
  <c r="LU37" i="254" s="1"/>
  <c r="QE37" i="254"/>
  <c r="QA37" i="254"/>
  <c r="QM37" i="254"/>
  <c r="PY37" i="254"/>
  <c r="QJ37" i="254"/>
  <c r="OI37" i="254" s="1"/>
  <c r="PZ37" i="254"/>
  <c r="QI37" i="254"/>
  <c r="PX37" i="254"/>
  <c r="KN37" i="254" s="1"/>
  <c r="QL41" i="254"/>
  <c r="QK41" i="254"/>
  <c r="QH41" i="254"/>
  <c r="PY41" i="254"/>
  <c r="QG41" i="254"/>
  <c r="PX41" i="254"/>
  <c r="KN41" i="254" s="1"/>
  <c r="QF41" i="254"/>
  <c r="NB41" i="254" s="1"/>
  <c r="PZ41" i="254"/>
  <c r="QD41" i="254"/>
  <c r="QC41" i="254"/>
  <c r="QM41" i="254"/>
  <c r="QB41" i="254"/>
  <c r="LU41" i="254" s="1"/>
  <c r="QJ41" i="254"/>
  <c r="OI41" i="254" s="1"/>
  <c r="QE41" i="254"/>
  <c r="QI41" i="254"/>
  <c r="QA41" i="254"/>
  <c r="QL45" i="254"/>
  <c r="QK45" i="254"/>
  <c r="QM45" i="254"/>
  <c r="QH45" i="254"/>
  <c r="QD45" i="254"/>
  <c r="QJ45" i="254"/>
  <c r="OI45" i="254" s="1"/>
  <c r="QG45" i="254"/>
  <c r="QC45" i="254"/>
  <c r="QF45" i="254"/>
  <c r="NB45" i="254" s="1"/>
  <c r="QB45" i="254"/>
  <c r="LU45" i="254" s="1"/>
  <c r="QE45" i="254"/>
  <c r="QA45" i="254"/>
  <c r="PY45" i="254"/>
  <c r="PX45" i="254"/>
  <c r="KN45" i="254" s="1"/>
  <c r="PZ45" i="254"/>
  <c r="QI45" i="254"/>
  <c r="QL49" i="254"/>
  <c r="QK49" i="254"/>
  <c r="QH49" i="254"/>
  <c r="PY49" i="254"/>
  <c r="QG49" i="254"/>
  <c r="PX49" i="254"/>
  <c r="KN49" i="254" s="1"/>
  <c r="QM49" i="254"/>
  <c r="QF49" i="254"/>
  <c r="NB49" i="254" s="1"/>
  <c r="PZ49" i="254"/>
  <c r="QJ49" i="254"/>
  <c r="OI49" i="254" s="1"/>
  <c r="QA49" i="254"/>
  <c r="QD49" i="254"/>
  <c r="QI49" i="254"/>
  <c r="QC49" i="254"/>
  <c r="QE49" i="254"/>
  <c r="QB49" i="254"/>
  <c r="LU49" i="254" s="1"/>
  <c r="PS5" i="254"/>
  <c r="PQ6" i="254"/>
  <c r="PQ8" i="254"/>
  <c r="PQ10" i="254"/>
  <c r="PQ12" i="254"/>
  <c r="PQ14" i="254"/>
  <c r="PQ16" i="254"/>
  <c r="PQ18" i="254"/>
  <c r="PQ20" i="254"/>
  <c r="PQ22" i="254"/>
  <c r="PQ24" i="254"/>
  <c r="PQ26" i="254"/>
  <c r="PQ28" i="254"/>
  <c r="PQ30" i="254"/>
  <c r="PQ32" i="254"/>
  <c r="PQ34" i="254"/>
  <c r="PQ36" i="254"/>
  <c r="PQ38" i="254"/>
  <c r="PQ40" i="254"/>
  <c r="PQ42" i="254"/>
  <c r="PQ44" i="254"/>
  <c r="PQ46" i="254"/>
  <c r="PQ48" i="254"/>
  <c r="PU6" i="254"/>
  <c r="PU8" i="254"/>
  <c r="PU10" i="254"/>
  <c r="PU14" i="254"/>
  <c r="PU16" i="254"/>
  <c r="PU18" i="254"/>
  <c r="PU22" i="254"/>
  <c r="PU24" i="254"/>
  <c r="PU26" i="254"/>
  <c r="PU28" i="254"/>
  <c r="PU30" i="254"/>
  <c r="PU32" i="254"/>
  <c r="PU34" i="254"/>
  <c r="PU38" i="254"/>
  <c r="PU40" i="254"/>
  <c r="PU42" i="254"/>
  <c r="PU46" i="254"/>
  <c r="PU48" i="254"/>
  <c r="OX7" i="254"/>
  <c r="QL7" i="254"/>
  <c r="QH7" i="254"/>
  <c r="QG7" i="254"/>
  <c r="QE7" i="254"/>
  <c r="QF7" i="254"/>
  <c r="NB7" i="254" s="1"/>
  <c r="QD7" i="254"/>
  <c r="QM7" i="254"/>
  <c r="QC7" i="254"/>
  <c r="QK7" i="254"/>
  <c r="QA7" i="254"/>
  <c r="QJ7" i="254"/>
  <c r="OI7" i="254" s="1"/>
  <c r="PY7" i="254"/>
  <c r="PX7" i="254"/>
  <c r="KN7" i="254" s="1"/>
  <c r="QI7" i="254"/>
  <c r="QB7" i="254"/>
  <c r="PZ7" i="254"/>
  <c r="QL19" i="254"/>
  <c r="QH19" i="254"/>
  <c r="QB19" i="254"/>
  <c r="PZ19" i="254"/>
  <c r="QG19" i="254"/>
  <c r="QF19" i="254"/>
  <c r="NB19" i="254" s="1"/>
  <c r="QM19" i="254"/>
  <c r="QK19" i="254"/>
  <c r="QD19" i="254"/>
  <c r="QJ19" i="254"/>
  <c r="OI19" i="254" s="1"/>
  <c r="QI19" i="254"/>
  <c r="QC19" i="254"/>
  <c r="QE19" i="254"/>
  <c r="QA19" i="254"/>
  <c r="PY19" i="254"/>
  <c r="PX19" i="254"/>
  <c r="KN19" i="254" s="1"/>
  <c r="QL31" i="254"/>
  <c r="QK31" i="254"/>
  <c r="QH31" i="254"/>
  <c r="QJ31" i="254"/>
  <c r="OI31" i="254" s="1"/>
  <c r="QG31" i="254"/>
  <c r="QE31" i="254"/>
  <c r="QF31" i="254"/>
  <c r="NB31" i="254" s="1"/>
  <c r="QD31" i="254"/>
  <c r="QC31" i="254"/>
  <c r="QB31" i="254"/>
  <c r="LU31" i="254" s="1"/>
  <c r="PZ31" i="254"/>
  <c r="QM31" i="254"/>
  <c r="QI31" i="254"/>
  <c r="QA31" i="254"/>
  <c r="PY31" i="254"/>
  <c r="PX31" i="254"/>
  <c r="KN31" i="254" s="1"/>
  <c r="QL39" i="254"/>
  <c r="QK39" i="254"/>
  <c r="QH39" i="254"/>
  <c r="QM39" i="254"/>
  <c r="QG39" i="254"/>
  <c r="QE39" i="254"/>
  <c r="QJ39" i="254"/>
  <c r="OI39" i="254" s="1"/>
  <c r="QF39" i="254"/>
  <c r="NB39" i="254" s="1"/>
  <c r="QD39" i="254"/>
  <c r="QC39" i="254"/>
  <c r="QA39" i="254"/>
  <c r="PY39" i="254"/>
  <c r="QI39" i="254"/>
  <c r="PX39" i="254"/>
  <c r="KN39" i="254" s="1"/>
  <c r="QB39" i="254"/>
  <c r="LU39" i="254" s="1"/>
  <c r="PZ39" i="254"/>
  <c r="QL47" i="254"/>
  <c r="QK47" i="254"/>
  <c r="QH47" i="254"/>
  <c r="QG47" i="254"/>
  <c r="QE47" i="254"/>
  <c r="QF47" i="254"/>
  <c r="NB47" i="254" s="1"/>
  <c r="QD47" i="254"/>
  <c r="QC47" i="254"/>
  <c r="QB47" i="254"/>
  <c r="LU47" i="254" s="1"/>
  <c r="PZ47" i="254"/>
  <c r="QI47" i="254"/>
  <c r="QJ47" i="254"/>
  <c r="OI47" i="254" s="1"/>
  <c r="PY47" i="254"/>
  <c r="QM47" i="254"/>
  <c r="PX47" i="254"/>
  <c r="KN47" i="254" s="1"/>
  <c r="QA47" i="254"/>
  <c r="PQ11" i="254"/>
  <c r="PQ31" i="254"/>
  <c r="PQ43" i="254"/>
  <c r="PQ47" i="254"/>
  <c r="PU7" i="254"/>
  <c r="PU19" i="254"/>
  <c r="PU47" i="254"/>
  <c r="PR11" i="254"/>
  <c r="PR27" i="254"/>
  <c r="PR35" i="254"/>
  <c r="PR43" i="254"/>
  <c r="PR47" i="254"/>
  <c r="PV7" i="254"/>
  <c r="PV11" i="254"/>
  <c r="PV15" i="254"/>
  <c r="PV23" i="254"/>
  <c r="PV31" i="254"/>
  <c r="PV47" i="254"/>
  <c r="QM12" i="254"/>
  <c r="QL12" i="254"/>
  <c r="QJ12" i="254"/>
  <c r="OI12" i="254" s="1"/>
  <c r="QI12" i="254"/>
  <c r="QD12" i="254"/>
  <c r="QH12" i="254"/>
  <c r="QE12" i="254"/>
  <c r="QG12" i="254"/>
  <c r="QF12" i="254"/>
  <c r="NB12" i="254" s="1"/>
  <c r="QA12" i="254"/>
  <c r="QK12" i="254"/>
  <c r="PZ12" i="254"/>
  <c r="PY12" i="254"/>
  <c r="QC12" i="254"/>
  <c r="PX12" i="254"/>
  <c r="KN12" i="254" s="1"/>
  <c r="QB12" i="254"/>
  <c r="QM20" i="254"/>
  <c r="QL20" i="254"/>
  <c r="QK20" i="254"/>
  <c r="QI20" i="254"/>
  <c r="QD20" i="254"/>
  <c r="QJ20" i="254"/>
  <c r="OI20" i="254" s="1"/>
  <c r="QH20" i="254"/>
  <c r="QC20" i="254"/>
  <c r="QG20" i="254"/>
  <c r="QB20" i="254"/>
  <c r="QF20" i="254"/>
  <c r="NB20" i="254" s="1"/>
  <c r="QA20" i="254"/>
  <c r="PY20" i="254"/>
  <c r="QE20" i="254"/>
  <c r="PX20" i="254"/>
  <c r="KN20" i="254" s="1"/>
  <c r="PZ20" i="254"/>
  <c r="QM36" i="254"/>
  <c r="QL36" i="254"/>
  <c r="QK36" i="254"/>
  <c r="PX36" i="254"/>
  <c r="KN36" i="254" s="1"/>
  <c r="QI36" i="254"/>
  <c r="QD36" i="254"/>
  <c r="QH36" i="254"/>
  <c r="QC36" i="254"/>
  <c r="QG36" i="254"/>
  <c r="QB36" i="254"/>
  <c r="LU36" i="254" s="1"/>
  <c r="QF36" i="254"/>
  <c r="NB36" i="254" s="1"/>
  <c r="QE36" i="254"/>
  <c r="PZ36" i="254"/>
  <c r="QA36" i="254"/>
  <c r="QJ36" i="254"/>
  <c r="OI36" i="254" s="1"/>
  <c r="PY36" i="254"/>
  <c r="QM44" i="254"/>
  <c r="QL44" i="254"/>
  <c r="QK44" i="254"/>
  <c r="PX44" i="254"/>
  <c r="KN44" i="254" s="1"/>
  <c r="QJ44" i="254"/>
  <c r="OI44" i="254" s="1"/>
  <c r="QI44" i="254"/>
  <c r="QD44" i="254"/>
  <c r="QH44" i="254"/>
  <c r="QE44" i="254"/>
  <c r="QG44" i="254"/>
  <c r="QF44" i="254"/>
  <c r="NB44" i="254" s="1"/>
  <c r="QA44" i="254"/>
  <c r="PZ44" i="254"/>
  <c r="PY44" i="254"/>
  <c r="QC44" i="254"/>
  <c r="QB44" i="254"/>
  <c r="LU44" i="254" s="1"/>
  <c r="PR6" i="254"/>
  <c r="PR8" i="254"/>
  <c r="PR10" i="254"/>
  <c r="PR12" i="254"/>
  <c r="PR14" i="254"/>
  <c r="PR16" i="254"/>
  <c r="PR18" i="254"/>
  <c r="PR20" i="254"/>
  <c r="PR22" i="254"/>
  <c r="PR24" i="254"/>
  <c r="PR26" i="254"/>
  <c r="PR28" i="254"/>
  <c r="PR30" i="254"/>
  <c r="PR32" i="254"/>
  <c r="PR34" i="254"/>
  <c r="PR36" i="254"/>
  <c r="PR38" i="254"/>
  <c r="PR40" i="254"/>
  <c r="PR42" i="254"/>
  <c r="PR44" i="254"/>
  <c r="PR46" i="254"/>
  <c r="PR48" i="254"/>
  <c r="PV8" i="254"/>
  <c r="PV12" i="254"/>
  <c r="PV16" i="254"/>
  <c r="PV20" i="254"/>
  <c r="PV24" i="254"/>
  <c r="PV28" i="254"/>
  <c r="PV32" i="254"/>
  <c r="PV36" i="254"/>
  <c r="PV40" i="254"/>
  <c r="PV44" i="254"/>
  <c r="PV48" i="254"/>
  <c r="OX6" i="254"/>
  <c r="QM6" i="254"/>
  <c r="QL6" i="254"/>
  <c r="QE6" i="254"/>
  <c r="QI6" i="254"/>
  <c r="QK6" i="254"/>
  <c r="QJ6" i="254"/>
  <c r="OI6" i="254" s="1"/>
  <c r="QA6" i="254"/>
  <c r="QH6" i="254"/>
  <c r="PY6" i="254"/>
  <c r="PX6" i="254"/>
  <c r="KN6" i="254" s="1"/>
  <c r="QB6" i="254"/>
  <c r="LU6" i="254" s="1"/>
  <c r="QG6" i="254"/>
  <c r="QF6" i="254"/>
  <c r="NB6" i="254" s="1"/>
  <c r="QD6" i="254"/>
  <c r="QC6" i="254"/>
  <c r="PZ6" i="254"/>
  <c r="PB10" i="254"/>
  <c r="QM10" i="254"/>
  <c r="QL10" i="254"/>
  <c r="QD10" i="254"/>
  <c r="PZ10" i="254"/>
  <c r="QC10" i="254"/>
  <c r="QI10" i="254"/>
  <c r="QB10" i="254"/>
  <c r="LU10" i="254" s="1"/>
  <c r="QA10" i="254"/>
  <c r="PY10" i="254"/>
  <c r="QE10" i="254"/>
  <c r="PX10" i="254"/>
  <c r="KN10" i="254" s="1"/>
  <c r="QK10" i="254"/>
  <c r="QH10" i="254"/>
  <c r="QF10" i="254"/>
  <c r="NB10" i="254" s="1"/>
  <c r="QG10" i="254"/>
  <c r="QJ10" i="254"/>
  <c r="OI10" i="254" s="1"/>
  <c r="OW14" i="254"/>
  <c r="EE14" i="254" s="1"/>
  <c r="QM14" i="254"/>
  <c r="QL14" i="254"/>
  <c r="QK14" i="254"/>
  <c r="QE14" i="254"/>
  <c r="QJ14" i="254"/>
  <c r="OI14" i="254" s="1"/>
  <c r="QI14" i="254"/>
  <c r="QD14" i="254"/>
  <c r="PZ14" i="254"/>
  <c r="QC14" i="254"/>
  <c r="QB14" i="254"/>
  <c r="QH14" i="254"/>
  <c r="QA14" i="254"/>
  <c r="PX14" i="254"/>
  <c r="KN14" i="254" s="1"/>
  <c r="PY14" i="254"/>
  <c r="QF14" i="254"/>
  <c r="NB14" i="254" s="1"/>
  <c r="QG14" i="254"/>
  <c r="QM18" i="254"/>
  <c r="QL18" i="254"/>
  <c r="QK18" i="254"/>
  <c r="QJ18" i="254"/>
  <c r="OI18" i="254" s="1"/>
  <c r="QD18" i="254"/>
  <c r="PZ18" i="254"/>
  <c r="QC18" i="254"/>
  <c r="QI18" i="254"/>
  <c r="QB18" i="254"/>
  <c r="QA18" i="254"/>
  <c r="PY18" i="254"/>
  <c r="PX18" i="254"/>
  <c r="KN18" i="254" s="1"/>
  <c r="QH18" i="254"/>
  <c r="QG18" i="254"/>
  <c r="QE18" i="254"/>
  <c r="QF18" i="254"/>
  <c r="NB18" i="254" s="1"/>
  <c r="QM22" i="254"/>
  <c r="QL22" i="254"/>
  <c r="QE22" i="254"/>
  <c r="QI22" i="254"/>
  <c r="QH22" i="254"/>
  <c r="QA22" i="254"/>
  <c r="QK22" i="254"/>
  <c r="PZ22" i="254"/>
  <c r="PX22" i="254"/>
  <c r="KN22" i="254" s="1"/>
  <c r="QJ22" i="254"/>
  <c r="OI22" i="254" s="1"/>
  <c r="QD22" i="254"/>
  <c r="QG22" i="254"/>
  <c r="QC22" i="254"/>
  <c r="QF22" i="254"/>
  <c r="NB22" i="254" s="1"/>
  <c r="QB22" i="254"/>
  <c r="PY22" i="254"/>
  <c r="QM26" i="254"/>
  <c r="QL26" i="254"/>
  <c r="QD26" i="254"/>
  <c r="PZ26" i="254"/>
  <c r="QC26" i="254"/>
  <c r="QI26" i="254"/>
  <c r="QB26" i="254"/>
  <c r="QK26" i="254"/>
  <c r="QJ26" i="254"/>
  <c r="OI26" i="254" s="1"/>
  <c r="QE26" i="254"/>
  <c r="QH26" i="254"/>
  <c r="QA26" i="254"/>
  <c r="QG26" i="254"/>
  <c r="PY26" i="254"/>
  <c r="QF26" i="254"/>
  <c r="NB26" i="254" s="1"/>
  <c r="PX26" i="254"/>
  <c r="KN26" i="254" s="1"/>
  <c r="QM30" i="254"/>
  <c r="QL30" i="254"/>
  <c r="QA30" i="254"/>
  <c r="PY30" i="254"/>
  <c r="QK30" i="254"/>
  <c r="QE30" i="254"/>
  <c r="PX30" i="254"/>
  <c r="KN30" i="254" s="1"/>
  <c r="QJ30" i="254"/>
  <c r="OI30" i="254" s="1"/>
  <c r="QI30" i="254"/>
  <c r="QD30" i="254"/>
  <c r="PZ30" i="254"/>
  <c r="QC30" i="254"/>
  <c r="QB30" i="254"/>
  <c r="QH30" i="254"/>
  <c r="QG30" i="254"/>
  <c r="QF30" i="254"/>
  <c r="NB30" i="254" s="1"/>
  <c r="QM34" i="254"/>
  <c r="QL34" i="254"/>
  <c r="QK34" i="254"/>
  <c r="QJ34" i="254"/>
  <c r="OI34" i="254" s="1"/>
  <c r="QD34" i="254"/>
  <c r="PZ34" i="254"/>
  <c r="QC34" i="254"/>
  <c r="QI34" i="254"/>
  <c r="QB34" i="254"/>
  <c r="LU34" i="254" s="1"/>
  <c r="QA34" i="254"/>
  <c r="PY34" i="254"/>
  <c r="PX34" i="254"/>
  <c r="KN34" i="254" s="1"/>
  <c r="QH34" i="254"/>
  <c r="QE34" i="254"/>
  <c r="QG34" i="254"/>
  <c r="QF34" i="254"/>
  <c r="NB34" i="254" s="1"/>
  <c r="QM38" i="254"/>
  <c r="QL38" i="254"/>
  <c r="QK38" i="254"/>
  <c r="QA38" i="254"/>
  <c r="PY38" i="254"/>
  <c r="QE38" i="254"/>
  <c r="PX38" i="254"/>
  <c r="KN38" i="254" s="1"/>
  <c r="QJ38" i="254"/>
  <c r="OI38" i="254" s="1"/>
  <c r="QI38" i="254"/>
  <c r="QH38" i="254"/>
  <c r="PZ38" i="254"/>
  <c r="QD38" i="254"/>
  <c r="QG38" i="254"/>
  <c r="QC38" i="254"/>
  <c r="QF38" i="254"/>
  <c r="NB38" i="254" s="1"/>
  <c r="QB38" i="254"/>
  <c r="LU38" i="254" s="1"/>
  <c r="QM42" i="254"/>
  <c r="QL42" i="254"/>
  <c r="QK42" i="254"/>
  <c r="QD42" i="254"/>
  <c r="PZ42" i="254"/>
  <c r="QC42" i="254"/>
  <c r="QI42" i="254"/>
  <c r="QB42" i="254"/>
  <c r="LU42" i="254" s="1"/>
  <c r="QJ42" i="254"/>
  <c r="OI42" i="254" s="1"/>
  <c r="QE42" i="254"/>
  <c r="QH42" i="254"/>
  <c r="QA42" i="254"/>
  <c r="QF42" i="254"/>
  <c r="NB42" i="254" s="1"/>
  <c r="QG42" i="254"/>
  <c r="PY42" i="254"/>
  <c r="PX42" i="254"/>
  <c r="KN42" i="254" s="1"/>
  <c r="QM46" i="254"/>
  <c r="QL46" i="254"/>
  <c r="QK46" i="254"/>
  <c r="QA46" i="254"/>
  <c r="PY46" i="254"/>
  <c r="QE46" i="254"/>
  <c r="PX46" i="254"/>
  <c r="KN46" i="254" s="1"/>
  <c r="QI46" i="254"/>
  <c r="QD46" i="254"/>
  <c r="PZ46" i="254"/>
  <c r="QC46" i="254"/>
  <c r="QB46" i="254"/>
  <c r="LU46" i="254" s="1"/>
  <c r="QH46" i="254"/>
  <c r="QJ46" i="254"/>
  <c r="OI46" i="254" s="1"/>
  <c r="QG46" i="254"/>
  <c r="QF46" i="254"/>
  <c r="NB46" i="254" s="1"/>
  <c r="PU5" i="254"/>
  <c r="PS6" i="254"/>
  <c r="PS8" i="254"/>
  <c r="PS10" i="254"/>
  <c r="PS12" i="254"/>
  <c r="PS14" i="254"/>
  <c r="PS16" i="254"/>
  <c r="PS18" i="254"/>
  <c r="PS20" i="254"/>
  <c r="PS22" i="254"/>
  <c r="PS24" i="254"/>
  <c r="PS26" i="254"/>
  <c r="PS28" i="254"/>
  <c r="PS30" i="254"/>
  <c r="PS32" i="254"/>
  <c r="PS34" i="254"/>
  <c r="PS36" i="254"/>
  <c r="PS38" i="254"/>
  <c r="PS40" i="254"/>
  <c r="PS42" i="254"/>
  <c r="PS44" i="254"/>
  <c r="PS46" i="254"/>
  <c r="PS48" i="254"/>
  <c r="PW6" i="254"/>
  <c r="PW8" i="254"/>
  <c r="PW10" i="254"/>
  <c r="PW12" i="254"/>
  <c r="PW14" i="254"/>
  <c r="PW16" i="254"/>
  <c r="PW18" i="254"/>
  <c r="PW20" i="254"/>
  <c r="PW22" i="254"/>
  <c r="PW24" i="254"/>
  <c r="PW26" i="254"/>
  <c r="PW28" i="254"/>
  <c r="PW30" i="254"/>
  <c r="PW32" i="254"/>
  <c r="PW34" i="254"/>
  <c r="PW36" i="254"/>
  <c r="PW38" i="254"/>
  <c r="PW40" i="254"/>
  <c r="PW42" i="254"/>
  <c r="PW44" i="254"/>
  <c r="PW46" i="254"/>
  <c r="PW48" i="254"/>
  <c r="PF12" i="254"/>
  <c r="OX28" i="254"/>
  <c r="OR44" i="254"/>
  <c r="OW20" i="254"/>
  <c r="EE20" i="254" s="1"/>
  <c r="PD8" i="254"/>
  <c r="OO24" i="254"/>
  <c r="OY40" i="254"/>
  <c r="PA16" i="254"/>
  <c r="FL16" i="254" s="1"/>
  <c r="ON36" i="254"/>
  <c r="PB18" i="254"/>
  <c r="OT22" i="254"/>
  <c r="PA26" i="254"/>
  <c r="FL26" i="254" s="1"/>
  <c r="PC30" i="254"/>
  <c r="OU34" i="254"/>
  <c r="PC38" i="254"/>
  <c r="OY15" i="254"/>
  <c r="OZ19" i="254"/>
  <c r="OP27" i="254"/>
  <c r="PA31" i="254"/>
  <c r="FL31" i="254" s="1"/>
  <c r="OQ47" i="254"/>
  <c r="OV17" i="254"/>
  <c r="OV21" i="254"/>
  <c r="PB25" i="254"/>
  <c r="PB29" i="254"/>
  <c r="ON33" i="254"/>
  <c r="OV37" i="254"/>
  <c r="OS41" i="254"/>
  <c r="CX41" i="254" s="1"/>
  <c r="PD49" i="254"/>
  <c r="OV5" i="254"/>
  <c r="OX12" i="254"/>
  <c r="OX13" i="254"/>
  <c r="OY20" i="254"/>
  <c r="OW25" i="254"/>
  <c r="EE25" i="254" s="1"/>
  <c r="PC33" i="254"/>
  <c r="OO36" i="254"/>
  <c r="BQ36" i="254" s="1"/>
  <c r="OL5" i="254"/>
  <c r="OW10" i="254"/>
  <c r="EE10" i="254" s="1"/>
  <c r="OT18" i="254"/>
  <c r="PB33" i="254"/>
  <c r="OW5" i="254"/>
  <c r="EE5" i="254" s="1"/>
  <c r="OM22" i="254"/>
  <c r="PD5" i="254"/>
  <c r="PC24" i="254"/>
  <c r="OT37" i="254"/>
  <c r="OU6" i="254"/>
  <c r="OP14" i="254"/>
  <c r="OV42" i="254"/>
  <c r="OU8" i="254"/>
  <c r="OM16" i="254"/>
  <c r="OS26" i="254"/>
  <c r="CX26" i="254" s="1"/>
  <c r="OV45" i="254"/>
  <c r="OU9" i="254"/>
  <c r="OP17" i="254"/>
  <c r="OZ28" i="254"/>
  <c r="OW45" i="254"/>
  <c r="EE45" i="254" s="1"/>
  <c r="OV9" i="254"/>
  <c r="PD17" i="254"/>
  <c r="OU30" i="254"/>
  <c r="OL49" i="254"/>
  <c r="OT6" i="254"/>
  <c r="PC14" i="254"/>
  <c r="OL22" i="254"/>
  <c r="OT30" i="254"/>
  <c r="OT42" i="254"/>
  <c r="OM5" i="254"/>
  <c r="PB6" i="254"/>
  <c r="PD9" i="254"/>
  <c r="OP13" i="254"/>
  <c r="ON16" i="254"/>
  <c r="OU18" i="254"/>
  <c r="PA22" i="254"/>
  <c r="FL22" i="254" s="1"/>
  <c r="OW32" i="254"/>
  <c r="EE32" i="254" s="1"/>
  <c r="OM37" i="254"/>
  <c r="PC6" i="254"/>
  <c r="OK10" i="254"/>
  <c r="OW16" i="254"/>
  <c r="EE16" i="254" s="1"/>
  <c r="OM20" i="254"/>
  <c r="PC26" i="254"/>
  <c r="OR8" i="254"/>
  <c r="OV10" i="254"/>
  <c r="OQ38" i="254"/>
  <c r="PE5" i="254"/>
  <c r="PC8" i="254"/>
  <c r="OW11" i="254"/>
  <c r="EE11" i="254" s="1"/>
  <c r="OQ14" i="254"/>
  <c r="OQ17" i="254"/>
  <c r="OL25" i="254"/>
  <c r="OT29" i="254"/>
  <c r="OX40" i="254"/>
  <c r="OM49" i="254"/>
  <c r="OK6" i="254"/>
  <c r="OO12" i="254"/>
  <c r="PB14" i="254"/>
  <c r="PC17" i="254"/>
  <c r="OT21" i="254"/>
  <c r="OV25" i="254"/>
  <c r="OU29" i="254"/>
  <c r="PB34" i="254"/>
  <c r="PG23" i="254"/>
  <c r="PF23" i="254"/>
  <c r="PE23" i="254"/>
  <c r="GS23" i="254" s="1"/>
  <c r="PH23" i="254"/>
  <c r="OX23" i="254"/>
  <c r="OR23" i="254"/>
  <c r="OK23" i="254"/>
  <c r="PD23" i="254"/>
  <c r="OQ23" i="254"/>
  <c r="PC23" i="254"/>
  <c r="OU23" i="254"/>
  <c r="OM23" i="254"/>
  <c r="PB23" i="254"/>
  <c r="OT23" i="254"/>
  <c r="OL23" i="254"/>
  <c r="OV23" i="254"/>
  <c r="ON23" i="254"/>
  <c r="PG39" i="254"/>
  <c r="PF39" i="254"/>
  <c r="OY39" i="254"/>
  <c r="OS39" i="254"/>
  <c r="CX39" i="254" s="1"/>
  <c r="OL39" i="254"/>
  <c r="OX39" i="254"/>
  <c r="OR39" i="254"/>
  <c r="OK39" i="254"/>
  <c r="PH39" i="254"/>
  <c r="PC39" i="254"/>
  <c r="OU39" i="254"/>
  <c r="OM39" i="254"/>
  <c r="PE39" i="254"/>
  <c r="GS39" i="254" s="1"/>
  <c r="PB39" i="254"/>
  <c r="OT39" i="254"/>
  <c r="PD39" i="254"/>
  <c r="OV39" i="254"/>
  <c r="ON39" i="254"/>
  <c r="OQ39" i="254"/>
  <c r="OP39" i="254"/>
  <c r="PC7" i="254"/>
  <c r="OT15" i="254"/>
  <c r="OP19" i="254"/>
  <c r="OW23" i="254"/>
  <c r="EE23" i="254" s="1"/>
  <c r="PB27" i="254"/>
  <c r="PE8" i="254"/>
  <c r="GS8" i="254" s="1"/>
  <c r="PG8" i="254"/>
  <c r="PF8" i="254"/>
  <c r="PH8" i="254"/>
  <c r="OZ8" i="254"/>
  <c r="OM8" i="254"/>
  <c r="OY8" i="254"/>
  <c r="OS8" i="254"/>
  <c r="CX8" i="254" s="1"/>
  <c r="OL8" i="254"/>
  <c r="PA8" i="254"/>
  <c r="FL8" i="254" s="1"/>
  <c r="OT8" i="254"/>
  <c r="ON8" i="254"/>
  <c r="PE12" i="254"/>
  <c r="GS12" i="254" s="1"/>
  <c r="PH12" i="254"/>
  <c r="PG12" i="254"/>
  <c r="OZ12" i="254"/>
  <c r="OM12" i="254"/>
  <c r="OY12" i="254"/>
  <c r="OS12" i="254"/>
  <c r="CX12" i="254" s="1"/>
  <c r="OL12" i="254"/>
  <c r="PA12" i="254"/>
  <c r="FL12" i="254" s="1"/>
  <c r="OT12" i="254"/>
  <c r="ON12" i="254"/>
  <c r="PE16" i="254"/>
  <c r="GS16" i="254" s="1"/>
  <c r="PH16" i="254"/>
  <c r="PG16" i="254"/>
  <c r="OX16" i="254"/>
  <c r="OR16" i="254"/>
  <c r="OK16" i="254"/>
  <c r="PF16" i="254"/>
  <c r="OY16" i="254"/>
  <c r="OQ16" i="254"/>
  <c r="OP16" i="254"/>
  <c r="OZ16" i="254"/>
  <c r="OS16" i="254"/>
  <c r="CX16" i="254" s="1"/>
  <c r="PE20" i="254"/>
  <c r="GS20" i="254" s="1"/>
  <c r="PH20" i="254"/>
  <c r="OX20" i="254"/>
  <c r="OR20" i="254"/>
  <c r="OK20" i="254"/>
  <c r="PD20" i="254"/>
  <c r="OQ20" i="254"/>
  <c r="PA20" i="254"/>
  <c r="FL20" i="254" s="1"/>
  <c r="OS20" i="254"/>
  <c r="CX20" i="254" s="1"/>
  <c r="PB20" i="254"/>
  <c r="OT20" i="254"/>
  <c r="OL20" i="254"/>
  <c r="PE24" i="254"/>
  <c r="GS24" i="254" s="1"/>
  <c r="PH24" i="254"/>
  <c r="OX24" i="254"/>
  <c r="OR24" i="254"/>
  <c r="OK24" i="254"/>
  <c r="PD24" i="254"/>
  <c r="OQ24" i="254"/>
  <c r="PG24" i="254"/>
  <c r="PF24" i="254"/>
  <c r="PA24" i="254"/>
  <c r="FL24" i="254" s="1"/>
  <c r="OS24" i="254"/>
  <c r="CX24" i="254" s="1"/>
  <c r="PB24" i="254"/>
  <c r="OT24" i="254"/>
  <c r="OL24" i="254"/>
  <c r="PE28" i="254"/>
  <c r="GS28" i="254" s="1"/>
  <c r="PH28" i="254"/>
  <c r="OY28" i="254"/>
  <c r="OS28" i="254"/>
  <c r="CX28" i="254" s="1"/>
  <c r="OL28" i="254"/>
  <c r="PB28" i="254"/>
  <c r="OU28" i="254"/>
  <c r="ON28" i="254"/>
  <c r="OT28" i="254"/>
  <c r="OM28" i="254"/>
  <c r="PF28" i="254"/>
  <c r="OW28" i="254"/>
  <c r="EE28" i="254" s="1"/>
  <c r="OK28" i="254"/>
  <c r="OV28" i="254"/>
  <c r="OO28" i="254"/>
  <c r="PE32" i="254"/>
  <c r="GS32" i="254" s="1"/>
  <c r="PH32" i="254"/>
  <c r="OY32" i="254"/>
  <c r="OS32" i="254"/>
  <c r="CX32" i="254" s="1"/>
  <c r="OL32" i="254"/>
  <c r="OX32" i="254"/>
  <c r="OR32" i="254"/>
  <c r="OK32" i="254"/>
  <c r="PG32" i="254"/>
  <c r="PA32" i="254"/>
  <c r="FL32" i="254" s="1"/>
  <c r="OQ32" i="254"/>
  <c r="PB32" i="254"/>
  <c r="OT32" i="254"/>
  <c r="PD32" i="254"/>
  <c r="PC32" i="254"/>
  <c r="OO32" i="254"/>
  <c r="OP32" i="254"/>
  <c r="PE36" i="254"/>
  <c r="GS36" i="254" s="1"/>
  <c r="PH36" i="254"/>
  <c r="OY36" i="254"/>
  <c r="OS36" i="254"/>
  <c r="CX36" i="254" s="1"/>
  <c r="OL36" i="254"/>
  <c r="OX36" i="254"/>
  <c r="OR36" i="254"/>
  <c r="OK36" i="254"/>
  <c r="PF36" i="254"/>
  <c r="PG36" i="254"/>
  <c r="PA36" i="254"/>
  <c r="FL36" i="254" s="1"/>
  <c r="OQ36" i="254"/>
  <c r="PB36" i="254"/>
  <c r="OT36" i="254"/>
  <c r="OV36" i="254"/>
  <c r="OU36" i="254"/>
  <c r="OW36" i="254"/>
  <c r="EE36" i="254" s="1"/>
  <c r="PE40" i="254"/>
  <c r="GS40" i="254" s="1"/>
  <c r="OU40" i="254"/>
  <c r="OO40" i="254"/>
  <c r="BQ40" i="254" s="1"/>
  <c r="PH40" i="254"/>
  <c r="PG40" i="254"/>
  <c r="PA40" i="254"/>
  <c r="FL40" i="254" s="1"/>
  <c r="OL40" i="254"/>
  <c r="PF40" i="254"/>
  <c r="OZ40" i="254"/>
  <c r="OS40" i="254"/>
  <c r="CX40" i="254" s="1"/>
  <c r="OK40" i="254"/>
  <c r="PB40" i="254"/>
  <c r="OT40" i="254"/>
  <c r="OV40" i="254"/>
  <c r="OR40" i="254"/>
  <c r="OW40" i="254"/>
  <c r="EE40" i="254" s="1"/>
  <c r="PD40" i="254"/>
  <c r="ON40" i="254"/>
  <c r="PC40" i="254"/>
  <c r="OM40" i="254"/>
  <c r="PE44" i="254"/>
  <c r="GS44" i="254" s="1"/>
  <c r="OU44" i="254"/>
  <c r="OO44" i="254"/>
  <c r="BQ44" i="254" s="1"/>
  <c r="PH44" i="254"/>
  <c r="OP44" i="254"/>
  <c r="PD44" i="254"/>
  <c r="OW44" i="254"/>
  <c r="EE44" i="254" s="1"/>
  <c r="PF44" i="254"/>
  <c r="OX44" i="254"/>
  <c r="OQ44" i="254"/>
  <c r="OZ44" i="254"/>
  <c r="OM44" i="254"/>
  <c r="PG44" i="254"/>
  <c r="OY44" i="254"/>
  <c r="OL44" i="254"/>
  <c r="PA44" i="254"/>
  <c r="FL44" i="254" s="1"/>
  <c r="ON44" i="254"/>
  <c r="PC44" i="254"/>
  <c r="PB44" i="254"/>
  <c r="OK44" i="254"/>
  <c r="PB48" i="254"/>
  <c r="OV48" i="254"/>
  <c r="PE48" i="254"/>
  <c r="GS48" i="254" s="1"/>
  <c r="OU48" i="254"/>
  <c r="OO48" i="254"/>
  <c r="BQ48" i="254" s="1"/>
  <c r="PH48" i="254"/>
  <c r="PC48" i="254"/>
  <c r="OK48" i="254"/>
  <c r="PA48" i="254"/>
  <c r="FL48" i="254" s="1"/>
  <c r="OS48" i="254"/>
  <c r="CX48" i="254" s="1"/>
  <c r="PD48" i="254"/>
  <c r="OT48" i="254"/>
  <c r="OL48" i="254"/>
  <c r="OZ48" i="254"/>
  <c r="ON48" i="254"/>
  <c r="OY48" i="254"/>
  <c r="OM48" i="254"/>
  <c r="PF48" i="254"/>
  <c r="OP48" i="254"/>
  <c r="PG48" i="254"/>
  <c r="OQ48" i="254"/>
  <c r="OR48" i="254"/>
  <c r="ON6" i="254"/>
  <c r="OV6" i="254"/>
  <c r="PD6" i="254"/>
  <c r="OU7" i="254"/>
  <c r="PD7" i="254"/>
  <c r="OV8" i="254"/>
  <c r="OK9" i="254"/>
  <c r="OW9" i="254"/>
  <c r="EE9" i="254" s="1"/>
  <c r="OO10" i="254"/>
  <c r="BQ10" i="254" s="1"/>
  <c r="OP12" i="254"/>
  <c r="OQ13" i="254"/>
  <c r="PB13" i="254"/>
  <c r="OR14" i="254"/>
  <c r="PD14" i="254"/>
  <c r="OO16" i="254"/>
  <c r="OS17" i="254"/>
  <c r="CX17" i="254" s="1"/>
  <c r="OL18" i="254"/>
  <c r="OZ18" i="254"/>
  <c r="OS19" i="254"/>
  <c r="CX19" i="254" s="1"/>
  <c r="ON20" i="254"/>
  <c r="OZ20" i="254"/>
  <c r="OU21" i="254"/>
  <c r="OP22" i="254"/>
  <c r="PB22" i="254"/>
  <c r="OY23" i="254"/>
  <c r="OP24" i="254"/>
  <c r="OM25" i="254"/>
  <c r="OT26" i="254"/>
  <c r="PC27" i="254"/>
  <c r="PA28" i="254"/>
  <c r="FL28" i="254" s="1"/>
  <c r="OZ32" i="254"/>
  <c r="PD33" i="254"/>
  <c r="OP35" i="254"/>
  <c r="OU37" i="254"/>
  <c r="OT38" i="254"/>
  <c r="OZ39" i="254"/>
  <c r="OR41" i="254"/>
  <c r="OW42" i="254"/>
  <c r="EE42" i="254" s="1"/>
  <c r="OS44" i="254"/>
  <c r="CX44" i="254" s="1"/>
  <c r="OY47" i="254"/>
  <c r="PG28" i="254"/>
  <c r="PG11" i="254"/>
  <c r="PF11" i="254"/>
  <c r="PH11" i="254"/>
  <c r="OZ11" i="254"/>
  <c r="OM11" i="254"/>
  <c r="OY11" i="254"/>
  <c r="OS11" i="254"/>
  <c r="CX11" i="254" s="1"/>
  <c r="OL11" i="254"/>
  <c r="PA11" i="254"/>
  <c r="FL11" i="254" s="1"/>
  <c r="OT11" i="254"/>
  <c r="ON11" i="254"/>
  <c r="PG31" i="254"/>
  <c r="PF31" i="254"/>
  <c r="OY31" i="254"/>
  <c r="OS31" i="254"/>
  <c r="CX31" i="254" s="1"/>
  <c r="OL31" i="254"/>
  <c r="PH31" i="254"/>
  <c r="OX31" i="254"/>
  <c r="OR31" i="254"/>
  <c r="OK31" i="254"/>
  <c r="PC31" i="254"/>
  <c r="OU31" i="254"/>
  <c r="OM31" i="254"/>
  <c r="PB31" i="254"/>
  <c r="OT31" i="254"/>
  <c r="PE31" i="254"/>
  <c r="GS31" i="254" s="1"/>
  <c r="PD31" i="254"/>
  <c r="OV31" i="254"/>
  <c r="ON31" i="254"/>
  <c r="OW31" i="254"/>
  <c r="EE31" i="254" s="1"/>
  <c r="OR7" i="254"/>
  <c r="OO27" i="254"/>
  <c r="OZ31" i="254"/>
  <c r="OX47" i="254"/>
  <c r="OP5" i="254"/>
  <c r="OX5" i="254"/>
  <c r="OO6" i="254"/>
  <c r="BQ6" i="254" s="1"/>
  <c r="OW6" i="254"/>
  <c r="EE6" i="254" s="1"/>
  <c r="OK7" i="254"/>
  <c r="AJ7" i="254" s="1"/>
  <c r="OV7" i="254"/>
  <c r="OK8" i="254"/>
  <c r="OW8" i="254"/>
  <c r="EE8" i="254" s="1"/>
  <c r="OO9" i="254"/>
  <c r="OX10" i="254"/>
  <c r="OP11" i="254"/>
  <c r="OQ12" i="254"/>
  <c r="PB12" i="254"/>
  <c r="OR13" i="254"/>
  <c r="OU14" i="254"/>
  <c r="OL15" i="254"/>
  <c r="PB16" i="254"/>
  <c r="OM18" i="254"/>
  <c r="PA18" i="254"/>
  <c r="FL18" i="254" s="1"/>
  <c r="OO20" i="254"/>
  <c r="PC20" i="254"/>
  <c r="OS22" i="254"/>
  <c r="CX22" i="254" s="1"/>
  <c r="PC22" i="254"/>
  <c r="OZ23" i="254"/>
  <c r="OU24" i="254"/>
  <c r="ON25" i="254"/>
  <c r="OU26" i="254"/>
  <c r="PC28" i="254"/>
  <c r="OZ30" i="254"/>
  <c r="OM34" i="254"/>
  <c r="OQ35" i="254"/>
  <c r="OP36" i="254"/>
  <c r="PA39" i="254"/>
  <c r="FL39" i="254" s="1"/>
  <c r="OR46" i="254"/>
  <c r="OZ47" i="254"/>
  <c r="PG15" i="254"/>
  <c r="PF15" i="254"/>
  <c r="OX15" i="254"/>
  <c r="OR15" i="254"/>
  <c r="OK15" i="254"/>
  <c r="PH15" i="254"/>
  <c r="PC15" i="254"/>
  <c r="OV15" i="254"/>
  <c r="OO15" i="254"/>
  <c r="PE15" i="254"/>
  <c r="GS15" i="254" s="1"/>
  <c r="PB15" i="254"/>
  <c r="OU15" i="254"/>
  <c r="ON15" i="254"/>
  <c r="PD15" i="254"/>
  <c r="OW15" i="254"/>
  <c r="EE15" i="254" s="1"/>
  <c r="PG27" i="254"/>
  <c r="PF27" i="254"/>
  <c r="PH27" i="254"/>
  <c r="OY27" i="254"/>
  <c r="OS27" i="254"/>
  <c r="CX27" i="254" s="1"/>
  <c r="PE27" i="254"/>
  <c r="GS27" i="254" s="1"/>
  <c r="OZ27" i="254"/>
  <c r="OR27" i="254"/>
  <c r="OK27" i="254"/>
  <c r="OX27" i="254"/>
  <c r="OQ27" i="254"/>
  <c r="OV27" i="254"/>
  <c r="OM27" i="254"/>
  <c r="PD27" i="254"/>
  <c r="OU27" i="254"/>
  <c r="OL27" i="254"/>
  <c r="OW27" i="254"/>
  <c r="EE27" i="254" s="1"/>
  <c r="ON27" i="254"/>
  <c r="PG43" i="254"/>
  <c r="PF43" i="254"/>
  <c r="OU43" i="254"/>
  <c r="OO43" i="254"/>
  <c r="BQ43" i="254" s="1"/>
  <c r="PE43" i="254"/>
  <c r="GS43" i="254" s="1"/>
  <c r="PB43" i="254"/>
  <c r="OT43" i="254"/>
  <c r="OM43" i="254"/>
  <c r="PH43" i="254"/>
  <c r="PA43" i="254"/>
  <c r="FL43" i="254" s="1"/>
  <c r="OL43" i="254"/>
  <c r="PC43" i="254"/>
  <c r="OV43" i="254"/>
  <c r="ON43" i="254"/>
  <c r="OW43" i="254"/>
  <c r="EE43" i="254" s="1"/>
  <c r="OS43" i="254"/>
  <c r="CX43" i="254" s="1"/>
  <c r="PD43" i="254"/>
  <c r="OK43" i="254"/>
  <c r="OZ43" i="254"/>
  <c r="PB7" i="254"/>
  <c r="PH5" i="254"/>
  <c r="OU5" i="254"/>
  <c r="OO5" i="254"/>
  <c r="PG5" i="254"/>
  <c r="PA5" i="254"/>
  <c r="FL5" i="254" s="1"/>
  <c r="OT5" i="254"/>
  <c r="ON5" i="254"/>
  <c r="PG9" i="254"/>
  <c r="PE9" i="254"/>
  <c r="GS9" i="254" s="1"/>
  <c r="PH9" i="254"/>
  <c r="OZ9" i="254"/>
  <c r="OM9" i="254"/>
  <c r="PF9" i="254"/>
  <c r="OY9" i="254"/>
  <c r="OS9" i="254"/>
  <c r="CX9" i="254" s="1"/>
  <c r="OL9" i="254"/>
  <c r="PA9" i="254"/>
  <c r="FL9" i="254" s="1"/>
  <c r="OT9" i="254"/>
  <c r="ON9" i="254"/>
  <c r="PG13" i="254"/>
  <c r="PF13" i="254"/>
  <c r="PE13" i="254"/>
  <c r="GS13" i="254" s="1"/>
  <c r="PH13" i="254"/>
  <c r="OZ13" i="254"/>
  <c r="OM13" i="254"/>
  <c r="OY13" i="254"/>
  <c r="OS13" i="254"/>
  <c r="CX13" i="254" s="1"/>
  <c r="OL13" i="254"/>
  <c r="PA13" i="254"/>
  <c r="FL13" i="254" s="1"/>
  <c r="OT13" i="254"/>
  <c r="ON13" i="254"/>
  <c r="PG17" i="254"/>
  <c r="PF17" i="254"/>
  <c r="PE17" i="254"/>
  <c r="GS17" i="254" s="1"/>
  <c r="OX17" i="254"/>
  <c r="OR17" i="254"/>
  <c r="OK17" i="254"/>
  <c r="OT17" i="254"/>
  <c r="OM17" i="254"/>
  <c r="PA17" i="254"/>
  <c r="FL17" i="254" s="1"/>
  <c r="OL17" i="254"/>
  <c r="PH17" i="254"/>
  <c r="PB17" i="254"/>
  <c r="OU17" i="254"/>
  <c r="ON17" i="254"/>
  <c r="PG21" i="254"/>
  <c r="PF21" i="254"/>
  <c r="PE21" i="254"/>
  <c r="GS21" i="254" s="1"/>
  <c r="OX21" i="254"/>
  <c r="OR21" i="254"/>
  <c r="OK21" i="254"/>
  <c r="PD21" i="254"/>
  <c r="OQ21" i="254"/>
  <c r="PH21" i="254"/>
  <c r="OZ21" i="254"/>
  <c r="OP21" i="254"/>
  <c r="OY21" i="254"/>
  <c r="PA21" i="254"/>
  <c r="FL21" i="254" s="1"/>
  <c r="OS21" i="254"/>
  <c r="CX21" i="254" s="1"/>
  <c r="PG25" i="254"/>
  <c r="PF25" i="254"/>
  <c r="PE25" i="254"/>
  <c r="GS25" i="254" s="1"/>
  <c r="PH25" i="254"/>
  <c r="OX25" i="254"/>
  <c r="OR25" i="254"/>
  <c r="OK25" i="254"/>
  <c r="PD25" i="254"/>
  <c r="OQ25" i="254"/>
  <c r="OZ25" i="254"/>
  <c r="OP25" i="254"/>
  <c r="OY25" i="254"/>
  <c r="PA25" i="254"/>
  <c r="FL25" i="254" s="1"/>
  <c r="OS25" i="254"/>
  <c r="CX25" i="254" s="1"/>
  <c r="PG29" i="254"/>
  <c r="PF29" i="254"/>
  <c r="PH29" i="254"/>
  <c r="OY29" i="254"/>
  <c r="OS29" i="254"/>
  <c r="CX29" i="254" s="1"/>
  <c r="OL29" i="254"/>
  <c r="OX29" i="254"/>
  <c r="OR29" i="254"/>
  <c r="PE29" i="254"/>
  <c r="GS29" i="254" s="1"/>
  <c r="OZ29" i="254"/>
  <c r="OP29" i="254"/>
  <c r="OW29" i="254"/>
  <c r="EE29" i="254" s="1"/>
  <c r="OM29" i="254"/>
  <c r="OV29" i="254"/>
  <c r="OK29" i="254"/>
  <c r="PA29" i="254"/>
  <c r="FL29" i="254" s="1"/>
  <c r="ON29" i="254"/>
  <c r="PG33" i="254"/>
  <c r="PF33" i="254"/>
  <c r="OY33" i="254"/>
  <c r="OS33" i="254"/>
  <c r="CX33" i="254" s="1"/>
  <c r="OL33" i="254"/>
  <c r="PH33" i="254"/>
  <c r="OX33" i="254"/>
  <c r="OR33" i="254"/>
  <c r="OK33" i="254"/>
  <c r="OZ33" i="254"/>
  <c r="OP33" i="254"/>
  <c r="PE33" i="254"/>
  <c r="GS33" i="254" s="1"/>
  <c r="PA33" i="254"/>
  <c r="FL33" i="254" s="1"/>
  <c r="OQ33" i="254"/>
  <c r="OW33" i="254"/>
  <c r="EE33" i="254" s="1"/>
  <c r="OV33" i="254"/>
  <c r="OM33" i="254"/>
  <c r="PG37" i="254"/>
  <c r="PF37" i="254"/>
  <c r="OY37" i="254"/>
  <c r="OS37" i="254"/>
  <c r="CX37" i="254" s="1"/>
  <c r="OL37" i="254"/>
  <c r="OX37" i="254"/>
  <c r="OR37" i="254"/>
  <c r="OK37" i="254"/>
  <c r="OZ37" i="254"/>
  <c r="OP37" i="254"/>
  <c r="PE37" i="254"/>
  <c r="GS37" i="254" s="1"/>
  <c r="PA37" i="254"/>
  <c r="FL37" i="254" s="1"/>
  <c r="OQ37" i="254"/>
  <c r="PC37" i="254"/>
  <c r="OO37" i="254"/>
  <c r="BQ37" i="254" s="1"/>
  <c r="PB37" i="254"/>
  <c r="ON37" i="254"/>
  <c r="PH37" i="254"/>
  <c r="PD37" i="254"/>
  <c r="OU41" i="254"/>
  <c r="OO41" i="254"/>
  <c r="BQ41" i="254" s="1"/>
  <c r="PH41" i="254"/>
  <c r="PG41" i="254"/>
  <c r="PF41" i="254"/>
  <c r="PD41" i="254"/>
  <c r="OW41" i="254"/>
  <c r="EE41" i="254" s="1"/>
  <c r="PC41" i="254"/>
  <c r="OV41" i="254"/>
  <c r="ON41" i="254"/>
  <c r="PE41" i="254"/>
  <c r="GS41" i="254" s="1"/>
  <c r="OP41" i="254"/>
  <c r="OY41" i="254"/>
  <c r="OL41" i="254"/>
  <c r="OX41" i="254"/>
  <c r="OK41" i="254"/>
  <c r="OZ41" i="254"/>
  <c r="OM41" i="254"/>
  <c r="PB41" i="254"/>
  <c r="OQ41" i="254"/>
  <c r="PB45" i="254"/>
  <c r="OU45" i="254"/>
  <c r="OO45" i="254"/>
  <c r="BQ45" i="254" s="1"/>
  <c r="PH45" i="254"/>
  <c r="PG45" i="254"/>
  <c r="PF45" i="254"/>
  <c r="OZ45" i="254"/>
  <c r="OS45" i="254"/>
  <c r="CX45" i="254" s="1"/>
  <c r="OK45" i="254"/>
  <c r="OY45" i="254"/>
  <c r="OR45" i="254"/>
  <c r="PA45" i="254"/>
  <c r="FL45" i="254" s="1"/>
  <c r="OL45" i="254"/>
  <c r="PE45" i="254"/>
  <c r="GS45" i="254" s="1"/>
  <c r="OQ45" i="254"/>
  <c r="PD45" i="254"/>
  <c r="OP45" i="254"/>
  <c r="OT45" i="254"/>
  <c r="PC45" i="254"/>
  <c r="OX45" i="254"/>
  <c r="OM45" i="254"/>
  <c r="PB49" i="254"/>
  <c r="OV49" i="254"/>
  <c r="OU49" i="254"/>
  <c r="OO49" i="254"/>
  <c r="BQ49" i="254" s="1"/>
  <c r="PH49" i="254"/>
  <c r="PG49" i="254"/>
  <c r="PF49" i="254"/>
  <c r="OZ49" i="254"/>
  <c r="OR49" i="254"/>
  <c r="OY49" i="254"/>
  <c r="OQ49" i="254"/>
  <c r="PA49" i="254"/>
  <c r="FL49" i="254" s="1"/>
  <c r="OS49" i="254"/>
  <c r="CX49" i="254" s="1"/>
  <c r="OW49" i="254"/>
  <c r="EE49" i="254" s="1"/>
  <c r="PE49" i="254"/>
  <c r="GS49" i="254" s="1"/>
  <c r="OT49" i="254"/>
  <c r="OP49" i="254"/>
  <c r="OX49" i="254"/>
  <c r="OK49" i="254"/>
  <c r="AJ49" i="254" s="1"/>
  <c r="ON49" i="254"/>
  <c r="PC49" i="254"/>
  <c r="OQ5" i="254"/>
  <c r="OY5" i="254"/>
  <c r="ON7" i="254"/>
  <c r="OW7" i="254"/>
  <c r="EE7" i="254" s="1"/>
  <c r="OO8" i="254"/>
  <c r="OX9" i="254"/>
  <c r="OP10" i="254"/>
  <c r="OQ11" i="254"/>
  <c r="PB11" i="254"/>
  <c r="OR12" i="254"/>
  <c r="PC12" i="254"/>
  <c r="OU13" i="254"/>
  <c r="PD13" i="254"/>
  <c r="OV14" i="254"/>
  <c r="OM15" i="254"/>
  <c r="OZ15" i="254"/>
  <c r="PC16" i="254"/>
  <c r="OW17" i="254"/>
  <c r="EE17" i="254" s="1"/>
  <c r="ON18" i="254"/>
  <c r="OW19" i="254"/>
  <c r="EE19" i="254" s="1"/>
  <c r="OL21" i="254"/>
  <c r="OW21" i="254"/>
  <c r="EE21" i="254" s="1"/>
  <c r="OO23" i="254"/>
  <c r="PA23" i="254"/>
  <c r="FL23" i="254" s="1"/>
  <c r="OV24" i="254"/>
  <c r="OO25" i="254"/>
  <c r="PC25" i="254"/>
  <c r="OZ26" i="254"/>
  <c r="OP28" i="254"/>
  <c r="PD28" i="254"/>
  <c r="PC29" i="254"/>
  <c r="OM32" i="254"/>
  <c r="OO33" i="254"/>
  <c r="BQ33" i="254" s="1"/>
  <c r="OP34" i="254"/>
  <c r="OW37" i="254"/>
  <c r="EE37" i="254" s="1"/>
  <c r="PB38" i="254"/>
  <c r="OP43" i="254"/>
  <c r="OT44" i="254"/>
  <c r="OS46" i="254"/>
  <c r="CX46" i="254" s="1"/>
  <c r="PA47" i="254"/>
  <c r="FL47" i="254" s="1"/>
  <c r="PF32" i="254"/>
  <c r="OY43" i="254"/>
  <c r="OR5" i="254"/>
  <c r="OZ5" i="254"/>
  <c r="OP6" i="254"/>
  <c r="OO7" i="254"/>
  <c r="OX8" i="254"/>
  <c r="OP9" i="254"/>
  <c r="OQ10" i="254"/>
  <c r="OR11" i="254"/>
  <c r="PC11" i="254"/>
  <c r="OU12" i="254"/>
  <c r="PD12" i="254"/>
  <c r="OV13" i="254"/>
  <c r="OK14" i="254"/>
  <c r="OP15" i="254"/>
  <c r="PA15" i="254"/>
  <c r="FL15" i="254" s="1"/>
  <c r="OT16" i="254"/>
  <c r="PD16" i="254"/>
  <c r="OQ18" i="254"/>
  <c r="OY19" i="254"/>
  <c r="OP20" i="254"/>
  <c r="OM21" i="254"/>
  <c r="OW24" i="254"/>
  <c r="EE24" i="254" s="1"/>
  <c r="OL26" i="254"/>
  <c r="OT27" i="254"/>
  <c r="OQ28" i="254"/>
  <c r="OO29" i="254"/>
  <c r="PD29" i="254"/>
  <c r="OO31" i="254"/>
  <c r="ON32" i="254"/>
  <c r="OW35" i="254"/>
  <c r="EE35" i="254" s="1"/>
  <c r="OZ36" i="254"/>
  <c r="OP40" i="254"/>
  <c r="OT41" i="254"/>
  <c r="OQ43" i="254"/>
  <c r="OV44" i="254"/>
  <c r="OW48" i="254"/>
  <c r="EE48" i="254" s="1"/>
  <c r="PH7" i="254"/>
  <c r="PF20" i="254"/>
  <c r="PH6" i="254"/>
  <c r="PG6" i="254"/>
  <c r="PF6" i="254"/>
  <c r="PE6" i="254"/>
  <c r="GS6" i="254" s="1"/>
  <c r="OZ6" i="254"/>
  <c r="OM6" i="254"/>
  <c r="OY6" i="254"/>
  <c r="OS6" i="254"/>
  <c r="CX6" i="254" s="1"/>
  <c r="OL6" i="254"/>
  <c r="PH10" i="254"/>
  <c r="PE10" i="254"/>
  <c r="GS10" i="254" s="1"/>
  <c r="PF10" i="254"/>
  <c r="PG10" i="254"/>
  <c r="OZ10" i="254"/>
  <c r="OM10" i="254"/>
  <c r="OY10" i="254"/>
  <c r="OS10" i="254"/>
  <c r="CX10" i="254" s="1"/>
  <c r="OL10" i="254"/>
  <c r="PA10" i="254"/>
  <c r="FL10" i="254" s="1"/>
  <c r="OT10" i="254"/>
  <c r="ON10" i="254"/>
  <c r="PH14" i="254"/>
  <c r="PE14" i="254"/>
  <c r="GS14" i="254" s="1"/>
  <c r="PG14" i="254"/>
  <c r="OX14" i="254"/>
  <c r="PF14" i="254"/>
  <c r="PA14" i="254"/>
  <c r="FL14" i="254" s="1"/>
  <c r="OM14" i="254"/>
  <c r="OZ14" i="254"/>
  <c r="OS14" i="254"/>
  <c r="CX14" i="254" s="1"/>
  <c r="OL14" i="254"/>
  <c r="OT14" i="254"/>
  <c r="ON14" i="254"/>
  <c r="PH18" i="254"/>
  <c r="PG18" i="254"/>
  <c r="PE18" i="254"/>
  <c r="GS18" i="254" s="1"/>
  <c r="OX18" i="254"/>
  <c r="OR18" i="254"/>
  <c r="OK18" i="254"/>
  <c r="PF18" i="254"/>
  <c r="PD18" i="254"/>
  <c r="OW18" i="254"/>
  <c r="EE18" i="254" s="1"/>
  <c r="OV18" i="254"/>
  <c r="OO18" i="254"/>
  <c r="OY18" i="254"/>
  <c r="OP18" i="254"/>
  <c r="PH22" i="254"/>
  <c r="PG22" i="254"/>
  <c r="PE22" i="254"/>
  <c r="GS22" i="254" s="1"/>
  <c r="PF22" i="254"/>
  <c r="OX22" i="254"/>
  <c r="OR22" i="254"/>
  <c r="OK22" i="254"/>
  <c r="PD22" i="254"/>
  <c r="OQ22" i="254"/>
  <c r="OW22" i="254"/>
  <c r="EE22" i="254" s="1"/>
  <c r="OO22" i="254"/>
  <c r="OV22" i="254"/>
  <c r="ON22" i="254"/>
  <c r="OY22" i="254"/>
  <c r="PH26" i="254"/>
  <c r="PG26" i="254"/>
  <c r="PE26" i="254"/>
  <c r="GS26" i="254" s="1"/>
  <c r="OX26" i="254"/>
  <c r="OR26" i="254"/>
  <c r="OK26" i="254"/>
  <c r="PD26" i="254"/>
  <c r="OQ26" i="254"/>
  <c r="PF26" i="254"/>
  <c r="OW26" i="254"/>
  <c r="EE26" i="254" s="1"/>
  <c r="OO26" i="254"/>
  <c r="OV26" i="254"/>
  <c r="ON26" i="254"/>
  <c r="OY26" i="254"/>
  <c r="PH30" i="254"/>
  <c r="PG30" i="254"/>
  <c r="PE30" i="254"/>
  <c r="GS30" i="254" s="1"/>
  <c r="OY30" i="254"/>
  <c r="OS30" i="254"/>
  <c r="CX30" i="254" s="1"/>
  <c r="OL30" i="254"/>
  <c r="OX30" i="254"/>
  <c r="OR30" i="254"/>
  <c r="OK30" i="254"/>
  <c r="OW30" i="254"/>
  <c r="EE30" i="254" s="1"/>
  <c r="OO30" i="254"/>
  <c r="PD30" i="254"/>
  <c r="OV30" i="254"/>
  <c r="ON30" i="254"/>
  <c r="PF30" i="254"/>
  <c r="OP30" i="254"/>
  <c r="PA30" i="254"/>
  <c r="FL30" i="254" s="1"/>
  <c r="PB30" i="254"/>
  <c r="OQ30" i="254"/>
  <c r="PH34" i="254"/>
  <c r="PG34" i="254"/>
  <c r="PE34" i="254"/>
  <c r="GS34" i="254" s="1"/>
  <c r="OY34" i="254"/>
  <c r="OS34" i="254"/>
  <c r="CX34" i="254" s="1"/>
  <c r="OL34" i="254"/>
  <c r="OX34" i="254"/>
  <c r="OR34" i="254"/>
  <c r="OK34" i="254"/>
  <c r="OW34" i="254"/>
  <c r="EE34" i="254" s="1"/>
  <c r="OO34" i="254"/>
  <c r="PD34" i="254"/>
  <c r="OV34" i="254"/>
  <c r="ON34" i="254"/>
  <c r="PF34" i="254"/>
  <c r="PC34" i="254"/>
  <c r="OQ34" i="254"/>
  <c r="OT34" i="254"/>
  <c r="PH38" i="254"/>
  <c r="PG38" i="254"/>
  <c r="PE38" i="254"/>
  <c r="GS38" i="254" s="1"/>
  <c r="OY38" i="254"/>
  <c r="OS38" i="254"/>
  <c r="CX38" i="254" s="1"/>
  <c r="OL38" i="254"/>
  <c r="OX38" i="254"/>
  <c r="OR38" i="254"/>
  <c r="OK38" i="254"/>
  <c r="PF38" i="254"/>
  <c r="OW38" i="254"/>
  <c r="EE38" i="254" s="1"/>
  <c r="OO38" i="254"/>
  <c r="BQ38" i="254" s="1"/>
  <c r="PD38" i="254"/>
  <c r="OV38" i="254"/>
  <c r="ON38" i="254"/>
  <c r="OZ38" i="254"/>
  <c r="OU38" i="254"/>
  <c r="PA38" i="254"/>
  <c r="FL38" i="254" s="1"/>
  <c r="PH42" i="254"/>
  <c r="OU42" i="254"/>
  <c r="OO42" i="254"/>
  <c r="BQ42" i="254" s="1"/>
  <c r="PG42" i="254"/>
  <c r="PF42" i="254"/>
  <c r="PE42" i="254"/>
  <c r="GS42" i="254" s="1"/>
  <c r="OY42" i="254"/>
  <c r="OR42" i="254"/>
  <c r="OX42" i="254"/>
  <c r="OQ42" i="254"/>
  <c r="OZ42" i="254"/>
  <c r="OS42" i="254"/>
  <c r="CX42" i="254" s="1"/>
  <c r="OK42" i="254"/>
  <c r="PC42" i="254"/>
  <c r="OP42" i="254"/>
  <c r="PB42" i="254"/>
  <c r="PD42" i="254"/>
  <c r="OL42" i="254"/>
  <c r="PA42" i="254"/>
  <c r="FL42" i="254" s="1"/>
  <c r="OM42" i="254"/>
  <c r="PB46" i="254"/>
  <c r="OV46" i="254"/>
  <c r="PH46" i="254"/>
  <c r="OU46" i="254"/>
  <c r="OO46" i="254"/>
  <c r="BQ46" i="254" s="1"/>
  <c r="PG46" i="254"/>
  <c r="PF46" i="254"/>
  <c r="PE46" i="254"/>
  <c r="GS46" i="254" s="1"/>
  <c r="OX46" i="254"/>
  <c r="OP46" i="254"/>
  <c r="ON46" i="254"/>
  <c r="OY46" i="254"/>
  <c r="OQ46" i="254"/>
  <c r="OZ46" i="254"/>
  <c r="OK46" i="254"/>
  <c r="OW46" i="254"/>
  <c r="EE46" i="254" s="1"/>
  <c r="PA46" i="254"/>
  <c r="FL46" i="254" s="1"/>
  <c r="OL46" i="254"/>
  <c r="PD46" i="254"/>
  <c r="OM46" i="254"/>
  <c r="OS5" i="254"/>
  <c r="CX5" i="254" s="1"/>
  <c r="PB5" i="254"/>
  <c r="OQ6" i="254"/>
  <c r="PA6" i="254"/>
  <c r="FL6" i="254" s="1"/>
  <c r="OP8" i="254"/>
  <c r="OQ9" i="254"/>
  <c r="PB9" i="254"/>
  <c r="OR10" i="254"/>
  <c r="PC10" i="254"/>
  <c r="OU11" i="254"/>
  <c r="PD11" i="254"/>
  <c r="OV12" i="254"/>
  <c r="OK13" i="254"/>
  <c r="OW13" i="254"/>
  <c r="EE13" i="254" s="1"/>
  <c r="OO14" i="254"/>
  <c r="OQ15" i="254"/>
  <c r="OU16" i="254"/>
  <c r="OO17" i="254"/>
  <c r="OY17" i="254"/>
  <c r="OS18" i="254"/>
  <c r="CX18" i="254" s="1"/>
  <c r="PC18" i="254"/>
  <c r="OU20" i="254"/>
  <c r="ON21" i="254"/>
  <c r="PB21" i="254"/>
  <c r="OU22" i="254"/>
  <c r="OP23" i="254"/>
  <c r="OM24" i="254"/>
  <c r="OY24" i="254"/>
  <c r="OT25" i="254"/>
  <c r="OM26" i="254"/>
  <c r="OR28" i="254"/>
  <c r="OQ29" i="254"/>
  <c r="OM30" i="254"/>
  <c r="OU32" i="254"/>
  <c r="OT33" i="254"/>
  <c r="OZ34" i="254"/>
  <c r="PC36" i="254"/>
  <c r="OM38" i="254"/>
  <c r="OO39" i="254"/>
  <c r="BQ39" i="254" s="1"/>
  <c r="OQ40" i="254"/>
  <c r="PA41" i="254"/>
  <c r="FL41" i="254" s="1"/>
  <c r="OR43" i="254"/>
  <c r="ON45" i="254"/>
  <c r="OT46" i="254"/>
  <c r="PG20" i="254"/>
  <c r="PG7" i="254"/>
  <c r="PF7" i="254"/>
  <c r="PE7" i="254"/>
  <c r="GS7" i="254" s="1"/>
  <c r="OZ7" i="254"/>
  <c r="OM7" i="254"/>
  <c r="OY7" i="254"/>
  <c r="OS7" i="254"/>
  <c r="CX7" i="254" s="1"/>
  <c r="OL7" i="254"/>
  <c r="PA7" i="254"/>
  <c r="FL7" i="254" s="1"/>
  <c r="OT7" i="254"/>
  <c r="PG19" i="254"/>
  <c r="PF19" i="254"/>
  <c r="PE19" i="254"/>
  <c r="GS19" i="254" s="1"/>
  <c r="PH19" i="254"/>
  <c r="OX19" i="254"/>
  <c r="OR19" i="254"/>
  <c r="OK19" i="254"/>
  <c r="PD19" i="254"/>
  <c r="OQ19" i="254"/>
  <c r="PC19" i="254"/>
  <c r="OU19" i="254"/>
  <c r="OM19" i="254"/>
  <c r="PB19" i="254"/>
  <c r="OT19" i="254"/>
  <c r="OL19" i="254"/>
  <c r="OV19" i="254"/>
  <c r="ON19" i="254"/>
  <c r="PG35" i="254"/>
  <c r="PF35" i="254"/>
  <c r="OY35" i="254"/>
  <c r="OS35" i="254"/>
  <c r="CX35" i="254" s="1"/>
  <c r="OL35" i="254"/>
  <c r="OX35" i="254"/>
  <c r="OR35" i="254"/>
  <c r="OK35" i="254"/>
  <c r="PC35" i="254"/>
  <c r="OU35" i="254"/>
  <c r="OM35" i="254"/>
  <c r="PH35" i="254"/>
  <c r="PB35" i="254"/>
  <c r="OT35" i="254"/>
  <c r="PD35" i="254"/>
  <c r="OV35" i="254"/>
  <c r="ON35" i="254"/>
  <c r="PA35" i="254"/>
  <c r="FL35" i="254" s="1"/>
  <c r="OO35" i="254"/>
  <c r="BQ35" i="254" s="1"/>
  <c r="OZ35" i="254"/>
  <c r="PE35" i="254"/>
  <c r="GS35" i="254" s="1"/>
  <c r="PG47" i="254"/>
  <c r="PB47" i="254"/>
  <c r="OV47" i="254"/>
  <c r="PF47" i="254"/>
  <c r="OU47" i="254"/>
  <c r="OO47" i="254"/>
  <c r="BQ47" i="254" s="1"/>
  <c r="PE47" i="254"/>
  <c r="GS47" i="254" s="1"/>
  <c r="OW47" i="254"/>
  <c r="EE47" i="254" s="1"/>
  <c r="OM47" i="254"/>
  <c r="PD47" i="254"/>
  <c r="OT47" i="254"/>
  <c r="OL47" i="254"/>
  <c r="PH47" i="254"/>
  <c r="ON47" i="254"/>
  <c r="OS47" i="254"/>
  <c r="CX47" i="254" s="1"/>
  <c r="OR47" i="254"/>
  <c r="OK47" i="254"/>
  <c r="PC47" i="254"/>
  <c r="OP47" i="254"/>
  <c r="OQ7" i="254"/>
  <c r="OK11" i="254"/>
  <c r="OQ31" i="254"/>
  <c r="OW39" i="254"/>
  <c r="EE39" i="254" s="1"/>
  <c r="OO11" i="254"/>
  <c r="OK5" i="254"/>
  <c r="PC5" i="254"/>
  <c r="OR6" i="254"/>
  <c r="OP7" i="254"/>
  <c r="OQ8" i="254"/>
  <c r="PB8" i="254"/>
  <c r="OR9" i="254"/>
  <c r="PC9" i="254"/>
  <c r="OU10" i="254"/>
  <c r="PD10" i="254"/>
  <c r="OV11" i="254"/>
  <c r="OK12" i="254"/>
  <c r="OW12" i="254"/>
  <c r="EE12" i="254" s="1"/>
  <c r="OO13" i="254"/>
  <c r="OY14" i="254"/>
  <c r="OS15" i="254"/>
  <c r="CX15" i="254" s="1"/>
  <c r="OL16" i="254"/>
  <c r="OV16" i="254"/>
  <c r="OZ17" i="254"/>
  <c r="OO19" i="254"/>
  <c r="PA19" i="254"/>
  <c r="FL19" i="254" s="1"/>
  <c r="OV20" i="254"/>
  <c r="OO21" i="254"/>
  <c r="PC21" i="254"/>
  <c r="OZ22" i="254"/>
  <c r="OS23" i="254"/>
  <c r="CX23" i="254" s="1"/>
  <c r="ON24" i="254"/>
  <c r="OZ24" i="254"/>
  <c r="OU25" i="254"/>
  <c r="OP26" i="254"/>
  <c r="PB26" i="254"/>
  <c r="PA27" i="254"/>
  <c r="FL27" i="254" s="1"/>
  <c r="OP31" i="254"/>
  <c r="OV32" i="254"/>
  <c r="OU33" i="254"/>
  <c r="PA34" i="254"/>
  <c r="FL34" i="254" s="1"/>
  <c r="OM36" i="254"/>
  <c r="PD36" i="254"/>
  <c r="OP38" i="254"/>
  <c r="ON42" i="254"/>
  <c r="OX43" i="254"/>
  <c r="PC46" i="254"/>
  <c r="OX48" i="254"/>
  <c r="PE11" i="254"/>
  <c r="GS11" i="254" s="1"/>
  <c r="PJ48" i="254" l="1"/>
  <c r="PI44" i="254"/>
  <c r="PM44" i="254" s="1"/>
  <c r="PN44" i="254" s="1"/>
  <c r="QQ49" i="254"/>
  <c r="PK48" i="254"/>
  <c r="PK44" i="254"/>
  <c r="PK41" i="254"/>
  <c r="QQ41" i="254"/>
  <c r="PL42" i="254"/>
  <c r="PL44" i="254"/>
  <c r="PJ41" i="254"/>
  <c r="QP43" i="254"/>
  <c r="QY47" i="254"/>
  <c r="PJ42" i="254"/>
  <c r="PJ44" i="254"/>
  <c r="QX47" i="254"/>
  <c r="PI42" i="254"/>
  <c r="PM42" i="254" s="1"/>
  <c r="PN42" i="254" s="1"/>
  <c r="QQ46" i="254"/>
  <c r="QO47" i="254"/>
  <c r="QQ43" i="254"/>
  <c r="QP45" i="254"/>
  <c r="QO45" i="254"/>
  <c r="QQ44" i="254"/>
  <c r="QO43" i="254"/>
  <c r="QZ45" i="254"/>
  <c r="PI46" i="254"/>
  <c r="PM46" i="254" s="1"/>
  <c r="PN46" i="254" s="1"/>
  <c r="PK43" i="254"/>
  <c r="QQ42" i="254"/>
  <c r="QQ45" i="254"/>
  <c r="PK49" i="254"/>
  <c r="QP47" i="254"/>
  <c r="QQ47" i="254"/>
  <c r="QP49" i="254"/>
  <c r="QO49" i="254"/>
  <c r="PI47" i="254"/>
  <c r="PM47" i="254" s="1"/>
  <c r="PN47" i="254" s="1"/>
  <c r="PI43" i="254"/>
  <c r="PM43" i="254" s="1"/>
  <c r="PN43" i="254" s="1"/>
  <c r="QZ48" i="254"/>
  <c r="QP48" i="254"/>
  <c r="QO46" i="254"/>
  <c r="QO48" i="254"/>
  <c r="PL46" i="254"/>
  <c r="PJ43" i="254"/>
  <c r="QP46" i="254"/>
  <c r="QO44" i="254"/>
  <c r="PL43" i="254"/>
  <c r="PJ49" i="254"/>
  <c r="QP44" i="254"/>
  <c r="QO42" i="254"/>
  <c r="PJ46" i="254"/>
  <c r="PJ45" i="254"/>
  <c r="QQ48" i="254"/>
  <c r="QP42" i="254"/>
  <c r="PI49" i="254"/>
  <c r="PM49" i="254" s="1"/>
  <c r="PN49" i="254" s="1"/>
  <c r="QN49" i="254"/>
  <c r="QR49" i="254" s="1"/>
  <c r="QS49" i="254" s="1"/>
  <c r="QX48" i="254"/>
  <c r="QY45" i="254"/>
  <c r="AJ45" i="254"/>
  <c r="QW45" i="254"/>
  <c r="PK45" i="254"/>
  <c r="AJ44" i="254"/>
  <c r="QW44" i="254"/>
  <c r="PL45" i="254"/>
  <c r="PJ47" i="254"/>
  <c r="QZ43" i="254"/>
  <c r="QY42" i="254"/>
  <c r="PI48" i="254"/>
  <c r="PM48" i="254" s="1"/>
  <c r="PN48" i="254" s="1"/>
  <c r="QN42" i="254"/>
  <c r="QR42" i="254" s="1"/>
  <c r="QN47" i="254"/>
  <c r="QR47" i="254" s="1"/>
  <c r="QS47" i="254" s="1"/>
  <c r="QZ46" i="254"/>
  <c r="QZ44" i="254"/>
  <c r="QX49" i="254"/>
  <c r="QN44" i="254"/>
  <c r="QR44" i="254" s="1"/>
  <c r="QS44" i="254" s="1"/>
  <c r="AJ42" i="254"/>
  <c r="QW42" i="254"/>
  <c r="AJ47" i="254"/>
  <c r="QW47" i="254"/>
  <c r="QX42" i="254"/>
  <c r="QZ49" i="254"/>
  <c r="PK47" i="254"/>
  <c r="QX43" i="254"/>
  <c r="AJ48" i="254"/>
  <c r="QW48" i="254"/>
  <c r="QN46" i="254"/>
  <c r="QR46" i="254" s="1"/>
  <c r="QS46" i="254" s="1"/>
  <c r="QP41" i="254"/>
  <c r="QO41" i="254"/>
  <c r="QZ42" i="254"/>
  <c r="QW49" i="254"/>
  <c r="PL48" i="254"/>
  <c r="QX44" i="254"/>
  <c r="QN48" i="254"/>
  <c r="QR48" i="254" s="1"/>
  <c r="QS48" i="254" s="1"/>
  <c r="AJ43" i="254"/>
  <c r="QW43" i="254"/>
  <c r="AJ46" i="254"/>
  <c r="QW46" i="254"/>
  <c r="QY46" i="254"/>
  <c r="PL49" i="254"/>
  <c r="QN41" i="254"/>
  <c r="QR41" i="254" s="1"/>
  <c r="QS41" i="254" s="1"/>
  <c r="QZ47" i="254"/>
  <c r="QZ41" i="254"/>
  <c r="PK42" i="254"/>
  <c r="PI45" i="254"/>
  <c r="PM45" i="254" s="1"/>
  <c r="PN45" i="254" s="1"/>
  <c r="QY43" i="254"/>
  <c r="QY48" i="254"/>
  <c r="QN43" i="254"/>
  <c r="QR43" i="254" s="1"/>
  <c r="QS43" i="254" s="1"/>
  <c r="QX46" i="254"/>
  <c r="QX45" i="254"/>
  <c r="PK46" i="254"/>
  <c r="PL47" i="254"/>
  <c r="QY44" i="254"/>
  <c r="QY49" i="254"/>
  <c r="QN45" i="254"/>
  <c r="QR45" i="254" s="1"/>
  <c r="QS45" i="254" s="1"/>
  <c r="PL40" i="254"/>
  <c r="PJ40" i="254"/>
  <c r="QP35" i="254"/>
  <c r="QQ40" i="254"/>
  <c r="QO40" i="254"/>
  <c r="PK40" i="254"/>
  <c r="QP40" i="254"/>
  <c r="QZ38" i="254"/>
  <c r="PK38" i="254"/>
  <c r="PK37" i="254"/>
  <c r="PJ39" i="254"/>
  <c r="QO36" i="254"/>
  <c r="QQ37" i="254"/>
  <c r="QO38" i="254"/>
  <c r="QP36" i="254"/>
  <c r="PI35" i="254"/>
  <c r="PM35" i="254" s="1"/>
  <c r="PN35" i="254" s="1"/>
  <c r="QP37" i="254"/>
  <c r="QP38" i="254"/>
  <c r="QQ39" i="254"/>
  <c r="QP39" i="254"/>
  <c r="QO37" i="254"/>
  <c r="QQ38" i="254"/>
  <c r="PK36" i="254"/>
  <c r="QQ36" i="254"/>
  <c r="PI36" i="254"/>
  <c r="PM36" i="254" s="1"/>
  <c r="PN36" i="254" s="1"/>
  <c r="PK39" i="254"/>
  <c r="PJ38" i="254"/>
  <c r="QO39" i="254"/>
  <c r="PI39" i="254"/>
  <c r="PM39" i="254" s="1"/>
  <c r="PN39" i="254" s="1"/>
  <c r="PL36" i="254"/>
  <c r="PL39" i="254"/>
  <c r="PL41" i="254"/>
  <c r="QY41" i="254"/>
  <c r="AJ36" i="254"/>
  <c r="QW36" i="254"/>
  <c r="QZ39" i="254"/>
  <c r="QY37" i="254"/>
  <c r="QO35" i="254"/>
  <c r="PL35" i="254"/>
  <c r="QX35" i="254"/>
  <c r="QX39" i="254"/>
  <c r="QX38" i="254"/>
  <c r="AJ41" i="254"/>
  <c r="QW41" i="254"/>
  <c r="QQ35" i="254"/>
  <c r="QX36" i="254"/>
  <c r="QN36" i="254"/>
  <c r="QR36" i="254" s="1"/>
  <c r="QS36" i="254" s="1"/>
  <c r="QX41" i="254"/>
  <c r="PL38" i="254"/>
  <c r="PJ36" i="254"/>
  <c r="AJ40" i="254"/>
  <c r="QW40" i="254"/>
  <c r="QZ36" i="254"/>
  <c r="QN38" i="254"/>
  <c r="QR38" i="254" s="1"/>
  <c r="QS38" i="254" s="1"/>
  <c r="AJ39" i="254"/>
  <c r="QW39" i="254"/>
  <c r="QY38" i="254"/>
  <c r="AJ37" i="254"/>
  <c r="QW37" i="254"/>
  <c r="PI37" i="254"/>
  <c r="PM37" i="254" s="1"/>
  <c r="PN37" i="254" s="1"/>
  <c r="QN40" i="254"/>
  <c r="QR40" i="254" s="1"/>
  <c r="QS40" i="254" s="1"/>
  <c r="PI40" i="254"/>
  <c r="PM40" i="254" s="1"/>
  <c r="PN40" i="254" s="1"/>
  <c r="QY39" i="254"/>
  <c r="QY40" i="254"/>
  <c r="QN35" i="254"/>
  <c r="QR35" i="254" s="1"/>
  <c r="QS35" i="254" s="1"/>
  <c r="QY36" i="254"/>
  <c r="AJ38" i="254"/>
  <c r="QW38" i="254"/>
  <c r="QZ37" i="254"/>
  <c r="QX37" i="254"/>
  <c r="PL37" i="254"/>
  <c r="PI41" i="254"/>
  <c r="PM41" i="254" s="1"/>
  <c r="PN41" i="254" s="1"/>
  <c r="PJ37" i="254"/>
  <c r="QX40" i="254"/>
  <c r="QN37" i="254"/>
  <c r="QR37" i="254" s="1"/>
  <c r="QS37" i="254" s="1"/>
  <c r="PI38" i="254"/>
  <c r="PM38" i="254" s="1"/>
  <c r="PN38" i="254" s="1"/>
  <c r="QZ40" i="254"/>
  <c r="QN39" i="254"/>
  <c r="QR39" i="254" s="1"/>
  <c r="QS39" i="254" s="1"/>
  <c r="QP10" i="254"/>
  <c r="QX16" i="254"/>
  <c r="QZ21" i="254"/>
  <c r="PK35" i="254"/>
  <c r="QX17" i="254"/>
  <c r="QY13" i="254"/>
  <c r="QZ31" i="254"/>
  <c r="QQ10" i="254"/>
  <c r="QO10" i="254"/>
  <c r="QY35" i="254"/>
  <c r="QQ33" i="254"/>
  <c r="QO33" i="254"/>
  <c r="PJ35" i="254"/>
  <c r="QZ24" i="254"/>
  <c r="AJ35" i="254"/>
  <c r="QW35" i="254"/>
  <c r="QZ19" i="254"/>
  <c r="QY30" i="254"/>
  <c r="QZ35" i="254"/>
  <c r="QP33" i="254"/>
  <c r="QX19" i="254"/>
  <c r="QZ30" i="254"/>
  <c r="QX24" i="254"/>
  <c r="QY26" i="254"/>
  <c r="AJ18" i="254"/>
  <c r="QW18" i="254"/>
  <c r="QX14" i="254"/>
  <c r="PK10" i="254"/>
  <c r="QY10" i="254"/>
  <c r="QZ32" i="254"/>
  <c r="QY21" i="254"/>
  <c r="AJ14" i="254"/>
  <c r="QW14" i="254"/>
  <c r="QY15" i="254"/>
  <c r="QY33" i="254"/>
  <c r="AJ33" i="254"/>
  <c r="QW33" i="254"/>
  <c r="AJ21" i="254"/>
  <c r="QW21" i="254"/>
  <c r="QZ9" i="254"/>
  <c r="QY31" i="254"/>
  <c r="AJ32" i="254"/>
  <c r="QW32" i="254"/>
  <c r="AJ24" i="254"/>
  <c r="QW24" i="254"/>
  <c r="QX12" i="254"/>
  <c r="QZ8" i="254"/>
  <c r="AJ13" i="254"/>
  <c r="QW13" i="254"/>
  <c r="AJ34" i="254"/>
  <c r="QW34" i="254"/>
  <c r="QZ29" i="254"/>
  <c r="AJ25" i="254"/>
  <c r="QW25" i="254"/>
  <c r="QZ27" i="254"/>
  <c r="AJ9" i="254"/>
  <c r="QW9" i="254"/>
  <c r="QX25" i="254"/>
  <c r="AJ22" i="254"/>
  <c r="QW22" i="254"/>
  <c r="PL10" i="254"/>
  <c r="QZ10" i="254"/>
  <c r="QX21" i="254"/>
  <c r="AJ27" i="254"/>
  <c r="QW27" i="254"/>
  <c r="QY11" i="254"/>
  <c r="AJ28" i="254"/>
  <c r="QW28" i="254"/>
  <c r="QX28" i="254"/>
  <c r="QY23" i="254"/>
  <c r="QX22" i="254"/>
  <c r="AJ11" i="254"/>
  <c r="QW11" i="254"/>
  <c r="QY24" i="254"/>
  <c r="QY14" i="254"/>
  <c r="AJ29" i="254"/>
  <c r="QW29" i="254"/>
  <c r="QX9" i="254"/>
  <c r="QX27" i="254"/>
  <c r="QZ25" i="254"/>
  <c r="QY18" i="254"/>
  <c r="AJ31" i="254"/>
  <c r="QW31" i="254"/>
  <c r="QX32" i="254"/>
  <c r="QY12" i="254"/>
  <c r="QX8" i="254"/>
  <c r="QY20" i="254"/>
  <c r="QZ16" i="254"/>
  <c r="QY19" i="254"/>
  <c r="AJ12" i="254"/>
  <c r="QW12" i="254"/>
  <c r="QZ34" i="254"/>
  <c r="QX34" i="254"/>
  <c r="AJ30" i="254"/>
  <c r="QW30" i="254"/>
  <c r="QZ22" i="254"/>
  <c r="QZ18" i="254"/>
  <c r="QX33" i="254"/>
  <c r="QX29" i="254"/>
  <c r="QY17" i="254"/>
  <c r="QZ13" i="254"/>
  <c r="QZ11" i="254"/>
  <c r="QZ20" i="254"/>
  <c r="AJ20" i="254"/>
  <c r="QW20" i="254"/>
  <c r="AJ26" i="254"/>
  <c r="QW26" i="254"/>
  <c r="PJ10" i="254"/>
  <c r="QX10" i="254"/>
  <c r="QY29" i="254"/>
  <c r="QZ15" i="254"/>
  <c r="AJ15" i="254"/>
  <c r="QW15" i="254"/>
  <c r="QX15" i="254"/>
  <c r="QY25" i="254"/>
  <c r="QY28" i="254"/>
  <c r="QX20" i="254"/>
  <c r="QZ12" i="254"/>
  <c r="QZ23" i="254"/>
  <c r="AJ10" i="254"/>
  <c r="QW10" i="254"/>
  <c r="QZ26" i="254"/>
  <c r="QZ14" i="254"/>
  <c r="QX26" i="254"/>
  <c r="QZ17" i="254"/>
  <c r="AJ17" i="254"/>
  <c r="QW17" i="254"/>
  <c r="QY27" i="254"/>
  <c r="AJ8" i="254"/>
  <c r="QW8" i="254"/>
  <c r="RA8" i="254" s="1"/>
  <c r="QY8" i="254"/>
  <c r="QN33" i="254"/>
  <c r="QR33" i="254" s="1"/>
  <c r="AJ19" i="254"/>
  <c r="QW19" i="254"/>
  <c r="QX30" i="254"/>
  <c r="QY32" i="254"/>
  <c r="QX13" i="254"/>
  <c r="QY9" i="254"/>
  <c r="QY34" i="254"/>
  <c r="QX31" i="254"/>
  <c r="QX11" i="254"/>
  <c r="QX18" i="254"/>
  <c r="QZ28" i="254"/>
  <c r="AJ16" i="254"/>
  <c r="QW16" i="254"/>
  <c r="QX23" i="254"/>
  <c r="AJ23" i="254"/>
  <c r="QW23" i="254"/>
  <c r="QY16" i="254"/>
  <c r="QY22" i="254"/>
  <c r="QZ33" i="254"/>
  <c r="QN10" i="254"/>
  <c r="QR10" i="254" s="1"/>
  <c r="QW5" i="254"/>
  <c r="QY5" i="254"/>
  <c r="QY7" i="254"/>
  <c r="QY6" i="254"/>
  <c r="QZ7" i="254"/>
  <c r="QZ6" i="254"/>
  <c r="QX6" i="254"/>
  <c r="QZ5" i="254"/>
  <c r="QX5" i="254"/>
  <c r="QX7" i="254"/>
  <c r="HZ6" i="254"/>
  <c r="QW6" i="254"/>
  <c r="HZ7" i="254"/>
  <c r="QW7" i="254"/>
  <c r="GS5" i="254"/>
  <c r="QP6" i="254"/>
  <c r="QQ6" i="254"/>
  <c r="QO6" i="254"/>
  <c r="AJ6" i="254"/>
  <c r="QN6" i="254"/>
  <c r="QR6" i="254" s="1"/>
  <c r="QS6" i="254" s="1"/>
  <c r="LU28" i="254"/>
  <c r="LU23" i="254"/>
  <c r="LU7" i="254"/>
  <c r="LU8" i="254"/>
  <c r="LU18" i="254"/>
  <c r="LU17" i="254"/>
  <c r="LU9" i="254"/>
  <c r="LU26" i="254"/>
  <c r="LU22" i="254"/>
  <c r="LU29" i="254"/>
  <c r="LU13" i="254"/>
  <c r="LU11" i="254"/>
  <c r="LU20" i="254"/>
  <c r="LU27" i="254"/>
  <c r="LU19" i="254"/>
  <c r="LU24" i="254"/>
  <c r="LU15" i="254"/>
  <c r="LU30" i="254"/>
  <c r="LU12" i="254"/>
  <c r="LU25" i="254"/>
  <c r="LU16" i="254"/>
  <c r="LU14" i="254"/>
  <c r="LU21" i="254"/>
  <c r="AJ5" i="254"/>
  <c r="PI5" i="254"/>
  <c r="PM5" i="254" s="1"/>
  <c r="PN5" i="254" s="1"/>
  <c r="QO15" i="254"/>
  <c r="BQ23" i="254"/>
  <c r="BQ32" i="254"/>
  <c r="BQ28" i="254"/>
  <c r="BQ34" i="254"/>
  <c r="BQ11" i="254"/>
  <c r="BQ26" i="254"/>
  <c r="BQ21" i="254"/>
  <c r="BQ31" i="254"/>
  <c r="BQ7" i="254"/>
  <c r="BQ15" i="254"/>
  <c r="BQ20" i="254"/>
  <c r="BQ16" i="254"/>
  <c r="BQ14" i="254"/>
  <c r="BQ8" i="254"/>
  <c r="BQ24" i="254"/>
  <c r="BQ5" i="254"/>
  <c r="BQ18" i="254"/>
  <c r="BQ29" i="254"/>
  <c r="BQ19" i="254"/>
  <c r="BQ17" i="254"/>
  <c r="BQ9" i="254"/>
  <c r="BQ12" i="254"/>
  <c r="BQ27" i="254"/>
  <c r="BQ13" i="254"/>
  <c r="BQ30" i="254"/>
  <c r="BQ25" i="254"/>
  <c r="BQ22" i="254"/>
  <c r="QS42" i="254"/>
  <c r="QP17" i="254"/>
  <c r="QP24" i="254"/>
  <c r="QO5" i="254"/>
  <c r="QP27" i="254"/>
  <c r="QO11" i="254"/>
  <c r="QP16" i="254"/>
  <c r="QN11" i="254"/>
  <c r="QR11" i="254" s="1"/>
  <c r="QN27" i="254"/>
  <c r="QR27" i="254" s="1"/>
  <c r="QQ19" i="254"/>
  <c r="QP25" i="254"/>
  <c r="QO27" i="254"/>
  <c r="QQ30" i="254"/>
  <c r="QQ14" i="254"/>
  <c r="QP32" i="254"/>
  <c r="QQ5" i="254"/>
  <c r="QQ25" i="254"/>
  <c r="QP21" i="254"/>
  <c r="QQ17" i="254"/>
  <c r="QO32" i="254"/>
  <c r="QO16" i="254"/>
  <c r="QP19" i="254"/>
  <c r="QO14" i="254"/>
  <c r="QQ20" i="254"/>
  <c r="QO30" i="254"/>
  <c r="QN25" i="254"/>
  <c r="QR25" i="254" s="1"/>
  <c r="QQ27" i="254"/>
  <c r="QQ34" i="254"/>
  <c r="QQ18" i="254"/>
  <c r="QP22" i="254"/>
  <c r="QO28" i="254"/>
  <c r="QO12" i="254"/>
  <c r="QQ32" i="254"/>
  <c r="QQ16" i="254"/>
  <c r="QP20" i="254"/>
  <c r="QO20" i="254"/>
  <c r="QO31" i="254"/>
  <c r="QP29" i="254"/>
  <c r="QO29" i="254"/>
  <c r="QO25" i="254"/>
  <c r="QP9" i="254"/>
  <c r="QP23" i="254"/>
  <c r="QP18" i="254"/>
  <c r="QO24" i="254"/>
  <c r="QO8" i="254"/>
  <c r="QO17" i="254"/>
  <c r="QO13" i="254"/>
  <c r="QO23" i="254"/>
  <c r="QQ23" i="254"/>
  <c r="QQ31" i="254"/>
  <c r="QQ15" i="254"/>
  <c r="QQ28" i="254"/>
  <c r="QQ12" i="254"/>
  <c r="QP11" i="254"/>
  <c r="QP13" i="254"/>
  <c r="QO9" i="254"/>
  <c r="QO19" i="254"/>
  <c r="QQ29" i="254"/>
  <c r="QQ13" i="254"/>
  <c r="QQ26" i="254"/>
  <c r="QO22" i="254"/>
  <c r="QP30" i="254"/>
  <c r="QQ9" i="254"/>
  <c r="QQ24" i="254"/>
  <c r="QQ8" i="254"/>
  <c r="QP28" i="254"/>
  <c r="QO26" i="254"/>
  <c r="QO34" i="254"/>
  <c r="QO18" i="254"/>
  <c r="QP26" i="254"/>
  <c r="QO7" i="254"/>
  <c r="QQ11" i="254"/>
  <c r="QP8" i="254"/>
  <c r="QP31" i="254"/>
  <c r="QN22" i="254"/>
  <c r="QP12" i="254"/>
  <c r="QN9" i="254"/>
  <c r="QR9" i="254" s="1"/>
  <c r="QQ21" i="254"/>
  <c r="QN8" i="254"/>
  <c r="QR8" i="254" s="1"/>
  <c r="QN24" i="254"/>
  <c r="QR24" i="254" s="1"/>
  <c r="QN13" i="254"/>
  <c r="QR13" i="254" s="1"/>
  <c r="QN29" i="254"/>
  <c r="QR29" i="254" s="1"/>
  <c r="QQ22" i="254"/>
  <c r="QP7" i="254"/>
  <c r="QP5" i="254"/>
  <c r="QQ7" i="254"/>
  <c r="QN26" i="254"/>
  <c r="QR26" i="254" s="1"/>
  <c r="QN15" i="254"/>
  <c r="QR15" i="254" s="1"/>
  <c r="QN31" i="254"/>
  <c r="QR31" i="254" s="1"/>
  <c r="QN20" i="254"/>
  <c r="QR20" i="254" s="1"/>
  <c r="QN12" i="254"/>
  <c r="QR12" i="254" s="1"/>
  <c r="QN28" i="254"/>
  <c r="QR28" i="254" s="1"/>
  <c r="QN17" i="254"/>
  <c r="QR17" i="254" s="1"/>
  <c r="QP34" i="254"/>
  <c r="QN14" i="254"/>
  <c r="QR14" i="254" s="1"/>
  <c r="QN30" i="254"/>
  <c r="QR30" i="254" s="1"/>
  <c r="QN19" i="254"/>
  <c r="QR19" i="254" s="1"/>
  <c r="QO21" i="254"/>
  <c r="QP14" i="254"/>
  <c r="QP15" i="254"/>
  <c r="QN16" i="254"/>
  <c r="QR16" i="254" s="1"/>
  <c r="QN32" i="254"/>
  <c r="QR32" i="254" s="1"/>
  <c r="QN5" i="254"/>
  <c r="QR5" i="254" s="1"/>
  <c r="QS5" i="254" s="1"/>
  <c r="QN21" i="254"/>
  <c r="QR21" i="254" s="1"/>
  <c r="QN18" i="254"/>
  <c r="QN34" i="254"/>
  <c r="QR34" i="254" s="1"/>
  <c r="QN7" i="254"/>
  <c r="QR7" i="254" s="1"/>
  <c r="QN23" i="254"/>
  <c r="QR23" i="254" s="1"/>
  <c r="PJ17" i="254"/>
  <c r="PK19" i="254"/>
  <c r="PL31" i="254"/>
  <c r="PK23" i="254"/>
  <c r="PJ21" i="254"/>
  <c r="PK13" i="254"/>
  <c r="PK7" i="254"/>
  <c r="PK24" i="254"/>
  <c r="PK14" i="254"/>
  <c r="PJ27" i="254"/>
  <c r="PJ13" i="254"/>
  <c r="PL26" i="254"/>
  <c r="PL24" i="254"/>
  <c r="PL19" i="254"/>
  <c r="PJ25" i="254"/>
  <c r="PL23" i="254"/>
  <c r="PK27" i="254"/>
  <c r="PJ19" i="254"/>
  <c r="PL21" i="254"/>
  <c r="PK32" i="254"/>
  <c r="PL32" i="254"/>
  <c r="PK12" i="254"/>
  <c r="PL8" i="254"/>
  <c r="PJ9" i="254"/>
  <c r="PK21" i="254"/>
  <c r="PL34" i="254"/>
  <c r="PJ34" i="254"/>
  <c r="PL22" i="254"/>
  <c r="PL18" i="254"/>
  <c r="PJ33" i="254"/>
  <c r="PL13" i="254"/>
  <c r="PL5" i="254"/>
  <c r="PJ5" i="254"/>
  <c r="PL25" i="254"/>
  <c r="PK30" i="254"/>
  <c r="PJ15" i="254"/>
  <c r="PL14" i="254"/>
  <c r="PJ26" i="254"/>
  <c r="PL17" i="254"/>
  <c r="PJ30" i="254"/>
  <c r="PK9" i="254"/>
  <c r="PJ11" i="254"/>
  <c r="PJ24" i="254"/>
  <c r="PK5" i="254"/>
  <c r="PJ16" i="254"/>
  <c r="PK26" i="254"/>
  <c r="PJ14" i="254"/>
  <c r="PK15" i="254"/>
  <c r="PK33" i="254"/>
  <c r="PK31" i="254"/>
  <c r="PJ12" i="254"/>
  <c r="PL29" i="254"/>
  <c r="PL27" i="254"/>
  <c r="PK22" i="254"/>
  <c r="PI30" i="254"/>
  <c r="PM30" i="254" s="1"/>
  <c r="PN30" i="254" s="1"/>
  <c r="PI17" i="254"/>
  <c r="PM17" i="254" s="1"/>
  <c r="PN17" i="254" s="1"/>
  <c r="PI16" i="254"/>
  <c r="PM16" i="254" s="1"/>
  <c r="PN16" i="254" s="1"/>
  <c r="PI19" i="254"/>
  <c r="PM19" i="254" s="1"/>
  <c r="PN19" i="254" s="1"/>
  <c r="PI21" i="254"/>
  <c r="PM21" i="254" s="1"/>
  <c r="PN21" i="254" s="1"/>
  <c r="PI18" i="254"/>
  <c r="PM18" i="254" s="1"/>
  <c r="PN18" i="254" s="1"/>
  <c r="PI25" i="254"/>
  <c r="PM25" i="254" s="1"/>
  <c r="PN25" i="254" s="1"/>
  <c r="PJ6" i="254"/>
  <c r="PK6" i="254"/>
  <c r="PK29" i="254"/>
  <c r="PL11" i="254"/>
  <c r="PL20" i="254"/>
  <c r="PK16" i="254"/>
  <c r="PL9" i="254"/>
  <c r="PI24" i="254"/>
  <c r="PM24" i="254" s="1"/>
  <c r="PN24" i="254" s="1"/>
  <c r="PK8" i="254"/>
  <c r="PL33" i="254"/>
  <c r="PK20" i="254"/>
  <c r="PI32" i="254"/>
  <c r="PM32" i="254" s="1"/>
  <c r="PN32" i="254" s="1"/>
  <c r="PI7" i="254"/>
  <c r="PM7" i="254" s="1"/>
  <c r="PN7" i="254" s="1"/>
  <c r="PI20" i="254"/>
  <c r="PM20" i="254" s="1"/>
  <c r="PN20" i="254" s="1"/>
  <c r="PJ8" i="254"/>
  <c r="PI23" i="254"/>
  <c r="PM23" i="254" s="1"/>
  <c r="PN23" i="254" s="1"/>
  <c r="PL16" i="254"/>
  <c r="PI6" i="254"/>
  <c r="PM6" i="254" s="1"/>
  <c r="PN6" i="254" s="1"/>
  <c r="PL12" i="254"/>
  <c r="PJ31" i="254"/>
  <c r="PL15" i="254"/>
  <c r="PK25" i="254"/>
  <c r="PI9" i="254"/>
  <c r="PM9" i="254" s="1"/>
  <c r="PN9" i="254" s="1"/>
  <c r="PJ22" i="254"/>
  <c r="PK28" i="254"/>
  <c r="PK34" i="254"/>
  <c r="PJ18" i="254"/>
  <c r="PI31" i="254"/>
  <c r="PM31" i="254" s="1"/>
  <c r="PN31" i="254" s="1"/>
  <c r="PJ20" i="254"/>
  <c r="PL30" i="254"/>
  <c r="PI27" i="254"/>
  <c r="PM27" i="254" s="1"/>
  <c r="PN27" i="254" s="1"/>
  <c r="PL28" i="254"/>
  <c r="PI10" i="254"/>
  <c r="PM10" i="254" s="1"/>
  <c r="PN10" i="254" s="1"/>
  <c r="PJ32" i="254"/>
  <c r="PK17" i="254"/>
  <c r="PI28" i="254"/>
  <c r="PM28" i="254" s="1"/>
  <c r="PN28" i="254" s="1"/>
  <c r="PK11" i="254"/>
  <c r="PJ29" i="254"/>
  <c r="PJ7" i="254"/>
  <c r="PJ28" i="254"/>
  <c r="PI8" i="254"/>
  <c r="PM8" i="254" s="1"/>
  <c r="PN8" i="254" s="1"/>
  <c r="PL6" i="254"/>
  <c r="PL7" i="254"/>
  <c r="PJ23" i="254"/>
  <c r="PK18" i="254"/>
  <c r="PI13" i="254"/>
  <c r="PM13" i="254" s="1"/>
  <c r="PN13" i="254" s="1"/>
  <c r="PI26" i="254"/>
  <c r="PM26" i="254" s="1"/>
  <c r="PN26" i="254" s="1"/>
  <c r="PI33" i="254"/>
  <c r="PM33" i="254" s="1"/>
  <c r="PN33" i="254" s="1"/>
  <c r="PI11" i="254"/>
  <c r="PM11" i="254" s="1"/>
  <c r="PN11" i="254" s="1"/>
  <c r="PI12" i="254"/>
  <c r="PM12" i="254" s="1"/>
  <c r="PN12" i="254" s="1"/>
  <c r="PI22" i="254"/>
  <c r="PM22" i="254" s="1"/>
  <c r="PN22" i="254" s="1"/>
  <c r="PI15" i="254"/>
  <c r="PM15" i="254" s="1"/>
  <c r="PN15" i="254" s="1"/>
  <c r="PI29" i="254"/>
  <c r="PM29" i="254" s="1"/>
  <c r="PN29" i="254" s="1"/>
  <c r="PI34" i="254"/>
  <c r="PM34" i="254" s="1"/>
  <c r="PN34" i="254" s="1"/>
  <c r="PI14" i="254"/>
  <c r="PM14" i="254" s="1"/>
  <c r="PN14" i="254" s="1"/>
  <c r="RA49" i="254" l="1"/>
  <c r="RC49" i="254" s="1"/>
  <c r="RB49" i="254"/>
  <c r="T55" i="9" s="1"/>
  <c r="U55" i="9" s="1"/>
  <c r="RA47" i="254"/>
  <c r="RC47" i="254" s="1"/>
  <c r="RB47" i="254"/>
  <c r="T53" i="9" s="1"/>
  <c r="U53" i="9" s="1"/>
  <c r="RA42" i="254"/>
  <c r="RC42" i="254" s="1"/>
  <c r="RB42" i="254"/>
  <c r="T48" i="9" s="1"/>
  <c r="U48" i="9" s="1"/>
  <c r="RA44" i="254"/>
  <c r="RC44" i="254" s="1"/>
  <c r="RB44" i="254"/>
  <c r="T50" i="9" s="1"/>
  <c r="U50" i="9" s="1"/>
  <c r="RB46" i="254"/>
  <c r="T52" i="9" s="1"/>
  <c r="U52" i="9" s="1"/>
  <c r="RA46" i="254"/>
  <c r="RC46" i="254" s="1"/>
  <c r="RA48" i="254"/>
  <c r="RC48" i="254" s="1"/>
  <c r="RB48" i="254"/>
  <c r="T54" i="9" s="1"/>
  <c r="U54" i="9" s="1"/>
  <c r="RB45" i="254"/>
  <c r="T51" i="9" s="1"/>
  <c r="U51" i="9" s="1"/>
  <c r="RA45" i="254"/>
  <c r="RC45" i="254" s="1"/>
  <c r="RB43" i="254"/>
  <c r="T49" i="9" s="1"/>
  <c r="U49" i="9" s="1"/>
  <c r="RA43" i="254"/>
  <c r="RC43" i="254" s="1"/>
  <c r="RB40" i="254"/>
  <c r="T46" i="9" s="1"/>
  <c r="U46" i="9" s="1"/>
  <c r="RA40" i="254"/>
  <c r="RC40" i="254" s="1"/>
  <c r="RA37" i="254"/>
  <c r="RC37" i="254" s="1"/>
  <c r="RB37" i="254"/>
  <c r="T43" i="9" s="1"/>
  <c r="U43" i="9" s="1"/>
  <c r="RB36" i="254"/>
  <c r="T42" i="9" s="1"/>
  <c r="U42" i="9" s="1"/>
  <c r="RA36" i="254"/>
  <c r="RC36" i="254" s="1"/>
  <c r="RB38" i="254"/>
  <c r="T44" i="9" s="1"/>
  <c r="U44" i="9" s="1"/>
  <c r="RA38" i="254"/>
  <c r="RC38" i="254" s="1"/>
  <c r="RB39" i="254"/>
  <c r="T45" i="9" s="1"/>
  <c r="U45" i="9" s="1"/>
  <c r="RA39" i="254"/>
  <c r="RC39" i="254" s="1"/>
  <c r="RA41" i="254"/>
  <c r="RC41" i="254" s="1"/>
  <c r="RB41" i="254"/>
  <c r="T47" i="9" s="1"/>
  <c r="U47" i="9" s="1"/>
  <c r="RB35" i="254"/>
  <c r="T41" i="9" s="1"/>
  <c r="U41" i="9" s="1"/>
  <c r="RA35" i="254"/>
  <c r="RC35" i="254" s="1"/>
  <c r="RB33" i="254"/>
  <c r="T39" i="9" s="1"/>
  <c r="U39" i="9" s="1"/>
  <c r="RA33" i="254"/>
  <c r="RC33" i="254" s="1"/>
  <c r="RA10" i="254"/>
  <c r="RC10" i="254" s="1"/>
  <c r="RB10" i="254"/>
  <c r="T16" i="9" s="1"/>
  <c r="U16" i="9" s="1"/>
  <c r="RA5" i="254"/>
  <c r="RC5" i="254" s="1"/>
  <c r="RB5" i="254"/>
  <c r="T11" i="9" s="1"/>
  <c r="U11" i="9" s="1"/>
  <c r="RA6" i="254"/>
  <c r="RC6" i="254" s="1"/>
  <c r="RB6" i="254"/>
  <c r="T12" i="9" s="1"/>
  <c r="U12" i="9" s="1"/>
  <c r="RB13" i="254"/>
  <c r="T19" i="9" s="1"/>
  <c r="U19" i="9" s="1"/>
  <c r="RA13" i="254"/>
  <c r="RC13" i="254" s="1"/>
  <c r="RA16" i="254"/>
  <c r="RC16" i="254" s="1"/>
  <c r="RB16" i="254"/>
  <c r="T22" i="9" s="1"/>
  <c r="U22" i="9" s="1"/>
  <c r="RA31" i="254"/>
  <c r="RC31" i="254" s="1"/>
  <c r="RB31" i="254"/>
  <c r="T37" i="9" s="1"/>
  <c r="U37" i="9" s="1"/>
  <c r="RB22" i="254"/>
  <c r="T28" i="9" s="1"/>
  <c r="U28" i="9" s="1"/>
  <c r="RA22" i="254"/>
  <c r="RC22" i="254" s="1"/>
  <c r="RA19" i="254"/>
  <c r="RC19" i="254" s="1"/>
  <c r="RB19" i="254"/>
  <c r="T25" i="9" s="1"/>
  <c r="U25" i="9" s="1"/>
  <c r="RA20" i="254"/>
  <c r="RC20" i="254" s="1"/>
  <c r="RB20" i="254"/>
  <c r="T26" i="9" s="1"/>
  <c r="U26" i="9" s="1"/>
  <c r="RA25" i="254"/>
  <c r="RC25" i="254" s="1"/>
  <c r="RB25" i="254"/>
  <c r="T31" i="9" s="1"/>
  <c r="U31" i="9" s="1"/>
  <c r="RB12" i="254"/>
  <c r="T18" i="9" s="1"/>
  <c r="U18" i="9" s="1"/>
  <c r="RA12" i="254"/>
  <c r="RC12" i="254" s="1"/>
  <c r="RB29" i="254"/>
  <c r="T35" i="9" s="1"/>
  <c r="U35" i="9" s="1"/>
  <c r="RA29" i="254"/>
  <c r="RC29" i="254" s="1"/>
  <c r="RC8" i="254"/>
  <c r="RB8" i="254"/>
  <c r="T14" i="9" s="1"/>
  <c r="U14" i="9" s="1"/>
  <c r="RA15" i="254"/>
  <c r="RC15" i="254" s="1"/>
  <c r="RB15" i="254"/>
  <c r="T21" i="9" s="1"/>
  <c r="U21" i="9" s="1"/>
  <c r="RA26" i="254"/>
  <c r="RC26" i="254" s="1"/>
  <c r="RB26" i="254"/>
  <c r="T32" i="9" s="1"/>
  <c r="U32" i="9" s="1"/>
  <c r="RA32" i="254"/>
  <c r="RC32" i="254" s="1"/>
  <c r="RB32" i="254"/>
  <c r="T38" i="9" s="1"/>
  <c r="U38" i="9" s="1"/>
  <c r="RA34" i="254"/>
  <c r="RC34" i="254" s="1"/>
  <c r="RB34" i="254"/>
  <c r="T40" i="9" s="1"/>
  <c r="U40" i="9" s="1"/>
  <c r="RA27" i="254"/>
  <c r="RC27" i="254" s="1"/>
  <c r="RB27" i="254"/>
  <c r="T33" i="9" s="1"/>
  <c r="U33" i="9" s="1"/>
  <c r="RA24" i="254"/>
  <c r="RC24" i="254" s="1"/>
  <c r="RB24" i="254"/>
  <c r="T30" i="9" s="1"/>
  <c r="U30" i="9" s="1"/>
  <c r="RB21" i="254"/>
  <c r="T27" i="9" s="1"/>
  <c r="U27" i="9" s="1"/>
  <c r="RA21" i="254"/>
  <c r="RC21" i="254" s="1"/>
  <c r="RB28" i="254"/>
  <c r="T34" i="9" s="1"/>
  <c r="U34" i="9" s="1"/>
  <c r="RA28" i="254"/>
  <c r="RC28" i="254" s="1"/>
  <c r="RA9" i="254"/>
  <c r="RC9" i="254" s="1"/>
  <c r="RB9" i="254"/>
  <c r="T15" i="9" s="1"/>
  <c r="U15" i="9" s="1"/>
  <c r="RA14" i="254"/>
  <c r="RC14" i="254" s="1"/>
  <c r="RB14" i="254"/>
  <c r="T20" i="9" s="1"/>
  <c r="U20" i="9" s="1"/>
  <c r="RA7" i="254"/>
  <c r="RC7" i="254" s="1"/>
  <c r="RB7" i="254"/>
  <c r="T13" i="9" s="1"/>
  <c r="U13" i="9" s="1"/>
  <c r="RA11" i="254"/>
  <c r="RC11" i="254" s="1"/>
  <c r="RB11" i="254"/>
  <c r="T17" i="9" s="1"/>
  <c r="U17" i="9" s="1"/>
  <c r="RA23" i="254"/>
  <c r="RC23" i="254" s="1"/>
  <c r="RB23" i="254"/>
  <c r="T29" i="9" s="1"/>
  <c r="U29" i="9" s="1"/>
  <c r="RA17" i="254"/>
  <c r="RC17" i="254" s="1"/>
  <c r="RB17" i="254"/>
  <c r="T23" i="9" s="1"/>
  <c r="U23" i="9" s="1"/>
  <c r="RA30" i="254"/>
  <c r="RC30" i="254" s="1"/>
  <c r="RB30" i="254"/>
  <c r="T36" i="9" s="1"/>
  <c r="U36" i="9" s="1"/>
  <c r="RB18" i="254"/>
  <c r="T24" i="9" s="1"/>
  <c r="U24" i="9" s="1"/>
  <c r="RA18" i="254"/>
  <c r="RC18" i="254" s="1"/>
  <c r="QS13" i="254"/>
  <c r="QS33" i="254"/>
  <c r="QS27" i="254"/>
  <c r="QS25" i="254"/>
  <c r="QS10" i="254"/>
  <c r="QS15" i="254"/>
  <c r="QS23" i="254"/>
  <c r="QS20" i="254"/>
  <c r="QS29" i="254"/>
  <c r="QS30" i="254"/>
  <c r="QS26" i="254"/>
  <c r="QS8" i="254"/>
  <c r="QS28" i="254"/>
  <c r="QS34" i="254"/>
  <c r="QS21" i="254"/>
  <c r="QS24" i="254"/>
  <c r="QS14" i="254"/>
  <c r="QS16" i="254"/>
  <c r="QS7" i="254"/>
  <c r="QS31" i="254"/>
  <c r="QS32" i="254"/>
  <c r="QS17" i="254"/>
  <c r="QS12" i="254"/>
  <c r="QS19" i="254"/>
  <c r="QS9" i="254"/>
  <c r="QS11" i="254"/>
  <c r="QR18" i="254"/>
  <c r="QR22" i="254"/>
  <c r="AP145" i="14"/>
  <c r="AP144" i="14"/>
  <c r="AP143" i="14"/>
  <c r="AP142" i="14"/>
  <c r="AP141" i="14"/>
  <c r="AH145" i="14"/>
  <c r="AT145" i="14"/>
  <c r="AL145" i="14"/>
  <c r="A145" i="14"/>
  <c r="A144" i="14"/>
  <c r="A3" i="253"/>
  <c r="E40" i="7"/>
  <c r="AA145" i="14" s="1"/>
  <c r="D40" i="7"/>
  <c r="C40" i="7"/>
  <c r="F20" i="7"/>
  <c r="F21" i="7"/>
  <c r="F22" i="7"/>
  <c r="F23" i="7"/>
  <c r="F24" i="7"/>
  <c r="F25" i="7"/>
  <c r="F26" i="7"/>
  <c r="F27" i="7"/>
  <c r="F28" i="7"/>
  <c r="E20" i="7"/>
  <c r="E21" i="7"/>
  <c r="E22" i="7"/>
  <c r="E23" i="7"/>
  <c r="E24" i="7"/>
  <c r="E25" i="7"/>
  <c r="E26" i="7"/>
  <c r="E27" i="7"/>
  <c r="E28" i="7"/>
  <c r="D20" i="7"/>
  <c r="D21" i="7"/>
  <c r="D22" i="7"/>
  <c r="D23" i="7"/>
  <c r="D24" i="7"/>
  <c r="D25" i="7"/>
  <c r="D26" i="7"/>
  <c r="D27" i="7"/>
  <c r="D28" i="7"/>
  <c r="C20" i="7"/>
  <c r="C21" i="7"/>
  <c r="C22" i="7"/>
  <c r="C23" i="7"/>
  <c r="C24" i="7"/>
  <c r="C25" i="7"/>
  <c r="C26" i="7"/>
  <c r="C27" i="7"/>
  <c r="C28" i="7"/>
  <c r="F19" i="7"/>
  <c r="E19" i="7"/>
  <c r="D19" i="7"/>
  <c r="C19" i="7"/>
  <c r="C9" i="7"/>
  <c r="C10" i="7"/>
  <c r="C11" i="7"/>
  <c r="C13" i="7"/>
  <c r="C14" i="7"/>
  <c r="C15" i="7"/>
  <c r="C16" i="7"/>
  <c r="C17" i="7"/>
  <c r="F9" i="7"/>
  <c r="F10" i="7"/>
  <c r="F11" i="7"/>
  <c r="F12" i="7"/>
  <c r="F13" i="7"/>
  <c r="F14" i="7"/>
  <c r="F15" i="7"/>
  <c r="F16" i="7"/>
  <c r="F17" i="7"/>
  <c r="F8" i="7"/>
  <c r="E9" i="7"/>
  <c r="E10" i="7"/>
  <c r="E11" i="7"/>
  <c r="E12" i="7"/>
  <c r="E13" i="7"/>
  <c r="E14" i="7"/>
  <c r="E15" i="7"/>
  <c r="E16" i="7"/>
  <c r="E17" i="7"/>
  <c r="E8" i="7"/>
  <c r="D9" i="7"/>
  <c r="D10" i="7"/>
  <c r="D11" i="7"/>
  <c r="D12" i="7"/>
  <c r="D13" i="7"/>
  <c r="D14" i="7"/>
  <c r="D15" i="7"/>
  <c r="D16" i="7"/>
  <c r="D17" i="7"/>
  <c r="D8" i="7"/>
  <c r="E37" i="7"/>
  <c r="E38" i="7"/>
  <c r="E39" i="7"/>
  <c r="D37" i="7"/>
  <c r="D38" i="7"/>
  <c r="D39" i="7"/>
  <c r="E36" i="7"/>
  <c r="D36" i="7"/>
  <c r="C39" i="7"/>
  <c r="C38" i="7"/>
  <c r="C37" i="7"/>
  <c r="C36" i="7"/>
  <c r="D10" i="249"/>
  <c r="D11" i="249"/>
  <c r="D12" i="249"/>
  <c r="D13" i="249"/>
  <c r="D14" i="249"/>
  <c r="D15" i="249"/>
  <c r="D16" i="249"/>
  <c r="D17" i="249"/>
  <c r="D18" i="249"/>
  <c r="D19" i="249"/>
  <c r="D20" i="249"/>
  <c r="D21" i="249"/>
  <c r="D22" i="249"/>
  <c r="D23" i="249"/>
  <c r="D24" i="249"/>
  <c r="D25" i="249"/>
  <c r="D26" i="249"/>
  <c r="D27" i="249"/>
  <c r="D28" i="249"/>
  <c r="D29" i="249"/>
  <c r="D30" i="249"/>
  <c r="D31" i="249"/>
  <c r="D32" i="249"/>
  <c r="D33" i="249"/>
  <c r="D34" i="249"/>
  <c r="D35" i="249"/>
  <c r="D36" i="249"/>
  <c r="D37" i="249"/>
  <c r="D38" i="249"/>
  <c r="D39" i="249"/>
  <c r="D40" i="249"/>
  <c r="D41" i="249"/>
  <c r="D42" i="249"/>
  <c r="D43" i="249"/>
  <c r="D44" i="249"/>
  <c r="D45" i="249"/>
  <c r="D46" i="249"/>
  <c r="D47" i="249"/>
  <c r="D48" i="249"/>
  <c r="D49" i="249"/>
  <c r="D50" i="249"/>
  <c r="D51" i="249"/>
  <c r="D52" i="249"/>
  <c r="D53" i="249"/>
  <c r="D9" i="249"/>
  <c r="D10" i="108"/>
  <c r="D11" i="108"/>
  <c r="D12" i="108"/>
  <c r="D13" i="108"/>
  <c r="D14" i="108"/>
  <c r="D15" i="108"/>
  <c r="D16" i="108"/>
  <c r="D17" i="108"/>
  <c r="D18" i="108"/>
  <c r="D19" i="108"/>
  <c r="D20" i="108"/>
  <c r="D21" i="108"/>
  <c r="D22" i="108"/>
  <c r="D23" i="108"/>
  <c r="D24" i="108"/>
  <c r="D25" i="108"/>
  <c r="D26" i="108"/>
  <c r="D27" i="108"/>
  <c r="D28" i="108"/>
  <c r="D29" i="108"/>
  <c r="D30" i="108"/>
  <c r="D31" i="108"/>
  <c r="D32" i="108"/>
  <c r="D33" i="108"/>
  <c r="D34" i="108"/>
  <c r="D35" i="108"/>
  <c r="D36" i="108"/>
  <c r="D37" i="108"/>
  <c r="D38" i="108"/>
  <c r="D39" i="108"/>
  <c r="D40" i="108"/>
  <c r="D41" i="108"/>
  <c r="D42" i="108"/>
  <c r="D43" i="108"/>
  <c r="D44" i="108"/>
  <c r="D45" i="108"/>
  <c r="D46" i="108"/>
  <c r="D47" i="108"/>
  <c r="D48" i="108"/>
  <c r="D49" i="108"/>
  <c r="D50" i="108"/>
  <c r="D51" i="108"/>
  <c r="D52" i="108"/>
  <c r="D53" i="108"/>
  <c r="D9" i="108"/>
  <c r="AW164" i="14"/>
  <c r="R67" i="253"/>
  <c r="Y164" i="14"/>
  <c r="G67" i="253"/>
  <c r="G66" i="253"/>
  <c r="Y163" i="14"/>
  <c r="R66" i="253"/>
  <c r="AW163" i="14"/>
  <c r="R65" i="253"/>
  <c r="G65" i="253"/>
  <c r="G64" i="253"/>
  <c r="B65" i="253"/>
  <c r="G61" i="253"/>
  <c r="C54" i="253"/>
  <c r="B54" i="253"/>
  <c r="C53" i="253"/>
  <c r="B53" i="253"/>
  <c r="C52" i="253"/>
  <c r="B52" i="253"/>
  <c r="C51" i="253"/>
  <c r="B51" i="253"/>
  <c r="C50" i="253"/>
  <c r="B50" i="253"/>
  <c r="C49" i="253"/>
  <c r="B49" i="253"/>
  <c r="C48" i="253"/>
  <c r="B48" i="253"/>
  <c r="C47" i="253"/>
  <c r="B47" i="253"/>
  <c r="C46" i="253"/>
  <c r="B46" i="253"/>
  <c r="C45" i="253"/>
  <c r="B45" i="253"/>
  <c r="C44" i="253"/>
  <c r="B44" i="253"/>
  <c r="C43" i="253"/>
  <c r="B43" i="253"/>
  <c r="C42" i="253"/>
  <c r="B42" i="253"/>
  <c r="C41" i="253"/>
  <c r="B41" i="253"/>
  <c r="C40" i="253"/>
  <c r="B40" i="253"/>
  <c r="C39" i="253"/>
  <c r="B39" i="253"/>
  <c r="C38" i="253"/>
  <c r="B38" i="253"/>
  <c r="C37" i="253"/>
  <c r="B37" i="253"/>
  <c r="C36" i="253"/>
  <c r="B36" i="253"/>
  <c r="C35" i="253"/>
  <c r="B35" i="253"/>
  <c r="C34" i="253"/>
  <c r="B34" i="253"/>
  <c r="C33" i="253"/>
  <c r="B33" i="253"/>
  <c r="C32" i="253"/>
  <c r="B32" i="253"/>
  <c r="C31" i="253"/>
  <c r="B31" i="253"/>
  <c r="C30" i="253"/>
  <c r="B30" i="253"/>
  <c r="C29" i="253"/>
  <c r="B29" i="253"/>
  <c r="C28" i="253"/>
  <c r="B28" i="253"/>
  <c r="C27" i="253"/>
  <c r="B27" i="253"/>
  <c r="C26" i="253"/>
  <c r="B26" i="253"/>
  <c r="C25" i="253"/>
  <c r="B25" i="253"/>
  <c r="C24" i="253"/>
  <c r="B24" i="253"/>
  <c r="C23" i="253"/>
  <c r="B23" i="253"/>
  <c r="C22" i="253"/>
  <c r="B22" i="253"/>
  <c r="C21" i="253"/>
  <c r="B21" i="253"/>
  <c r="C20" i="253"/>
  <c r="B20" i="253"/>
  <c r="C19" i="253"/>
  <c r="B19" i="253"/>
  <c r="C18" i="253"/>
  <c r="B18" i="253"/>
  <c r="C17" i="253"/>
  <c r="B17" i="253"/>
  <c r="C16" i="253"/>
  <c r="B16" i="253"/>
  <c r="C15" i="253"/>
  <c r="B15" i="253"/>
  <c r="C14" i="253"/>
  <c r="B14" i="253"/>
  <c r="C13" i="253"/>
  <c r="B13" i="253"/>
  <c r="C12" i="253"/>
  <c r="B12" i="253"/>
  <c r="C11" i="253"/>
  <c r="B11" i="253"/>
  <c r="C10" i="253"/>
  <c r="B10" i="253"/>
  <c r="A5" i="253" s="1"/>
  <c r="Y161" i="14"/>
  <c r="AW162" i="14"/>
  <c r="Y162" i="14"/>
  <c r="A162" i="14"/>
  <c r="Y158" i="14"/>
  <c r="AH144" i="14"/>
  <c r="AH143" i="14"/>
  <c r="AH142" i="14"/>
  <c r="AH141" i="14"/>
  <c r="A143" i="14"/>
  <c r="A142" i="14"/>
  <c r="A141" i="14"/>
  <c r="A133" i="14"/>
  <c r="AD3" i="9"/>
  <c r="AE3" i="9"/>
  <c r="AF3" i="9"/>
  <c r="AG3" i="9"/>
  <c r="AH3" i="9"/>
  <c r="N54" i="255" l="1"/>
  <c r="N58" i="255"/>
  <c r="N55" i="255"/>
  <c r="N56" i="255"/>
  <c r="N57" i="255"/>
  <c r="H56" i="255"/>
  <c r="H54" i="255"/>
  <c r="H57" i="255"/>
  <c r="H58" i="255"/>
  <c r="H55" i="255"/>
  <c r="M54" i="255"/>
  <c r="M58" i="255"/>
  <c r="M55" i="255"/>
  <c r="M56" i="255"/>
  <c r="M57" i="255"/>
  <c r="I56" i="255"/>
  <c r="I54" i="255"/>
  <c r="I57" i="255"/>
  <c r="I58" i="255"/>
  <c r="I55" i="255"/>
  <c r="I54" i="108"/>
  <c r="I55" i="108"/>
  <c r="I54" i="249"/>
  <c r="I56" i="249"/>
  <c r="I56" i="108"/>
  <c r="I58" i="108"/>
  <c r="I55" i="249"/>
  <c r="I57" i="249"/>
  <c r="I57" i="108"/>
  <c r="I58" i="249"/>
  <c r="AV54" i="249"/>
  <c r="AV58" i="249"/>
  <c r="AV56" i="108"/>
  <c r="AV54" i="108"/>
  <c r="AV57" i="108"/>
  <c r="AV57" i="249"/>
  <c r="AV55" i="108"/>
  <c r="AV55" i="249"/>
  <c r="AV56" i="249"/>
  <c r="AV58" i="108"/>
  <c r="CK56" i="249"/>
  <c r="CK54" i="108"/>
  <c r="CK58" i="108"/>
  <c r="CK58" i="249"/>
  <c r="CK56" i="108"/>
  <c r="CK54" i="249"/>
  <c r="CK55" i="108"/>
  <c r="CK55" i="249"/>
  <c r="CK57" i="108"/>
  <c r="CK57" i="249"/>
  <c r="S54" i="249"/>
  <c r="S58" i="249"/>
  <c r="S54" i="108"/>
  <c r="S58" i="108"/>
  <c r="S56" i="249"/>
  <c r="S55" i="108"/>
  <c r="S56" i="108"/>
  <c r="S57" i="249"/>
  <c r="S57" i="108"/>
  <c r="S55" i="249"/>
  <c r="N57" i="249"/>
  <c r="N55" i="249"/>
  <c r="N57" i="108"/>
  <c r="N55" i="108"/>
  <c r="N56" i="249"/>
  <c r="N54" i="108"/>
  <c r="N58" i="108"/>
  <c r="N58" i="249"/>
  <c r="N56" i="108"/>
  <c r="N54" i="249"/>
  <c r="AL56" i="249"/>
  <c r="AL54" i="108"/>
  <c r="AL58" i="108"/>
  <c r="AL57" i="108"/>
  <c r="AL54" i="249"/>
  <c r="AL57" i="249"/>
  <c r="AL55" i="108"/>
  <c r="AL58" i="249"/>
  <c r="AL56" i="108"/>
  <c r="AL55" i="249"/>
  <c r="CO56" i="249"/>
  <c r="CO55" i="108"/>
  <c r="CO54" i="249"/>
  <c r="CO54" i="108"/>
  <c r="CO55" i="249"/>
  <c r="CO56" i="108"/>
  <c r="CO57" i="108"/>
  <c r="CO57" i="249"/>
  <c r="CO58" i="108"/>
  <c r="CO58" i="249"/>
  <c r="CA54" i="249"/>
  <c r="CA58" i="249"/>
  <c r="CA56" i="108"/>
  <c r="CA58" i="108"/>
  <c r="CA55" i="249"/>
  <c r="CA54" i="108"/>
  <c r="CA55" i="108"/>
  <c r="CA56" i="249"/>
  <c r="CA57" i="249"/>
  <c r="CA57" i="108"/>
  <c r="AG55" i="249"/>
  <c r="AG57" i="108"/>
  <c r="AG57" i="249"/>
  <c r="AG54" i="108"/>
  <c r="AG58" i="249"/>
  <c r="AG54" i="249"/>
  <c r="AG55" i="108"/>
  <c r="AG58" i="108"/>
  <c r="AG56" i="249"/>
  <c r="AG56" i="108"/>
  <c r="CJ55" i="249"/>
  <c r="CJ54" i="108"/>
  <c r="CJ58" i="108"/>
  <c r="CJ56" i="108"/>
  <c r="CJ57" i="249"/>
  <c r="CJ54" i="249"/>
  <c r="CJ55" i="108"/>
  <c r="CJ56" i="249"/>
  <c r="CJ57" i="108"/>
  <c r="CJ58" i="249"/>
  <c r="BV57" i="249"/>
  <c r="BV55" i="108"/>
  <c r="BV56" i="249"/>
  <c r="BV58" i="249"/>
  <c r="BV58" i="108"/>
  <c r="BV54" i="249"/>
  <c r="BV54" i="108"/>
  <c r="BV55" i="249"/>
  <c r="BV56" i="108"/>
  <c r="BV57" i="108"/>
  <c r="X55" i="249"/>
  <c r="X55" i="108"/>
  <c r="X58" i="249"/>
  <c r="X57" i="108"/>
  <c r="X54" i="249"/>
  <c r="X56" i="249"/>
  <c r="X56" i="108"/>
  <c r="X57" i="249"/>
  <c r="X54" i="108"/>
  <c r="X58" i="108"/>
  <c r="CY54" i="249"/>
  <c r="CY58" i="249"/>
  <c r="CY57" i="108"/>
  <c r="CY58" i="108"/>
  <c r="CY55" i="108"/>
  <c r="CY55" i="249"/>
  <c r="CY56" i="249"/>
  <c r="CY56" i="108"/>
  <c r="CY57" i="249"/>
  <c r="CY54" i="108"/>
  <c r="AQ57" i="249"/>
  <c r="AQ55" i="108"/>
  <c r="AQ55" i="249"/>
  <c r="AQ58" i="108"/>
  <c r="AQ54" i="108"/>
  <c r="AQ54" i="249"/>
  <c r="AQ58" i="249"/>
  <c r="AQ56" i="108"/>
  <c r="AQ56" i="249"/>
  <c r="AQ57" i="108"/>
  <c r="CT57" i="249"/>
  <c r="CT56" i="108"/>
  <c r="CT54" i="249"/>
  <c r="CT56" i="249"/>
  <c r="CT55" i="249"/>
  <c r="CT55" i="108"/>
  <c r="CT57" i="108"/>
  <c r="CT54" i="108"/>
  <c r="CT58" i="108"/>
  <c r="CT58" i="249"/>
  <c r="CF55" i="249"/>
  <c r="CF57" i="108"/>
  <c r="CF58" i="249"/>
  <c r="CF54" i="108"/>
  <c r="CF54" i="249"/>
  <c r="CF55" i="108"/>
  <c r="CF56" i="249"/>
  <c r="CF56" i="108"/>
  <c r="CF57" i="249"/>
  <c r="CF58" i="108"/>
  <c r="AB55" i="249"/>
  <c r="AB56" i="108"/>
  <c r="AB56" i="249"/>
  <c r="AB58" i="249"/>
  <c r="AB57" i="249"/>
  <c r="AB57" i="108"/>
  <c r="AB58" i="108"/>
  <c r="AB54" i="249"/>
  <c r="AB54" i="108"/>
  <c r="AB55" i="108"/>
  <c r="CE54" i="249"/>
  <c r="CE58" i="249"/>
  <c r="CE57" i="108"/>
  <c r="CE54" i="108"/>
  <c r="CE56" i="249"/>
  <c r="CE55" i="108"/>
  <c r="CE56" i="108"/>
  <c r="CE55" i="249"/>
  <c r="CE58" i="108"/>
  <c r="CE57" i="249"/>
  <c r="BQ56" i="249"/>
  <c r="BQ53" i="108"/>
  <c r="BQ57" i="108"/>
  <c r="BQ55" i="249"/>
  <c r="BQ58" i="249"/>
  <c r="BQ58" i="108"/>
  <c r="BQ54" i="108"/>
  <c r="BQ54" i="249"/>
  <c r="BQ55" i="108"/>
  <c r="BQ57" i="249"/>
  <c r="BQ56" i="108"/>
  <c r="R57" i="249"/>
  <c r="R57" i="108"/>
  <c r="R56" i="249"/>
  <c r="R55" i="108"/>
  <c r="R56" i="108"/>
  <c r="R58" i="249"/>
  <c r="R54" i="249"/>
  <c r="R55" i="249"/>
  <c r="R58" i="108"/>
  <c r="R54" i="108"/>
  <c r="BU56" i="249"/>
  <c r="BU55" i="108"/>
  <c r="BU58" i="249"/>
  <c r="BU58" i="108"/>
  <c r="BU56" i="108"/>
  <c r="BU54" i="249"/>
  <c r="BU54" i="108"/>
  <c r="BU55" i="249"/>
  <c r="BU57" i="249"/>
  <c r="BU57" i="108"/>
  <c r="AW55" i="249"/>
  <c r="AW58" i="108"/>
  <c r="AW54" i="249"/>
  <c r="AW56" i="108"/>
  <c r="AW54" i="108"/>
  <c r="AW57" i="249"/>
  <c r="AW58" i="249"/>
  <c r="AW55" i="108"/>
  <c r="AW57" i="108"/>
  <c r="AW56" i="249"/>
  <c r="M56" i="249"/>
  <c r="M58" i="249"/>
  <c r="M54" i="108"/>
  <c r="M58" i="108"/>
  <c r="M55" i="108"/>
  <c r="M56" i="108"/>
  <c r="M57" i="249"/>
  <c r="M54" i="249"/>
  <c r="M57" i="108"/>
  <c r="M55" i="249"/>
  <c r="BP55" i="249"/>
  <c r="BP53" i="108"/>
  <c r="BP57" i="108"/>
  <c r="BP58" i="249"/>
  <c r="BP58" i="108"/>
  <c r="BP54" i="249"/>
  <c r="BP56" i="249"/>
  <c r="BP54" i="108"/>
  <c r="BP55" i="108"/>
  <c r="BP56" i="108"/>
  <c r="BP57" i="249"/>
  <c r="BB57" i="249"/>
  <c r="BB55" i="108"/>
  <c r="BB54" i="249"/>
  <c r="BB57" i="108"/>
  <c r="BB58" i="249"/>
  <c r="BB56" i="108"/>
  <c r="BB55" i="249"/>
  <c r="BB58" i="108"/>
  <c r="BB56" i="249"/>
  <c r="BB54" i="108"/>
  <c r="BF57" i="249"/>
  <c r="BF57" i="108"/>
  <c r="BF55" i="249"/>
  <c r="BF55" i="108"/>
  <c r="BF58" i="249"/>
  <c r="BF54" i="249"/>
  <c r="BF56" i="108"/>
  <c r="BF54" i="108"/>
  <c r="BF58" i="108"/>
  <c r="BF56" i="249"/>
  <c r="BK54" i="249"/>
  <c r="BK58" i="249"/>
  <c r="BK55" i="108"/>
  <c r="BK56" i="108"/>
  <c r="BK53" i="108"/>
  <c r="BK58" i="108"/>
  <c r="BK56" i="249"/>
  <c r="BK54" i="108"/>
  <c r="BK57" i="108"/>
  <c r="BK55" i="249"/>
  <c r="BK57" i="249"/>
  <c r="BG54" i="249"/>
  <c r="BG58" i="249"/>
  <c r="BG57" i="249"/>
  <c r="BG56" i="108"/>
  <c r="BG55" i="108"/>
  <c r="BG55" i="249"/>
  <c r="BG57" i="108"/>
  <c r="BG56" i="249"/>
  <c r="BG58" i="108"/>
  <c r="BG54" i="108"/>
  <c r="CZ55" i="249"/>
  <c r="CZ57" i="108"/>
  <c r="CZ54" i="249"/>
  <c r="CZ56" i="249"/>
  <c r="CZ56" i="108"/>
  <c r="CZ55" i="108"/>
  <c r="CZ57" i="249"/>
  <c r="CZ58" i="249"/>
  <c r="CZ54" i="108"/>
  <c r="CZ58" i="108"/>
  <c r="AM57" i="249"/>
  <c r="AM56" i="249"/>
  <c r="AM57" i="108"/>
  <c r="AM58" i="108"/>
  <c r="AM58" i="249"/>
  <c r="AM54" i="108"/>
  <c r="AM54" i="249"/>
  <c r="AM55" i="108"/>
  <c r="AM56" i="108"/>
  <c r="AM55" i="249"/>
  <c r="AH56" i="249"/>
  <c r="AH56" i="108"/>
  <c r="AH54" i="108"/>
  <c r="AH55" i="249"/>
  <c r="AH57" i="249"/>
  <c r="AH57" i="108"/>
  <c r="AH58" i="108"/>
  <c r="AH54" i="249"/>
  <c r="AH58" i="249"/>
  <c r="AH55" i="108"/>
  <c r="CU54" i="249"/>
  <c r="CU58" i="249"/>
  <c r="CU56" i="108"/>
  <c r="CU54" i="108"/>
  <c r="CU56" i="249"/>
  <c r="CU57" i="108"/>
  <c r="CU55" i="249"/>
  <c r="CU55" i="108"/>
  <c r="CU57" i="249"/>
  <c r="CU58" i="108"/>
  <c r="W54" i="249"/>
  <c r="W58" i="249"/>
  <c r="W55" i="108"/>
  <c r="W56" i="249"/>
  <c r="W57" i="108"/>
  <c r="W58" i="108"/>
  <c r="W56" i="108"/>
  <c r="W57" i="249"/>
  <c r="W54" i="108"/>
  <c r="W55" i="249"/>
  <c r="BZ57" i="249"/>
  <c r="BZ56" i="108"/>
  <c r="BZ58" i="249"/>
  <c r="BZ57" i="108"/>
  <c r="BZ54" i="108"/>
  <c r="BZ54" i="249"/>
  <c r="BZ55" i="249"/>
  <c r="BZ55" i="108"/>
  <c r="BZ56" i="249"/>
  <c r="BZ58" i="108"/>
  <c r="BL55" i="249"/>
  <c r="BL55" i="108"/>
  <c r="BL57" i="249"/>
  <c r="BL56" i="108"/>
  <c r="BL58" i="249"/>
  <c r="BL53" i="108"/>
  <c r="BL54" i="249"/>
  <c r="BL57" i="108"/>
  <c r="BL58" i="108"/>
  <c r="BL56" i="249"/>
  <c r="BL54" i="108"/>
  <c r="AR54" i="249"/>
  <c r="AR58" i="249"/>
  <c r="AR56" i="249"/>
  <c r="AR57" i="249"/>
  <c r="AR58" i="108"/>
  <c r="AR54" i="108"/>
  <c r="AR55" i="108"/>
  <c r="AR56" i="108"/>
  <c r="AR55" i="249"/>
  <c r="AR57" i="108"/>
  <c r="AC56" i="249"/>
  <c r="AC54" i="108"/>
  <c r="AC56" i="108"/>
  <c r="AC57" i="249"/>
  <c r="AC58" i="249"/>
  <c r="AC54" i="249"/>
  <c r="AC57" i="108"/>
  <c r="AC58" i="108"/>
  <c r="AC55" i="249"/>
  <c r="AC55" i="108"/>
  <c r="BA56" i="249"/>
  <c r="BA54" i="108"/>
  <c r="BA58" i="108"/>
  <c r="BA57" i="249"/>
  <c r="BA58" i="249"/>
  <c r="BA56" i="108"/>
  <c r="BA57" i="108"/>
  <c r="BA54" i="249"/>
  <c r="BA55" i="249"/>
  <c r="BA55" i="108"/>
  <c r="CP57" i="249"/>
  <c r="CP55" i="108"/>
  <c r="CP56" i="249"/>
  <c r="CP54" i="249"/>
  <c r="CP54" i="108"/>
  <c r="CP56" i="108"/>
  <c r="CP55" i="249"/>
  <c r="CP57" i="108"/>
  <c r="CP58" i="108"/>
  <c r="CP58" i="249"/>
  <c r="BG46" i="255"/>
  <c r="BG30" i="255"/>
  <c r="BG50" i="255"/>
  <c r="BG11" i="255"/>
  <c r="BG38" i="255"/>
  <c r="BG21" i="255"/>
  <c r="BG51" i="255"/>
  <c r="BG22" i="255"/>
  <c r="BG13" i="255"/>
  <c r="BG9" i="255"/>
  <c r="BG17" i="255"/>
  <c r="BG29" i="255"/>
  <c r="BG15" i="255"/>
  <c r="BG47" i="255"/>
  <c r="BG20" i="255"/>
  <c r="BG32" i="255"/>
  <c r="BG34" i="255"/>
  <c r="BG24" i="255"/>
  <c r="BG43" i="255"/>
  <c r="BG40" i="255"/>
  <c r="BG41" i="255"/>
  <c r="BG25" i="255"/>
  <c r="BG53" i="255"/>
  <c r="BG39" i="255"/>
  <c r="BG14" i="255"/>
  <c r="BG33" i="255"/>
  <c r="BG36" i="255"/>
  <c r="BG37" i="255"/>
  <c r="BG23" i="255"/>
  <c r="BG26" i="255"/>
  <c r="BG10" i="255"/>
  <c r="BG28" i="255"/>
  <c r="BG16" i="255"/>
  <c r="BG27" i="255"/>
  <c r="BG49" i="255"/>
  <c r="BG42" i="255"/>
  <c r="BG35" i="255"/>
  <c r="BG12" i="255"/>
  <c r="BG31" i="255"/>
  <c r="BG48" i="255"/>
  <c r="BG18" i="255"/>
  <c r="BG52" i="255"/>
  <c r="BG19" i="255"/>
  <c r="BG45" i="255"/>
  <c r="BG44" i="255"/>
  <c r="CZ40" i="255"/>
  <c r="CZ30" i="255"/>
  <c r="CZ52" i="255"/>
  <c r="CZ49" i="255"/>
  <c r="CZ46" i="255"/>
  <c r="CZ25" i="255"/>
  <c r="CZ21" i="255"/>
  <c r="CZ26" i="255"/>
  <c r="CZ12" i="255"/>
  <c r="CZ27" i="255"/>
  <c r="CZ42" i="255"/>
  <c r="CZ29" i="255"/>
  <c r="CZ53" i="255"/>
  <c r="CZ51" i="255"/>
  <c r="CZ50" i="255"/>
  <c r="CZ44" i="255"/>
  <c r="CZ38" i="255"/>
  <c r="CZ48" i="255"/>
  <c r="CZ45" i="255"/>
  <c r="CZ24" i="255"/>
  <c r="CZ31" i="255"/>
  <c r="CZ47" i="255"/>
  <c r="CZ28" i="255"/>
  <c r="CZ41" i="255"/>
  <c r="CZ39" i="255"/>
  <c r="CZ20" i="255"/>
  <c r="CZ18" i="255"/>
  <c r="CZ35" i="255"/>
  <c r="CZ14" i="255"/>
  <c r="CZ32" i="255"/>
  <c r="CZ10" i="255"/>
  <c r="CZ43" i="255"/>
  <c r="CZ37" i="255"/>
  <c r="CZ36" i="255"/>
  <c r="CZ33" i="255"/>
  <c r="CZ23" i="255"/>
  <c r="CZ13" i="255"/>
  <c r="CZ34" i="255"/>
  <c r="CZ19" i="255"/>
  <c r="CZ9" i="255"/>
  <c r="CZ15" i="255"/>
  <c r="CZ16" i="255"/>
  <c r="CZ17" i="255"/>
  <c r="CZ22" i="255"/>
  <c r="CZ11" i="255"/>
  <c r="AV34" i="255"/>
  <c r="AV50" i="255"/>
  <c r="AV39" i="255"/>
  <c r="AV38" i="255"/>
  <c r="AV13" i="255"/>
  <c r="AV47" i="255"/>
  <c r="AV46" i="255"/>
  <c r="AV37" i="255"/>
  <c r="AV35" i="255"/>
  <c r="AV31" i="255"/>
  <c r="L9" i="256"/>
  <c r="L10" i="256" s="1"/>
  <c r="L60" i="256" s="1"/>
  <c r="AV22" i="255"/>
  <c r="AV29" i="255"/>
  <c r="AV27" i="255"/>
  <c r="AV51" i="255"/>
  <c r="AV17" i="255"/>
  <c r="AV21" i="255"/>
  <c r="AV25" i="255"/>
  <c r="AV33" i="255"/>
  <c r="AV9" i="255"/>
  <c r="AV28" i="255"/>
  <c r="AV18" i="255"/>
  <c r="AV48" i="255"/>
  <c r="AV26" i="255"/>
  <c r="AV52" i="255"/>
  <c r="AV43" i="255"/>
  <c r="AV24" i="255"/>
  <c r="AV40" i="255"/>
  <c r="AV11" i="255"/>
  <c r="AV45" i="255"/>
  <c r="AV14" i="255"/>
  <c r="AV23" i="255"/>
  <c r="AV19" i="255"/>
  <c r="AV42" i="255"/>
  <c r="AV16" i="255"/>
  <c r="AV36" i="255"/>
  <c r="AV49" i="255"/>
  <c r="AV15" i="255"/>
  <c r="AV12" i="255"/>
  <c r="AV30" i="255"/>
  <c r="AV44" i="255"/>
  <c r="AV41" i="255"/>
  <c r="AV53" i="255"/>
  <c r="AV32" i="255"/>
  <c r="AV10" i="255"/>
  <c r="AV20" i="255"/>
  <c r="W9" i="256"/>
  <c r="W10" i="256" s="1"/>
  <c r="CY46" i="255"/>
  <c r="CY33" i="255"/>
  <c r="CY37" i="255"/>
  <c r="CY32" i="255"/>
  <c r="CY52" i="255"/>
  <c r="CY44" i="255"/>
  <c r="CY41" i="255"/>
  <c r="CY34" i="255"/>
  <c r="CY30" i="255"/>
  <c r="CY28" i="255"/>
  <c r="CY49" i="255"/>
  <c r="CY25" i="255"/>
  <c r="CY21" i="255"/>
  <c r="CY26" i="255"/>
  <c r="CY27" i="255"/>
  <c r="CY45" i="255"/>
  <c r="CY51" i="255"/>
  <c r="CY48" i="255"/>
  <c r="CY39" i="255"/>
  <c r="CY23" i="255"/>
  <c r="CY17" i="255"/>
  <c r="CY10" i="255"/>
  <c r="CY9" i="255"/>
  <c r="CY35" i="255"/>
  <c r="CY22" i="255"/>
  <c r="CY24" i="255"/>
  <c r="CY40" i="255"/>
  <c r="CY31" i="255"/>
  <c r="CY47" i="255"/>
  <c r="CY53" i="255"/>
  <c r="CY42" i="255"/>
  <c r="CY38" i="255"/>
  <c r="CY15" i="255"/>
  <c r="CY20" i="255"/>
  <c r="CY18" i="255"/>
  <c r="CY14" i="255"/>
  <c r="CY12" i="255"/>
  <c r="CY43" i="255"/>
  <c r="CY36" i="255"/>
  <c r="CY29" i="255"/>
  <c r="CY11" i="255"/>
  <c r="CY19" i="255"/>
  <c r="CY16" i="255"/>
  <c r="CY50" i="255"/>
  <c r="CY13" i="255"/>
  <c r="CK37" i="255"/>
  <c r="CK32" i="255"/>
  <c r="CK45" i="255"/>
  <c r="CK42" i="255"/>
  <c r="CK39" i="255"/>
  <c r="CK53" i="255"/>
  <c r="CK51" i="255"/>
  <c r="CK31" i="255"/>
  <c r="CK19" i="255"/>
  <c r="CK13" i="255"/>
  <c r="CK38" i="255"/>
  <c r="CK48" i="255"/>
  <c r="CK40" i="255"/>
  <c r="CK33" i="255"/>
  <c r="CK23" i="255"/>
  <c r="CK35" i="255"/>
  <c r="CK27" i="255"/>
  <c r="CK21" i="255"/>
  <c r="CK43" i="255"/>
  <c r="CK34" i="255"/>
  <c r="CK29" i="255"/>
  <c r="CK16" i="255"/>
  <c r="CK9" i="255"/>
  <c r="CK20" i="255"/>
  <c r="CK52" i="255"/>
  <c r="CK36" i="255"/>
  <c r="CK50" i="255"/>
  <c r="CK30" i="255"/>
  <c r="CK24" i="255"/>
  <c r="CK15" i="255"/>
  <c r="CK49" i="255"/>
  <c r="CK14" i="255"/>
  <c r="CK11" i="255"/>
  <c r="CK47" i="255"/>
  <c r="CK22" i="255"/>
  <c r="CK28" i="255"/>
  <c r="CK17" i="255"/>
  <c r="CK18" i="255"/>
  <c r="CK12" i="255"/>
  <c r="CK41" i="255"/>
  <c r="CK46" i="255"/>
  <c r="CK26" i="255"/>
  <c r="CK10" i="255"/>
  <c r="CK25" i="255"/>
  <c r="CK44" i="255"/>
  <c r="N53" i="255"/>
  <c r="N40" i="255"/>
  <c r="N31" i="255"/>
  <c r="N18" i="255"/>
  <c r="N44" i="255"/>
  <c r="N35" i="255"/>
  <c r="N22" i="255"/>
  <c r="N9" i="255"/>
  <c r="N48" i="255"/>
  <c r="N39" i="255"/>
  <c r="N26" i="255"/>
  <c r="N13" i="255"/>
  <c r="N52" i="255"/>
  <c r="N43" i="255"/>
  <c r="N30" i="255"/>
  <c r="N17" i="255"/>
  <c r="N47" i="255"/>
  <c r="N34" i="255"/>
  <c r="N21" i="255"/>
  <c r="N42" i="255"/>
  <c r="N29" i="255"/>
  <c r="N16" i="255"/>
  <c r="N50" i="255"/>
  <c r="N32" i="255"/>
  <c r="N37" i="255"/>
  <c r="N24" i="255"/>
  <c r="N11" i="255"/>
  <c r="N49" i="255"/>
  <c r="N36" i="255"/>
  <c r="N10" i="255"/>
  <c r="N46" i="255"/>
  <c r="N23" i="255"/>
  <c r="N15" i="255"/>
  <c r="N38" i="255"/>
  <c r="N28" i="255"/>
  <c r="N25" i="255"/>
  <c r="N51" i="255"/>
  <c r="N41" i="255"/>
  <c r="N33" i="255"/>
  <c r="N14" i="255"/>
  <c r="N27" i="255"/>
  <c r="N20" i="255"/>
  <c r="N19" i="255"/>
  <c r="N45" i="255"/>
  <c r="N12" i="255"/>
  <c r="S29" i="255"/>
  <c r="S51" i="255"/>
  <c r="S37" i="255"/>
  <c r="S21" i="255"/>
  <c r="S25" i="255"/>
  <c r="S33" i="255"/>
  <c r="S38" i="255"/>
  <c r="S47" i="255"/>
  <c r="S30" i="255"/>
  <c r="S22" i="255"/>
  <c r="S9" i="255"/>
  <c r="S46" i="255"/>
  <c r="S17" i="255"/>
  <c r="S50" i="255"/>
  <c r="S12" i="255"/>
  <c r="S20" i="255"/>
  <c r="S16" i="255"/>
  <c r="S18" i="255"/>
  <c r="S11" i="255"/>
  <c r="S13" i="255"/>
  <c r="S23" i="255"/>
  <c r="S35" i="255"/>
  <c r="S44" i="255"/>
  <c r="S24" i="255"/>
  <c r="S15" i="255"/>
  <c r="S36" i="255"/>
  <c r="S42" i="255"/>
  <c r="S49" i="255"/>
  <c r="S31" i="255"/>
  <c r="S48" i="255"/>
  <c r="S39" i="255"/>
  <c r="S52" i="255"/>
  <c r="S10" i="255"/>
  <c r="S32" i="255"/>
  <c r="S34" i="255"/>
  <c r="S19" i="255"/>
  <c r="S14" i="255"/>
  <c r="S45" i="255"/>
  <c r="S40" i="255"/>
  <c r="S41" i="255"/>
  <c r="S28" i="255"/>
  <c r="S27" i="255"/>
  <c r="S53" i="255"/>
  <c r="S26" i="255"/>
  <c r="S43" i="255"/>
  <c r="K9" i="256"/>
  <c r="K10" i="256" s="1"/>
  <c r="K60" i="256" s="1"/>
  <c r="AQ45" i="255"/>
  <c r="AQ21" i="255"/>
  <c r="AQ51" i="255"/>
  <c r="AQ43" i="255"/>
  <c r="AQ38" i="255"/>
  <c r="AQ18" i="255"/>
  <c r="AQ39" i="255"/>
  <c r="AQ47" i="255"/>
  <c r="AQ30" i="255"/>
  <c r="AQ29" i="255"/>
  <c r="AQ22" i="255"/>
  <c r="AQ19" i="255"/>
  <c r="AQ49" i="255"/>
  <c r="AQ41" i="255"/>
  <c r="AQ25" i="255"/>
  <c r="AQ31" i="255"/>
  <c r="AQ32" i="255"/>
  <c r="AQ35" i="255"/>
  <c r="AQ17" i="255"/>
  <c r="AQ37" i="255"/>
  <c r="AQ9" i="255"/>
  <c r="AQ13" i="255"/>
  <c r="AQ27" i="255"/>
  <c r="AQ24" i="255"/>
  <c r="AQ33" i="255"/>
  <c r="AQ40" i="255"/>
  <c r="AQ50" i="255"/>
  <c r="AQ53" i="255"/>
  <c r="AQ10" i="255"/>
  <c r="AQ20" i="255"/>
  <c r="AQ42" i="255"/>
  <c r="AQ34" i="255"/>
  <c r="AQ28" i="255"/>
  <c r="AQ52" i="255"/>
  <c r="AQ26" i="255"/>
  <c r="AQ14" i="255"/>
  <c r="AQ23" i="255"/>
  <c r="AQ11" i="255"/>
  <c r="AQ48" i="255"/>
  <c r="AQ36" i="255"/>
  <c r="AQ15" i="255"/>
  <c r="AQ46" i="255"/>
  <c r="AQ12" i="255"/>
  <c r="AQ16" i="255"/>
  <c r="AQ44" i="255"/>
  <c r="CT51" i="255"/>
  <c r="CT43" i="255"/>
  <c r="CT36" i="255"/>
  <c r="CT20" i="255"/>
  <c r="CT52" i="255"/>
  <c r="CT34" i="255"/>
  <c r="CT24" i="255"/>
  <c r="CT46" i="255"/>
  <c r="CT44" i="255"/>
  <c r="CT41" i="255"/>
  <c r="CT30" i="255"/>
  <c r="CT28" i="255"/>
  <c r="CT25" i="255"/>
  <c r="CT39" i="255"/>
  <c r="CT23" i="255"/>
  <c r="CT33" i="255"/>
  <c r="CT14" i="255"/>
  <c r="CT11" i="255"/>
  <c r="CT10" i="255"/>
  <c r="CT32" i="255"/>
  <c r="CT48" i="255"/>
  <c r="CT35" i="255"/>
  <c r="CT49" i="255"/>
  <c r="CT53" i="255"/>
  <c r="CT47" i="255"/>
  <c r="CT37" i="255"/>
  <c r="CT27" i="255"/>
  <c r="CT13" i="255"/>
  <c r="CT38" i="255"/>
  <c r="CT21" i="255"/>
  <c r="CT19" i="255"/>
  <c r="CT17" i="255"/>
  <c r="CT16" i="255"/>
  <c r="CT18" i="255"/>
  <c r="CT15" i="255"/>
  <c r="CT45" i="255"/>
  <c r="CT31" i="255"/>
  <c r="CT26" i="255"/>
  <c r="CT22" i="255"/>
  <c r="CT42" i="255"/>
  <c r="CT50" i="255"/>
  <c r="CT9" i="255"/>
  <c r="CT40" i="255"/>
  <c r="CT29" i="255"/>
  <c r="CT12" i="255"/>
  <c r="V9" i="256"/>
  <c r="V10" i="256" s="1"/>
  <c r="CF40" i="255"/>
  <c r="CF30" i="255"/>
  <c r="CF25" i="255"/>
  <c r="CF21" i="255"/>
  <c r="CF26" i="255"/>
  <c r="CF12" i="255"/>
  <c r="CF42" i="255"/>
  <c r="CF35" i="255"/>
  <c r="CF29" i="255"/>
  <c r="CF27" i="255"/>
  <c r="CF45" i="255"/>
  <c r="CF53" i="255"/>
  <c r="CF50" i="255"/>
  <c r="CF43" i="255"/>
  <c r="CF13" i="255"/>
  <c r="CF18" i="255"/>
  <c r="CF46" i="255"/>
  <c r="CF44" i="255"/>
  <c r="CF51" i="255"/>
  <c r="CF52" i="255"/>
  <c r="CF36" i="255"/>
  <c r="CF32" i="255"/>
  <c r="CF19" i="255"/>
  <c r="CF14" i="255"/>
  <c r="CF11" i="255"/>
  <c r="CF41" i="255"/>
  <c r="CF33" i="255"/>
  <c r="CF39" i="255"/>
  <c r="CF34" i="255"/>
  <c r="CF10" i="255"/>
  <c r="CF24" i="255"/>
  <c r="CF49" i="255"/>
  <c r="CF9" i="255"/>
  <c r="CF22" i="255"/>
  <c r="CF47" i="255"/>
  <c r="CF23" i="255"/>
  <c r="CF48" i="255"/>
  <c r="CF38" i="255"/>
  <c r="CF16" i="255"/>
  <c r="CF31" i="255"/>
  <c r="CF17" i="255"/>
  <c r="CF37" i="255"/>
  <c r="CF20" i="255"/>
  <c r="CF28" i="255"/>
  <c r="CF15" i="255"/>
  <c r="AC48" i="255"/>
  <c r="AC40" i="255"/>
  <c r="AC31" i="255"/>
  <c r="AC44" i="255"/>
  <c r="AC27" i="255"/>
  <c r="AC9" i="255"/>
  <c r="AC39" i="255"/>
  <c r="AC16" i="255"/>
  <c r="AC21" i="255"/>
  <c r="AC18" i="255"/>
  <c r="AC13" i="255"/>
  <c r="AC17" i="255"/>
  <c r="AC47" i="255"/>
  <c r="AC51" i="255"/>
  <c r="AC11" i="255"/>
  <c r="AC33" i="255"/>
  <c r="AC22" i="255"/>
  <c r="AC53" i="255"/>
  <c r="AC36" i="255"/>
  <c r="AC37" i="255"/>
  <c r="AC43" i="255"/>
  <c r="AC46" i="255"/>
  <c r="AC29" i="255"/>
  <c r="AC42" i="255"/>
  <c r="AC49" i="255"/>
  <c r="AC10" i="255"/>
  <c r="AC50" i="255"/>
  <c r="AC19" i="255"/>
  <c r="AC45" i="255"/>
  <c r="AC34" i="255"/>
  <c r="AC41" i="255"/>
  <c r="AC14" i="255"/>
  <c r="AC24" i="255"/>
  <c r="AC35" i="255"/>
  <c r="AC28" i="255"/>
  <c r="AC32" i="255"/>
  <c r="AC25" i="255"/>
  <c r="AC26" i="255"/>
  <c r="AC52" i="255"/>
  <c r="AC38" i="255"/>
  <c r="AC15" i="255"/>
  <c r="AC20" i="255"/>
  <c r="AC30" i="255"/>
  <c r="AC23" i="255"/>
  <c r="AC12" i="255"/>
  <c r="AG51" i="255"/>
  <c r="AG41" i="255"/>
  <c r="AG31" i="255"/>
  <c r="AG35" i="255"/>
  <c r="AG29" i="255"/>
  <c r="AG53" i="255"/>
  <c r="AG27" i="255"/>
  <c r="I9" i="256"/>
  <c r="I10" i="256" s="1"/>
  <c r="I60" i="256" s="1"/>
  <c r="AG39" i="255"/>
  <c r="AG21" i="255"/>
  <c r="AG17" i="255"/>
  <c r="AG13" i="255"/>
  <c r="AG11" i="255"/>
  <c r="AG20" i="255"/>
  <c r="AG49" i="255"/>
  <c r="AG24" i="255"/>
  <c r="AG43" i="255"/>
  <c r="AG47" i="255"/>
  <c r="AG15" i="255"/>
  <c r="AG38" i="255"/>
  <c r="AG28" i="255"/>
  <c r="AG45" i="255"/>
  <c r="AG52" i="255"/>
  <c r="AG30" i="255"/>
  <c r="AG9" i="255"/>
  <c r="AG33" i="255"/>
  <c r="AG36" i="255"/>
  <c r="AG37" i="255"/>
  <c r="AG32" i="255"/>
  <c r="AG16" i="255"/>
  <c r="AG42" i="255"/>
  <c r="AG25" i="255"/>
  <c r="AG26" i="255"/>
  <c r="AG19" i="255"/>
  <c r="AG44" i="255"/>
  <c r="AG14" i="255"/>
  <c r="AG12" i="255"/>
  <c r="AG23" i="255"/>
  <c r="AG18" i="255"/>
  <c r="AG22" i="255"/>
  <c r="AG50" i="255"/>
  <c r="AG10" i="255"/>
  <c r="AG46" i="255"/>
  <c r="AG40" i="255"/>
  <c r="AG34" i="255"/>
  <c r="AG48" i="255"/>
  <c r="CJ50" i="255"/>
  <c r="CJ47" i="255"/>
  <c r="CJ44" i="255"/>
  <c r="CJ42" i="255"/>
  <c r="CJ35" i="255"/>
  <c r="CJ29" i="255"/>
  <c r="CJ27" i="255"/>
  <c r="CJ45" i="255"/>
  <c r="CJ15" i="255"/>
  <c r="CJ11" i="255"/>
  <c r="CJ53" i="255"/>
  <c r="CJ51" i="255"/>
  <c r="CJ31" i="255"/>
  <c r="CJ38" i="255"/>
  <c r="CJ37" i="255"/>
  <c r="T9" i="256"/>
  <c r="T10" i="256" s="1"/>
  <c r="CJ41" i="255"/>
  <c r="CJ17" i="255"/>
  <c r="CJ10" i="255"/>
  <c r="CJ9" i="255"/>
  <c r="CJ46" i="255"/>
  <c r="CJ20" i="255"/>
  <c r="CJ14" i="255"/>
  <c r="CJ13" i="255"/>
  <c r="CJ43" i="255"/>
  <c r="CJ34" i="255"/>
  <c r="CJ52" i="255"/>
  <c r="CJ36" i="255"/>
  <c r="CJ23" i="255"/>
  <c r="CJ30" i="255"/>
  <c r="CJ26" i="255"/>
  <c r="CJ24" i="255"/>
  <c r="CJ12" i="255"/>
  <c r="CJ16" i="255"/>
  <c r="CJ49" i="255"/>
  <c r="CJ40" i="255"/>
  <c r="CJ48" i="255"/>
  <c r="CJ28" i="255"/>
  <c r="CJ22" i="255"/>
  <c r="CJ21" i="255"/>
  <c r="CJ19" i="255"/>
  <c r="CJ39" i="255"/>
  <c r="CJ32" i="255"/>
  <c r="CJ18" i="255"/>
  <c r="CJ33" i="255"/>
  <c r="CJ25" i="255"/>
  <c r="BV44" i="255"/>
  <c r="BV49" i="255"/>
  <c r="BV38" i="255"/>
  <c r="BV36" i="255"/>
  <c r="BV29" i="255"/>
  <c r="BV50" i="255"/>
  <c r="BV47" i="255"/>
  <c r="BV43" i="255"/>
  <c r="BV39" i="255"/>
  <c r="BV23" i="255"/>
  <c r="BV22" i="255"/>
  <c r="BV52" i="255"/>
  <c r="BV34" i="255"/>
  <c r="BV51" i="255"/>
  <c r="BV48" i="255"/>
  <c r="BV32" i="255"/>
  <c r="BV24" i="255"/>
  <c r="BV30" i="255"/>
  <c r="BV19" i="255"/>
  <c r="BV18" i="255"/>
  <c r="BV14" i="255"/>
  <c r="BV10" i="255"/>
  <c r="BV28" i="255"/>
  <c r="BV45" i="255"/>
  <c r="BV53" i="255"/>
  <c r="BV41" i="255"/>
  <c r="BV40" i="255"/>
  <c r="BV46" i="255"/>
  <c r="BV42" i="255"/>
  <c r="BV20" i="255"/>
  <c r="BV17" i="255"/>
  <c r="BV31" i="255"/>
  <c r="BV25" i="255"/>
  <c r="BV16" i="255"/>
  <c r="BV15" i="255"/>
  <c r="BV37" i="255"/>
  <c r="BV12" i="255"/>
  <c r="BV26" i="255"/>
  <c r="BV33" i="255"/>
  <c r="BV27" i="255"/>
  <c r="BV11" i="255"/>
  <c r="BV13" i="255"/>
  <c r="BV9" i="255"/>
  <c r="BV35" i="255"/>
  <c r="BV21" i="255"/>
  <c r="AR53" i="255"/>
  <c r="AR24" i="255"/>
  <c r="AR13" i="255"/>
  <c r="AR9" i="255"/>
  <c r="AR45" i="255"/>
  <c r="AR41" i="255"/>
  <c r="AR25" i="255"/>
  <c r="AR21" i="255"/>
  <c r="AR47" i="255"/>
  <c r="AR32" i="255"/>
  <c r="AR49" i="255"/>
  <c r="AR17" i="255"/>
  <c r="AR28" i="255"/>
  <c r="AR19" i="255"/>
  <c r="AR22" i="255"/>
  <c r="AR42" i="255"/>
  <c r="AR27" i="255"/>
  <c r="AR29" i="255"/>
  <c r="AR15" i="255"/>
  <c r="AR46" i="255"/>
  <c r="AR39" i="255"/>
  <c r="AR31" i="255"/>
  <c r="AR36" i="255"/>
  <c r="AR51" i="255"/>
  <c r="AR43" i="255"/>
  <c r="AR30" i="255"/>
  <c r="AR10" i="255"/>
  <c r="AR34" i="255"/>
  <c r="AR16" i="255"/>
  <c r="AR12" i="255"/>
  <c r="AR44" i="255"/>
  <c r="AR23" i="255"/>
  <c r="AR18" i="255"/>
  <c r="AR48" i="255"/>
  <c r="AR35" i="255"/>
  <c r="AR40" i="255"/>
  <c r="AR52" i="255"/>
  <c r="AR20" i="255"/>
  <c r="AR38" i="255"/>
  <c r="AR11" i="255"/>
  <c r="AR14" i="255"/>
  <c r="AR33" i="255"/>
  <c r="AR26" i="255"/>
  <c r="AR50" i="255"/>
  <c r="AR37" i="255"/>
  <c r="X49" i="255"/>
  <c r="X47" i="255"/>
  <c r="X22" i="255"/>
  <c r="X45" i="255"/>
  <c r="X35" i="255"/>
  <c r="X29" i="255"/>
  <c r="X28" i="255"/>
  <c r="X53" i="255"/>
  <c r="X17" i="255"/>
  <c r="X41" i="255"/>
  <c r="X21" i="255"/>
  <c r="X9" i="255"/>
  <c r="X13" i="255"/>
  <c r="X15" i="255"/>
  <c r="X11" i="255"/>
  <c r="X27" i="255"/>
  <c r="X25" i="255"/>
  <c r="X31" i="255"/>
  <c r="X40" i="255"/>
  <c r="X50" i="255"/>
  <c r="X42" i="255"/>
  <c r="X38" i="255"/>
  <c r="X26" i="255"/>
  <c r="X32" i="255"/>
  <c r="X10" i="255"/>
  <c r="X20" i="255"/>
  <c r="X19" i="255"/>
  <c r="X12" i="255"/>
  <c r="X43" i="255"/>
  <c r="X37" i="255"/>
  <c r="X18" i="255"/>
  <c r="X36" i="255"/>
  <c r="X34" i="255"/>
  <c r="X16" i="255"/>
  <c r="X33" i="255"/>
  <c r="X44" i="255"/>
  <c r="X23" i="255"/>
  <c r="X24" i="255"/>
  <c r="X14" i="255"/>
  <c r="X52" i="255"/>
  <c r="X30" i="255"/>
  <c r="X48" i="255"/>
  <c r="X46" i="255"/>
  <c r="X39" i="255"/>
  <c r="X51" i="255"/>
  <c r="AL37" i="255"/>
  <c r="AL52" i="255"/>
  <c r="AL33" i="255"/>
  <c r="J9" i="256"/>
  <c r="J10" i="256" s="1"/>
  <c r="J60" i="256" s="1"/>
  <c r="AL24" i="255"/>
  <c r="AL16" i="255"/>
  <c r="AL38" i="255"/>
  <c r="AL18" i="255"/>
  <c r="AL20" i="255"/>
  <c r="AL48" i="255"/>
  <c r="AL29" i="255"/>
  <c r="AL15" i="255"/>
  <c r="AL10" i="255"/>
  <c r="AL32" i="255"/>
  <c r="AL30" i="255"/>
  <c r="AL12" i="255"/>
  <c r="AL17" i="255"/>
  <c r="AL44" i="255"/>
  <c r="AL51" i="255"/>
  <c r="AL42" i="255"/>
  <c r="AL47" i="255"/>
  <c r="AL50" i="255"/>
  <c r="AL28" i="255"/>
  <c r="AL23" i="255"/>
  <c r="AL35" i="255"/>
  <c r="AL26" i="255"/>
  <c r="AL39" i="255"/>
  <c r="AL11" i="255"/>
  <c r="AL14" i="255"/>
  <c r="AL21" i="255"/>
  <c r="AL45" i="255"/>
  <c r="AL40" i="255"/>
  <c r="AL41" i="255"/>
  <c r="AL34" i="255"/>
  <c r="AL25" i="255"/>
  <c r="AL46" i="255"/>
  <c r="AL19" i="255"/>
  <c r="AL31" i="255"/>
  <c r="AL27" i="255"/>
  <c r="AL9" i="255"/>
  <c r="AL49" i="255"/>
  <c r="AL22" i="255"/>
  <c r="AL43" i="255"/>
  <c r="AL13" i="255"/>
  <c r="AL53" i="255"/>
  <c r="AL36" i="255"/>
  <c r="CO41" i="255"/>
  <c r="CO31" i="255"/>
  <c r="CO52" i="255"/>
  <c r="CO48" i="255"/>
  <c r="CO43" i="255"/>
  <c r="CO35" i="255"/>
  <c r="CO34" i="255"/>
  <c r="CO53" i="255"/>
  <c r="CO38" i="255"/>
  <c r="CO40" i="255"/>
  <c r="CO37" i="255"/>
  <c r="CO33" i="255"/>
  <c r="CO23" i="255"/>
  <c r="CO50" i="255"/>
  <c r="CO39" i="255"/>
  <c r="CO36" i="255"/>
  <c r="CO32" i="255"/>
  <c r="CO47" i="255"/>
  <c r="CO44" i="255"/>
  <c r="CO46" i="255"/>
  <c r="CO20" i="255"/>
  <c r="CO15" i="255"/>
  <c r="CO14" i="255"/>
  <c r="CO28" i="255"/>
  <c r="CO25" i="255"/>
  <c r="CO24" i="255"/>
  <c r="U9" i="256"/>
  <c r="U10" i="256" s="1"/>
  <c r="CO21" i="255"/>
  <c r="CO45" i="255"/>
  <c r="CO29" i="255"/>
  <c r="CO11" i="255"/>
  <c r="CO9" i="255"/>
  <c r="CO22" i="255"/>
  <c r="CO42" i="255"/>
  <c r="CO19" i="255"/>
  <c r="CO17" i="255"/>
  <c r="CO13" i="255"/>
  <c r="CO16" i="255"/>
  <c r="CO27" i="255"/>
  <c r="CO18" i="255"/>
  <c r="CO51" i="255"/>
  <c r="CO26" i="255"/>
  <c r="CO12" i="255"/>
  <c r="CO49" i="255"/>
  <c r="CO10" i="255"/>
  <c r="CO30" i="255"/>
  <c r="CA52" i="255"/>
  <c r="CA48" i="255"/>
  <c r="CA43" i="255"/>
  <c r="CA35" i="255"/>
  <c r="CA34" i="255"/>
  <c r="CA53" i="255"/>
  <c r="CA44" i="255"/>
  <c r="CA46" i="255"/>
  <c r="CA41" i="255"/>
  <c r="CA30" i="255"/>
  <c r="CA24" i="255"/>
  <c r="CA49" i="255"/>
  <c r="CA28" i="255"/>
  <c r="CA25" i="255"/>
  <c r="CA19" i="255"/>
  <c r="CA18" i="255"/>
  <c r="CA50" i="255"/>
  <c r="CA45" i="255"/>
  <c r="CA27" i="255"/>
  <c r="CA37" i="255"/>
  <c r="CA26" i="255"/>
  <c r="CA22" i="255"/>
  <c r="CA38" i="255"/>
  <c r="CA31" i="255"/>
  <c r="CA47" i="255"/>
  <c r="CA42" i="255"/>
  <c r="CA39" i="255"/>
  <c r="CA51" i="255"/>
  <c r="CA21" i="255"/>
  <c r="CA20" i="255"/>
  <c r="CA16" i="255"/>
  <c r="CA36" i="255"/>
  <c r="CA33" i="255"/>
  <c r="CA12" i="255"/>
  <c r="CA10" i="255"/>
  <c r="CA11" i="255"/>
  <c r="CA29" i="255"/>
  <c r="CA14" i="255"/>
  <c r="CA40" i="255"/>
  <c r="CA9" i="255"/>
  <c r="CA32" i="255"/>
  <c r="CA15" i="255"/>
  <c r="CA23" i="255"/>
  <c r="CA17" i="255"/>
  <c r="CA13" i="255"/>
  <c r="AB39" i="255"/>
  <c r="AB29" i="255"/>
  <c r="AB38" i="255"/>
  <c r="AB47" i="255"/>
  <c r="AB34" i="255"/>
  <c r="AB40" i="255"/>
  <c r="AB31" i="255"/>
  <c r="H9" i="256"/>
  <c r="H10" i="256" s="1"/>
  <c r="H60" i="256" s="1"/>
  <c r="AB46" i="255"/>
  <c r="AB50" i="255"/>
  <c r="AB27" i="255"/>
  <c r="AB21" i="255"/>
  <c r="AB22" i="255"/>
  <c r="AB9" i="255"/>
  <c r="AB16" i="255"/>
  <c r="AB13" i="255"/>
  <c r="AB17" i="255"/>
  <c r="AB51" i="255"/>
  <c r="AB25" i="255"/>
  <c r="AB43" i="255"/>
  <c r="AB48" i="255"/>
  <c r="AB45" i="255"/>
  <c r="AB37" i="255"/>
  <c r="AB10" i="255"/>
  <c r="AB32" i="255"/>
  <c r="AB12" i="255"/>
  <c r="AB35" i="255"/>
  <c r="AB11" i="255"/>
  <c r="AB52" i="255"/>
  <c r="AB30" i="255"/>
  <c r="AB33" i="255"/>
  <c r="AB26" i="255"/>
  <c r="AB28" i="255"/>
  <c r="AB41" i="255"/>
  <c r="AB19" i="255"/>
  <c r="AB36" i="255"/>
  <c r="AB53" i="255"/>
  <c r="AB49" i="255"/>
  <c r="AB42" i="255"/>
  <c r="AB20" i="255"/>
  <c r="AB14" i="255"/>
  <c r="AB24" i="255"/>
  <c r="AB18" i="255"/>
  <c r="AB44" i="255"/>
  <c r="AB23" i="255"/>
  <c r="AB15" i="255"/>
  <c r="CE46" i="255"/>
  <c r="CE33" i="255"/>
  <c r="S9" i="256"/>
  <c r="S10" i="256" s="1"/>
  <c r="CE37" i="255"/>
  <c r="CE32" i="255"/>
  <c r="CE49" i="255"/>
  <c r="CE28" i="255"/>
  <c r="CE25" i="255"/>
  <c r="CE21" i="255"/>
  <c r="DW5" i="255"/>
  <c r="CE26" i="255"/>
  <c r="CE42" i="255"/>
  <c r="CE35" i="255"/>
  <c r="CE29" i="255"/>
  <c r="CE27" i="255"/>
  <c r="CE53" i="255"/>
  <c r="CE51" i="255"/>
  <c r="CE38" i="255"/>
  <c r="CE30" i="255"/>
  <c r="CE41" i="255"/>
  <c r="CE40" i="255"/>
  <c r="CE17" i="255"/>
  <c r="CE10" i="255"/>
  <c r="CE9" i="255"/>
  <c r="CE47" i="255"/>
  <c r="CE39" i="255"/>
  <c r="CE12" i="255"/>
  <c r="CE44" i="255"/>
  <c r="CE50" i="255"/>
  <c r="CE36" i="255"/>
  <c r="CE14" i="255"/>
  <c r="CE52" i="255"/>
  <c r="CE34" i="255"/>
  <c r="CE24" i="255"/>
  <c r="CE48" i="255"/>
  <c r="CE11" i="255"/>
  <c r="CE13" i="255"/>
  <c r="CE23" i="255"/>
  <c r="CE15" i="255"/>
  <c r="CE31" i="255"/>
  <c r="CE20" i="255"/>
  <c r="CE22" i="255"/>
  <c r="CE16" i="255"/>
  <c r="CE43" i="255"/>
  <c r="CE18" i="255"/>
  <c r="CE19" i="255"/>
  <c r="CE45" i="255"/>
  <c r="BQ37" i="255"/>
  <c r="BQ32" i="255"/>
  <c r="BQ45" i="255"/>
  <c r="BQ42" i="255"/>
  <c r="BQ39" i="255"/>
  <c r="BQ53" i="255"/>
  <c r="BQ51" i="255"/>
  <c r="BQ31" i="255"/>
  <c r="BQ48" i="255"/>
  <c r="BQ38" i="255"/>
  <c r="BQ19" i="255"/>
  <c r="BQ13" i="255"/>
  <c r="BQ43" i="255"/>
  <c r="BQ40" i="255"/>
  <c r="BQ33" i="255"/>
  <c r="BQ50" i="255"/>
  <c r="BQ47" i="255"/>
  <c r="BQ36" i="255"/>
  <c r="BQ23" i="255"/>
  <c r="BQ44" i="255"/>
  <c r="BQ22" i="255"/>
  <c r="BQ24" i="255"/>
  <c r="BQ21" i="255"/>
  <c r="BQ16" i="255"/>
  <c r="BQ30" i="255"/>
  <c r="BQ49" i="255"/>
  <c r="BQ41" i="255"/>
  <c r="BQ46" i="255"/>
  <c r="BQ27" i="255"/>
  <c r="BQ12" i="255"/>
  <c r="BQ35" i="255"/>
  <c r="BQ28" i="255"/>
  <c r="BQ9" i="255"/>
  <c r="BQ25" i="255"/>
  <c r="BQ20" i="255"/>
  <c r="BQ17" i="255"/>
  <c r="BQ34" i="255"/>
  <c r="BQ18" i="255"/>
  <c r="BQ15" i="255"/>
  <c r="BQ52" i="255"/>
  <c r="BQ29" i="255"/>
  <c r="BQ26" i="255"/>
  <c r="BQ11" i="255"/>
  <c r="BQ10" i="255"/>
  <c r="BQ14" i="255"/>
  <c r="AM50" i="255"/>
  <c r="AM47" i="255"/>
  <c r="AM17" i="255"/>
  <c r="AM51" i="255"/>
  <c r="AM38" i="255"/>
  <c r="AM21" i="255"/>
  <c r="AM13" i="255"/>
  <c r="AM9" i="255"/>
  <c r="AM26" i="255"/>
  <c r="AM46" i="255"/>
  <c r="AM16" i="255"/>
  <c r="AM11" i="255"/>
  <c r="AM25" i="255"/>
  <c r="AM22" i="255"/>
  <c r="AM44" i="255"/>
  <c r="AM43" i="255"/>
  <c r="AM30" i="255"/>
  <c r="AM39" i="255"/>
  <c r="AM32" i="255"/>
  <c r="AM34" i="255"/>
  <c r="AM24" i="255"/>
  <c r="AM53" i="255"/>
  <c r="AM14" i="255"/>
  <c r="AM36" i="255"/>
  <c r="AM49" i="255"/>
  <c r="AM23" i="255"/>
  <c r="AM52" i="255"/>
  <c r="AM29" i="255"/>
  <c r="AM40" i="255"/>
  <c r="AM33" i="255"/>
  <c r="AM12" i="255"/>
  <c r="AM45" i="255"/>
  <c r="AM28" i="255"/>
  <c r="AM27" i="255"/>
  <c r="AM19" i="255"/>
  <c r="AM42" i="255"/>
  <c r="AM18" i="255"/>
  <c r="AM31" i="255"/>
  <c r="AM48" i="255"/>
  <c r="AM41" i="255"/>
  <c r="AM10" i="255"/>
  <c r="AM15" i="255"/>
  <c r="AM20" i="255"/>
  <c r="AM37" i="255"/>
  <c r="AM35" i="255"/>
  <c r="AH11" i="255"/>
  <c r="AH51" i="255"/>
  <c r="AH20" i="255"/>
  <c r="AH39" i="255"/>
  <c r="AH38" i="255"/>
  <c r="AH47" i="255"/>
  <c r="AH43" i="255"/>
  <c r="AH13" i="255"/>
  <c r="AH15" i="255"/>
  <c r="AH35" i="255"/>
  <c r="AH21" i="255"/>
  <c r="AH17" i="255"/>
  <c r="AH12" i="255"/>
  <c r="AH10" i="255"/>
  <c r="AH23" i="255"/>
  <c r="AH36" i="255"/>
  <c r="AH46" i="255"/>
  <c r="AH27" i="255"/>
  <c r="AH44" i="255"/>
  <c r="AH28" i="255"/>
  <c r="AH34" i="255"/>
  <c r="AH33" i="255"/>
  <c r="AH52" i="255"/>
  <c r="AH24" i="255"/>
  <c r="AH9" i="255"/>
  <c r="AH19" i="255"/>
  <c r="AH31" i="255"/>
  <c r="AH37" i="255"/>
  <c r="AH25" i="255"/>
  <c r="AH48" i="255"/>
  <c r="AH41" i="255"/>
  <c r="AH32" i="255"/>
  <c r="AH18" i="255"/>
  <c r="AH26" i="255"/>
  <c r="AH14" i="255"/>
  <c r="AH22" i="255"/>
  <c r="AH53" i="255"/>
  <c r="AH50" i="255"/>
  <c r="AH45" i="255"/>
  <c r="AH16" i="255"/>
  <c r="AH29" i="255"/>
  <c r="AH40" i="255"/>
  <c r="AH49" i="255"/>
  <c r="AH42" i="255"/>
  <c r="AH30" i="255"/>
  <c r="BA45" i="255"/>
  <c r="BA39" i="255"/>
  <c r="BA46" i="255"/>
  <c r="BA29" i="255"/>
  <c r="BA22" i="255"/>
  <c r="BA41" i="255"/>
  <c r="BA30" i="255"/>
  <c r="M9" i="256"/>
  <c r="M10" i="256" s="1"/>
  <c r="BA49" i="255"/>
  <c r="BA53" i="255"/>
  <c r="BA50" i="255"/>
  <c r="BA43" i="255"/>
  <c r="BA42" i="255"/>
  <c r="BA19" i="255"/>
  <c r="BA12" i="255"/>
  <c r="BA11" i="255"/>
  <c r="BA40" i="255"/>
  <c r="BA33" i="255"/>
  <c r="BA18" i="255"/>
  <c r="BA47" i="255"/>
  <c r="BA52" i="255"/>
  <c r="BA51" i="255"/>
  <c r="BA34" i="255"/>
  <c r="BA48" i="255"/>
  <c r="BA24" i="255"/>
  <c r="BA23" i="255"/>
  <c r="BA10" i="255"/>
  <c r="BA14" i="255"/>
  <c r="BA38" i="255"/>
  <c r="BA37" i="255"/>
  <c r="BA9" i="255"/>
  <c r="BA35" i="255"/>
  <c r="BA28" i="255"/>
  <c r="BA21" i="255"/>
  <c r="BA32" i="255"/>
  <c r="BA27" i="255"/>
  <c r="BA17" i="255"/>
  <c r="BA26" i="255"/>
  <c r="BA15" i="255"/>
  <c r="BA13" i="255"/>
  <c r="BA44" i="255"/>
  <c r="BA16" i="255"/>
  <c r="BA25" i="255"/>
  <c r="BA36" i="255"/>
  <c r="BA31" i="255"/>
  <c r="BA20" i="255"/>
  <c r="CP44" i="255"/>
  <c r="CP49" i="255"/>
  <c r="CP38" i="255"/>
  <c r="CP36" i="255"/>
  <c r="CP29" i="255"/>
  <c r="CP40" i="255"/>
  <c r="CP37" i="255"/>
  <c r="CP33" i="255"/>
  <c r="CP23" i="255"/>
  <c r="CP50" i="255"/>
  <c r="CP48" i="255"/>
  <c r="CP47" i="255"/>
  <c r="CP39" i="255"/>
  <c r="CP32" i="255"/>
  <c r="CP22" i="255"/>
  <c r="CP43" i="255"/>
  <c r="CP46" i="255"/>
  <c r="CP52" i="255"/>
  <c r="CP18" i="255"/>
  <c r="CP12" i="255"/>
  <c r="CP11" i="255"/>
  <c r="CP21" i="255"/>
  <c r="CP19" i="255"/>
  <c r="CP35" i="255"/>
  <c r="CP26" i="255"/>
  <c r="CP17" i="255"/>
  <c r="CP53" i="255"/>
  <c r="CP42" i="255"/>
  <c r="CP9" i="255"/>
  <c r="CP13" i="255"/>
  <c r="CP28" i="255"/>
  <c r="CP16" i="255"/>
  <c r="CP15" i="255"/>
  <c r="CP31" i="255"/>
  <c r="CP25" i="255"/>
  <c r="CP27" i="255"/>
  <c r="CP51" i="255"/>
  <c r="CP20" i="255"/>
  <c r="CP10" i="255"/>
  <c r="CP34" i="255"/>
  <c r="CP24" i="255"/>
  <c r="CP41" i="255"/>
  <c r="CP30" i="255"/>
  <c r="CP14" i="255"/>
  <c r="CP45" i="255"/>
  <c r="D9" i="256"/>
  <c r="D10" i="256" s="1"/>
  <c r="D60" i="256" s="1"/>
  <c r="H53" i="255"/>
  <c r="H49" i="255"/>
  <c r="H45" i="255"/>
  <c r="H41" i="255"/>
  <c r="H37" i="255"/>
  <c r="H33" i="255"/>
  <c r="H29" i="255"/>
  <c r="H25" i="255"/>
  <c r="H21" i="255"/>
  <c r="H17" i="255"/>
  <c r="H13" i="255"/>
  <c r="H9" i="255"/>
  <c r="H46" i="255"/>
  <c r="H24" i="255"/>
  <c r="H11" i="255"/>
  <c r="H50" i="255"/>
  <c r="H28" i="255"/>
  <c r="H15" i="255"/>
  <c r="H32" i="255"/>
  <c r="H19" i="255"/>
  <c r="H36" i="255"/>
  <c r="H23" i="255"/>
  <c r="H10" i="255"/>
  <c r="H40" i="255"/>
  <c r="H27" i="255"/>
  <c r="H14" i="255"/>
  <c r="H48" i="255"/>
  <c r="H35" i="255"/>
  <c r="H22" i="255"/>
  <c r="H51" i="255"/>
  <c r="H44" i="255"/>
  <c r="H38" i="255"/>
  <c r="H31" i="255"/>
  <c r="H18" i="255"/>
  <c r="H30" i="255"/>
  <c r="H47" i="255"/>
  <c r="H39" i="255"/>
  <c r="H52" i="255"/>
  <c r="H16" i="255"/>
  <c r="H26" i="255"/>
  <c r="H43" i="255"/>
  <c r="H34" i="255"/>
  <c r="H12" i="255"/>
  <c r="H42" i="255"/>
  <c r="H20" i="255"/>
  <c r="G9" i="256"/>
  <c r="G10" i="256" s="1"/>
  <c r="G60" i="256" s="1"/>
  <c r="W49" i="255"/>
  <c r="W33" i="255"/>
  <c r="W23" i="255"/>
  <c r="W47" i="255"/>
  <c r="W45" i="255"/>
  <c r="W17" i="255"/>
  <c r="W13" i="255"/>
  <c r="W51" i="255"/>
  <c r="W15" i="255"/>
  <c r="W41" i="255"/>
  <c r="W31" i="255"/>
  <c r="W43" i="255"/>
  <c r="W22" i="255"/>
  <c r="W29" i="255"/>
  <c r="W39" i="255"/>
  <c r="W24" i="255"/>
  <c r="W21" i="255"/>
  <c r="W9" i="255"/>
  <c r="W27" i="255"/>
  <c r="W38" i="255"/>
  <c r="W16" i="255"/>
  <c r="W25" i="255"/>
  <c r="W37" i="255"/>
  <c r="W44" i="255"/>
  <c r="W53" i="255"/>
  <c r="W40" i="255"/>
  <c r="W34" i="255"/>
  <c r="W14" i="255"/>
  <c r="W52" i="255"/>
  <c r="W10" i="255"/>
  <c r="W36" i="255"/>
  <c r="W20" i="255"/>
  <c r="W28" i="255"/>
  <c r="W11" i="255"/>
  <c r="W35" i="255"/>
  <c r="W32" i="255"/>
  <c r="W12" i="255"/>
  <c r="W42" i="255"/>
  <c r="W26" i="255"/>
  <c r="W46" i="255"/>
  <c r="W18" i="255"/>
  <c r="W30" i="255"/>
  <c r="W19" i="255"/>
  <c r="W48" i="255"/>
  <c r="W50" i="255"/>
  <c r="BZ51" i="255"/>
  <c r="BZ52" i="255"/>
  <c r="BZ34" i="255"/>
  <c r="BZ44" i="255"/>
  <c r="BZ20" i="255"/>
  <c r="BZ46" i="255"/>
  <c r="BZ30" i="255"/>
  <c r="BZ24" i="255"/>
  <c r="BZ41" i="255"/>
  <c r="BZ49" i="255"/>
  <c r="BZ28" i="255"/>
  <c r="R9" i="256"/>
  <c r="R10" i="256" s="1"/>
  <c r="BZ39" i="255"/>
  <c r="BZ23" i="255"/>
  <c r="BZ12" i="255"/>
  <c r="BZ11" i="255"/>
  <c r="BZ43" i="255"/>
  <c r="BZ42" i="255"/>
  <c r="BZ38" i="255"/>
  <c r="BZ35" i="255"/>
  <c r="BZ53" i="255"/>
  <c r="BZ40" i="255"/>
  <c r="BZ15" i="255"/>
  <c r="BZ27" i="255"/>
  <c r="BZ25" i="255"/>
  <c r="BZ37" i="255"/>
  <c r="BZ31" i="255"/>
  <c r="BZ26" i="255"/>
  <c r="BZ22" i="255"/>
  <c r="BZ47" i="255"/>
  <c r="BZ50" i="255"/>
  <c r="BZ32" i="255"/>
  <c r="BZ18" i="255"/>
  <c r="BZ45" i="255"/>
  <c r="BZ36" i="255"/>
  <c r="BZ33" i="255"/>
  <c r="BZ10" i="255"/>
  <c r="BZ29" i="255"/>
  <c r="BZ14" i="255"/>
  <c r="DT5" i="255"/>
  <c r="BZ19" i="255"/>
  <c r="BZ48" i="255"/>
  <c r="BZ21" i="255"/>
  <c r="BZ16" i="255"/>
  <c r="BZ9" i="255"/>
  <c r="BZ17" i="255"/>
  <c r="BZ13" i="255"/>
  <c r="BL40" i="255"/>
  <c r="BL30" i="255"/>
  <c r="BL35" i="255"/>
  <c r="BL25" i="255"/>
  <c r="BL21" i="255"/>
  <c r="BL42" i="255"/>
  <c r="BL29" i="255"/>
  <c r="BL26" i="255"/>
  <c r="BL12" i="255"/>
  <c r="BL27" i="255"/>
  <c r="BL45" i="255"/>
  <c r="BL53" i="255"/>
  <c r="BL51" i="255"/>
  <c r="BL37" i="255"/>
  <c r="BL31" i="255"/>
  <c r="BL50" i="255"/>
  <c r="BL47" i="255"/>
  <c r="BL33" i="255"/>
  <c r="BL52" i="255"/>
  <c r="BL48" i="255"/>
  <c r="BL44" i="255"/>
  <c r="BL32" i="255"/>
  <c r="BL22" i="255"/>
  <c r="BL15" i="255"/>
  <c r="BL9" i="255"/>
  <c r="BL36" i="255"/>
  <c r="BL39" i="255"/>
  <c r="BL38" i="255"/>
  <c r="BL11" i="255"/>
  <c r="BL19" i="255"/>
  <c r="BL28" i="255"/>
  <c r="BL13" i="255"/>
  <c r="BL41" i="255"/>
  <c r="BL16" i="255"/>
  <c r="BL46" i="255"/>
  <c r="BL43" i="255"/>
  <c r="BL20" i="255"/>
  <c r="BL17" i="255"/>
  <c r="BL14" i="255"/>
  <c r="BL23" i="255"/>
  <c r="BL24" i="255"/>
  <c r="BL34" i="255"/>
  <c r="BL18" i="255"/>
  <c r="BL10" i="255"/>
  <c r="BL49" i="255"/>
  <c r="BF48" i="255"/>
  <c r="BF35" i="255"/>
  <c r="BF34" i="255"/>
  <c r="BF24" i="255"/>
  <c r="BF20" i="255"/>
  <c r="N9" i="256"/>
  <c r="N10" i="256" s="1"/>
  <c r="N60" i="256" s="1"/>
  <c r="BF28" i="255"/>
  <c r="BF25" i="255"/>
  <c r="BF38" i="255"/>
  <c r="BF18" i="255"/>
  <c r="BF15" i="255"/>
  <c r="BF40" i="255"/>
  <c r="BF12" i="255"/>
  <c r="DH5" i="255"/>
  <c r="BF17" i="255"/>
  <c r="BF52" i="255"/>
  <c r="BF53" i="255"/>
  <c r="BF43" i="255"/>
  <c r="BF46" i="255"/>
  <c r="BF13" i="255"/>
  <c r="BF47" i="255"/>
  <c r="BF10" i="255"/>
  <c r="BF9" i="255"/>
  <c r="BF19" i="255"/>
  <c r="BF31" i="255"/>
  <c r="BF39" i="255"/>
  <c r="BF50" i="255"/>
  <c r="BF33" i="255"/>
  <c r="BF27" i="255"/>
  <c r="BF37" i="255"/>
  <c r="BF51" i="255"/>
  <c r="BF16" i="255"/>
  <c r="BF49" i="255"/>
  <c r="BF42" i="255"/>
  <c r="BF21" i="255"/>
  <c r="BF45" i="255"/>
  <c r="BF22" i="255"/>
  <c r="BF14" i="255"/>
  <c r="BF23" i="255"/>
  <c r="BF26" i="255"/>
  <c r="BF32" i="255"/>
  <c r="BF29" i="255"/>
  <c r="BF44" i="255"/>
  <c r="BF11" i="255"/>
  <c r="BF30" i="255"/>
  <c r="BF36" i="255"/>
  <c r="BF41" i="255"/>
  <c r="BK46" i="255"/>
  <c r="BK33" i="255"/>
  <c r="BK37" i="255"/>
  <c r="BK32" i="255"/>
  <c r="BK28" i="255"/>
  <c r="O9" i="256"/>
  <c r="O10" i="256" s="1"/>
  <c r="BK35" i="255"/>
  <c r="BK25" i="255"/>
  <c r="BK21" i="255"/>
  <c r="BK42" i="255"/>
  <c r="BK29" i="255"/>
  <c r="BK26" i="255"/>
  <c r="BK45" i="255"/>
  <c r="BK27" i="255"/>
  <c r="BK48" i="255"/>
  <c r="BK41" i="255"/>
  <c r="BK17" i="255"/>
  <c r="BK13" i="255"/>
  <c r="BK10" i="255"/>
  <c r="BK9" i="255"/>
  <c r="BK34" i="255"/>
  <c r="BK23" i="255"/>
  <c r="BK36" i="255"/>
  <c r="BK53" i="255"/>
  <c r="BK49" i="255"/>
  <c r="BK24" i="255"/>
  <c r="BK22" i="255"/>
  <c r="BK50" i="255"/>
  <c r="BK51" i="255"/>
  <c r="BK11" i="255"/>
  <c r="BK19" i="255"/>
  <c r="BK39" i="255"/>
  <c r="BK20" i="255"/>
  <c r="BK15" i="255"/>
  <c r="BK52" i="255"/>
  <c r="BK31" i="255"/>
  <c r="BK44" i="255"/>
  <c r="BK43" i="255"/>
  <c r="BK47" i="255"/>
  <c r="BK30" i="255"/>
  <c r="BK38" i="255"/>
  <c r="BK12" i="255"/>
  <c r="BK14" i="255"/>
  <c r="DK5" i="255"/>
  <c r="BK16" i="255"/>
  <c r="BK18" i="255"/>
  <c r="BK40" i="255"/>
  <c r="CU52" i="255"/>
  <c r="CU48" i="255"/>
  <c r="CU43" i="255"/>
  <c r="CU35" i="255"/>
  <c r="CU34" i="255"/>
  <c r="CU53" i="255"/>
  <c r="CU24" i="255"/>
  <c r="CU46" i="255"/>
  <c r="CU44" i="255"/>
  <c r="CU41" i="255"/>
  <c r="CU30" i="255"/>
  <c r="CU28" i="255"/>
  <c r="CU49" i="255"/>
  <c r="CU25" i="255"/>
  <c r="CU18" i="255"/>
  <c r="CU12" i="255"/>
  <c r="CU11" i="255"/>
  <c r="CU32" i="255"/>
  <c r="CU45" i="255"/>
  <c r="CU22" i="255"/>
  <c r="CU40" i="255"/>
  <c r="CU42" i="255"/>
  <c r="CU39" i="255"/>
  <c r="CU38" i="255"/>
  <c r="CU16" i="255"/>
  <c r="CU13" i="255"/>
  <c r="CU9" i="255"/>
  <c r="CU23" i="255"/>
  <c r="CU21" i="255"/>
  <c r="CU19" i="255"/>
  <c r="CU17" i="255"/>
  <c r="CU10" i="255"/>
  <c r="CU37" i="255"/>
  <c r="CU33" i="255"/>
  <c r="CU27" i="255"/>
  <c r="CU15" i="255"/>
  <c r="CU51" i="255"/>
  <c r="CU31" i="255"/>
  <c r="CU20" i="255"/>
  <c r="CU26" i="255"/>
  <c r="CU36" i="255"/>
  <c r="CU50" i="255"/>
  <c r="CU29" i="255"/>
  <c r="CU14" i="255"/>
  <c r="CU47" i="255"/>
  <c r="BI8" i="253"/>
  <c r="E9" i="256"/>
  <c r="E10" i="256" s="1"/>
  <c r="E60" i="256" s="1"/>
  <c r="M52" i="255"/>
  <c r="M48" i="255"/>
  <c r="M44" i="255"/>
  <c r="M40" i="255"/>
  <c r="M36" i="255"/>
  <c r="M32" i="255"/>
  <c r="M28" i="255"/>
  <c r="M24" i="255"/>
  <c r="M20" i="255"/>
  <c r="M16" i="255"/>
  <c r="M12" i="255"/>
  <c r="M49" i="255"/>
  <c r="M27" i="255"/>
  <c r="M14" i="255"/>
  <c r="M53" i="255"/>
  <c r="M31" i="255"/>
  <c r="M18" i="255"/>
  <c r="M35" i="255"/>
  <c r="M22" i="255"/>
  <c r="M9" i="255"/>
  <c r="M39" i="255"/>
  <c r="M26" i="255"/>
  <c r="M13" i="255"/>
  <c r="M43" i="255"/>
  <c r="M30" i="255"/>
  <c r="M17" i="255"/>
  <c r="M51" i="255"/>
  <c r="M38" i="255"/>
  <c r="M25" i="255"/>
  <c r="M45" i="255"/>
  <c r="M19" i="255"/>
  <c r="M50" i="255"/>
  <c r="M42" i="255"/>
  <c r="M29" i="255"/>
  <c r="M23" i="255"/>
  <c r="M47" i="255"/>
  <c r="M33" i="255"/>
  <c r="M10" i="255"/>
  <c r="M46" i="255"/>
  <c r="M15" i="255"/>
  <c r="M21" i="255"/>
  <c r="M34" i="255"/>
  <c r="M41" i="255"/>
  <c r="M37" i="255"/>
  <c r="M11" i="255"/>
  <c r="BB52" i="255"/>
  <c r="BB38" i="255"/>
  <c r="BB22" i="255"/>
  <c r="BB46" i="255"/>
  <c r="BB41" i="255"/>
  <c r="BB30" i="255"/>
  <c r="BB49" i="255"/>
  <c r="BB28" i="255"/>
  <c r="BB24" i="255"/>
  <c r="BB45" i="255"/>
  <c r="BB37" i="255"/>
  <c r="BB35" i="255"/>
  <c r="BB34" i="255"/>
  <c r="BB26" i="255"/>
  <c r="BB43" i="255"/>
  <c r="BB29" i="255"/>
  <c r="BB15" i="255"/>
  <c r="BB12" i="255"/>
  <c r="BB51" i="255"/>
  <c r="BB50" i="255"/>
  <c r="BB33" i="255"/>
  <c r="BB32" i="255"/>
  <c r="BB23" i="255"/>
  <c r="BB48" i="255"/>
  <c r="BB36" i="255"/>
  <c r="BB21" i="255"/>
  <c r="BB19" i="255"/>
  <c r="BB16" i="255"/>
  <c r="BB42" i="255"/>
  <c r="BB40" i="255"/>
  <c r="BB10" i="255"/>
  <c r="BB47" i="255"/>
  <c r="BB14" i="255"/>
  <c r="BB11" i="255"/>
  <c r="BB9" i="255"/>
  <c r="BB44" i="255"/>
  <c r="BB27" i="255"/>
  <c r="BB25" i="255"/>
  <c r="BB18" i="255"/>
  <c r="BB13" i="255"/>
  <c r="BB39" i="255"/>
  <c r="BB31" i="255"/>
  <c r="BB53" i="255"/>
  <c r="BB17" i="255"/>
  <c r="BB20" i="255"/>
  <c r="R36" i="255"/>
  <c r="R38" i="255"/>
  <c r="R24" i="255"/>
  <c r="R37" i="255"/>
  <c r="R33" i="255"/>
  <c r="R25" i="255"/>
  <c r="R27" i="255"/>
  <c r="F9" i="256"/>
  <c r="F10" i="256" s="1"/>
  <c r="F60" i="256" s="1"/>
  <c r="R31" i="255"/>
  <c r="R16" i="255"/>
  <c r="R15" i="255"/>
  <c r="R17" i="255"/>
  <c r="R48" i="255"/>
  <c r="R21" i="255"/>
  <c r="R43" i="255"/>
  <c r="R20" i="255"/>
  <c r="R34" i="255"/>
  <c r="R35" i="255"/>
  <c r="R51" i="255"/>
  <c r="R45" i="255"/>
  <c r="R11" i="255"/>
  <c r="R49" i="255"/>
  <c r="R22" i="255"/>
  <c r="R53" i="255"/>
  <c r="R18" i="255"/>
  <c r="R42" i="255"/>
  <c r="R10" i="255"/>
  <c r="R14" i="255"/>
  <c r="R12" i="255"/>
  <c r="R13" i="255"/>
  <c r="R23" i="255"/>
  <c r="R28" i="255"/>
  <c r="R44" i="255"/>
  <c r="R32" i="255"/>
  <c r="R52" i="255"/>
  <c r="R26" i="255"/>
  <c r="R19" i="255"/>
  <c r="R9" i="255"/>
  <c r="R40" i="255"/>
  <c r="R46" i="255"/>
  <c r="R39" i="255"/>
  <c r="R47" i="255"/>
  <c r="R30" i="255"/>
  <c r="R50" i="255"/>
  <c r="R41" i="255"/>
  <c r="R29" i="255"/>
  <c r="BU41" i="255"/>
  <c r="BU31" i="255"/>
  <c r="BU52" i="255"/>
  <c r="BU48" i="255"/>
  <c r="BU43" i="255"/>
  <c r="BU35" i="255"/>
  <c r="BU34" i="255"/>
  <c r="Q9" i="256"/>
  <c r="Q10" i="256" s="1"/>
  <c r="BU40" i="255"/>
  <c r="BU33" i="255"/>
  <c r="BU32" i="255"/>
  <c r="BU50" i="255"/>
  <c r="BU47" i="255"/>
  <c r="BU39" i="255"/>
  <c r="BU36" i="255"/>
  <c r="BU23" i="255"/>
  <c r="BU44" i="255"/>
  <c r="BU49" i="255"/>
  <c r="BU46" i="255"/>
  <c r="BU29" i="255"/>
  <c r="BU28" i="255"/>
  <c r="BU25" i="255"/>
  <c r="BU14" i="255"/>
  <c r="BU12" i="255"/>
  <c r="BU11" i="255"/>
  <c r="BU24" i="255"/>
  <c r="BU45" i="255"/>
  <c r="BU53" i="255"/>
  <c r="BU37" i="255"/>
  <c r="BU51" i="255"/>
  <c r="BU13" i="255"/>
  <c r="BU20" i="255"/>
  <c r="BU18" i="255"/>
  <c r="BU16" i="255"/>
  <c r="BU15" i="255"/>
  <c r="BU17" i="255"/>
  <c r="BU42" i="255"/>
  <c r="BU30" i="255"/>
  <c r="BU10" i="255"/>
  <c r="BU26" i="255"/>
  <c r="BU9" i="255"/>
  <c r="BU27" i="255"/>
  <c r="BU22" i="255"/>
  <c r="BU19" i="255"/>
  <c r="BU38" i="255"/>
  <c r="BU21" i="255"/>
  <c r="I50" i="255"/>
  <c r="I37" i="255"/>
  <c r="I28" i="255"/>
  <c r="I15" i="255"/>
  <c r="I41" i="255"/>
  <c r="I32" i="255"/>
  <c r="I19" i="255"/>
  <c r="I45" i="255"/>
  <c r="I36" i="255"/>
  <c r="I23" i="255"/>
  <c r="I10" i="255"/>
  <c r="I49" i="255"/>
  <c r="I27" i="255"/>
  <c r="I14" i="255"/>
  <c r="I40" i="255"/>
  <c r="I53" i="255"/>
  <c r="I44" i="255"/>
  <c r="I31" i="255"/>
  <c r="I18" i="255"/>
  <c r="I52" i="255"/>
  <c r="I39" i="255"/>
  <c r="I26" i="255"/>
  <c r="I13" i="255"/>
  <c r="I38" i="255"/>
  <c r="I25" i="255"/>
  <c r="I48" i="255"/>
  <c r="I33" i="255"/>
  <c r="I11" i="255"/>
  <c r="I24" i="255"/>
  <c r="I17" i="255"/>
  <c r="I46" i="255"/>
  <c r="I16" i="255"/>
  <c r="I9" i="255"/>
  <c r="I30" i="255"/>
  <c r="I22" i="255"/>
  <c r="I51" i="255"/>
  <c r="I43" i="255"/>
  <c r="I29" i="255"/>
  <c r="I21" i="255"/>
  <c r="I35" i="255"/>
  <c r="I34" i="255"/>
  <c r="I42" i="255"/>
  <c r="I20" i="255"/>
  <c r="I12" i="255"/>
  <c r="I47" i="255"/>
  <c r="AW44" i="255"/>
  <c r="AW31" i="255"/>
  <c r="AW51" i="255"/>
  <c r="AW48" i="255"/>
  <c r="AW47" i="255"/>
  <c r="AW39" i="255"/>
  <c r="AW27" i="255"/>
  <c r="AW13" i="255"/>
  <c r="AW9" i="255"/>
  <c r="AW17" i="255"/>
  <c r="AW21" i="255"/>
  <c r="AW11" i="255"/>
  <c r="AW46" i="255"/>
  <c r="AW12" i="255"/>
  <c r="AW22" i="255"/>
  <c r="AW37" i="255"/>
  <c r="AW53" i="255"/>
  <c r="AW35" i="255"/>
  <c r="AW15" i="255"/>
  <c r="AW29" i="255"/>
  <c r="AW28" i="255"/>
  <c r="AW19" i="255"/>
  <c r="AW32" i="255"/>
  <c r="AW52" i="255"/>
  <c r="AW14" i="255"/>
  <c r="AW16" i="255"/>
  <c r="AW41" i="255"/>
  <c r="AW10" i="255"/>
  <c r="AW18" i="255"/>
  <c r="AW26" i="255"/>
  <c r="AW38" i="255"/>
  <c r="AW45" i="255"/>
  <c r="AW43" i="255"/>
  <c r="AW49" i="255"/>
  <c r="AW20" i="255"/>
  <c r="AW33" i="255"/>
  <c r="AW50" i="255"/>
  <c r="AW30" i="255"/>
  <c r="AW24" i="255"/>
  <c r="AW42" i="255"/>
  <c r="AW23" i="255"/>
  <c r="AW34" i="255"/>
  <c r="AW40" i="255"/>
  <c r="AW36" i="255"/>
  <c r="AW25" i="255"/>
  <c r="BP50" i="255"/>
  <c r="BP47" i="255"/>
  <c r="BP44" i="255"/>
  <c r="P9" i="256"/>
  <c r="P10" i="256" s="1"/>
  <c r="BP45" i="255"/>
  <c r="BP27" i="255"/>
  <c r="BP53" i="255"/>
  <c r="BP51" i="255"/>
  <c r="BP37" i="255"/>
  <c r="BP31" i="255"/>
  <c r="BP15" i="255"/>
  <c r="BP11" i="255"/>
  <c r="BP48" i="255"/>
  <c r="BP32" i="255"/>
  <c r="BP38" i="255"/>
  <c r="BP43" i="255"/>
  <c r="BP40" i="255"/>
  <c r="BP39" i="255"/>
  <c r="BP33" i="255"/>
  <c r="BP52" i="255"/>
  <c r="BP26" i="255"/>
  <c r="BP17" i="255"/>
  <c r="BP13" i="255"/>
  <c r="BP10" i="255"/>
  <c r="BP9" i="255"/>
  <c r="BP29" i="255"/>
  <c r="BP28" i="255"/>
  <c r="BP25" i="255"/>
  <c r="BP23" i="255"/>
  <c r="BP14" i="255"/>
  <c r="BP35" i="255"/>
  <c r="BP20" i="255"/>
  <c r="DN5" i="255"/>
  <c r="DQ5" i="255" s="1"/>
  <c r="BP21" i="255"/>
  <c r="BP19" i="255"/>
  <c r="BP30" i="255"/>
  <c r="BP49" i="255"/>
  <c r="BP22" i="255"/>
  <c r="BP46" i="255"/>
  <c r="BP36" i="255"/>
  <c r="BP34" i="255"/>
  <c r="BP41" i="255"/>
  <c r="BP16" i="255"/>
  <c r="BP18" i="255"/>
  <c r="BP42" i="255"/>
  <c r="BP24" i="255"/>
  <c r="BP12" i="255"/>
  <c r="J8" i="253"/>
  <c r="BO8" i="253"/>
  <c r="H145" i="14"/>
  <c r="BR8" i="253"/>
  <c r="BF8" i="253"/>
  <c r="N8" i="253"/>
  <c r="H8" i="253"/>
  <c r="BL8" i="253"/>
  <c r="T8" i="253"/>
  <c r="V8" i="253"/>
  <c r="L8" i="253"/>
  <c r="QS22" i="254"/>
  <c r="QS18" i="254"/>
  <c r="AX145" i="14"/>
  <c r="BC145" i="14" s="1"/>
  <c r="BI145" i="14" s="1"/>
  <c r="AA144" i="14"/>
  <c r="AA143" i="14"/>
  <c r="AA142" i="14"/>
  <c r="AA141" i="14"/>
  <c r="AF14" i="253"/>
  <c r="AN10" i="253"/>
  <c r="AF10" i="253"/>
  <c r="AN15" i="253"/>
  <c r="AF23" i="253"/>
  <c r="X8" i="253"/>
  <c r="X9" i="253" s="1"/>
  <c r="AT144" i="14"/>
  <c r="AL144" i="14"/>
  <c r="AT143" i="14"/>
  <c r="AL143" i="14"/>
  <c r="AT142" i="14"/>
  <c r="AL142" i="14"/>
  <c r="AT141" i="14"/>
  <c r="AL141" i="14"/>
  <c r="M55" i="253" l="1"/>
  <c r="M56" i="253"/>
  <c r="M57" i="253"/>
  <c r="M58" i="253"/>
  <c r="M59" i="253"/>
  <c r="U9" i="253"/>
  <c r="U55" i="253"/>
  <c r="U56" i="253"/>
  <c r="U57" i="253"/>
  <c r="U58" i="253"/>
  <c r="U59" i="253"/>
  <c r="H9" i="253"/>
  <c r="I55" i="253"/>
  <c r="I56" i="253"/>
  <c r="I57" i="253"/>
  <c r="I58" i="253"/>
  <c r="I59" i="253"/>
  <c r="O55" i="253"/>
  <c r="O56" i="253"/>
  <c r="O57" i="253"/>
  <c r="O58" i="253"/>
  <c r="O59" i="253"/>
  <c r="W55" i="253"/>
  <c r="W56" i="253"/>
  <c r="W57" i="253"/>
  <c r="W58" i="253"/>
  <c r="W59" i="253"/>
  <c r="J9" i="253"/>
  <c r="K55" i="253"/>
  <c r="K56" i="253"/>
  <c r="K57" i="253"/>
  <c r="K58" i="253"/>
  <c r="K59" i="253"/>
  <c r="DT12" i="255"/>
  <c r="DU12" i="255" s="1"/>
  <c r="DV12" i="255" s="1"/>
  <c r="DT27" i="255"/>
  <c r="DU27" i="255" s="1"/>
  <c r="DV27" i="255" s="1"/>
  <c r="DT29" i="255"/>
  <c r="DU29" i="255" s="1"/>
  <c r="DV29" i="255" s="1"/>
  <c r="DT13" i="255"/>
  <c r="DU13" i="255" s="1"/>
  <c r="DV13" i="255" s="1"/>
  <c r="DT24" i="255"/>
  <c r="DU24" i="255" s="1"/>
  <c r="DV24" i="255" s="1"/>
  <c r="DT30" i="255"/>
  <c r="DU30" i="255" s="1"/>
  <c r="DV30" i="255" s="1"/>
  <c r="DT38" i="255"/>
  <c r="DU38" i="255" s="1"/>
  <c r="DV38" i="255" s="1"/>
  <c r="DT43" i="255"/>
  <c r="DU43" i="255" s="1"/>
  <c r="DV43" i="255" s="1"/>
  <c r="DT32" i="255"/>
  <c r="DU32" i="255" s="1"/>
  <c r="DV32" i="255" s="1"/>
  <c r="DT26" i="255"/>
  <c r="DU26" i="255" s="1"/>
  <c r="DV26" i="255" s="1"/>
  <c r="DT18" i="255"/>
  <c r="DU18" i="255" s="1"/>
  <c r="DV18" i="255" s="1"/>
  <c r="DT11" i="255"/>
  <c r="DU11" i="255" s="1"/>
  <c r="DV11" i="255" s="1"/>
  <c r="DT22" i="255"/>
  <c r="DU22" i="255" s="1"/>
  <c r="DV22" i="255" s="1"/>
  <c r="DT35" i="255"/>
  <c r="DU35" i="255" s="1"/>
  <c r="DV35" i="255" s="1"/>
  <c r="DT23" i="255"/>
  <c r="DU23" i="255" s="1"/>
  <c r="DV23" i="255" s="1"/>
  <c r="DT33" i="255"/>
  <c r="DU33" i="255" s="1"/>
  <c r="DV33" i="255" s="1"/>
  <c r="DT39" i="255"/>
  <c r="DU39" i="255" s="1"/>
  <c r="DV39" i="255" s="1"/>
  <c r="DT17" i="255"/>
  <c r="DU17" i="255" s="1"/>
  <c r="DV17" i="255" s="1"/>
  <c r="DT41" i="255"/>
  <c r="DU41" i="255" s="1"/>
  <c r="DV41" i="255" s="1"/>
  <c r="DT15" i="255"/>
  <c r="DU15" i="255" s="1"/>
  <c r="DV15" i="255" s="1"/>
  <c r="DT21" i="255"/>
  <c r="DU21" i="255" s="1"/>
  <c r="DV21" i="255" s="1"/>
  <c r="DT44" i="255"/>
  <c r="DU44" i="255" s="1"/>
  <c r="DV44" i="255" s="1"/>
  <c r="DT20" i="255"/>
  <c r="DU20" i="255" s="1"/>
  <c r="DV20" i="255" s="1"/>
  <c r="DT28" i="255"/>
  <c r="DU28" i="255" s="1"/>
  <c r="DV28" i="255" s="1"/>
  <c r="DT14" i="255"/>
  <c r="DU14" i="255" s="1"/>
  <c r="DV14" i="255" s="1"/>
  <c r="DT19" i="255"/>
  <c r="DU19" i="255" s="1"/>
  <c r="DV19" i="255" s="1"/>
  <c r="DT37" i="255"/>
  <c r="DU37" i="255" s="1"/>
  <c r="DV37" i="255" s="1"/>
  <c r="DT31" i="255"/>
  <c r="DU31" i="255" s="1"/>
  <c r="DV31" i="255" s="1"/>
  <c r="DT40" i="255"/>
  <c r="DU40" i="255" s="1"/>
  <c r="DV40" i="255" s="1"/>
  <c r="DT10" i="255"/>
  <c r="DU10" i="255" s="1"/>
  <c r="DV10" i="255" s="1"/>
  <c r="DT9" i="255"/>
  <c r="DT34" i="255"/>
  <c r="DU34" i="255" s="1"/>
  <c r="DV34" i="255" s="1"/>
  <c r="DT25" i="255"/>
  <c r="DU25" i="255" s="1"/>
  <c r="DV25" i="255" s="1"/>
  <c r="DT36" i="255"/>
  <c r="DU36" i="255" s="1"/>
  <c r="DV36" i="255" s="1"/>
  <c r="DT16" i="255"/>
  <c r="DU16" i="255" s="1"/>
  <c r="DV16" i="255" s="1"/>
  <c r="DT42" i="255"/>
  <c r="DU42" i="255" s="1"/>
  <c r="DV42" i="255" s="1"/>
  <c r="DW29" i="255"/>
  <c r="DX29" i="255" s="1"/>
  <c r="DY29" i="255" s="1"/>
  <c r="DW27" i="255"/>
  <c r="DX27" i="255" s="1"/>
  <c r="DY27" i="255" s="1"/>
  <c r="DW12" i="255"/>
  <c r="DX12" i="255" s="1"/>
  <c r="DY12" i="255" s="1"/>
  <c r="DW10" i="255"/>
  <c r="DX10" i="255" s="1"/>
  <c r="DY10" i="255" s="1"/>
  <c r="DW30" i="255"/>
  <c r="DX30" i="255" s="1"/>
  <c r="DY30" i="255" s="1"/>
  <c r="DW13" i="255"/>
  <c r="DX13" i="255" s="1"/>
  <c r="DY13" i="255" s="1"/>
  <c r="DW17" i="255"/>
  <c r="DX17" i="255" s="1"/>
  <c r="DY17" i="255" s="1"/>
  <c r="DW33" i="255"/>
  <c r="DX33" i="255" s="1"/>
  <c r="DY33" i="255" s="1"/>
  <c r="DW14" i="255"/>
  <c r="DX14" i="255" s="1"/>
  <c r="DY14" i="255" s="1"/>
  <c r="DW20" i="255"/>
  <c r="DX20" i="255" s="1"/>
  <c r="DY20" i="255" s="1"/>
  <c r="DW26" i="255"/>
  <c r="DX26" i="255" s="1"/>
  <c r="DY26" i="255" s="1"/>
  <c r="DW44" i="255"/>
  <c r="DX44" i="255" s="1"/>
  <c r="DY44" i="255" s="1"/>
  <c r="DW32" i="255"/>
  <c r="DX32" i="255" s="1"/>
  <c r="DY32" i="255" s="1"/>
  <c r="DW39" i="255"/>
  <c r="DX39" i="255" s="1"/>
  <c r="DY39" i="255" s="1"/>
  <c r="DW19" i="255"/>
  <c r="DX19" i="255" s="1"/>
  <c r="DY19" i="255" s="1"/>
  <c r="DW37" i="255"/>
  <c r="DX37" i="255" s="1"/>
  <c r="DY37" i="255" s="1"/>
  <c r="DW24" i="255"/>
  <c r="DX24" i="255" s="1"/>
  <c r="DY24" i="255" s="1"/>
  <c r="DW36" i="255"/>
  <c r="DX36" i="255" s="1"/>
  <c r="DY36" i="255" s="1"/>
  <c r="DW28" i="255"/>
  <c r="DX28" i="255" s="1"/>
  <c r="DY28" i="255" s="1"/>
  <c r="DW43" i="255"/>
  <c r="DX43" i="255" s="1"/>
  <c r="DY43" i="255" s="1"/>
  <c r="DW34" i="255"/>
  <c r="DX34" i="255" s="1"/>
  <c r="DY34" i="255" s="1"/>
  <c r="DW15" i="255"/>
  <c r="DX15" i="255" s="1"/>
  <c r="DY15" i="255" s="1"/>
  <c r="DW41" i="255"/>
  <c r="DX41" i="255" s="1"/>
  <c r="DY41" i="255" s="1"/>
  <c r="DW21" i="255"/>
  <c r="DX21" i="255" s="1"/>
  <c r="DY21" i="255" s="1"/>
  <c r="DW42" i="255"/>
  <c r="DX42" i="255" s="1"/>
  <c r="DY42" i="255" s="1"/>
  <c r="DW40" i="255"/>
  <c r="DX40" i="255" s="1"/>
  <c r="DY40" i="255" s="1"/>
  <c r="DW25" i="255"/>
  <c r="DX25" i="255" s="1"/>
  <c r="DY25" i="255" s="1"/>
  <c r="DW38" i="255"/>
  <c r="DX38" i="255" s="1"/>
  <c r="DY38" i="255" s="1"/>
  <c r="DW16" i="255"/>
  <c r="DX16" i="255" s="1"/>
  <c r="DY16" i="255" s="1"/>
  <c r="DW11" i="255"/>
  <c r="DX11" i="255" s="1"/>
  <c r="DY11" i="255" s="1"/>
  <c r="DW22" i="255"/>
  <c r="DX22" i="255" s="1"/>
  <c r="DY22" i="255" s="1"/>
  <c r="DW23" i="255"/>
  <c r="DX23" i="255" s="1"/>
  <c r="DY23" i="255" s="1"/>
  <c r="DW35" i="255"/>
  <c r="DX35" i="255" s="1"/>
  <c r="DY35" i="255" s="1"/>
  <c r="DW9" i="255"/>
  <c r="DW31" i="255"/>
  <c r="DX31" i="255" s="1"/>
  <c r="DY31" i="255" s="1"/>
  <c r="DW18" i="255"/>
  <c r="DX18" i="255" s="1"/>
  <c r="DY18" i="255" s="1"/>
  <c r="DK29" i="255"/>
  <c r="DL29" i="255" s="1"/>
  <c r="DM29" i="255" s="1"/>
  <c r="DK12" i="255"/>
  <c r="DL12" i="255" s="1"/>
  <c r="DM12" i="255" s="1"/>
  <c r="DK27" i="255"/>
  <c r="DL27" i="255" s="1"/>
  <c r="DM27" i="255" s="1"/>
  <c r="DK34" i="255"/>
  <c r="DL34" i="255" s="1"/>
  <c r="DM34" i="255" s="1"/>
  <c r="DK19" i="255"/>
  <c r="DL19" i="255" s="1"/>
  <c r="DM19" i="255" s="1"/>
  <c r="DK14" i="255"/>
  <c r="DL14" i="255" s="1"/>
  <c r="DM14" i="255" s="1"/>
  <c r="DK39" i="255"/>
  <c r="DL39" i="255" s="1"/>
  <c r="DM39" i="255" s="1"/>
  <c r="DK40" i="255"/>
  <c r="DL40" i="255" s="1"/>
  <c r="DM40" i="255" s="1"/>
  <c r="DK31" i="255"/>
  <c r="DL31" i="255" s="1"/>
  <c r="DM31" i="255" s="1"/>
  <c r="DK44" i="255"/>
  <c r="DL44" i="255" s="1"/>
  <c r="DM44" i="255" s="1"/>
  <c r="DK33" i="255"/>
  <c r="DL33" i="255" s="1"/>
  <c r="DM33" i="255" s="1"/>
  <c r="DK10" i="255"/>
  <c r="DL10" i="255" s="1"/>
  <c r="DM10" i="255" s="1"/>
  <c r="DK28" i="255"/>
  <c r="DL28" i="255" s="1"/>
  <c r="DM28" i="255" s="1"/>
  <c r="DK42" i="255"/>
  <c r="DL42" i="255" s="1"/>
  <c r="DM42" i="255" s="1"/>
  <c r="DK25" i="255"/>
  <c r="DL25" i="255" s="1"/>
  <c r="DM25" i="255" s="1"/>
  <c r="DK15" i="255"/>
  <c r="DL15" i="255" s="1"/>
  <c r="DM15" i="255" s="1"/>
  <c r="DK22" i="255"/>
  <c r="DL22" i="255" s="1"/>
  <c r="DM22" i="255" s="1"/>
  <c r="DK18" i="255"/>
  <c r="DL18" i="255" s="1"/>
  <c r="DM18" i="255" s="1"/>
  <c r="DK23" i="255"/>
  <c r="DL23" i="255" s="1"/>
  <c r="DM23" i="255" s="1"/>
  <c r="DK13" i="255"/>
  <c r="DL13" i="255" s="1"/>
  <c r="DM13" i="255" s="1"/>
  <c r="DK32" i="255"/>
  <c r="DL32" i="255" s="1"/>
  <c r="DM32" i="255" s="1"/>
  <c r="DK9" i="255"/>
  <c r="DK17" i="255"/>
  <c r="DL17" i="255" s="1"/>
  <c r="DM17" i="255" s="1"/>
  <c r="DK16" i="255"/>
  <c r="DL16" i="255" s="1"/>
  <c r="DM16" i="255" s="1"/>
  <c r="DK11" i="255"/>
  <c r="DL11" i="255" s="1"/>
  <c r="DM11" i="255" s="1"/>
  <c r="DK43" i="255"/>
  <c r="DL43" i="255" s="1"/>
  <c r="DM43" i="255" s="1"/>
  <c r="DK41" i="255"/>
  <c r="DL41" i="255" s="1"/>
  <c r="DM41" i="255" s="1"/>
  <c r="DK35" i="255"/>
  <c r="DL35" i="255" s="1"/>
  <c r="DM35" i="255" s="1"/>
  <c r="DK38" i="255"/>
  <c r="DL38" i="255" s="1"/>
  <c r="DM38" i="255" s="1"/>
  <c r="DK21" i="255"/>
  <c r="DL21" i="255" s="1"/>
  <c r="DM21" i="255" s="1"/>
  <c r="DK24" i="255"/>
  <c r="DL24" i="255" s="1"/>
  <c r="DM24" i="255" s="1"/>
  <c r="DK36" i="255"/>
  <c r="DL36" i="255" s="1"/>
  <c r="DM36" i="255" s="1"/>
  <c r="DK20" i="255"/>
  <c r="DL20" i="255" s="1"/>
  <c r="DM20" i="255" s="1"/>
  <c r="DK26" i="255"/>
  <c r="DL26" i="255" s="1"/>
  <c r="DM26" i="255" s="1"/>
  <c r="DK37" i="255"/>
  <c r="DL37" i="255" s="1"/>
  <c r="DM37" i="255" s="1"/>
  <c r="DK30" i="255"/>
  <c r="DL30" i="255" s="1"/>
  <c r="DM30" i="255" s="1"/>
  <c r="I23" i="253"/>
  <c r="DH27" i="255"/>
  <c r="DI27" i="255" s="1"/>
  <c r="DJ27" i="255" s="1"/>
  <c r="DH12" i="255"/>
  <c r="DI12" i="255" s="1"/>
  <c r="DJ12" i="255" s="1"/>
  <c r="DH29" i="255"/>
  <c r="DI29" i="255" s="1"/>
  <c r="DJ29" i="255" s="1"/>
  <c r="DH22" i="255"/>
  <c r="DI22" i="255" s="1"/>
  <c r="DJ22" i="255" s="1"/>
  <c r="DH35" i="255"/>
  <c r="DI35" i="255" s="1"/>
  <c r="DJ35" i="255" s="1"/>
  <c r="DH9" i="255"/>
  <c r="DH13" i="255"/>
  <c r="DI13" i="255" s="1"/>
  <c r="DJ13" i="255" s="1"/>
  <c r="DH24" i="255"/>
  <c r="DI24" i="255" s="1"/>
  <c r="DJ24" i="255" s="1"/>
  <c r="DH43" i="255"/>
  <c r="DI43" i="255" s="1"/>
  <c r="DJ43" i="255" s="1"/>
  <c r="DH17" i="255"/>
  <c r="DI17" i="255" s="1"/>
  <c r="DJ17" i="255" s="1"/>
  <c r="DH18" i="255"/>
  <c r="DI18" i="255" s="1"/>
  <c r="DJ18" i="255" s="1"/>
  <c r="DH14" i="255"/>
  <c r="DI14" i="255" s="1"/>
  <c r="DJ14" i="255" s="1"/>
  <c r="DH42" i="255"/>
  <c r="DI42" i="255" s="1"/>
  <c r="DJ42" i="255" s="1"/>
  <c r="DH32" i="255"/>
  <c r="DI32" i="255" s="1"/>
  <c r="DJ32" i="255" s="1"/>
  <c r="DH20" i="255"/>
  <c r="DI20" i="255" s="1"/>
  <c r="DJ20" i="255" s="1"/>
  <c r="DH23" i="255"/>
  <c r="DI23" i="255" s="1"/>
  <c r="DJ23" i="255" s="1"/>
  <c r="DH11" i="255"/>
  <c r="DI11" i="255" s="1"/>
  <c r="DJ11" i="255" s="1"/>
  <c r="DH16" i="255"/>
  <c r="DI16" i="255" s="1"/>
  <c r="DJ16" i="255" s="1"/>
  <c r="DH34" i="255"/>
  <c r="DI34" i="255" s="1"/>
  <c r="DJ34" i="255" s="1"/>
  <c r="DH19" i="255"/>
  <c r="DI19" i="255" s="1"/>
  <c r="DJ19" i="255" s="1"/>
  <c r="DH37" i="255"/>
  <c r="DI37" i="255" s="1"/>
  <c r="DJ37" i="255" s="1"/>
  <c r="DH36" i="255"/>
  <c r="DI36" i="255" s="1"/>
  <c r="DJ36" i="255" s="1"/>
  <c r="DH28" i="255"/>
  <c r="DI28" i="255" s="1"/>
  <c r="DJ28" i="255" s="1"/>
  <c r="DH10" i="255"/>
  <c r="DI10" i="255" s="1"/>
  <c r="DJ10" i="255" s="1"/>
  <c r="DH44" i="255"/>
  <c r="DI44" i="255" s="1"/>
  <c r="DJ44" i="255" s="1"/>
  <c r="DH39" i="255"/>
  <c r="DI39" i="255" s="1"/>
  <c r="DJ39" i="255" s="1"/>
  <c r="DH30" i="255"/>
  <c r="DI30" i="255" s="1"/>
  <c r="DJ30" i="255" s="1"/>
  <c r="DH31" i="255"/>
  <c r="DI31" i="255" s="1"/>
  <c r="DJ31" i="255" s="1"/>
  <c r="DH15" i="255"/>
  <c r="DI15" i="255" s="1"/>
  <c r="DJ15" i="255" s="1"/>
  <c r="DH26" i="255"/>
  <c r="DI26" i="255" s="1"/>
  <c r="DJ26" i="255" s="1"/>
  <c r="DH33" i="255"/>
  <c r="DI33" i="255" s="1"/>
  <c r="DJ33" i="255" s="1"/>
  <c r="DH25" i="255"/>
  <c r="DI25" i="255" s="1"/>
  <c r="DJ25" i="255" s="1"/>
  <c r="DH38" i="255"/>
  <c r="DI38" i="255" s="1"/>
  <c r="DJ38" i="255" s="1"/>
  <c r="DH41" i="255"/>
  <c r="DI41" i="255" s="1"/>
  <c r="DJ41" i="255" s="1"/>
  <c r="DH21" i="255"/>
  <c r="DI21" i="255" s="1"/>
  <c r="DJ21" i="255" s="1"/>
  <c r="DH40" i="255"/>
  <c r="DI40" i="255" s="1"/>
  <c r="DJ40" i="255" s="1"/>
  <c r="DQ12" i="255"/>
  <c r="DR12" i="255" s="1"/>
  <c r="DS12" i="255" s="1"/>
  <c r="DQ22" i="255"/>
  <c r="DR22" i="255" s="1"/>
  <c r="DS22" i="255" s="1"/>
  <c r="DQ29" i="255"/>
  <c r="DR29" i="255" s="1"/>
  <c r="DS29" i="255" s="1"/>
  <c r="DQ27" i="255"/>
  <c r="DR27" i="255" s="1"/>
  <c r="DS27" i="255" s="1"/>
  <c r="DQ18" i="255"/>
  <c r="DR18" i="255" s="1"/>
  <c r="DS18" i="255" s="1"/>
  <c r="DQ42" i="255"/>
  <c r="DR42" i="255" s="1"/>
  <c r="DS42" i="255" s="1"/>
  <c r="DQ33" i="255"/>
  <c r="DR33" i="255" s="1"/>
  <c r="DS33" i="255" s="1"/>
  <c r="DQ41" i="255"/>
  <c r="DR41" i="255" s="1"/>
  <c r="DS41" i="255" s="1"/>
  <c r="DQ13" i="255"/>
  <c r="DR13" i="255" s="1"/>
  <c r="DS13" i="255" s="1"/>
  <c r="DQ32" i="255"/>
  <c r="DR32" i="255" s="1"/>
  <c r="DS32" i="255" s="1"/>
  <c r="DQ9" i="255"/>
  <c r="DQ39" i="255"/>
  <c r="DR39" i="255" s="1"/>
  <c r="DS39" i="255" s="1"/>
  <c r="DQ36" i="255"/>
  <c r="DR36" i="255" s="1"/>
  <c r="DS36" i="255" s="1"/>
  <c r="DQ43" i="255"/>
  <c r="DR43" i="255" s="1"/>
  <c r="DS43" i="255" s="1"/>
  <c r="DQ35" i="255"/>
  <c r="DR35" i="255" s="1"/>
  <c r="DS35" i="255" s="1"/>
  <c r="DQ14" i="255"/>
  <c r="DR14" i="255" s="1"/>
  <c r="DS14" i="255" s="1"/>
  <c r="DQ38" i="255"/>
  <c r="DR38" i="255" s="1"/>
  <c r="DS38" i="255" s="1"/>
  <c r="DQ37" i="255"/>
  <c r="DR37" i="255" s="1"/>
  <c r="DS37" i="255" s="1"/>
  <c r="DQ25" i="255"/>
  <c r="DR25" i="255" s="1"/>
  <c r="DS25" i="255" s="1"/>
  <c r="DQ40" i="255"/>
  <c r="DR40" i="255" s="1"/>
  <c r="DS40" i="255" s="1"/>
  <c r="DQ16" i="255"/>
  <c r="DR16" i="255" s="1"/>
  <c r="DS16" i="255" s="1"/>
  <c r="DQ24" i="255"/>
  <c r="DR24" i="255" s="1"/>
  <c r="DS24" i="255" s="1"/>
  <c r="DQ23" i="255"/>
  <c r="DR23" i="255" s="1"/>
  <c r="DS23" i="255" s="1"/>
  <c r="DQ11" i="255"/>
  <c r="DR11" i="255" s="1"/>
  <c r="DS11" i="255" s="1"/>
  <c r="DQ20" i="255"/>
  <c r="DR20" i="255" s="1"/>
  <c r="DS20" i="255" s="1"/>
  <c r="DQ15" i="255"/>
  <c r="DR15" i="255" s="1"/>
  <c r="DS15" i="255" s="1"/>
  <c r="DQ30" i="255"/>
  <c r="DR30" i="255" s="1"/>
  <c r="DS30" i="255" s="1"/>
  <c r="DQ26" i="255"/>
  <c r="DR26" i="255" s="1"/>
  <c r="DS26" i="255" s="1"/>
  <c r="DQ19" i="255"/>
  <c r="DR19" i="255" s="1"/>
  <c r="DS19" i="255" s="1"/>
  <c r="DQ17" i="255"/>
  <c r="DR17" i="255" s="1"/>
  <c r="DS17" i="255" s="1"/>
  <c r="DQ34" i="255"/>
  <c r="DR34" i="255" s="1"/>
  <c r="DS34" i="255" s="1"/>
  <c r="DQ44" i="255"/>
  <c r="DR44" i="255" s="1"/>
  <c r="DS44" i="255" s="1"/>
  <c r="DQ28" i="255"/>
  <c r="DR28" i="255" s="1"/>
  <c r="DS28" i="255" s="1"/>
  <c r="DQ21" i="255"/>
  <c r="DR21" i="255" s="1"/>
  <c r="DS21" i="255" s="1"/>
  <c r="DQ31" i="255"/>
  <c r="DR31" i="255" s="1"/>
  <c r="DS31" i="255" s="1"/>
  <c r="DQ10" i="255"/>
  <c r="DR10" i="255" s="1"/>
  <c r="DS10" i="255" s="1"/>
  <c r="I25" i="253"/>
  <c r="I40" i="253"/>
  <c r="I52" i="253"/>
  <c r="DN29" i="255"/>
  <c r="DO29" i="255" s="1"/>
  <c r="DP29" i="255" s="1"/>
  <c r="DN12" i="255"/>
  <c r="DO12" i="255" s="1"/>
  <c r="DP12" i="255" s="1"/>
  <c r="DN27" i="255"/>
  <c r="DO27" i="255" s="1"/>
  <c r="DP27" i="255" s="1"/>
  <c r="DN15" i="255"/>
  <c r="DO15" i="255" s="1"/>
  <c r="DP15" i="255" s="1"/>
  <c r="DN17" i="255"/>
  <c r="DO17" i="255" s="1"/>
  <c r="DP17" i="255" s="1"/>
  <c r="DN23" i="255"/>
  <c r="DO23" i="255" s="1"/>
  <c r="DP23" i="255" s="1"/>
  <c r="DN33" i="255"/>
  <c r="DO33" i="255" s="1"/>
  <c r="DP33" i="255" s="1"/>
  <c r="DN10" i="255"/>
  <c r="DO10" i="255" s="1"/>
  <c r="DP10" i="255" s="1"/>
  <c r="DN20" i="255"/>
  <c r="DO20" i="255" s="1"/>
  <c r="DP20" i="255" s="1"/>
  <c r="DN19" i="255"/>
  <c r="DO19" i="255" s="1"/>
  <c r="DP19" i="255" s="1"/>
  <c r="DN18" i="255"/>
  <c r="DO18" i="255" s="1"/>
  <c r="DP18" i="255" s="1"/>
  <c r="DN44" i="255"/>
  <c r="DO44" i="255" s="1"/>
  <c r="DP44" i="255" s="1"/>
  <c r="DN40" i="255"/>
  <c r="DO40" i="255" s="1"/>
  <c r="DP40" i="255" s="1"/>
  <c r="DN34" i="255"/>
  <c r="DO34" i="255" s="1"/>
  <c r="DP34" i="255" s="1"/>
  <c r="DN21" i="255"/>
  <c r="DO21" i="255" s="1"/>
  <c r="DP21" i="255" s="1"/>
  <c r="DN31" i="255"/>
  <c r="DO31" i="255" s="1"/>
  <c r="DP31" i="255" s="1"/>
  <c r="DN37" i="255"/>
  <c r="DO37" i="255" s="1"/>
  <c r="DP37" i="255" s="1"/>
  <c r="DN25" i="255"/>
  <c r="DO25" i="255" s="1"/>
  <c r="DP25" i="255" s="1"/>
  <c r="DN36" i="255"/>
  <c r="DO36" i="255" s="1"/>
  <c r="DP36" i="255" s="1"/>
  <c r="DN26" i="255"/>
  <c r="DO26" i="255" s="1"/>
  <c r="DP26" i="255" s="1"/>
  <c r="DN32" i="255"/>
  <c r="DO32" i="255" s="1"/>
  <c r="DP32" i="255" s="1"/>
  <c r="DN35" i="255"/>
  <c r="DO35" i="255" s="1"/>
  <c r="DP35" i="255" s="1"/>
  <c r="DN13" i="255"/>
  <c r="DO13" i="255" s="1"/>
  <c r="DP13" i="255" s="1"/>
  <c r="DN38" i="255"/>
  <c r="DO38" i="255" s="1"/>
  <c r="DP38" i="255" s="1"/>
  <c r="DN9" i="255"/>
  <c r="DN39" i="255"/>
  <c r="DO39" i="255" s="1"/>
  <c r="DP39" i="255" s="1"/>
  <c r="DN30" i="255"/>
  <c r="DO30" i="255" s="1"/>
  <c r="DP30" i="255" s="1"/>
  <c r="DN24" i="255"/>
  <c r="DO24" i="255" s="1"/>
  <c r="DP24" i="255" s="1"/>
  <c r="DN14" i="255"/>
  <c r="DO14" i="255" s="1"/>
  <c r="DP14" i="255" s="1"/>
  <c r="DN22" i="255"/>
  <c r="DO22" i="255" s="1"/>
  <c r="DP22" i="255" s="1"/>
  <c r="DN42" i="255"/>
  <c r="DO42" i="255" s="1"/>
  <c r="DP42" i="255" s="1"/>
  <c r="DN43" i="255"/>
  <c r="DO43" i="255" s="1"/>
  <c r="DP43" i="255" s="1"/>
  <c r="DN41" i="255"/>
  <c r="DO41" i="255" s="1"/>
  <c r="DP41" i="255" s="1"/>
  <c r="DN16" i="255"/>
  <c r="DO16" i="255" s="1"/>
  <c r="DP16" i="255" s="1"/>
  <c r="DN11" i="255"/>
  <c r="DO11" i="255" s="1"/>
  <c r="DP11" i="255" s="1"/>
  <c r="DN28" i="255"/>
  <c r="DO28" i="255" s="1"/>
  <c r="DP28" i="255" s="1"/>
  <c r="I14" i="253"/>
  <c r="U22" i="253"/>
  <c r="U25" i="253"/>
  <c r="I18" i="253"/>
  <c r="K29" i="253"/>
  <c r="I26" i="253"/>
  <c r="I38" i="253"/>
  <c r="K44" i="253"/>
  <c r="I30" i="253"/>
  <c r="I45" i="253"/>
  <c r="K9" i="253"/>
  <c r="K14" i="253"/>
  <c r="I54" i="253"/>
  <c r="K12" i="253"/>
  <c r="I49" i="253"/>
  <c r="K51" i="253"/>
  <c r="K38" i="253"/>
  <c r="K42" i="253"/>
  <c r="I46" i="253"/>
  <c r="K18" i="253"/>
  <c r="I22" i="253"/>
  <c r="K50" i="253"/>
  <c r="I15" i="253"/>
  <c r="K46" i="253"/>
  <c r="K20" i="253"/>
  <c r="K33" i="253"/>
  <c r="K36" i="253"/>
  <c r="K35" i="253"/>
  <c r="K48" i="253"/>
  <c r="I53" i="253"/>
  <c r="K37" i="253"/>
  <c r="K28" i="253"/>
  <c r="U15" i="253"/>
  <c r="U38" i="253"/>
  <c r="K53" i="253"/>
  <c r="K23" i="253"/>
  <c r="U39" i="253"/>
  <c r="K34" i="253"/>
  <c r="K31" i="253"/>
  <c r="U43" i="253"/>
  <c r="K27" i="253"/>
  <c r="K49" i="253"/>
  <c r="U27" i="253"/>
  <c r="I16" i="253"/>
  <c r="K13" i="253"/>
  <c r="K22" i="253"/>
  <c r="K52" i="253"/>
  <c r="K19" i="253"/>
  <c r="U23" i="253"/>
  <c r="K21" i="253"/>
  <c r="K30" i="253"/>
  <c r="K15" i="253"/>
  <c r="K43" i="253"/>
  <c r="U31" i="253"/>
  <c r="K45" i="253"/>
  <c r="K54" i="253"/>
  <c r="K39" i="253"/>
  <c r="K16" i="253"/>
  <c r="U20" i="253"/>
  <c r="K47" i="253"/>
  <c r="K24" i="253"/>
  <c r="U48" i="253"/>
  <c r="K41" i="253"/>
  <c r="K26" i="253"/>
  <c r="K17" i="253"/>
  <c r="K32" i="253"/>
  <c r="U18" i="253"/>
  <c r="K10" i="253"/>
  <c r="K11" i="253"/>
  <c r="K25" i="253"/>
  <c r="K40" i="253"/>
  <c r="U42" i="253"/>
  <c r="I32" i="253"/>
  <c r="I37" i="253"/>
  <c r="I10" i="253"/>
  <c r="I39" i="253"/>
  <c r="U47" i="253"/>
  <c r="U51" i="253"/>
  <c r="U26" i="253"/>
  <c r="U10" i="253"/>
  <c r="U12" i="253"/>
  <c r="U14" i="253"/>
  <c r="U50" i="253"/>
  <c r="U37" i="253"/>
  <c r="U17" i="253"/>
  <c r="U46" i="253"/>
  <c r="U16" i="253"/>
  <c r="U33" i="253"/>
  <c r="I11" i="253"/>
  <c r="I31" i="253"/>
  <c r="U54" i="253"/>
  <c r="U24" i="253"/>
  <c r="U49" i="253"/>
  <c r="I19" i="253"/>
  <c r="I47" i="253"/>
  <c r="U34" i="253"/>
  <c r="U40" i="253"/>
  <c r="I9" i="253"/>
  <c r="I27" i="253"/>
  <c r="I24" i="253"/>
  <c r="I33" i="253"/>
  <c r="I48" i="253"/>
  <c r="I12" i="253"/>
  <c r="I17" i="253"/>
  <c r="I20" i="253"/>
  <c r="I41" i="253"/>
  <c r="U11" i="253"/>
  <c r="U52" i="253"/>
  <c r="U44" i="253"/>
  <c r="I34" i="253"/>
  <c r="I35" i="253"/>
  <c r="I28" i="253"/>
  <c r="I13" i="253"/>
  <c r="U35" i="253"/>
  <c r="U21" i="253"/>
  <c r="U13" i="253"/>
  <c r="I42" i="253"/>
  <c r="I43" i="253"/>
  <c r="I36" i="253"/>
  <c r="I21" i="253"/>
  <c r="U36" i="253"/>
  <c r="U53" i="253"/>
  <c r="U29" i="253"/>
  <c r="I50" i="253"/>
  <c r="I51" i="253"/>
  <c r="I44" i="253"/>
  <c r="I29" i="253"/>
  <c r="U30" i="253"/>
  <c r="U45" i="253"/>
  <c r="U19" i="253"/>
  <c r="U32" i="253"/>
  <c r="U28" i="253"/>
  <c r="U41" i="253"/>
  <c r="T9" i="253"/>
  <c r="M53" i="253"/>
  <c r="M45" i="253"/>
  <c r="M37" i="253"/>
  <c r="M29" i="253"/>
  <c r="M21" i="253"/>
  <c r="M13" i="253"/>
  <c r="M52" i="253"/>
  <c r="M44" i="253"/>
  <c r="M36" i="253"/>
  <c r="M28" i="253"/>
  <c r="M20" i="253"/>
  <c r="M12" i="253"/>
  <c r="M40" i="253"/>
  <c r="M24" i="253"/>
  <c r="M39" i="253"/>
  <c r="M30" i="253"/>
  <c r="M15" i="253"/>
  <c r="M51" i="253"/>
  <c r="M43" i="253"/>
  <c r="M35" i="253"/>
  <c r="M27" i="253"/>
  <c r="M19" i="253"/>
  <c r="M11" i="253"/>
  <c r="M50" i="253"/>
  <c r="M42" i="253"/>
  <c r="M34" i="253"/>
  <c r="M26" i="253"/>
  <c r="M18" i="253"/>
  <c r="M10" i="253"/>
  <c r="M48" i="253"/>
  <c r="M16" i="253"/>
  <c r="M47" i="253"/>
  <c r="M38" i="253"/>
  <c r="M14" i="253"/>
  <c r="M23" i="253"/>
  <c r="M49" i="253"/>
  <c r="M41" i="253"/>
  <c r="M33" i="253"/>
  <c r="M25" i="253"/>
  <c r="M17" i="253"/>
  <c r="M32" i="253"/>
  <c r="M31" i="253"/>
  <c r="M46" i="253"/>
  <c r="M22" i="253"/>
  <c r="M54" i="253"/>
  <c r="M9" i="253"/>
  <c r="L9" i="253"/>
  <c r="W9" i="253"/>
  <c r="W49" i="253"/>
  <c r="W41" i="253"/>
  <c r="W33" i="253"/>
  <c r="W25" i="253"/>
  <c r="W17" i="253"/>
  <c r="W48" i="253"/>
  <c r="W40" i="253"/>
  <c r="W32" i="253"/>
  <c r="W24" i="253"/>
  <c r="W16" i="253"/>
  <c r="W44" i="253"/>
  <c r="W28" i="253"/>
  <c r="W12" i="253"/>
  <c r="W43" i="253"/>
  <c r="W19" i="253"/>
  <c r="W42" i="253"/>
  <c r="W10" i="253"/>
  <c r="W47" i="253"/>
  <c r="W39" i="253"/>
  <c r="W31" i="253"/>
  <c r="W23" i="253"/>
  <c r="W15" i="253"/>
  <c r="W54" i="253"/>
  <c r="W46" i="253"/>
  <c r="W38" i="253"/>
  <c r="W30" i="253"/>
  <c r="W22" i="253"/>
  <c r="W14" i="253"/>
  <c r="W36" i="253"/>
  <c r="W20" i="253"/>
  <c r="W51" i="253"/>
  <c r="W27" i="253"/>
  <c r="W11" i="253"/>
  <c r="W34" i="253"/>
  <c r="W18" i="253"/>
  <c r="W53" i="253"/>
  <c r="W45" i="253"/>
  <c r="W37" i="253"/>
  <c r="W29" i="253"/>
  <c r="W21" i="253"/>
  <c r="W13" i="253"/>
  <c r="W52" i="253"/>
  <c r="W35" i="253"/>
  <c r="W50" i="253"/>
  <c r="W26" i="253"/>
  <c r="AX141" i="14"/>
  <c r="BC141" i="14" s="1"/>
  <c r="BI141" i="14" s="1"/>
  <c r="F8" i="253"/>
  <c r="H142" i="14"/>
  <c r="H143" i="14"/>
  <c r="H144" i="14"/>
  <c r="H141" i="14"/>
  <c r="P8" i="253"/>
  <c r="AB15" i="253"/>
  <c r="Z12" i="253"/>
  <c r="R8" i="253"/>
  <c r="D8" i="253"/>
  <c r="AP10" i="253"/>
  <c r="AP12" i="253"/>
  <c r="AP21" i="253"/>
  <c r="AH12" i="253"/>
  <c r="AD12" i="253"/>
  <c r="AD18" i="253"/>
  <c r="AD21" i="253"/>
  <c r="AB14" i="253"/>
  <c r="AB10" i="253"/>
  <c r="AJ14" i="253"/>
  <c r="AN54" i="253"/>
  <c r="AN53" i="253"/>
  <c r="AN52" i="253"/>
  <c r="AN50" i="253"/>
  <c r="AN49" i="253"/>
  <c r="AN45" i="253"/>
  <c r="AN44" i="253"/>
  <c r="AN47" i="253"/>
  <c r="AN51" i="253"/>
  <c r="AN46" i="253"/>
  <c r="AN40" i="253"/>
  <c r="AN39" i="253"/>
  <c r="AN38" i="253"/>
  <c r="AN37" i="253"/>
  <c r="AO50" i="253"/>
  <c r="AN43" i="253"/>
  <c r="AN36" i="253"/>
  <c r="AN48" i="253"/>
  <c r="AN41" i="253"/>
  <c r="AN33" i="253"/>
  <c r="AN31" i="253"/>
  <c r="AN30" i="253"/>
  <c r="AN35" i="253"/>
  <c r="AN34" i="253"/>
  <c r="AN29" i="253"/>
  <c r="AO36" i="253"/>
  <c r="AN28" i="253"/>
  <c r="AN26" i="253"/>
  <c r="AN25" i="253"/>
  <c r="AN24" i="253"/>
  <c r="AN32" i="253"/>
  <c r="AN27" i="253"/>
  <c r="AN42" i="253"/>
  <c r="AN22" i="253"/>
  <c r="AN21" i="253"/>
  <c r="AN23" i="253"/>
  <c r="AN20" i="253"/>
  <c r="AN18" i="253"/>
  <c r="AN17" i="253"/>
  <c r="AN16" i="253"/>
  <c r="AN12" i="253"/>
  <c r="AN11" i="253"/>
  <c r="AJ10" i="253"/>
  <c r="AL12" i="253"/>
  <c r="AN14" i="253"/>
  <c r="AB50" i="253"/>
  <c r="AB49" i="253"/>
  <c r="AB48" i="253"/>
  <c r="AB54" i="253"/>
  <c r="AB53" i="253"/>
  <c r="AB52" i="253"/>
  <c r="AB46" i="253"/>
  <c r="AB47" i="253"/>
  <c r="AB45" i="253"/>
  <c r="AB44" i="253"/>
  <c r="AB51" i="253"/>
  <c r="AB35" i="253"/>
  <c r="AB43" i="253"/>
  <c r="AB41" i="253"/>
  <c r="AB40" i="253"/>
  <c r="AB39" i="253"/>
  <c r="AB42" i="253"/>
  <c r="AB37" i="253"/>
  <c r="AB30" i="253"/>
  <c r="AB29" i="253"/>
  <c r="AB36" i="253"/>
  <c r="AB33" i="253"/>
  <c r="AB32" i="253"/>
  <c r="AB31" i="253"/>
  <c r="AB28" i="253"/>
  <c r="AB25" i="253"/>
  <c r="AB38" i="253"/>
  <c r="AB24" i="253"/>
  <c r="AB34" i="253"/>
  <c r="AB23" i="253"/>
  <c r="AB22" i="253"/>
  <c r="AB27" i="253"/>
  <c r="AB26" i="253"/>
  <c r="AB18" i="253"/>
  <c r="AB17" i="253"/>
  <c r="AB16" i="253"/>
  <c r="AB21" i="253"/>
  <c r="AB12" i="253"/>
  <c r="AB11" i="253"/>
  <c r="AB20" i="253"/>
  <c r="AN19" i="253"/>
  <c r="X10" i="253"/>
  <c r="AL47" i="253"/>
  <c r="AL54" i="253"/>
  <c r="AL52" i="253"/>
  <c r="AL51" i="253"/>
  <c r="AL48" i="253"/>
  <c r="AL49" i="253"/>
  <c r="AL46" i="253"/>
  <c r="AL44" i="253"/>
  <c r="AL42" i="253"/>
  <c r="AL50" i="253"/>
  <c r="AL41" i="253"/>
  <c r="AL40" i="253"/>
  <c r="AL45" i="253"/>
  <c r="AL39" i="253"/>
  <c r="AL38" i="253"/>
  <c r="AL43" i="253"/>
  <c r="AL37" i="253"/>
  <c r="AL53" i="253"/>
  <c r="AL28" i="253"/>
  <c r="AL27" i="253"/>
  <c r="AL33" i="253"/>
  <c r="AL32" i="253"/>
  <c r="AL31" i="253"/>
  <c r="AL30" i="253"/>
  <c r="AL36" i="253"/>
  <c r="AL34" i="253"/>
  <c r="AL23" i="253"/>
  <c r="AL35" i="253"/>
  <c r="AL29" i="253"/>
  <c r="AL26" i="253"/>
  <c r="AL25" i="253"/>
  <c r="AL24" i="253"/>
  <c r="AL16" i="253"/>
  <c r="AL15" i="253"/>
  <c r="AL22" i="253"/>
  <c r="AL20" i="253"/>
  <c r="AL19" i="253"/>
  <c r="AL21" i="253"/>
  <c r="AL11" i="253"/>
  <c r="AL18" i="253"/>
  <c r="AL10" i="253"/>
  <c r="AL14" i="253"/>
  <c r="AL13" i="253"/>
  <c r="Z52" i="253"/>
  <c r="Z51" i="253"/>
  <c r="Z50" i="253"/>
  <c r="Z47" i="253"/>
  <c r="Z54" i="253"/>
  <c r="Z43" i="253"/>
  <c r="Z42" i="253"/>
  <c r="Z53" i="253"/>
  <c r="Z46" i="253"/>
  <c r="Z48" i="253"/>
  <c r="Z44" i="253"/>
  <c r="Z49" i="253"/>
  <c r="Z38" i="253"/>
  <c r="Z37" i="253"/>
  <c r="Z36" i="253"/>
  <c r="Z41" i="253"/>
  <c r="Z39" i="253"/>
  <c r="Z32" i="253"/>
  <c r="Z35" i="253"/>
  <c r="Z34" i="253"/>
  <c r="Z31" i="253"/>
  <c r="Z29" i="253"/>
  <c r="Z45" i="253"/>
  <c r="Z30" i="253"/>
  <c r="Z27" i="253"/>
  <c r="Z26" i="253"/>
  <c r="Z33" i="253"/>
  <c r="Z28" i="253"/>
  <c r="Z25" i="253"/>
  <c r="Z24" i="253"/>
  <c r="Z40" i="253"/>
  <c r="Z20" i="253"/>
  <c r="Z23" i="253"/>
  <c r="Z19" i="253"/>
  <c r="Z18" i="253"/>
  <c r="Z16" i="253"/>
  <c r="Z15" i="253"/>
  <c r="Z14" i="253"/>
  <c r="Z13" i="253"/>
  <c r="Z21" i="253"/>
  <c r="Z10" i="253"/>
  <c r="Z22" i="253"/>
  <c r="AJ50" i="253"/>
  <c r="AJ49" i="253"/>
  <c r="AJ48" i="253"/>
  <c r="AJ54" i="253"/>
  <c r="AJ53" i="253"/>
  <c r="AJ46" i="253"/>
  <c r="AJ45" i="253"/>
  <c r="AJ44" i="253"/>
  <c r="AJ52" i="253"/>
  <c r="AJ51" i="253"/>
  <c r="AJ42" i="253"/>
  <c r="AJ35" i="253"/>
  <c r="AJ41" i="253"/>
  <c r="AJ40" i="253"/>
  <c r="AJ39" i="253"/>
  <c r="AJ37" i="253"/>
  <c r="AJ36" i="253"/>
  <c r="AJ34" i="253"/>
  <c r="AJ30" i="253"/>
  <c r="AJ43" i="253"/>
  <c r="AJ38" i="253"/>
  <c r="AJ29" i="253"/>
  <c r="AJ33" i="253"/>
  <c r="AJ47" i="253"/>
  <c r="AJ32" i="253"/>
  <c r="AJ27" i="253"/>
  <c r="AJ25" i="253"/>
  <c r="AJ24" i="253"/>
  <c r="AJ23" i="253"/>
  <c r="AJ22" i="253"/>
  <c r="AJ28" i="253"/>
  <c r="AJ31" i="253"/>
  <c r="AJ26" i="253"/>
  <c r="AJ18" i="253"/>
  <c r="AJ17" i="253"/>
  <c r="AJ16" i="253"/>
  <c r="AJ21" i="253"/>
  <c r="AJ13" i="253"/>
  <c r="AJ20" i="253"/>
  <c r="AJ19" i="253"/>
  <c r="AJ12" i="253"/>
  <c r="AJ11" i="253"/>
  <c r="AJ15" i="253"/>
  <c r="AF54" i="253"/>
  <c r="AF53" i="253"/>
  <c r="AF52" i="253"/>
  <c r="AF50" i="253"/>
  <c r="AF49" i="253"/>
  <c r="AF51" i="253"/>
  <c r="AF45" i="253"/>
  <c r="AF47" i="253"/>
  <c r="AF44" i="253"/>
  <c r="AF48" i="253"/>
  <c r="AF46" i="253"/>
  <c r="AF43" i="253"/>
  <c r="AF40" i="253"/>
  <c r="AF39" i="253"/>
  <c r="AF38" i="253"/>
  <c r="AF37" i="253"/>
  <c r="AF42" i="253"/>
  <c r="AF36" i="253"/>
  <c r="AF41" i="253"/>
  <c r="AF33" i="253"/>
  <c r="AF31" i="253"/>
  <c r="AF35" i="253"/>
  <c r="AF34" i="253"/>
  <c r="AF30" i="253"/>
  <c r="AF29" i="253"/>
  <c r="AF32" i="253"/>
  <c r="AF26" i="253"/>
  <c r="AF27" i="253"/>
  <c r="AF25" i="253"/>
  <c r="AF24" i="253"/>
  <c r="AF28" i="253"/>
  <c r="AF21" i="253"/>
  <c r="AF20" i="253"/>
  <c r="AF17" i="253"/>
  <c r="AF19" i="253"/>
  <c r="AF22" i="253"/>
  <c r="AF16" i="253"/>
  <c r="AF12" i="253"/>
  <c r="AF15" i="253"/>
  <c r="AF11" i="253"/>
  <c r="Z17" i="253"/>
  <c r="AD13" i="253"/>
  <c r="AD17" i="253"/>
  <c r="AQ21" i="253"/>
  <c r="AH10" i="253"/>
  <c r="AD14" i="253"/>
  <c r="AP52" i="253"/>
  <c r="AP51" i="253"/>
  <c r="AQ50" i="253"/>
  <c r="AP50" i="253"/>
  <c r="AP47" i="253"/>
  <c r="AP43" i="253"/>
  <c r="AP42" i="253"/>
  <c r="AP54" i="253"/>
  <c r="AP53" i="253"/>
  <c r="AQ52" i="253"/>
  <c r="AP48" i="253"/>
  <c r="AP46" i="253"/>
  <c r="AP49" i="253"/>
  <c r="AP44" i="253"/>
  <c r="AP38" i="253"/>
  <c r="AQ44" i="253"/>
  <c r="AP37" i="253"/>
  <c r="AP45" i="253"/>
  <c r="AP36" i="253"/>
  <c r="AQ41" i="253"/>
  <c r="AP41" i="253"/>
  <c r="AP39" i="253"/>
  <c r="AQ38" i="253"/>
  <c r="AP32" i="253"/>
  <c r="AP31" i="253"/>
  <c r="AP35" i="253"/>
  <c r="AP34" i="253"/>
  <c r="AP29" i="253"/>
  <c r="AQ28" i="253"/>
  <c r="AP28" i="253"/>
  <c r="AP40" i="253"/>
  <c r="AQ33" i="253"/>
  <c r="AQ35" i="253"/>
  <c r="AP26" i="253"/>
  <c r="AQ25" i="253"/>
  <c r="AP25" i="253"/>
  <c r="AP24" i="253"/>
  <c r="AP30" i="253"/>
  <c r="AP27" i="253"/>
  <c r="AQ32" i="253"/>
  <c r="AP33" i="253"/>
  <c r="AQ34" i="253"/>
  <c r="AP20" i="253"/>
  <c r="AP23" i="253"/>
  <c r="AP19" i="253"/>
  <c r="AQ18" i="253"/>
  <c r="AP18" i="253"/>
  <c r="AP16" i="253"/>
  <c r="AQ15" i="253"/>
  <c r="AP15" i="253"/>
  <c r="AQ10" i="253"/>
  <c r="AP11" i="253"/>
  <c r="AH17" i="253"/>
  <c r="AD47" i="253"/>
  <c r="AD54" i="253"/>
  <c r="AD52" i="253"/>
  <c r="AD51" i="253"/>
  <c r="AD53" i="253"/>
  <c r="AD46" i="253"/>
  <c r="AD44" i="253"/>
  <c r="AD49" i="253"/>
  <c r="AD48" i="253"/>
  <c r="AD42" i="253"/>
  <c r="AD43" i="253"/>
  <c r="AD41" i="253"/>
  <c r="AD40" i="253"/>
  <c r="AD39" i="253"/>
  <c r="AD38" i="253"/>
  <c r="AD50" i="253"/>
  <c r="AD45" i="253"/>
  <c r="AD37" i="253"/>
  <c r="AD28" i="253"/>
  <c r="AD27" i="253"/>
  <c r="AD33" i="253"/>
  <c r="AD32" i="253"/>
  <c r="AD31" i="253"/>
  <c r="AD35" i="253"/>
  <c r="AD34" i="253"/>
  <c r="AD30" i="253"/>
  <c r="AD23" i="253"/>
  <c r="AD36" i="253"/>
  <c r="AD26" i="253"/>
  <c r="AD25" i="253"/>
  <c r="AD29" i="253"/>
  <c r="AD24" i="253"/>
  <c r="AD22" i="253"/>
  <c r="AD16" i="253"/>
  <c r="AD15" i="253"/>
  <c r="AD19" i="253"/>
  <c r="AQ12" i="253"/>
  <c r="AH13" i="253"/>
  <c r="AP13" i="253"/>
  <c r="AH21" i="253"/>
  <c r="AP22" i="253"/>
  <c r="AD10" i="253"/>
  <c r="AQ13" i="253"/>
  <c r="AH14" i="253"/>
  <c r="AP14" i="253"/>
  <c r="AQ16" i="253"/>
  <c r="AP17" i="253"/>
  <c r="AH52" i="253"/>
  <c r="AH51" i="253"/>
  <c r="AH50" i="253"/>
  <c r="AH47" i="253"/>
  <c r="AH53" i="253"/>
  <c r="AH43" i="253"/>
  <c r="AH42" i="253"/>
  <c r="AH54" i="253"/>
  <c r="AH46" i="253"/>
  <c r="AH44" i="253"/>
  <c r="AH38" i="253"/>
  <c r="AH37" i="253"/>
  <c r="AH36" i="253"/>
  <c r="AH45" i="253"/>
  <c r="AH41" i="253"/>
  <c r="AH49" i="253"/>
  <c r="AH39" i="253"/>
  <c r="AH48" i="253"/>
  <c r="AH32" i="253"/>
  <c r="AH31" i="253"/>
  <c r="AH29" i="253"/>
  <c r="AH28" i="253"/>
  <c r="AH40" i="253"/>
  <c r="AH33" i="253"/>
  <c r="AH34" i="253"/>
  <c r="AH26" i="253"/>
  <c r="AH27" i="253"/>
  <c r="AH25" i="253"/>
  <c r="AH35" i="253"/>
  <c r="AH24" i="253"/>
  <c r="AH30" i="253"/>
  <c r="AH20" i="253"/>
  <c r="AH19" i="253"/>
  <c r="AH18" i="253"/>
  <c r="AH16" i="253"/>
  <c r="AH23" i="253"/>
  <c r="AH22" i="253"/>
  <c r="AH15" i="253"/>
  <c r="AX142" i="14"/>
  <c r="BC142" i="14" s="1"/>
  <c r="BI142" i="14" s="1"/>
  <c r="AX143" i="14"/>
  <c r="BC143" i="14" s="1"/>
  <c r="BI143" i="14" s="1"/>
  <c r="AX144" i="14"/>
  <c r="BC144" i="14" s="1"/>
  <c r="BI144" i="14" s="1"/>
  <c r="E55" i="253" l="1"/>
  <c r="E56" i="253"/>
  <c r="E57" i="253"/>
  <c r="E58" i="253"/>
  <c r="E59" i="253"/>
  <c r="S55" i="253"/>
  <c r="S56" i="253"/>
  <c r="S57" i="253"/>
  <c r="S58" i="253"/>
  <c r="S59" i="253"/>
  <c r="Q55" i="253"/>
  <c r="Q56" i="253"/>
  <c r="Q57" i="253"/>
  <c r="Q58" i="253"/>
  <c r="Q59" i="253"/>
  <c r="G55" i="253"/>
  <c r="G56" i="253"/>
  <c r="G57" i="253"/>
  <c r="G58" i="253"/>
  <c r="G59" i="253"/>
  <c r="DQ8" i="255"/>
  <c r="DR8" i="255" s="1"/>
  <c r="DR9" i="255"/>
  <c r="DS9" i="255" s="1"/>
  <c r="DX9" i="255"/>
  <c r="DY9" i="255" s="1"/>
  <c r="DW8" i="255"/>
  <c r="DX8" i="255" s="1"/>
  <c r="DN8" i="255"/>
  <c r="DO8" i="255" s="1"/>
  <c r="DO9" i="255"/>
  <c r="DP9" i="255" s="1"/>
  <c r="DU9" i="255"/>
  <c r="DV9" i="255" s="1"/>
  <c r="DT8" i="255"/>
  <c r="DU8" i="255" s="1"/>
  <c r="DI9" i="255"/>
  <c r="DJ9" i="255" s="1"/>
  <c r="DH8" i="255"/>
  <c r="DI8" i="255" s="1"/>
  <c r="DK8" i="255"/>
  <c r="DL8" i="255" s="1"/>
  <c r="DL9" i="255"/>
  <c r="DM9" i="255" s="1"/>
  <c r="Q9" i="253"/>
  <c r="Q51" i="253"/>
  <c r="AI51" i="253" s="1"/>
  <c r="Q43" i="253"/>
  <c r="Q35" i="253"/>
  <c r="Q27" i="253"/>
  <c r="Q19" i="253"/>
  <c r="Q11" i="253"/>
  <c r="Q47" i="253"/>
  <c r="AI47" i="253" s="1"/>
  <c r="Q23" i="253"/>
  <c r="Q15" i="253"/>
  <c r="Q54" i="253"/>
  <c r="AI54" i="253" s="1"/>
  <c r="Q38" i="253"/>
  <c r="Q22" i="253"/>
  <c r="Q37" i="253"/>
  <c r="Q29" i="253"/>
  <c r="Q36" i="253"/>
  <c r="Q50" i="253"/>
  <c r="AI50" i="253" s="1"/>
  <c r="Q42" i="253"/>
  <c r="Q34" i="253"/>
  <c r="Q26" i="253"/>
  <c r="Q18" i="253"/>
  <c r="Q10" i="253"/>
  <c r="Q31" i="253"/>
  <c r="Q30" i="253"/>
  <c r="Q45" i="253"/>
  <c r="AI45" i="253" s="1"/>
  <c r="Q13" i="253"/>
  <c r="Q52" i="253"/>
  <c r="AI52" i="253" s="1"/>
  <c r="Q28" i="253"/>
  <c r="Q12" i="253"/>
  <c r="Q49" i="253"/>
  <c r="AI49" i="253" s="1"/>
  <c r="Q41" i="253"/>
  <c r="Q33" i="253"/>
  <c r="Q25" i="253"/>
  <c r="Q17" i="253"/>
  <c r="Q39" i="253"/>
  <c r="Q46" i="253"/>
  <c r="AI46" i="253" s="1"/>
  <c r="Q14" i="253"/>
  <c r="AI14" i="253" s="1"/>
  <c r="Q53" i="253"/>
  <c r="AI53" i="253" s="1"/>
  <c r="Q21" i="253"/>
  <c r="Q44" i="253"/>
  <c r="Q20" i="253"/>
  <c r="Q48" i="253"/>
  <c r="AI48" i="253" s="1"/>
  <c r="Q40" i="253"/>
  <c r="Q32" i="253"/>
  <c r="Q24" i="253"/>
  <c r="Q16" i="253"/>
  <c r="S54" i="253"/>
  <c r="AK54" i="253" s="1"/>
  <c r="S46" i="253"/>
  <c r="AK46" i="253" s="1"/>
  <c r="S38" i="253"/>
  <c r="S30" i="253"/>
  <c r="S22" i="253"/>
  <c r="S14" i="253"/>
  <c r="S42" i="253"/>
  <c r="S26" i="253"/>
  <c r="S33" i="253"/>
  <c r="S40" i="253"/>
  <c r="S16" i="253"/>
  <c r="S31" i="253"/>
  <c r="S15" i="253"/>
  <c r="S53" i="253"/>
  <c r="AK53" i="253" s="1"/>
  <c r="S45" i="253"/>
  <c r="S37" i="253"/>
  <c r="S29" i="253"/>
  <c r="S21" i="253"/>
  <c r="S13" i="253"/>
  <c r="S34" i="253"/>
  <c r="S10" i="253"/>
  <c r="S41" i="253"/>
  <c r="S17" i="253"/>
  <c r="S48" i="253"/>
  <c r="AK48" i="253" s="1"/>
  <c r="S24" i="253"/>
  <c r="S39" i="253"/>
  <c r="S52" i="253"/>
  <c r="AK52" i="253" s="1"/>
  <c r="S44" i="253"/>
  <c r="S36" i="253"/>
  <c r="S28" i="253"/>
  <c r="S20" i="253"/>
  <c r="S12" i="253"/>
  <c r="S50" i="253"/>
  <c r="AK50" i="253" s="1"/>
  <c r="S18" i="253"/>
  <c r="S49" i="253"/>
  <c r="AK49" i="253" s="1"/>
  <c r="S25" i="253"/>
  <c r="S32" i="253"/>
  <c r="S47" i="253"/>
  <c r="AK47" i="253" s="1"/>
  <c r="S23" i="253"/>
  <c r="S51" i="253"/>
  <c r="AK51" i="253" s="1"/>
  <c r="S43" i="253"/>
  <c r="S35" i="253"/>
  <c r="S27" i="253"/>
  <c r="S19" i="253"/>
  <c r="S11" i="253"/>
  <c r="G50" i="253"/>
  <c r="AA50" i="253" s="1"/>
  <c r="G42" i="253"/>
  <c r="G34" i="253"/>
  <c r="G26" i="253"/>
  <c r="G18" i="253"/>
  <c r="G10" i="253"/>
  <c r="G38" i="253"/>
  <c r="G14" i="253"/>
  <c r="G53" i="253"/>
  <c r="AA53" i="253" s="1"/>
  <c r="G29" i="253"/>
  <c r="G52" i="253"/>
  <c r="AA52" i="253" s="1"/>
  <c r="G28" i="253"/>
  <c r="G12" i="253"/>
  <c r="G49" i="253"/>
  <c r="AA49" i="253" s="1"/>
  <c r="G41" i="253"/>
  <c r="G33" i="253"/>
  <c r="G25" i="253"/>
  <c r="G17" i="253"/>
  <c r="G54" i="253"/>
  <c r="AA54" i="253" s="1"/>
  <c r="G46" i="253"/>
  <c r="AA46" i="253" s="1"/>
  <c r="G22" i="253"/>
  <c r="G45" i="253"/>
  <c r="AA45" i="253" s="1"/>
  <c r="G21" i="253"/>
  <c r="G13" i="253"/>
  <c r="G44" i="253"/>
  <c r="G20" i="253"/>
  <c r="G48" i="253"/>
  <c r="AA48" i="253" s="1"/>
  <c r="G40" i="253"/>
  <c r="G32" i="253"/>
  <c r="G24" i="253"/>
  <c r="G16" i="253"/>
  <c r="G30" i="253"/>
  <c r="G37" i="253"/>
  <c r="G36" i="253"/>
  <c r="G47" i="253"/>
  <c r="AA47" i="253" s="1"/>
  <c r="G39" i="253"/>
  <c r="G31" i="253"/>
  <c r="G23" i="253"/>
  <c r="G15" i="253"/>
  <c r="G19" i="253"/>
  <c r="G51" i="253"/>
  <c r="AA51" i="253" s="1"/>
  <c r="G43" i="253"/>
  <c r="G35" i="253"/>
  <c r="G27" i="253"/>
  <c r="G11" i="253"/>
  <c r="G9" i="253"/>
  <c r="F9" i="253"/>
  <c r="O9" i="253"/>
  <c r="O47" i="253"/>
  <c r="AG47" i="253" s="1"/>
  <c r="O39" i="253"/>
  <c r="O31" i="253"/>
  <c r="O23" i="253"/>
  <c r="O15" i="253"/>
  <c r="O48" i="253"/>
  <c r="AG48" i="253" s="1"/>
  <c r="O54" i="253"/>
  <c r="AG54" i="253" s="1"/>
  <c r="O46" i="253"/>
  <c r="AG46" i="253" s="1"/>
  <c r="O38" i="253"/>
  <c r="O30" i="253"/>
  <c r="O22" i="253"/>
  <c r="O14" i="253"/>
  <c r="O53" i="253"/>
  <c r="AG53" i="253" s="1"/>
  <c r="O45" i="253"/>
  <c r="AG45" i="253" s="1"/>
  <c r="O37" i="253"/>
  <c r="O29" i="253"/>
  <c r="O21" i="253"/>
  <c r="O13" i="253"/>
  <c r="O52" i="253"/>
  <c r="AG52" i="253" s="1"/>
  <c r="O44" i="253"/>
  <c r="O36" i="253"/>
  <c r="O28" i="253"/>
  <c r="O20" i="253"/>
  <c r="O12" i="253"/>
  <c r="AG12" i="253" s="1"/>
  <c r="O40" i="253"/>
  <c r="O24" i="253"/>
  <c r="O51" i="253"/>
  <c r="AG51" i="253" s="1"/>
  <c r="O43" i="253"/>
  <c r="O35" i="253"/>
  <c r="O27" i="253"/>
  <c r="O19" i="253"/>
  <c r="O11" i="253"/>
  <c r="O32" i="253"/>
  <c r="O50" i="253"/>
  <c r="AG50" i="253" s="1"/>
  <c r="O42" i="253"/>
  <c r="O34" i="253"/>
  <c r="AG34" i="253" s="1"/>
  <c r="O26" i="253"/>
  <c r="O18" i="253"/>
  <c r="O10" i="253"/>
  <c r="O49" i="253"/>
  <c r="AG49" i="253" s="1"/>
  <c r="O41" i="253"/>
  <c r="O33" i="253"/>
  <c r="O25" i="253"/>
  <c r="O17" i="253"/>
  <c r="O16" i="253"/>
  <c r="E48" i="253"/>
  <c r="E40" i="253"/>
  <c r="E32" i="253"/>
  <c r="E24" i="253"/>
  <c r="E15" i="253"/>
  <c r="E16" i="253"/>
  <c r="E47" i="253"/>
  <c r="E39" i="253"/>
  <c r="E31" i="253"/>
  <c r="E23" i="253"/>
  <c r="E14" i="253"/>
  <c r="E19" i="253"/>
  <c r="E54" i="253"/>
  <c r="E46" i="253"/>
  <c r="E38" i="253"/>
  <c r="E30" i="253"/>
  <c r="E22" i="253"/>
  <c r="E13" i="253"/>
  <c r="E53" i="253"/>
  <c r="E45" i="253"/>
  <c r="E37" i="253"/>
  <c r="E29" i="253"/>
  <c r="E21" i="253"/>
  <c r="E12" i="253"/>
  <c r="E41" i="253"/>
  <c r="E10" i="253"/>
  <c r="E52" i="253"/>
  <c r="Y52" i="253" s="1"/>
  <c r="E44" i="253"/>
  <c r="E36" i="253"/>
  <c r="E28" i="253"/>
  <c r="E20" i="253"/>
  <c r="E11" i="253"/>
  <c r="E49" i="253"/>
  <c r="E51" i="253"/>
  <c r="E43" i="253"/>
  <c r="E35" i="253"/>
  <c r="E27" i="253"/>
  <c r="E18" i="253"/>
  <c r="E33" i="253"/>
  <c r="E50" i="253"/>
  <c r="Y50" i="253" s="1"/>
  <c r="E42" i="253"/>
  <c r="E34" i="253"/>
  <c r="E26" i="253"/>
  <c r="E17" i="253"/>
  <c r="E25" i="253"/>
  <c r="E9" i="253"/>
  <c r="AE28" i="253"/>
  <c r="AC24" i="253"/>
  <c r="AC42" i="253"/>
  <c r="AC38" i="253"/>
  <c r="AC46" i="253"/>
  <c r="AE18" i="253"/>
  <c r="AE21" i="253"/>
  <c r="AE10" i="253"/>
  <c r="AE42" i="253"/>
  <c r="AC41" i="253"/>
  <c r="P9" i="253"/>
  <c r="AC50" i="253"/>
  <c r="AC49" i="253"/>
  <c r="AC45" i="253"/>
  <c r="AC15" i="253"/>
  <c r="AC53" i="253"/>
  <c r="V9" i="253"/>
  <c r="AC18" i="253"/>
  <c r="AC52" i="253"/>
  <c r="AC54" i="253"/>
  <c r="AC10" i="253"/>
  <c r="AC44" i="253"/>
  <c r="AC43" i="253"/>
  <c r="AC30" i="253"/>
  <c r="N9" i="253"/>
  <c r="D9" i="253"/>
  <c r="AC48" i="253"/>
  <c r="AC32" i="253"/>
  <c r="AC40" i="253"/>
  <c r="R9" i="253"/>
  <c r="S9" i="253"/>
  <c r="AL17" i="253"/>
  <c r="AM17" i="253"/>
  <c r="AE12" i="253"/>
  <c r="AE48" i="253"/>
  <c r="AM54" i="253"/>
  <c r="AQ29" i="253"/>
  <c r="AQ36" i="253"/>
  <c r="AQ47" i="253"/>
  <c r="AQ20" i="253"/>
  <c r="AQ40" i="253"/>
  <c r="AQ51" i="253"/>
  <c r="AQ19" i="253"/>
  <c r="AQ23" i="253"/>
  <c r="AQ26" i="253"/>
  <c r="AQ39" i="253"/>
  <c r="AQ46" i="253"/>
  <c r="AQ11" i="253"/>
  <c r="AQ45" i="253"/>
  <c r="AQ14" i="253"/>
  <c r="AQ30" i="253"/>
  <c r="AQ37" i="253"/>
  <c r="AQ22" i="253"/>
  <c r="AQ27" i="253"/>
  <c r="AQ42" i="253"/>
  <c r="AQ48" i="253"/>
  <c r="AQ54" i="253"/>
  <c r="AQ17" i="253"/>
  <c r="AQ24" i="253"/>
  <c r="AQ31" i="253"/>
  <c r="AQ43" i="253"/>
  <c r="AQ53" i="253"/>
  <c r="AQ49" i="253"/>
  <c r="AO42" i="253"/>
  <c r="AO40" i="253"/>
  <c r="AO48" i="253"/>
  <c r="AO16" i="253"/>
  <c r="AO34" i="253"/>
  <c r="AE17" i="253"/>
  <c r="AO26" i="253"/>
  <c r="AO35" i="253"/>
  <c r="AO12" i="253"/>
  <c r="AO23" i="253"/>
  <c r="AE24" i="253"/>
  <c r="AE27" i="253"/>
  <c r="AO47" i="253"/>
  <c r="AO39" i="253"/>
  <c r="AM44" i="253"/>
  <c r="AM50" i="253"/>
  <c r="AM51" i="253"/>
  <c r="AM45" i="253"/>
  <c r="AM21" i="253"/>
  <c r="AE39" i="253"/>
  <c r="AE23" i="253"/>
  <c r="AE15" i="253"/>
  <c r="AE25" i="253"/>
  <c r="AE49" i="253"/>
  <c r="AE54" i="253"/>
  <c r="AE26" i="253"/>
  <c r="AE34" i="253"/>
  <c r="AE52" i="253"/>
  <c r="AE19" i="253"/>
  <c r="AE22" i="253"/>
  <c r="AE37" i="253"/>
  <c r="AE46" i="253"/>
  <c r="AE13" i="253"/>
  <c r="AC34" i="253"/>
  <c r="BD41" i="253"/>
  <c r="BD45" i="253"/>
  <c r="X16" i="253"/>
  <c r="BD33" i="253"/>
  <c r="AE33" i="253"/>
  <c r="AE30" i="253"/>
  <c r="AE40" i="253"/>
  <c r="AE43" i="253"/>
  <c r="AE50" i="253"/>
  <c r="AE16" i="253"/>
  <c r="AM40" i="253"/>
  <c r="AC51" i="253"/>
  <c r="AO18" i="253"/>
  <c r="AO20" i="253"/>
  <c r="AO41" i="253"/>
  <c r="AO29" i="253"/>
  <c r="AO33" i="253"/>
  <c r="AO44" i="253"/>
  <c r="AO52" i="253"/>
  <c r="X12" i="253"/>
  <c r="BD35" i="253"/>
  <c r="X30" i="253"/>
  <c r="X38" i="253"/>
  <c r="BD44" i="253"/>
  <c r="X52" i="253"/>
  <c r="AD11" i="253"/>
  <c r="AE11" i="253"/>
  <c r="X19" i="253"/>
  <c r="AD20" i="253"/>
  <c r="AE20" i="253"/>
  <c r="AE51" i="253"/>
  <c r="AF18" i="253"/>
  <c r="AM41" i="253"/>
  <c r="AN13" i="253"/>
  <c r="AO13" i="253"/>
  <c r="AO37" i="253"/>
  <c r="AO53" i="253"/>
  <c r="X23" i="253"/>
  <c r="X25" i="253"/>
  <c r="X32" i="253"/>
  <c r="BD40" i="253"/>
  <c r="BD38" i="253"/>
  <c r="X47" i="253"/>
  <c r="X48" i="253"/>
  <c r="X53" i="253"/>
  <c r="X46" i="253"/>
  <c r="AE35" i="253"/>
  <c r="AE47" i="253"/>
  <c r="AE44" i="253"/>
  <c r="AE41" i="253"/>
  <c r="AE45" i="253"/>
  <c r="AE14" i="253"/>
  <c r="AM52" i="253"/>
  <c r="AM48" i="253"/>
  <c r="AM53" i="253"/>
  <c r="AO17" i="253"/>
  <c r="AO21" i="253"/>
  <c r="AO27" i="253"/>
  <c r="X13" i="253"/>
  <c r="X17" i="253"/>
  <c r="X28" i="253"/>
  <c r="X31" i="253"/>
  <c r="X41" i="253"/>
  <c r="X39" i="253"/>
  <c r="BD50" i="253"/>
  <c r="X42" i="253"/>
  <c r="AE29" i="253"/>
  <c r="AE31" i="253"/>
  <c r="AE36" i="253"/>
  <c r="AE38" i="253"/>
  <c r="AE53" i="253"/>
  <c r="X14" i="253"/>
  <c r="AM20" i="253"/>
  <c r="AM42" i="253"/>
  <c r="AM46" i="253"/>
  <c r="AO14" i="253"/>
  <c r="AO22" i="253"/>
  <c r="AO31" i="253"/>
  <c r="AO28" i="253"/>
  <c r="AO30" i="253"/>
  <c r="AO46" i="253"/>
  <c r="AO49" i="253"/>
  <c r="X22" i="253"/>
  <c r="X21" i="253"/>
  <c r="X34" i="253"/>
  <c r="X36" i="253"/>
  <c r="X51" i="253"/>
  <c r="X49" i="253"/>
  <c r="X54" i="253"/>
  <c r="AO45" i="253"/>
  <c r="X45" i="253"/>
  <c r="AB13" i="253"/>
  <c r="AC47" i="253"/>
  <c r="AO10" i="253"/>
  <c r="AO15" i="253"/>
  <c r="AO19" i="253"/>
  <c r="AO24" i="253"/>
  <c r="AO38" i="253"/>
  <c r="AO54" i="253"/>
  <c r="X11" i="253"/>
  <c r="X26" i="253"/>
  <c r="X29" i="253"/>
  <c r="X35" i="253"/>
  <c r="X43" i="253"/>
  <c r="X27" i="253"/>
  <c r="BD52" i="253"/>
  <c r="AE32" i="253"/>
  <c r="AM47" i="253"/>
  <c r="AM49" i="253"/>
  <c r="AB19" i="253"/>
  <c r="AO32" i="253"/>
  <c r="AO43" i="253"/>
  <c r="AO51" i="253"/>
  <c r="X18" i="253"/>
  <c r="X37" i="253"/>
  <c r="X40" i="253"/>
  <c r="X44" i="253"/>
  <c r="X50" i="253"/>
  <c r="AF13" i="253"/>
  <c r="X20" i="253"/>
  <c r="BD36" i="253"/>
  <c r="AH11" i="253"/>
  <c r="Z11" i="253"/>
  <c r="AM43" i="253"/>
  <c r="AO11" i="253"/>
  <c r="AO25" i="253"/>
  <c r="X15" i="253"/>
  <c r="X24" i="253"/>
  <c r="X33" i="253"/>
  <c r="AG14" i="253" l="1"/>
  <c r="AG18" i="253"/>
  <c r="AG24" i="253"/>
  <c r="AG26" i="253"/>
  <c r="AG40" i="253"/>
  <c r="AI22" i="253"/>
  <c r="AG39" i="253"/>
  <c r="AG41" i="253"/>
  <c r="AG35" i="253"/>
  <c r="AG21" i="253"/>
  <c r="AI30" i="253"/>
  <c r="AA36" i="253"/>
  <c r="AA16" i="253"/>
  <c r="AA38" i="253"/>
  <c r="AA43" i="253"/>
  <c r="AA24" i="253"/>
  <c r="AA10" i="253"/>
  <c r="AI42" i="253"/>
  <c r="AG17" i="253"/>
  <c r="AG11" i="253"/>
  <c r="AG44" i="253"/>
  <c r="AG25" i="253"/>
  <c r="AG19" i="253"/>
  <c r="AI13" i="253"/>
  <c r="AG13" i="253"/>
  <c r="AI34" i="253"/>
  <c r="AI20" i="253"/>
  <c r="Y45" i="253"/>
  <c r="AI38" i="253"/>
  <c r="AA40" i="253"/>
  <c r="AA23" i="253"/>
  <c r="AK41" i="253"/>
  <c r="AK40" i="253"/>
  <c r="AI32" i="253"/>
  <c r="AG30" i="253"/>
  <c r="AI40" i="253"/>
  <c r="AI41" i="253"/>
  <c r="AA14" i="253"/>
  <c r="AK43" i="253"/>
  <c r="AI21" i="253"/>
  <c r="AI29" i="253"/>
  <c r="AI43" i="253"/>
  <c r="AK44" i="253"/>
  <c r="AK45" i="253"/>
  <c r="AI31" i="253"/>
  <c r="AG43" i="253"/>
  <c r="AI39" i="253"/>
  <c r="AG10" i="253"/>
  <c r="AG37" i="253"/>
  <c r="AI16" i="253"/>
  <c r="AI17" i="253"/>
  <c r="AI10" i="253"/>
  <c r="Y36" i="253"/>
  <c r="AI24" i="253"/>
  <c r="AI25" i="253"/>
  <c r="AI18" i="253"/>
  <c r="AI23" i="253"/>
  <c r="AG42" i="253"/>
  <c r="AG20" i="253"/>
  <c r="AG28" i="253"/>
  <c r="AK42" i="253"/>
  <c r="AG16" i="253"/>
  <c r="AG32" i="253"/>
  <c r="AG36" i="253"/>
  <c r="AG38" i="253"/>
  <c r="AK35" i="253"/>
  <c r="AI44" i="253"/>
  <c r="AI28" i="253"/>
  <c r="AI36" i="253"/>
  <c r="AI35" i="253"/>
  <c r="AI37" i="253"/>
  <c r="AK19" i="253"/>
  <c r="AA41" i="253"/>
  <c r="Y15" i="253"/>
  <c r="AA42" i="253"/>
  <c r="Y44" i="253"/>
  <c r="AA44" i="253"/>
  <c r="AA39" i="253"/>
  <c r="Y40" i="253"/>
  <c r="Y41" i="253"/>
  <c r="AG33" i="253"/>
  <c r="Y20" i="253"/>
  <c r="AI15" i="253"/>
  <c r="AI33" i="253"/>
  <c r="AI26" i="253"/>
  <c r="Y33" i="253"/>
  <c r="AI11" i="253"/>
  <c r="AI19" i="253"/>
  <c r="AI12" i="253"/>
  <c r="AI27" i="253"/>
  <c r="AA20" i="253"/>
  <c r="AG22" i="253"/>
  <c r="AG27" i="253"/>
  <c r="AG15" i="253"/>
  <c r="AA25" i="253"/>
  <c r="AG29" i="253"/>
  <c r="AG23" i="253"/>
  <c r="AG31" i="253"/>
  <c r="AA15" i="253"/>
  <c r="AK24" i="253"/>
  <c r="AK25" i="253"/>
  <c r="AA13" i="253"/>
  <c r="AA22" i="253"/>
  <c r="AK21" i="253"/>
  <c r="AK23" i="253"/>
  <c r="AK34" i="253"/>
  <c r="AK38" i="253"/>
  <c r="AK12" i="253"/>
  <c r="AA17" i="253"/>
  <c r="AA29" i="253"/>
  <c r="AA21" i="253"/>
  <c r="AA37" i="253"/>
  <c r="AA11" i="253"/>
  <c r="AA26" i="253"/>
  <c r="AA28" i="253"/>
  <c r="AA31" i="253"/>
  <c r="Y10" i="253"/>
  <c r="AK13" i="253"/>
  <c r="AA30" i="253"/>
  <c r="AA34" i="253"/>
  <c r="AK37" i="253"/>
  <c r="AK31" i="253"/>
  <c r="AA19" i="253"/>
  <c r="AK15" i="253"/>
  <c r="AK28" i="253"/>
  <c r="Y30" i="253"/>
  <c r="AC28" i="253"/>
  <c r="Y18" i="253"/>
  <c r="Y27" i="253"/>
  <c r="Y24" i="253"/>
  <c r="Y26" i="253"/>
  <c r="AA32" i="253"/>
  <c r="AA35" i="253"/>
  <c r="AA33" i="253"/>
  <c r="AA27" i="253"/>
  <c r="AA18" i="253"/>
  <c r="Y31" i="253"/>
  <c r="Y38" i="253"/>
  <c r="AC25" i="253"/>
  <c r="AC27" i="253"/>
  <c r="AC35" i="253"/>
  <c r="AC20" i="253"/>
  <c r="AC16" i="253"/>
  <c r="AM11" i="253"/>
  <c r="AM22" i="253"/>
  <c r="AC17" i="253"/>
  <c r="AC11" i="253"/>
  <c r="AC33" i="253"/>
  <c r="AC29" i="253"/>
  <c r="AK33" i="253"/>
  <c r="AK16" i="253"/>
  <c r="AM15" i="253"/>
  <c r="AC23" i="253"/>
  <c r="AC39" i="253"/>
  <c r="AC22" i="253"/>
  <c r="AC36" i="253"/>
  <c r="AK27" i="253"/>
  <c r="AC19" i="253"/>
  <c r="AK29" i="253"/>
  <c r="AM31" i="253"/>
  <c r="AC21" i="253"/>
  <c r="AK26" i="253"/>
  <c r="AK10" i="253"/>
  <c r="AM39" i="253"/>
  <c r="AM10" i="253"/>
  <c r="AK30" i="253"/>
  <c r="Y12" i="253"/>
  <c r="AC37" i="253"/>
  <c r="AA12" i="253"/>
  <c r="AM23" i="253"/>
  <c r="AM38" i="253"/>
  <c r="AM12" i="253"/>
  <c r="AM35" i="253"/>
  <c r="AM27" i="253"/>
  <c r="AM30" i="253"/>
  <c r="AC13" i="253"/>
  <c r="AM32" i="253"/>
  <c r="AK39" i="253"/>
  <c r="AM29" i="253"/>
  <c r="AC26" i="253"/>
  <c r="AK11" i="253"/>
  <c r="AM25" i="253"/>
  <c r="AK17" i="253"/>
  <c r="AM33" i="253"/>
  <c r="AC14" i="253"/>
  <c r="AK18" i="253"/>
  <c r="AK14" i="253"/>
  <c r="AM14" i="253"/>
  <c r="AM26" i="253"/>
  <c r="AM24" i="253"/>
  <c r="AM37" i="253"/>
  <c r="AM36" i="253"/>
  <c r="AM34" i="253"/>
  <c r="AM16" i="253"/>
  <c r="AM28" i="253"/>
  <c r="AM18" i="253"/>
  <c r="AK32" i="253"/>
  <c r="AC12" i="253"/>
  <c r="AM13" i="253"/>
  <c r="AK20" i="253"/>
  <c r="AK36" i="253"/>
  <c r="AM19" i="253"/>
  <c r="AK22" i="253"/>
  <c r="Y19" i="253"/>
  <c r="Y35" i="253"/>
  <c r="AC31" i="253"/>
  <c r="BD31" i="253"/>
  <c r="BD15" i="253"/>
  <c r="BD26" i="253"/>
  <c r="BD20" i="253"/>
  <c r="BD18" i="253"/>
  <c r="BD24" i="253"/>
  <c r="BD19" i="253"/>
  <c r="BD12" i="253"/>
  <c r="BD30" i="253"/>
  <c r="BD27" i="253"/>
  <c r="BD10" i="253"/>
  <c r="Y54" i="253"/>
  <c r="BD54" i="253"/>
  <c r="BD47" i="253"/>
  <c r="Y47" i="253"/>
  <c r="Y22" i="253"/>
  <c r="BD22" i="253" s="1"/>
  <c r="Y32" i="253"/>
  <c r="BD32" i="253" s="1"/>
  <c r="Y53" i="253"/>
  <c r="BD53" i="253"/>
  <c r="BD48" i="253"/>
  <c r="Y48" i="253"/>
  <c r="Y14" i="253"/>
  <c r="BD14" i="253" s="1"/>
  <c r="Y28" i="253"/>
  <c r="BD28" i="253" s="1"/>
  <c r="BD49" i="253"/>
  <c r="Y49" i="253"/>
  <c r="Y25" i="253"/>
  <c r="BD25" i="253" s="1"/>
  <c r="Y11" i="253"/>
  <c r="BD11" i="253" s="1"/>
  <c r="Y23" i="253"/>
  <c r="BD23" i="253" s="1"/>
  <c r="Y43" i="253"/>
  <c r="BD43" i="253"/>
  <c r="Y42" i="253"/>
  <c r="BD42" i="253"/>
  <c r="Y16" i="253"/>
  <c r="BD16" i="253" s="1"/>
  <c r="Y29" i="253"/>
  <c r="BD29" i="253" s="1"/>
  <c r="Y39" i="253"/>
  <c r="BD39" i="253"/>
  <c r="Y37" i="253"/>
  <c r="BD37" i="253"/>
  <c r="Y34" i="253"/>
  <c r="BD34" i="253"/>
  <c r="Y21" i="253"/>
  <c r="BD21" i="253"/>
  <c r="Y46" i="253"/>
  <c r="BD46" i="253"/>
  <c r="Y51" i="253"/>
  <c r="BD51" i="253"/>
  <c r="Y17" i="253"/>
  <c r="BD17" i="253" s="1"/>
  <c r="Y13" i="253"/>
  <c r="BD13" i="253" s="1"/>
  <c r="AD8" i="253" l="1"/>
  <c r="AD9" i="253" s="1"/>
  <c r="AU9" i="253"/>
  <c r="AS9" i="253"/>
  <c r="AQ9" i="253"/>
  <c r="AP8" i="253"/>
  <c r="AP9" i="253" s="1"/>
  <c r="AO9" i="253"/>
  <c r="AN8" i="253"/>
  <c r="AN9" i="253" s="1"/>
  <c r="AM9" i="253"/>
  <c r="AL8" i="253"/>
  <c r="AL9" i="253" s="1"/>
  <c r="AK9" i="253"/>
  <c r="AJ8" i="253"/>
  <c r="AJ9" i="253" s="1"/>
  <c r="AI9" i="253"/>
  <c r="AH8" i="253"/>
  <c r="AH9" i="253" s="1"/>
  <c r="AG9" i="253"/>
  <c r="AF8" i="253"/>
  <c r="AF9" i="253" s="1"/>
  <c r="AE9" i="253"/>
  <c r="AC9" i="253"/>
  <c r="AA9" i="253"/>
  <c r="Y9" i="253"/>
  <c r="AB8" i="253"/>
  <c r="AB9" i="253" s="1"/>
  <c r="Z8" i="253"/>
  <c r="Z9" i="253" s="1"/>
  <c r="AR8" i="253" l="1"/>
  <c r="AT8" i="253" s="1"/>
  <c r="A6" i="249"/>
  <c r="AS54" i="252"/>
  <c r="AF54" i="252"/>
  <c r="X54" i="252"/>
  <c r="Y53" i="252"/>
  <c r="Y48" i="252"/>
  <c r="AO44" i="252"/>
  <c r="G44" i="252"/>
  <c r="C27" i="252"/>
  <c r="C28" i="252"/>
  <c r="C29" i="252"/>
  <c r="C30" i="252"/>
  <c r="C31" i="252"/>
  <c r="C32" i="252"/>
  <c r="C33" i="252"/>
  <c r="C34" i="252"/>
  <c r="C35" i="252"/>
  <c r="C26" i="252"/>
  <c r="C16" i="252"/>
  <c r="C17" i="252"/>
  <c r="C18" i="252"/>
  <c r="C19" i="252"/>
  <c r="C20" i="252"/>
  <c r="C21" i="252"/>
  <c r="C22" i="252"/>
  <c r="C23" i="252"/>
  <c r="C24" i="252"/>
  <c r="C15" i="252"/>
  <c r="U50" i="252" s="1"/>
  <c r="AS18" i="253" l="1"/>
  <c r="AS48" i="253"/>
  <c r="AR36" i="253"/>
  <c r="AS19" i="253"/>
  <c r="AR50" i="253"/>
  <c r="AR34" i="253"/>
  <c r="AR9" i="253"/>
  <c r="AR29" i="253"/>
  <c r="AR19" i="253"/>
  <c r="AR16" i="253"/>
  <c r="AR53" i="253"/>
  <c r="AR49" i="253"/>
  <c r="AS15" i="253"/>
  <c r="AS33" i="253"/>
  <c r="AS41" i="253"/>
  <c r="AS46" i="253"/>
  <c r="AR52" i="253"/>
  <c r="AS45" i="253"/>
  <c r="AS20" i="253"/>
  <c r="AR45" i="253"/>
  <c r="AR41" i="253"/>
  <c r="AR13" i="253"/>
  <c r="AR39" i="253"/>
  <c r="AR26" i="253"/>
  <c r="AS22" i="253"/>
  <c r="AR42" i="253"/>
  <c r="AS16" i="253"/>
  <c r="AR27" i="253"/>
  <c r="AR43" i="253"/>
  <c r="AS47" i="253"/>
  <c r="AR24" i="253"/>
  <c r="AR12" i="253"/>
  <c r="AR30" i="253"/>
  <c r="AS12" i="253"/>
  <c r="AS30" i="253"/>
  <c r="AS23" i="253"/>
  <c r="AS25" i="253"/>
  <c r="AS49" i="253"/>
  <c r="AS39" i="253"/>
  <c r="AR18" i="253"/>
  <c r="AR48" i="253"/>
  <c r="AR38" i="253"/>
  <c r="AR31" i="253"/>
  <c r="AS21" i="253"/>
  <c r="AS50" i="253"/>
  <c r="AR28" i="253"/>
  <c r="AS31" i="253"/>
  <c r="AR54" i="253"/>
  <c r="AS37" i="253"/>
  <c r="AS24" i="253"/>
  <c r="AS13" i="253"/>
  <c r="AS28" i="253"/>
  <c r="AR10" i="253"/>
  <c r="AS42" i="253"/>
  <c r="AR17" i="253"/>
  <c r="AR44" i="253"/>
  <c r="AR14" i="253"/>
  <c r="AS54" i="253"/>
  <c r="AS40" i="253"/>
  <c r="AS17" i="253"/>
  <c r="AS51" i="253"/>
  <c r="AR32" i="253"/>
  <c r="AS34" i="253"/>
  <c r="AS38" i="253"/>
  <c r="AR37" i="253"/>
  <c r="AR40" i="253"/>
  <c r="AS32" i="253"/>
  <c r="AR33" i="253"/>
  <c r="AR46" i="253"/>
  <c r="AT9" i="253"/>
  <c r="AV8" i="253"/>
  <c r="AX8" i="253" s="1"/>
  <c r="AT21" i="253"/>
  <c r="BS21" i="253" s="1"/>
  <c r="BT21" i="253" s="1"/>
  <c r="AT34" i="253"/>
  <c r="BS34" i="253" s="1"/>
  <c r="BT34" i="253" s="1"/>
  <c r="AT38" i="253"/>
  <c r="BS38" i="253" s="1"/>
  <c r="BT38" i="253" s="1"/>
  <c r="AU10" i="253"/>
  <c r="AU45" i="253"/>
  <c r="AU32" i="253"/>
  <c r="AU33" i="253"/>
  <c r="AU15" i="253"/>
  <c r="AT33" i="253"/>
  <c r="BS33" i="253" s="1"/>
  <c r="BT33" i="253" s="1"/>
  <c r="AT11" i="253"/>
  <c r="BS11" i="253" s="1"/>
  <c r="BT11" i="253" s="1"/>
  <c r="AU47" i="253"/>
  <c r="AS29" i="253"/>
  <c r="AS44" i="253"/>
  <c r="AR11" i="253"/>
  <c r="AR47" i="253"/>
  <c r="AR20" i="253"/>
  <c r="AR22" i="253"/>
  <c r="AR35" i="253"/>
  <c r="AR23" i="253"/>
  <c r="AS53" i="253"/>
  <c r="AS11" i="253"/>
  <c r="AS36" i="253"/>
  <c r="AS14" i="253"/>
  <c r="AS10" i="253"/>
  <c r="AS52" i="253"/>
  <c r="AS27" i="253"/>
  <c r="AS35" i="253"/>
  <c r="AS26" i="253"/>
  <c r="AS43" i="253"/>
  <c r="AR21" i="253"/>
  <c r="AR51" i="253"/>
  <c r="AR15" i="253"/>
  <c r="AR25" i="253"/>
  <c r="AU19" i="253"/>
  <c r="AU27" i="253"/>
  <c r="AT25" i="253"/>
  <c r="BS25" i="253" s="1"/>
  <c r="BT25" i="253" s="1"/>
  <c r="AU28" i="253"/>
  <c r="AU34" i="253"/>
  <c r="AU29" i="253"/>
  <c r="AT27" i="253"/>
  <c r="BS27" i="253" s="1"/>
  <c r="BT27" i="253" s="1"/>
  <c r="AT10" i="253"/>
  <c r="BS10" i="253" s="1"/>
  <c r="BT10" i="253" s="1"/>
  <c r="AU36" i="253"/>
  <c r="AT42" i="253"/>
  <c r="BS42" i="253" s="1"/>
  <c r="BT42" i="253" s="1"/>
  <c r="AT37" i="253"/>
  <c r="BS37" i="253" s="1"/>
  <c r="BT37" i="253" s="1"/>
  <c r="AT32" i="253"/>
  <c r="BS32" i="253" s="1"/>
  <c r="BT32" i="253" s="1"/>
  <c r="AT45" i="253"/>
  <c r="BS45" i="253" s="1"/>
  <c r="BT45" i="253" s="1"/>
  <c r="AU41" i="253"/>
  <c r="AT50" i="253"/>
  <c r="BS50" i="253" s="1"/>
  <c r="BT50" i="253" s="1"/>
  <c r="AT54" i="253"/>
  <c r="BS54" i="253" s="1"/>
  <c r="BT54" i="253" s="1"/>
  <c r="AT46" i="253"/>
  <c r="BS46" i="253" s="1"/>
  <c r="BT46" i="253" s="1"/>
  <c r="AU23" i="253"/>
  <c r="AU16" i="253"/>
  <c r="AU39" i="253"/>
  <c r="AT51" i="253"/>
  <c r="BS51" i="253" s="1"/>
  <c r="BT51" i="253" s="1"/>
  <c r="AT40" i="253"/>
  <c r="BS40" i="253" s="1"/>
  <c r="BT40" i="253" s="1"/>
  <c r="AT49" i="253"/>
  <c r="BS49" i="253" s="1"/>
  <c r="BT49" i="253" s="1"/>
  <c r="AT29" i="253"/>
  <c r="BS29" i="253" s="1"/>
  <c r="BT29" i="253" s="1"/>
  <c r="AT53" i="253"/>
  <c r="BS53" i="253" s="1"/>
  <c r="BT53" i="253" s="1"/>
  <c r="AT16" i="253"/>
  <c r="BS16" i="253" s="1"/>
  <c r="BT16" i="253" s="1"/>
  <c r="AT20" i="253"/>
  <c r="BS20" i="253" s="1"/>
  <c r="BT20" i="253" s="1"/>
  <c r="AT35" i="253"/>
  <c r="BS35" i="253" s="1"/>
  <c r="BT35" i="253" s="1"/>
  <c r="AU37" i="253"/>
  <c r="AU18" i="253"/>
  <c r="AU43" i="253"/>
  <c r="AT19" i="253"/>
  <c r="BS19" i="253" s="1"/>
  <c r="BT19" i="253" s="1"/>
  <c r="AT44" i="253"/>
  <c r="BS44" i="253" s="1"/>
  <c r="BT44" i="253" s="1"/>
  <c r="AU35" i="253"/>
  <c r="AU20" i="253"/>
  <c r="AU21" i="253"/>
  <c r="AU31" i="253"/>
  <c r="AT14" i="253"/>
  <c r="BS14" i="253" s="1"/>
  <c r="BT14" i="253" s="1"/>
  <c r="AU46" i="253"/>
  <c r="AT30" i="253"/>
  <c r="BS30" i="253" s="1"/>
  <c r="BT30" i="253" s="1"/>
  <c r="AT13" i="253"/>
  <c r="BS13" i="253" s="1"/>
  <c r="BT13" i="253" s="1"/>
  <c r="AT52" i="253"/>
  <c r="BS52" i="253" s="1"/>
  <c r="BT52" i="253" s="1"/>
  <c r="AU14" i="253"/>
  <c r="AT47" i="253"/>
  <c r="BS47" i="253" s="1"/>
  <c r="BT47" i="253" s="1"/>
  <c r="AU11" i="253"/>
  <c r="AU49" i="253"/>
  <c r="AU22" i="253"/>
  <c r="AU40" i="253"/>
  <c r="AU42" i="253"/>
  <c r="AT17" i="253"/>
  <c r="BS17" i="253" s="1"/>
  <c r="BT17" i="253" s="1"/>
  <c r="AU54" i="253"/>
  <c r="AU50" i="253"/>
  <c r="AU17" i="253"/>
  <c r="AT48" i="253"/>
  <c r="BS48" i="253" s="1"/>
  <c r="BT48" i="253" s="1"/>
  <c r="AT18" i="253"/>
  <c r="BS18" i="253" s="1"/>
  <c r="BT18" i="253" s="1"/>
  <c r="AU48" i="253"/>
  <c r="AT22" i="253"/>
  <c r="BS22" i="253" s="1"/>
  <c r="BT22" i="253" s="1"/>
  <c r="AT26" i="253"/>
  <c r="BS26" i="253" s="1"/>
  <c r="BT26" i="253" s="1"/>
  <c r="AT39" i="253"/>
  <c r="BS39" i="253" s="1"/>
  <c r="BT39" i="253" s="1"/>
  <c r="AU25" i="253"/>
  <c r="AU53" i="253"/>
  <c r="AU26" i="253"/>
  <c r="AT15" i="253"/>
  <c r="BS15" i="253" s="1"/>
  <c r="BT15" i="253" s="1"/>
  <c r="AT36" i="253"/>
  <c r="BS36" i="253" s="1"/>
  <c r="BT36" i="253" s="1"/>
  <c r="AT28" i="253"/>
  <c r="BS28" i="253" s="1"/>
  <c r="BT28" i="253" s="1"/>
  <c r="AT12" i="253"/>
  <c r="BS12" i="253" s="1"/>
  <c r="BT12" i="253" s="1"/>
  <c r="AU30" i="253"/>
  <c r="AU13" i="253"/>
  <c r="AU38" i="253"/>
  <c r="AU44" i="253"/>
  <c r="AU52" i="253"/>
  <c r="AT43" i="253"/>
  <c r="BS43" i="253" s="1"/>
  <c r="BT43" i="253" s="1"/>
  <c r="AT31" i="253"/>
  <c r="BS31" i="253" s="1"/>
  <c r="BT31" i="253" s="1"/>
  <c r="AT41" i="253"/>
  <c r="BS41" i="253" s="1"/>
  <c r="BT41" i="253" s="1"/>
  <c r="AU12" i="253"/>
  <c r="AU51" i="253"/>
  <c r="AT24" i="253"/>
  <c r="BS24" i="253" s="1"/>
  <c r="BT24" i="253" s="1"/>
  <c r="AT23" i="253"/>
  <c r="BS23" i="253" s="1"/>
  <c r="BT23" i="253" s="1"/>
  <c r="AU24" i="253"/>
  <c r="AP52" i="252"/>
  <c r="AZ8" i="253" l="1"/>
  <c r="AY37" i="253"/>
  <c r="AX52" i="253"/>
  <c r="BJ52" i="253" s="1"/>
  <c r="BK52" i="253" s="1"/>
  <c r="AY41" i="253"/>
  <c r="AX9" i="253"/>
  <c r="AX33" i="253"/>
  <c r="BJ33" i="253" s="1"/>
  <c r="BK33" i="253" s="1"/>
  <c r="AX46" i="253"/>
  <c r="BJ46" i="253" s="1"/>
  <c r="BK46" i="253" s="1"/>
  <c r="AX36" i="253"/>
  <c r="BJ36" i="253" s="1"/>
  <c r="BK36" i="253" s="1"/>
  <c r="AY43" i="253"/>
  <c r="AX41" i="253"/>
  <c r="BJ41" i="253" s="1"/>
  <c r="BK41" i="253" s="1"/>
  <c r="AX28" i="253"/>
  <c r="BJ28" i="253" s="1"/>
  <c r="BK28" i="253" s="1"/>
  <c r="AX38" i="253"/>
  <c r="BJ38" i="253" s="1"/>
  <c r="BK38" i="253" s="1"/>
  <c r="AY13" i="253"/>
  <c r="AX22" i="253"/>
  <c r="BJ22" i="253" s="1"/>
  <c r="BK22" i="253" s="1"/>
  <c r="AX43" i="253"/>
  <c r="BJ43" i="253" s="1"/>
  <c r="BK43" i="253" s="1"/>
  <c r="AX12" i="253"/>
  <c r="BJ12" i="253" s="1"/>
  <c r="BK12" i="253" s="1"/>
  <c r="AX39" i="253"/>
  <c r="BJ39" i="253" s="1"/>
  <c r="BK39" i="253" s="1"/>
  <c r="AY29" i="253"/>
  <c r="AX48" i="253"/>
  <c r="BJ48" i="253" s="1"/>
  <c r="BK48" i="253" s="1"/>
  <c r="AY9" i="253"/>
  <c r="AY39" i="253" s="1"/>
  <c r="AY32" i="253"/>
  <c r="AX47" i="253"/>
  <c r="BJ47" i="253" s="1"/>
  <c r="BK47" i="253" s="1"/>
  <c r="AX37" i="253"/>
  <c r="BJ37" i="253" s="1"/>
  <c r="BK37" i="253" s="1"/>
  <c r="AY45" i="253"/>
  <c r="AY34" i="253"/>
  <c r="AY38" i="253"/>
  <c r="AY23" i="253"/>
  <c r="AX32" i="253"/>
  <c r="BJ32" i="253" s="1"/>
  <c r="BK32" i="253" s="1"/>
  <c r="AX26" i="253"/>
  <c r="BJ26" i="253" s="1"/>
  <c r="BK26" i="253" s="1"/>
  <c r="AY40" i="253"/>
  <c r="AY25" i="253"/>
  <c r="AX54" i="253"/>
  <c r="BJ54" i="253" s="1"/>
  <c r="BK54" i="253" s="1"/>
  <c r="AX51" i="253"/>
  <c r="BJ51" i="253" s="1"/>
  <c r="BK51" i="253" s="1"/>
  <c r="AY26" i="253"/>
  <c r="AX42" i="253"/>
  <c r="BJ42" i="253" s="1"/>
  <c r="BK42" i="253" s="1"/>
  <c r="AX40" i="253"/>
  <c r="BJ40" i="253" s="1"/>
  <c r="BK40" i="253" s="1"/>
  <c r="AX49" i="253"/>
  <c r="BJ49" i="253" s="1"/>
  <c r="BK49" i="253" s="1"/>
  <c r="AX15" i="253"/>
  <c r="BJ15" i="253" s="1"/>
  <c r="BK15" i="253" s="1"/>
  <c r="AY18" i="253"/>
  <c r="AX18" i="253"/>
  <c r="BJ18" i="253" s="1"/>
  <c r="BK18" i="253" s="1"/>
  <c r="AY42" i="253"/>
  <c r="AY36" i="253"/>
  <c r="AX45" i="253"/>
  <c r="BJ45" i="253" s="1"/>
  <c r="BK45" i="253" s="1"/>
  <c r="AY49" i="253"/>
  <c r="AY28" i="253"/>
  <c r="AY27" i="253"/>
  <c r="AX34" i="253"/>
  <c r="BJ34" i="253" s="1"/>
  <c r="BK34" i="253" s="1"/>
  <c r="AY30" i="253"/>
  <c r="AY24" i="253"/>
  <c r="AY46" i="253"/>
  <c r="AY10" i="253"/>
  <c r="AX35" i="253"/>
  <c r="BJ35" i="253" s="1"/>
  <c r="BK35" i="253" s="1"/>
  <c r="AY12" i="253"/>
  <c r="AY11" i="253"/>
  <c r="AY33" i="253"/>
  <c r="AY16" i="253"/>
  <c r="AY51" i="253"/>
  <c r="AY35" i="253"/>
  <c r="AY21" i="253"/>
  <c r="AY47" i="253"/>
  <c r="AX24" i="253"/>
  <c r="BJ24" i="253" s="1"/>
  <c r="BK24" i="253" s="1"/>
  <c r="AY31" i="253"/>
  <c r="AY54" i="253"/>
  <c r="AX17" i="253"/>
  <c r="BJ17" i="253" s="1"/>
  <c r="BK17" i="253" s="1"/>
  <c r="AY20" i="253"/>
  <c r="AX30" i="253"/>
  <c r="BJ30" i="253" s="1"/>
  <c r="BK30" i="253" s="1"/>
  <c r="AX13" i="253"/>
  <c r="BJ13" i="253" s="1"/>
  <c r="BK13" i="253" s="1"/>
  <c r="AY50" i="253"/>
  <c r="AY19" i="253"/>
  <c r="AX44" i="253"/>
  <c r="BJ44" i="253" s="1"/>
  <c r="BK44" i="253" s="1"/>
  <c r="AX11" i="253"/>
  <c r="BJ11" i="253" s="1"/>
  <c r="BK11" i="253" s="1"/>
  <c r="AX27" i="253"/>
  <c r="BJ27" i="253" s="1"/>
  <c r="BK27" i="253" s="1"/>
  <c r="AX20" i="253"/>
  <c r="BJ20" i="253" s="1"/>
  <c r="BK20" i="253" s="1"/>
  <c r="AX21" i="253"/>
  <c r="BJ21" i="253" s="1"/>
  <c r="BK21" i="253" s="1"/>
  <c r="AX53" i="253"/>
  <c r="BJ53" i="253" s="1"/>
  <c r="BK53" i="253" s="1"/>
  <c r="AX14" i="253"/>
  <c r="BJ14" i="253" s="1"/>
  <c r="BK14" i="253" s="1"/>
  <c r="AX31" i="253"/>
  <c r="BJ31" i="253" s="1"/>
  <c r="BK31" i="253" s="1"/>
  <c r="AX16" i="253"/>
  <c r="BJ16" i="253" s="1"/>
  <c r="BK16" i="253" s="1"/>
  <c r="AX50" i="253"/>
  <c r="BJ50" i="253" s="1"/>
  <c r="BK50" i="253" s="1"/>
  <c r="AX10" i="253"/>
  <c r="BJ10" i="253" s="1"/>
  <c r="BK10" i="253" s="1"/>
  <c r="AX19" i="253"/>
  <c r="BJ19" i="253" s="1"/>
  <c r="BK19" i="253" s="1"/>
  <c r="AX25" i="253"/>
  <c r="BJ25" i="253" s="1"/>
  <c r="BK25" i="253" s="1"/>
  <c r="AY53" i="253"/>
  <c r="AX29" i="253"/>
  <c r="BJ29" i="253" s="1"/>
  <c r="BK29" i="253" s="1"/>
  <c r="AY48" i="253"/>
  <c r="AY52" i="253"/>
  <c r="AY14" i="253"/>
  <c r="AY15" i="253"/>
  <c r="AX23" i="253"/>
  <c r="BJ23" i="253" s="1"/>
  <c r="BK23" i="253" s="1"/>
  <c r="AY17" i="253"/>
  <c r="AY22" i="253"/>
  <c r="AY44" i="253"/>
  <c r="AV18" i="253"/>
  <c r="BG18" i="253" s="1"/>
  <c r="BH18" i="253" s="1"/>
  <c r="AV24" i="253"/>
  <c r="BG24" i="253" s="1"/>
  <c r="BH24" i="253" s="1"/>
  <c r="AW37" i="253"/>
  <c r="AV41" i="253"/>
  <c r="BG41" i="253" s="1"/>
  <c r="BH41" i="253" s="1"/>
  <c r="AV15" i="253"/>
  <c r="BG15" i="253" s="1"/>
  <c r="BH15" i="253" s="1"/>
  <c r="AV11" i="253"/>
  <c r="BG11" i="253" s="1"/>
  <c r="BH11" i="253" s="1"/>
  <c r="AV25" i="253"/>
  <c r="BG25" i="253" s="1"/>
  <c r="BH25" i="253" s="1"/>
  <c r="AV21" i="253"/>
  <c r="BG21" i="253" s="1"/>
  <c r="BH21" i="253" s="1"/>
  <c r="AV20" i="253"/>
  <c r="BG20" i="253" s="1"/>
  <c r="BH20" i="253" s="1"/>
  <c r="AW49" i="253"/>
  <c r="AV51" i="253"/>
  <c r="BG51" i="253" s="1"/>
  <c r="BH51" i="253" s="1"/>
  <c r="AV34" i="253"/>
  <c r="BG34" i="253" s="1"/>
  <c r="BH34" i="253" s="1"/>
  <c r="AV27" i="253"/>
  <c r="BG27" i="253" s="1"/>
  <c r="BH27" i="253" s="1"/>
  <c r="AV12" i="253"/>
  <c r="BG12" i="253" s="1"/>
  <c r="BH12" i="253" s="1"/>
  <c r="AV52" i="253"/>
  <c r="BG52" i="253" s="1"/>
  <c r="BH52" i="253" s="1"/>
  <c r="AV14" i="253"/>
  <c r="BG14" i="253" s="1"/>
  <c r="BH14" i="253" s="1"/>
  <c r="AV45" i="253"/>
  <c r="BG45" i="253" s="1"/>
  <c r="BH45" i="253" s="1"/>
  <c r="AV23" i="253"/>
  <c r="BG23" i="253" s="1"/>
  <c r="BH23" i="253" s="1"/>
  <c r="AW9" i="253"/>
  <c r="AW19" i="253" s="1"/>
  <c r="AW21" i="253"/>
  <c r="AW35" i="253"/>
  <c r="AV26" i="253"/>
  <c r="BG26" i="253" s="1"/>
  <c r="BH26" i="253" s="1"/>
  <c r="AV31" i="253"/>
  <c r="BG31" i="253" s="1"/>
  <c r="BH31" i="253" s="1"/>
  <c r="AV22" i="253"/>
  <c r="BG22" i="253" s="1"/>
  <c r="BH22" i="253" s="1"/>
  <c r="AW45" i="253"/>
  <c r="AV10" i="253"/>
  <c r="AW25" i="253"/>
  <c r="AV44" i="253"/>
  <c r="BG44" i="253" s="1"/>
  <c r="BH44" i="253" s="1"/>
  <c r="AV16" i="253"/>
  <c r="BG16" i="253" s="1"/>
  <c r="BH16" i="253" s="1"/>
  <c r="AV29" i="253"/>
  <c r="BG29" i="253" s="1"/>
  <c r="BH29" i="253" s="1"/>
  <c r="AW18" i="253"/>
  <c r="AV32" i="253"/>
  <c r="BG32" i="253" s="1"/>
  <c r="BH32" i="253" s="1"/>
  <c r="AV54" i="253"/>
  <c r="BG54" i="253" s="1"/>
  <c r="BH54" i="253" s="1"/>
  <c r="AV36" i="253"/>
  <c r="BG36" i="253" s="1"/>
  <c r="BH36" i="253" s="1"/>
  <c r="AW22" i="253"/>
  <c r="AW40" i="253"/>
  <c r="AW13" i="253"/>
  <c r="AV46" i="253"/>
  <c r="BG46" i="253" s="1"/>
  <c r="BH46" i="253" s="1"/>
  <c r="AW47" i="253"/>
  <c r="AW53" i="253"/>
  <c r="AV17" i="253"/>
  <c r="BG17" i="253" s="1"/>
  <c r="BH17" i="253" s="1"/>
  <c r="AV38" i="253"/>
  <c r="BG38" i="253" s="1"/>
  <c r="BH38" i="253" s="1"/>
  <c r="AV13" i="253"/>
  <c r="BG13" i="253" s="1"/>
  <c r="BH13" i="253" s="1"/>
  <c r="AW51" i="253"/>
  <c r="AW26" i="253"/>
  <c r="AV42" i="253"/>
  <c r="BG42" i="253" s="1"/>
  <c r="BH42" i="253" s="1"/>
  <c r="AV30" i="253"/>
  <c r="BG30" i="253" s="1"/>
  <c r="BH30" i="253" s="1"/>
  <c r="AV49" i="253"/>
  <c r="BG49" i="253" s="1"/>
  <c r="BH49" i="253" s="1"/>
  <c r="AV39" i="253"/>
  <c r="BG39" i="253" s="1"/>
  <c r="BH39" i="253" s="1"/>
  <c r="AW50" i="253"/>
  <c r="AW23" i="253"/>
  <c r="AV47" i="253"/>
  <c r="BG47" i="253" s="1"/>
  <c r="BH47" i="253" s="1"/>
  <c r="AW15" i="253"/>
  <c r="AV48" i="253"/>
  <c r="BG48" i="253" s="1"/>
  <c r="BH48" i="253" s="1"/>
  <c r="AW16" i="253"/>
  <c r="AW42" i="253"/>
  <c r="AV37" i="253"/>
  <c r="BG37" i="253" s="1"/>
  <c r="BH37" i="253" s="1"/>
  <c r="AV53" i="253"/>
  <c r="BG53" i="253" s="1"/>
  <c r="BH53" i="253" s="1"/>
  <c r="AV28" i="253"/>
  <c r="BG28" i="253" s="1"/>
  <c r="BH28" i="253" s="1"/>
  <c r="AW48" i="253"/>
  <c r="AW20" i="253"/>
  <c r="AW52" i="253"/>
  <c r="AV19" i="253"/>
  <c r="BG19" i="253" s="1"/>
  <c r="BH19" i="253" s="1"/>
  <c r="AV40" i="253"/>
  <c r="BG40" i="253" s="1"/>
  <c r="BH40" i="253" s="1"/>
  <c r="AV50" i="253"/>
  <c r="BG50" i="253" s="1"/>
  <c r="BH50" i="253" s="1"/>
  <c r="AW36" i="253"/>
  <c r="AW24" i="253"/>
  <c r="AW14" i="253"/>
  <c r="AV9" i="253"/>
  <c r="AW31" i="253"/>
  <c r="AV33" i="253"/>
  <c r="BG33" i="253" s="1"/>
  <c r="BH33" i="253" s="1"/>
  <c r="AV43" i="253"/>
  <c r="BG43" i="253" s="1"/>
  <c r="BH43" i="253" s="1"/>
  <c r="AW39" i="253"/>
  <c r="AW29" i="253"/>
  <c r="AW44" i="253"/>
  <c r="AV35" i="253"/>
  <c r="BG35" i="253" s="1"/>
  <c r="BH35" i="253" s="1"/>
  <c r="AW17" i="253"/>
  <c r="A107" i="14"/>
  <c r="AM107" i="14" s="1"/>
  <c r="A106" i="14"/>
  <c r="AM106" i="14" s="1"/>
  <c r="A68" i="14"/>
  <c r="AT68" i="14" s="1"/>
  <c r="A67" i="14"/>
  <c r="AM67" i="14" s="1"/>
  <c r="AX121" i="14"/>
  <c r="AX82" i="14"/>
  <c r="I35" i="252"/>
  <c r="I34" i="252"/>
  <c r="I33" i="252"/>
  <c r="I32" i="252"/>
  <c r="AK8" i="251"/>
  <c r="BV9" i="251"/>
  <c r="BT9" i="251"/>
  <c r="T70" i="250"/>
  <c r="T69" i="250"/>
  <c r="T68" i="250"/>
  <c r="J68" i="250"/>
  <c r="B68" i="250"/>
  <c r="T70" i="60"/>
  <c r="T69" i="60"/>
  <c r="T68" i="60"/>
  <c r="J68" i="60"/>
  <c r="B68" i="60"/>
  <c r="G68" i="251"/>
  <c r="AF68" i="251"/>
  <c r="AR68" i="251"/>
  <c r="P68" i="251"/>
  <c r="BA8" i="251"/>
  <c r="BA9" i="251" s="1"/>
  <c r="BB9" i="251"/>
  <c r="BC8" i="251"/>
  <c r="BC9" i="251" s="1"/>
  <c r="BD9" i="251"/>
  <c r="BF9" i="251"/>
  <c r="BG8" i="251"/>
  <c r="BG9" i="251" s="1"/>
  <c r="BH9" i="251"/>
  <c r="BJ9" i="251"/>
  <c r="BK8" i="251"/>
  <c r="BK9" i="251" s="1"/>
  <c r="BL9" i="251"/>
  <c r="BN9" i="251"/>
  <c r="BP9" i="251"/>
  <c r="CV22" i="14"/>
  <c r="BQ8" i="251"/>
  <c r="BQ9" i="251" s="1"/>
  <c r="BR9" i="251"/>
  <c r="AF68" i="14"/>
  <c r="AZ9" i="251"/>
  <c r="AY8" i="251"/>
  <c r="AY9" i="251" s="1"/>
  <c r="AC3" i="9"/>
  <c r="AX120" i="14"/>
  <c r="AX81" i="14"/>
  <c r="DQ46" i="14"/>
  <c r="DQ45" i="14"/>
  <c r="AV46" i="14"/>
  <c r="AV45" i="14"/>
  <c r="BV23" i="14"/>
  <c r="BV22" i="14"/>
  <c r="DO23" i="14"/>
  <c r="DK23" i="14"/>
  <c r="DG23" i="14"/>
  <c r="DC23" i="14"/>
  <c r="DO22" i="14"/>
  <c r="DK22" i="14"/>
  <c r="DG22" i="14"/>
  <c r="DC22" i="14"/>
  <c r="DO21" i="14"/>
  <c r="DK21" i="14"/>
  <c r="DG21" i="14"/>
  <c r="DC21" i="14"/>
  <c r="DO20" i="14"/>
  <c r="DK20" i="14"/>
  <c r="DG20" i="14"/>
  <c r="DC20" i="14"/>
  <c r="DO19" i="14"/>
  <c r="DK19" i="14"/>
  <c r="DG19" i="14"/>
  <c r="DC19" i="14"/>
  <c r="DO18" i="14"/>
  <c r="DK18" i="14"/>
  <c r="DG18" i="14"/>
  <c r="DC18" i="14"/>
  <c r="DO17" i="14"/>
  <c r="DK17" i="14"/>
  <c r="DG17" i="14"/>
  <c r="DC17" i="14"/>
  <c r="DO16" i="14"/>
  <c r="DK16" i="14"/>
  <c r="DG16" i="14"/>
  <c r="DC16" i="14"/>
  <c r="DO15" i="14"/>
  <c r="DK15" i="14"/>
  <c r="DG15" i="14"/>
  <c r="DC15" i="14"/>
  <c r="DO14" i="14"/>
  <c r="DK14" i="14"/>
  <c r="DG14" i="14"/>
  <c r="DC14" i="14"/>
  <c r="AT23" i="14"/>
  <c r="AP23" i="14"/>
  <c r="AT22" i="14"/>
  <c r="AP22" i="14"/>
  <c r="AT21" i="14"/>
  <c r="AP21" i="14"/>
  <c r="AT20" i="14"/>
  <c r="AP20" i="14"/>
  <c r="AT19" i="14"/>
  <c r="AP19" i="14"/>
  <c r="AT18" i="14"/>
  <c r="AP18" i="14"/>
  <c r="AT17" i="14"/>
  <c r="AP17" i="14"/>
  <c r="AT16" i="14"/>
  <c r="AP16" i="14"/>
  <c r="AT15" i="14"/>
  <c r="AP15" i="14"/>
  <c r="AT14" i="14"/>
  <c r="AP14" i="14"/>
  <c r="AL23" i="14"/>
  <c r="AL22" i="14"/>
  <c r="AL21" i="14"/>
  <c r="AL20" i="14"/>
  <c r="AL19" i="14"/>
  <c r="AL18" i="14"/>
  <c r="AL17" i="14"/>
  <c r="AL16" i="14"/>
  <c r="AH22" i="14"/>
  <c r="A22" i="14"/>
  <c r="AH21" i="14"/>
  <c r="AH20" i="14"/>
  <c r="AH19" i="14"/>
  <c r="AH18" i="14"/>
  <c r="AH17" i="14"/>
  <c r="AH16" i="14"/>
  <c r="AL15" i="14"/>
  <c r="AH15" i="14"/>
  <c r="AL14" i="14"/>
  <c r="AH14" i="14"/>
  <c r="AF65" i="251"/>
  <c r="G65" i="251"/>
  <c r="Y66" i="251"/>
  <c r="B66" i="251"/>
  <c r="G66" i="251"/>
  <c r="G67" i="251"/>
  <c r="AF67" i="251"/>
  <c r="AF66" i="251"/>
  <c r="P67" i="251"/>
  <c r="P66" i="251"/>
  <c r="AR67" i="251"/>
  <c r="AR66" i="251"/>
  <c r="AF62" i="251"/>
  <c r="G62" i="251"/>
  <c r="X3" i="251"/>
  <c r="Z54" i="251"/>
  <c r="Y54" i="251"/>
  <c r="C54" i="251"/>
  <c r="B54" i="251"/>
  <c r="Z53" i="251"/>
  <c r="Y53" i="251"/>
  <c r="C53" i="251"/>
  <c r="B53" i="251"/>
  <c r="Z52" i="251"/>
  <c r="Y52" i="251"/>
  <c r="C52" i="251"/>
  <c r="B52" i="251"/>
  <c r="Z51" i="251"/>
  <c r="Y51" i="251"/>
  <c r="C51" i="251"/>
  <c r="B51" i="251"/>
  <c r="Z50" i="251"/>
  <c r="Y50" i="251"/>
  <c r="C50" i="251"/>
  <c r="B50" i="251"/>
  <c r="Z49" i="251"/>
  <c r="Y49" i="251"/>
  <c r="C49" i="251"/>
  <c r="B49" i="251"/>
  <c r="Z48" i="251"/>
  <c r="Y48" i="251"/>
  <c r="C48" i="251"/>
  <c r="B48" i="251"/>
  <c r="Z47" i="251"/>
  <c r="Y47" i="251"/>
  <c r="C47" i="251"/>
  <c r="B47" i="251"/>
  <c r="Z46" i="251"/>
  <c r="Y46" i="251"/>
  <c r="C46" i="251"/>
  <c r="B46" i="251"/>
  <c r="Z45" i="251"/>
  <c r="Y45" i="251"/>
  <c r="C45" i="251"/>
  <c r="B45" i="251"/>
  <c r="Z44" i="251"/>
  <c r="Y44" i="251"/>
  <c r="C44" i="251"/>
  <c r="B44" i="251"/>
  <c r="Z43" i="251"/>
  <c r="Y43" i="251"/>
  <c r="C43" i="251"/>
  <c r="B43" i="251"/>
  <c r="Z42" i="251"/>
  <c r="Y42" i="251"/>
  <c r="C42" i="251"/>
  <c r="B42" i="251"/>
  <c r="Z41" i="251"/>
  <c r="Y41" i="251"/>
  <c r="C41" i="251"/>
  <c r="B41" i="251"/>
  <c r="Z40" i="251"/>
  <c r="Y40" i="251"/>
  <c r="C40" i="251"/>
  <c r="B40" i="251"/>
  <c r="Z39" i="251"/>
  <c r="Y39" i="251"/>
  <c r="C39" i="251"/>
  <c r="B39" i="251"/>
  <c r="Z38" i="251"/>
  <c r="Y38" i="251"/>
  <c r="C38" i="251"/>
  <c r="B38" i="251"/>
  <c r="Z37" i="251"/>
  <c r="Y37" i="251"/>
  <c r="C37" i="251"/>
  <c r="B37" i="251"/>
  <c r="Z36" i="251"/>
  <c r="Y36" i="251"/>
  <c r="C36" i="251"/>
  <c r="B36" i="251"/>
  <c r="Z35" i="251"/>
  <c r="Y35" i="251"/>
  <c r="C35" i="251"/>
  <c r="B35" i="251"/>
  <c r="Z34" i="251"/>
  <c r="Y34" i="251"/>
  <c r="C34" i="251"/>
  <c r="B34" i="251"/>
  <c r="Z33" i="251"/>
  <c r="Y33" i="251"/>
  <c r="C33" i="251"/>
  <c r="B33" i="251"/>
  <c r="Z32" i="251"/>
  <c r="Y32" i="251"/>
  <c r="C32" i="251"/>
  <c r="B32" i="251"/>
  <c r="Z31" i="251"/>
  <c r="Y31" i="251"/>
  <c r="C31" i="251"/>
  <c r="B31" i="251"/>
  <c r="Z30" i="251"/>
  <c r="Y30" i="251"/>
  <c r="C30" i="251"/>
  <c r="B30" i="251"/>
  <c r="Z29" i="251"/>
  <c r="Y29" i="251"/>
  <c r="C29" i="251"/>
  <c r="B29" i="251"/>
  <c r="Z28" i="251"/>
  <c r="Y28" i="251"/>
  <c r="C28" i="251"/>
  <c r="B28" i="251"/>
  <c r="Z27" i="251"/>
  <c r="Y27" i="251"/>
  <c r="C27" i="251"/>
  <c r="B27" i="251"/>
  <c r="Z26" i="251"/>
  <c r="Y26" i="251"/>
  <c r="C26" i="251"/>
  <c r="B26" i="251"/>
  <c r="Z25" i="251"/>
  <c r="Y25" i="251"/>
  <c r="C25" i="251"/>
  <c r="B25" i="251"/>
  <c r="Z24" i="251"/>
  <c r="Y24" i="251"/>
  <c r="C24" i="251"/>
  <c r="B24" i="251"/>
  <c r="Z23" i="251"/>
  <c r="Y23" i="251"/>
  <c r="C23" i="251"/>
  <c r="B23" i="251"/>
  <c r="Z22" i="251"/>
  <c r="Y22" i="251"/>
  <c r="C22" i="251"/>
  <c r="B22" i="251"/>
  <c r="Z21" i="251"/>
  <c r="Y21" i="251"/>
  <c r="C21" i="251"/>
  <c r="B21" i="251"/>
  <c r="Z20" i="251"/>
  <c r="Y20" i="251"/>
  <c r="C20" i="251"/>
  <c r="B20" i="251"/>
  <c r="Z19" i="251"/>
  <c r="Y19" i="251"/>
  <c r="C19" i="251"/>
  <c r="B19" i="251"/>
  <c r="Z18" i="251"/>
  <c r="Y18" i="251"/>
  <c r="C18" i="251"/>
  <c r="B18" i="251"/>
  <c r="Z17" i="251"/>
  <c r="Y17" i="251"/>
  <c r="C17" i="251"/>
  <c r="B17" i="251"/>
  <c r="Z16" i="251"/>
  <c r="Y16" i="251"/>
  <c r="C16" i="251"/>
  <c r="B16" i="251"/>
  <c r="Z15" i="251"/>
  <c r="Y15" i="251"/>
  <c r="C15" i="251"/>
  <c r="B15" i="251"/>
  <c r="Z14" i="251"/>
  <c r="Y14" i="251"/>
  <c r="C14" i="251"/>
  <c r="B14" i="251"/>
  <c r="Z13" i="251"/>
  <c r="Y13" i="251"/>
  <c r="C13" i="251"/>
  <c r="B13" i="251"/>
  <c r="Z12" i="251"/>
  <c r="Y12" i="251"/>
  <c r="C12" i="251"/>
  <c r="B12" i="251"/>
  <c r="Z11" i="251"/>
  <c r="Y11" i="251"/>
  <c r="C11" i="251"/>
  <c r="B11" i="251"/>
  <c r="Z10" i="251"/>
  <c r="Y10" i="251"/>
  <c r="C10" i="251"/>
  <c r="B10" i="251"/>
  <c r="AT8" i="251"/>
  <c r="AR8" i="251"/>
  <c r="AP8" i="251"/>
  <c r="AN8" i="251"/>
  <c r="AJ8" i="251"/>
  <c r="AH8" i="251"/>
  <c r="AF8" i="251"/>
  <c r="A3" i="251"/>
  <c r="AM75" i="14"/>
  <c r="AM74" i="14"/>
  <c r="AM73" i="14"/>
  <c r="AK48" i="251" l="1"/>
  <c r="AK36" i="251"/>
  <c r="AK24" i="251"/>
  <c r="AK12" i="251"/>
  <c r="AK10" i="251"/>
  <c r="AK55" i="251"/>
  <c r="AK43" i="251"/>
  <c r="AK31" i="251"/>
  <c r="AK19" i="251"/>
  <c r="AK50" i="251"/>
  <c r="AK38" i="251"/>
  <c r="AK26" i="251"/>
  <c r="AK14" i="251"/>
  <c r="AK15" i="251"/>
  <c r="AK57" i="251"/>
  <c r="AK45" i="251"/>
  <c r="AK33" i="251"/>
  <c r="AK21" i="251"/>
  <c r="AK22" i="251"/>
  <c r="AK52" i="251"/>
  <c r="AK40" i="251"/>
  <c r="AK28" i="251"/>
  <c r="AK16" i="251"/>
  <c r="AK51" i="251"/>
  <c r="AK27" i="251"/>
  <c r="AK59" i="251"/>
  <c r="AK47" i="251"/>
  <c r="AK35" i="251"/>
  <c r="AK23" i="251"/>
  <c r="AK11" i="251"/>
  <c r="AK34" i="251"/>
  <c r="AK54" i="251"/>
  <c r="AK42" i="251"/>
  <c r="AK30" i="251"/>
  <c r="AK18" i="251"/>
  <c r="AK49" i="251"/>
  <c r="AK37" i="251"/>
  <c r="AK25" i="251"/>
  <c r="AK13" i="251"/>
  <c r="AK56" i="251"/>
  <c r="AK44" i="251"/>
  <c r="AK32" i="251"/>
  <c r="AK20" i="251"/>
  <c r="AK46" i="251"/>
  <c r="AK53" i="251"/>
  <c r="AK41" i="251"/>
  <c r="AK29" i="251"/>
  <c r="AK17" i="251"/>
  <c r="AK39" i="251"/>
  <c r="AK58" i="251"/>
  <c r="AL55" i="251"/>
  <c r="AL56" i="251"/>
  <c r="AL57" i="251"/>
  <c r="AL58" i="251"/>
  <c r="AL59" i="251"/>
  <c r="A135" i="14"/>
  <c r="A8" i="14"/>
  <c r="AW12" i="253"/>
  <c r="AW43" i="253"/>
  <c r="AW28" i="253"/>
  <c r="AW27" i="253"/>
  <c r="AW46" i="253"/>
  <c r="AW34" i="253"/>
  <c r="AW32" i="253"/>
  <c r="AW41" i="253"/>
  <c r="AW38" i="253"/>
  <c r="AW54" i="253"/>
  <c r="AW11" i="253"/>
  <c r="AW30" i="253"/>
  <c r="AW33" i="253"/>
  <c r="AW10" i="253"/>
  <c r="BB8" i="253"/>
  <c r="BA9" i="253"/>
  <c r="BA14" i="253" s="1"/>
  <c r="AZ49" i="253"/>
  <c r="BM49" i="253" s="1"/>
  <c r="BN49" i="253" s="1"/>
  <c r="AZ48" i="253"/>
  <c r="BM48" i="253" s="1"/>
  <c r="BN48" i="253" s="1"/>
  <c r="AZ9" i="253"/>
  <c r="AZ23" i="253"/>
  <c r="BM23" i="253" s="1"/>
  <c r="BN23" i="253" s="1"/>
  <c r="BA48" i="253"/>
  <c r="BA28" i="253"/>
  <c r="AZ27" i="253"/>
  <c r="BM27" i="253" s="1"/>
  <c r="BN27" i="253" s="1"/>
  <c r="AZ21" i="253"/>
  <c r="BM21" i="253" s="1"/>
  <c r="BN21" i="253" s="1"/>
  <c r="AZ34" i="253"/>
  <c r="BM34" i="253" s="1"/>
  <c r="BN34" i="253" s="1"/>
  <c r="AZ47" i="253"/>
  <c r="BM47" i="253" s="1"/>
  <c r="BN47" i="253" s="1"/>
  <c r="BA25" i="253"/>
  <c r="AZ30" i="253"/>
  <c r="BM30" i="253" s="1"/>
  <c r="BN30" i="253" s="1"/>
  <c r="AZ46" i="253"/>
  <c r="BM46" i="253" s="1"/>
  <c r="BN46" i="253" s="1"/>
  <c r="BA50" i="253"/>
  <c r="BA11" i="253"/>
  <c r="BA21" i="253"/>
  <c r="AZ18" i="253"/>
  <c r="BM18" i="253" s="1"/>
  <c r="BN18" i="253" s="1"/>
  <c r="AZ20" i="253"/>
  <c r="BM20" i="253" s="1"/>
  <c r="BN20" i="253" s="1"/>
  <c r="AZ54" i="253"/>
  <c r="BM54" i="253" s="1"/>
  <c r="BN54" i="253" s="1"/>
  <c r="AZ17" i="253"/>
  <c r="BM17" i="253" s="1"/>
  <c r="BN17" i="253" s="1"/>
  <c r="AZ53" i="253"/>
  <c r="BM53" i="253" s="1"/>
  <c r="BN53" i="253" s="1"/>
  <c r="AZ43" i="253"/>
  <c r="BM43" i="253" s="1"/>
  <c r="BN43" i="253" s="1"/>
  <c r="AZ44" i="253"/>
  <c r="BM44" i="253" s="1"/>
  <c r="BN44" i="253" s="1"/>
  <c r="AZ52" i="253"/>
  <c r="BM52" i="253" s="1"/>
  <c r="BN52" i="253" s="1"/>
  <c r="AZ25" i="253"/>
  <c r="BM25" i="253" s="1"/>
  <c r="BN25" i="253" s="1"/>
  <c r="AZ39" i="253"/>
  <c r="BM39" i="253" s="1"/>
  <c r="BN39" i="253" s="1"/>
  <c r="AZ12" i="253"/>
  <c r="BM12" i="253" s="1"/>
  <c r="BN12" i="253" s="1"/>
  <c r="AZ38" i="253"/>
  <c r="BM38" i="253" s="1"/>
  <c r="BN38" i="253" s="1"/>
  <c r="AZ33" i="253"/>
  <c r="BM33" i="253" s="1"/>
  <c r="BN33" i="253" s="1"/>
  <c r="AZ42" i="253"/>
  <c r="BM42" i="253" s="1"/>
  <c r="BN42" i="253" s="1"/>
  <c r="BA31" i="253"/>
  <c r="AZ31" i="253"/>
  <c r="BM31" i="253" s="1"/>
  <c r="BN31" i="253" s="1"/>
  <c r="AZ11" i="253"/>
  <c r="BM11" i="253" s="1"/>
  <c r="BN11" i="253" s="1"/>
  <c r="AZ51" i="253"/>
  <c r="BM51" i="253" s="1"/>
  <c r="BN51" i="253" s="1"/>
  <c r="AZ19" i="253"/>
  <c r="BM19" i="253" s="1"/>
  <c r="BN19" i="253" s="1"/>
  <c r="BA15" i="253"/>
  <c r="BA43" i="253"/>
  <c r="AZ50" i="253"/>
  <c r="BM50" i="253" s="1"/>
  <c r="BN50" i="253" s="1"/>
  <c r="AZ13" i="253"/>
  <c r="BM13" i="253" s="1"/>
  <c r="BN13" i="253" s="1"/>
  <c r="AZ36" i="253"/>
  <c r="BM36" i="253" s="1"/>
  <c r="BN36" i="253" s="1"/>
  <c r="AZ45" i="253"/>
  <c r="BM45" i="253" s="1"/>
  <c r="BN45" i="253" s="1"/>
  <c r="AZ41" i="253"/>
  <c r="BM41" i="253" s="1"/>
  <c r="BN41" i="253" s="1"/>
  <c r="AZ29" i="253"/>
  <c r="BM29" i="253" s="1"/>
  <c r="BN29" i="253" s="1"/>
  <c r="AZ32" i="253"/>
  <c r="BM32" i="253" s="1"/>
  <c r="BN32" i="253" s="1"/>
  <c r="BA12" i="253"/>
  <c r="AZ24" i="253"/>
  <c r="BM24" i="253" s="1"/>
  <c r="BN24" i="253" s="1"/>
  <c r="AZ37" i="253"/>
  <c r="BM37" i="253" s="1"/>
  <c r="BN37" i="253" s="1"/>
  <c r="AZ35" i="253"/>
  <c r="BM35" i="253" s="1"/>
  <c r="BN35" i="253" s="1"/>
  <c r="AZ22" i="253"/>
  <c r="BM22" i="253" s="1"/>
  <c r="BN22" i="253" s="1"/>
  <c r="AZ28" i="253"/>
  <c r="BM28" i="253" s="1"/>
  <c r="BN28" i="253" s="1"/>
  <c r="BA32" i="253"/>
  <c r="BA30" i="253"/>
  <c r="AZ16" i="253"/>
  <c r="BM16" i="253" s="1"/>
  <c r="BN16" i="253" s="1"/>
  <c r="AZ15" i="253"/>
  <c r="BM15" i="253" s="1"/>
  <c r="BN15" i="253" s="1"/>
  <c r="AZ26" i="253"/>
  <c r="BM26" i="253" s="1"/>
  <c r="BN26" i="253" s="1"/>
  <c r="BA51" i="253"/>
  <c r="BA26" i="253"/>
  <c r="BA54" i="253"/>
  <c r="AZ10" i="253"/>
  <c r="BM10" i="253" s="1"/>
  <c r="BN10" i="253" s="1"/>
  <c r="BA29" i="253"/>
  <c r="AZ14" i="253"/>
  <c r="BM14" i="253" s="1"/>
  <c r="BN14" i="253" s="1"/>
  <c r="AZ40" i="253"/>
  <c r="BM40" i="253" s="1"/>
  <c r="BN40" i="253" s="1"/>
  <c r="BA20" i="253"/>
  <c r="BA27" i="253"/>
  <c r="BA45" i="253"/>
  <c r="BA34" i="253"/>
  <c r="BA22" i="253"/>
  <c r="BA24" i="253"/>
  <c r="BA36" i="253"/>
  <c r="BA16" i="253"/>
  <c r="BA53" i="253"/>
  <c r="AX19" i="14"/>
  <c r="AL48" i="251"/>
  <c r="AL36" i="251"/>
  <c r="AL24" i="251"/>
  <c r="AL41" i="251"/>
  <c r="AL29" i="251"/>
  <c r="AL14" i="251"/>
  <c r="AL53" i="251"/>
  <c r="AL46" i="251"/>
  <c r="AL34" i="251"/>
  <c r="AL22" i="251"/>
  <c r="AL19" i="251"/>
  <c r="AL26" i="251"/>
  <c r="AL51" i="251"/>
  <c r="AL39" i="251"/>
  <c r="AL27" i="251"/>
  <c r="AL12" i="251"/>
  <c r="AL44" i="251"/>
  <c r="AL32" i="251"/>
  <c r="AL17" i="251"/>
  <c r="AL38" i="251"/>
  <c r="AL49" i="251"/>
  <c r="AL37" i="251"/>
  <c r="AL25" i="251"/>
  <c r="AL10" i="251"/>
  <c r="AL11" i="251"/>
  <c r="AL54" i="251"/>
  <c r="AL42" i="251"/>
  <c r="AL30" i="251"/>
  <c r="AL15" i="251"/>
  <c r="AL47" i="251"/>
  <c r="AL35" i="251"/>
  <c r="AL23" i="251"/>
  <c r="AL20" i="251"/>
  <c r="AL52" i="251"/>
  <c r="AL40" i="251"/>
  <c r="AL28" i="251"/>
  <c r="AL13" i="251"/>
  <c r="AL45" i="251"/>
  <c r="AL33" i="251"/>
  <c r="AL21" i="251"/>
  <c r="AL18" i="251"/>
  <c r="AL50" i="251"/>
  <c r="AL43" i="251"/>
  <c r="AL31" i="251"/>
  <c r="AL16" i="251"/>
  <c r="AM68" i="14"/>
  <c r="AO8" i="251"/>
  <c r="AS8" i="251"/>
  <c r="AQ8" i="251"/>
  <c r="V8" i="251"/>
  <c r="I28" i="252"/>
  <c r="I29" i="252"/>
  <c r="I22" i="252"/>
  <c r="BM8" i="251"/>
  <c r="BM9" i="251" s="1"/>
  <c r="BS8" i="251"/>
  <c r="BU8" i="251" s="1"/>
  <c r="BS8" i="2"/>
  <c r="DH5" i="249"/>
  <c r="I18" i="252"/>
  <c r="BE8" i="251"/>
  <c r="BE9" i="251" s="1"/>
  <c r="I30" i="252"/>
  <c r="AI8" i="251"/>
  <c r="I20" i="252"/>
  <c r="BI8" i="251"/>
  <c r="BI9" i="251" s="1"/>
  <c r="I27" i="252"/>
  <c r="I31" i="252"/>
  <c r="AM8" i="251"/>
  <c r="L9" i="245"/>
  <c r="BO8" i="251"/>
  <c r="BO9" i="251" s="1"/>
  <c r="J8" i="251"/>
  <c r="AT107" i="14"/>
  <c r="AG8" i="251"/>
  <c r="T8" i="251"/>
  <c r="R8" i="251"/>
  <c r="AE8" i="251"/>
  <c r="AL9" i="251"/>
  <c r="CC23" i="14"/>
  <c r="I24" i="252"/>
  <c r="N8" i="251"/>
  <c r="AF107" i="14"/>
  <c r="M9" i="247"/>
  <c r="H68" i="14"/>
  <c r="H107" i="14"/>
  <c r="AC8" i="251"/>
  <c r="AA8" i="251"/>
  <c r="I26" i="252"/>
  <c r="H67" i="14"/>
  <c r="AF106" i="14"/>
  <c r="AT67" i="14"/>
  <c r="AF67" i="14"/>
  <c r="CC22" i="14"/>
  <c r="I23" i="252"/>
  <c r="H106" i="14"/>
  <c r="L9" i="247"/>
  <c r="AT106" i="14"/>
  <c r="I21" i="252"/>
  <c r="L8" i="251"/>
  <c r="I19" i="252"/>
  <c r="I17" i="252"/>
  <c r="I16" i="252"/>
  <c r="D8" i="251"/>
  <c r="I15" i="252"/>
  <c r="F8" i="251"/>
  <c r="H8" i="251"/>
  <c r="P8" i="251"/>
  <c r="AA22" i="14"/>
  <c r="H22" i="14"/>
  <c r="DS23" i="14"/>
  <c r="DX23" i="14" s="1"/>
  <c r="EJ23" i="14" s="1"/>
  <c r="AX22" i="14"/>
  <c r="BC22" i="14" s="1"/>
  <c r="BI22" i="14" s="1"/>
  <c r="DS22" i="14"/>
  <c r="DX22" i="14" s="1"/>
  <c r="EJ22" i="14" s="1"/>
  <c r="AK9" i="251"/>
  <c r="X3" i="2"/>
  <c r="Z54" i="2"/>
  <c r="Y54" i="2"/>
  <c r="Z53" i="2"/>
  <c r="Y53" i="2"/>
  <c r="Z52" i="2"/>
  <c r="Y52" i="2"/>
  <c r="Z51" i="2"/>
  <c r="Y51" i="2"/>
  <c r="Z50" i="2"/>
  <c r="Y50" i="2"/>
  <c r="Z49" i="2"/>
  <c r="Y49" i="2"/>
  <c r="Z48" i="2"/>
  <c r="Y48" i="2"/>
  <c r="Z47" i="2"/>
  <c r="Y47" i="2"/>
  <c r="Z46" i="2"/>
  <c r="Y46" i="2"/>
  <c r="Z45" i="2"/>
  <c r="Y45" i="2"/>
  <c r="Z44" i="2"/>
  <c r="Y44" i="2"/>
  <c r="Z43" i="2"/>
  <c r="Y43" i="2"/>
  <c r="Z42" i="2"/>
  <c r="Y42" i="2"/>
  <c r="Z41" i="2"/>
  <c r="Y41" i="2"/>
  <c r="Z40" i="2"/>
  <c r="Y40" i="2"/>
  <c r="Z39" i="2"/>
  <c r="Y39" i="2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Y32" i="2"/>
  <c r="Z31" i="2"/>
  <c r="Y31" i="2"/>
  <c r="Z30" i="2"/>
  <c r="Y30" i="2"/>
  <c r="Z29" i="2"/>
  <c r="Y29" i="2"/>
  <c r="Z28" i="2"/>
  <c r="Y28" i="2"/>
  <c r="Z27" i="2"/>
  <c r="Y27" i="2"/>
  <c r="Z26" i="2"/>
  <c r="Y26" i="2"/>
  <c r="Z25" i="2"/>
  <c r="Y25" i="2"/>
  <c r="Z24" i="2"/>
  <c r="Y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Z14" i="2"/>
  <c r="Y14" i="2"/>
  <c r="Z13" i="2"/>
  <c r="Y13" i="2"/>
  <c r="Z12" i="2"/>
  <c r="Y12" i="2"/>
  <c r="Z11" i="2"/>
  <c r="Y11" i="2"/>
  <c r="Z10" i="2"/>
  <c r="Y10" i="2"/>
  <c r="C54" i="2"/>
  <c r="B54" i="2"/>
  <c r="C53" i="2"/>
  <c r="B53" i="2"/>
  <c r="C52" i="2"/>
  <c r="B52" i="2"/>
  <c r="C51" i="2"/>
  <c r="B51" i="2"/>
  <c r="C50" i="2"/>
  <c r="B50" i="2"/>
  <c r="C49" i="2"/>
  <c r="B49" i="2"/>
  <c r="C48" i="2"/>
  <c r="B48" i="2"/>
  <c r="C47" i="2"/>
  <c r="B47" i="2"/>
  <c r="C46" i="2"/>
  <c r="B46" i="2"/>
  <c r="C45" i="2"/>
  <c r="B45" i="2"/>
  <c r="C44" i="2"/>
  <c r="B44" i="2"/>
  <c r="C43" i="2"/>
  <c r="B43" i="2"/>
  <c r="C42" i="2"/>
  <c r="B42" i="2"/>
  <c r="C41" i="2"/>
  <c r="B41" i="2"/>
  <c r="C40" i="2"/>
  <c r="B40" i="2"/>
  <c r="C39" i="2"/>
  <c r="B39" i="2"/>
  <c r="C38" i="2"/>
  <c r="B38" i="2"/>
  <c r="C37" i="2"/>
  <c r="B37" i="2"/>
  <c r="C36" i="2"/>
  <c r="B36" i="2"/>
  <c r="C35" i="2"/>
  <c r="B35" i="2"/>
  <c r="C34" i="2"/>
  <c r="B34" i="2"/>
  <c r="C33" i="2"/>
  <c r="B33" i="2"/>
  <c r="C32" i="2"/>
  <c r="B32" i="2"/>
  <c r="C31" i="2"/>
  <c r="B31" i="2"/>
  <c r="C30" i="2"/>
  <c r="B30" i="2"/>
  <c r="C29" i="2"/>
  <c r="B29" i="2"/>
  <c r="C28" i="2"/>
  <c r="B28" i="2"/>
  <c r="C27" i="2"/>
  <c r="B27" i="2"/>
  <c r="C26" i="2"/>
  <c r="C25" i="2"/>
  <c r="B25" i="2"/>
  <c r="C24" i="2"/>
  <c r="B24" i="2"/>
  <c r="C23" i="2"/>
  <c r="B23" i="2"/>
  <c r="C22" i="2"/>
  <c r="B22" i="2"/>
  <c r="C21" i="2"/>
  <c r="B21" i="2"/>
  <c r="C20" i="2"/>
  <c r="B20" i="2"/>
  <c r="C19" i="2"/>
  <c r="B19" i="2"/>
  <c r="C18" i="2"/>
  <c r="B18" i="2"/>
  <c r="C17" i="2"/>
  <c r="B17" i="2"/>
  <c r="C16" i="2"/>
  <c r="B16" i="2"/>
  <c r="C15" i="2"/>
  <c r="B15" i="2"/>
  <c r="C14" i="2"/>
  <c r="B14" i="2"/>
  <c r="C13" i="2"/>
  <c r="B13" i="2"/>
  <c r="C12" i="2"/>
  <c r="B12" i="2"/>
  <c r="C11" i="2"/>
  <c r="B11" i="2"/>
  <c r="C10" i="2"/>
  <c r="B10" i="2"/>
  <c r="A3" i="2"/>
  <c r="AW64" i="2"/>
  <c r="AW63" i="2"/>
  <c r="AW62" i="2"/>
  <c r="AW61" i="2"/>
  <c r="AW60" i="2"/>
  <c r="BN9" i="2"/>
  <c r="BR9" i="2"/>
  <c r="BP9" i="2"/>
  <c r="AO55" i="251" l="1"/>
  <c r="AO43" i="251"/>
  <c r="AO31" i="251"/>
  <c r="AO19" i="251"/>
  <c r="AO50" i="251"/>
  <c r="AO38" i="251"/>
  <c r="AO26" i="251"/>
  <c r="AO14" i="251"/>
  <c r="AO29" i="251"/>
  <c r="AO57" i="251"/>
  <c r="AO45" i="251"/>
  <c r="AO33" i="251"/>
  <c r="AO21" i="251"/>
  <c r="AO46" i="251"/>
  <c r="AO22" i="251"/>
  <c r="AO52" i="251"/>
  <c r="AO40" i="251"/>
  <c r="AO28" i="251"/>
  <c r="AO16" i="251"/>
  <c r="AO59" i="251"/>
  <c r="AO47" i="251"/>
  <c r="AO35" i="251"/>
  <c r="AO23" i="251"/>
  <c r="AO11" i="251"/>
  <c r="AO34" i="251"/>
  <c r="AO10" i="251"/>
  <c r="AO54" i="251"/>
  <c r="AO42" i="251"/>
  <c r="AO30" i="251"/>
  <c r="AO18" i="251"/>
  <c r="AO49" i="251"/>
  <c r="AO37" i="251"/>
  <c r="AO25" i="251"/>
  <c r="AO13" i="251"/>
  <c r="AO56" i="251"/>
  <c r="AO44" i="251"/>
  <c r="AO32" i="251"/>
  <c r="AO20" i="251"/>
  <c r="AO53" i="251"/>
  <c r="AO51" i="251"/>
  <c r="AO39" i="251"/>
  <c r="AO27" i="251"/>
  <c r="AO15" i="251"/>
  <c r="AO58" i="251"/>
  <c r="AO41" i="251"/>
  <c r="AO48" i="251"/>
  <c r="AO36" i="251"/>
  <c r="AO24" i="251"/>
  <c r="AO12" i="251"/>
  <c r="AO17" i="251"/>
  <c r="AI53" i="251"/>
  <c r="AI41" i="251"/>
  <c r="AI29" i="251"/>
  <c r="AI17" i="251"/>
  <c r="AI56" i="251"/>
  <c r="AI48" i="251"/>
  <c r="AI36" i="251"/>
  <c r="AI24" i="251"/>
  <c r="AI12" i="251"/>
  <c r="AI51" i="251"/>
  <c r="AI39" i="251"/>
  <c r="AI15" i="251"/>
  <c r="AI55" i="251"/>
  <c r="AI43" i="251"/>
  <c r="AI31" i="251"/>
  <c r="AI19" i="251"/>
  <c r="AI50" i="251"/>
  <c r="AI38" i="251"/>
  <c r="AI26" i="251"/>
  <c r="AI14" i="251"/>
  <c r="AI57" i="251"/>
  <c r="AI45" i="251"/>
  <c r="AI33" i="251"/>
  <c r="AI21" i="251"/>
  <c r="AI32" i="251"/>
  <c r="AI20" i="251"/>
  <c r="AI52" i="251"/>
  <c r="AI40" i="251"/>
  <c r="AI28" i="251"/>
  <c r="AI16" i="251"/>
  <c r="AI59" i="251"/>
  <c r="AI47" i="251"/>
  <c r="AI35" i="251"/>
  <c r="AI23" i="251"/>
  <c r="AI11" i="251"/>
  <c r="AI54" i="251"/>
  <c r="AI42" i="251"/>
  <c r="AI30" i="251"/>
  <c r="AI18" i="251"/>
  <c r="AI44" i="251"/>
  <c r="AI49" i="251"/>
  <c r="AI37" i="251"/>
  <c r="AI25" i="251"/>
  <c r="AI13" i="251"/>
  <c r="AI58" i="251"/>
  <c r="AI46" i="251"/>
  <c r="AI34" i="251"/>
  <c r="AI22" i="251"/>
  <c r="AI10" i="251"/>
  <c r="AI27" i="251"/>
  <c r="AQ50" i="251"/>
  <c r="AQ38" i="251"/>
  <c r="AQ26" i="251"/>
  <c r="AQ14" i="251"/>
  <c r="AQ48" i="251"/>
  <c r="AQ57" i="251"/>
  <c r="AQ45" i="251"/>
  <c r="AQ33" i="251"/>
  <c r="AQ21" i="251"/>
  <c r="AQ53" i="251"/>
  <c r="AQ17" i="251"/>
  <c r="AQ52" i="251"/>
  <c r="AQ40" i="251"/>
  <c r="AQ28" i="251"/>
  <c r="AQ16" i="251"/>
  <c r="AQ29" i="251"/>
  <c r="AQ59" i="251"/>
  <c r="AQ47" i="251"/>
  <c r="AQ35" i="251"/>
  <c r="AQ23" i="251"/>
  <c r="AQ11" i="251"/>
  <c r="AQ41" i="251"/>
  <c r="AQ54" i="251"/>
  <c r="AQ42" i="251"/>
  <c r="AQ30" i="251"/>
  <c r="AQ18" i="251"/>
  <c r="AQ12" i="251"/>
  <c r="AQ49" i="251"/>
  <c r="AQ37" i="251"/>
  <c r="AQ25" i="251"/>
  <c r="AQ13" i="251"/>
  <c r="AQ56" i="251"/>
  <c r="AQ44" i="251"/>
  <c r="AQ32" i="251"/>
  <c r="AQ20" i="251"/>
  <c r="AQ51" i="251"/>
  <c r="AQ39" i="251"/>
  <c r="AQ27" i="251"/>
  <c r="AQ15" i="251"/>
  <c r="AQ24" i="251"/>
  <c r="AQ58" i="251"/>
  <c r="AQ46" i="251"/>
  <c r="AQ34" i="251"/>
  <c r="AQ22" i="251"/>
  <c r="AQ10" i="251"/>
  <c r="AQ55" i="251"/>
  <c r="AQ43" i="251"/>
  <c r="AQ31" i="251"/>
  <c r="AQ19" i="251"/>
  <c r="AQ36" i="251"/>
  <c r="AS57" i="251"/>
  <c r="AS45" i="251"/>
  <c r="AS33" i="251"/>
  <c r="AS21" i="251"/>
  <c r="AS52" i="251"/>
  <c r="AS40" i="251"/>
  <c r="AS28" i="251"/>
  <c r="AS16" i="251"/>
  <c r="AS59" i="251"/>
  <c r="AS47" i="251"/>
  <c r="AS35" i="251"/>
  <c r="AS23" i="251"/>
  <c r="AS11" i="251"/>
  <c r="AS54" i="251"/>
  <c r="AS42" i="251"/>
  <c r="AS30" i="251"/>
  <c r="AS18" i="251"/>
  <c r="AS49" i="251"/>
  <c r="AS37" i="251"/>
  <c r="AS25" i="251"/>
  <c r="AS13" i="251"/>
  <c r="AS36" i="251"/>
  <c r="AS24" i="251"/>
  <c r="AS56" i="251"/>
  <c r="AS44" i="251"/>
  <c r="AS32" i="251"/>
  <c r="AS20" i="251"/>
  <c r="AS48" i="251"/>
  <c r="AS51" i="251"/>
  <c r="AS39" i="251"/>
  <c r="AS27" i="251"/>
  <c r="AS15" i="251"/>
  <c r="AS58" i="251"/>
  <c r="AS46" i="251"/>
  <c r="AS34" i="251"/>
  <c r="AS22" i="251"/>
  <c r="AS10" i="251"/>
  <c r="AS12" i="251"/>
  <c r="AS53" i="251"/>
  <c r="AS41" i="251"/>
  <c r="AS29" i="251"/>
  <c r="AS17" i="251"/>
  <c r="AS55" i="251"/>
  <c r="AS31" i="251"/>
  <c r="AS19" i="251"/>
  <c r="AS50" i="251"/>
  <c r="AS38" i="251"/>
  <c r="AS26" i="251"/>
  <c r="AS14" i="251"/>
  <c r="AS43" i="251"/>
  <c r="R54" i="251"/>
  <c r="R53" i="251"/>
  <c r="R52" i="251"/>
  <c r="R51" i="251"/>
  <c r="R50" i="251"/>
  <c r="R49" i="251"/>
  <c r="R48" i="251"/>
  <c r="R47" i="251"/>
  <c r="R46" i="251"/>
  <c r="R45" i="251"/>
  <c r="R44" i="251"/>
  <c r="R43" i="251"/>
  <c r="R42" i="251"/>
  <c r="R41" i="251"/>
  <c r="R40" i="251"/>
  <c r="R39" i="251"/>
  <c r="R38" i="251"/>
  <c r="R37" i="251"/>
  <c r="R36" i="251"/>
  <c r="R35" i="251"/>
  <c r="R34" i="251"/>
  <c r="R33" i="251"/>
  <c r="R32" i="251"/>
  <c r="R31" i="251"/>
  <c r="R30" i="251"/>
  <c r="R29" i="251"/>
  <c r="R28" i="251"/>
  <c r="R27" i="251"/>
  <c r="R26" i="251"/>
  <c r="R25" i="251"/>
  <c r="R24" i="251"/>
  <c r="R23" i="251"/>
  <c r="R22" i="251"/>
  <c r="R21" i="251"/>
  <c r="R20" i="251"/>
  <c r="R19" i="251"/>
  <c r="R18" i="251"/>
  <c r="R17" i="251"/>
  <c r="R16" i="251"/>
  <c r="R15" i="251"/>
  <c r="R14" i="251"/>
  <c r="R13" i="251"/>
  <c r="R12" i="251"/>
  <c r="R11" i="251"/>
  <c r="R10" i="251"/>
  <c r="R55" i="251"/>
  <c r="BM55" i="251" s="1"/>
  <c r="R56" i="251"/>
  <c r="BM56" i="251" s="1"/>
  <c r="R57" i="251"/>
  <c r="BM57" i="251" s="1"/>
  <c r="R58" i="251"/>
  <c r="BM58" i="251" s="1"/>
  <c r="R59" i="251"/>
  <c r="BM59" i="251" s="1"/>
  <c r="J58" i="251"/>
  <c r="BE58" i="251" s="1"/>
  <c r="J59" i="251"/>
  <c r="BE59" i="251" s="1"/>
  <c r="J54" i="251"/>
  <c r="J53" i="251"/>
  <c r="J52" i="251"/>
  <c r="J51" i="251"/>
  <c r="J50" i="251"/>
  <c r="J49" i="251"/>
  <c r="J48" i="251"/>
  <c r="J47" i="251"/>
  <c r="J46" i="251"/>
  <c r="J45" i="251"/>
  <c r="J44" i="251"/>
  <c r="J43" i="251"/>
  <c r="J42" i="251"/>
  <c r="J41" i="251"/>
  <c r="J40" i="251"/>
  <c r="J39" i="251"/>
  <c r="J38" i="251"/>
  <c r="J37" i="251"/>
  <c r="J36" i="251"/>
  <c r="J35" i="251"/>
  <c r="J34" i="251"/>
  <c r="J33" i="251"/>
  <c r="J32" i="251"/>
  <c r="J31" i="251"/>
  <c r="J30" i="251"/>
  <c r="J29" i="251"/>
  <c r="J28" i="251"/>
  <c r="J27" i="251"/>
  <c r="J26" i="251"/>
  <c r="J25" i="251"/>
  <c r="J24" i="251"/>
  <c r="J23" i="251"/>
  <c r="J22" i="251"/>
  <c r="J21" i="251"/>
  <c r="J20" i="251"/>
  <c r="J19" i="251"/>
  <c r="J18" i="251"/>
  <c r="J17" i="251"/>
  <c r="J16" i="251"/>
  <c r="J15" i="251"/>
  <c r="J14" i="251"/>
  <c r="J13" i="251"/>
  <c r="J12" i="251"/>
  <c r="J11" i="251"/>
  <c r="J10" i="251"/>
  <c r="J55" i="251"/>
  <c r="BE55" i="251" s="1"/>
  <c r="J56" i="251"/>
  <c r="BE56" i="251" s="1"/>
  <c r="J57" i="251"/>
  <c r="BE57" i="251" s="1"/>
  <c r="P54" i="251"/>
  <c r="P53" i="251"/>
  <c r="P52" i="251"/>
  <c r="P51" i="251"/>
  <c r="P50" i="251"/>
  <c r="P49" i="251"/>
  <c r="P48" i="251"/>
  <c r="P47" i="251"/>
  <c r="P46" i="251"/>
  <c r="P45" i="251"/>
  <c r="P44" i="251"/>
  <c r="P43" i="251"/>
  <c r="P42" i="251"/>
  <c r="P41" i="251"/>
  <c r="P40" i="251"/>
  <c r="P39" i="251"/>
  <c r="P38" i="251"/>
  <c r="P37" i="251"/>
  <c r="P36" i="251"/>
  <c r="P35" i="251"/>
  <c r="P34" i="251"/>
  <c r="P33" i="251"/>
  <c r="P32" i="251"/>
  <c r="P31" i="251"/>
  <c r="P30" i="251"/>
  <c r="P29" i="251"/>
  <c r="P28" i="251"/>
  <c r="P27" i="251"/>
  <c r="P26" i="251"/>
  <c r="P25" i="251"/>
  <c r="P24" i="251"/>
  <c r="P23" i="251"/>
  <c r="P22" i="251"/>
  <c r="P21" i="251"/>
  <c r="P20" i="251"/>
  <c r="P19" i="251"/>
  <c r="P18" i="251"/>
  <c r="P17" i="251"/>
  <c r="P16" i="251"/>
  <c r="P15" i="251"/>
  <c r="P14" i="251"/>
  <c r="P13" i="251"/>
  <c r="P12" i="251"/>
  <c r="P11" i="251"/>
  <c r="P10" i="251"/>
  <c r="P55" i="251"/>
  <c r="BK55" i="251" s="1"/>
  <c r="P56" i="251"/>
  <c r="BK56" i="251" s="1"/>
  <c r="P57" i="251"/>
  <c r="BK57" i="251" s="1"/>
  <c r="P58" i="251"/>
  <c r="BK58" i="251" s="1"/>
  <c r="P59" i="251"/>
  <c r="BK59" i="251" s="1"/>
  <c r="F56" i="251"/>
  <c r="BA56" i="251" s="1"/>
  <c r="F57" i="251"/>
  <c r="BA57" i="251" s="1"/>
  <c r="F58" i="251"/>
  <c r="BA58" i="251" s="1"/>
  <c r="F59" i="251"/>
  <c r="BA59" i="251" s="1"/>
  <c r="F54" i="251"/>
  <c r="F53" i="251"/>
  <c r="F52" i="251"/>
  <c r="F51" i="251"/>
  <c r="F50" i="251"/>
  <c r="F49" i="251"/>
  <c r="F48" i="251"/>
  <c r="F47" i="251"/>
  <c r="F46" i="251"/>
  <c r="F45" i="251"/>
  <c r="F44" i="251"/>
  <c r="F43" i="251"/>
  <c r="F42" i="251"/>
  <c r="F41" i="251"/>
  <c r="F40" i="251"/>
  <c r="F39" i="251"/>
  <c r="F38" i="251"/>
  <c r="F37" i="251"/>
  <c r="F36" i="251"/>
  <c r="F35" i="251"/>
  <c r="F34" i="251"/>
  <c r="F33" i="251"/>
  <c r="F32" i="251"/>
  <c r="F31" i="251"/>
  <c r="F30" i="251"/>
  <c r="F29" i="251"/>
  <c r="F28" i="251"/>
  <c r="F27" i="251"/>
  <c r="F26" i="251"/>
  <c r="F25" i="251"/>
  <c r="F24" i="251"/>
  <c r="F23" i="251"/>
  <c r="F22" i="251"/>
  <c r="F21" i="251"/>
  <c r="F20" i="251"/>
  <c r="F19" i="251"/>
  <c r="F18" i="251"/>
  <c r="F17" i="251"/>
  <c r="F16" i="251"/>
  <c r="F15" i="251"/>
  <c r="F14" i="251"/>
  <c r="F13" i="251"/>
  <c r="F12" i="251"/>
  <c r="F11" i="251"/>
  <c r="F10" i="251"/>
  <c r="F55" i="251"/>
  <c r="BA55" i="251" s="1"/>
  <c r="N59" i="251"/>
  <c r="BI59" i="251" s="1"/>
  <c r="N54" i="251"/>
  <c r="N53" i="251"/>
  <c r="N52" i="251"/>
  <c r="N51" i="251"/>
  <c r="N50" i="251"/>
  <c r="N49" i="251"/>
  <c r="N48" i="251"/>
  <c r="N47" i="251"/>
  <c r="N46" i="251"/>
  <c r="N45" i="251"/>
  <c r="N44" i="251"/>
  <c r="N43" i="251"/>
  <c r="N42" i="251"/>
  <c r="N41" i="251"/>
  <c r="N40" i="251"/>
  <c r="N39" i="251"/>
  <c r="N38" i="251"/>
  <c r="N37" i="251"/>
  <c r="N36" i="251"/>
  <c r="N35" i="251"/>
  <c r="N34" i="251"/>
  <c r="N33" i="251"/>
  <c r="N32" i="251"/>
  <c r="N31" i="251"/>
  <c r="N30" i="251"/>
  <c r="N29" i="251"/>
  <c r="N28" i="251"/>
  <c r="N27" i="251"/>
  <c r="N26" i="251"/>
  <c r="N25" i="251"/>
  <c r="N24" i="251"/>
  <c r="N23" i="251"/>
  <c r="N22" i="251"/>
  <c r="N21" i="251"/>
  <c r="N20" i="251"/>
  <c r="N19" i="251"/>
  <c r="N18" i="251"/>
  <c r="N17" i="251"/>
  <c r="N16" i="251"/>
  <c r="N15" i="251"/>
  <c r="N14" i="251"/>
  <c r="N13" i="251"/>
  <c r="N12" i="251"/>
  <c r="N11" i="251"/>
  <c r="N10" i="251"/>
  <c r="N55" i="251"/>
  <c r="BI55" i="251" s="1"/>
  <c r="N56" i="251"/>
  <c r="BI56" i="251" s="1"/>
  <c r="N57" i="251"/>
  <c r="BI57" i="251" s="1"/>
  <c r="N58" i="251"/>
  <c r="BI58" i="251" s="1"/>
  <c r="D56" i="251"/>
  <c r="AY56" i="251" s="1"/>
  <c r="D57" i="251"/>
  <c r="AY57" i="251" s="1"/>
  <c r="D58" i="251"/>
  <c r="AY58" i="251" s="1"/>
  <c r="D55" i="251"/>
  <c r="AY55" i="251" s="1"/>
  <c r="D54" i="251"/>
  <c r="D53" i="251"/>
  <c r="D52" i="251"/>
  <c r="D51" i="251"/>
  <c r="D50" i="251"/>
  <c r="D49" i="251"/>
  <c r="D48" i="251"/>
  <c r="D47" i="251"/>
  <c r="D46" i="251"/>
  <c r="D45" i="251"/>
  <c r="D44" i="251"/>
  <c r="D43" i="251"/>
  <c r="D42" i="251"/>
  <c r="D41" i="251"/>
  <c r="D40" i="251"/>
  <c r="D39" i="251"/>
  <c r="D38" i="251"/>
  <c r="D37" i="251"/>
  <c r="D36" i="251"/>
  <c r="D35" i="251"/>
  <c r="D34" i="251"/>
  <c r="D33" i="251"/>
  <c r="D32" i="251"/>
  <c r="D31" i="251"/>
  <c r="D30" i="251"/>
  <c r="D29" i="251"/>
  <c r="D28" i="251"/>
  <c r="D27" i="251"/>
  <c r="D26" i="251"/>
  <c r="D25" i="251"/>
  <c r="D24" i="251"/>
  <c r="D23" i="251"/>
  <c r="D22" i="251"/>
  <c r="D21" i="251"/>
  <c r="D20" i="251"/>
  <c r="D19" i="251"/>
  <c r="D18" i="251"/>
  <c r="D17" i="251"/>
  <c r="D16" i="251"/>
  <c r="D15" i="251"/>
  <c r="D14" i="251"/>
  <c r="D13" i="251"/>
  <c r="D12" i="251"/>
  <c r="D11" i="251"/>
  <c r="D10" i="251"/>
  <c r="D59" i="251"/>
  <c r="AY59" i="251" s="1"/>
  <c r="H57" i="251"/>
  <c r="BC57" i="251" s="1"/>
  <c r="H58" i="251"/>
  <c r="BC58" i="251" s="1"/>
  <c r="H59" i="251"/>
  <c r="BC59" i="251" s="1"/>
  <c r="H54" i="251"/>
  <c r="H53" i="251"/>
  <c r="H52" i="251"/>
  <c r="H51" i="251"/>
  <c r="H50" i="251"/>
  <c r="H49" i="251"/>
  <c r="H48" i="251"/>
  <c r="H47" i="251"/>
  <c r="H46" i="251"/>
  <c r="H45" i="251"/>
  <c r="H44" i="251"/>
  <c r="H43" i="251"/>
  <c r="H42" i="251"/>
  <c r="H41" i="251"/>
  <c r="H40" i="251"/>
  <c r="H39" i="251"/>
  <c r="H38" i="251"/>
  <c r="H37" i="251"/>
  <c r="H36" i="251"/>
  <c r="H35" i="251"/>
  <c r="H34" i="251"/>
  <c r="H33" i="251"/>
  <c r="H32" i="251"/>
  <c r="H31" i="251"/>
  <c r="H30" i="251"/>
  <c r="H29" i="251"/>
  <c r="H28" i="251"/>
  <c r="H27" i="251"/>
  <c r="H26" i="251"/>
  <c r="H25" i="251"/>
  <c r="H24" i="251"/>
  <c r="H23" i="251"/>
  <c r="H22" i="251"/>
  <c r="H21" i="251"/>
  <c r="H20" i="251"/>
  <c r="H19" i="251"/>
  <c r="H18" i="251"/>
  <c r="H17" i="251"/>
  <c r="H16" i="251"/>
  <c r="H15" i="251"/>
  <c r="H14" i="251"/>
  <c r="H13" i="251"/>
  <c r="H12" i="251"/>
  <c r="H11" i="251"/>
  <c r="H10" i="251"/>
  <c r="H55" i="251"/>
  <c r="BC55" i="251" s="1"/>
  <c r="H56" i="251"/>
  <c r="BC56" i="251" s="1"/>
  <c r="AA52" i="251"/>
  <c r="AA40" i="251"/>
  <c r="AA28" i="251"/>
  <c r="AA16" i="251"/>
  <c r="AA41" i="251"/>
  <c r="AA51" i="251"/>
  <c r="AA39" i="251"/>
  <c r="AA27" i="251"/>
  <c r="AA15" i="251"/>
  <c r="AA50" i="251"/>
  <c r="AA38" i="251"/>
  <c r="AA26" i="251"/>
  <c r="AA14" i="251"/>
  <c r="AA29" i="251"/>
  <c r="AA49" i="251"/>
  <c r="AA37" i="251"/>
  <c r="AA25" i="251"/>
  <c r="AA13" i="251"/>
  <c r="AA48" i="251"/>
  <c r="AA36" i="251"/>
  <c r="AA24" i="251"/>
  <c r="AA12" i="251"/>
  <c r="AA47" i="251"/>
  <c r="AA35" i="251"/>
  <c r="AA23" i="251"/>
  <c r="AA11" i="251"/>
  <c r="AA46" i="251"/>
  <c r="AA34" i="251"/>
  <c r="AA22" i="251"/>
  <c r="AA10" i="251"/>
  <c r="AA45" i="251"/>
  <c r="AA33" i="251"/>
  <c r="AA21" i="251"/>
  <c r="AA44" i="251"/>
  <c r="AA32" i="251"/>
  <c r="AA20" i="251"/>
  <c r="AA43" i="251"/>
  <c r="AA31" i="251"/>
  <c r="AA19" i="251"/>
  <c r="AA59" i="251"/>
  <c r="BS59" i="251" s="1"/>
  <c r="AA58" i="251"/>
  <c r="BS58" i="251" s="1"/>
  <c r="AA57" i="251"/>
  <c r="BS57" i="251" s="1"/>
  <c r="AA56" i="251"/>
  <c r="BS56" i="251" s="1"/>
  <c r="AA55" i="251"/>
  <c r="BS55" i="251" s="1"/>
  <c r="AA54" i="251"/>
  <c r="AA42" i="251"/>
  <c r="AA30" i="251"/>
  <c r="AA18" i="251"/>
  <c r="AA17" i="251"/>
  <c r="AA53" i="251"/>
  <c r="AE58" i="251"/>
  <c r="AE50" i="251"/>
  <c r="AE44" i="251"/>
  <c r="AE38" i="251"/>
  <c r="AE32" i="251"/>
  <c r="AE26" i="251"/>
  <c r="AE20" i="251"/>
  <c r="AE14" i="251"/>
  <c r="AE33" i="251"/>
  <c r="AE27" i="251"/>
  <c r="AF27" i="251" s="1"/>
  <c r="AE57" i="251"/>
  <c r="AF57" i="251" s="1"/>
  <c r="AE56" i="251"/>
  <c r="AF56" i="251" s="1"/>
  <c r="AE49" i="251"/>
  <c r="AE43" i="251"/>
  <c r="AE37" i="251"/>
  <c r="AE31" i="251"/>
  <c r="AE25" i="251"/>
  <c r="AE19" i="251"/>
  <c r="AE13" i="251"/>
  <c r="AE55" i="251"/>
  <c r="AE54" i="251"/>
  <c r="AE48" i="251"/>
  <c r="AF48" i="251" s="1"/>
  <c r="AE42" i="251"/>
  <c r="AF42" i="251" s="1"/>
  <c r="AE36" i="251"/>
  <c r="AF36" i="251" s="1"/>
  <c r="AE30" i="251"/>
  <c r="AE24" i="251"/>
  <c r="AE18" i="251"/>
  <c r="AE12" i="251"/>
  <c r="AE51" i="251"/>
  <c r="AE15" i="251"/>
  <c r="AE53" i="251"/>
  <c r="AE47" i="251"/>
  <c r="AE41" i="251"/>
  <c r="AE35" i="251"/>
  <c r="AF35" i="251" s="1"/>
  <c r="AE29" i="251"/>
  <c r="AF29" i="251" s="1"/>
  <c r="AE23" i="251"/>
  <c r="AF23" i="251" s="1"/>
  <c r="AE17" i="251"/>
  <c r="AE11" i="251"/>
  <c r="AE39" i="251"/>
  <c r="AE21" i="251"/>
  <c r="AE52" i="251"/>
  <c r="AE46" i="251"/>
  <c r="AE40" i="251"/>
  <c r="AE34" i="251"/>
  <c r="AE28" i="251"/>
  <c r="AE22" i="251"/>
  <c r="AF22" i="251" s="1"/>
  <c r="AE16" i="251"/>
  <c r="AF16" i="251" s="1"/>
  <c r="AE10" i="251"/>
  <c r="AF10" i="251" s="1"/>
  <c r="AE45" i="251"/>
  <c r="AE59" i="251"/>
  <c r="AC59" i="251"/>
  <c r="BU59" i="251" s="1"/>
  <c r="AC53" i="251"/>
  <c r="AC49" i="251"/>
  <c r="AC45" i="251"/>
  <c r="AC41" i="251"/>
  <c r="AC37" i="251"/>
  <c r="AC33" i="251"/>
  <c r="AC29" i="251"/>
  <c r="AD29" i="251" s="1"/>
  <c r="AC25" i="251"/>
  <c r="AD25" i="251" s="1"/>
  <c r="AC21" i="251"/>
  <c r="AD21" i="251" s="1"/>
  <c r="AC17" i="251"/>
  <c r="AC13" i="251"/>
  <c r="AC58" i="251"/>
  <c r="BU58" i="251" s="1"/>
  <c r="AC57" i="251"/>
  <c r="BU57" i="251" s="1"/>
  <c r="AC52" i="251"/>
  <c r="AC48" i="251"/>
  <c r="AC44" i="251"/>
  <c r="AC40" i="251"/>
  <c r="AC36" i="251"/>
  <c r="AC32" i="251"/>
  <c r="AC28" i="251"/>
  <c r="AD28" i="251" s="1"/>
  <c r="AC24" i="251"/>
  <c r="AD24" i="251" s="1"/>
  <c r="AC20" i="251"/>
  <c r="AC16" i="251"/>
  <c r="AC12" i="251"/>
  <c r="AC56" i="251"/>
  <c r="BU56" i="251" s="1"/>
  <c r="AC51" i="251"/>
  <c r="AC47" i="251"/>
  <c r="AC43" i="251"/>
  <c r="AC39" i="251"/>
  <c r="AC35" i="251"/>
  <c r="AC31" i="251"/>
  <c r="AD31" i="251" s="1"/>
  <c r="AC27" i="251"/>
  <c r="AD27" i="251" s="1"/>
  <c r="AC23" i="251"/>
  <c r="AD23" i="251" s="1"/>
  <c r="AC19" i="251"/>
  <c r="AC15" i="251"/>
  <c r="AC11" i="251"/>
  <c r="AC55" i="251"/>
  <c r="BU55" i="251" s="1"/>
  <c r="AC54" i="251"/>
  <c r="AC50" i="251"/>
  <c r="AC46" i="251"/>
  <c r="AC42" i="251"/>
  <c r="AC38" i="251"/>
  <c r="AC34" i="251"/>
  <c r="AD34" i="251" s="1"/>
  <c r="AC30" i="251"/>
  <c r="AD30" i="251" s="1"/>
  <c r="AC26" i="251"/>
  <c r="AD26" i="251" s="1"/>
  <c r="AC22" i="251"/>
  <c r="AC18" i="251"/>
  <c r="AC14" i="251"/>
  <c r="AC10" i="251"/>
  <c r="AM58" i="251"/>
  <c r="AM54" i="251"/>
  <c r="AM51" i="251"/>
  <c r="AM48" i="251"/>
  <c r="AM45" i="251"/>
  <c r="AM42" i="251"/>
  <c r="AN42" i="251" s="1"/>
  <c r="AM39" i="251"/>
  <c r="AN39" i="251" s="1"/>
  <c r="AM36" i="251"/>
  <c r="AN36" i="251" s="1"/>
  <c r="AM33" i="251"/>
  <c r="AM30" i="251"/>
  <c r="AN30" i="251" s="1"/>
  <c r="AM27" i="251"/>
  <c r="AM24" i="251"/>
  <c r="AM21" i="251"/>
  <c r="AM18" i="251"/>
  <c r="AM15" i="251"/>
  <c r="AM12" i="251"/>
  <c r="AM57" i="251"/>
  <c r="AN57" i="251" s="1"/>
  <c r="AM53" i="251"/>
  <c r="AN53" i="251" s="1"/>
  <c r="AM50" i="251"/>
  <c r="AN50" i="251" s="1"/>
  <c r="AM47" i="251"/>
  <c r="AN47" i="251" s="1"/>
  <c r="AM44" i="251"/>
  <c r="AM41" i="251"/>
  <c r="AM38" i="251"/>
  <c r="AM35" i="251"/>
  <c r="AM32" i="251"/>
  <c r="AM29" i="251"/>
  <c r="AM26" i="251"/>
  <c r="AM23" i="251"/>
  <c r="AM20" i="251"/>
  <c r="AN20" i="251" s="1"/>
  <c r="AM17" i="251"/>
  <c r="AN17" i="251" s="1"/>
  <c r="AM14" i="251"/>
  <c r="AN14" i="251" s="1"/>
  <c r="AM11" i="251"/>
  <c r="AN11" i="251" s="1"/>
  <c r="AM56" i="251"/>
  <c r="AM52" i="251"/>
  <c r="AN52" i="251" s="1"/>
  <c r="AM49" i="251"/>
  <c r="AM46" i="251"/>
  <c r="AM43" i="251"/>
  <c r="AM40" i="251"/>
  <c r="AM37" i="251"/>
  <c r="AM34" i="251"/>
  <c r="AM31" i="251"/>
  <c r="AN31" i="251" s="1"/>
  <c r="AM28" i="251"/>
  <c r="AN28" i="251" s="1"/>
  <c r="AM25" i="251"/>
  <c r="AN25" i="251" s="1"/>
  <c r="AM22" i="251"/>
  <c r="AN22" i="251" s="1"/>
  <c r="AM19" i="251"/>
  <c r="AM16" i="251"/>
  <c r="AN16" i="251" s="1"/>
  <c r="AM13" i="251"/>
  <c r="AM10" i="251"/>
  <c r="AM59" i="251"/>
  <c r="AM55" i="251"/>
  <c r="AG57" i="251"/>
  <c r="AG54" i="251"/>
  <c r="AG42" i="251"/>
  <c r="AG30" i="251"/>
  <c r="AH30" i="251" s="1"/>
  <c r="AG18" i="251"/>
  <c r="AH18" i="251" s="1"/>
  <c r="AG49" i="251"/>
  <c r="AH49" i="251" s="1"/>
  <c r="AG37" i="251"/>
  <c r="AG25" i="251"/>
  <c r="AH25" i="251" s="1"/>
  <c r="AG13" i="251"/>
  <c r="AH13" i="251" s="1"/>
  <c r="AG44" i="251"/>
  <c r="AG32" i="251"/>
  <c r="AG20" i="251"/>
  <c r="AG51" i="251"/>
  <c r="AG39" i="251"/>
  <c r="AG27" i="251"/>
  <c r="AH27" i="251" s="1"/>
  <c r="AG15" i="251"/>
  <c r="AH15" i="251" s="1"/>
  <c r="AG59" i="251"/>
  <c r="AH59" i="251" s="1"/>
  <c r="AG56" i="251"/>
  <c r="AH56" i="251" s="1"/>
  <c r="AG46" i="251"/>
  <c r="AG34" i="251"/>
  <c r="AH34" i="251" s="1"/>
  <c r="AG22" i="251"/>
  <c r="AH22" i="251" s="1"/>
  <c r="AG10" i="251"/>
  <c r="AG53" i="251"/>
  <c r="AG41" i="251"/>
  <c r="AG29" i="251"/>
  <c r="AG17" i="251"/>
  <c r="AG48" i="251"/>
  <c r="AG36" i="251"/>
  <c r="AH36" i="251" s="1"/>
  <c r="AG24" i="251"/>
  <c r="AH24" i="251" s="1"/>
  <c r="AG12" i="251"/>
  <c r="AH12" i="251" s="1"/>
  <c r="AG43" i="251"/>
  <c r="AG31" i="251"/>
  <c r="AH31" i="251" s="1"/>
  <c r="AG19" i="251"/>
  <c r="AH19" i="251" s="1"/>
  <c r="AG58" i="251"/>
  <c r="AG55" i="251"/>
  <c r="AH55" i="251" s="1"/>
  <c r="AG50" i="251"/>
  <c r="AG38" i="251"/>
  <c r="AG26" i="251"/>
  <c r="AG14" i="251"/>
  <c r="AH14" i="251" s="1"/>
  <c r="AG45" i="251"/>
  <c r="AH45" i="251" s="1"/>
  <c r="AG33" i="251"/>
  <c r="AH33" i="251" s="1"/>
  <c r="AG21" i="251"/>
  <c r="AH21" i="251" s="1"/>
  <c r="AG52" i="251"/>
  <c r="AG40" i="251"/>
  <c r="AH40" i="251" s="1"/>
  <c r="AG28" i="251"/>
  <c r="AH28" i="251" s="1"/>
  <c r="AG16" i="251"/>
  <c r="AG47" i="251"/>
  <c r="AG35" i="251"/>
  <c r="AG23" i="251"/>
  <c r="AG11" i="251"/>
  <c r="V59" i="251"/>
  <c r="BQ59" i="251" s="1"/>
  <c r="V54" i="251"/>
  <c r="W54" i="251" s="1"/>
  <c r="V52" i="251"/>
  <c r="W52" i="251" s="1"/>
  <c r="V50" i="251"/>
  <c r="W50" i="251" s="1"/>
  <c r="V48" i="251"/>
  <c r="V46" i="251"/>
  <c r="W46" i="251" s="1"/>
  <c r="V44" i="251"/>
  <c r="W44" i="251" s="1"/>
  <c r="V42" i="251"/>
  <c r="V40" i="251"/>
  <c r="V38" i="251"/>
  <c r="V36" i="251"/>
  <c r="V34" i="251"/>
  <c r="V32" i="251"/>
  <c r="W32" i="251" s="1"/>
  <c r="V30" i="251"/>
  <c r="W30" i="251" s="1"/>
  <c r="V28" i="251"/>
  <c r="W28" i="251" s="1"/>
  <c r="V26" i="251"/>
  <c r="W26" i="251" s="1"/>
  <c r="V24" i="251"/>
  <c r="V22" i="251"/>
  <c r="W22" i="251" s="1"/>
  <c r="V20" i="251"/>
  <c r="W20" i="251" s="1"/>
  <c r="V18" i="251"/>
  <c r="V16" i="251"/>
  <c r="W16" i="251" s="1"/>
  <c r="V14" i="251"/>
  <c r="V12" i="251"/>
  <c r="V10" i="251"/>
  <c r="V56" i="251"/>
  <c r="BQ56" i="251" s="1"/>
  <c r="V58" i="251"/>
  <c r="BQ58" i="251" s="1"/>
  <c r="V53" i="251"/>
  <c r="W53" i="251" s="1"/>
  <c r="V51" i="251"/>
  <c r="W51" i="251" s="1"/>
  <c r="V49" i="251"/>
  <c r="V47" i="251"/>
  <c r="W47" i="251" s="1"/>
  <c r="V45" i="251"/>
  <c r="W45" i="251" s="1"/>
  <c r="V43" i="251"/>
  <c r="V41" i="251"/>
  <c r="V39" i="251"/>
  <c r="V37" i="251"/>
  <c r="V35" i="251"/>
  <c r="V33" i="251"/>
  <c r="W33" i="251" s="1"/>
  <c r="V31" i="251"/>
  <c r="W31" i="251" s="1"/>
  <c r="V29" i="251"/>
  <c r="W29" i="251" s="1"/>
  <c r="V27" i="251"/>
  <c r="W27" i="251" s="1"/>
  <c r="V25" i="251"/>
  <c r="V23" i="251"/>
  <c r="BQ23" i="251" s="1"/>
  <c r="V21" i="251"/>
  <c r="W21" i="251" s="1"/>
  <c r="V19" i="251"/>
  <c r="V17" i="251"/>
  <c r="V15" i="251"/>
  <c r="V13" i="251"/>
  <c r="V11" i="251"/>
  <c r="V55" i="251"/>
  <c r="BQ55" i="251" s="1"/>
  <c r="V57" i="251"/>
  <c r="BQ57" i="251" s="1"/>
  <c r="L52" i="251"/>
  <c r="M52" i="251" s="1"/>
  <c r="L40" i="251"/>
  <c r="M40" i="251" s="1"/>
  <c r="L28" i="251"/>
  <c r="L16" i="251"/>
  <c r="M16" i="251" s="1"/>
  <c r="L45" i="251"/>
  <c r="M45" i="251" s="1"/>
  <c r="L33" i="251"/>
  <c r="M33" i="251" s="1"/>
  <c r="L21" i="251"/>
  <c r="M21" i="251" s="1"/>
  <c r="L54" i="251"/>
  <c r="M54" i="251" s="1"/>
  <c r="L50" i="251"/>
  <c r="M50" i="251" s="1"/>
  <c r="L38" i="251"/>
  <c r="M38" i="251" s="1"/>
  <c r="L26" i="251"/>
  <c r="M26" i="251" s="1"/>
  <c r="L14" i="251"/>
  <c r="M14" i="251" s="1"/>
  <c r="L43" i="251"/>
  <c r="M43" i="251" s="1"/>
  <c r="L31" i="251"/>
  <c r="M31" i="251" s="1"/>
  <c r="L19" i="251"/>
  <c r="L18" i="251"/>
  <c r="M18" i="251" s="1"/>
  <c r="L59" i="251"/>
  <c r="M59" i="251" s="1"/>
  <c r="L57" i="251"/>
  <c r="BG57" i="251" s="1"/>
  <c r="L55" i="251"/>
  <c r="BG55" i="251" s="1"/>
  <c r="L48" i="251"/>
  <c r="M48" i="251" s="1"/>
  <c r="L36" i="251"/>
  <c r="M36" i="251" s="1"/>
  <c r="L24" i="251"/>
  <c r="M24" i="251" s="1"/>
  <c r="L12" i="251"/>
  <c r="M12" i="251" s="1"/>
  <c r="L56" i="251"/>
  <c r="BG56" i="251" s="1"/>
  <c r="L53" i="251"/>
  <c r="M53" i="251" s="1"/>
  <c r="L41" i="251"/>
  <c r="M41" i="251" s="1"/>
  <c r="L29" i="251"/>
  <c r="L17" i="251"/>
  <c r="M17" i="251" s="1"/>
  <c r="L42" i="251"/>
  <c r="M42" i="251" s="1"/>
  <c r="L46" i="251"/>
  <c r="M46" i="251" s="1"/>
  <c r="L34" i="251"/>
  <c r="M34" i="251" s="1"/>
  <c r="L22" i="251"/>
  <c r="M22" i="251" s="1"/>
  <c r="L10" i="251"/>
  <c r="M10" i="251" s="1"/>
  <c r="L51" i="251"/>
  <c r="M51" i="251" s="1"/>
  <c r="L39" i="251"/>
  <c r="M39" i="251" s="1"/>
  <c r="L27" i="251"/>
  <c r="M27" i="251" s="1"/>
  <c r="L15" i="251"/>
  <c r="M15" i="251" s="1"/>
  <c r="L44" i="251"/>
  <c r="M44" i="251" s="1"/>
  <c r="L32" i="251"/>
  <c r="L20" i="251"/>
  <c r="M20" i="251" s="1"/>
  <c r="L58" i="251"/>
  <c r="BG58" i="251" s="1"/>
  <c r="L30" i="251"/>
  <c r="M30" i="251" s="1"/>
  <c r="L49" i="251"/>
  <c r="M49" i="251" s="1"/>
  <c r="L37" i="251"/>
  <c r="M37" i="251" s="1"/>
  <c r="L25" i="251"/>
  <c r="M25" i="251" s="1"/>
  <c r="L13" i="251"/>
  <c r="M13" i="251" s="1"/>
  <c r="L47" i="251"/>
  <c r="M47" i="251" s="1"/>
  <c r="L35" i="251"/>
  <c r="M35" i="251" s="1"/>
  <c r="L23" i="251"/>
  <c r="M23" i="251" s="1"/>
  <c r="L11" i="251"/>
  <c r="M11" i="251" s="1"/>
  <c r="T56" i="251"/>
  <c r="BO56" i="251" s="1"/>
  <c r="T54" i="251"/>
  <c r="U54" i="251" s="1"/>
  <c r="T51" i="251"/>
  <c r="U51" i="251" s="1"/>
  <c r="T48" i="251"/>
  <c r="U48" i="251" s="1"/>
  <c r="T45" i="251"/>
  <c r="U45" i="251" s="1"/>
  <c r="T42" i="251"/>
  <c r="U42" i="251" s="1"/>
  <c r="T39" i="251"/>
  <c r="U39" i="251" s="1"/>
  <c r="T36" i="251"/>
  <c r="U36" i="251" s="1"/>
  <c r="T33" i="251"/>
  <c r="U33" i="251" s="1"/>
  <c r="T30" i="251"/>
  <c r="U30" i="251" s="1"/>
  <c r="T27" i="251"/>
  <c r="U27" i="251" s="1"/>
  <c r="T24" i="251"/>
  <c r="U24" i="251" s="1"/>
  <c r="T21" i="251"/>
  <c r="T18" i="251"/>
  <c r="U18" i="251" s="1"/>
  <c r="T15" i="251"/>
  <c r="U15" i="251" s="1"/>
  <c r="T12" i="251"/>
  <c r="U12" i="251" s="1"/>
  <c r="T59" i="251"/>
  <c r="BO59" i="251" s="1"/>
  <c r="T23" i="251"/>
  <c r="U23" i="251" s="1"/>
  <c r="T57" i="251"/>
  <c r="BO57" i="251" s="1"/>
  <c r="T52" i="251"/>
  <c r="U52" i="251" s="1"/>
  <c r="T49" i="251"/>
  <c r="U49" i="251" s="1"/>
  <c r="T46" i="251"/>
  <c r="U46" i="251" s="1"/>
  <c r="T43" i="251"/>
  <c r="U43" i="251" s="1"/>
  <c r="T40" i="251"/>
  <c r="U40" i="251" s="1"/>
  <c r="T37" i="251"/>
  <c r="T34" i="251"/>
  <c r="U34" i="251" s="1"/>
  <c r="T31" i="251"/>
  <c r="U31" i="251" s="1"/>
  <c r="T28" i="251"/>
  <c r="U28" i="251" s="1"/>
  <c r="T25" i="251"/>
  <c r="U25" i="251" s="1"/>
  <c r="T22" i="251"/>
  <c r="U22" i="251" s="1"/>
  <c r="T19" i="251"/>
  <c r="U19" i="251" s="1"/>
  <c r="T16" i="251"/>
  <c r="U16" i="251" s="1"/>
  <c r="T13" i="251"/>
  <c r="U13" i="251" s="1"/>
  <c r="T10" i="251"/>
  <c r="U10" i="251" s="1"/>
  <c r="T53" i="251"/>
  <c r="U53" i="251" s="1"/>
  <c r="T47" i="251"/>
  <c r="U47" i="251" s="1"/>
  <c r="T32" i="251"/>
  <c r="T55" i="251"/>
  <c r="BO55" i="251" s="1"/>
  <c r="T41" i="251"/>
  <c r="U41" i="251" s="1"/>
  <c r="T35" i="251"/>
  <c r="U35" i="251" s="1"/>
  <c r="T11" i="251"/>
  <c r="U11" i="251" s="1"/>
  <c r="T50" i="251"/>
  <c r="U50" i="251" s="1"/>
  <c r="T44" i="251"/>
  <c r="U44" i="251" s="1"/>
  <c r="T26" i="251"/>
  <c r="U26" i="251" s="1"/>
  <c r="T14" i="251"/>
  <c r="U14" i="251" s="1"/>
  <c r="T58" i="251"/>
  <c r="BO58" i="251" s="1"/>
  <c r="T38" i="251"/>
  <c r="U38" i="251" s="1"/>
  <c r="T29" i="251"/>
  <c r="U29" i="251" s="1"/>
  <c r="T20" i="251"/>
  <c r="T17" i="251"/>
  <c r="U17" i="251" s="1"/>
  <c r="E55" i="251"/>
  <c r="E57" i="251"/>
  <c r="E59" i="251"/>
  <c r="E56" i="251"/>
  <c r="S55" i="251"/>
  <c r="BN55" i="251" s="1"/>
  <c r="S56" i="251"/>
  <c r="BN56" i="251" s="1"/>
  <c r="S57" i="251"/>
  <c r="BN57" i="251" s="1"/>
  <c r="S58" i="251"/>
  <c r="BN58" i="251" s="1"/>
  <c r="S59" i="251"/>
  <c r="BN59" i="251" s="1"/>
  <c r="AJ55" i="251"/>
  <c r="AJ56" i="251"/>
  <c r="AJ57" i="251"/>
  <c r="AJ58" i="251"/>
  <c r="AJ59" i="251"/>
  <c r="AQ9" i="251"/>
  <c r="AR55" i="251"/>
  <c r="AR56" i="251"/>
  <c r="AR57" i="251"/>
  <c r="AR58" i="251"/>
  <c r="AR59" i="251"/>
  <c r="I56" i="251"/>
  <c r="BD56" i="251" s="1"/>
  <c r="I57" i="251"/>
  <c r="BD57" i="251" s="1"/>
  <c r="I58" i="251"/>
  <c r="BD58" i="251" s="1"/>
  <c r="I55" i="251"/>
  <c r="BD55" i="251" s="1"/>
  <c r="I59" i="251"/>
  <c r="BD59" i="251" s="1"/>
  <c r="G56" i="251"/>
  <c r="BB56" i="251" s="1"/>
  <c r="G57" i="251"/>
  <c r="BB57" i="251" s="1"/>
  <c r="G55" i="251"/>
  <c r="BB55" i="251" s="1"/>
  <c r="G58" i="251"/>
  <c r="BB58" i="251" s="1"/>
  <c r="G59" i="251"/>
  <c r="BB59" i="251" s="1"/>
  <c r="AF9" i="251"/>
  <c r="AF55" i="251"/>
  <c r="AF58" i="251"/>
  <c r="AF59" i="251"/>
  <c r="AB56" i="251"/>
  <c r="BT56" i="251" s="1"/>
  <c r="AB57" i="251"/>
  <c r="BT57" i="251" s="1"/>
  <c r="AB59" i="251"/>
  <c r="BT59" i="251" s="1"/>
  <c r="AB55" i="251"/>
  <c r="BT55" i="251" s="1"/>
  <c r="AB58" i="251"/>
  <c r="BT58" i="251" s="1"/>
  <c r="AS9" i="251"/>
  <c r="AT55" i="251"/>
  <c r="AT56" i="251"/>
  <c r="AT57" i="251"/>
  <c r="AT58" i="251"/>
  <c r="AT59" i="251"/>
  <c r="Q55" i="251"/>
  <c r="BL55" i="251" s="1"/>
  <c r="Q56" i="251"/>
  <c r="BL56" i="251" s="1"/>
  <c r="Q57" i="251"/>
  <c r="BL57" i="251" s="1"/>
  <c r="Q58" i="251"/>
  <c r="BL58" i="251" s="1"/>
  <c r="Q59" i="251"/>
  <c r="BL59" i="251" s="1"/>
  <c r="AD55" i="251"/>
  <c r="BV55" i="251" s="1"/>
  <c r="AD56" i="251"/>
  <c r="BV56" i="251" s="1"/>
  <c r="AD57" i="251"/>
  <c r="BV57" i="251" s="1"/>
  <c r="AD58" i="251"/>
  <c r="BV58" i="251" s="1"/>
  <c r="AD59" i="251"/>
  <c r="BV59" i="251" s="1"/>
  <c r="AH57" i="251"/>
  <c r="AH58" i="251"/>
  <c r="AP55" i="251"/>
  <c r="AP56" i="251"/>
  <c r="AP57" i="251"/>
  <c r="AP58" i="251"/>
  <c r="AP59" i="251"/>
  <c r="O56" i="251"/>
  <c r="BJ56" i="251" s="1"/>
  <c r="O57" i="251"/>
  <c r="BJ57" i="251" s="1"/>
  <c r="O58" i="251"/>
  <c r="BJ58" i="251" s="1"/>
  <c r="O59" i="251"/>
  <c r="BJ59" i="251" s="1"/>
  <c r="O55" i="251"/>
  <c r="BJ55" i="251" s="1"/>
  <c r="AN56" i="251"/>
  <c r="AN58" i="251"/>
  <c r="AN59" i="251"/>
  <c r="AN55" i="251"/>
  <c r="W56" i="251"/>
  <c r="BR56" i="251" s="1"/>
  <c r="K56" i="251"/>
  <c r="BF56" i="251" s="1"/>
  <c r="K57" i="251"/>
  <c r="BF57" i="251" s="1"/>
  <c r="K58" i="251"/>
  <c r="BF58" i="251" s="1"/>
  <c r="K59" i="251"/>
  <c r="BF59" i="251" s="1"/>
  <c r="K55" i="251"/>
  <c r="BF55" i="251" s="1"/>
  <c r="AD9" i="251"/>
  <c r="AD48" i="251"/>
  <c r="AD40" i="251"/>
  <c r="AD32" i="251"/>
  <c r="AD18" i="251"/>
  <c r="AD10" i="251"/>
  <c r="AD39" i="251"/>
  <c r="AD17" i="251"/>
  <c r="AD47" i="251"/>
  <c r="AD54" i="251"/>
  <c r="AD46" i="251"/>
  <c r="AD38" i="251"/>
  <c r="AD16" i="251"/>
  <c r="AD45" i="251"/>
  <c r="AD15" i="251"/>
  <c r="AD11" i="251"/>
  <c r="AD53" i="251"/>
  <c r="AD37" i="251"/>
  <c r="AD22" i="251"/>
  <c r="AD35" i="251"/>
  <c r="AD20" i="251"/>
  <c r="AD52" i="251"/>
  <c r="AD44" i="251"/>
  <c r="AD36" i="251"/>
  <c r="AD14" i="251"/>
  <c r="AD43" i="251"/>
  <c r="AD13" i="251"/>
  <c r="AD33" i="251"/>
  <c r="AD51" i="251"/>
  <c r="AD50" i="251"/>
  <c r="AD42" i="251"/>
  <c r="AD19" i="251"/>
  <c r="AD12" i="251"/>
  <c r="AD49" i="251"/>
  <c r="AD41" i="251"/>
  <c r="BA46" i="253"/>
  <c r="BA13" i="253"/>
  <c r="BA52" i="253"/>
  <c r="BA41" i="253"/>
  <c r="BA18" i="253"/>
  <c r="BA39" i="253"/>
  <c r="BA40" i="253"/>
  <c r="BA49" i="253"/>
  <c r="BA33" i="253"/>
  <c r="AA9" i="251"/>
  <c r="AB47" i="251"/>
  <c r="AB39" i="251"/>
  <c r="AB31" i="251"/>
  <c r="AB17" i="251"/>
  <c r="AB54" i="251"/>
  <c r="AB46" i="251"/>
  <c r="AB38" i="251"/>
  <c r="AB30" i="251"/>
  <c r="AB23" i="251"/>
  <c r="AB16" i="251"/>
  <c r="AB52" i="251"/>
  <c r="AB36" i="251"/>
  <c r="AB28" i="251"/>
  <c r="AB21" i="251"/>
  <c r="AB14" i="251"/>
  <c r="AB53" i="251"/>
  <c r="AB45" i="251"/>
  <c r="AB37" i="251"/>
  <c r="AB29" i="251"/>
  <c r="AB22" i="251"/>
  <c r="AB15" i="251"/>
  <c r="AB35" i="251"/>
  <c r="AB42" i="251"/>
  <c r="AB44" i="251"/>
  <c r="AB51" i="251"/>
  <c r="AB27" i="251"/>
  <c r="AB13" i="251"/>
  <c r="AB50" i="251"/>
  <c r="AB12" i="251"/>
  <c r="AB43" i="251"/>
  <c r="AB49" i="251"/>
  <c r="AB41" i="251"/>
  <c r="AB33" i="251"/>
  <c r="AB25" i="251"/>
  <c r="AB19" i="251"/>
  <c r="AB11" i="251"/>
  <c r="AB48" i="251"/>
  <c r="AB40" i="251"/>
  <c r="AB32" i="251"/>
  <c r="AB24" i="251"/>
  <c r="AB18" i="251"/>
  <c r="AB10" i="251"/>
  <c r="AB20" i="251"/>
  <c r="AB34" i="251"/>
  <c r="AB26" i="251"/>
  <c r="BA17" i="253"/>
  <c r="BA42" i="253"/>
  <c r="BA10" i="253"/>
  <c r="BA47" i="253"/>
  <c r="BA37" i="253"/>
  <c r="BA38" i="253"/>
  <c r="BA44" i="253"/>
  <c r="BA35" i="253"/>
  <c r="BA19" i="253"/>
  <c r="BA23" i="253"/>
  <c r="W38" i="251"/>
  <c r="W37" i="251"/>
  <c r="W15" i="251"/>
  <c r="W40" i="251"/>
  <c r="W10" i="251"/>
  <c r="W36" i="251"/>
  <c r="W14" i="251"/>
  <c r="W43" i="251"/>
  <c r="W35" i="251"/>
  <c r="W13" i="251"/>
  <c r="W24" i="251"/>
  <c r="W42" i="251"/>
  <c r="W34" i="251"/>
  <c r="W19" i="251"/>
  <c r="W12" i="251"/>
  <c r="W17" i="251"/>
  <c r="W49" i="251"/>
  <c r="W41" i="251"/>
  <c r="W25" i="251"/>
  <c r="BQ19" i="251"/>
  <c r="W11" i="251"/>
  <c r="W48" i="251"/>
  <c r="W18" i="251"/>
  <c r="W39" i="251"/>
  <c r="U37" i="251"/>
  <c r="U21" i="251"/>
  <c r="U20" i="251"/>
  <c r="U32" i="251"/>
  <c r="S52" i="251"/>
  <c r="S44" i="251"/>
  <c r="S36" i="251"/>
  <c r="S28" i="251"/>
  <c r="S21" i="251"/>
  <c r="S14" i="251"/>
  <c r="S27" i="251"/>
  <c r="S51" i="251"/>
  <c r="S13" i="251"/>
  <c r="S49" i="251"/>
  <c r="S19" i="251"/>
  <c r="S50" i="251"/>
  <c r="S42" i="251"/>
  <c r="S34" i="251"/>
  <c r="S26" i="251"/>
  <c r="S12" i="251"/>
  <c r="S47" i="251"/>
  <c r="S39" i="251"/>
  <c r="S31" i="251"/>
  <c r="S17" i="251"/>
  <c r="S41" i="251"/>
  <c r="S11" i="251"/>
  <c r="S48" i="251"/>
  <c r="S32" i="251"/>
  <c r="S18" i="251"/>
  <c r="S54" i="251"/>
  <c r="S46" i="251"/>
  <c r="S38" i="251"/>
  <c r="S30" i="251"/>
  <c r="S23" i="251"/>
  <c r="S16" i="251"/>
  <c r="S53" i="251"/>
  <c r="S45" i="251"/>
  <c r="S37" i="251"/>
  <c r="S22" i="251"/>
  <c r="S15" i="251"/>
  <c r="S33" i="251"/>
  <c r="S25" i="251"/>
  <c r="S40" i="251"/>
  <c r="S24" i="251"/>
  <c r="S10" i="251"/>
  <c r="S29" i="251"/>
  <c r="S43" i="251"/>
  <c r="S35" i="251"/>
  <c r="S20" i="251"/>
  <c r="Q51" i="251"/>
  <c r="Q43" i="251"/>
  <c r="Q35" i="251"/>
  <c r="Q27" i="251"/>
  <c r="Q20" i="251"/>
  <c r="Q13" i="251"/>
  <c r="Q42" i="251"/>
  <c r="Q26" i="251"/>
  <c r="Q12" i="251"/>
  <c r="Q50" i="251"/>
  <c r="Q34" i="251"/>
  <c r="Q47" i="251"/>
  <c r="Q39" i="251"/>
  <c r="Q17" i="251"/>
  <c r="Q49" i="251"/>
  <c r="Q41" i="251"/>
  <c r="Q33" i="251"/>
  <c r="Q25" i="251"/>
  <c r="Q19" i="251"/>
  <c r="Q11" i="251"/>
  <c r="Q48" i="251"/>
  <c r="Q40" i="251"/>
  <c r="Q32" i="251"/>
  <c r="Q24" i="251"/>
  <c r="Q18" i="251"/>
  <c r="Q10" i="251"/>
  <c r="Q31" i="251"/>
  <c r="Q54" i="251"/>
  <c r="Q46" i="251"/>
  <c r="Q38" i="251"/>
  <c r="Q30" i="251"/>
  <c r="Q23" i="251"/>
  <c r="Q16" i="251"/>
  <c r="Q15" i="251"/>
  <c r="Q52" i="251"/>
  <c r="Q36" i="251"/>
  <c r="Q28" i="251"/>
  <c r="Q21" i="251"/>
  <c r="Q14" i="251"/>
  <c r="Q53" i="251"/>
  <c r="Q45" i="251"/>
  <c r="Q37" i="251"/>
  <c r="Q29" i="251"/>
  <c r="Q22" i="251"/>
  <c r="Q44" i="251"/>
  <c r="O50" i="251"/>
  <c r="O42" i="251"/>
  <c r="O34" i="251"/>
  <c r="O26" i="251"/>
  <c r="O12" i="251"/>
  <c r="O40" i="251"/>
  <c r="O10" i="251"/>
  <c r="O49" i="251"/>
  <c r="O41" i="251"/>
  <c r="O33" i="251"/>
  <c r="O25" i="251"/>
  <c r="O19" i="251"/>
  <c r="O11" i="251"/>
  <c r="O48" i="251"/>
  <c r="O18" i="251"/>
  <c r="O39" i="251"/>
  <c r="O17" i="251"/>
  <c r="O54" i="251"/>
  <c r="O46" i="251"/>
  <c r="O38" i="251"/>
  <c r="O30" i="251"/>
  <c r="O23" i="251"/>
  <c r="O16" i="251"/>
  <c r="O24" i="251"/>
  <c r="O53" i="251"/>
  <c r="O45" i="251"/>
  <c r="O37" i="251"/>
  <c r="O29" i="251"/>
  <c r="O22" i="251"/>
  <c r="O15" i="251"/>
  <c r="O32" i="251"/>
  <c r="O47" i="251"/>
  <c r="O52" i="251"/>
  <c r="O44" i="251"/>
  <c r="O36" i="251"/>
  <c r="O28" i="251"/>
  <c r="O21" i="251"/>
  <c r="O14" i="251"/>
  <c r="O51" i="251"/>
  <c r="O43" i="251"/>
  <c r="O35" i="251"/>
  <c r="O27" i="251"/>
  <c r="O20" i="251"/>
  <c r="O13" i="251"/>
  <c r="O31" i="251"/>
  <c r="M9" i="251"/>
  <c r="M19" i="251"/>
  <c r="M32" i="251"/>
  <c r="M29" i="251"/>
  <c r="M28" i="251"/>
  <c r="K48" i="251"/>
  <c r="K40" i="251"/>
  <c r="K32" i="251"/>
  <c r="K24" i="251"/>
  <c r="K18" i="251"/>
  <c r="K10" i="251"/>
  <c r="K50" i="251"/>
  <c r="K12" i="251"/>
  <c r="K47" i="251"/>
  <c r="K39" i="251"/>
  <c r="K31" i="251"/>
  <c r="K17" i="251"/>
  <c r="K52" i="251"/>
  <c r="K28" i="251"/>
  <c r="K21" i="251"/>
  <c r="K14" i="251"/>
  <c r="K43" i="251"/>
  <c r="K20" i="251"/>
  <c r="K54" i="251"/>
  <c r="K46" i="251"/>
  <c r="K38" i="251"/>
  <c r="K30" i="251"/>
  <c r="K23" i="251"/>
  <c r="K16" i="251"/>
  <c r="K53" i="251"/>
  <c r="K45" i="251"/>
  <c r="K37" i="251"/>
  <c r="K29" i="251"/>
  <c r="K22" i="251"/>
  <c r="K15" i="251"/>
  <c r="K51" i="251"/>
  <c r="K27" i="251"/>
  <c r="K42" i="251"/>
  <c r="K36" i="251"/>
  <c r="K35" i="251"/>
  <c r="K34" i="251"/>
  <c r="K44" i="251"/>
  <c r="K26" i="251"/>
  <c r="K13" i="251"/>
  <c r="K49" i="251"/>
  <c r="K41" i="251"/>
  <c r="K33" i="251"/>
  <c r="K25" i="251"/>
  <c r="K19" i="251"/>
  <c r="K11" i="251"/>
  <c r="I48" i="251"/>
  <c r="I40" i="251"/>
  <c r="I32" i="251"/>
  <c r="I24" i="251"/>
  <c r="I18" i="251"/>
  <c r="I10" i="251"/>
  <c r="I47" i="251"/>
  <c r="I39" i="251"/>
  <c r="I31" i="251"/>
  <c r="I17" i="251"/>
  <c r="I44" i="251"/>
  <c r="I28" i="251"/>
  <c r="I52" i="251"/>
  <c r="I21" i="251"/>
  <c r="I54" i="251"/>
  <c r="I46" i="251"/>
  <c r="I38" i="251"/>
  <c r="I30" i="251"/>
  <c r="I23" i="251"/>
  <c r="I16" i="251"/>
  <c r="I36" i="251"/>
  <c r="I53" i="251"/>
  <c r="I45" i="251"/>
  <c r="I37" i="251"/>
  <c r="I29" i="251"/>
  <c r="I22" i="251"/>
  <c r="I15" i="251"/>
  <c r="I14" i="251"/>
  <c r="I51" i="251"/>
  <c r="I43" i="251"/>
  <c r="I35" i="251"/>
  <c r="I27" i="251"/>
  <c r="I20" i="251"/>
  <c r="I13" i="251"/>
  <c r="I50" i="251"/>
  <c r="I42" i="251"/>
  <c r="I34" i="251"/>
  <c r="I26" i="251"/>
  <c r="I12" i="251"/>
  <c r="I49" i="251"/>
  <c r="I41" i="251"/>
  <c r="I33" i="251"/>
  <c r="I25" i="251"/>
  <c r="I19" i="251"/>
  <c r="I11" i="251"/>
  <c r="F9" i="251"/>
  <c r="G48" i="251"/>
  <c r="G40" i="251"/>
  <c r="G32" i="251"/>
  <c r="G24" i="251"/>
  <c r="G18" i="251"/>
  <c r="G10" i="251"/>
  <c r="G37" i="251"/>
  <c r="G44" i="251"/>
  <c r="G36" i="251"/>
  <c r="G21" i="251"/>
  <c r="G43" i="251"/>
  <c r="G47" i="251"/>
  <c r="G39" i="251"/>
  <c r="G31" i="251"/>
  <c r="G17" i="251"/>
  <c r="G53" i="251"/>
  <c r="G45" i="251"/>
  <c r="G29" i="251"/>
  <c r="G22" i="251"/>
  <c r="G15" i="251"/>
  <c r="G52" i="251"/>
  <c r="G28" i="251"/>
  <c r="G35" i="251"/>
  <c r="G54" i="251"/>
  <c r="G46" i="251"/>
  <c r="G38" i="251"/>
  <c r="G23" i="251"/>
  <c r="G16" i="251"/>
  <c r="G20" i="251"/>
  <c r="G27" i="251"/>
  <c r="G50" i="251"/>
  <c r="G42" i="251"/>
  <c r="G34" i="251"/>
  <c r="G26" i="251"/>
  <c r="G12" i="251"/>
  <c r="G30" i="251"/>
  <c r="G51" i="251"/>
  <c r="G49" i="251"/>
  <c r="G41" i="251"/>
  <c r="G33" i="251"/>
  <c r="G25" i="251"/>
  <c r="G19" i="251"/>
  <c r="G11" i="251"/>
  <c r="G14" i="251"/>
  <c r="G13" i="251"/>
  <c r="E9" i="251"/>
  <c r="E48" i="251"/>
  <c r="E40" i="251"/>
  <c r="E32" i="251"/>
  <c r="E24" i="251"/>
  <c r="E18" i="251"/>
  <c r="E10" i="251"/>
  <c r="E45" i="251"/>
  <c r="E22" i="251"/>
  <c r="E44" i="251"/>
  <c r="E47" i="251"/>
  <c r="E39" i="251"/>
  <c r="E31" i="251"/>
  <c r="E17" i="251"/>
  <c r="E38" i="251"/>
  <c r="E54" i="251"/>
  <c r="E46" i="251"/>
  <c r="E30" i="251"/>
  <c r="E23" i="251"/>
  <c r="E16" i="251"/>
  <c r="E53" i="251"/>
  <c r="E52" i="251"/>
  <c r="E37" i="251"/>
  <c r="E29" i="251"/>
  <c r="E15" i="251"/>
  <c r="E14" i="251"/>
  <c r="E21" i="251"/>
  <c r="E51" i="251"/>
  <c r="E43" i="251"/>
  <c r="E35" i="251"/>
  <c r="E27" i="251"/>
  <c r="E20" i="251"/>
  <c r="E13" i="251"/>
  <c r="E28" i="251"/>
  <c r="E50" i="251"/>
  <c r="E42" i="251"/>
  <c r="E34" i="251"/>
  <c r="E26" i="251"/>
  <c r="E12" i="251"/>
  <c r="E49" i="251"/>
  <c r="E41" i="251"/>
  <c r="E33" i="251"/>
  <c r="E25" i="251"/>
  <c r="E19" i="251"/>
  <c r="E11" i="251"/>
  <c r="E36" i="251"/>
  <c r="BC9" i="253"/>
  <c r="BC41" i="253"/>
  <c r="BB26" i="253"/>
  <c r="BP26" i="253" s="1"/>
  <c r="BQ26" i="253" s="1"/>
  <c r="BB33" i="253"/>
  <c r="BP33" i="253" s="1"/>
  <c r="BQ33" i="253" s="1"/>
  <c r="BC54" i="253"/>
  <c r="BC16" i="253"/>
  <c r="BB36" i="253"/>
  <c r="BP36" i="253" s="1"/>
  <c r="BQ36" i="253" s="1"/>
  <c r="BB52" i="253"/>
  <c r="BP52" i="253" s="1"/>
  <c r="BQ52" i="253" s="1"/>
  <c r="BC51" i="253"/>
  <c r="BB41" i="253"/>
  <c r="BP41" i="253" s="1"/>
  <c r="BQ41" i="253" s="1"/>
  <c r="BB51" i="253"/>
  <c r="BP51" i="253" s="1"/>
  <c r="BQ51" i="253" s="1"/>
  <c r="BC15" i="253"/>
  <c r="BB50" i="253"/>
  <c r="BP50" i="253" s="1"/>
  <c r="BQ50" i="253" s="1"/>
  <c r="BC10" i="253"/>
  <c r="BC24" i="253"/>
  <c r="BC40" i="253"/>
  <c r="BB23" i="253"/>
  <c r="BP23" i="253" s="1"/>
  <c r="BQ23" i="253" s="1"/>
  <c r="BB25" i="253"/>
  <c r="BP25" i="253" s="1"/>
  <c r="BQ25" i="253" s="1"/>
  <c r="BC36" i="253"/>
  <c r="BB49" i="253"/>
  <c r="BP49" i="253" s="1"/>
  <c r="BQ49" i="253" s="1"/>
  <c r="BB24" i="253"/>
  <c r="BP24" i="253" s="1"/>
  <c r="BQ24" i="253" s="1"/>
  <c r="BC47" i="253"/>
  <c r="BB17" i="253"/>
  <c r="BP17" i="253" s="1"/>
  <c r="BQ17" i="253" s="1"/>
  <c r="BB46" i="253"/>
  <c r="BP46" i="253" s="1"/>
  <c r="BQ46" i="253" s="1"/>
  <c r="BC12" i="253"/>
  <c r="BB39" i="253"/>
  <c r="BP39" i="253" s="1"/>
  <c r="BQ39" i="253" s="1"/>
  <c r="BB29" i="253"/>
  <c r="BP29" i="253" s="1"/>
  <c r="BQ29" i="253" s="1"/>
  <c r="BC32" i="253"/>
  <c r="BB22" i="253"/>
  <c r="BP22" i="253" s="1"/>
  <c r="BQ22" i="253" s="1"/>
  <c r="BC25" i="253"/>
  <c r="BC43" i="253"/>
  <c r="BC45" i="253"/>
  <c r="BC29" i="253"/>
  <c r="BB18" i="253"/>
  <c r="BP18" i="253" s="1"/>
  <c r="BQ18" i="253" s="1"/>
  <c r="BB11" i="253"/>
  <c r="BP11" i="253" s="1"/>
  <c r="BQ11" i="253" s="1"/>
  <c r="BC21" i="253"/>
  <c r="BC44" i="253"/>
  <c r="BB44" i="253"/>
  <c r="BP44" i="253" s="1"/>
  <c r="BQ44" i="253" s="1"/>
  <c r="BC30" i="253"/>
  <c r="BB40" i="253"/>
  <c r="BP40" i="253" s="1"/>
  <c r="BQ40" i="253" s="1"/>
  <c r="BB34" i="253"/>
  <c r="BP34" i="253" s="1"/>
  <c r="BQ34" i="253" s="1"/>
  <c r="BC42" i="253"/>
  <c r="BC11" i="253"/>
  <c r="BC50" i="253"/>
  <c r="BB32" i="253"/>
  <c r="BP32" i="253" s="1"/>
  <c r="BQ32" i="253" s="1"/>
  <c r="BC27" i="253"/>
  <c r="BB27" i="253"/>
  <c r="BP27" i="253" s="1"/>
  <c r="BQ27" i="253" s="1"/>
  <c r="BB28" i="253"/>
  <c r="BP28" i="253" s="1"/>
  <c r="BQ28" i="253" s="1"/>
  <c r="BC20" i="253"/>
  <c r="BB12" i="253"/>
  <c r="BP12" i="253" s="1"/>
  <c r="BQ12" i="253" s="1"/>
  <c r="BC53" i="253"/>
  <c r="BB45" i="253"/>
  <c r="BP45" i="253" s="1"/>
  <c r="BQ45" i="253" s="1"/>
  <c r="BB47" i="253"/>
  <c r="BP47" i="253" s="1"/>
  <c r="BQ47" i="253" s="1"/>
  <c r="BB15" i="253"/>
  <c r="BP15" i="253" s="1"/>
  <c r="BQ15" i="253" s="1"/>
  <c r="BB31" i="253"/>
  <c r="BP31" i="253" s="1"/>
  <c r="BQ31" i="253" s="1"/>
  <c r="BB13" i="253"/>
  <c r="BP13" i="253" s="1"/>
  <c r="BQ13" i="253" s="1"/>
  <c r="BB42" i="253"/>
  <c r="BP42" i="253" s="1"/>
  <c r="BQ42" i="253" s="1"/>
  <c r="BB14" i="253"/>
  <c r="BP14" i="253" s="1"/>
  <c r="BQ14" i="253" s="1"/>
  <c r="BB16" i="253"/>
  <c r="BP16" i="253" s="1"/>
  <c r="BQ16" i="253" s="1"/>
  <c r="BB20" i="253"/>
  <c r="BP20" i="253" s="1"/>
  <c r="BQ20" i="253" s="1"/>
  <c r="BC28" i="253"/>
  <c r="BB43" i="253"/>
  <c r="BP43" i="253" s="1"/>
  <c r="BQ43" i="253" s="1"/>
  <c r="BC31" i="253"/>
  <c r="BB35" i="253"/>
  <c r="BP35" i="253" s="1"/>
  <c r="BQ35" i="253" s="1"/>
  <c r="BC37" i="253"/>
  <c r="BC46" i="253"/>
  <c r="BB30" i="253"/>
  <c r="BP30" i="253" s="1"/>
  <c r="BQ30" i="253" s="1"/>
  <c r="BC22" i="253"/>
  <c r="BB9" i="253"/>
  <c r="BC48" i="253"/>
  <c r="BC38" i="253"/>
  <c r="BC13" i="253"/>
  <c r="BC35" i="253"/>
  <c r="BC33" i="253"/>
  <c r="BB21" i="253"/>
  <c r="BP21" i="253" s="1"/>
  <c r="BQ21" i="253" s="1"/>
  <c r="BC17" i="253"/>
  <c r="BC23" i="253"/>
  <c r="BC18" i="253"/>
  <c r="BB19" i="253"/>
  <c r="BP19" i="253" s="1"/>
  <c r="BQ19" i="253" s="1"/>
  <c r="BC49" i="253"/>
  <c r="BB48" i="253"/>
  <c r="BP48" i="253" s="1"/>
  <c r="BQ48" i="253" s="1"/>
  <c r="BC14" i="253"/>
  <c r="BC39" i="253"/>
  <c r="BC52" i="253"/>
  <c r="BC19" i="253"/>
  <c r="BB37" i="253"/>
  <c r="BP37" i="253" s="1"/>
  <c r="BQ37" i="253" s="1"/>
  <c r="BB38" i="253"/>
  <c r="BP38" i="253" s="1"/>
  <c r="BQ38" i="253" s="1"/>
  <c r="BC34" i="253"/>
  <c r="BB10" i="253"/>
  <c r="BP10" i="253" s="1"/>
  <c r="BQ10" i="253" s="1"/>
  <c r="BB54" i="253"/>
  <c r="BP54" i="253" s="1"/>
  <c r="BQ54" i="253" s="1"/>
  <c r="BC26" i="253"/>
  <c r="BB53" i="253"/>
  <c r="BP53" i="253" s="1"/>
  <c r="BQ53" i="253" s="1"/>
  <c r="AR9" i="251"/>
  <c r="W9" i="251"/>
  <c r="AE9" i="251"/>
  <c r="AT9" i="251"/>
  <c r="R9" i="251"/>
  <c r="S9" i="251"/>
  <c r="V9" i="251"/>
  <c r="AT49" i="251"/>
  <c r="AT54" i="251"/>
  <c r="AT48" i="251"/>
  <c r="AT42" i="251"/>
  <c r="AT36" i="251"/>
  <c r="AT30" i="251"/>
  <c r="AT24" i="251"/>
  <c r="AT18" i="251"/>
  <c r="AT12" i="251"/>
  <c r="AT43" i="251"/>
  <c r="AT53" i="251"/>
  <c r="AT47" i="251"/>
  <c r="AT41" i="251"/>
  <c r="AT35" i="251"/>
  <c r="AT29" i="251"/>
  <c r="AT23" i="251"/>
  <c r="AT17" i="251"/>
  <c r="AT11" i="251"/>
  <c r="AT19" i="251"/>
  <c r="AT37" i="251"/>
  <c r="AT52" i="251"/>
  <c r="AT46" i="251"/>
  <c r="AT40" i="251"/>
  <c r="AT34" i="251"/>
  <c r="AT28" i="251"/>
  <c r="AT22" i="251"/>
  <c r="AT16" i="251"/>
  <c r="AT10" i="251"/>
  <c r="AT31" i="251"/>
  <c r="AT13" i="251"/>
  <c r="AT51" i="251"/>
  <c r="AT45" i="251"/>
  <c r="AT39" i="251"/>
  <c r="AT33" i="251"/>
  <c r="AT27" i="251"/>
  <c r="AT21" i="251"/>
  <c r="AT15" i="251"/>
  <c r="AT50" i="251"/>
  <c r="AT44" i="251"/>
  <c r="AT38" i="251"/>
  <c r="AT32" i="251"/>
  <c r="AT26" i="251"/>
  <c r="AT20" i="251"/>
  <c r="AT14" i="251"/>
  <c r="AT25" i="251"/>
  <c r="AR25" i="251"/>
  <c r="AR22" i="251"/>
  <c r="AR37" i="251"/>
  <c r="AR13" i="251"/>
  <c r="AR54" i="251"/>
  <c r="AR51" i="251"/>
  <c r="AR48" i="251"/>
  <c r="AR45" i="251"/>
  <c r="AR42" i="251"/>
  <c r="AR39" i="251"/>
  <c r="AR36" i="251"/>
  <c r="AR33" i="251"/>
  <c r="AR30" i="251"/>
  <c r="AR27" i="251"/>
  <c r="AR24" i="251"/>
  <c r="AR21" i="251"/>
  <c r="AR18" i="251"/>
  <c r="AR15" i="251"/>
  <c r="AR12" i="251"/>
  <c r="AR28" i="251"/>
  <c r="AR34" i="251"/>
  <c r="AR16" i="251"/>
  <c r="AR43" i="251"/>
  <c r="AR10" i="251"/>
  <c r="AR52" i="251"/>
  <c r="AR53" i="251"/>
  <c r="AR50" i="251"/>
  <c r="AR47" i="251"/>
  <c r="AR44" i="251"/>
  <c r="AR41" i="251"/>
  <c r="AR38" i="251"/>
  <c r="AR35" i="251"/>
  <c r="AR32" i="251"/>
  <c r="AR29" i="251"/>
  <c r="AR26" i="251"/>
  <c r="AR23" i="251"/>
  <c r="AR20" i="251"/>
  <c r="AR17" i="251"/>
  <c r="AR14" i="251"/>
  <c r="AR11" i="251"/>
  <c r="AR46" i="251"/>
  <c r="AR31" i="251"/>
  <c r="AR49" i="251"/>
  <c r="AR40" i="251"/>
  <c r="AR19" i="251"/>
  <c r="AP50" i="251"/>
  <c r="AP38" i="251"/>
  <c r="AP26" i="251"/>
  <c r="AP19" i="251"/>
  <c r="AP45" i="251"/>
  <c r="AP33" i="251"/>
  <c r="AP21" i="251"/>
  <c r="AP14" i="251"/>
  <c r="AP52" i="251"/>
  <c r="AP40" i="251"/>
  <c r="AP28" i="251"/>
  <c r="AP47" i="251"/>
  <c r="AP35" i="251"/>
  <c r="AP23" i="251"/>
  <c r="AP16" i="251"/>
  <c r="AP31" i="251"/>
  <c r="AP54" i="251"/>
  <c r="AP42" i="251"/>
  <c r="AP30" i="251"/>
  <c r="AP11" i="251"/>
  <c r="AP12" i="251"/>
  <c r="AP49" i="251"/>
  <c r="AP37" i="251"/>
  <c r="AP25" i="251"/>
  <c r="AP18" i="251"/>
  <c r="AP43" i="251"/>
  <c r="AP44" i="251"/>
  <c r="AP32" i="251"/>
  <c r="AP13" i="251"/>
  <c r="AP51" i="251"/>
  <c r="AP39" i="251"/>
  <c r="AP27" i="251"/>
  <c r="AP20" i="251"/>
  <c r="AP46" i="251"/>
  <c r="AP34" i="251"/>
  <c r="AP22" i="251"/>
  <c r="AP15" i="251"/>
  <c r="AP53" i="251"/>
  <c r="AP41" i="251"/>
  <c r="AP29" i="251"/>
  <c r="AP10" i="251"/>
  <c r="AP48" i="251"/>
  <c r="AP36" i="251"/>
  <c r="AP24" i="251"/>
  <c r="AP17" i="251"/>
  <c r="AO9" i="251"/>
  <c r="AP9" i="251"/>
  <c r="AN9" i="251"/>
  <c r="AN19" i="251"/>
  <c r="AN15" i="251"/>
  <c r="AN13" i="251"/>
  <c r="AN54" i="251"/>
  <c r="AN48" i="251"/>
  <c r="AN46" i="251"/>
  <c r="AN44" i="251"/>
  <c r="AN40" i="251"/>
  <c r="AN38" i="251"/>
  <c r="AN34" i="251"/>
  <c r="AN32" i="251"/>
  <c r="AN26" i="251"/>
  <c r="AN24" i="251"/>
  <c r="AN18" i="251"/>
  <c r="AN12" i="251"/>
  <c r="AN10" i="251"/>
  <c r="AN49" i="251"/>
  <c r="AN43" i="251"/>
  <c r="AN21" i="251"/>
  <c r="AN51" i="251"/>
  <c r="AN45" i="251"/>
  <c r="AN41" i="251"/>
  <c r="AN37" i="251"/>
  <c r="AN33" i="251"/>
  <c r="AN29" i="251"/>
  <c r="AN35" i="251"/>
  <c r="AN27" i="251"/>
  <c r="AN23" i="251"/>
  <c r="AJ53" i="251"/>
  <c r="AJ50" i="251"/>
  <c r="AJ47" i="251"/>
  <c r="AJ44" i="251"/>
  <c r="AJ41" i="251"/>
  <c r="AJ38" i="251"/>
  <c r="AJ35" i="251"/>
  <c r="AJ32" i="251"/>
  <c r="AJ29" i="251"/>
  <c r="AJ26" i="251"/>
  <c r="AJ23" i="251"/>
  <c r="AJ19" i="251"/>
  <c r="AJ16" i="251"/>
  <c r="AJ13" i="251"/>
  <c r="AJ10" i="251"/>
  <c r="AJ28" i="251"/>
  <c r="AJ18" i="251"/>
  <c r="AJ15" i="251"/>
  <c r="AJ12" i="251"/>
  <c r="AJ46" i="251"/>
  <c r="AJ54" i="251"/>
  <c r="AJ51" i="251"/>
  <c r="AJ48" i="251"/>
  <c r="AJ45" i="251"/>
  <c r="AJ42" i="251"/>
  <c r="AJ39" i="251"/>
  <c r="AJ36" i="251"/>
  <c r="AJ33" i="251"/>
  <c r="AJ30" i="251"/>
  <c r="AJ27" i="251"/>
  <c r="AJ24" i="251"/>
  <c r="AJ21" i="251"/>
  <c r="AJ20" i="251"/>
  <c r="AJ17" i="251"/>
  <c r="AJ14" i="251"/>
  <c r="AJ11" i="251"/>
  <c r="AJ49" i="251"/>
  <c r="AJ40" i="251"/>
  <c r="AJ34" i="251"/>
  <c r="AJ31" i="251"/>
  <c r="AJ25" i="251"/>
  <c r="AJ52" i="251"/>
  <c r="AJ43" i="251"/>
  <c r="AJ37" i="251"/>
  <c r="AJ22" i="251"/>
  <c r="AH10" i="251"/>
  <c r="AH52" i="251"/>
  <c r="AH48" i="251"/>
  <c r="AH44" i="251"/>
  <c r="AH32" i="251"/>
  <c r="AH11" i="251"/>
  <c r="AH53" i="251"/>
  <c r="AH41" i="251"/>
  <c r="AH37" i="251"/>
  <c r="AH29" i="251"/>
  <c r="AH47" i="251"/>
  <c r="AH51" i="251"/>
  <c r="AH39" i="251"/>
  <c r="AH20" i="251"/>
  <c r="AH16" i="251"/>
  <c r="AH54" i="251"/>
  <c r="AH50" i="251"/>
  <c r="AH46" i="251"/>
  <c r="AH42" i="251"/>
  <c r="AH38" i="251"/>
  <c r="AH26" i="251"/>
  <c r="AH43" i="251"/>
  <c r="AH35" i="251"/>
  <c r="AH23" i="251"/>
  <c r="AH17" i="251"/>
  <c r="AF31" i="251"/>
  <c r="AF50" i="251"/>
  <c r="AF44" i="251"/>
  <c r="AF38" i="251"/>
  <c r="AF32" i="251"/>
  <c r="AF26" i="251"/>
  <c r="AF17" i="251"/>
  <c r="AF11" i="251"/>
  <c r="AF51" i="251"/>
  <c r="AF45" i="251"/>
  <c r="AF39" i="251"/>
  <c r="AF33" i="251"/>
  <c r="AF21" i="251"/>
  <c r="AF18" i="251"/>
  <c r="AF12" i="251"/>
  <c r="AF43" i="251"/>
  <c r="AF52" i="251"/>
  <c r="AF46" i="251"/>
  <c r="AF40" i="251"/>
  <c r="AF34" i="251"/>
  <c r="AF28" i="251"/>
  <c r="AF19" i="251"/>
  <c r="AF13" i="251"/>
  <c r="AF25" i="251"/>
  <c r="AF53" i="251"/>
  <c r="AF47" i="251"/>
  <c r="AF41" i="251"/>
  <c r="AF20" i="251"/>
  <c r="AF14" i="251"/>
  <c r="AF49" i="251"/>
  <c r="AF54" i="251"/>
  <c r="AF30" i="251"/>
  <c r="AF24" i="251"/>
  <c r="AF15" i="251"/>
  <c r="AF37" i="251"/>
  <c r="AM9" i="251"/>
  <c r="K9" i="251"/>
  <c r="J9" i="251"/>
  <c r="AG9" i="251"/>
  <c r="U9" i="251"/>
  <c r="T9" i="251"/>
  <c r="AI9" i="251"/>
  <c r="AH9" i="251"/>
  <c r="AJ9" i="251"/>
  <c r="BU9" i="251"/>
  <c r="BW8" i="251"/>
  <c r="BU8" i="2"/>
  <c r="BS9" i="2"/>
  <c r="BS9" i="251"/>
  <c r="N9" i="251"/>
  <c r="O9" i="251"/>
  <c r="L9" i="251"/>
  <c r="D9" i="251"/>
  <c r="AC9" i="251"/>
  <c r="AB9" i="251"/>
  <c r="Q9" i="251"/>
  <c r="H9" i="251"/>
  <c r="G9" i="251"/>
  <c r="I9" i="251"/>
  <c r="P9" i="251"/>
  <c r="ED23" i="14"/>
  <c r="ED22" i="14"/>
  <c r="BO8" i="2"/>
  <c r="BO9" i="2" s="1"/>
  <c r="BQ8" i="2"/>
  <c r="BQ9" i="2" s="1"/>
  <c r="AM8" i="2"/>
  <c r="AK8" i="2"/>
  <c r="AI8" i="2"/>
  <c r="AG8" i="2"/>
  <c r="AE8" i="2"/>
  <c r="AC8" i="2"/>
  <c r="AA8" i="2"/>
  <c r="AJ8" i="2"/>
  <c r="AH8" i="2"/>
  <c r="AF8" i="2"/>
  <c r="T8" i="2"/>
  <c r="A1" i="250"/>
  <c r="A1" i="249"/>
  <c r="C55" i="250"/>
  <c r="B55" i="250"/>
  <c r="C54" i="250"/>
  <c r="B54" i="250"/>
  <c r="C53" i="250"/>
  <c r="B53" i="250"/>
  <c r="C52" i="250"/>
  <c r="B52" i="250"/>
  <c r="C51" i="250"/>
  <c r="B51" i="250"/>
  <c r="C50" i="250"/>
  <c r="B50" i="250"/>
  <c r="C49" i="250"/>
  <c r="B49" i="250"/>
  <c r="C48" i="250"/>
  <c r="B48" i="250"/>
  <c r="C47" i="250"/>
  <c r="B47" i="250"/>
  <c r="C46" i="250"/>
  <c r="B46" i="250"/>
  <c r="C45" i="250"/>
  <c r="B45" i="250"/>
  <c r="C44" i="250"/>
  <c r="B44" i="250"/>
  <c r="C43" i="250"/>
  <c r="B43" i="250"/>
  <c r="C42" i="250"/>
  <c r="B42" i="250"/>
  <c r="C41" i="250"/>
  <c r="B41" i="250"/>
  <c r="C40" i="250"/>
  <c r="B40" i="250"/>
  <c r="C39" i="250"/>
  <c r="B39" i="250"/>
  <c r="C38" i="250"/>
  <c r="B38" i="250"/>
  <c r="C37" i="250"/>
  <c r="B37" i="250"/>
  <c r="C36" i="250"/>
  <c r="B36" i="250"/>
  <c r="C35" i="250"/>
  <c r="B35" i="250"/>
  <c r="C34" i="250"/>
  <c r="B34" i="250"/>
  <c r="C33" i="250"/>
  <c r="B33" i="250"/>
  <c r="C32" i="250"/>
  <c r="B32" i="250"/>
  <c r="C31" i="250"/>
  <c r="B31" i="250"/>
  <c r="C30" i="250"/>
  <c r="B30" i="250"/>
  <c r="C29" i="250"/>
  <c r="B29" i="250"/>
  <c r="C28" i="250"/>
  <c r="B28" i="250"/>
  <c r="C27" i="250"/>
  <c r="B27" i="250"/>
  <c r="C26" i="250"/>
  <c r="B26" i="250"/>
  <c r="C25" i="250"/>
  <c r="B25" i="250"/>
  <c r="C24" i="250"/>
  <c r="B24" i="250"/>
  <c r="C23" i="250"/>
  <c r="B23" i="250"/>
  <c r="C22" i="250"/>
  <c r="B22" i="250"/>
  <c r="C21" i="250"/>
  <c r="B21" i="250"/>
  <c r="C20" i="250"/>
  <c r="B20" i="250"/>
  <c r="C19" i="250"/>
  <c r="B19" i="250"/>
  <c r="C18" i="250"/>
  <c r="B18" i="250"/>
  <c r="C17" i="250"/>
  <c r="B17" i="250"/>
  <c r="C16" i="250"/>
  <c r="B16" i="250"/>
  <c r="C15" i="250"/>
  <c r="B15" i="250"/>
  <c r="C14" i="250"/>
  <c r="B14" i="250"/>
  <c r="C13" i="250"/>
  <c r="B13" i="250"/>
  <c r="C12" i="250"/>
  <c r="B12" i="250"/>
  <c r="C11" i="250"/>
  <c r="B11" i="250"/>
  <c r="W9" i="250"/>
  <c r="W10" i="250" s="1"/>
  <c r="V9" i="250"/>
  <c r="V10" i="250" s="1"/>
  <c r="U9" i="250"/>
  <c r="U10" i="250" s="1"/>
  <c r="T9" i="250"/>
  <c r="T10" i="250" s="1"/>
  <c r="S9" i="250"/>
  <c r="S10" i="250" s="1"/>
  <c r="R9" i="250"/>
  <c r="R10" i="250" s="1"/>
  <c r="Q9" i="250"/>
  <c r="Q10" i="250" s="1"/>
  <c r="P9" i="250"/>
  <c r="P10" i="250" s="1"/>
  <c r="O9" i="250"/>
  <c r="O10" i="250" s="1"/>
  <c r="N9" i="250"/>
  <c r="N10" i="250" s="1"/>
  <c r="M9" i="250"/>
  <c r="M10" i="250" s="1"/>
  <c r="L9" i="250"/>
  <c r="L10" i="250" s="1"/>
  <c r="L65" i="250" s="1"/>
  <c r="K9" i="250"/>
  <c r="K10" i="250" s="1"/>
  <c r="K65" i="250" s="1"/>
  <c r="J9" i="250"/>
  <c r="J10" i="250" s="1"/>
  <c r="J65" i="250" s="1"/>
  <c r="I9" i="250"/>
  <c r="I10" i="250" s="1"/>
  <c r="I65" i="250" s="1"/>
  <c r="H9" i="250"/>
  <c r="H10" i="250" s="1"/>
  <c r="H65" i="250" s="1"/>
  <c r="G9" i="250"/>
  <c r="G10" i="250" s="1"/>
  <c r="G65" i="250" s="1"/>
  <c r="F9" i="250"/>
  <c r="F10" i="250" s="1"/>
  <c r="E9" i="250"/>
  <c r="E10" i="250" s="1"/>
  <c r="D9" i="250"/>
  <c r="D10" i="250" s="1"/>
  <c r="A3" i="250"/>
  <c r="DF53" i="249"/>
  <c r="CZ53" i="249"/>
  <c r="CY53" i="249"/>
  <c r="CX53" i="249"/>
  <c r="CU53" i="249"/>
  <c r="CT53" i="249"/>
  <c r="CS53" i="249"/>
  <c r="BB53" i="249"/>
  <c r="BA53" i="249"/>
  <c r="AZ53" i="249"/>
  <c r="C53" i="249"/>
  <c r="B53" i="249"/>
  <c r="BK53" i="249" s="1"/>
  <c r="DF52" i="249"/>
  <c r="CZ52" i="249"/>
  <c r="CY52" i="249"/>
  <c r="CX52" i="249"/>
  <c r="CU52" i="249"/>
  <c r="CT52" i="249"/>
  <c r="CS52" i="249"/>
  <c r="BB52" i="249"/>
  <c r="BA52" i="249"/>
  <c r="AZ52" i="249"/>
  <c r="C52" i="249"/>
  <c r="B52" i="249"/>
  <c r="BP52" i="249" s="1"/>
  <c r="DF51" i="249"/>
  <c r="CZ51" i="249"/>
  <c r="CY51" i="249"/>
  <c r="CX51" i="249"/>
  <c r="CU51" i="249"/>
  <c r="CT51" i="249"/>
  <c r="CS51" i="249"/>
  <c r="BB51" i="249"/>
  <c r="BA51" i="249"/>
  <c r="AZ51" i="249"/>
  <c r="C51" i="249"/>
  <c r="B51" i="249"/>
  <c r="AF51" i="249" s="1"/>
  <c r="DF50" i="249"/>
  <c r="CZ50" i="249"/>
  <c r="CY50" i="249"/>
  <c r="CX50" i="249"/>
  <c r="CU50" i="249"/>
  <c r="CT50" i="249"/>
  <c r="CS50" i="249"/>
  <c r="BB50" i="249"/>
  <c r="BA50" i="249"/>
  <c r="AZ50" i="249"/>
  <c r="C50" i="249"/>
  <c r="B50" i="249"/>
  <c r="BF50" i="249" s="1"/>
  <c r="DF49" i="249"/>
  <c r="CZ49" i="249"/>
  <c r="CY49" i="249"/>
  <c r="CX49" i="249"/>
  <c r="CU49" i="249"/>
  <c r="CT49" i="249"/>
  <c r="CS49" i="249"/>
  <c r="BB49" i="249"/>
  <c r="BA49" i="249"/>
  <c r="AZ49" i="249"/>
  <c r="C49" i="249"/>
  <c r="B49" i="249"/>
  <c r="BJ49" i="249" s="1"/>
  <c r="DF48" i="249"/>
  <c r="CZ48" i="249"/>
  <c r="CY48" i="249"/>
  <c r="CX48" i="249"/>
  <c r="CU48" i="249"/>
  <c r="CT48" i="249"/>
  <c r="CS48" i="249"/>
  <c r="BB48" i="249"/>
  <c r="BA48" i="249"/>
  <c r="AZ48" i="249"/>
  <c r="C48" i="249"/>
  <c r="B48" i="249"/>
  <c r="W48" i="249" s="1"/>
  <c r="DF47" i="249"/>
  <c r="CZ47" i="249"/>
  <c r="CY47" i="249"/>
  <c r="CX47" i="249"/>
  <c r="CU47" i="249"/>
  <c r="CT47" i="249"/>
  <c r="CS47" i="249"/>
  <c r="BB47" i="249"/>
  <c r="BA47" i="249"/>
  <c r="AZ47" i="249"/>
  <c r="C47" i="249"/>
  <c r="B47" i="249"/>
  <c r="AF47" i="249" s="1"/>
  <c r="DF46" i="249"/>
  <c r="CZ46" i="249"/>
  <c r="CY46" i="249"/>
  <c r="CX46" i="249"/>
  <c r="CU46" i="249"/>
  <c r="CT46" i="249"/>
  <c r="CS46" i="249"/>
  <c r="BB46" i="249"/>
  <c r="BA46" i="249"/>
  <c r="AZ46" i="249"/>
  <c r="C46" i="249"/>
  <c r="B46" i="249"/>
  <c r="X46" i="249" s="1"/>
  <c r="DF45" i="249"/>
  <c r="CZ45" i="249"/>
  <c r="CY45" i="249"/>
  <c r="CX45" i="249"/>
  <c r="CU45" i="249"/>
  <c r="CT45" i="249"/>
  <c r="CS45" i="249"/>
  <c r="BB45" i="249"/>
  <c r="BA45" i="249"/>
  <c r="AZ45" i="249"/>
  <c r="C45" i="249"/>
  <c r="B45" i="249"/>
  <c r="BE45" i="249" s="1"/>
  <c r="DF44" i="249"/>
  <c r="CZ44" i="249"/>
  <c r="CY44" i="249"/>
  <c r="CX44" i="249"/>
  <c r="CU44" i="249"/>
  <c r="CT44" i="249"/>
  <c r="CS44" i="249"/>
  <c r="BB44" i="249"/>
  <c r="BA44" i="249"/>
  <c r="AZ44" i="249"/>
  <c r="C44" i="249"/>
  <c r="B44" i="249"/>
  <c r="W44" i="249" s="1"/>
  <c r="DF43" i="249"/>
  <c r="CZ43" i="249"/>
  <c r="CY43" i="249"/>
  <c r="CX43" i="249"/>
  <c r="CU43" i="249"/>
  <c r="CT43" i="249"/>
  <c r="CS43" i="249"/>
  <c r="CF43" i="249"/>
  <c r="CE43" i="249"/>
  <c r="BB43" i="249"/>
  <c r="BA43" i="249"/>
  <c r="AZ43" i="249"/>
  <c r="C43" i="249"/>
  <c r="B43" i="249"/>
  <c r="BL43" i="249" s="1"/>
  <c r="DF42" i="249"/>
  <c r="CZ42" i="249"/>
  <c r="CY42" i="249"/>
  <c r="CX42" i="249"/>
  <c r="CU42" i="249"/>
  <c r="CT42" i="249"/>
  <c r="CS42" i="249"/>
  <c r="BB42" i="249"/>
  <c r="BA42" i="249"/>
  <c r="AZ42" i="249"/>
  <c r="C42" i="249"/>
  <c r="B42" i="249"/>
  <c r="AV42" i="249" s="1"/>
  <c r="DF41" i="249"/>
  <c r="CZ41" i="249"/>
  <c r="CY41" i="249"/>
  <c r="CX41" i="249"/>
  <c r="CU41" i="249"/>
  <c r="CT41" i="249"/>
  <c r="CS41" i="249"/>
  <c r="BB41" i="249"/>
  <c r="BA41" i="249"/>
  <c r="AZ41" i="249"/>
  <c r="C41" i="249"/>
  <c r="B41" i="249"/>
  <c r="BF41" i="249" s="1"/>
  <c r="DF40" i="249"/>
  <c r="CZ40" i="249"/>
  <c r="CY40" i="249"/>
  <c r="CX40" i="249"/>
  <c r="CU40" i="249"/>
  <c r="CT40" i="249"/>
  <c r="CS40" i="249"/>
  <c r="BB40" i="249"/>
  <c r="BA40" i="249"/>
  <c r="AZ40" i="249"/>
  <c r="C40" i="249"/>
  <c r="B40" i="249"/>
  <c r="BK40" i="249" s="1"/>
  <c r="DF39" i="249"/>
  <c r="CZ39" i="249"/>
  <c r="CY39" i="249"/>
  <c r="CX39" i="249"/>
  <c r="CU39" i="249"/>
  <c r="CT39" i="249"/>
  <c r="CS39" i="249"/>
  <c r="BB39" i="249"/>
  <c r="BA39" i="249"/>
  <c r="AZ39" i="249"/>
  <c r="C39" i="249"/>
  <c r="B39" i="249"/>
  <c r="BP39" i="249" s="1"/>
  <c r="DF38" i="249"/>
  <c r="CY38" i="249"/>
  <c r="BA38" i="249"/>
  <c r="C38" i="249"/>
  <c r="B38" i="249"/>
  <c r="AG38" i="249" s="1"/>
  <c r="DF37" i="249"/>
  <c r="CZ37" i="249"/>
  <c r="C37" i="249"/>
  <c r="B37" i="249"/>
  <c r="BF37" i="249" s="1"/>
  <c r="DF36" i="249"/>
  <c r="CY36" i="249"/>
  <c r="BA36" i="249"/>
  <c r="C36" i="249"/>
  <c r="B36" i="249"/>
  <c r="BK36" i="249" s="1"/>
  <c r="DF35" i="249"/>
  <c r="CZ35" i="249"/>
  <c r="BA35" i="249"/>
  <c r="C35" i="249"/>
  <c r="B35" i="249"/>
  <c r="BP35" i="249" s="1"/>
  <c r="DF34" i="249"/>
  <c r="C34" i="249"/>
  <c r="B34" i="249"/>
  <c r="AA34" i="249" s="1"/>
  <c r="DF33" i="249"/>
  <c r="CY33" i="249"/>
  <c r="C33" i="249"/>
  <c r="B33" i="249"/>
  <c r="BF33" i="249" s="1"/>
  <c r="DF32" i="249"/>
  <c r="C32" i="249"/>
  <c r="B32" i="249"/>
  <c r="CO32" i="249" s="1"/>
  <c r="DF31" i="249"/>
  <c r="CY31" i="249"/>
  <c r="CU31" i="249"/>
  <c r="CT31" i="249"/>
  <c r="CS31" i="249"/>
  <c r="BB31" i="249"/>
  <c r="C31" i="249"/>
  <c r="B31" i="249"/>
  <c r="BO31" i="249" s="1"/>
  <c r="DF30" i="249"/>
  <c r="C30" i="249"/>
  <c r="B30" i="249"/>
  <c r="BG30" i="249" s="1"/>
  <c r="DF29" i="249"/>
  <c r="CY29" i="249"/>
  <c r="CT29" i="249"/>
  <c r="C29" i="249"/>
  <c r="B29" i="249"/>
  <c r="BK29" i="249" s="1"/>
  <c r="DF28" i="249"/>
  <c r="C28" i="249"/>
  <c r="B28" i="249"/>
  <c r="BP28" i="249" s="1"/>
  <c r="DF27" i="249"/>
  <c r="BB27" i="249"/>
  <c r="C27" i="249"/>
  <c r="B27" i="249"/>
  <c r="AG27" i="249" s="1"/>
  <c r="DF26" i="249"/>
  <c r="CT26" i="249"/>
  <c r="BB26" i="249"/>
  <c r="C26" i="249"/>
  <c r="B26" i="249"/>
  <c r="BF26" i="249" s="1"/>
  <c r="DF25" i="249"/>
  <c r="C25" i="249"/>
  <c r="B25" i="249"/>
  <c r="BK25" i="249" s="1"/>
  <c r="DF24" i="249"/>
  <c r="C24" i="249"/>
  <c r="B24" i="249"/>
  <c r="BP24" i="249" s="1"/>
  <c r="DF23" i="249"/>
  <c r="C23" i="249"/>
  <c r="B23" i="249"/>
  <c r="BF23" i="249" s="1"/>
  <c r="DF22" i="249"/>
  <c r="CY22" i="249"/>
  <c r="CS22" i="249"/>
  <c r="CI22" i="249"/>
  <c r="BA22" i="249"/>
  <c r="C22" i="249"/>
  <c r="B22" i="249"/>
  <c r="BF22" i="249" s="1"/>
  <c r="DF21" i="249"/>
  <c r="CZ21" i="249"/>
  <c r="BA21" i="249"/>
  <c r="C21" i="249"/>
  <c r="B21" i="249"/>
  <c r="AL21" i="249" s="1"/>
  <c r="DF20" i="249"/>
  <c r="C20" i="249"/>
  <c r="B20" i="249"/>
  <c r="V20" i="249" s="1"/>
  <c r="DF19" i="249"/>
  <c r="C19" i="249"/>
  <c r="B19" i="249"/>
  <c r="CK19" i="249" s="1"/>
  <c r="DF18" i="249"/>
  <c r="BB18" i="249"/>
  <c r="C18" i="249"/>
  <c r="B18" i="249"/>
  <c r="CO18" i="249" s="1"/>
  <c r="DF17" i="249"/>
  <c r="BA17" i="249"/>
  <c r="C17" i="249"/>
  <c r="B17" i="249"/>
  <c r="CO17" i="249" s="1"/>
  <c r="DF16" i="249"/>
  <c r="C16" i="249"/>
  <c r="B16" i="249"/>
  <c r="CO16" i="249" s="1"/>
  <c r="DF15" i="249"/>
  <c r="BA15" i="249"/>
  <c r="C15" i="249"/>
  <c r="B15" i="249"/>
  <c r="CO15" i="249" s="1"/>
  <c r="DF14" i="249"/>
  <c r="C14" i="249"/>
  <c r="B14" i="249"/>
  <c r="CO14" i="249" s="1"/>
  <c r="DF13" i="249"/>
  <c r="BA13" i="249"/>
  <c r="C13" i="249"/>
  <c r="B13" i="249"/>
  <c r="CO13" i="249" s="1"/>
  <c r="DF12" i="249"/>
  <c r="C12" i="249"/>
  <c r="B12" i="249"/>
  <c r="CO12" i="249" s="1"/>
  <c r="DF11" i="249"/>
  <c r="BA11" i="249"/>
  <c r="C11" i="249"/>
  <c r="B11" i="249"/>
  <c r="CO11" i="249" s="1"/>
  <c r="DF10" i="249"/>
  <c r="C10" i="249"/>
  <c r="B10" i="249"/>
  <c r="BO10" i="249" s="1"/>
  <c r="DF9" i="249"/>
  <c r="CU9" i="249"/>
  <c r="BB9" i="249"/>
  <c r="C9" i="249"/>
  <c r="B9" i="249"/>
  <c r="BA9" i="249" s="1"/>
  <c r="DE6" i="249"/>
  <c r="DD6" i="249"/>
  <c r="DC6" i="249"/>
  <c r="DB6" i="249"/>
  <c r="DA6" i="249"/>
  <c r="CZ6" i="249"/>
  <c r="CY6" i="249"/>
  <c r="CX6" i="249"/>
  <c r="CW6" i="249"/>
  <c r="CV6" i="249"/>
  <c r="CU6" i="249"/>
  <c r="CT6" i="249"/>
  <c r="CS6" i="249"/>
  <c r="CR6" i="249"/>
  <c r="CQ6" i="249"/>
  <c r="CP6" i="249"/>
  <c r="CO6" i="249"/>
  <c r="CN6" i="249"/>
  <c r="CM6" i="249"/>
  <c r="CL6" i="249"/>
  <c r="CK6" i="249"/>
  <c r="CJ6" i="249"/>
  <c r="CI6" i="249"/>
  <c r="CH6" i="249"/>
  <c r="CG6" i="249"/>
  <c r="CF6" i="249"/>
  <c r="CE6" i="249"/>
  <c r="CD6" i="249"/>
  <c r="CC6" i="249"/>
  <c r="CB6" i="249"/>
  <c r="CA6" i="249"/>
  <c r="BZ6" i="249"/>
  <c r="BY6" i="249"/>
  <c r="BX6" i="249"/>
  <c r="BW6" i="249"/>
  <c r="BV6" i="249"/>
  <c r="BU6" i="249"/>
  <c r="BT6" i="249"/>
  <c r="BS6" i="249"/>
  <c r="BR6" i="249"/>
  <c r="BQ6" i="249"/>
  <c r="BP6" i="249"/>
  <c r="BO6" i="249"/>
  <c r="BN6" i="249"/>
  <c r="BM6" i="249"/>
  <c r="BL6" i="249"/>
  <c r="BK6" i="249"/>
  <c r="BJ6" i="249"/>
  <c r="BI6" i="249"/>
  <c r="BH6" i="249"/>
  <c r="BG6" i="249"/>
  <c r="BF6" i="249"/>
  <c r="BE6" i="249"/>
  <c r="BD6" i="249"/>
  <c r="BC6" i="249"/>
  <c r="BB6" i="249"/>
  <c r="BA6" i="249"/>
  <c r="AZ6" i="249"/>
  <c r="AY6" i="249"/>
  <c r="AX6" i="249"/>
  <c r="AW6" i="249"/>
  <c r="AV6" i="249"/>
  <c r="AU6" i="249"/>
  <c r="AT6" i="249"/>
  <c r="AS6" i="249"/>
  <c r="AR6" i="249"/>
  <c r="AQ6" i="249"/>
  <c r="AP6" i="249"/>
  <c r="AO6" i="249"/>
  <c r="AN6" i="249"/>
  <c r="AM6" i="249"/>
  <c r="AL6" i="249"/>
  <c r="AK6" i="249"/>
  <c r="AJ6" i="249"/>
  <c r="AI6" i="249"/>
  <c r="AH6" i="249"/>
  <c r="AG6" i="249"/>
  <c r="AF6" i="249"/>
  <c r="AE6" i="249"/>
  <c r="AD6" i="249"/>
  <c r="AC6" i="249"/>
  <c r="AB6" i="249"/>
  <c r="AA6" i="249"/>
  <c r="Z6" i="249"/>
  <c r="Y6" i="249"/>
  <c r="X6" i="249"/>
  <c r="W6" i="249"/>
  <c r="V6" i="249"/>
  <c r="U6" i="249"/>
  <c r="T6" i="249"/>
  <c r="S6" i="249"/>
  <c r="R6" i="249"/>
  <c r="Q6" i="249"/>
  <c r="P6" i="249"/>
  <c r="O6" i="249"/>
  <c r="N6" i="249"/>
  <c r="M6" i="249"/>
  <c r="L6" i="249"/>
  <c r="K6" i="249"/>
  <c r="J6" i="249"/>
  <c r="I6" i="249"/>
  <c r="H6" i="249"/>
  <c r="G6" i="249"/>
  <c r="F6" i="249"/>
  <c r="E6" i="249"/>
  <c r="D6" i="249"/>
  <c r="C6" i="249"/>
  <c r="B6" i="249"/>
  <c r="DK5" i="249"/>
  <c r="A3" i="249"/>
  <c r="DY1" i="249"/>
  <c r="DX1" i="249"/>
  <c r="DW1" i="249"/>
  <c r="DV1" i="249"/>
  <c r="DU1" i="249"/>
  <c r="DT1" i="249"/>
  <c r="DS1" i="249"/>
  <c r="DR1" i="249"/>
  <c r="DQ1" i="249"/>
  <c r="DP1" i="249"/>
  <c r="DO1" i="249"/>
  <c r="DN1" i="249"/>
  <c r="DM1" i="249"/>
  <c r="DL1" i="249"/>
  <c r="DK1" i="249"/>
  <c r="DJ1" i="249"/>
  <c r="DI1" i="249"/>
  <c r="DH1" i="249"/>
  <c r="W9" i="60"/>
  <c r="W10" i="60" s="1"/>
  <c r="V9" i="60"/>
  <c r="V10" i="60" s="1"/>
  <c r="U9" i="60"/>
  <c r="U10" i="60" s="1"/>
  <c r="T9" i="60"/>
  <c r="T10" i="60" s="1"/>
  <c r="S9" i="60"/>
  <c r="S10" i="60" s="1"/>
  <c r="R9" i="60"/>
  <c r="R10" i="60" s="1"/>
  <c r="Q9" i="60"/>
  <c r="Q10" i="60" s="1"/>
  <c r="P9" i="60"/>
  <c r="P10" i="60" s="1"/>
  <c r="O9" i="60"/>
  <c r="O10" i="60" s="1"/>
  <c r="L9" i="60"/>
  <c r="L10" i="60" s="1"/>
  <c r="B11" i="60"/>
  <c r="C11" i="60"/>
  <c r="B12" i="60"/>
  <c r="C12" i="60"/>
  <c r="B13" i="60"/>
  <c r="C13" i="60"/>
  <c r="B14" i="60"/>
  <c r="C14" i="60"/>
  <c r="B15" i="60"/>
  <c r="C15" i="60"/>
  <c r="B16" i="60"/>
  <c r="C16" i="60"/>
  <c r="B17" i="60"/>
  <c r="C17" i="60"/>
  <c r="B18" i="60"/>
  <c r="C18" i="60"/>
  <c r="B19" i="60"/>
  <c r="C19" i="60"/>
  <c r="B20" i="60"/>
  <c r="C20" i="60"/>
  <c r="B21" i="60"/>
  <c r="C21" i="60"/>
  <c r="B22" i="60"/>
  <c r="C22" i="60"/>
  <c r="B23" i="60"/>
  <c r="C23" i="60"/>
  <c r="B24" i="60"/>
  <c r="C24" i="60"/>
  <c r="B25" i="60"/>
  <c r="C25" i="60"/>
  <c r="B26" i="60"/>
  <c r="C26" i="60"/>
  <c r="B27" i="60"/>
  <c r="C27" i="60"/>
  <c r="B28" i="60"/>
  <c r="C28" i="60"/>
  <c r="B29" i="60"/>
  <c r="C29" i="60"/>
  <c r="B30" i="60"/>
  <c r="C30" i="60"/>
  <c r="B31" i="60"/>
  <c r="C31" i="60"/>
  <c r="B32" i="60"/>
  <c r="C32" i="60"/>
  <c r="B33" i="60"/>
  <c r="C33" i="60"/>
  <c r="B34" i="60"/>
  <c r="C34" i="60"/>
  <c r="B35" i="60"/>
  <c r="C35" i="60"/>
  <c r="B36" i="60"/>
  <c r="C36" i="60"/>
  <c r="B37" i="60"/>
  <c r="C37" i="60"/>
  <c r="B38" i="60"/>
  <c r="C38" i="60"/>
  <c r="B39" i="60"/>
  <c r="C39" i="60"/>
  <c r="B40" i="60"/>
  <c r="C40" i="60"/>
  <c r="B41" i="60"/>
  <c r="C41" i="60"/>
  <c r="B42" i="60"/>
  <c r="C42" i="60"/>
  <c r="B43" i="60"/>
  <c r="C43" i="60"/>
  <c r="B44" i="60"/>
  <c r="C44" i="60"/>
  <c r="B45" i="60"/>
  <c r="C45" i="60"/>
  <c r="B46" i="60"/>
  <c r="C46" i="60"/>
  <c r="B47" i="60"/>
  <c r="C47" i="60"/>
  <c r="B48" i="60"/>
  <c r="C48" i="60"/>
  <c r="B49" i="60"/>
  <c r="C49" i="60"/>
  <c r="B50" i="60"/>
  <c r="C50" i="60"/>
  <c r="B51" i="60"/>
  <c r="C51" i="60"/>
  <c r="B52" i="60"/>
  <c r="C52" i="60"/>
  <c r="B53" i="60"/>
  <c r="C53" i="60"/>
  <c r="B54" i="60"/>
  <c r="C54" i="60"/>
  <c r="B55" i="60"/>
  <c r="C55" i="60"/>
  <c r="DJ1" i="108"/>
  <c r="DK1" i="108"/>
  <c r="DL1" i="108"/>
  <c r="DM1" i="108"/>
  <c r="DN1" i="108"/>
  <c r="DO1" i="108"/>
  <c r="DP1" i="108"/>
  <c r="DQ1" i="108"/>
  <c r="DR1" i="108"/>
  <c r="DS1" i="108"/>
  <c r="DT1" i="108"/>
  <c r="DU1" i="108"/>
  <c r="DV1" i="108"/>
  <c r="DW1" i="108"/>
  <c r="DX1" i="108"/>
  <c r="DY1" i="108"/>
  <c r="DA63" i="108"/>
  <c r="CV63" i="108"/>
  <c r="DF53" i="108"/>
  <c r="DF52" i="108"/>
  <c r="DF51" i="108"/>
  <c r="DF50" i="108"/>
  <c r="DF49" i="108"/>
  <c r="DF48" i="108"/>
  <c r="DF47" i="108"/>
  <c r="DF46" i="108"/>
  <c r="DF45" i="108"/>
  <c r="DF44" i="108"/>
  <c r="DF43" i="108"/>
  <c r="DF42" i="108"/>
  <c r="DF41" i="108"/>
  <c r="DF40" i="108"/>
  <c r="DF39" i="108"/>
  <c r="DF38" i="108"/>
  <c r="DF37" i="108"/>
  <c r="DF36" i="108"/>
  <c r="DF35" i="108"/>
  <c r="DF34" i="108"/>
  <c r="DF33" i="108"/>
  <c r="DF32" i="108"/>
  <c r="DF31" i="108"/>
  <c r="DF30" i="108"/>
  <c r="DF29" i="108"/>
  <c r="DF28" i="108"/>
  <c r="DF27" i="108"/>
  <c r="DF26" i="108"/>
  <c r="DF25" i="108"/>
  <c r="DF24" i="108"/>
  <c r="DF23" i="108"/>
  <c r="DF22" i="108"/>
  <c r="DF21" i="108"/>
  <c r="DF20" i="108"/>
  <c r="DF19" i="108"/>
  <c r="DF18" i="108"/>
  <c r="DF17" i="108"/>
  <c r="DF16" i="108"/>
  <c r="DF15" i="108"/>
  <c r="DF14" i="108"/>
  <c r="DF13" i="108"/>
  <c r="DF12" i="108"/>
  <c r="DF11" i="108"/>
  <c r="DF10" i="108"/>
  <c r="DF9" i="108"/>
  <c r="DI1" i="108"/>
  <c r="DH1" i="108"/>
  <c r="DH5" i="108"/>
  <c r="B6" i="108"/>
  <c r="C6" i="108"/>
  <c r="D6" i="108"/>
  <c r="E6" i="108"/>
  <c r="F6" i="108"/>
  <c r="G6" i="108"/>
  <c r="H6" i="108"/>
  <c r="I6" i="108"/>
  <c r="J6" i="108"/>
  <c r="K6" i="108"/>
  <c r="L6" i="108"/>
  <c r="M6" i="108"/>
  <c r="N6" i="108"/>
  <c r="O6" i="108"/>
  <c r="P6" i="108"/>
  <c r="Q6" i="108"/>
  <c r="R6" i="108"/>
  <c r="S6" i="108"/>
  <c r="T6" i="108"/>
  <c r="U6" i="108"/>
  <c r="V6" i="108"/>
  <c r="W6" i="108"/>
  <c r="X6" i="108"/>
  <c r="Y6" i="108"/>
  <c r="Z6" i="108"/>
  <c r="AA6" i="108"/>
  <c r="AB6" i="108"/>
  <c r="AC6" i="108"/>
  <c r="AD6" i="108"/>
  <c r="AE6" i="108"/>
  <c r="AF6" i="108"/>
  <c r="AG6" i="108"/>
  <c r="AH6" i="108"/>
  <c r="AI6" i="108"/>
  <c r="AJ6" i="108"/>
  <c r="AK6" i="108"/>
  <c r="AL6" i="108"/>
  <c r="AM6" i="108"/>
  <c r="AN6" i="108"/>
  <c r="AO6" i="108"/>
  <c r="AP6" i="108"/>
  <c r="AQ6" i="108"/>
  <c r="AR6" i="108"/>
  <c r="AS6" i="108"/>
  <c r="AT6" i="108"/>
  <c r="AU6" i="108"/>
  <c r="AV6" i="108"/>
  <c r="AW6" i="108"/>
  <c r="AX6" i="108"/>
  <c r="AY6" i="108"/>
  <c r="AZ6" i="108"/>
  <c r="BA6" i="108"/>
  <c r="BB6" i="108"/>
  <c r="BC6" i="108"/>
  <c r="BD6" i="108"/>
  <c r="BE6" i="108"/>
  <c r="BF6" i="108"/>
  <c r="BG6" i="108"/>
  <c r="BH6" i="108"/>
  <c r="BI6" i="108"/>
  <c r="BJ6" i="108"/>
  <c r="BK6" i="108"/>
  <c r="BL6" i="108"/>
  <c r="BM6" i="108"/>
  <c r="BN6" i="108"/>
  <c r="BO6" i="108"/>
  <c r="BP6" i="108"/>
  <c r="BQ6" i="108"/>
  <c r="BR6" i="108"/>
  <c r="BS6" i="108"/>
  <c r="BT6" i="108"/>
  <c r="BU6" i="108"/>
  <c r="BV6" i="108"/>
  <c r="BW6" i="108"/>
  <c r="BX6" i="108"/>
  <c r="BY6" i="108"/>
  <c r="BZ6" i="108"/>
  <c r="CA6" i="108"/>
  <c r="CB6" i="108"/>
  <c r="CC6" i="108"/>
  <c r="CD6" i="108"/>
  <c r="CE6" i="108"/>
  <c r="CF6" i="108"/>
  <c r="CG6" i="108"/>
  <c r="CH6" i="108"/>
  <c r="CI6" i="108"/>
  <c r="CJ6" i="108"/>
  <c r="CK6" i="108"/>
  <c r="CL6" i="108"/>
  <c r="CM6" i="108"/>
  <c r="CN6" i="108"/>
  <c r="CO6" i="108"/>
  <c r="CP6" i="108"/>
  <c r="CQ6" i="108"/>
  <c r="CR6" i="108"/>
  <c r="CS6" i="108"/>
  <c r="CT6" i="108"/>
  <c r="CU6" i="108"/>
  <c r="CV6" i="108"/>
  <c r="CW6" i="108"/>
  <c r="CX6" i="108"/>
  <c r="CY6" i="108"/>
  <c r="CZ6" i="108"/>
  <c r="DA6" i="108"/>
  <c r="DB6" i="108"/>
  <c r="DC6" i="108"/>
  <c r="DD6" i="108"/>
  <c r="DE6" i="108"/>
  <c r="A6" i="108"/>
  <c r="AI55" i="2" l="1"/>
  <c r="AI43" i="2"/>
  <c r="AI31" i="2"/>
  <c r="AI19" i="2"/>
  <c r="AI54" i="2"/>
  <c r="AI42" i="2"/>
  <c r="AI30" i="2"/>
  <c r="AI18" i="2"/>
  <c r="AI46" i="2"/>
  <c r="AI21" i="2"/>
  <c r="AI53" i="2"/>
  <c r="AI41" i="2"/>
  <c r="AI29" i="2"/>
  <c r="AI17" i="2"/>
  <c r="AI58" i="2"/>
  <c r="AI52" i="2"/>
  <c r="AI40" i="2"/>
  <c r="AI28" i="2"/>
  <c r="AI16" i="2"/>
  <c r="AI51" i="2"/>
  <c r="AI39" i="2"/>
  <c r="AI27" i="2"/>
  <c r="AI15" i="2"/>
  <c r="AI34" i="2"/>
  <c r="AI50" i="2"/>
  <c r="AI38" i="2"/>
  <c r="AI26" i="2"/>
  <c r="AI14" i="2"/>
  <c r="AI22" i="2"/>
  <c r="AI49" i="2"/>
  <c r="AI37" i="2"/>
  <c r="AI25" i="2"/>
  <c r="AI13" i="2"/>
  <c r="AI48" i="2"/>
  <c r="AI36" i="2"/>
  <c r="AI24" i="2"/>
  <c r="AI12" i="2"/>
  <c r="AI57" i="2"/>
  <c r="AI59" i="2"/>
  <c r="AI47" i="2"/>
  <c r="AI35" i="2"/>
  <c r="AI23" i="2"/>
  <c r="AI11" i="2"/>
  <c r="AI56" i="2"/>
  <c r="AI44" i="2"/>
  <c r="AI32" i="2"/>
  <c r="AI20" i="2"/>
  <c r="AI10" i="2"/>
  <c r="AI45" i="2"/>
  <c r="AI33" i="2"/>
  <c r="AK53" i="2"/>
  <c r="AK41" i="2"/>
  <c r="AK29" i="2"/>
  <c r="AK17" i="2"/>
  <c r="AK52" i="2"/>
  <c r="AK40" i="2"/>
  <c r="AK28" i="2"/>
  <c r="AK16" i="2"/>
  <c r="AK19" i="2"/>
  <c r="AK51" i="2"/>
  <c r="AK39" i="2"/>
  <c r="AK27" i="2"/>
  <c r="AK15" i="2"/>
  <c r="AK56" i="2"/>
  <c r="AK32" i="2"/>
  <c r="AK55" i="2"/>
  <c r="AK50" i="2"/>
  <c r="AK38" i="2"/>
  <c r="AK26" i="2"/>
  <c r="AK14" i="2"/>
  <c r="AK49" i="2"/>
  <c r="AK37" i="2"/>
  <c r="AK25" i="2"/>
  <c r="AK13" i="2"/>
  <c r="AK48" i="2"/>
  <c r="AK36" i="2"/>
  <c r="AK24" i="2"/>
  <c r="AK12" i="2"/>
  <c r="AK44" i="2"/>
  <c r="AK20" i="2"/>
  <c r="AK43" i="2"/>
  <c r="AK59" i="2"/>
  <c r="AK47" i="2"/>
  <c r="AK35" i="2"/>
  <c r="AK23" i="2"/>
  <c r="AK11" i="2"/>
  <c r="AK58" i="2"/>
  <c r="AK46" i="2"/>
  <c r="AK34" i="2"/>
  <c r="AK22" i="2"/>
  <c r="AK10" i="2"/>
  <c r="AK57" i="2"/>
  <c r="AK45" i="2"/>
  <c r="AK33" i="2"/>
  <c r="AK21" i="2"/>
  <c r="AK54" i="2"/>
  <c r="AK42" i="2"/>
  <c r="AK30" i="2"/>
  <c r="AK18" i="2"/>
  <c r="AK31" i="2"/>
  <c r="AA51" i="2"/>
  <c r="AA39" i="2"/>
  <c r="AA27" i="2"/>
  <c r="AA15" i="2"/>
  <c r="AA50" i="2"/>
  <c r="AA38" i="2"/>
  <c r="AA26" i="2"/>
  <c r="AA14" i="2"/>
  <c r="AA49" i="2"/>
  <c r="AA37" i="2"/>
  <c r="AA25" i="2"/>
  <c r="AA13" i="2"/>
  <c r="AA11" i="2"/>
  <c r="AA48" i="2"/>
  <c r="AA36" i="2"/>
  <c r="AA24" i="2"/>
  <c r="AA12" i="2"/>
  <c r="AA59" i="2"/>
  <c r="BS59" i="2" s="1"/>
  <c r="AA47" i="2"/>
  <c r="AA35" i="2"/>
  <c r="AA23" i="2"/>
  <c r="AA10" i="2"/>
  <c r="AA58" i="2"/>
  <c r="BS58" i="2" s="1"/>
  <c r="AA46" i="2"/>
  <c r="BS46" i="2" s="1"/>
  <c r="AA34" i="2"/>
  <c r="AA22" i="2"/>
  <c r="AA57" i="2"/>
  <c r="BS57" i="2" s="1"/>
  <c r="AA45" i="2"/>
  <c r="AA33" i="2"/>
  <c r="AA21" i="2"/>
  <c r="AA56" i="2"/>
  <c r="AA44" i="2"/>
  <c r="AA32" i="2"/>
  <c r="AA20" i="2"/>
  <c r="AA55" i="2"/>
  <c r="BS55" i="2" s="1"/>
  <c r="AA43" i="2"/>
  <c r="BS43" i="2" s="1"/>
  <c r="AA31" i="2"/>
  <c r="AA19" i="2"/>
  <c r="AA40" i="2"/>
  <c r="AA54" i="2"/>
  <c r="AA42" i="2"/>
  <c r="AA30" i="2"/>
  <c r="AA18" i="2"/>
  <c r="AA53" i="2"/>
  <c r="AA41" i="2"/>
  <c r="AA29" i="2"/>
  <c r="AA17" i="2"/>
  <c r="AA52" i="2"/>
  <c r="AA16" i="2"/>
  <c r="AA28" i="2"/>
  <c r="AC51" i="2"/>
  <c r="AD51" i="2" s="1"/>
  <c r="AC39" i="2"/>
  <c r="AD39" i="2" s="1"/>
  <c r="AC27" i="2"/>
  <c r="AD27" i="2" s="1"/>
  <c r="AC15" i="2"/>
  <c r="AD15" i="2" s="1"/>
  <c r="AC25" i="2"/>
  <c r="AD25" i="2" s="1"/>
  <c r="AC36" i="2"/>
  <c r="AD36" i="2" s="1"/>
  <c r="AC50" i="2"/>
  <c r="AD50" i="2" s="1"/>
  <c r="AC38" i="2"/>
  <c r="AD38" i="2" s="1"/>
  <c r="AC26" i="2"/>
  <c r="AD26" i="2" s="1"/>
  <c r="AC14" i="2"/>
  <c r="AD14" i="2" s="1"/>
  <c r="AC37" i="2"/>
  <c r="AD37" i="2" s="1"/>
  <c r="AC49" i="2"/>
  <c r="AD49" i="2" s="1"/>
  <c r="AC48" i="2"/>
  <c r="AD48" i="2" s="1"/>
  <c r="AC24" i="2"/>
  <c r="AD24" i="2" s="1"/>
  <c r="AC12" i="2"/>
  <c r="AD12" i="2" s="1"/>
  <c r="AC59" i="2"/>
  <c r="AD59" i="2" s="1"/>
  <c r="BV59" i="2" s="1"/>
  <c r="AC47" i="2"/>
  <c r="AD47" i="2" s="1"/>
  <c r="AC35" i="2"/>
  <c r="AD35" i="2" s="1"/>
  <c r="AC23" i="2"/>
  <c r="AD23" i="2" s="1"/>
  <c r="AC11" i="2"/>
  <c r="AD11" i="2" s="1"/>
  <c r="AC46" i="2"/>
  <c r="AD46" i="2" s="1"/>
  <c r="AC22" i="2"/>
  <c r="AD22" i="2" s="1"/>
  <c r="AC53" i="2"/>
  <c r="AD53" i="2" s="1"/>
  <c r="AC58" i="2"/>
  <c r="AD58" i="2" s="1"/>
  <c r="AC34" i="2"/>
  <c r="AD34" i="2" s="1"/>
  <c r="AC10" i="2"/>
  <c r="AD10" i="2" s="1"/>
  <c r="AC43" i="2"/>
  <c r="AD43" i="2" s="1"/>
  <c r="AC19" i="2"/>
  <c r="AD19" i="2" s="1"/>
  <c r="AC29" i="2"/>
  <c r="AD29" i="2" s="1"/>
  <c r="AC57" i="2"/>
  <c r="AD57" i="2" s="1"/>
  <c r="AC45" i="2"/>
  <c r="AD45" i="2" s="1"/>
  <c r="AC33" i="2"/>
  <c r="AD33" i="2" s="1"/>
  <c r="AC21" i="2"/>
  <c r="AD21" i="2" s="1"/>
  <c r="AC17" i="2"/>
  <c r="AD17" i="2" s="1"/>
  <c r="AC56" i="2"/>
  <c r="AD56" i="2" s="1"/>
  <c r="AC44" i="2"/>
  <c r="AD44" i="2" s="1"/>
  <c r="AC32" i="2"/>
  <c r="AD32" i="2" s="1"/>
  <c r="AC20" i="2"/>
  <c r="AD20" i="2" s="1"/>
  <c r="AC31" i="2"/>
  <c r="AD31" i="2" s="1"/>
  <c r="AC55" i="2"/>
  <c r="AD55" i="2" s="1"/>
  <c r="AC41" i="2"/>
  <c r="AD41" i="2" s="1"/>
  <c r="AC54" i="2"/>
  <c r="AD54" i="2" s="1"/>
  <c r="AC42" i="2"/>
  <c r="AD42" i="2" s="1"/>
  <c r="AC30" i="2"/>
  <c r="AD30" i="2" s="1"/>
  <c r="AC18" i="2"/>
  <c r="AD18" i="2" s="1"/>
  <c r="AC52" i="2"/>
  <c r="AD52" i="2" s="1"/>
  <c r="AC40" i="2"/>
  <c r="AD40" i="2" s="1"/>
  <c r="AC28" i="2"/>
  <c r="AD28" i="2" s="1"/>
  <c r="AC16" i="2"/>
  <c r="AD16" i="2" s="1"/>
  <c r="AC13" i="2"/>
  <c r="AD13" i="2" s="1"/>
  <c r="AE22" i="2"/>
  <c r="AE16" i="2"/>
  <c r="AE10" i="2"/>
  <c r="AE21" i="2"/>
  <c r="AE15" i="2"/>
  <c r="AE20" i="2"/>
  <c r="AE14" i="2"/>
  <c r="AE19" i="2"/>
  <c r="AE13" i="2"/>
  <c r="AE24" i="2"/>
  <c r="AE12" i="2"/>
  <c r="AE18" i="2"/>
  <c r="AE23" i="2"/>
  <c r="AE17" i="2"/>
  <c r="AE11" i="2"/>
  <c r="W57" i="251"/>
  <c r="BR57" i="251" s="1"/>
  <c r="W55" i="251"/>
  <c r="BR55" i="251" s="1"/>
  <c r="W59" i="251"/>
  <c r="BR59" i="251" s="1"/>
  <c r="W23" i="251"/>
  <c r="BR23" i="251" s="1"/>
  <c r="AE57" i="2"/>
  <c r="AE45" i="2"/>
  <c r="AE33" i="2"/>
  <c r="AE56" i="2"/>
  <c r="AE44" i="2"/>
  <c r="AE32" i="2"/>
  <c r="AF32" i="2" s="1"/>
  <c r="AE55" i="2"/>
  <c r="AF55" i="2" s="1"/>
  <c r="AE43" i="2"/>
  <c r="AF43" i="2" s="1"/>
  <c r="AE31" i="2"/>
  <c r="AF31" i="2" s="1"/>
  <c r="AE47" i="2"/>
  <c r="AE54" i="2"/>
  <c r="AE42" i="2"/>
  <c r="AE30" i="2"/>
  <c r="AE53" i="2"/>
  <c r="AE41" i="2"/>
  <c r="AE29" i="2"/>
  <c r="AE35" i="2"/>
  <c r="AE52" i="2"/>
  <c r="AF52" i="2" s="1"/>
  <c r="AE40" i="2"/>
  <c r="AF40" i="2" s="1"/>
  <c r="AE28" i="2"/>
  <c r="AF28" i="2" s="1"/>
  <c r="AE59" i="2"/>
  <c r="AF59" i="2" s="1"/>
  <c r="AE51" i="2"/>
  <c r="AE39" i="2"/>
  <c r="AE27" i="2"/>
  <c r="AE50" i="2"/>
  <c r="AE38" i="2"/>
  <c r="AE26" i="2"/>
  <c r="AE49" i="2"/>
  <c r="AE37" i="2"/>
  <c r="AE25" i="2"/>
  <c r="AF25" i="2" s="1"/>
  <c r="AE48" i="2"/>
  <c r="AF48" i="2" s="1"/>
  <c r="AE36" i="2"/>
  <c r="AF36" i="2" s="1"/>
  <c r="AE58" i="2"/>
  <c r="AF58" i="2" s="1"/>
  <c r="AE46" i="2"/>
  <c r="AE34" i="2"/>
  <c r="W58" i="251"/>
  <c r="BR58" i="251" s="1"/>
  <c r="BU55" i="2"/>
  <c r="BU59" i="2"/>
  <c r="BU57" i="2"/>
  <c r="BU58" i="2"/>
  <c r="BU56" i="2"/>
  <c r="BW57" i="251"/>
  <c r="BX57" i="251"/>
  <c r="BW55" i="251"/>
  <c r="BW58" i="251"/>
  <c r="BX55" i="251"/>
  <c r="BX58" i="251"/>
  <c r="BW56" i="251"/>
  <c r="BW59" i="251"/>
  <c r="BX56" i="251"/>
  <c r="BX59" i="251"/>
  <c r="AM53" i="2"/>
  <c r="AM41" i="2"/>
  <c r="AM29" i="2"/>
  <c r="AN29" i="2" s="1"/>
  <c r="AM17" i="2"/>
  <c r="AN17" i="2" s="1"/>
  <c r="AM52" i="2"/>
  <c r="AN52" i="2" s="1"/>
  <c r="AM40" i="2"/>
  <c r="AM28" i="2"/>
  <c r="AM16" i="2"/>
  <c r="AM51" i="2"/>
  <c r="AN51" i="2" s="1"/>
  <c r="AM39" i="2"/>
  <c r="AM27" i="2"/>
  <c r="AM15" i="2"/>
  <c r="AM50" i="2"/>
  <c r="AM38" i="2"/>
  <c r="AM26" i="2"/>
  <c r="AN26" i="2" s="1"/>
  <c r="AM14" i="2"/>
  <c r="AN14" i="2" s="1"/>
  <c r="AM49" i="2"/>
  <c r="AN49" i="2" s="1"/>
  <c r="AM37" i="2"/>
  <c r="AM25" i="2"/>
  <c r="AM13" i="2"/>
  <c r="AM48" i="2"/>
  <c r="AM36" i="2"/>
  <c r="AM24" i="2"/>
  <c r="AM12" i="2"/>
  <c r="AM54" i="2"/>
  <c r="AM42" i="2"/>
  <c r="AM18" i="2"/>
  <c r="AN18" i="2" s="1"/>
  <c r="AM59" i="2"/>
  <c r="AN59" i="2" s="1"/>
  <c r="AM47" i="2"/>
  <c r="AN47" i="2" s="1"/>
  <c r="AM35" i="2"/>
  <c r="AM23" i="2"/>
  <c r="AM11" i="2"/>
  <c r="AM58" i="2"/>
  <c r="AN58" i="2" s="1"/>
  <c r="AM46" i="2"/>
  <c r="AM34" i="2"/>
  <c r="AM22" i="2"/>
  <c r="AM10" i="2"/>
  <c r="AM57" i="2"/>
  <c r="AM45" i="2"/>
  <c r="AN45" i="2" s="1"/>
  <c r="AM33" i="2"/>
  <c r="AN33" i="2" s="1"/>
  <c r="AM21" i="2"/>
  <c r="AN21" i="2" s="1"/>
  <c r="AM56" i="2"/>
  <c r="AM44" i="2"/>
  <c r="AM32" i="2"/>
  <c r="AM20" i="2"/>
  <c r="AN20" i="2" s="1"/>
  <c r="AM30" i="2"/>
  <c r="AM55" i="2"/>
  <c r="AM43" i="2"/>
  <c r="AM31" i="2"/>
  <c r="AM19" i="2"/>
  <c r="AG59" i="2"/>
  <c r="AG47" i="2"/>
  <c r="AH47" i="2" s="1"/>
  <c r="AG35" i="2"/>
  <c r="AH35" i="2" s="1"/>
  <c r="AG23" i="2"/>
  <c r="AG11" i="2"/>
  <c r="AG58" i="2"/>
  <c r="AG46" i="2"/>
  <c r="AH46" i="2" s="1"/>
  <c r="AG34" i="2"/>
  <c r="AG22" i="2"/>
  <c r="AG10" i="2"/>
  <c r="AG57" i="2"/>
  <c r="AG45" i="2"/>
  <c r="AH45" i="2" s="1"/>
  <c r="AG33" i="2"/>
  <c r="AH33" i="2" s="1"/>
  <c r="AG21" i="2"/>
  <c r="AH21" i="2" s="1"/>
  <c r="AG56" i="2"/>
  <c r="AH56" i="2" s="1"/>
  <c r="AG44" i="2"/>
  <c r="AG32" i="2"/>
  <c r="AG20" i="2"/>
  <c r="AG55" i="2"/>
  <c r="AH55" i="2" s="1"/>
  <c r="AG43" i="2"/>
  <c r="AG31" i="2"/>
  <c r="AH31" i="2" s="1"/>
  <c r="AG19" i="2"/>
  <c r="AG25" i="2"/>
  <c r="AG54" i="2"/>
  <c r="AH54" i="2" s="1"/>
  <c r="AG42" i="2"/>
  <c r="AH42" i="2" s="1"/>
  <c r="AG30" i="2"/>
  <c r="AH30" i="2" s="1"/>
  <c r="AG18" i="2"/>
  <c r="AH18" i="2" s="1"/>
  <c r="AG37" i="2"/>
  <c r="AG53" i="2"/>
  <c r="AG41" i="2"/>
  <c r="AG29" i="2"/>
  <c r="AH29" i="2" s="1"/>
  <c r="AG17" i="2"/>
  <c r="AG52" i="2"/>
  <c r="AH52" i="2" s="1"/>
  <c r="AG40" i="2"/>
  <c r="AG28" i="2"/>
  <c r="AG16" i="2"/>
  <c r="AH16" i="2" s="1"/>
  <c r="AG13" i="2"/>
  <c r="AH13" i="2" s="1"/>
  <c r="AG51" i="2"/>
  <c r="AH51" i="2" s="1"/>
  <c r="AG39" i="2"/>
  <c r="AH39" i="2" s="1"/>
  <c r="AG27" i="2"/>
  <c r="AG15" i="2"/>
  <c r="AG50" i="2"/>
  <c r="AG38" i="2"/>
  <c r="AH38" i="2" s="1"/>
  <c r="AG26" i="2"/>
  <c r="AG14" i="2"/>
  <c r="AG49" i="2"/>
  <c r="AG48" i="2"/>
  <c r="AG36" i="2"/>
  <c r="AH36" i="2" s="1"/>
  <c r="AG24" i="2"/>
  <c r="AH24" i="2" s="1"/>
  <c r="AG12" i="2"/>
  <c r="AH12" i="2" s="1"/>
  <c r="M58" i="251"/>
  <c r="BH58" i="251" s="1"/>
  <c r="M57" i="251"/>
  <c r="BH57" i="251" s="1"/>
  <c r="M56" i="251"/>
  <c r="BH56" i="251" s="1"/>
  <c r="BG59" i="251"/>
  <c r="AU59" i="251"/>
  <c r="U55" i="251"/>
  <c r="BP55" i="251" s="1"/>
  <c r="M55" i="251"/>
  <c r="BH55" i="251" s="1"/>
  <c r="U59" i="251"/>
  <c r="BP59" i="251" s="1"/>
  <c r="U57" i="251"/>
  <c r="BP57" i="251" s="1"/>
  <c r="U56" i="251"/>
  <c r="BP56" i="251" s="1"/>
  <c r="BH59" i="251"/>
  <c r="U58" i="251"/>
  <c r="BP58" i="251" s="1"/>
  <c r="T54" i="2"/>
  <c r="U54" i="2" s="1"/>
  <c r="T42" i="2"/>
  <c r="U42" i="2" s="1"/>
  <c r="T30" i="2"/>
  <c r="U30" i="2" s="1"/>
  <c r="T18" i="2"/>
  <c r="U18" i="2" s="1"/>
  <c r="T48" i="2"/>
  <c r="U48" i="2" s="1"/>
  <c r="T53" i="2"/>
  <c r="U53" i="2" s="1"/>
  <c r="T41" i="2"/>
  <c r="U41" i="2" s="1"/>
  <c r="T29" i="2"/>
  <c r="U29" i="2" s="1"/>
  <c r="T17" i="2"/>
  <c r="U17" i="2" s="1"/>
  <c r="T52" i="2"/>
  <c r="U52" i="2" s="1"/>
  <c r="T40" i="2"/>
  <c r="U40" i="2" s="1"/>
  <c r="T28" i="2"/>
  <c r="U28" i="2" s="1"/>
  <c r="T16" i="2"/>
  <c r="U16" i="2" s="1"/>
  <c r="T36" i="2"/>
  <c r="U36" i="2" s="1"/>
  <c r="T55" i="2"/>
  <c r="T51" i="2"/>
  <c r="U51" i="2" s="1"/>
  <c r="T39" i="2"/>
  <c r="U39" i="2" s="1"/>
  <c r="T27" i="2"/>
  <c r="U27" i="2" s="1"/>
  <c r="T15" i="2"/>
  <c r="U15" i="2" s="1"/>
  <c r="T12" i="2"/>
  <c r="U12" i="2" s="1"/>
  <c r="T50" i="2"/>
  <c r="U50" i="2" s="1"/>
  <c r="T38" i="2"/>
  <c r="U38" i="2" s="1"/>
  <c r="T26" i="2"/>
  <c r="U26" i="2" s="1"/>
  <c r="T14" i="2"/>
  <c r="U14" i="2" s="1"/>
  <c r="T49" i="2"/>
  <c r="U49" i="2" s="1"/>
  <c r="T37" i="2"/>
  <c r="U37" i="2" s="1"/>
  <c r="T25" i="2"/>
  <c r="U25" i="2" s="1"/>
  <c r="T13" i="2"/>
  <c r="U13" i="2" s="1"/>
  <c r="T24" i="2"/>
  <c r="U24" i="2" s="1"/>
  <c r="T59" i="2"/>
  <c r="T47" i="2"/>
  <c r="U47" i="2" s="1"/>
  <c r="T35" i="2"/>
  <c r="U35" i="2" s="1"/>
  <c r="T23" i="2"/>
  <c r="U23" i="2" s="1"/>
  <c r="T11" i="2"/>
  <c r="U11" i="2" s="1"/>
  <c r="T19" i="2"/>
  <c r="U19" i="2" s="1"/>
  <c r="T58" i="2"/>
  <c r="T46" i="2"/>
  <c r="U46" i="2" s="1"/>
  <c r="T34" i="2"/>
  <c r="U34" i="2" s="1"/>
  <c r="T22" i="2"/>
  <c r="U22" i="2" s="1"/>
  <c r="T10" i="2"/>
  <c r="T43" i="2"/>
  <c r="U43" i="2" s="1"/>
  <c r="T57" i="2"/>
  <c r="T45" i="2"/>
  <c r="U45" i="2" s="1"/>
  <c r="T33" i="2"/>
  <c r="U33" i="2" s="1"/>
  <c r="T21" i="2"/>
  <c r="U21" i="2" s="1"/>
  <c r="T56" i="2"/>
  <c r="T44" i="2"/>
  <c r="U44" i="2" s="1"/>
  <c r="T32" i="2"/>
  <c r="U32" i="2" s="1"/>
  <c r="T20" i="2"/>
  <c r="U20" i="2" s="1"/>
  <c r="T31" i="2"/>
  <c r="U31" i="2" s="1"/>
  <c r="AZ56" i="251"/>
  <c r="AZ59" i="251"/>
  <c r="AZ57" i="251"/>
  <c r="AZ55" i="251"/>
  <c r="AU57" i="251"/>
  <c r="AH57" i="2"/>
  <c r="AH58" i="2"/>
  <c r="AH59" i="2"/>
  <c r="E58" i="251"/>
  <c r="AU58" i="251"/>
  <c r="AJ57" i="2"/>
  <c r="AJ58" i="2"/>
  <c r="AJ59" i="2"/>
  <c r="AJ55" i="2"/>
  <c r="AJ56" i="2"/>
  <c r="BO37" i="251"/>
  <c r="AB55" i="2"/>
  <c r="BT55" i="2" s="1"/>
  <c r="AB57" i="2"/>
  <c r="BT57" i="2" s="1"/>
  <c r="AB58" i="2"/>
  <c r="BT58" i="2" s="1"/>
  <c r="AB59" i="2"/>
  <c r="BT59" i="2" s="1"/>
  <c r="DN5" i="249"/>
  <c r="BV57" i="2"/>
  <c r="BV58" i="2"/>
  <c r="BV55" i="2"/>
  <c r="BV56" i="2"/>
  <c r="AL57" i="2"/>
  <c r="AL58" i="2"/>
  <c r="AL59" i="2"/>
  <c r="AL55" i="2"/>
  <c r="AL56" i="2"/>
  <c r="AU56" i="251"/>
  <c r="AF57" i="2"/>
  <c r="AF56" i="2"/>
  <c r="AN57" i="2"/>
  <c r="AN55" i="2"/>
  <c r="AN56" i="2"/>
  <c r="AU55" i="251"/>
  <c r="BF46" i="251"/>
  <c r="BP48" i="251"/>
  <c r="BN48" i="251"/>
  <c r="BP52" i="251"/>
  <c r="BF47" i="251"/>
  <c r="BN49" i="251"/>
  <c r="BP53" i="251"/>
  <c r="BJ54" i="251"/>
  <c r="BN50" i="251"/>
  <c r="BF54" i="251"/>
  <c r="BF50" i="251"/>
  <c r="BN53" i="251"/>
  <c r="BN51" i="251"/>
  <c r="BJ53" i="251"/>
  <c r="BP54" i="251"/>
  <c r="BF49" i="251"/>
  <c r="BN47" i="251"/>
  <c r="BP50" i="251"/>
  <c r="BN46" i="251"/>
  <c r="BF52" i="251"/>
  <c r="BN54" i="251"/>
  <c r="BN52" i="251"/>
  <c r="BQ22" i="251"/>
  <c r="BQ20" i="251"/>
  <c r="DK5" i="108"/>
  <c r="H25" i="14"/>
  <c r="BP43" i="251"/>
  <c r="BF45" i="251"/>
  <c r="BP35" i="251"/>
  <c r="BP44" i="251"/>
  <c r="BF42" i="251"/>
  <c r="BF38" i="251"/>
  <c r="BN45" i="251"/>
  <c r="BP38" i="251"/>
  <c r="BJ45" i="251"/>
  <c r="BJ42" i="251"/>
  <c r="BN43" i="251"/>
  <c r="BP41" i="251"/>
  <c r="BF41" i="251"/>
  <c r="BF43" i="251"/>
  <c r="BP34" i="251"/>
  <c r="BF40" i="251"/>
  <c r="BN40" i="251"/>
  <c r="BF44" i="251"/>
  <c r="BN42" i="251"/>
  <c r="BP36" i="251"/>
  <c r="BQ36" i="251"/>
  <c r="BP32" i="251"/>
  <c r="BF33" i="251"/>
  <c r="BF18" i="251"/>
  <c r="BP33" i="251"/>
  <c r="BF32" i="251"/>
  <c r="BO45" i="251"/>
  <c r="BQ47" i="251"/>
  <c r="BQ28" i="251"/>
  <c r="BU41" i="249"/>
  <c r="A25" i="14"/>
  <c r="AB54" i="2"/>
  <c r="AB46" i="2"/>
  <c r="AB38" i="2"/>
  <c r="AB30" i="2"/>
  <c r="AB22" i="2"/>
  <c r="AB14" i="2"/>
  <c r="AB16" i="2"/>
  <c r="AB53" i="2"/>
  <c r="BT53" i="2" s="1"/>
  <c r="AB45" i="2"/>
  <c r="AB37" i="2"/>
  <c r="AB29" i="2"/>
  <c r="AB21" i="2"/>
  <c r="AB13" i="2"/>
  <c r="AB52" i="2"/>
  <c r="AB44" i="2"/>
  <c r="AB36" i="2"/>
  <c r="AB28" i="2"/>
  <c r="AB20" i="2"/>
  <c r="AB12" i="2"/>
  <c r="AB51" i="2"/>
  <c r="AB43" i="2"/>
  <c r="AB35" i="2"/>
  <c r="AB27" i="2"/>
  <c r="AB19" i="2"/>
  <c r="AB11" i="2"/>
  <c r="AB48" i="2"/>
  <c r="AB50" i="2"/>
  <c r="AB42" i="2"/>
  <c r="AB34" i="2"/>
  <c r="AB26" i="2"/>
  <c r="AB18" i="2"/>
  <c r="AB10" i="2"/>
  <c r="AB49" i="2"/>
  <c r="AB41" i="2"/>
  <c r="AB33" i="2"/>
  <c r="AB25" i="2"/>
  <c r="AB17" i="2"/>
  <c r="AB40" i="2"/>
  <c r="AB24" i="2"/>
  <c r="AB47" i="2"/>
  <c r="AB39" i="2"/>
  <c r="AB31" i="2"/>
  <c r="AB23" i="2"/>
  <c r="AB15" i="2"/>
  <c r="AB32" i="2"/>
  <c r="BQ12" i="251"/>
  <c r="BO24" i="251"/>
  <c r="BO46" i="251"/>
  <c r="BO49" i="251"/>
  <c r="BQ53" i="251"/>
  <c r="BQ52" i="251"/>
  <c r="BQ27" i="251"/>
  <c r="BQ54" i="251"/>
  <c r="BO36" i="251"/>
  <c r="BQ25" i="251"/>
  <c r="BQ37" i="251"/>
  <c r="BM18" i="251"/>
  <c r="BM10" i="251"/>
  <c r="BQ41" i="251"/>
  <c r="BE24" i="251"/>
  <c r="BM29" i="251"/>
  <c r="BQ32" i="251"/>
  <c r="BQ34" i="251"/>
  <c r="BQ43" i="251"/>
  <c r="BQ40" i="251"/>
  <c r="BQ39" i="251"/>
  <c r="BQ49" i="251"/>
  <c r="BO42" i="251"/>
  <c r="BQ16" i="251"/>
  <c r="BQ42" i="251"/>
  <c r="BQ51" i="251"/>
  <c r="BO47" i="251"/>
  <c r="BO28" i="251"/>
  <c r="BO51" i="251"/>
  <c r="BQ46" i="251"/>
  <c r="BQ29" i="251"/>
  <c r="BQ38" i="251"/>
  <c r="BQ11" i="251"/>
  <c r="BQ13" i="251"/>
  <c r="BM21" i="251"/>
  <c r="BM44" i="251"/>
  <c r="BQ45" i="251"/>
  <c r="BQ35" i="251"/>
  <c r="BE25" i="251"/>
  <c r="BQ26" i="251"/>
  <c r="BQ33" i="251"/>
  <c r="BE29" i="251"/>
  <c r="BQ10" i="251"/>
  <c r="BM32" i="251"/>
  <c r="BQ24" i="251"/>
  <c r="BM15" i="251"/>
  <c r="BO30" i="251"/>
  <c r="BO39" i="251"/>
  <c r="BM38" i="251"/>
  <c r="BQ15" i="251"/>
  <c r="BQ21" i="251"/>
  <c r="BQ48" i="251"/>
  <c r="BQ30" i="251"/>
  <c r="BQ31" i="251"/>
  <c r="BQ14" i="251"/>
  <c r="BT52" i="251"/>
  <c r="BQ44" i="251"/>
  <c r="BM41" i="251"/>
  <c r="BQ18" i="251"/>
  <c r="BE49" i="251"/>
  <c r="BE53" i="251"/>
  <c r="BQ50" i="251"/>
  <c r="BM30" i="251"/>
  <c r="BS10" i="251"/>
  <c r="BQ17" i="251"/>
  <c r="BO20" i="251"/>
  <c r="BI54" i="251"/>
  <c r="BO26" i="251"/>
  <c r="BE37" i="251"/>
  <c r="BO40" i="251"/>
  <c r="BI34" i="251"/>
  <c r="BE36" i="251"/>
  <c r="BE48" i="251"/>
  <c r="BE14" i="251"/>
  <c r="BI32" i="251"/>
  <c r="BE51" i="251"/>
  <c r="BE15" i="251"/>
  <c r="BE28" i="251"/>
  <c r="AZ37" i="249"/>
  <c r="BA37" i="249"/>
  <c r="CT36" i="249"/>
  <c r="BB37" i="249"/>
  <c r="CT38" i="249"/>
  <c r="CU36" i="249"/>
  <c r="CS37" i="249"/>
  <c r="CU38" i="249"/>
  <c r="CU37" i="249"/>
  <c r="CY9" i="249"/>
  <c r="CX26" i="249"/>
  <c r="CU29" i="249"/>
  <c r="BA19" i="249"/>
  <c r="BB24" i="249"/>
  <c r="CS24" i="249"/>
  <c r="CU12" i="249"/>
  <c r="CU14" i="249"/>
  <c r="BB16" i="249"/>
  <c r="CT24" i="249"/>
  <c r="BB33" i="249"/>
  <c r="CU16" i="249"/>
  <c r="CU24" i="249"/>
  <c r="CS33" i="249"/>
  <c r="CS9" i="249"/>
  <c r="CV8" i="249" s="1"/>
  <c r="CU18" i="249"/>
  <c r="BB20" i="249"/>
  <c r="CY24" i="249"/>
  <c r="BY26" i="249"/>
  <c r="CN27" i="249"/>
  <c r="BB29" i="249"/>
  <c r="CT33" i="249"/>
  <c r="CT9" i="249"/>
  <c r="CU20" i="249"/>
  <c r="CS26" i="249"/>
  <c r="CY27" i="249"/>
  <c r="CS29" i="249"/>
  <c r="CU33" i="249"/>
  <c r="CU10" i="249"/>
  <c r="CX23" i="249"/>
  <c r="CX25" i="249"/>
  <c r="CX28" i="249"/>
  <c r="CX30" i="249"/>
  <c r="CX32" i="249"/>
  <c r="CU34" i="249"/>
  <c r="CX10" i="249"/>
  <c r="BB11" i="249"/>
  <c r="CX12" i="249"/>
  <c r="BB13" i="249"/>
  <c r="CX14" i="249"/>
  <c r="BB15" i="249"/>
  <c r="CX16" i="249"/>
  <c r="BB17" i="249"/>
  <c r="CX18" i="249"/>
  <c r="BB19" i="249"/>
  <c r="CX20" i="249"/>
  <c r="BB21" i="249"/>
  <c r="CY23" i="249"/>
  <c r="CY25" i="249"/>
  <c r="CS27" i="249"/>
  <c r="CY28" i="249"/>
  <c r="CY30" i="249"/>
  <c r="CY32" i="249"/>
  <c r="CX34" i="249"/>
  <c r="BB35" i="249"/>
  <c r="AZ10" i="249"/>
  <c r="CY10" i="249"/>
  <c r="CS11" i="249"/>
  <c r="CY12" i="249"/>
  <c r="CS13" i="249"/>
  <c r="CY14" i="249"/>
  <c r="CS15" i="249"/>
  <c r="CY16" i="249"/>
  <c r="CS17" i="249"/>
  <c r="CY18" i="249"/>
  <c r="CS19" i="249"/>
  <c r="CY20" i="249"/>
  <c r="BY21" i="249"/>
  <c r="CT22" i="249"/>
  <c r="AZ23" i="249"/>
  <c r="CZ23" i="249"/>
  <c r="AZ25" i="249"/>
  <c r="CZ25" i="249"/>
  <c r="CT27" i="249"/>
  <c r="AZ28" i="249"/>
  <c r="CZ28" i="249"/>
  <c r="AZ30" i="249"/>
  <c r="CZ30" i="249"/>
  <c r="AZ32" i="249"/>
  <c r="CZ32" i="249"/>
  <c r="AZ34" i="249"/>
  <c r="CY34" i="249"/>
  <c r="CP35" i="249"/>
  <c r="CX36" i="249"/>
  <c r="CX38" i="249"/>
  <c r="BA10" i="249"/>
  <c r="CZ10" i="249"/>
  <c r="CT11" i="249"/>
  <c r="AZ12" i="249"/>
  <c r="CZ12" i="249"/>
  <c r="CT13" i="249"/>
  <c r="AZ14" i="249"/>
  <c r="CZ14" i="249"/>
  <c r="CT15" i="249"/>
  <c r="AZ16" i="249"/>
  <c r="CZ16" i="249"/>
  <c r="CT17" i="249"/>
  <c r="AZ18" i="249"/>
  <c r="CZ18" i="249"/>
  <c r="CT19" i="249"/>
  <c r="AZ20" i="249"/>
  <c r="CZ20" i="249"/>
  <c r="CS21" i="249"/>
  <c r="CU22" i="249"/>
  <c r="BA23" i="249"/>
  <c r="BA25" i="249"/>
  <c r="AZ27" i="249"/>
  <c r="CU27" i="249"/>
  <c r="BA28" i="249"/>
  <c r="BA30" i="249"/>
  <c r="BA32" i="249"/>
  <c r="BA34" i="249"/>
  <c r="CZ34" i="249"/>
  <c r="CS35" i="249"/>
  <c r="CX9" i="249"/>
  <c r="DA8" i="249" s="1"/>
  <c r="BB10" i="249"/>
  <c r="CU11" i="249"/>
  <c r="BA12" i="249"/>
  <c r="CU13" i="249"/>
  <c r="BA14" i="249"/>
  <c r="CU15" i="249"/>
  <c r="BA16" i="249"/>
  <c r="CU17" i="249"/>
  <c r="BA18" i="249"/>
  <c r="CU19" i="249"/>
  <c r="BA20" i="249"/>
  <c r="CT21" i="249"/>
  <c r="AZ22" i="249"/>
  <c r="CX22" i="249"/>
  <c r="BB23" i="249"/>
  <c r="CX24" i="249"/>
  <c r="BB25" i="249"/>
  <c r="CU26" i="249"/>
  <c r="BA27" i="249"/>
  <c r="CX27" i="249"/>
  <c r="BB28" i="249"/>
  <c r="CX29" i="249"/>
  <c r="BB30" i="249"/>
  <c r="CX31" i="249"/>
  <c r="BB32" i="249"/>
  <c r="CX33" i="249"/>
  <c r="BB34" i="249"/>
  <c r="CT35" i="249"/>
  <c r="AZ36" i="249"/>
  <c r="CZ36" i="249"/>
  <c r="CT37" i="249"/>
  <c r="AZ38" i="249"/>
  <c r="CZ38" i="249"/>
  <c r="BY10" i="249"/>
  <c r="CX11" i="249"/>
  <c r="BB12" i="249"/>
  <c r="CX13" i="249"/>
  <c r="BB14" i="249"/>
  <c r="CX15" i="249"/>
  <c r="CX17" i="249"/>
  <c r="CX19" i="249"/>
  <c r="CU21" i="249"/>
  <c r="CS23" i="249"/>
  <c r="CS25" i="249"/>
  <c r="CS28" i="249"/>
  <c r="CS30" i="249"/>
  <c r="CS32" i="249"/>
  <c r="BZ34" i="249"/>
  <c r="CU35" i="249"/>
  <c r="AZ9" i="249"/>
  <c r="BC8" i="249" s="1"/>
  <c r="CZ9" i="249"/>
  <c r="CS10" i="249"/>
  <c r="CY11" i="249"/>
  <c r="CS12" i="249"/>
  <c r="CY13" i="249"/>
  <c r="CS14" i="249"/>
  <c r="CY15" i="249"/>
  <c r="CS16" i="249"/>
  <c r="CY17" i="249"/>
  <c r="CS18" i="249"/>
  <c r="CY19" i="249"/>
  <c r="CS20" i="249"/>
  <c r="CX21" i="249"/>
  <c r="BB22" i="249"/>
  <c r="CZ22" i="249"/>
  <c r="CT23" i="249"/>
  <c r="AZ24" i="249"/>
  <c r="CZ24" i="249"/>
  <c r="CT25" i="249"/>
  <c r="AZ26" i="249"/>
  <c r="CY26" i="249"/>
  <c r="BU27" i="249"/>
  <c r="CZ27" i="249"/>
  <c r="CT28" i="249"/>
  <c r="AZ29" i="249"/>
  <c r="CZ29" i="249"/>
  <c r="CT30" i="249"/>
  <c r="AZ31" i="249"/>
  <c r="CZ31" i="249"/>
  <c r="CT32" i="249"/>
  <c r="AZ33" i="249"/>
  <c r="CZ33" i="249"/>
  <c r="CS34" i="249"/>
  <c r="CX35" i="249"/>
  <c r="BB36" i="249"/>
  <c r="CX37" i="249"/>
  <c r="BB38" i="249"/>
  <c r="CT10" i="249"/>
  <c r="AZ11" i="249"/>
  <c r="CZ11" i="249"/>
  <c r="CT12" i="249"/>
  <c r="AZ13" i="249"/>
  <c r="CZ13" i="249"/>
  <c r="CT14" i="249"/>
  <c r="AZ15" i="249"/>
  <c r="CZ15" i="249"/>
  <c r="CT16" i="249"/>
  <c r="AZ17" i="249"/>
  <c r="CZ17" i="249"/>
  <c r="CT18" i="249"/>
  <c r="AZ19" i="249"/>
  <c r="CZ19" i="249"/>
  <c r="CT20" i="249"/>
  <c r="AZ21" i="249"/>
  <c r="CY21" i="249"/>
  <c r="BY22" i="249"/>
  <c r="CU23" i="249"/>
  <c r="BA24" i="249"/>
  <c r="CU25" i="249"/>
  <c r="BA26" i="249"/>
  <c r="CZ26" i="249"/>
  <c r="CK27" i="249"/>
  <c r="CU28" i="249"/>
  <c r="BA29" i="249"/>
  <c r="CU30" i="249"/>
  <c r="BA31" i="249"/>
  <c r="CU32" i="249"/>
  <c r="BA33" i="249"/>
  <c r="CT34" i="249"/>
  <c r="AZ35" i="249"/>
  <c r="CY35" i="249"/>
  <c r="CS36" i="249"/>
  <c r="CY37" i="249"/>
  <c r="CS38" i="249"/>
  <c r="BR12" i="251"/>
  <c r="BR54" i="251"/>
  <c r="BR27" i="251"/>
  <c r="BR53" i="251"/>
  <c r="BR48" i="251"/>
  <c r="BR44" i="251"/>
  <c r="BR19" i="251"/>
  <c r="BR11" i="251"/>
  <c r="BR35" i="251"/>
  <c r="BR17" i="251"/>
  <c r="BR49" i="251"/>
  <c r="BR31" i="251"/>
  <c r="BR10" i="251"/>
  <c r="BR24" i="251"/>
  <c r="BU9" i="249"/>
  <c r="AF9" i="249"/>
  <c r="BF35" i="251"/>
  <c r="BF39" i="251"/>
  <c r="BJ37" i="251"/>
  <c r="BN39" i="251"/>
  <c r="BF34" i="251"/>
  <c r="BN33" i="251"/>
  <c r="BN37" i="251"/>
  <c r="BN34" i="251"/>
  <c r="BN36" i="251"/>
  <c r="BN35" i="251"/>
  <c r="BN21" i="251"/>
  <c r="BF26" i="251"/>
  <c r="BN30" i="251"/>
  <c r="BN25" i="251"/>
  <c r="BN23" i="251"/>
  <c r="BM43" i="251"/>
  <c r="BN17" i="251"/>
  <c r="BR14" i="251"/>
  <c r="BR18" i="251"/>
  <c r="BR33" i="251"/>
  <c r="BR40" i="251"/>
  <c r="BR37" i="251"/>
  <c r="BR26" i="251"/>
  <c r="BR43" i="251"/>
  <c r="BR29" i="251"/>
  <c r="BR38" i="251"/>
  <c r="BR20" i="251"/>
  <c r="BR51" i="251"/>
  <c r="BR52" i="251"/>
  <c r="BR30" i="251"/>
  <c r="BR42" i="251"/>
  <c r="BR28" i="251"/>
  <c r="BR25" i="251"/>
  <c r="BR34" i="251"/>
  <c r="BR22" i="251"/>
  <c r="BR13" i="251"/>
  <c r="BR21" i="251"/>
  <c r="BR45" i="251"/>
  <c r="BR39" i="251"/>
  <c r="BR36" i="251"/>
  <c r="BR50" i="251"/>
  <c r="BR47" i="251"/>
  <c r="BR16" i="251"/>
  <c r="BR15" i="251"/>
  <c r="BR46" i="251"/>
  <c r="BR32" i="251"/>
  <c r="BR41" i="251"/>
  <c r="BN11" i="251"/>
  <c r="BN28" i="251"/>
  <c r="BN24" i="251"/>
  <c r="BN16" i="251"/>
  <c r="BN20" i="251"/>
  <c r="BT47" i="251"/>
  <c r="BT53" i="251"/>
  <c r="BF30" i="251"/>
  <c r="BF20" i="251"/>
  <c r="BF31" i="251"/>
  <c r="BF21" i="251"/>
  <c r="BF17" i="251"/>
  <c r="BF10" i="251"/>
  <c r="BF12" i="251"/>
  <c r="BF13" i="251"/>
  <c r="BF27" i="251"/>
  <c r="BF23" i="251"/>
  <c r="BN19" i="251"/>
  <c r="BN27" i="251"/>
  <c r="BN22" i="251"/>
  <c r="BN14" i="251"/>
  <c r="BP31" i="251"/>
  <c r="BN12" i="251"/>
  <c r="BN26" i="251"/>
  <c r="BN31" i="251"/>
  <c r="BN13" i="251"/>
  <c r="BF16" i="251"/>
  <c r="N43" i="249"/>
  <c r="BF19" i="251"/>
  <c r="BN15" i="251"/>
  <c r="AF50" i="249"/>
  <c r="BN18" i="251"/>
  <c r="BM40" i="251"/>
  <c r="BN32" i="251"/>
  <c r="BM33" i="251"/>
  <c r="BM36" i="251"/>
  <c r="BM54" i="251"/>
  <c r="BM12" i="251"/>
  <c r="BM24" i="251"/>
  <c r="BM35" i="251"/>
  <c r="BM13" i="251"/>
  <c r="BM45" i="251"/>
  <c r="BM22" i="251"/>
  <c r="BM14" i="251"/>
  <c r="BN44" i="251"/>
  <c r="BO19" i="251"/>
  <c r="BM47" i="251"/>
  <c r="BM39" i="251"/>
  <c r="BM51" i="251"/>
  <c r="BM19" i="251"/>
  <c r="BM50" i="251"/>
  <c r="BM27" i="251"/>
  <c r="BM42" i="251"/>
  <c r="BM16" i="251"/>
  <c r="BM26" i="251"/>
  <c r="BM31" i="251"/>
  <c r="BN29" i="251"/>
  <c r="BM11" i="251"/>
  <c r="BM34" i="251"/>
  <c r="BM49" i="251"/>
  <c r="BN41" i="251"/>
  <c r="BM28" i="251"/>
  <c r="BM53" i="251"/>
  <c r="BM46" i="251"/>
  <c r="BM20" i="251"/>
  <c r="BM37" i="251"/>
  <c r="BT19" i="251"/>
  <c r="BT24" i="251"/>
  <c r="BT25" i="251"/>
  <c r="BT30" i="251"/>
  <c r="BT27" i="251"/>
  <c r="BT31" i="251"/>
  <c r="BT36" i="251"/>
  <c r="BT37" i="251"/>
  <c r="BT15" i="251"/>
  <c r="BT20" i="251"/>
  <c r="BT21" i="251"/>
  <c r="BT26" i="251"/>
  <c r="BT23" i="251"/>
  <c r="BT28" i="251"/>
  <c r="BT29" i="251"/>
  <c r="BT34" i="251"/>
  <c r="BT32" i="251"/>
  <c r="BT33" i="251"/>
  <c r="BT38" i="251"/>
  <c r="BT42" i="251"/>
  <c r="BT35" i="251"/>
  <c r="BT40" i="251"/>
  <c r="BT41" i="251"/>
  <c r="BT46" i="251"/>
  <c r="BV30" i="251"/>
  <c r="BT39" i="251"/>
  <c r="BT44" i="251"/>
  <c r="BT45" i="251"/>
  <c r="BT50" i="251"/>
  <c r="BT43" i="251"/>
  <c r="BT48" i="251"/>
  <c r="BT49" i="251"/>
  <c r="BT54" i="251"/>
  <c r="BT51" i="251"/>
  <c r="BT14" i="251"/>
  <c r="BT12" i="251"/>
  <c r="BT13" i="251"/>
  <c r="BT18" i="251"/>
  <c r="BT11" i="251"/>
  <c r="BT16" i="251"/>
  <c r="BT17" i="251"/>
  <c r="BT22" i="251"/>
  <c r="BV26" i="251"/>
  <c r="BV50" i="251"/>
  <c r="BV42" i="251"/>
  <c r="BV13" i="251"/>
  <c r="BV17" i="251"/>
  <c r="AL43" i="249"/>
  <c r="BV21" i="251"/>
  <c r="BV25" i="251"/>
  <c r="BV29" i="251"/>
  <c r="BV33" i="251"/>
  <c r="BV37" i="251"/>
  <c r="BV41" i="251"/>
  <c r="BV45" i="251"/>
  <c r="BV49" i="251"/>
  <c r="BV53" i="251"/>
  <c r="BV10" i="251"/>
  <c r="BV14" i="251"/>
  <c r="BV18" i="251"/>
  <c r="BV22" i="251"/>
  <c r="BV34" i="251"/>
  <c r="BV38" i="251"/>
  <c r="BV46" i="251"/>
  <c r="BV54" i="251"/>
  <c r="BV12" i="251"/>
  <c r="BV48" i="251"/>
  <c r="BV11" i="251"/>
  <c r="BV15" i="251"/>
  <c r="BV19" i="251"/>
  <c r="BV23" i="251"/>
  <c r="BV27" i="251"/>
  <c r="BV31" i="251"/>
  <c r="BV35" i="251"/>
  <c r="BV39" i="251"/>
  <c r="BV43" i="251"/>
  <c r="BV47" i="251"/>
  <c r="BV51" i="251"/>
  <c r="BV16" i="251"/>
  <c r="BV20" i="251"/>
  <c r="BV24" i="251"/>
  <c r="BV28" i="251"/>
  <c r="BV32" i="251"/>
  <c r="BV36" i="251"/>
  <c r="BV40" i="251"/>
  <c r="BV44" i="251"/>
  <c r="BV52" i="251"/>
  <c r="BF22" i="251"/>
  <c r="AN54" i="2"/>
  <c r="AN50" i="2"/>
  <c r="AN48" i="2"/>
  <c r="AN46" i="2"/>
  <c r="AN44" i="2"/>
  <c r="AN42" i="2"/>
  <c r="AN40" i="2"/>
  <c r="AN38" i="2"/>
  <c r="AN36" i="2"/>
  <c r="AN34" i="2"/>
  <c r="AN32" i="2"/>
  <c r="AN30" i="2"/>
  <c r="AN28" i="2"/>
  <c r="AN24" i="2"/>
  <c r="AN22" i="2"/>
  <c r="AN16" i="2"/>
  <c r="AN12" i="2"/>
  <c r="AN10" i="2"/>
  <c r="AN53" i="2"/>
  <c r="AN43" i="2"/>
  <c r="AN41" i="2"/>
  <c r="AN39" i="2"/>
  <c r="AN37" i="2"/>
  <c r="AN35" i="2"/>
  <c r="AN31" i="2"/>
  <c r="AN27" i="2"/>
  <c r="AN25" i="2"/>
  <c r="AN23" i="2"/>
  <c r="AN19" i="2"/>
  <c r="AN15" i="2"/>
  <c r="AN13" i="2"/>
  <c r="AN11" i="2"/>
  <c r="BI20" i="251"/>
  <c r="BI45" i="251"/>
  <c r="BE32" i="251"/>
  <c r="BM17" i="251"/>
  <c r="AL54" i="2"/>
  <c r="AL42" i="2"/>
  <c r="AL30" i="2"/>
  <c r="AL15" i="2"/>
  <c r="AL47" i="2"/>
  <c r="AL23" i="2"/>
  <c r="AL52" i="2"/>
  <c r="AL40" i="2"/>
  <c r="AL28" i="2"/>
  <c r="AL13" i="2"/>
  <c r="AL14" i="2"/>
  <c r="AL45" i="2"/>
  <c r="AL33" i="2"/>
  <c r="AL21" i="2"/>
  <c r="AL18" i="2"/>
  <c r="AL17" i="2"/>
  <c r="AL50" i="2"/>
  <c r="AL38" i="2"/>
  <c r="AL26" i="2"/>
  <c r="AL11" i="2"/>
  <c r="AL24" i="2"/>
  <c r="AL19" i="2"/>
  <c r="AL44" i="2"/>
  <c r="AL35" i="2"/>
  <c r="AL43" i="2"/>
  <c r="AL31" i="2"/>
  <c r="AL16" i="2"/>
  <c r="AL48" i="2"/>
  <c r="AL36" i="2"/>
  <c r="AL10" i="2"/>
  <c r="AL53" i="2"/>
  <c r="AL41" i="2"/>
  <c r="AL29" i="2"/>
  <c r="AL25" i="2"/>
  <c r="AL46" i="2"/>
  <c r="AL34" i="2"/>
  <c r="AL22" i="2"/>
  <c r="AL37" i="2"/>
  <c r="AL51" i="2"/>
  <c r="AL39" i="2"/>
  <c r="AL27" i="2"/>
  <c r="AL12" i="2"/>
  <c r="AL32" i="2"/>
  <c r="AL49" i="2"/>
  <c r="AL20" i="2"/>
  <c r="AJ52" i="2"/>
  <c r="AJ49" i="2"/>
  <c r="AJ46" i="2"/>
  <c r="AJ43" i="2"/>
  <c r="AJ40" i="2"/>
  <c r="AJ37" i="2"/>
  <c r="AJ34" i="2"/>
  <c r="AJ31" i="2"/>
  <c r="AJ28" i="2"/>
  <c r="AJ25" i="2"/>
  <c r="AJ22" i="2"/>
  <c r="AJ18" i="2"/>
  <c r="AJ15" i="2"/>
  <c r="AJ12" i="2"/>
  <c r="AJ17" i="2"/>
  <c r="AJ54" i="2"/>
  <c r="AJ33" i="2"/>
  <c r="AJ21" i="2"/>
  <c r="AJ14" i="2"/>
  <c r="AJ45" i="2"/>
  <c r="AJ24" i="2"/>
  <c r="AJ53" i="2"/>
  <c r="AJ50" i="2"/>
  <c r="AJ47" i="2"/>
  <c r="AJ44" i="2"/>
  <c r="AJ41" i="2"/>
  <c r="AJ38" i="2"/>
  <c r="AJ35" i="2"/>
  <c r="AJ32" i="2"/>
  <c r="AJ29" i="2"/>
  <c r="AJ26" i="2"/>
  <c r="AJ23" i="2"/>
  <c r="AJ19" i="2"/>
  <c r="AJ16" i="2"/>
  <c r="AJ13" i="2"/>
  <c r="AJ10" i="2"/>
  <c r="AJ42" i="2"/>
  <c r="AJ36" i="2"/>
  <c r="AJ11" i="2"/>
  <c r="AJ51" i="2"/>
  <c r="AJ48" i="2"/>
  <c r="AJ39" i="2"/>
  <c r="AJ30" i="2"/>
  <c r="AJ27" i="2"/>
  <c r="AJ20" i="2"/>
  <c r="AH17" i="2"/>
  <c r="AH43" i="2"/>
  <c r="AH27" i="2"/>
  <c r="AH23" i="2"/>
  <c r="AH10" i="2"/>
  <c r="AH14" i="2"/>
  <c r="AH48" i="2"/>
  <c r="AH44" i="2"/>
  <c r="AH40" i="2"/>
  <c r="AH32" i="2"/>
  <c r="AH28" i="2"/>
  <c r="AH11" i="2"/>
  <c r="AH19" i="2"/>
  <c r="AH15" i="2"/>
  <c r="AH53" i="2"/>
  <c r="AH49" i="2"/>
  <c r="AH41" i="2"/>
  <c r="AH37" i="2"/>
  <c r="AH25" i="2"/>
  <c r="AH20" i="2"/>
  <c r="AH50" i="2"/>
  <c r="AH34" i="2"/>
  <c r="AH26" i="2"/>
  <c r="AH22" i="2"/>
  <c r="BE33" i="251"/>
  <c r="BM52" i="251"/>
  <c r="BE41" i="251"/>
  <c r="BE42" i="251"/>
  <c r="AF49" i="2"/>
  <c r="AF16" i="2"/>
  <c r="AF50" i="2"/>
  <c r="AF44" i="2"/>
  <c r="AF38" i="2"/>
  <c r="AF26" i="2"/>
  <c r="AF17" i="2"/>
  <c r="AF11" i="2"/>
  <c r="AF51" i="2"/>
  <c r="AF45" i="2"/>
  <c r="AF39" i="2"/>
  <c r="AF33" i="2"/>
  <c r="AF27" i="2"/>
  <c r="AF21" i="2"/>
  <c r="AF18" i="2"/>
  <c r="AF12" i="2"/>
  <c r="AF46" i="2"/>
  <c r="AF34" i="2"/>
  <c r="AF22" i="2"/>
  <c r="AF19" i="2"/>
  <c r="AF13" i="2"/>
  <c r="AF14" i="2"/>
  <c r="AF37" i="2"/>
  <c r="AF23" i="2"/>
  <c r="AF20" i="2"/>
  <c r="AF53" i="2"/>
  <c r="AF47" i="2"/>
  <c r="AF41" i="2"/>
  <c r="AF35" i="2"/>
  <c r="AF29" i="2"/>
  <c r="AF54" i="2"/>
  <c r="AF42" i="2"/>
  <c r="AF30" i="2"/>
  <c r="AF24" i="2"/>
  <c r="AF15" i="2"/>
  <c r="BF24" i="251"/>
  <c r="BI42" i="251"/>
  <c r="BE26" i="251"/>
  <c r="BE10" i="251"/>
  <c r="BF15" i="251"/>
  <c r="BF51" i="251"/>
  <c r="BE34" i="251"/>
  <c r="BE31" i="251"/>
  <c r="BF28" i="251"/>
  <c r="BF48" i="251"/>
  <c r="BF29" i="251"/>
  <c r="BE23" i="251"/>
  <c r="BE21" i="251"/>
  <c r="BY43" i="249"/>
  <c r="BT50" i="249"/>
  <c r="CA16" i="249"/>
  <c r="BU24" i="249"/>
  <c r="BU28" i="249"/>
  <c r="CK50" i="249"/>
  <c r="CN24" i="249"/>
  <c r="BE38" i="249"/>
  <c r="CO24" i="249"/>
  <c r="S41" i="249"/>
  <c r="CF44" i="249"/>
  <c r="CN25" i="249"/>
  <c r="BY53" i="249"/>
  <c r="BI53" i="251"/>
  <c r="BF11" i="251"/>
  <c r="BJ34" i="251"/>
  <c r="BP46" i="251"/>
  <c r="BN10" i="251"/>
  <c r="BF36" i="251"/>
  <c r="BI37" i="251"/>
  <c r="BP39" i="251"/>
  <c r="CO29" i="249"/>
  <c r="CA34" i="249"/>
  <c r="BV41" i="249"/>
  <c r="BV50" i="249"/>
  <c r="CO50" i="249"/>
  <c r="CO25" i="249"/>
  <c r="CI26" i="249"/>
  <c r="CA9" i="249"/>
  <c r="CJ10" i="249"/>
  <c r="CK20" i="249"/>
  <c r="CI21" i="249"/>
  <c r="CN22" i="249"/>
  <c r="BY24" i="249"/>
  <c r="CK26" i="249"/>
  <c r="BY27" i="249"/>
  <c r="CO27" i="249"/>
  <c r="BU29" i="249"/>
  <c r="BU33" i="249"/>
  <c r="CI34" i="249"/>
  <c r="BZ38" i="249"/>
  <c r="CO41" i="249"/>
  <c r="L42" i="249"/>
  <c r="CK42" i="249"/>
  <c r="G43" i="249"/>
  <c r="BZ43" i="249"/>
  <c r="CP43" i="249"/>
  <c r="BT45" i="249"/>
  <c r="AM47" i="249"/>
  <c r="CF47" i="249"/>
  <c r="CI50" i="249"/>
  <c r="CK29" i="249"/>
  <c r="CF33" i="249"/>
  <c r="CJ33" i="249"/>
  <c r="CK9" i="249"/>
  <c r="CN20" i="249"/>
  <c r="CI24" i="249"/>
  <c r="CK25" i="249"/>
  <c r="BU26" i="249"/>
  <c r="CN26" i="249"/>
  <c r="CI27" i="249"/>
  <c r="BY29" i="249"/>
  <c r="BV33" i="249"/>
  <c r="BY34" i="249"/>
  <c r="CJ34" i="249"/>
  <c r="CI38" i="249"/>
  <c r="CP41" i="249"/>
  <c r="CN42" i="249"/>
  <c r="H43" i="249"/>
  <c r="CA43" i="249"/>
  <c r="CI47" i="249"/>
  <c r="CJ50" i="249"/>
  <c r="BE30" i="251"/>
  <c r="BP37" i="251"/>
  <c r="CI44" i="249"/>
  <c r="CA45" i="249"/>
  <c r="CF46" i="249"/>
  <c r="AV51" i="249"/>
  <c r="CJ51" i="249"/>
  <c r="BI14" i="251"/>
  <c r="AR51" i="249"/>
  <c r="CO20" i="249"/>
  <c r="CK22" i="249"/>
  <c r="CI29" i="249"/>
  <c r="CE33" i="249"/>
  <c r="G42" i="249"/>
  <c r="CO42" i="249"/>
  <c r="CJ44" i="249"/>
  <c r="CD45" i="249"/>
  <c r="CI46" i="249"/>
  <c r="CJ47" i="249"/>
  <c r="CN50" i="249"/>
  <c r="CK51" i="249"/>
  <c r="BV53" i="249"/>
  <c r="CE46" i="249"/>
  <c r="CK44" i="249"/>
  <c r="CK45" i="249"/>
  <c r="CJ46" i="249"/>
  <c r="CK47" i="249"/>
  <c r="F51" i="249"/>
  <c r="CN51" i="249"/>
  <c r="V52" i="249"/>
  <c r="CA17" i="249"/>
  <c r="BU21" i="249"/>
  <c r="CO22" i="249"/>
  <c r="CK24" i="249"/>
  <c r="CN29" i="249"/>
  <c r="CI33" i="249"/>
  <c r="BV35" i="249"/>
  <c r="CJ38" i="249"/>
  <c r="AG43" i="249"/>
  <c r="CO43" i="249"/>
  <c r="AF44" i="249"/>
  <c r="CN44" i="249"/>
  <c r="G45" i="249"/>
  <c r="CN45" i="249"/>
  <c r="CK46" i="249"/>
  <c r="BG47" i="249"/>
  <c r="CN47" i="249"/>
  <c r="BU50" i="249"/>
  <c r="CP50" i="249"/>
  <c r="G51" i="249"/>
  <c r="CO51" i="249"/>
  <c r="AB52" i="249"/>
  <c r="BZ53" i="249"/>
  <c r="BE27" i="251"/>
  <c r="CP44" i="249"/>
  <c r="M45" i="249"/>
  <c r="CN46" i="249"/>
  <c r="BK47" i="249"/>
  <c r="CP47" i="249"/>
  <c r="H51" i="249"/>
  <c r="BL51" i="249"/>
  <c r="CA53" i="249"/>
  <c r="CJ18" i="249"/>
  <c r="BU23" i="249"/>
  <c r="BY28" i="249"/>
  <c r="CK33" i="249"/>
  <c r="BL39" i="249"/>
  <c r="AU45" i="249"/>
  <c r="BT46" i="249"/>
  <c r="CO46" i="249"/>
  <c r="E47" i="249"/>
  <c r="BO47" i="249"/>
  <c r="BY50" i="249"/>
  <c r="N51" i="249"/>
  <c r="BO51" i="249"/>
  <c r="CD53" i="249"/>
  <c r="BE46" i="251"/>
  <c r="CK10" i="249"/>
  <c r="CK21" i="249"/>
  <c r="BY23" i="249"/>
  <c r="CI28" i="249"/>
  <c r="CE30" i="249"/>
  <c r="CO33" i="249"/>
  <c r="BZ36" i="249"/>
  <c r="CJ39" i="249"/>
  <c r="BG42" i="249"/>
  <c r="AW45" i="249"/>
  <c r="BU46" i="249"/>
  <c r="CP46" i="249"/>
  <c r="F47" i="249"/>
  <c r="BP47" i="249"/>
  <c r="BZ48" i="249"/>
  <c r="CA50" i="249"/>
  <c r="Q51" i="249"/>
  <c r="BP51" i="249"/>
  <c r="CF53" i="249"/>
  <c r="CN21" i="249"/>
  <c r="CI23" i="249"/>
  <c r="BU25" i="249"/>
  <c r="CO26" i="249"/>
  <c r="CK28" i="249"/>
  <c r="CK30" i="249"/>
  <c r="CP33" i="249"/>
  <c r="CA36" i="249"/>
  <c r="X41" i="249"/>
  <c r="BT42" i="249"/>
  <c r="BT44" i="249"/>
  <c r="BV46" i="249"/>
  <c r="H47" i="249"/>
  <c r="BT47" i="249"/>
  <c r="CA48" i="249"/>
  <c r="CD50" i="249"/>
  <c r="AH51" i="249"/>
  <c r="BT51" i="249"/>
  <c r="CA52" i="249"/>
  <c r="F53" i="249"/>
  <c r="CI53" i="249"/>
  <c r="BU20" i="249"/>
  <c r="CO21" i="249"/>
  <c r="CK23" i="249"/>
  <c r="BY25" i="249"/>
  <c r="CN28" i="249"/>
  <c r="CJ36" i="249"/>
  <c r="BU42" i="249"/>
  <c r="BU43" i="249"/>
  <c r="BV44" i="249"/>
  <c r="BY46" i="249"/>
  <c r="M47" i="249"/>
  <c r="BV47" i="249"/>
  <c r="CJ48" i="249"/>
  <c r="CE50" i="249"/>
  <c r="AK51" i="249"/>
  <c r="BU51" i="249"/>
  <c r="CD52" i="249"/>
  <c r="G53" i="249"/>
  <c r="CP53" i="249"/>
  <c r="BY20" i="249"/>
  <c r="CN23" i="249"/>
  <c r="CI25" i="249"/>
  <c r="CO28" i="249"/>
  <c r="CK36" i="249"/>
  <c r="CA42" i="249"/>
  <c r="BV43" i="249"/>
  <c r="BY44" i="249"/>
  <c r="BZ46" i="249"/>
  <c r="AA47" i="249"/>
  <c r="BY47" i="249"/>
  <c r="CK48" i="249"/>
  <c r="L50" i="249"/>
  <c r="CF50" i="249"/>
  <c r="AM51" i="249"/>
  <c r="BY51" i="249"/>
  <c r="Q53" i="249"/>
  <c r="CI51" i="249"/>
  <c r="CI20" i="249"/>
  <c r="BU22" i="249"/>
  <c r="CO23" i="249"/>
  <c r="CD42" i="249"/>
  <c r="CE44" i="249"/>
  <c r="BL45" i="249"/>
  <c r="CA46" i="249"/>
  <c r="AH47" i="249"/>
  <c r="CE47" i="249"/>
  <c r="AQ51" i="249"/>
  <c r="BZ51" i="249"/>
  <c r="BE19" i="251"/>
  <c r="BE20" i="251"/>
  <c r="BF25" i="251"/>
  <c r="BE18" i="251"/>
  <c r="BO34" i="251"/>
  <c r="BO25" i="251"/>
  <c r="BO10" i="251"/>
  <c r="BO23" i="251"/>
  <c r="BE35" i="251"/>
  <c r="BF14" i="251"/>
  <c r="BE43" i="251"/>
  <c r="BF37" i="251"/>
  <c r="BP40" i="251"/>
  <c r="BE50" i="251"/>
  <c r="BE54" i="251"/>
  <c r="BN38" i="251"/>
  <c r="BO22" i="251"/>
  <c r="BJ32" i="251"/>
  <c r="BO54" i="251"/>
  <c r="BP49" i="251"/>
  <c r="BE45" i="251"/>
  <c r="BF53" i="251"/>
  <c r="BO31" i="251"/>
  <c r="BE52" i="251"/>
  <c r="BE22" i="251"/>
  <c r="BE39" i="251"/>
  <c r="BE12" i="251"/>
  <c r="BM25" i="251"/>
  <c r="BE40" i="251"/>
  <c r="BE44" i="251"/>
  <c r="BP51" i="251"/>
  <c r="BM23" i="251"/>
  <c r="BE13" i="251"/>
  <c r="BE11" i="251"/>
  <c r="BO35" i="251"/>
  <c r="BP45" i="251"/>
  <c r="BP24" i="251"/>
  <c r="BP47" i="251"/>
  <c r="BP26" i="251"/>
  <c r="BP13" i="251"/>
  <c r="BP28" i="251"/>
  <c r="BM48" i="251"/>
  <c r="BE16" i="251"/>
  <c r="BE47" i="251"/>
  <c r="BE17" i="251"/>
  <c r="BO52" i="251"/>
  <c r="BP20" i="251"/>
  <c r="BE38" i="251"/>
  <c r="BP42" i="251"/>
  <c r="BO18" i="251"/>
  <c r="BO50" i="251"/>
  <c r="BP25" i="251"/>
  <c r="BP23" i="251"/>
  <c r="BP30" i="251"/>
  <c r="BP10" i="251"/>
  <c r="BP11" i="251"/>
  <c r="BP21" i="251"/>
  <c r="BP14" i="251"/>
  <c r="BP22" i="251"/>
  <c r="BP29" i="251"/>
  <c r="BP12" i="251"/>
  <c r="BP17" i="251"/>
  <c r="BO13" i="251"/>
  <c r="BO33" i="251"/>
  <c r="BO43" i="251"/>
  <c r="BP15" i="251"/>
  <c r="BP19" i="251"/>
  <c r="BO53" i="251"/>
  <c r="BP27" i="251"/>
  <c r="BP18" i="251"/>
  <c r="BP16" i="251"/>
  <c r="BO15" i="251"/>
  <c r="BO41" i="251"/>
  <c r="BO27" i="251"/>
  <c r="BO14" i="251"/>
  <c r="BO12" i="251"/>
  <c r="BO17" i="251"/>
  <c r="BO44" i="251"/>
  <c r="BO32" i="251"/>
  <c r="BO11" i="251"/>
  <c r="BO38" i="251"/>
  <c r="BO29" i="251"/>
  <c r="BO21" i="251"/>
  <c r="BO16" i="251"/>
  <c r="BO48" i="251"/>
  <c r="BS53" i="251"/>
  <c r="BJ14" i="251"/>
  <c r="AU17" i="251"/>
  <c r="AY17" i="251"/>
  <c r="AU14" i="251"/>
  <c r="AY14" i="251"/>
  <c r="AU37" i="251"/>
  <c r="AY37" i="251"/>
  <c r="BB15" i="251"/>
  <c r="BA15" i="251"/>
  <c r="BB39" i="251"/>
  <c r="BA39" i="251"/>
  <c r="BB18" i="251"/>
  <c r="BA18" i="251"/>
  <c r="BB42" i="251"/>
  <c r="BA42" i="251"/>
  <c r="BD21" i="251"/>
  <c r="BC21" i="251"/>
  <c r="BD34" i="251"/>
  <c r="BC34" i="251"/>
  <c r="BD23" i="251"/>
  <c r="BC23" i="251"/>
  <c r="BD36" i="251"/>
  <c r="BC36" i="251"/>
  <c r="BH27" i="251"/>
  <c r="BG27" i="251"/>
  <c r="BH42" i="251"/>
  <c r="BG42" i="251"/>
  <c r="BH37" i="251"/>
  <c r="BG37" i="251"/>
  <c r="BH44" i="251"/>
  <c r="BG44" i="251"/>
  <c r="BL29" i="251"/>
  <c r="BK29" i="251"/>
  <c r="BL54" i="251"/>
  <c r="BK54" i="251"/>
  <c r="BL35" i="251"/>
  <c r="BK35" i="251"/>
  <c r="BJ38" i="251"/>
  <c r="BI38" i="251"/>
  <c r="BJ44" i="251"/>
  <c r="BI44" i="251"/>
  <c r="BJ35" i="251"/>
  <c r="BI35" i="251"/>
  <c r="BJ21" i="251"/>
  <c r="BI21" i="251"/>
  <c r="BS34" i="251"/>
  <c r="BS14" i="251"/>
  <c r="BS31" i="251"/>
  <c r="BU52" i="251"/>
  <c r="BU25" i="251"/>
  <c r="BU39" i="251"/>
  <c r="AU31" i="251"/>
  <c r="AY31" i="251"/>
  <c r="AU29" i="251"/>
  <c r="AY29" i="251"/>
  <c r="AU38" i="251"/>
  <c r="AY38" i="251"/>
  <c r="AU11" i="251"/>
  <c r="AY11" i="251"/>
  <c r="BB17" i="251"/>
  <c r="BA17" i="251"/>
  <c r="BB41" i="251"/>
  <c r="BA41" i="251"/>
  <c r="BB20" i="251"/>
  <c r="BA20" i="251"/>
  <c r="BB44" i="251"/>
  <c r="BA44" i="251"/>
  <c r="BD25" i="251"/>
  <c r="BC25" i="251"/>
  <c r="BD38" i="251"/>
  <c r="BC38" i="251"/>
  <c r="BD27" i="251"/>
  <c r="BC27" i="251"/>
  <c r="BD40" i="251"/>
  <c r="BC40" i="251"/>
  <c r="BH31" i="251"/>
  <c r="BG31" i="251"/>
  <c r="BH46" i="251"/>
  <c r="BG46" i="251"/>
  <c r="BH41" i="251"/>
  <c r="BG41" i="251"/>
  <c r="BH48" i="251"/>
  <c r="BG48" i="251"/>
  <c r="BL33" i="251"/>
  <c r="BK33" i="251"/>
  <c r="BL14" i="251"/>
  <c r="BK14" i="251"/>
  <c r="BL39" i="251"/>
  <c r="BK39" i="251"/>
  <c r="BJ24" i="251"/>
  <c r="BI24" i="251"/>
  <c r="BJ36" i="251"/>
  <c r="BI36" i="251"/>
  <c r="BJ51" i="251"/>
  <c r="BI51" i="251"/>
  <c r="BS26" i="251"/>
  <c r="BS51" i="251"/>
  <c r="BS49" i="251"/>
  <c r="BS15" i="251"/>
  <c r="BU38" i="251"/>
  <c r="BU33" i="251"/>
  <c r="BU22" i="251"/>
  <c r="BU20" i="251"/>
  <c r="AY43" i="251"/>
  <c r="AU43" i="251"/>
  <c r="AU41" i="251"/>
  <c r="AY41" i="251"/>
  <c r="AU25" i="251"/>
  <c r="AY25" i="251"/>
  <c r="AU23" i="251"/>
  <c r="AY23" i="251"/>
  <c r="BB19" i="251"/>
  <c r="BA19" i="251"/>
  <c r="BB43" i="251"/>
  <c r="BA43" i="251"/>
  <c r="BB22" i="251"/>
  <c r="BA22" i="251"/>
  <c r="BB46" i="251"/>
  <c r="BA46" i="251"/>
  <c r="BD29" i="251"/>
  <c r="BC29" i="251"/>
  <c r="BD42" i="251"/>
  <c r="BC42" i="251"/>
  <c r="BD31" i="251"/>
  <c r="BC31" i="251"/>
  <c r="BD44" i="251"/>
  <c r="BC44" i="251"/>
  <c r="BH35" i="251"/>
  <c r="BG35" i="251"/>
  <c r="BH50" i="251"/>
  <c r="BG50" i="251"/>
  <c r="BH45" i="251"/>
  <c r="BG45" i="251"/>
  <c r="BH52" i="251"/>
  <c r="BG52" i="251"/>
  <c r="BL37" i="251"/>
  <c r="BK37" i="251"/>
  <c r="BL18" i="251"/>
  <c r="BK18" i="251"/>
  <c r="BL43" i="251"/>
  <c r="BK43" i="251"/>
  <c r="BJ31" i="251"/>
  <c r="BI31" i="251"/>
  <c r="BJ18" i="251"/>
  <c r="BI18" i="251"/>
  <c r="BJ33" i="251"/>
  <c r="BI33" i="251"/>
  <c r="BS48" i="251"/>
  <c r="BS36" i="251"/>
  <c r="BS27" i="251"/>
  <c r="BS17" i="251"/>
  <c r="BW52" i="251"/>
  <c r="BW49" i="251"/>
  <c r="BW54" i="251"/>
  <c r="BW51" i="251"/>
  <c r="BW48" i="251"/>
  <c r="BW45" i="251"/>
  <c r="BW50" i="251"/>
  <c r="BW47" i="251"/>
  <c r="BW44" i="251"/>
  <c r="BW41" i="251"/>
  <c r="BW46" i="251"/>
  <c r="BW43" i="251"/>
  <c r="BW40" i="251"/>
  <c r="BW37" i="251"/>
  <c r="BW42" i="251"/>
  <c r="BW39" i="251"/>
  <c r="BW36" i="251"/>
  <c r="BW33" i="251"/>
  <c r="BW38" i="251"/>
  <c r="BW35" i="251"/>
  <c r="BW32" i="251"/>
  <c r="BW29" i="251"/>
  <c r="BW34" i="251"/>
  <c r="BW31" i="251"/>
  <c r="BW28" i="251"/>
  <c r="BW25" i="251"/>
  <c r="BW30" i="251"/>
  <c r="BW27" i="251"/>
  <c r="BW24" i="251"/>
  <c r="BW21" i="251"/>
  <c r="BW26" i="251"/>
  <c r="BW23" i="251"/>
  <c r="BW14" i="251"/>
  <c r="BW20" i="251"/>
  <c r="BW17" i="251"/>
  <c r="BW22" i="251"/>
  <c r="BW19" i="251"/>
  <c r="BW11" i="251"/>
  <c r="BW16" i="251"/>
  <c r="BW13" i="251"/>
  <c r="BW18" i="251"/>
  <c r="BW15" i="251"/>
  <c r="BW9" i="251"/>
  <c r="BW53" i="251"/>
  <c r="BW10" i="251"/>
  <c r="BW12" i="251"/>
  <c r="BX9" i="251"/>
  <c r="BX43" i="251" s="1"/>
  <c r="BY8" i="251"/>
  <c r="BU53" i="251"/>
  <c r="BU30" i="251"/>
  <c r="BU24" i="251"/>
  <c r="BU47" i="251"/>
  <c r="AU22" i="251"/>
  <c r="AY22" i="251"/>
  <c r="AU53" i="251"/>
  <c r="AY53" i="251"/>
  <c r="AY49" i="251"/>
  <c r="AU49" i="251"/>
  <c r="AU35" i="251"/>
  <c r="AY35" i="251"/>
  <c r="BB21" i="251"/>
  <c r="BA21" i="251"/>
  <c r="BB45" i="251"/>
  <c r="BA45" i="251"/>
  <c r="BB24" i="251"/>
  <c r="BA24" i="251"/>
  <c r="BB48" i="251"/>
  <c r="BA48" i="251"/>
  <c r="BD33" i="251"/>
  <c r="BC33" i="251"/>
  <c r="BD46" i="251"/>
  <c r="BC46" i="251"/>
  <c r="BD35" i="251"/>
  <c r="BC35" i="251"/>
  <c r="BD48" i="251"/>
  <c r="BC48" i="251"/>
  <c r="BH39" i="251"/>
  <c r="BG39" i="251"/>
  <c r="BH54" i="251"/>
  <c r="BG54" i="251"/>
  <c r="BH49" i="251"/>
  <c r="BG49" i="251"/>
  <c r="BL12" i="251"/>
  <c r="BK12" i="251"/>
  <c r="BL41" i="251"/>
  <c r="BK41" i="251"/>
  <c r="BL22" i="251"/>
  <c r="BK22" i="251"/>
  <c r="BL47" i="251"/>
  <c r="BK47" i="251"/>
  <c r="BJ17" i="251"/>
  <c r="BI17" i="251"/>
  <c r="BJ27" i="251"/>
  <c r="BI27" i="251"/>
  <c r="BJ30" i="251"/>
  <c r="BI30" i="251"/>
  <c r="BS41" i="251"/>
  <c r="BS29" i="251"/>
  <c r="BS23" i="251"/>
  <c r="BS11" i="251"/>
  <c r="BW8" i="2"/>
  <c r="BU9" i="2"/>
  <c r="BU35" i="251"/>
  <c r="BU49" i="251"/>
  <c r="BU42" i="251"/>
  <c r="BU32" i="251"/>
  <c r="AU21" i="251"/>
  <c r="AY21" i="251"/>
  <c r="AU52" i="251"/>
  <c r="AY52" i="251"/>
  <c r="AU12" i="251"/>
  <c r="AY12" i="251"/>
  <c r="AU47" i="251"/>
  <c r="AY47" i="251"/>
  <c r="BB23" i="251"/>
  <c r="BA23" i="251"/>
  <c r="BB47" i="251"/>
  <c r="BA47" i="251"/>
  <c r="BB26" i="251"/>
  <c r="BA26" i="251"/>
  <c r="BB50" i="251"/>
  <c r="BA50" i="251"/>
  <c r="BD37" i="251"/>
  <c r="BC37" i="251"/>
  <c r="BD50" i="251"/>
  <c r="BC50" i="251"/>
  <c r="BD39" i="251"/>
  <c r="BC39" i="251"/>
  <c r="BD52" i="251"/>
  <c r="BC52" i="251"/>
  <c r="BH43" i="251"/>
  <c r="BG43" i="251"/>
  <c r="BH14" i="251"/>
  <c r="BG14" i="251"/>
  <c r="BH53" i="251"/>
  <c r="BG53" i="251"/>
  <c r="BL16" i="251"/>
  <c r="BK16" i="251"/>
  <c r="BL45" i="251"/>
  <c r="BK45" i="251"/>
  <c r="BL26" i="251"/>
  <c r="BK26" i="251"/>
  <c r="BL51" i="251"/>
  <c r="BK51" i="251"/>
  <c r="BJ49" i="251"/>
  <c r="BI49" i="251"/>
  <c r="BJ13" i="251"/>
  <c r="BI13" i="251"/>
  <c r="BJ48" i="251"/>
  <c r="BI48" i="251"/>
  <c r="BS37" i="251"/>
  <c r="BS19" i="251"/>
  <c r="BS12" i="251"/>
  <c r="BU31" i="251"/>
  <c r="BU48" i="251"/>
  <c r="BU29" i="251"/>
  <c r="BU13" i="251"/>
  <c r="AU18" i="251"/>
  <c r="AY18" i="251"/>
  <c r="AU28" i="251"/>
  <c r="AY28" i="251"/>
  <c r="AU24" i="251"/>
  <c r="AY24" i="251"/>
  <c r="AU46" i="251"/>
  <c r="AY46" i="251"/>
  <c r="BB25" i="251"/>
  <c r="BA25" i="251"/>
  <c r="BB49" i="251"/>
  <c r="BA49" i="251"/>
  <c r="BB28" i="251"/>
  <c r="BA28" i="251"/>
  <c r="BB52" i="251"/>
  <c r="BA52" i="251"/>
  <c r="BD41" i="251"/>
  <c r="BC41" i="251"/>
  <c r="BD54" i="251"/>
  <c r="BC54" i="251"/>
  <c r="BD43" i="251"/>
  <c r="BC43" i="251"/>
  <c r="BH47" i="251"/>
  <c r="BG47" i="251"/>
  <c r="BH22" i="251"/>
  <c r="BG22" i="251"/>
  <c r="BH12" i="251"/>
  <c r="BG12" i="251"/>
  <c r="BL20" i="251"/>
  <c r="BK20" i="251"/>
  <c r="BL49" i="251"/>
  <c r="BK49" i="251"/>
  <c r="BL30" i="251"/>
  <c r="BK30" i="251"/>
  <c r="BL10" i="251"/>
  <c r="BK10" i="251"/>
  <c r="BJ41" i="251"/>
  <c r="BI41" i="251"/>
  <c r="BJ47" i="251"/>
  <c r="BI47" i="251"/>
  <c r="BJ28" i="251"/>
  <c r="BI28" i="251"/>
  <c r="BS30" i="251"/>
  <c r="BS22" i="251"/>
  <c r="BS13" i="251"/>
  <c r="BU12" i="251"/>
  <c r="BU26" i="251"/>
  <c r="BU40" i="251"/>
  <c r="BU10" i="251"/>
  <c r="AU30" i="251"/>
  <c r="AY30" i="251"/>
  <c r="AU40" i="251"/>
  <c r="AY40" i="251"/>
  <c r="AU36" i="251"/>
  <c r="AY36" i="251"/>
  <c r="AU10" i="251"/>
  <c r="AY10" i="251"/>
  <c r="BB27" i="251"/>
  <c r="BA27" i="251"/>
  <c r="BB51" i="251"/>
  <c r="BA51" i="251"/>
  <c r="BB30" i="251"/>
  <c r="BA30" i="251"/>
  <c r="BB54" i="251"/>
  <c r="BA54" i="251"/>
  <c r="BD45" i="251"/>
  <c r="BC45" i="251"/>
  <c r="BD10" i="251"/>
  <c r="BC10" i="251"/>
  <c r="BD47" i="251"/>
  <c r="BC47" i="251"/>
  <c r="BH10" i="251"/>
  <c r="BG10" i="251"/>
  <c r="BH51" i="251"/>
  <c r="BG51" i="251"/>
  <c r="BH13" i="251"/>
  <c r="BG13" i="251"/>
  <c r="BH16" i="251"/>
  <c r="BG16" i="251"/>
  <c r="BL24" i="251"/>
  <c r="BK24" i="251"/>
  <c r="BL53" i="251"/>
  <c r="BK53" i="251"/>
  <c r="BL11" i="251"/>
  <c r="BK11" i="251"/>
  <c r="BL32" i="251"/>
  <c r="BK32" i="251"/>
  <c r="BJ29" i="251"/>
  <c r="BI29" i="251"/>
  <c r="BJ39" i="251"/>
  <c r="BI39" i="251"/>
  <c r="BJ19" i="251"/>
  <c r="BI19" i="251"/>
  <c r="BS18" i="251"/>
  <c r="BS44" i="251"/>
  <c r="BS43" i="251"/>
  <c r="BS20" i="251"/>
  <c r="BU37" i="251"/>
  <c r="BU46" i="251"/>
  <c r="BU21" i="251"/>
  <c r="BU43" i="251"/>
  <c r="AU42" i="251"/>
  <c r="AY42" i="251"/>
  <c r="AU15" i="251"/>
  <c r="AY15" i="251"/>
  <c r="AU48" i="251"/>
  <c r="AY48" i="251"/>
  <c r="AU20" i="251"/>
  <c r="AY20" i="251"/>
  <c r="BB29" i="251"/>
  <c r="BA29" i="251"/>
  <c r="BB53" i="251"/>
  <c r="BA53" i="251"/>
  <c r="BB32" i="251"/>
  <c r="BA32" i="251"/>
  <c r="BD49" i="251"/>
  <c r="BC49" i="251"/>
  <c r="BD18" i="251"/>
  <c r="BC18" i="251"/>
  <c r="BD51" i="251"/>
  <c r="BC51" i="251"/>
  <c r="BH24" i="251"/>
  <c r="BG24" i="251"/>
  <c r="BH18" i="251"/>
  <c r="BG18" i="251"/>
  <c r="BH17" i="251"/>
  <c r="BG17" i="251"/>
  <c r="BH20" i="251"/>
  <c r="BG20" i="251"/>
  <c r="BL28" i="251"/>
  <c r="BK28" i="251"/>
  <c r="BL34" i="251"/>
  <c r="BK34" i="251"/>
  <c r="BL15" i="251"/>
  <c r="BK15" i="251"/>
  <c r="BL36" i="251"/>
  <c r="BK36" i="251"/>
  <c r="BJ11" i="251"/>
  <c r="BI11" i="251"/>
  <c r="BJ25" i="251"/>
  <c r="BI25" i="251"/>
  <c r="BJ43" i="251"/>
  <c r="BI43" i="251"/>
  <c r="BS40" i="251"/>
  <c r="BS28" i="251"/>
  <c r="BS16" i="251"/>
  <c r="BU34" i="251"/>
  <c r="BU16" i="251"/>
  <c r="BU18" i="251"/>
  <c r="BU28" i="251"/>
  <c r="AU54" i="251"/>
  <c r="AY54" i="251"/>
  <c r="AY27" i="251"/>
  <c r="AU27" i="251"/>
  <c r="AU34" i="251"/>
  <c r="AY34" i="251"/>
  <c r="AU32" i="251"/>
  <c r="AY32" i="251"/>
  <c r="BB31" i="251"/>
  <c r="BA31" i="251"/>
  <c r="BB10" i="251"/>
  <c r="BA10" i="251"/>
  <c r="BB34" i="251"/>
  <c r="BA34" i="251"/>
  <c r="BD16" i="251"/>
  <c r="BC16" i="251"/>
  <c r="BD53" i="251"/>
  <c r="BC53" i="251"/>
  <c r="BD22" i="251"/>
  <c r="BC22" i="251"/>
  <c r="BD12" i="251"/>
  <c r="BC12" i="251"/>
  <c r="BH11" i="251"/>
  <c r="BG11" i="251"/>
  <c r="BH26" i="251"/>
  <c r="BG26" i="251"/>
  <c r="BH21" i="251"/>
  <c r="BG21" i="251"/>
  <c r="BH28" i="251"/>
  <c r="BG28" i="251"/>
  <c r="BL13" i="251"/>
  <c r="BK13" i="251"/>
  <c r="BL38" i="251"/>
  <c r="BK38" i="251"/>
  <c r="BL19" i="251"/>
  <c r="BK19" i="251"/>
  <c r="BL40" i="251"/>
  <c r="BK40" i="251"/>
  <c r="BJ26" i="251"/>
  <c r="BI26" i="251"/>
  <c r="BJ10" i="251"/>
  <c r="BI10" i="251"/>
  <c r="BJ15" i="251"/>
  <c r="BI15" i="251"/>
  <c r="BS33" i="251"/>
  <c r="BS47" i="251"/>
  <c r="BS21" i="251"/>
  <c r="BS54" i="251"/>
  <c r="BU50" i="251"/>
  <c r="BU27" i="251"/>
  <c r="BU41" i="251"/>
  <c r="AY33" i="251"/>
  <c r="AU33" i="251"/>
  <c r="AY39" i="251"/>
  <c r="AU39" i="251"/>
  <c r="AU16" i="251"/>
  <c r="AY16" i="251"/>
  <c r="AU44" i="251"/>
  <c r="AY44" i="251"/>
  <c r="BB33" i="251"/>
  <c r="BA33" i="251"/>
  <c r="BB12" i="251"/>
  <c r="BA12" i="251"/>
  <c r="BB36" i="251"/>
  <c r="BA36" i="251"/>
  <c r="BD20" i="251"/>
  <c r="BC20" i="251"/>
  <c r="BD14" i="251"/>
  <c r="BC14" i="251"/>
  <c r="BD11" i="251"/>
  <c r="BC11" i="251"/>
  <c r="BD24" i="251"/>
  <c r="BC24" i="251"/>
  <c r="BH15" i="251"/>
  <c r="BG15" i="251"/>
  <c r="BH30" i="251"/>
  <c r="BG30" i="251"/>
  <c r="BH25" i="251"/>
  <c r="BG25" i="251"/>
  <c r="BH32" i="251"/>
  <c r="BG32" i="251"/>
  <c r="BL17" i="251"/>
  <c r="BK17" i="251"/>
  <c r="BL42" i="251"/>
  <c r="BK42" i="251"/>
  <c r="BL23" i="251"/>
  <c r="BK23" i="251"/>
  <c r="BL44" i="251"/>
  <c r="BK44" i="251"/>
  <c r="BJ12" i="251"/>
  <c r="BI12" i="251"/>
  <c r="BJ22" i="251"/>
  <c r="BI22" i="251"/>
  <c r="BJ16" i="251"/>
  <c r="BI16" i="251"/>
  <c r="BS46" i="251"/>
  <c r="BS32" i="251"/>
  <c r="BS50" i="251"/>
  <c r="BU45" i="251"/>
  <c r="BU15" i="251"/>
  <c r="BU36" i="251"/>
  <c r="BU54" i="251"/>
  <c r="AY45" i="251"/>
  <c r="AU45" i="251"/>
  <c r="AY51" i="251"/>
  <c r="AU51" i="251"/>
  <c r="AU26" i="251"/>
  <c r="AY26" i="251"/>
  <c r="BB11" i="251"/>
  <c r="BA11" i="251"/>
  <c r="BB35" i="251"/>
  <c r="BA35" i="251"/>
  <c r="BB14" i="251"/>
  <c r="BA14" i="251"/>
  <c r="BB38" i="251"/>
  <c r="BA38" i="251"/>
  <c r="BD13" i="251"/>
  <c r="BC13" i="251"/>
  <c r="BD26" i="251"/>
  <c r="BC26" i="251"/>
  <c r="BD15" i="251"/>
  <c r="BC15" i="251"/>
  <c r="BD28" i="251"/>
  <c r="BC28" i="251"/>
  <c r="BH19" i="251"/>
  <c r="BG19" i="251"/>
  <c r="BH34" i="251"/>
  <c r="BG34" i="251"/>
  <c r="BH29" i="251"/>
  <c r="BG29" i="251"/>
  <c r="BH36" i="251"/>
  <c r="BG36" i="251"/>
  <c r="BL21" i="251"/>
  <c r="BK21" i="251"/>
  <c r="BL46" i="251"/>
  <c r="BK46" i="251"/>
  <c r="BL27" i="251"/>
  <c r="BK27" i="251"/>
  <c r="BL48" i="251"/>
  <c r="BK48" i="251"/>
  <c r="BJ50" i="251"/>
  <c r="BI50" i="251"/>
  <c r="BS52" i="251"/>
  <c r="BS42" i="251"/>
  <c r="BS25" i="251"/>
  <c r="BS39" i="251"/>
  <c r="BU23" i="251"/>
  <c r="BU11" i="251"/>
  <c r="BU17" i="251"/>
  <c r="AY19" i="251"/>
  <c r="AU19" i="251"/>
  <c r="AU50" i="251"/>
  <c r="AY50" i="251"/>
  <c r="AU13" i="251"/>
  <c r="AY13" i="251"/>
  <c r="BB13" i="251"/>
  <c r="BA13" i="251"/>
  <c r="BB37" i="251"/>
  <c r="BA37" i="251"/>
  <c r="BB16" i="251"/>
  <c r="BA16" i="251"/>
  <c r="BB40" i="251"/>
  <c r="BA40" i="251"/>
  <c r="BD17" i="251"/>
  <c r="BC17" i="251"/>
  <c r="BD30" i="251"/>
  <c r="BC30" i="251"/>
  <c r="BD19" i="251"/>
  <c r="BC19" i="251"/>
  <c r="BD32" i="251"/>
  <c r="BC32" i="251"/>
  <c r="BH23" i="251"/>
  <c r="BG23" i="251"/>
  <c r="BH38" i="251"/>
  <c r="BG38" i="251"/>
  <c r="BH33" i="251"/>
  <c r="BG33" i="251"/>
  <c r="BH40" i="251"/>
  <c r="BG40" i="251"/>
  <c r="BL25" i="251"/>
  <c r="BK25" i="251"/>
  <c r="BL50" i="251"/>
  <c r="BK50" i="251"/>
  <c r="BL31" i="251"/>
  <c r="BK31" i="251"/>
  <c r="BL52" i="251"/>
  <c r="BK52" i="251"/>
  <c r="BJ46" i="251"/>
  <c r="BI46" i="251"/>
  <c r="BJ52" i="251"/>
  <c r="BI52" i="251"/>
  <c r="BJ40" i="251"/>
  <c r="BI40" i="251"/>
  <c r="BJ23" i="251"/>
  <c r="BI23" i="251"/>
  <c r="BS45" i="251"/>
  <c r="BS38" i="251"/>
  <c r="BS35" i="251"/>
  <c r="BS24" i="251"/>
  <c r="BU19" i="251"/>
  <c r="BU44" i="251"/>
  <c r="BU14" i="251"/>
  <c r="BU51" i="251"/>
  <c r="BJ20" i="251"/>
  <c r="BY35" i="249"/>
  <c r="BT49" i="249"/>
  <c r="CA37" i="249"/>
  <c r="BO39" i="249"/>
  <c r="BZ40" i="249"/>
  <c r="CN49" i="249"/>
  <c r="CO10" i="249"/>
  <c r="CJ17" i="249"/>
  <c r="BZ20" i="249"/>
  <c r="BZ21" i="249"/>
  <c r="BZ22" i="249"/>
  <c r="BZ23" i="249"/>
  <c r="BZ24" i="249"/>
  <c r="BZ25" i="249"/>
  <c r="BZ26" i="249"/>
  <c r="BZ27" i="249"/>
  <c r="BZ28" i="249"/>
  <c r="BZ29" i="249"/>
  <c r="BY33" i="249"/>
  <c r="CK34" i="249"/>
  <c r="BZ35" i="249"/>
  <c r="BT36" i="249"/>
  <c r="CN36" i="249"/>
  <c r="CD37" i="249"/>
  <c r="BO38" i="249"/>
  <c r="CK38" i="249"/>
  <c r="BT39" i="249"/>
  <c r="CN39" i="249"/>
  <c r="CA40" i="249"/>
  <c r="AA41" i="249"/>
  <c r="BY41" i="249"/>
  <c r="AM42" i="249"/>
  <c r="CE42" i="249"/>
  <c r="CI43" i="249"/>
  <c r="BZ44" i="249"/>
  <c r="N45" i="249"/>
  <c r="BU45" i="249"/>
  <c r="CO45" i="249"/>
  <c r="AQ47" i="249"/>
  <c r="BZ47" i="249"/>
  <c r="BT48" i="249"/>
  <c r="CN48" i="249"/>
  <c r="BU49" i="249"/>
  <c r="CO49" i="249"/>
  <c r="S51" i="249"/>
  <c r="CA51" i="249"/>
  <c r="AF52" i="249"/>
  <c r="CE52" i="249"/>
  <c r="CJ53" i="249"/>
  <c r="CK39" i="249"/>
  <c r="BP10" i="249"/>
  <c r="CP10" i="249"/>
  <c r="CA20" i="249"/>
  <c r="CA21" i="249"/>
  <c r="CA22" i="249"/>
  <c r="CA23" i="249"/>
  <c r="CA24" i="249"/>
  <c r="CA25" i="249"/>
  <c r="CA26" i="249"/>
  <c r="CA27" i="249"/>
  <c r="CA28" i="249"/>
  <c r="CA29" i="249"/>
  <c r="BY31" i="249"/>
  <c r="BZ33" i="249"/>
  <c r="BT34" i="249"/>
  <c r="CN34" i="249"/>
  <c r="CA35" i="249"/>
  <c r="BU36" i="249"/>
  <c r="CO36" i="249"/>
  <c r="S37" i="249"/>
  <c r="CE37" i="249"/>
  <c r="BT38" i="249"/>
  <c r="CN38" i="249"/>
  <c r="BU39" i="249"/>
  <c r="CO39" i="249"/>
  <c r="I40" i="249"/>
  <c r="CD40" i="249"/>
  <c r="AM41" i="249"/>
  <c r="BZ41" i="249"/>
  <c r="CF42" i="249"/>
  <c r="CJ43" i="249"/>
  <c r="CA44" i="249"/>
  <c r="Q45" i="249"/>
  <c r="BV45" i="249"/>
  <c r="CP45" i="249"/>
  <c r="CA47" i="249"/>
  <c r="BU48" i="249"/>
  <c r="CO48" i="249"/>
  <c r="E49" i="249"/>
  <c r="BV49" i="249"/>
  <c r="CP49" i="249"/>
  <c r="W51" i="249"/>
  <c r="CD51" i="249"/>
  <c r="CF52" i="249"/>
  <c r="BE53" i="249"/>
  <c r="CK53" i="249"/>
  <c r="BQ10" i="249"/>
  <c r="CA18" i="249"/>
  <c r="CE20" i="249"/>
  <c r="CE21" i="249"/>
  <c r="CE22" i="249"/>
  <c r="CE23" i="249"/>
  <c r="CE24" i="249"/>
  <c r="CE25" i="249"/>
  <c r="CE26" i="249"/>
  <c r="CE27" i="249"/>
  <c r="CE28" i="249"/>
  <c r="CE29" i="249"/>
  <c r="CE31" i="249"/>
  <c r="CA33" i="249"/>
  <c r="BU34" i="249"/>
  <c r="CO34" i="249"/>
  <c r="L35" i="249"/>
  <c r="CD35" i="249"/>
  <c r="BV36" i="249"/>
  <c r="CP36" i="249"/>
  <c r="CF37" i="249"/>
  <c r="BU38" i="249"/>
  <c r="CO38" i="249"/>
  <c r="F39" i="249"/>
  <c r="BV39" i="249"/>
  <c r="CP39" i="249"/>
  <c r="AK40" i="249"/>
  <c r="CE40" i="249"/>
  <c r="AQ41" i="249"/>
  <c r="CA41" i="249"/>
  <c r="CI42" i="249"/>
  <c r="CK43" i="249"/>
  <c r="CD44" i="249"/>
  <c r="W45" i="249"/>
  <c r="BY45" i="249"/>
  <c r="CD47" i="249"/>
  <c r="BV48" i="249"/>
  <c r="CP48" i="249"/>
  <c r="F49" i="249"/>
  <c r="BY49" i="249"/>
  <c r="AA51" i="249"/>
  <c r="BE51" i="249"/>
  <c r="CE51" i="249"/>
  <c r="CI52" i="249"/>
  <c r="BT53" i="249"/>
  <c r="CN53" i="249"/>
  <c r="BU10" i="249"/>
  <c r="CF20" i="249"/>
  <c r="CF21" i="249"/>
  <c r="CF22" i="249"/>
  <c r="CF23" i="249"/>
  <c r="CF24" i="249"/>
  <c r="CF25" i="249"/>
  <c r="CF26" i="249"/>
  <c r="CF27" i="249"/>
  <c r="CF28" i="249"/>
  <c r="CF29" i="249"/>
  <c r="CK31" i="249"/>
  <c r="CD33" i="249"/>
  <c r="BV34" i="249"/>
  <c r="CP34" i="249"/>
  <c r="CE35" i="249"/>
  <c r="BY36" i="249"/>
  <c r="CI37" i="249"/>
  <c r="BV38" i="249"/>
  <c r="CP38" i="249"/>
  <c r="G39" i="249"/>
  <c r="BY39" i="249"/>
  <c r="CF40" i="249"/>
  <c r="AV41" i="249"/>
  <c r="CD41" i="249"/>
  <c r="CJ42" i="249"/>
  <c r="BT43" i="249"/>
  <c r="CN43" i="249"/>
  <c r="AC45" i="249"/>
  <c r="BZ45" i="249"/>
  <c r="BY48" i="249"/>
  <c r="I49" i="249"/>
  <c r="BZ49" i="249"/>
  <c r="AB51" i="249"/>
  <c r="BK51" i="249"/>
  <c r="CF51" i="249"/>
  <c r="CJ52" i="249"/>
  <c r="BU53" i="249"/>
  <c r="CO53" i="249"/>
  <c r="BV10" i="249"/>
  <c r="CF35" i="249"/>
  <c r="CJ37" i="249"/>
  <c r="BY38" i="249"/>
  <c r="V39" i="249"/>
  <c r="BZ39" i="249"/>
  <c r="CI40" i="249"/>
  <c r="CE41" i="249"/>
  <c r="Q49" i="249"/>
  <c r="CA49" i="249"/>
  <c r="BJ52" i="249"/>
  <c r="CK52" i="249"/>
  <c r="BY40" i="249"/>
  <c r="BY19" i="249"/>
  <c r="BY32" i="249"/>
  <c r="CI35" i="249"/>
  <c r="BO37" i="249"/>
  <c r="CK37" i="249"/>
  <c r="AG39" i="249"/>
  <c r="CA39" i="249"/>
  <c r="CJ40" i="249"/>
  <c r="CF41" i="249"/>
  <c r="AQ49" i="249"/>
  <c r="CD49" i="249"/>
  <c r="BT52" i="249"/>
  <c r="CN52" i="249"/>
  <c r="CA10" i="249"/>
  <c r="CF19" i="249"/>
  <c r="CE32" i="249"/>
  <c r="BO35" i="249"/>
  <c r="CJ35" i="249"/>
  <c r="CD36" i="249"/>
  <c r="BT37" i="249"/>
  <c r="CN37" i="249"/>
  <c r="CA38" i="249"/>
  <c r="AH39" i="249"/>
  <c r="CD39" i="249"/>
  <c r="BJ40" i="249"/>
  <c r="CK40" i="249"/>
  <c r="CI41" i="249"/>
  <c r="CE45" i="249"/>
  <c r="CD48" i="249"/>
  <c r="AU49" i="249"/>
  <c r="CE49" i="249"/>
  <c r="BU52" i="249"/>
  <c r="CO52" i="249"/>
  <c r="CD10" i="249"/>
  <c r="CO19" i="249"/>
  <c r="CK32" i="249"/>
  <c r="CD34" i="249"/>
  <c r="BQ35" i="249"/>
  <c r="CK35" i="249"/>
  <c r="CE36" i="249"/>
  <c r="BU37" i="249"/>
  <c r="CO37" i="249"/>
  <c r="AH38" i="249"/>
  <c r="CD38" i="249"/>
  <c r="CE39" i="249"/>
  <c r="BT40" i="249"/>
  <c r="CN40" i="249"/>
  <c r="BK41" i="249"/>
  <c r="CJ41" i="249"/>
  <c r="BV42" i="249"/>
  <c r="CP42" i="249"/>
  <c r="CF45" i="249"/>
  <c r="CE48" i="249"/>
  <c r="AW49" i="249"/>
  <c r="CF49" i="249"/>
  <c r="BV52" i="249"/>
  <c r="CP52" i="249"/>
  <c r="CE10" i="249"/>
  <c r="CE34" i="249"/>
  <c r="BT35" i="249"/>
  <c r="CN35" i="249"/>
  <c r="CF36" i="249"/>
  <c r="BV37" i="249"/>
  <c r="CP37" i="249"/>
  <c r="CE38" i="249"/>
  <c r="CF39" i="249"/>
  <c r="BU40" i="249"/>
  <c r="CO40" i="249"/>
  <c r="E41" i="249"/>
  <c r="BO41" i="249"/>
  <c r="CK41" i="249"/>
  <c r="BY42" i="249"/>
  <c r="CI45" i="249"/>
  <c r="CF48" i="249"/>
  <c r="CI49" i="249"/>
  <c r="I52" i="249"/>
  <c r="BY52" i="249"/>
  <c r="BZ37" i="249"/>
  <c r="CK49" i="249"/>
  <c r="CI10" i="249"/>
  <c r="CJ16" i="249"/>
  <c r="BT20" i="249"/>
  <c r="BT21" i="249"/>
  <c r="BT22" i="249"/>
  <c r="BT23" i="249"/>
  <c r="BT24" i="249"/>
  <c r="BT25" i="249"/>
  <c r="BT26" i="249"/>
  <c r="BT27" i="249"/>
  <c r="BT28" i="249"/>
  <c r="BT29" i="249"/>
  <c r="BY30" i="249"/>
  <c r="BT33" i="249"/>
  <c r="CN33" i="249"/>
  <c r="CF34" i="249"/>
  <c r="BU35" i="249"/>
  <c r="CO35" i="249"/>
  <c r="CI36" i="249"/>
  <c r="BY37" i="249"/>
  <c r="CF38" i="249"/>
  <c r="CI39" i="249"/>
  <c r="BV40" i="249"/>
  <c r="CP40" i="249"/>
  <c r="N41" i="249"/>
  <c r="BT41" i="249"/>
  <c r="CN41" i="249"/>
  <c r="BZ42" i="249"/>
  <c r="AC43" i="249"/>
  <c r="CD43" i="249"/>
  <c r="BU44" i="249"/>
  <c r="CO44" i="249"/>
  <c r="F45" i="249"/>
  <c r="BK45" i="249"/>
  <c r="CJ45" i="249"/>
  <c r="CD46" i="249"/>
  <c r="AG47" i="249"/>
  <c r="BU47" i="249"/>
  <c r="CO47" i="249"/>
  <c r="CI48" i="249"/>
  <c r="CJ49" i="249"/>
  <c r="BZ50" i="249"/>
  <c r="M51" i="249"/>
  <c r="AU51" i="249"/>
  <c r="BV51" i="249"/>
  <c r="CP51" i="249"/>
  <c r="L52" i="249"/>
  <c r="BZ52" i="249"/>
  <c r="AU53" i="249"/>
  <c r="CE53" i="249"/>
  <c r="BV30" i="249"/>
  <c r="CD30" i="249"/>
  <c r="CJ30" i="249"/>
  <c r="CP30" i="249"/>
  <c r="BV31" i="249"/>
  <c r="CD31" i="249"/>
  <c r="CJ31" i="249"/>
  <c r="CP31" i="249"/>
  <c r="BV32" i="249"/>
  <c r="CD32" i="249"/>
  <c r="CJ32" i="249"/>
  <c r="CP32" i="249"/>
  <c r="BT30" i="249"/>
  <c r="BZ30" i="249"/>
  <c r="CF30" i="249"/>
  <c r="CN30" i="249"/>
  <c r="BT31" i="249"/>
  <c r="BZ31" i="249"/>
  <c r="CF31" i="249"/>
  <c r="CN31" i="249"/>
  <c r="BT32" i="249"/>
  <c r="BZ32" i="249"/>
  <c r="CF32" i="249"/>
  <c r="CN32" i="249"/>
  <c r="BU30" i="249"/>
  <c r="CA30" i="249"/>
  <c r="CI30" i="249"/>
  <c r="CO30" i="249"/>
  <c r="BU31" i="249"/>
  <c r="CA31" i="249"/>
  <c r="CI31" i="249"/>
  <c r="CO31" i="249"/>
  <c r="BU32" i="249"/>
  <c r="CA32" i="249"/>
  <c r="CI32" i="249"/>
  <c r="AI8" i="249"/>
  <c r="AI63" i="249" s="1"/>
  <c r="CP9" i="249"/>
  <c r="CJ9" i="249"/>
  <c r="CD9" i="249"/>
  <c r="CG8" i="249" s="1"/>
  <c r="BV9" i="249"/>
  <c r="CN9" i="249"/>
  <c r="CQ8" i="249" s="1"/>
  <c r="CJ11" i="249"/>
  <c r="CA12" i="249"/>
  <c r="CJ13" i="249"/>
  <c r="CJ14" i="249"/>
  <c r="CJ15" i="249"/>
  <c r="BY9" i="249"/>
  <c r="CB8" i="249" s="1"/>
  <c r="CF9" i="249"/>
  <c r="CO9" i="249"/>
  <c r="BU11" i="249"/>
  <c r="CD11" i="249"/>
  <c r="CK11" i="249"/>
  <c r="BU12" i="249"/>
  <c r="CD12" i="249"/>
  <c r="CK12" i="249"/>
  <c r="BU13" i="249"/>
  <c r="CD13" i="249"/>
  <c r="CK13" i="249"/>
  <c r="BU14" i="249"/>
  <c r="CD14" i="249"/>
  <c r="CK14" i="249"/>
  <c r="BU15" i="249"/>
  <c r="CD15" i="249"/>
  <c r="CK15" i="249"/>
  <c r="BU16" i="249"/>
  <c r="CD16" i="249"/>
  <c r="CK16" i="249"/>
  <c r="BU17" i="249"/>
  <c r="CD17" i="249"/>
  <c r="CK17" i="249"/>
  <c r="BU18" i="249"/>
  <c r="CD18" i="249"/>
  <c r="CK18" i="249"/>
  <c r="BP19" i="249"/>
  <c r="BZ19" i="249"/>
  <c r="CI19" i="249"/>
  <c r="CE9" i="249"/>
  <c r="CA11" i="249"/>
  <c r="CJ12" i="249"/>
  <c r="CA13" i="249"/>
  <c r="CA14" i="249"/>
  <c r="CA15" i="249"/>
  <c r="BT9" i="249"/>
  <c r="BW8" i="249" s="1"/>
  <c r="BZ9" i="249"/>
  <c r="CI9" i="249"/>
  <c r="CL8" i="249" s="1"/>
  <c r="BV11" i="249"/>
  <c r="CE11" i="249"/>
  <c r="BV12" i="249"/>
  <c r="CE12" i="249"/>
  <c r="BV13" i="249"/>
  <c r="CE13" i="249"/>
  <c r="BV14" i="249"/>
  <c r="CE14" i="249"/>
  <c r="BV15" i="249"/>
  <c r="CE15" i="249"/>
  <c r="BV16" i="249"/>
  <c r="CE16" i="249"/>
  <c r="BV17" i="249"/>
  <c r="CE17" i="249"/>
  <c r="BV18" i="249"/>
  <c r="CE18" i="249"/>
  <c r="BT19" i="249"/>
  <c r="CA19" i="249"/>
  <c r="BJ11" i="249"/>
  <c r="CN11" i="249"/>
  <c r="CF11" i="249"/>
  <c r="BZ11" i="249"/>
  <c r="BT11" i="249"/>
  <c r="BY11" i="249"/>
  <c r="CI11" i="249"/>
  <c r="CP11" i="249"/>
  <c r="BE12" i="249"/>
  <c r="CN12" i="249"/>
  <c r="CF12" i="249"/>
  <c r="BZ12" i="249"/>
  <c r="BT12" i="249"/>
  <c r="BY12" i="249"/>
  <c r="CI12" i="249"/>
  <c r="CP12" i="249"/>
  <c r="AF13" i="249"/>
  <c r="CN13" i="249"/>
  <c r="CF13" i="249"/>
  <c r="BZ13" i="249"/>
  <c r="BT13" i="249"/>
  <c r="BY13" i="249"/>
  <c r="CI13" i="249"/>
  <c r="CP13" i="249"/>
  <c r="BO14" i="249"/>
  <c r="CN14" i="249"/>
  <c r="CF14" i="249"/>
  <c r="BZ14" i="249"/>
  <c r="BT14" i="249"/>
  <c r="BY14" i="249"/>
  <c r="CI14" i="249"/>
  <c r="CP14" i="249"/>
  <c r="BE15" i="249"/>
  <c r="CN15" i="249"/>
  <c r="CF15" i="249"/>
  <c r="BZ15" i="249"/>
  <c r="BT15" i="249"/>
  <c r="BY15" i="249"/>
  <c r="CI15" i="249"/>
  <c r="CP15" i="249"/>
  <c r="BP16" i="249"/>
  <c r="CN16" i="249"/>
  <c r="CF16" i="249"/>
  <c r="BZ16" i="249"/>
  <c r="BT16" i="249"/>
  <c r="BY16" i="249"/>
  <c r="CI16" i="249"/>
  <c r="CP16" i="249"/>
  <c r="AA17" i="249"/>
  <c r="CN17" i="249"/>
  <c r="CF17" i="249"/>
  <c r="BZ17" i="249"/>
  <c r="BT17" i="249"/>
  <c r="BY17" i="249"/>
  <c r="CI17" i="249"/>
  <c r="CP17" i="249"/>
  <c r="BF18" i="249"/>
  <c r="CN18" i="249"/>
  <c r="CF18" i="249"/>
  <c r="BZ18" i="249"/>
  <c r="BT18" i="249"/>
  <c r="BY18" i="249"/>
  <c r="CI18" i="249"/>
  <c r="CP18" i="249"/>
  <c r="BQ19" i="249"/>
  <c r="CP19" i="249"/>
  <c r="CJ19" i="249"/>
  <c r="CD19" i="249"/>
  <c r="BV19" i="249"/>
  <c r="BO19" i="249"/>
  <c r="BU19" i="249"/>
  <c r="CE19" i="249"/>
  <c r="CN19" i="249"/>
  <c r="BT10" i="249"/>
  <c r="BZ10" i="249"/>
  <c r="CF10" i="249"/>
  <c r="CN10" i="249"/>
  <c r="BV20" i="249"/>
  <c r="CD20" i="249"/>
  <c r="CJ20" i="249"/>
  <c r="CP20" i="249"/>
  <c r="BV21" i="249"/>
  <c r="CD21" i="249"/>
  <c r="CJ21" i="249"/>
  <c r="CP21" i="249"/>
  <c r="BV22" i="249"/>
  <c r="CD22" i="249"/>
  <c r="CJ22" i="249"/>
  <c r="CP22" i="249"/>
  <c r="BV23" i="249"/>
  <c r="CD23" i="249"/>
  <c r="CJ23" i="249"/>
  <c r="CP23" i="249"/>
  <c r="BV24" i="249"/>
  <c r="CD24" i="249"/>
  <c r="CJ24" i="249"/>
  <c r="CP24" i="249"/>
  <c r="BV25" i="249"/>
  <c r="CD25" i="249"/>
  <c r="CJ25" i="249"/>
  <c r="CP25" i="249"/>
  <c r="BV26" i="249"/>
  <c r="CD26" i="249"/>
  <c r="CJ26" i="249"/>
  <c r="CP26" i="249"/>
  <c r="BV27" i="249"/>
  <c r="CD27" i="249"/>
  <c r="CJ27" i="249"/>
  <c r="CP27" i="249"/>
  <c r="BV28" i="249"/>
  <c r="CD28" i="249"/>
  <c r="CJ28" i="249"/>
  <c r="CP28" i="249"/>
  <c r="BV29" i="249"/>
  <c r="CD29" i="249"/>
  <c r="CJ29" i="249"/>
  <c r="CP29" i="249"/>
  <c r="AP35" i="249"/>
  <c r="AM37" i="249"/>
  <c r="V38" i="249"/>
  <c r="G38" i="249"/>
  <c r="N38" i="249"/>
  <c r="AF35" i="249"/>
  <c r="E37" i="249"/>
  <c r="X37" i="249"/>
  <c r="AU37" i="249"/>
  <c r="BJ37" i="249"/>
  <c r="L38" i="249"/>
  <c r="AF38" i="249"/>
  <c r="G37" i="249"/>
  <c r="AB37" i="249"/>
  <c r="M37" i="249"/>
  <c r="AG37" i="249"/>
  <c r="Q38" i="249"/>
  <c r="BJ38" i="249"/>
  <c r="F35" i="249"/>
  <c r="M35" i="249"/>
  <c r="AG35" i="249"/>
  <c r="AR35" i="249"/>
  <c r="H37" i="249"/>
  <c r="W37" i="249"/>
  <c r="AF37" i="249"/>
  <c r="AQ37" i="249"/>
  <c r="BK37" i="249"/>
  <c r="Q35" i="249"/>
  <c r="BL35" i="249"/>
  <c r="G35" i="249"/>
  <c r="AH35" i="249"/>
  <c r="AW35" i="249"/>
  <c r="I35" i="249"/>
  <c r="V35" i="249"/>
  <c r="AK35" i="249"/>
  <c r="F37" i="249"/>
  <c r="N37" i="249"/>
  <c r="AA37" i="249"/>
  <c r="AK37" i="249"/>
  <c r="AV37" i="249"/>
  <c r="BE37" i="249"/>
  <c r="G22" i="249"/>
  <c r="Q34" i="249"/>
  <c r="F25" i="249"/>
  <c r="AH34" i="249"/>
  <c r="S34" i="249"/>
  <c r="AL31" i="249"/>
  <c r="AU34" i="249"/>
  <c r="AK16" i="249"/>
  <c r="F31" i="249"/>
  <c r="BP9" i="249"/>
  <c r="F16" i="249"/>
  <c r="F21" i="249"/>
  <c r="AG31" i="249"/>
  <c r="H30" i="249"/>
  <c r="AC16" i="249"/>
  <c r="AM19" i="249"/>
  <c r="N23" i="249"/>
  <c r="AW19" i="249"/>
  <c r="N19" i="249"/>
  <c r="BK19" i="249"/>
  <c r="AM12" i="249"/>
  <c r="E19" i="249"/>
  <c r="AR21" i="249"/>
  <c r="AL9" i="2"/>
  <c r="AN9" i="2"/>
  <c r="DF8" i="249"/>
  <c r="AB9" i="249"/>
  <c r="AW10" i="249"/>
  <c r="AG18" i="249"/>
  <c r="AP19" i="249"/>
  <c r="X9" i="249"/>
  <c r="S10" i="249"/>
  <c r="N13" i="249"/>
  <c r="V18" i="249"/>
  <c r="AW24" i="249"/>
  <c r="AR26" i="249"/>
  <c r="M28" i="249"/>
  <c r="AG28" i="249"/>
  <c r="I10" i="249"/>
  <c r="AH10" i="249"/>
  <c r="AG13" i="249"/>
  <c r="AK14" i="249"/>
  <c r="BK14" i="249"/>
  <c r="G19" i="249"/>
  <c r="AV21" i="249"/>
  <c r="BF21" i="249"/>
  <c r="V22" i="249"/>
  <c r="S26" i="249"/>
  <c r="N28" i="249"/>
  <c r="AH28" i="249"/>
  <c r="S30" i="249"/>
  <c r="N9" i="249"/>
  <c r="AG9" i="249"/>
  <c r="L10" i="249"/>
  <c r="AC10" i="249"/>
  <c r="AM10" i="249"/>
  <c r="BJ10" i="249"/>
  <c r="AH13" i="249"/>
  <c r="H16" i="249"/>
  <c r="AU18" i="249"/>
  <c r="BJ18" i="249"/>
  <c r="H19" i="249"/>
  <c r="V19" i="249"/>
  <c r="AQ19" i="249"/>
  <c r="X21" i="249"/>
  <c r="BL21" i="249"/>
  <c r="AG22" i="249"/>
  <c r="AL23" i="249"/>
  <c r="H25" i="249"/>
  <c r="AB26" i="249"/>
  <c r="AH27" i="249"/>
  <c r="W28" i="249"/>
  <c r="AW28" i="249"/>
  <c r="AF30" i="249"/>
  <c r="H9" i="249"/>
  <c r="AV9" i="249"/>
  <c r="BG9" i="249"/>
  <c r="H10" i="249"/>
  <c r="AG10" i="249"/>
  <c r="AV10" i="249"/>
  <c r="W11" i="249"/>
  <c r="BL11" i="249"/>
  <c r="W14" i="249"/>
  <c r="X15" i="249"/>
  <c r="F26" i="249"/>
  <c r="BG26" i="249"/>
  <c r="M9" i="249"/>
  <c r="W10" i="249"/>
  <c r="BG10" i="249"/>
  <c r="S19" i="249"/>
  <c r="R21" i="249"/>
  <c r="F9" i="249"/>
  <c r="S9" i="249"/>
  <c r="AH9" i="249"/>
  <c r="E10" i="249"/>
  <c r="N10" i="249"/>
  <c r="AF10" i="249"/>
  <c r="AP10" i="249"/>
  <c r="BK10" i="249"/>
  <c r="F11" i="249"/>
  <c r="M13" i="249"/>
  <c r="L14" i="249"/>
  <c r="G15" i="249"/>
  <c r="M16" i="249"/>
  <c r="G18" i="249"/>
  <c r="I19" i="249"/>
  <c r="AL19" i="249"/>
  <c r="AV19" i="249"/>
  <c r="AC21" i="249"/>
  <c r="AU22" i="249"/>
  <c r="BJ22" i="249"/>
  <c r="E24" i="249"/>
  <c r="E26" i="249"/>
  <c r="AF26" i="249"/>
  <c r="I28" i="249"/>
  <c r="AC28" i="249"/>
  <c r="AB29" i="249"/>
  <c r="AU30" i="249"/>
  <c r="BF30" i="249"/>
  <c r="AA25" i="14"/>
  <c r="AF70" i="14"/>
  <c r="BT10" i="251"/>
  <c r="X5" i="251"/>
  <c r="U9" i="2"/>
  <c r="A5" i="251"/>
  <c r="N20" i="249"/>
  <c r="G33" i="249"/>
  <c r="AF33" i="249"/>
  <c r="H36" i="249"/>
  <c r="AG36" i="249"/>
  <c r="BG36" i="249"/>
  <c r="V40" i="249"/>
  <c r="AV40" i="249"/>
  <c r="BK18" i="249"/>
  <c r="Q20" i="249"/>
  <c r="BL29" i="249"/>
  <c r="AV30" i="249"/>
  <c r="BE33" i="249"/>
  <c r="I36" i="249"/>
  <c r="V10" i="249"/>
  <c r="X11" i="249"/>
  <c r="AC14" i="249"/>
  <c r="I15" i="249"/>
  <c r="L18" i="249"/>
  <c r="AM18" i="249"/>
  <c r="BL18" i="249"/>
  <c r="W19" i="249"/>
  <c r="BF19" i="249"/>
  <c r="W20" i="249"/>
  <c r="H21" i="249"/>
  <c r="AW21" i="249"/>
  <c r="L22" i="249"/>
  <c r="AM22" i="249"/>
  <c r="BL22" i="249"/>
  <c r="I24" i="249"/>
  <c r="X25" i="249"/>
  <c r="G26" i="249"/>
  <c r="AG26" i="249"/>
  <c r="BJ26" i="249"/>
  <c r="E28" i="249"/>
  <c r="BQ28" i="249"/>
  <c r="BP29" i="249"/>
  <c r="W30" i="249"/>
  <c r="AW30" i="249"/>
  <c r="I31" i="249"/>
  <c r="BE31" i="249"/>
  <c r="L33" i="249"/>
  <c r="AH33" i="249"/>
  <c r="BG33" i="249"/>
  <c r="X35" i="249"/>
  <c r="L36" i="249"/>
  <c r="AM36" i="249"/>
  <c r="BL36" i="249"/>
  <c r="Q37" i="249"/>
  <c r="AP37" i="249"/>
  <c r="BL37" i="249"/>
  <c r="AK38" i="249"/>
  <c r="I39" i="249"/>
  <c r="AK39" i="249"/>
  <c r="BQ39" i="249"/>
  <c r="AA40" i="249"/>
  <c r="F41" i="249"/>
  <c r="AB41" i="249"/>
  <c r="N42" i="249"/>
  <c r="BK42" i="249"/>
  <c r="BG43" i="249"/>
  <c r="BG44" i="249"/>
  <c r="AH45" i="249"/>
  <c r="BQ45" i="249"/>
  <c r="N47" i="249"/>
  <c r="AR47" i="249"/>
  <c r="W49" i="249"/>
  <c r="BE49" i="249"/>
  <c r="E51" i="249"/>
  <c r="AG51" i="249"/>
  <c r="BG51" i="249"/>
  <c r="AC52" i="249"/>
  <c r="I53" i="249"/>
  <c r="BK22" i="249"/>
  <c r="AW40" i="249"/>
  <c r="AQ11" i="249"/>
  <c r="E14" i="249"/>
  <c r="AF14" i="249"/>
  <c r="BE14" i="249"/>
  <c r="N15" i="249"/>
  <c r="BF15" i="249"/>
  <c r="M18" i="249"/>
  <c r="AP18" i="249"/>
  <c r="BO18" i="249"/>
  <c r="AC19" i="249"/>
  <c r="BG19" i="249"/>
  <c r="AK20" i="249"/>
  <c r="I21" i="249"/>
  <c r="M22" i="249"/>
  <c r="AP22" i="249"/>
  <c r="BO22" i="249"/>
  <c r="M24" i="249"/>
  <c r="AB25" i="249"/>
  <c r="H26" i="249"/>
  <c r="AH26" i="249"/>
  <c r="BK26" i="249"/>
  <c r="X30" i="249"/>
  <c r="L31" i="249"/>
  <c r="BF31" i="249"/>
  <c r="M33" i="249"/>
  <c r="AK33" i="249"/>
  <c r="BJ33" i="249"/>
  <c r="AA35" i="249"/>
  <c r="M36" i="249"/>
  <c r="AP36" i="249"/>
  <c r="BO36" i="249"/>
  <c r="AP38" i="249"/>
  <c r="L39" i="249"/>
  <c r="AP39" i="249"/>
  <c r="AB40" i="249"/>
  <c r="G41" i="249"/>
  <c r="AF41" i="249"/>
  <c r="R42" i="249"/>
  <c r="BL42" i="249"/>
  <c r="BJ44" i="249"/>
  <c r="AK45" i="249"/>
  <c r="Q47" i="249"/>
  <c r="AU47" i="249"/>
  <c r="R48" i="249"/>
  <c r="X49" i="249"/>
  <c r="BK49" i="249"/>
  <c r="AB14" i="249"/>
  <c r="H18" i="249"/>
  <c r="H22" i="249"/>
  <c r="V30" i="249"/>
  <c r="H33" i="249"/>
  <c r="BJ36" i="249"/>
  <c r="X40" i="249"/>
  <c r="AB10" i="249"/>
  <c r="AR11" i="249"/>
  <c r="BG12" i="249"/>
  <c r="H14" i="249"/>
  <c r="AG14" i="249"/>
  <c r="BG14" i="249"/>
  <c r="Q15" i="249"/>
  <c r="BO15" i="249"/>
  <c r="N18" i="249"/>
  <c r="AQ18" i="249"/>
  <c r="BP18" i="249"/>
  <c r="AH19" i="249"/>
  <c r="BJ19" i="249"/>
  <c r="AL20" i="249"/>
  <c r="L21" i="249"/>
  <c r="N22" i="249"/>
  <c r="AQ22" i="249"/>
  <c r="BP22" i="249"/>
  <c r="AC24" i="249"/>
  <c r="AR25" i="249"/>
  <c r="L26" i="249"/>
  <c r="AM26" i="249"/>
  <c r="BL26" i="249"/>
  <c r="F29" i="249"/>
  <c r="E30" i="249"/>
  <c r="AA30" i="249"/>
  <c r="N31" i="249"/>
  <c r="BK31" i="249"/>
  <c r="N33" i="249"/>
  <c r="AM33" i="249"/>
  <c r="BK33" i="249"/>
  <c r="AC35" i="249"/>
  <c r="BE35" i="249"/>
  <c r="Q36" i="249"/>
  <c r="AR36" i="249"/>
  <c r="BP36" i="249"/>
  <c r="V37" i="249"/>
  <c r="AR37" i="249"/>
  <c r="BP37" i="249"/>
  <c r="AU38" i="249"/>
  <c r="M39" i="249"/>
  <c r="AR39" i="249"/>
  <c r="F40" i="249"/>
  <c r="AC40" i="249"/>
  <c r="H41" i="249"/>
  <c r="AG41" i="249"/>
  <c r="BE41" i="249"/>
  <c r="W42" i="249"/>
  <c r="E44" i="249"/>
  <c r="BQ44" i="249"/>
  <c r="AQ45" i="249"/>
  <c r="S47" i="249"/>
  <c r="AV47" i="249"/>
  <c r="AV48" i="249"/>
  <c r="AA49" i="249"/>
  <c r="BL49" i="249"/>
  <c r="AH52" i="249"/>
  <c r="AA53" i="249"/>
  <c r="H15" i="249"/>
  <c r="AH18" i="249"/>
  <c r="AH22" i="249"/>
  <c r="AG33" i="249"/>
  <c r="AK36" i="249"/>
  <c r="I14" i="249"/>
  <c r="AH14" i="249"/>
  <c r="BJ14" i="249"/>
  <c r="W15" i="249"/>
  <c r="BP15" i="249"/>
  <c r="S18" i="249"/>
  <c r="AR18" i="249"/>
  <c r="AQ20" i="249"/>
  <c r="M21" i="249"/>
  <c r="S22" i="249"/>
  <c r="AR22" i="249"/>
  <c r="AG24" i="249"/>
  <c r="AV25" i="249"/>
  <c r="M26" i="249"/>
  <c r="AP26" i="249"/>
  <c r="BO26" i="249"/>
  <c r="H29" i="249"/>
  <c r="F30" i="249"/>
  <c r="AB30" i="249"/>
  <c r="R31" i="249"/>
  <c r="Q33" i="249"/>
  <c r="AP33" i="249"/>
  <c r="BL33" i="249"/>
  <c r="BJ35" i="249"/>
  <c r="S36" i="249"/>
  <c r="AU36" i="249"/>
  <c r="BQ36" i="249"/>
  <c r="N39" i="249"/>
  <c r="AU39" i="249"/>
  <c r="G40" i="249"/>
  <c r="AF40" i="249"/>
  <c r="BE40" i="249"/>
  <c r="L41" i="249"/>
  <c r="AH41" i="249"/>
  <c r="BG41" i="249"/>
  <c r="AC42" i="249"/>
  <c r="L44" i="249"/>
  <c r="AR45" i="249"/>
  <c r="W47" i="249"/>
  <c r="AC49" i="249"/>
  <c r="BO49" i="249"/>
  <c r="AP52" i="249"/>
  <c r="AK53" i="249"/>
  <c r="N26" i="249"/>
  <c r="AQ26" i="249"/>
  <c r="BP26" i="249"/>
  <c r="X29" i="249"/>
  <c r="G30" i="249"/>
  <c r="AC30" i="249"/>
  <c r="BE30" i="249"/>
  <c r="AC31" i="249"/>
  <c r="S33" i="249"/>
  <c r="AQ33" i="249"/>
  <c r="BO33" i="249"/>
  <c r="V36" i="249"/>
  <c r="AV36" i="249"/>
  <c r="Q39" i="249"/>
  <c r="AW39" i="249"/>
  <c r="H40" i="249"/>
  <c r="AG40" i="249"/>
  <c r="BG40" i="249"/>
  <c r="M41" i="249"/>
  <c r="AK41" i="249"/>
  <c r="BJ41" i="249"/>
  <c r="AH42" i="249"/>
  <c r="S44" i="249"/>
  <c r="X47" i="249"/>
  <c r="AK49" i="249"/>
  <c r="BQ49" i="249"/>
  <c r="M14" i="249"/>
  <c r="AR33" i="249"/>
  <c r="AW36" i="249"/>
  <c r="BP33" i="249"/>
  <c r="BK11" i="249"/>
  <c r="N14" i="249"/>
  <c r="AP14" i="249"/>
  <c r="BQ14" i="249"/>
  <c r="AC15" i="249"/>
  <c r="X18" i="249"/>
  <c r="AB21" i="249"/>
  <c r="BP21" i="249"/>
  <c r="X22" i="249"/>
  <c r="V26" i="249"/>
  <c r="AU26" i="249"/>
  <c r="N27" i="249"/>
  <c r="AR29" i="249"/>
  <c r="I30" i="249"/>
  <c r="AH30" i="249"/>
  <c r="BK30" i="249"/>
  <c r="AH31" i="249"/>
  <c r="W33" i="249"/>
  <c r="AU33" i="249"/>
  <c r="AA36" i="249"/>
  <c r="X39" i="249"/>
  <c r="L40" i="249"/>
  <c r="AM40" i="249"/>
  <c r="BL40" i="249"/>
  <c r="Q41" i="249"/>
  <c r="AP41" i="249"/>
  <c r="BL41" i="249"/>
  <c r="AP42" i="249"/>
  <c r="AH44" i="249"/>
  <c r="AB47" i="249"/>
  <c r="BE47" i="249"/>
  <c r="AR49" i="249"/>
  <c r="H52" i="249"/>
  <c r="AR20" i="249"/>
  <c r="AV18" i="249"/>
  <c r="AW20" i="249"/>
  <c r="AV22" i="249"/>
  <c r="V33" i="249"/>
  <c r="Q14" i="249"/>
  <c r="AQ14" i="249"/>
  <c r="AK15" i="249"/>
  <c r="AA18" i="249"/>
  <c r="F20" i="249"/>
  <c r="AA22" i="249"/>
  <c r="BL25" i="249"/>
  <c r="W26" i="249"/>
  <c r="AV26" i="249"/>
  <c r="AV29" i="249"/>
  <c r="L30" i="249"/>
  <c r="AK30" i="249"/>
  <c r="BO30" i="249"/>
  <c r="X33" i="249"/>
  <c r="AV33" i="249"/>
  <c r="AB36" i="249"/>
  <c r="AA39" i="249"/>
  <c r="M40" i="249"/>
  <c r="AP40" i="249"/>
  <c r="BO40" i="249"/>
  <c r="AP44" i="249"/>
  <c r="AM14" i="249"/>
  <c r="BP14" i="249"/>
  <c r="AB15" i="249"/>
  <c r="W18" i="249"/>
  <c r="W22" i="249"/>
  <c r="S14" i="249"/>
  <c r="AV14" i="249"/>
  <c r="E15" i="249"/>
  <c r="AQ15" i="249"/>
  <c r="E18" i="249"/>
  <c r="AB18" i="249"/>
  <c r="I20" i="249"/>
  <c r="AG21" i="249"/>
  <c r="E22" i="249"/>
  <c r="AB22" i="249"/>
  <c r="BQ24" i="249"/>
  <c r="BP25" i="249"/>
  <c r="X26" i="249"/>
  <c r="M30" i="249"/>
  <c r="AP30" i="249"/>
  <c r="BP30" i="249"/>
  <c r="AQ31" i="249"/>
  <c r="E33" i="249"/>
  <c r="AA33" i="249"/>
  <c r="F36" i="249"/>
  <c r="AC36" i="249"/>
  <c r="AC39" i="249"/>
  <c r="BE39" i="249"/>
  <c r="Q40" i="249"/>
  <c r="AR40" i="249"/>
  <c r="BP40" i="249"/>
  <c r="V41" i="249"/>
  <c r="AR41" i="249"/>
  <c r="BP41" i="249"/>
  <c r="AW44" i="249"/>
  <c r="X36" i="249"/>
  <c r="AM9" i="249"/>
  <c r="M10" i="249"/>
  <c r="AQ10" i="249"/>
  <c r="E11" i="249"/>
  <c r="S12" i="249"/>
  <c r="V14" i="249"/>
  <c r="AW14" i="249"/>
  <c r="F15" i="249"/>
  <c r="AU15" i="249"/>
  <c r="AF16" i="249"/>
  <c r="F18" i="249"/>
  <c r="AF18" i="249"/>
  <c r="BG18" i="249"/>
  <c r="R19" i="249"/>
  <c r="M20" i="249"/>
  <c r="BQ20" i="249"/>
  <c r="F22" i="249"/>
  <c r="AF22" i="249"/>
  <c r="BG22" i="249"/>
  <c r="AA26" i="249"/>
  <c r="N30" i="249"/>
  <c r="AQ30" i="249"/>
  <c r="BQ30" i="249"/>
  <c r="F33" i="249"/>
  <c r="AB33" i="249"/>
  <c r="V34" i="249"/>
  <c r="N35" i="249"/>
  <c r="AU35" i="249"/>
  <c r="G36" i="249"/>
  <c r="AF36" i="249"/>
  <c r="BE36" i="249"/>
  <c r="L37" i="249"/>
  <c r="AH37" i="249"/>
  <c r="BG37" i="249"/>
  <c r="AA38" i="249"/>
  <c r="AF39" i="249"/>
  <c r="BJ39" i="249"/>
  <c r="S40" i="249"/>
  <c r="AU40" i="249"/>
  <c r="BQ40" i="249"/>
  <c r="W41" i="249"/>
  <c r="AU41" i="249"/>
  <c r="R45" i="249"/>
  <c r="G47" i="249"/>
  <c r="AK47" i="249"/>
  <c r="BL47" i="249"/>
  <c r="G49" i="249"/>
  <c r="X51" i="249"/>
  <c r="N52" i="249"/>
  <c r="E53" i="249"/>
  <c r="H70" i="14"/>
  <c r="A70" i="14"/>
  <c r="AA9" i="2"/>
  <c r="AB9" i="2"/>
  <c r="AC9" i="2"/>
  <c r="AD9" i="2"/>
  <c r="AE9" i="2"/>
  <c r="AF9" i="2"/>
  <c r="AG9" i="2"/>
  <c r="AH9" i="2"/>
  <c r="AI9" i="2"/>
  <c r="AJ9" i="2"/>
  <c r="AK9" i="2"/>
  <c r="AM9" i="2"/>
  <c r="T9" i="2"/>
  <c r="R12" i="249"/>
  <c r="AL12" i="249"/>
  <c r="BF12" i="249"/>
  <c r="BK17" i="249"/>
  <c r="AQ17" i="249"/>
  <c r="W17" i="249"/>
  <c r="E17" i="249"/>
  <c r="BJ17" i="249"/>
  <c r="AP17" i="249"/>
  <c r="V17" i="249"/>
  <c r="AH17" i="249"/>
  <c r="N17" i="249"/>
  <c r="X17" i="249"/>
  <c r="AW17" i="249"/>
  <c r="BK32" i="249"/>
  <c r="AQ32" i="249"/>
  <c r="W32" i="249"/>
  <c r="E32" i="249"/>
  <c r="AH32" i="249"/>
  <c r="N32" i="249"/>
  <c r="BO32" i="249"/>
  <c r="AR32" i="249"/>
  <c r="S32" i="249"/>
  <c r="BL32" i="249"/>
  <c r="AP32" i="249"/>
  <c r="R32" i="249"/>
  <c r="BJ32" i="249"/>
  <c r="AM32" i="249"/>
  <c r="Q32" i="249"/>
  <c r="BG32" i="249"/>
  <c r="AL32" i="249"/>
  <c r="M32" i="249"/>
  <c r="BF32" i="249"/>
  <c r="AK32" i="249"/>
  <c r="L32" i="249"/>
  <c r="BE32" i="249"/>
  <c r="AG32" i="249"/>
  <c r="I32" i="249"/>
  <c r="AF32" i="249"/>
  <c r="H32" i="249"/>
  <c r="AC32" i="249"/>
  <c r="G32" i="249"/>
  <c r="AB32" i="249"/>
  <c r="F32" i="249"/>
  <c r="AW32" i="249"/>
  <c r="AA32" i="249"/>
  <c r="BQ32" i="249"/>
  <c r="AV32" i="249"/>
  <c r="X32" i="249"/>
  <c r="Q9" i="249"/>
  <c r="T8" i="249" s="1"/>
  <c r="T63" i="249" s="1"/>
  <c r="AK9" i="249"/>
  <c r="AN8" i="249" s="1"/>
  <c r="AN63" i="249" s="1"/>
  <c r="BE9" i="249"/>
  <c r="BH8" i="249" s="1"/>
  <c r="BH63" i="249" s="1"/>
  <c r="G11" i="249"/>
  <c r="AA11" i="249"/>
  <c r="AU11" i="249"/>
  <c r="BO11" i="249"/>
  <c r="V12" i="249"/>
  <c r="AP12" i="249"/>
  <c r="BJ12" i="249"/>
  <c r="Q13" i="249"/>
  <c r="AK13" i="249"/>
  <c r="BE13" i="249"/>
  <c r="AA15" i="249"/>
  <c r="AV15" i="249"/>
  <c r="BQ15" i="249"/>
  <c r="I16" i="249"/>
  <c r="AG16" i="249"/>
  <c r="BE16" i="249"/>
  <c r="AB17" i="249"/>
  <c r="R9" i="249"/>
  <c r="AL9" i="249"/>
  <c r="BF9" i="249"/>
  <c r="H11" i="249"/>
  <c r="AB11" i="249"/>
  <c r="AV11" i="249"/>
  <c r="BP11" i="249"/>
  <c r="E12" i="249"/>
  <c r="W12" i="249"/>
  <c r="AQ12" i="249"/>
  <c r="BK12" i="249"/>
  <c r="R13" i="249"/>
  <c r="AL13" i="249"/>
  <c r="BF13" i="249"/>
  <c r="AW15" i="249"/>
  <c r="L16" i="249"/>
  <c r="AH16" i="249"/>
  <c r="BF16" i="249"/>
  <c r="F17" i="249"/>
  <c r="AC17" i="249"/>
  <c r="V32" i="249"/>
  <c r="I11" i="249"/>
  <c r="AC11" i="249"/>
  <c r="AW11" i="249"/>
  <c r="BQ11" i="249"/>
  <c r="F12" i="249"/>
  <c r="X12" i="249"/>
  <c r="AR12" i="249"/>
  <c r="BL12" i="249"/>
  <c r="S13" i="249"/>
  <c r="AM13" i="249"/>
  <c r="BG13" i="249"/>
  <c r="BJ16" i="249"/>
  <c r="G17" i="249"/>
  <c r="AF17" i="249"/>
  <c r="BE17" i="249"/>
  <c r="AU32" i="249"/>
  <c r="V9" i="249"/>
  <c r="Y8" i="249" s="1"/>
  <c r="Y63" i="249" s="1"/>
  <c r="AP9" i="249"/>
  <c r="AS8" i="249" s="1"/>
  <c r="AS63" i="249" s="1"/>
  <c r="BJ9" i="249"/>
  <c r="BM8" i="249" s="1"/>
  <c r="Q10" i="249"/>
  <c r="AK10" i="249"/>
  <c r="BE10" i="249"/>
  <c r="L11" i="249"/>
  <c r="AF11" i="249"/>
  <c r="G12" i="249"/>
  <c r="AA12" i="249"/>
  <c r="AU12" i="249"/>
  <c r="BO12" i="249"/>
  <c r="V13" i="249"/>
  <c r="AP13" i="249"/>
  <c r="BJ13" i="249"/>
  <c r="L15" i="249"/>
  <c r="AF15" i="249"/>
  <c r="N16" i="249"/>
  <c r="AL16" i="249"/>
  <c r="BK16" i="249"/>
  <c r="H17" i="249"/>
  <c r="AG17" i="249"/>
  <c r="BF17" i="249"/>
  <c r="R20" i="249"/>
  <c r="E9" i="249"/>
  <c r="W9" i="249"/>
  <c r="AQ9" i="249"/>
  <c r="BK9" i="249"/>
  <c r="R10" i="249"/>
  <c r="AL10" i="249"/>
  <c r="BF10" i="249"/>
  <c r="M11" i="249"/>
  <c r="AG11" i="249"/>
  <c r="H12" i="249"/>
  <c r="AB12" i="249"/>
  <c r="AV12" i="249"/>
  <c r="BP12" i="249"/>
  <c r="E13" i="249"/>
  <c r="W13" i="249"/>
  <c r="AQ13" i="249"/>
  <c r="BK13" i="249"/>
  <c r="R14" i="249"/>
  <c r="AL14" i="249"/>
  <c r="BF14" i="249"/>
  <c r="M15" i="249"/>
  <c r="AG15" i="249"/>
  <c r="Q16" i="249"/>
  <c r="AP16" i="249"/>
  <c r="BL16" i="249"/>
  <c r="I17" i="249"/>
  <c r="AK17" i="249"/>
  <c r="BG17" i="249"/>
  <c r="AU19" i="249"/>
  <c r="AG23" i="249"/>
  <c r="M23" i="249"/>
  <c r="AF23" i="249"/>
  <c r="L23" i="249"/>
  <c r="BQ23" i="249"/>
  <c r="AW23" i="249"/>
  <c r="AC23" i="249"/>
  <c r="I23" i="249"/>
  <c r="BP23" i="249"/>
  <c r="AV23" i="249"/>
  <c r="AB23" i="249"/>
  <c r="H23" i="249"/>
  <c r="BO23" i="249"/>
  <c r="AU23" i="249"/>
  <c r="AA23" i="249"/>
  <c r="G23" i="249"/>
  <c r="BL23" i="249"/>
  <c r="AR23" i="249"/>
  <c r="X23" i="249"/>
  <c r="F23" i="249"/>
  <c r="BK23" i="249"/>
  <c r="AQ23" i="249"/>
  <c r="W23" i="249"/>
  <c r="E23" i="249"/>
  <c r="BJ23" i="249"/>
  <c r="AP23" i="249"/>
  <c r="V23" i="249"/>
  <c r="BG23" i="249"/>
  <c r="AM23" i="249"/>
  <c r="S23" i="249"/>
  <c r="BE23" i="249"/>
  <c r="AK23" i="249"/>
  <c r="Q23" i="249"/>
  <c r="AR9" i="249"/>
  <c r="BL9" i="249"/>
  <c r="N11" i="249"/>
  <c r="AH11" i="249"/>
  <c r="I12" i="249"/>
  <c r="AC12" i="249"/>
  <c r="AW12" i="249"/>
  <c r="BQ12" i="249"/>
  <c r="F13" i="249"/>
  <c r="X13" i="249"/>
  <c r="AR13" i="249"/>
  <c r="BL13" i="249"/>
  <c r="AH15" i="249"/>
  <c r="R16" i="249"/>
  <c r="AQ16" i="249"/>
  <c r="L17" i="249"/>
  <c r="AL17" i="249"/>
  <c r="BL17" i="249"/>
  <c r="G9" i="249"/>
  <c r="J8" i="249" s="1"/>
  <c r="J63" i="249" s="1"/>
  <c r="AA9" i="249"/>
  <c r="AD8" i="249" s="1"/>
  <c r="AD63" i="249" s="1"/>
  <c r="AU9" i="249"/>
  <c r="AX8" i="249" s="1"/>
  <c r="BO9" i="249"/>
  <c r="BR8" i="249" s="1"/>
  <c r="Q11" i="249"/>
  <c r="AK11" i="249"/>
  <c r="BE11" i="249"/>
  <c r="L12" i="249"/>
  <c r="AF12" i="249"/>
  <c r="G13" i="249"/>
  <c r="AA13" i="249"/>
  <c r="AU13" i="249"/>
  <c r="BO13" i="249"/>
  <c r="BO16" i="249"/>
  <c r="AU16" i="249"/>
  <c r="AA16" i="249"/>
  <c r="G16" i="249"/>
  <c r="BG16" i="249"/>
  <c r="AM16" i="249"/>
  <c r="S16" i="249"/>
  <c r="V16" i="249"/>
  <c r="AR16" i="249"/>
  <c r="BQ16" i="249"/>
  <c r="M17" i="249"/>
  <c r="AM17" i="249"/>
  <c r="BO17" i="249"/>
  <c r="BP20" i="249"/>
  <c r="AV20" i="249"/>
  <c r="AB20" i="249"/>
  <c r="H20" i="249"/>
  <c r="BO20" i="249"/>
  <c r="AU20" i="249"/>
  <c r="AA20" i="249"/>
  <c r="G20" i="249"/>
  <c r="BJ20" i="249"/>
  <c r="AP20" i="249"/>
  <c r="BG20" i="249"/>
  <c r="AM20" i="249"/>
  <c r="S20" i="249"/>
  <c r="AF20" i="249"/>
  <c r="L20" i="249"/>
  <c r="X20" i="249"/>
  <c r="BE20" i="249"/>
  <c r="BP32" i="249"/>
  <c r="R11" i="249"/>
  <c r="AL11" i="249"/>
  <c r="BF11" i="249"/>
  <c r="M12" i="249"/>
  <c r="AG12" i="249"/>
  <c r="H13" i="249"/>
  <c r="AB13" i="249"/>
  <c r="AV13" i="249"/>
  <c r="BP13" i="249"/>
  <c r="BL15" i="249"/>
  <c r="AR15" i="249"/>
  <c r="R15" i="249"/>
  <c r="AL15" i="249"/>
  <c r="BG15" i="249"/>
  <c r="W16" i="249"/>
  <c r="AV16" i="249"/>
  <c r="Q17" i="249"/>
  <c r="AR17" i="249"/>
  <c r="BP17" i="249"/>
  <c r="AC20" i="249"/>
  <c r="BF20" i="249"/>
  <c r="I9" i="249"/>
  <c r="AC9" i="249"/>
  <c r="AW9" i="249"/>
  <c r="BQ9" i="249"/>
  <c r="F10" i="249"/>
  <c r="X10" i="249"/>
  <c r="AR10" i="249"/>
  <c r="BL10" i="249"/>
  <c r="S11" i="249"/>
  <c r="AM11" i="249"/>
  <c r="BG11" i="249"/>
  <c r="N12" i="249"/>
  <c r="AH12" i="249"/>
  <c r="I13" i="249"/>
  <c r="AC13" i="249"/>
  <c r="AW13" i="249"/>
  <c r="BQ13" i="249"/>
  <c r="F14" i="249"/>
  <c r="X14" i="249"/>
  <c r="AR14" i="249"/>
  <c r="BL14" i="249"/>
  <c r="S15" i="249"/>
  <c r="AM15" i="249"/>
  <c r="BJ15" i="249"/>
  <c r="X16" i="249"/>
  <c r="AW16" i="249"/>
  <c r="R17" i="249"/>
  <c r="AU17" i="249"/>
  <c r="BQ17" i="249"/>
  <c r="AG19" i="249"/>
  <c r="M19" i="249"/>
  <c r="AF19" i="249"/>
  <c r="L19" i="249"/>
  <c r="BL19" i="249"/>
  <c r="AR19" i="249"/>
  <c r="X19" i="249"/>
  <c r="F19" i="249"/>
  <c r="BE19" i="249"/>
  <c r="AK19" i="249"/>
  <c r="Q19" i="249"/>
  <c r="AA19" i="249"/>
  <c r="AG20" i="249"/>
  <c r="BK20" i="249"/>
  <c r="R23" i="249"/>
  <c r="L9" i="249"/>
  <c r="O8" i="249" s="1"/>
  <c r="O63" i="249" s="1"/>
  <c r="G10" i="249"/>
  <c r="AA10" i="249"/>
  <c r="AU10" i="249"/>
  <c r="V11" i="249"/>
  <c r="AP11" i="249"/>
  <c r="Q12" i="249"/>
  <c r="AK12" i="249"/>
  <c r="L13" i="249"/>
  <c r="G14" i="249"/>
  <c r="AA14" i="249"/>
  <c r="AU14" i="249"/>
  <c r="V15" i="249"/>
  <c r="AP15" i="249"/>
  <c r="BK15" i="249"/>
  <c r="E16" i="249"/>
  <c r="AB16" i="249"/>
  <c r="S17" i="249"/>
  <c r="AV17" i="249"/>
  <c r="AB19" i="249"/>
  <c r="E20" i="249"/>
  <c r="AH20" i="249"/>
  <c r="BL20" i="249"/>
  <c r="BK21" i="249"/>
  <c r="AQ21" i="249"/>
  <c r="W21" i="249"/>
  <c r="E21" i="249"/>
  <c r="BJ21" i="249"/>
  <c r="AP21" i="249"/>
  <c r="V21" i="249"/>
  <c r="BG21" i="249"/>
  <c r="AM21" i="249"/>
  <c r="S21" i="249"/>
  <c r="BE21" i="249"/>
  <c r="AK21" i="249"/>
  <c r="Q21" i="249"/>
  <c r="AH21" i="249"/>
  <c r="N21" i="249"/>
  <c r="BO21" i="249"/>
  <c r="AU21" i="249"/>
  <c r="AA21" i="249"/>
  <c r="G21" i="249"/>
  <c r="AF21" i="249"/>
  <c r="BQ21" i="249"/>
  <c r="AH23" i="249"/>
  <c r="L24" i="249"/>
  <c r="AF24" i="249"/>
  <c r="G25" i="249"/>
  <c r="AA25" i="249"/>
  <c r="AU25" i="249"/>
  <c r="BO25" i="249"/>
  <c r="Q27" i="249"/>
  <c r="AK27" i="249"/>
  <c r="BE27" i="249"/>
  <c r="L28" i="249"/>
  <c r="AF28" i="249"/>
  <c r="G29" i="249"/>
  <c r="AA29" i="249"/>
  <c r="AU29" i="249"/>
  <c r="BO29" i="249"/>
  <c r="G31" i="249"/>
  <c r="AF31" i="249"/>
  <c r="R34" i="249"/>
  <c r="AW34" i="249"/>
  <c r="R27" i="249"/>
  <c r="AL27" i="249"/>
  <c r="BF27" i="249"/>
  <c r="N24" i="249"/>
  <c r="AH24" i="249"/>
  <c r="I25" i="249"/>
  <c r="AC25" i="249"/>
  <c r="AW25" i="249"/>
  <c r="BQ25" i="249"/>
  <c r="S27" i="249"/>
  <c r="AM27" i="249"/>
  <c r="BG27" i="249"/>
  <c r="I29" i="249"/>
  <c r="AC29" i="249"/>
  <c r="AW29" i="249"/>
  <c r="BQ29" i="249"/>
  <c r="Q24" i="249"/>
  <c r="AK24" i="249"/>
  <c r="BE24" i="249"/>
  <c r="L25" i="249"/>
  <c r="AF25" i="249"/>
  <c r="V27" i="249"/>
  <c r="AP27" i="249"/>
  <c r="BJ27" i="249"/>
  <c r="Q28" i="249"/>
  <c r="AK28" i="249"/>
  <c r="BE28" i="249"/>
  <c r="L29" i="249"/>
  <c r="AF29" i="249"/>
  <c r="M31" i="249"/>
  <c r="AK31" i="249"/>
  <c r="BJ31" i="249"/>
  <c r="R24" i="249"/>
  <c r="AL24" i="249"/>
  <c r="BF24" i="249"/>
  <c r="M25" i="249"/>
  <c r="AG25" i="249"/>
  <c r="E27" i="249"/>
  <c r="W27" i="249"/>
  <c r="AQ27" i="249"/>
  <c r="BK27" i="249"/>
  <c r="R28" i="249"/>
  <c r="AL28" i="249"/>
  <c r="BF28" i="249"/>
  <c r="M29" i="249"/>
  <c r="AG29" i="249"/>
  <c r="AG34" i="249"/>
  <c r="M34" i="249"/>
  <c r="BQ34" i="249"/>
  <c r="BP34" i="249"/>
  <c r="AV34" i="249"/>
  <c r="AB34" i="249"/>
  <c r="H34" i="249"/>
  <c r="BL34" i="249"/>
  <c r="AR34" i="249"/>
  <c r="X34" i="249"/>
  <c r="F34" i="249"/>
  <c r="BK34" i="249"/>
  <c r="AQ34" i="249"/>
  <c r="W34" i="249"/>
  <c r="E34" i="249"/>
  <c r="AC34" i="249"/>
  <c r="BE34" i="249"/>
  <c r="I18" i="249"/>
  <c r="AC18" i="249"/>
  <c r="AW18" i="249"/>
  <c r="BQ18" i="249"/>
  <c r="I22" i="249"/>
  <c r="AC22" i="249"/>
  <c r="AW22" i="249"/>
  <c r="BQ22" i="249"/>
  <c r="S24" i="249"/>
  <c r="AM24" i="249"/>
  <c r="BG24" i="249"/>
  <c r="N25" i="249"/>
  <c r="AH25" i="249"/>
  <c r="I26" i="249"/>
  <c r="AC26" i="249"/>
  <c r="AW26" i="249"/>
  <c r="BQ26" i="249"/>
  <c r="F27" i="249"/>
  <c r="X27" i="249"/>
  <c r="AR27" i="249"/>
  <c r="BL27" i="249"/>
  <c r="S28" i="249"/>
  <c r="AM28" i="249"/>
  <c r="BG28" i="249"/>
  <c r="N29" i="249"/>
  <c r="AH29" i="249"/>
  <c r="Q31" i="249"/>
  <c r="AP31" i="249"/>
  <c r="BL31" i="249"/>
  <c r="AF34" i="249"/>
  <c r="BF34" i="249"/>
  <c r="V24" i="249"/>
  <c r="AP24" i="249"/>
  <c r="BJ24" i="249"/>
  <c r="Q25" i="249"/>
  <c r="AK25" i="249"/>
  <c r="BE25" i="249"/>
  <c r="G27" i="249"/>
  <c r="AA27" i="249"/>
  <c r="AU27" i="249"/>
  <c r="BO27" i="249"/>
  <c r="V28" i="249"/>
  <c r="AP28" i="249"/>
  <c r="BJ28" i="249"/>
  <c r="Q29" i="249"/>
  <c r="AK29" i="249"/>
  <c r="BE29" i="249"/>
  <c r="BG34" i="249"/>
  <c r="W24" i="249"/>
  <c r="AQ24" i="249"/>
  <c r="BK24" i="249"/>
  <c r="R25" i="249"/>
  <c r="AL25" i="249"/>
  <c r="BF25" i="249"/>
  <c r="H27" i="249"/>
  <c r="AB27" i="249"/>
  <c r="AV27" i="249"/>
  <c r="BP27" i="249"/>
  <c r="AQ28" i="249"/>
  <c r="BK28" i="249"/>
  <c r="R29" i="249"/>
  <c r="AL29" i="249"/>
  <c r="BF29" i="249"/>
  <c r="BP31" i="249"/>
  <c r="AV31" i="249"/>
  <c r="AB31" i="249"/>
  <c r="H31" i="249"/>
  <c r="BG31" i="249"/>
  <c r="AM31" i="249"/>
  <c r="S31" i="249"/>
  <c r="V31" i="249"/>
  <c r="AR31" i="249"/>
  <c r="BQ31" i="249"/>
  <c r="G34" i="249"/>
  <c r="AK34" i="249"/>
  <c r="BJ34" i="249"/>
  <c r="F24" i="249"/>
  <c r="X24" i="249"/>
  <c r="AR24" i="249"/>
  <c r="BL24" i="249"/>
  <c r="S25" i="249"/>
  <c r="AM25" i="249"/>
  <c r="BG25" i="249"/>
  <c r="I27" i="249"/>
  <c r="AC27" i="249"/>
  <c r="AW27" i="249"/>
  <c r="BQ27" i="249"/>
  <c r="F28" i="249"/>
  <c r="X28" i="249"/>
  <c r="AR28" i="249"/>
  <c r="BL28" i="249"/>
  <c r="S29" i="249"/>
  <c r="AM29" i="249"/>
  <c r="BG29" i="249"/>
  <c r="W31" i="249"/>
  <c r="AU31" i="249"/>
  <c r="I34" i="249"/>
  <c r="AL34" i="249"/>
  <c r="BO34" i="249"/>
  <c r="Q18" i="249"/>
  <c r="AK18" i="249"/>
  <c r="BE18" i="249"/>
  <c r="Q22" i="249"/>
  <c r="AK22" i="249"/>
  <c r="BE22" i="249"/>
  <c r="G24" i="249"/>
  <c r="AA24" i="249"/>
  <c r="AU24" i="249"/>
  <c r="BO24" i="249"/>
  <c r="V25" i="249"/>
  <c r="AP25" i="249"/>
  <c r="BJ25" i="249"/>
  <c r="Q26" i="249"/>
  <c r="AK26" i="249"/>
  <c r="BE26" i="249"/>
  <c r="L27" i="249"/>
  <c r="AF27" i="249"/>
  <c r="G28" i="249"/>
  <c r="AA28" i="249"/>
  <c r="AU28" i="249"/>
  <c r="BO28" i="249"/>
  <c r="V29" i="249"/>
  <c r="AP29" i="249"/>
  <c r="BJ29" i="249"/>
  <c r="Q30" i="249"/>
  <c r="AL30" i="249"/>
  <c r="X31" i="249"/>
  <c r="AW31" i="249"/>
  <c r="L34" i="249"/>
  <c r="AM34" i="249"/>
  <c r="R18" i="249"/>
  <c r="AL18" i="249"/>
  <c r="R22" i="249"/>
  <c r="AL22" i="249"/>
  <c r="H24" i="249"/>
  <c r="AB24" i="249"/>
  <c r="AV24" i="249"/>
  <c r="E25" i="249"/>
  <c r="W25" i="249"/>
  <c r="AQ25" i="249"/>
  <c r="R26" i="249"/>
  <c r="AL26" i="249"/>
  <c r="M27" i="249"/>
  <c r="H28" i="249"/>
  <c r="AB28" i="249"/>
  <c r="AV28" i="249"/>
  <c r="E29" i="249"/>
  <c r="W29" i="249"/>
  <c r="AQ29" i="249"/>
  <c r="AG30" i="249"/>
  <c r="BL30" i="249"/>
  <c r="AR30" i="249"/>
  <c r="R30" i="249"/>
  <c r="AM30" i="249"/>
  <c r="BJ30" i="249"/>
  <c r="E31" i="249"/>
  <c r="AA31" i="249"/>
  <c r="N34" i="249"/>
  <c r="AP34" i="249"/>
  <c r="BE46" i="249"/>
  <c r="AK46" i="249"/>
  <c r="Q46" i="249"/>
  <c r="AH46" i="249"/>
  <c r="N46" i="249"/>
  <c r="BO46" i="249"/>
  <c r="AU46" i="249"/>
  <c r="AA46" i="249"/>
  <c r="G46" i="249"/>
  <c r="BK46" i="249"/>
  <c r="AQ46" i="249"/>
  <c r="W46" i="249"/>
  <c r="E46" i="249"/>
  <c r="AB46" i="249"/>
  <c r="S48" i="249"/>
  <c r="AW48" i="249"/>
  <c r="R38" i="249"/>
  <c r="AL38" i="249"/>
  <c r="BF38" i="249"/>
  <c r="BE42" i="249"/>
  <c r="AK42" i="249"/>
  <c r="Q42" i="249"/>
  <c r="BO42" i="249"/>
  <c r="AU42" i="249"/>
  <c r="AA42" i="249"/>
  <c r="S42" i="249"/>
  <c r="AQ42" i="249"/>
  <c r="BP42" i="249"/>
  <c r="I43" i="249"/>
  <c r="AH43" i="249"/>
  <c r="BE43" i="249"/>
  <c r="H44" i="249"/>
  <c r="AL44" i="249"/>
  <c r="BK44" i="249"/>
  <c r="AC46" i="249"/>
  <c r="BF46" i="249"/>
  <c r="V48" i="249"/>
  <c r="S38" i="249"/>
  <c r="AM38" i="249"/>
  <c r="BG38" i="249"/>
  <c r="V42" i="249"/>
  <c r="AR42" i="249"/>
  <c r="BQ42" i="249"/>
  <c r="M43" i="249"/>
  <c r="AK43" i="249"/>
  <c r="BF43" i="249"/>
  <c r="I44" i="249"/>
  <c r="AM44" i="249"/>
  <c r="BP44" i="249"/>
  <c r="AF46" i="249"/>
  <c r="BG46" i="249"/>
  <c r="F46" i="249"/>
  <c r="AG46" i="249"/>
  <c r="BJ46" i="249"/>
  <c r="BO48" i="249"/>
  <c r="AU48" i="249"/>
  <c r="AA48" i="249"/>
  <c r="G48" i="249"/>
  <c r="BL48" i="249"/>
  <c r="AR48" i="249"/>
  <c r="X48" i="249"/>
  <c r="F48" i="249"/>
  <c r="BE48" i="249"/>
  <c r="AK48" i="249"/>
  <c r="Q48" i="249"/>
  <c r="AG48" i="249"/>
  <c r="M48" i="249"/>
  <c r="AB48" i="249"/>
  <c r="R35" i="249"/>
  <c r="AL35" i="249"/>
  <c r="BF35" i="249"/>
  <c r="E38" i="249"/>
  <c r="W38" i="249"/>
  <c r="AQ38" i="249"/>
  <c r="BK38" i="249"/>
  <c r="R39" i="249"/>
  <c r="AL39" i="249"/>
  <c r="BF39" i="249"/>
  <c r="E42" i="249"/>
  <c r="X42" i="249"/>
  <c r="AW42" i="249"/>
  <c r="Q43" i="249"/>
  <c r="AM43" i="249"/>
  <c r="BK43" i="249"/>
  <c r="N44" i="249"/>
  <c r="AQ44" i="249"/>
  <c r="BJ45" i="249"/>
  <c r="AP45" i="249"/>
  <c r="V45" i="249"/>
  <c r="BG45" i="249"/>
  <c r="AM45" i="249"/>
  <c r="S45" i="249"/>
  <c r="AF45" i="249"/>
  <c r="L45" i="249"/>
  <c r="BP45" i="249"/>
  <c r="AV45" i="249"/>
  <c r="AB45" i="249"/>
  <c r="H45" i="249"/>
  <c r="X45" i="249"/>
  <c r="H46" i="249"/>
  <c r="AL46" i="249"/>
  <c r="BL46" i="249"/>
  <c r="AC48" i="249"/>
  <c r="BF48" i="249"/>
  <c r="I33" i="249"/>
  <c r="AC33" i="249"/>
  <c r="AW33" i="249"/>
  <c r="BQ33" i="249"/>
  <c r="S35" i="249"/>
  <c r="AM35" i="249"/>
  <c r="BG35" i="249"/>
  <c r="N36" i="249"/>
  <c r="AH36" i="249"/>
  <c r="I37" i="249"/>
  <c r="AC37" i="249"/>
  <c r="AW37" i="249"/>
  <c r="BQ37" i="249"/>
  <c r="F38" i="249"/>
  <c r="X38" i="249"/>
  <c r="AR38" i="249"/>
  <c r="BL38" i="249"/>
  <c r="S39" i="249"/>
  <c r="AM39" i="249"/>
  <c r="BG39" i="249"/>
  <c r="N40" i="249"/>
  <c r="AH40" i="249"/>
  <c r="I41" i="249"/>
  <c r="AC41" i="249"/>
  <c r="AW41" i="249"/>
  <c r="BQ41" i="249"/>
  <c r="F42" i="249"/>
  <c r="AB42" i="249"/>
  <c r="R43" i="249"/>
  <c r="AQ43" i="249"/>
  <c r="R44" i="249"/>
  <c r="AV44" i="249"/>
  <c r="AA45" i="249"/>
  <c r="I46" i="249"/>
  <c r="AM46" i="249"/>
  <c r="BP46" i="249"/>
  <c r="AF48" i="249"/>
  <c r="BG48" i="249"/>
  <c r="AF43" i="249"/>
  <c r="L43" i="249"/>
  <c r="BJ43" i="249"/>
  <c r="AP43" i="249"/>
  <c r="V43" i="249"/>
  <c r="S43" i="249"/>
  <c r="AR43" i="249"/>
  <c r="BO43" i="249"/>
  <c r="L46" i="249"/>
  <c r="AP46" i="249"/>
  <c r="BQ46" i="249"/>
  <c r="E48" i="249"/>
  <c r="AH48" i="249"/>
  <c r="BJ48" i="249"/>
  <c r="E35" i="249"/>
  <c r="W35" i="249"/>
  <c r="AQ35" i="249"/>
  <c r="BK35" i="249"/>
  <c r="R36" i="249"/>
  <c r="AL36" i="249"/>
  <c r="BF36" i="249"/>
  <c r="H38" i="249"/>
  <c r="AB38" i="249"/>
  <c r="AV38" i="249"/>
  <c r="BP38" i="249"/>
  <c r="E39" i="249"/>
  <c r="W39" i="249"/>
  <c r="AQ39" i="249"/>
  <c r="BK39" i="249"/>
  <c r="R40" i="249"/>
  <c r="AL40" i="249"/>
  <c r="BF40" i="249"/>
  <c r="H42" i="249"/>
  <c r="AF42" i="249"/>
  <c r="W43" i="249"/>
  <c r="AU43" i="249"/>
  <c r="BP43" i="249"/>
  <c r="V44" i="249"/>
  <c r="E45" i="249"/>
  <c r="AG45" i="249"/>
  <c r="BF45" i="249"/>
  <c r="M46" i="249"/>
  <c r="AR46" i="249"/>
  <c r="H48" i="249"/>
  <c r="AL48" i="249"/>
  <c r="BK48" i="249"/>
  <c r="I38" i="249"/>
  <c r="AC38" i="249"/>
  <c r="AW38" i="249"/>
  <c r="BQ38" i="249"/>
  <c r="I42" i="249"/>
  <c r="AG42" i="249"/>
  <c r="BF42" i="249"/>
  <c r="X43" i="249"/>
  <c r="AV43" i="249"/>
  <c r="BQ43" i="249"/>
  <c r="R46" i="249"/>
  <c r="AV46" i="249"/>
  <c r="I48" i="249"/>
  <c r="AM48" i="249"/>
  <c r="BP48" i="249"/>
  <c r="E43" i="249"/>
  <c r="AA43" i="249"/>
  <c r="AW43" i="249"/>
  <c r="BO44" i="249"/>
  <c r="AU44" i="249"/>
  <c r="AA44" i="249"/>
  <c r="G44" i="249"/>
  <c r="BL44" i="249"/>
  <c r="AR44" i="249"/>
  <c r="X44" i="249"/>
  <c r="F44" i="249"/>
  <c r="BE44" i="249"/>
  <c r="AK44" i="249"/>
  <c r="Q44" i="249"/>
  <c r="AG44" i="249"/>
  <c r="M44" i="249"/>
  <c r="AB44" i="249"/>
  <c r="S46" i="249"/>
  <c r="AW46" i="249"/>
  <c r="L48" i="249"/>
  <c r="AP48" i="249"/>
  <c r="BQ48" i="249"/>
  <c r="R33" i="249"/>
  <c r="AL33" i="249"/>
  <c r="H35" i="249"/>
  <c r="AB35" i="249"/>
  <c r="AV35" i="249"/>
  <c r="E36" i="249"/>
  <c r="W36" i="249"/>
  <c r="AQ36" i="249"/>
  <c r="R37" i="249"/>
  <c r="AL37" i="249"/>
  <c r="M38" i="249"/>
  <c r="H39" i="249"/>
  <c r="AB39" i="249"/>
  <c r="AV39" i="249"/>
  <c r="E40" i="249"/>
  <c r="W40" i="249"/>
  <c r="AQ40" i="249"/>
  <c r="R41" i="249"/>
  <c r="AL41" i="249"/>
  <c r="M42" i="249"/>
  <c r="AL42" i="249"/>
  <c r="BJ42" i="249"/>
  <c r="F43" i="249"/>
  <c r="AB43" i="249"/>
  <c r="AC44" i="249"/>
  <c r="BF44" i="249"/>
  <c r="I45" i="249"/>
  <c r="AL45" i="249"/>
  <c r="BO45" i="249"/>
  <c r="V46" i="249"/>
  <c r="N48" i="249"/>
  <c r="AQ48" i="249"/>
  <c r="S50" i="249"/>
  <c r="AM50" i="249"/>
  <c r="BG50" i="249"/>
  <c r="AW52" i="249"/>
  <c r="BQ52" i="249"/>
  <c r="X53" i="249"/>
  <c r="AR53" i="249"/>
  <c r="BL53" i="249"/>
  <c r="V50" i="249"/>
  <c r="AP50" i="249"/>
  <c r="BJ50" i="249"/>
  <c r="BO53" i="249"/>
  <c r="R47" i="249"/>
  <c r="AL47" i="249"/>
  <c r="BF47" i="249"/>
  <c r="H49" i="249"/>
  <c r="AB49" i="249"/>
  <c r="AV49" i="249"/>
  <c r="BP49" i="249"/>
  <c r="E50" i="249"/>
  <c r="W50" i="249"/>
  <c r="AQ50" i="249"/>
  <c r="BK50" i="249"/>
  <c r="R51" i="249"/>
  <c r="AL51" i="249"/>
  <c r="BF51" i="249"/>
  <c r="M52" i="249"/>
  <c r="AG52" i="249"/>
  <c r="H53" i="249"/>
  <c r="AB53" i="249"/>
  <c r="AV53" i="249"/>
  <c r="BP53" i="249"/>
  <c r="F50" i="249"/>
  <c r="X50" i="249"/>
  <c r="AR50" i="249"/>
  <c r="BL50" i="249"/>
  <c r="AC53" i="249"/>
  <c r="AW53" i="249"/>
  <c r="BQ53" i="249"/>
  <c r="V47" i="249"/>
  <c r="AP47" i="249"/>
  <c r="BJ47" i="249"/>
  <c r="L49" i="249"/>
  <c r="AF49" i="249"/>
  <c r="G50" i="249"/>
  <c r="AA50" i="249"/>
  <c r="AU50" i="249"/>
  <c r="BO50" i="249"/>
  <c r="V51" i="249"/>
  <c r="AP51" i="249"/>
  <c r="BJ51" i="249"/>
  <c r="Q52" i="249"/>
  <c r="AK52" i="249"/>
  <c r="BE52" i="249"/>
  <c r="L53" i="249"/>
  <c r="AF53" i="249"/>
  <c r="M49" i="249"/>
  <c r="AG49" i="249"/>
  <c r="H50" i="249"/>
  <c r="AB50" i="249"/>
  <c r="AV50" i="249"/>
  <c r="BP50" i="249"/>
  <c r="R52" i="249"/>
  <c r="AL52" i="249"/>
  <c r="BF52" i="249"/>
  <c r="M53" i="249"/>
  <c r="AG53" i="249"/>
  <c r="N49" i="249"/>
  <c r="AH49" i="249"/>
  <c r="I50" i="249"/>
  <c r="AC50" i="249"/>
  <c r="AW50" i="249"/>
  <c r="BQ50" i="249"/>
  <c r="S52" i="249"/>
  <c r="AM52" i="249"/>
  <c r="BG52" i="249"/>
  <c r="N53" i="249"/>
  <c r="AH53" i="249"/>
  <c r="R49" i="249"/>
  <c r="AL49" i="249"/>
  <c r="BF49" i="249"/>
  <c r="M50" i="249"/>
  <c r="AG50" i="249"/>
  <c r="E52" i="249"/>
  <c r="W52" i="249"/>
  <c r="AQ52" i="249"/>
  <c r="BK52" i="249"/>
  <c r="R53" i="249"/>
  <c r="AL53" i="249"/>
  <c r="BF53" i="249"/>
  <c r="I47" i="249"/>
  <c r="AC47" i="249"/>
  <c r="AW47" i="249"/>
  <c r="BQ47" i="249"/>
  <c r="S49" i="249"/>
  <c r="AM49" i="249"/>
  <c r="BG49" i="249"/>
  <c r="N50" i="249"/>
  <c r="AH50" i="249"/>
  <c r="I51" i="249"/>
  <c r="AC51" i="249"/>
  <c r="AW51" i="249"/>
  <c r="BQ51" i="249"/>
  <c r="F52" i="249"/>
  <c r="X52" i="249"/>
  <c r="AR52" i="249"/>
  <c r="BL52" i="249"/>
  <c r="S53" i="249"/>
  <c r="AM53" i="249"/>
  <c r="BG53" i="249"/>
  <c r="L47" i="249"/>
  <c r="V49" i="249"/>
  <c r="AP49" i="249"/>
  <c r="Q50" i="249"/>
  <c r="AK50" i="249"/>
  <c r="BE50" i="249"/>
  <c r="L51" i="249"/>
  <c r="G52" i="249"/>
  <c r="AA52" i="249"/>
  <c r="AU52" i="249"/>
  <c r="BO52" i="249"/>
  <c r="V53" i="249"/>
  <c r="AP53" i="249"/>
  <c r="BJ53" i="249"/>
  <c r="R50" i="249"/>
  <c r="AL50" i="249"/>
  <c r="AV52" i="249"/>
  <c r="W53" i="249"/>
  <c r="AQ53" i="249"/>
  <c r="DF8" i="108"/>
  <c r="DC8" i="108" s="1"/>
  <c r="X10" i="60" s="1"/>
  <c r="CX10" i="108"/>
  <c r="CZ12" i="108"/>
  <c r="CY23" i="108"/>
  <c r="CY25" i="108"/>
  <c r="CZ25" i="108"/>
  <c r="CZ36" i="108"/>
  <c r="CX39" i="108"/>
  <c r="CY39" i="108"/>
  <c r="CZ39" i="108"/>
  <c r="CX40" i="108"/>
  <c r="CY40" i="108"/>
  <c r="CZ40" i="108"/>
  <c r="CX41" i="108"/>
  <c r="CY41" i="108"/>
  <c r="CZ41" i="108"/>
  <c r="CX42" i="108"/>
  <c r="CY42" i="108"/>
  <c r="CZ42" i="108"/>
  <c r="CX43" i="108"/>
  <c r="CY43" i="108"/>
  <c r="CZ43" i="108"/>
  <c r="CX44" i="108"/>
  <c r="CY44" i="108"/>
  <c r="CZ44" i="108"/>
  <c r="CX45" i="108"/>
  <c r="CY45" i="108"/>
  <c r="CZ45" i="108"/>
  <c r="CX46" i="108"/>
  <c r="CY46" i="108"/>
  <c r="CZ46" i="108"/>
  <c r="CX47" i="108"/>
  <c r="CY47" i="108"/>
  <c r="CZ47" i="108"/>
  <c r="CX48" i="108"/>
  <c r="CY48" i="108"/>
  <c r="CZ48" i="108"/>
  <c r="CX49" i="108"/>
  <c r="CY49" i="108"/>
  <c r="CZ49" i="108"/>
  <c r="CX50" i="108"/>
  <c r="CY50" i="108"/>
  <c r="CZ50" i="108"/>
  <c r="CX51" i="108"/>
  <c r="CY51" i="108"/>
  <c r="CZ51" i="108"/>
  <c r="CX52" i="108"/>
  <c r="CY52" i="108"/>
  <c r="CZ52" i="108"/>
  <c r="CX53" i="108"/>
  <c r="CY53" i="108"/>
  <c r="CZ53" i="108"/>
  <c r="CU15" i="108"/>
  <c r="CS17" i="108"/>
  <c r="CT17" i="108"/>
  <c r="CS25" i="108"/>
  <c r="CT25" i="108"/>
  <c r="CU25" i="108"/>
  <c r="CT26" i="108"/>
  <c r="CU33" i="108"/>
  <c r="CT34" i="108"/>
  <c r="CS39" i="108"/>
  <c r="CT39" i="108"/>
  <c r="CU39" i="108"/>
  <c r="CS40" i="108"/>
  <c r="CT40" i="108"/>
  <c r="CU40" i="108"/>
  <c r="CS41" i="108"/>
  <c r="CT41" i="108"/>
  <c r="CU41" i="108"/>
  <c r="CS42" i="108"/>
  <c r="CT42" i="108"/>
  <c r="CU42" i="108"/>
  <c r="CS43" i="108"/>
  <c r="CT43" i="108"/>
  <c r="CU43" i="108"/>
  <c r="CS44" i="108"/>
  <c r="CT44" i="108"/>
  <c r="CU44" i="108"/>
  <c r="CS45" i="108"/>
  <c r="CT45" i="108"/>
  <c r="CU45" i="108"/>
  <c r="CS46" i="108"/>
  <c r="CT46" i="108"/>
  <c r="CU46" i="108"/>
  <c r="CS47" i="108"/>
  <c r="CT47" i="108"/>
  <c r="CU47" i="108"/>
  <c r="CS48" i="108"/>
  <c r="CT48" i="108"/>
  <c r="CU48" i="108"/>
  <c r="CS49" i="108"/>
  <c r="CT49" i="108"/>
  <c r="CU49" i="108"/>
  <c r="CS50" i="108"/>
  <c r="CT50" i="108"/>
  <c r="CU50" i="108"/>
  <c r="CS51" i="108"/>
  <c r="CT51" i="108"/>
  <c r="CU51" i="108"/>
  <c r="CS52" i="108"/>
  <c r="CT52" i="108"/>
  <c r="CU52" i="108"/>
  <c r="CS53" i="108"/>
  <c r="CT53" i="108"/>
  <c r="CU53" i="108"/>
  <c r="CN41" i="108"/>
  <c r="CE43" i="108"/>
  <c r="CD44" i="108"/>
  <c r="CE47" i="108"/>
  <c r="CD53" i="108"/>
  <c r="BT41" i="108"/>
  <c r="AZ11" i="108"/>
  <c r="BB11" i="108"/>
  <c r="AZ17" i="108"/>
  <c r="BA22" i="108"/>
  <c r="AZ25" i="108"/>
  <c r="BB25" i="108"/>
  <c r="BA30" i="108"/>
  <c r="AZ39" i="108"/>
  <c r="BA39" i="108"/>
  <c r="BB39" i="108"/>
  <c r="AZ40" i="108"/>
  <c r="BA40" i="108"/>
  <c r="BB40" i="108"/>
  <c r="AZ41" i="108"/>
  <c r="BA41" i="108"/>
  <c r="BB41" i="108"/>
  <c r="AZ42" i="108"/>
  <c r="BA42" i="108"/>
  <c r="BB42" i="108"/>
  <c r="AZ43" i="108"/>
  <c r="BA43" i="108"/>
  <c r="BB43" i="108"/>
  <c r="AZ44" i="108"/>
  <c r="BA44" i="108"/>
  <c r="BB44" i="108"/>
  <c r="AZ45" i="108"/>
  <c r="BA45" i="108"/>
  <c r="BB45" i="108"/>
  <c r="AZ46" i="108"/>
  <c r="BA46" i="108"/>
  <c r="BB46" i="108"/>
  <c r="AZ47" i="108"/>
  <c r="BA47" i="108"/>
  <c r="BB47" i="108"/>
  <c r="AZ48" i="108"/>
  <c r="BA48" i="108"/>
  <c r="BB48" i="108"/>
  <c r="AZ49" i="108"/>
  <c r="BA49" i="108"/>
  <c r="BB49" i="108"/>
  <c r="AZ50" i="108"/>
  <c r="BA50" i="108"/>
  <c r="BB50" i="108"/>
  <c r="AZ51" i="108"/>
  <c r="BA51" i="108"/>
  <c r="BB51" i="108"/>
  <c r="AZ52" i="108"/>
  <c r="BA52" i="108"/>
  <c r="BB52" i="108"/>
  <c r="AZ53" i="108"/>
  <c r="BA53" i="108"/>
  <c r="BB53" i="108"/>
  <c r="B10" i="108"/>
  <c r="CN10" i="108" s="1"/>
  <c r="B11" i="108"/>
  <c r="CN11" i="108" s="1"/>
  <c r="B12" i="108"/>
  <c r="AH12" i="108" s="1"/>
  <c r="B13" i="108"/>
  <c r="CI13" i="108" s="1"/>
  <c r="B14" i="108"/>
  <c r="CF14" i="108" s="1"/>
  <c r="B15" i="108"/>
  <c r="CJ15" i="108" s="1"/>
  <c r="B16" i="108"/>
  <c r="AQ16" i="108" s="1"/>
  <c r="B17" i="108"/>
  <c r="AB17" i="108" s="1"/>
  <c r="B18" i="108"/>
  <c r="CI18" i="108" s="1"/>
  <c r="B19" i="108"/>
  <c r="BZ19" i="108" s="1"/>
  <c r="B20" i="108"/>
  <c r="AQ20" i="108" s="1"/>
  <c r="B21" i="108"/>
  <c r="AF21" i="108" s="1"/>
  <c r="B22" i="108"/>
  <c r="CF22" i="108" s="1"/>
  <c r="B23" i="108"/>
  <c r="CO23" i="108" s="1"/>
  <c r="B24" i="108"/>
  <c r="AQ24" i="108" s="1"/>
  <c r="B25" i="108"/>
  <c r="CI25" i="108" s="1"/>
  <c r="B26" i="108"/>
  <c r="CN26" i="108" s="1"/>
  <c r="B27" i="108"/>
  <c r="BU27" i="108" s="1"/>
  <c r="B28" i="108"/>
  <c r="AL28" i="108" s="1"/>
  <c r="B29" i="108"/>
  <c r="AM29" i="108" s="1"/>
  <c r="B30" i="108"/>
  <c r="AL30" i="108" s="1"/>
  <c r="B31" i="108"/>
  <c r="AK31" i="108" s="1"/>
  <c r="B32" i="108"/>
  <c r="AK32" i="108" s="1"/>
  <c r="B33" i="108"/>
  <c r="AQ33" i="108" s="1"/>
  <c r="B34" i="108"/>
  <c r="AU34" i="108" s="1"/>
  <c r="B35" i="108"/>
  <c r="AK35" i="108" s="1"/>
  <c r="B36" i="108"/>
  <c r="AL36" i="108" s="1"/>
  <c r="B37" i="108"/>
  <c r="AB37" i="108" s="1"/>
  <c r="B38" i="108"/>
  <c r="AC38" i="108" s="1"/>
  <c r="B39" i="108"/>
  <c r="AA39" i="108" s="1"/>
  <c r="B40" i="108"/>
  <c r="AM40" i="108" s="1"/>
  <c r="B41" i="108"/>
  <c r="X41" i="108" s="1"/>
  <c r="B42" i="108"/>
  <c r="AL42" i="108" s="1"/>
  <c r="B43" i="108"/>
  <c r="AK43" i="108" s="1"/>
  <c r="B44" i="108"/>
  <c r="AG44" i="108" s="1"/>
  <c r="B45" i="108"/>
  <c r="AF45" i="108" s="1"/>
  <c r="B46" i="108"/>
  <c r="AG46" i="108" s="1"/>
  <c r="B47" i="108"/>
  <c r="AC47" i="108" s="1"/>
  <c r="B48" i="108"/>
  <c r="AK48" i="108" s="1"/>
  <c r="B49" i="108"/>
  <c r="AC49" i="108" s="1"/>
  <c r="B50" i="108"/>
  <c r="AC50" i="108" s="1"/>
  <c r="B51" i="108"/>
  <c r="AA51" i="108" s="1"/>
  <c r="B52" i="108"/>
  <c r="AM52" i="108" s="1"/>
  <c r="B53" i="108"/>
  <c r="AH53" i="108" s="1"/>
  <c r="C10" i="108"/>
  <c r="C11" i="108"/>
  <c r="C12" i="108"/>
  <c r="C13" i="108"/>
  <c r="C14" i="108"/>
  <c r="C15" i="108"/>
  <c r="C16" i="108"/>
  <c r="C17" i="108"/>
  <c r="C18" i="108"/>
  <c r="C19" i="108"/>
  <c r="C20" i="108"/>
  <c r="C21" i="108"/>
  <c r="C22" i="108"/>
  <c r="C23" i="108"/>
  <c r="C24" i="108"/>
  <c r="C25" i="108"/>
  <c r="C26" i="108"/>
  <c r="C27" i="108"/>
  <c r="C28" i="108"/>
  <c r="C29" i="108"/>
  <c r="C30" i="108"/>
  <c r="C31" i="108"/>
  <c r="C32" i="108"/>
  <c r="C33" i="108"/>
  <c r="C34" i="108"/>
  <c r="C35" i="108"/>
  <c r="C36" i="108"/>
  <c r="C37" i="108"/>
  <c r="C38" i="108"/>
  <c r="C39" i="108"/>
  <c r="C40" i="108"/>
  <c r="C41" i="108"/>
  <c r="C42" i="108"/>
  <c r="C43" i="108"/>
  <c r="C44" i="108"/>
  <c r="C45" i="108"/>
  <c r="C46" i="108"/>
  <c r="C47" i="108"/>
  <c r="C48" i="108"/>
  <c r="C49" i="108"/>
  <c r="C50" i="108"/>
  <c r="C51" i="108"/>
  <c r="C52" i="108"/>
  <c r="C53" i="108"/>
  <c r="C9" i="108"/>
  <c r="B9" i="108"/>
  <c r="CJ9" i="108" s="1"/>
  <c r="AI60" i="2" l="1"/>
  <c r="AK60" i="2"/>
  <c r="AA60" i="2"/>
  <c r="DC58" i="249"/>
  <c r="DH58" i="249" s="1"/>
  <c r="BX57" i="2"/>
  <c r="BX55" i="2"/>
  <c r="BW55" i="2"/>
  <c r="BW58" i="2"/>
  <c r="BX58" i="2"/>
  <c r="BX53" i="2"/>
  <c r="BW56" i="2"/>
  <c r="BW59" i="2"/>
  <c r="BX56" i="2"/>
  <c r="BX59" i="2"/>
  <c r="BW57" i="2"/>
  <c r="AC60" i="2"/>
  <c r="AM60" i="2"/>
  <c r="AG60" i="2"/>
  <c r="BZ56" i="251"/>
  <c r="BY55" i="251"/>
  <c r="BZ55" i="251"/>
  <c r="BZ57" i="251"/>
  <c r="BY59" i="251"/>
  <c r="BZ59" i="251"/>
  <c r="BY58" i="251"/>
  <c r="BY57" i="251"/>
  <c r="BZ58" i="251"/>
  <c r="BY56" i="251"/>
  <c r="AS29" i="252"/>
  <c r="BH29" i="252"/>
  <c r="AJ29" i="252"/>
  <c r="BB29" i="252"/>
  <c r="AV29" i="252"/>
  <c r="BK29" i="252"/>
  <c r="AM29" i="252"/>
  <c r="BE29" i="252"/>
  <c r="AY29" i="252"/>
  <c r="AD29" i="252"/>
  <c r="AJ31" i="252"/>
  <c r="BB31" i="252"/>
  <c r="AV31" i="252"/>
  <c r="BK31" i="252"/>
  <c r="AM31" i="252"/>
  <c r="BE31" i="252"/>
  <c r="AY31" i="252"/>
  <c r="AD31" i="252"/>
  <c r="AS31" i="252"/>
  <c r="BH31" i="252"/>
  <c r="AJ27" i="252"/>
  <c r="BK27" i="252"/>
  <c r="BH27" i="252"/>
  <c r="BE27" i="252"/>
  <c r="BB27" i="252"/>
  <c r="AY27" i="252"/>
  <c r="AV27" i="252"/>
  <c r="AS27" i="252"/>
  <c r="AP27" i="252"/>
  <c r="AM27" i="252"/>
  <c r="BB32" i="252"/>
  <c r="AV32" i="252"/>
  <c r="BK32" i="252"/>
  <c r="AM32" i="252"/>
  <c r="BE32" i="252"/>
  <c r="AY32" i="252"/>
  <c r="AD32" i="252"/>
  <c r="AS32" i="252"/>
  <c r="BH32" i="252"/>
  <c r="AJ32" i="252"/>
  <c r="BH30" i="252"/>
  <c r="AJ30" i="252"/>
  <c r="BB30" i="252"/>
  <c r="AV30" i="252"/>
  <c r="BK30" i="252"/>
  <c r="AM30" i="252"/>
  <c r="BE30" i="252"/>
  <c r="AY30" i="252"/>
  <c r="AD30" i="252"/>
  <c r="AS30" i="252"/>
  <c r="DC55" i="249"/>
  <c r="DN55" i="249" s="1"/>
  <c r="DO55" i="249" s="1"/>
  <c r="DP55" i="249" s="1"/>
  <c r="DC56" i="249"/>
  <c r="DC54" i="249"/>
  <c r="DN54" i="249" s="1"/>
  <c r="DO54" i="249" s="1"/>
  <c r="DP54" i="249" s="1"/>
  <c r="DC57" i="249"/>
  <c r="DN57" i="249" s="1"/>
  <c r="DO57" i="249" s="1"/>
  <c r="DP57" i="249" s="1"/>
  <c r="AX63" i="249"/>
  <c r="AF10" i="2"/>
  <c r="AE60" i="2"/>
  <c r="AZ58" i="251"/>
  <c r="U58" i="2"/>
  <c r="BP58" i="2" s="1"/>
  <c r="BO58" i="2"/>
  <c r="U57" i="2"/>
  <c r="BP57" i="2" s="1"/>
  <c r="BO57" i="2"/>
  <c r="U59" i="2"/>
  <c r="BP59" i="2" s="1"/>
  <c r="BO59" i="2"/>
  <c r="U55" i="2"/>
  <c r="BP55" i="2" s="1"/>
  <c r="BO55" i="2"/>
  <c r="U10" i="2"/>
  <c r="T60" i="2"/>
  <c r="U56" i="2"/>
  <c r="BP56" i="2" s="1"/>
  <c r="BO56" i="2"/>
  <c r="AB56" i="2"/>
  <c r="BT56" i="2" s="1"/>
  <c r="BS56" i="2"/>
  <c r="DN5" i="108"/>
  <c r="DQ5" i="108" s="1"/>
  <c r="A28" i="14" s="1"/>
  <c r="A26" i="14"/>
  <c r="DT5" i="108"/>
  <c r="DN56" i="249"/>
  <c r="DO56" i="249" s="1"/>
  <c r="DP56" i="249" s="1"/>
  <c r="DN58" i="249"/>
  <c r="DO58" i="249" s="1"/>
  <c r="DP58" i="249" s="1"/>
  <c r="D64" i="60"/>
  <c r="D63" i="60"/>
  <c r="D62" i="60"/>
  <c r="BU35" i="108"/>
  <c r="BU43" i="108"/>
  <c r="CS37" i="108"/>
  <c r="BA38" i="108"/>
  <c r="BB35" i="108"/>
  <c r="CP35" i="108"/>
  <c r="BB19" i="108"/>
  <c r="AZ19" i="108"/>
  <c r="CU23" i="108"/>
  <c r="CX18" i="108"/>
  <c r="CX34" i="108"/>
  <c r="BA9" i="108"/>
  <c r="BB33" i="108"/>
  <c r="CT33" i="108"/>
  <c r="CT10" i="108"/>
  <c r="CY33" i="108"/>
  <c r="AZ33" i="108"/>
  <c r="BB17" i="108"/>
  <c r="BT11" i="108"/>
  <c r="CS33" i="108"/>
  <c r="CS21" i="108"/>
  <c r="CY31" i="108"/>
  <c r="CZ17" i="108"/>
  <c r="CS13" i="108"/>
  <c r="CZ20" i="108"/>
  <c r="CU31" i="108"/>
  <c r="CT18" i="108"/>
  <c r="CZ28" i="108"/>
  <c r="CY17" i="108"/>
  <c r="BB27" i="108"/>
  <c r="BA14" i="108"/>
  <c r="CS29" i="108"/>
  <c r="CU17" i="108"/>
  <c r="CX26" i="108"/>
  <c r="CY15" i="108"/>
  <c r="BB9" i="108"/>
  <c r="AZ38" i="108"/>
  <c r="BA35" i="108"/>
  <c r="BB32" i="108"/>
  <c r="AZ30" i="108"/>
  <c r="BA27" i="108"/>
  <c r="BB24" i="108"/>
  <c r="AZ22" i="108"/>
  <c r="BA19" i="108"/>
  <c r="BB16" i="108"/>
  <c r="AZ14" i="108"/>
  <c r="BA11" i="108"/>
  <c r="BT27" i="108"/>
  <c r="CO27" i="108"/>
  <c r="CU36" i="108"/>
  <c r="CS34" i="108"/>
  <c r="CT31" i="108"/>
  <c r="CU28" i="108"/>
  <c r="CS26" i="108"/>
  <c r="CT23" i="108"/>
  <c r="CU20" i="108"/>
  <c r="CS18" i="108"/>
  <c r="CT15" i="108"/>
  <c r="CU12" i="108"/>
  <c r="CS10" i="108"/>
  <c r="CY36" i="108"/>
  <c r="CZ33" i="108"/>
  <c r="CX31" i="108"/>
  <c r="CY28" i="108"/>
  <c r="CX23" i="108"/>
  <c r="CY20" i="108"/>
  <c r="CX15" i="108"/>
  <c r="CY12" i="108"/>
  <c r="BB37" i="108"/>
  <c r="AZ35" i="108"/>
  <c r="BA32" i="108"/>
  <c r="BB29" i="108"/>
  <c r="AZ27" i="108"/>
  <c r="BA24" i="108"/>
  <c r="BB21" i="108"/>
  <c r="BA16" i="108"/>
  <c r="BB13" i="108"/>
  <c r="CN27" i="108"/>
  <c r="CT36" i="108"/>
  <c r="CS31" i="108"/>
  <c r="CT28" i="108"/>
  <c r="CS23" i="108"/>
  <c r="CT20" i="108"/>
  <c r="CS15" i="108"/>
  <c r="CT12" i="108"/>
  <c r="CX9" i="108"/>
  <c r="DA8" i="108" s="1"/>
  <c r="CZ38" i="108"/>
  <c r="CX36" i="108"/>
  <c r="CZ30" i="108"/>
  <c r="CX28" i="108"/>
  <c r="CZ22" i="108"/>
  <c r="CX20" i="108"/>
  <c r="CZ14" i="108"/>
  <c r="CX12" i="108"/>
  <c r="BA37" i="108"/>
  <c r="BB34" i="108"/>
  <c r="AZ32" i="108"/>
  <c r="BA29" i="108"/>
  <c r="BB26" i="108"/>
  <c r="AZ24" i="108"/>
  <c r="BA21" i="108"/>
  <c r="BB18" i="108"/>
  <c r="AZ16" i="108"/>
  <c r="BA13" i="108"/>
  <c r="BB10" i="108"/>
  <c r="CS9" i="108"/>
  <c r="CV8" i="108" s="1"/>
  <c r="CU38" i="108"/>
  <c r="CS36" i="108"/>
  <c r="CU30" i="108"/>
  <c r="CS28" i="108"/>
  <c r="CU22" i="108"/>
  <c r="CS20" i="108"/>
  <c r="CU14" i="108"/>
  <c r="CS12" i="108"/>
  <c r="CY9" i="108"/>
  <c r="CY38" i="108"/>
  <c r="CZ35" i="108"/>
  <c r="CX33" i="108"/>
  <c r="CY30" i="108"/>
  <c r="CZ27" i="108"/>
  <c r="CX25" i="108"/>
  <c r="CY22" i="108"/>
  <c r="CZ19" i="108"/>
  <c r="CX17" i="108"/>
  <c r="CY14" i="108"/>
  <c r="CZ11" i="108"/>
  <c r="AZ37" i="108"/>
  <c r="BA34" i="108"/>
  <c r="BB31" i="108"/>
  <c r="AZ29" i="108"/>
  <c r="BA26" i="108"/>
  <c r="BB23" i="108"/>
  <c r="AZ21" i="108"/>
  <c r="BA18" i="108"/>
  <c r="BB15" i="108"/>
  <c r="AZ13" i="108"/>
  <c r="BA10" i="108"/>
  <c r="CT9" i="108"/>
  <c r="CT38" i="108"/>
  <c r="CU35" i="108"/>
  <c r="CT30" i="108"/>
  <c r="CU27" i="108"/>
  <c r="CT22" i="108"/>
  <c r="CU19" i="108"/>
  <c r="CT14" i="108"/>
  <c r="CU11" i="108"/>
  <c r="CZ9" i="108"/>
  <c r="CX38" i="108"/>
  <c r="CY35" i="108"/>
  <c r="CZ32" i="108"/>
  <c r="CX30" i="108"/>
  <c r="CY27" i="108"/>
  <c r="CZ24" i="108"/>
  <c r="CX22" i="108"/>
  <c r="CY19" i="108"/>
  <c r="CZ16" i="108"/>
  <c r="CX14" i="108"/>
  <c r="CY11" i="108"/>
  <c r="BB36" i="108"/>
  <c r="AZ34" i="108"/>
  <c r="BA31" i="108"/>
  <c r="BB28" i="108"/>
  <c r="AZ26" i="108"/>
  <c r="BA23" i="108"/>
  <c r="BB20" i="108"/>
  <c r="AZ18" i="108"/>
  <c r="BA15" i="108"/>
  <c r="BB12" i="108"/>
  <c r="AZ10" i="108"/>
  <c r="CU9" i="108"/>
  <c r="CS38" i="108"/>
  <c r="CT35" i="108"/>
  <c r="CU32" i="108"/>
  <c r="CS30" i="108"/>
  <c r="CT27" i="108"/>
  <c r="CU24" i="108"/>
  <c r="CS22" i="108"/>
  <c r="CT19" i="108"/>
  <c r="CU16" i="108"/>
  <c r="CS14" i="108"/>
  <c r="CT11" i="108"/>
  <c r="CZ37" i="108"/>
  <c r="CX35" i="108"/>
  <c r="CY32" i="108"/>
  <c r="CZ29" i="108"/>
  <c r="CX27" i="108"/>
  <c r="CY24" i="108"/>
  <c r="CZ21" i="108"/>
  <c r="CX19" i="108"/>
  <c r="CY16" i="108"/>
  <c r="CZ13" i="108"/>
  <c r="CX11" i="108"/>
  <c r="BA36" i="108"/>
  <c r="AZ31" i="108"/>
  <c r="BA28" i="108"/>
  <c r="AZ23" i="108"/>
  <c r="BA20" i="108"/>
  <c r="AZ15" i="108"/>
  <c r="BA12" i="108"/>
  <c r="CU37" i="108"/>
  <c r="CS35" i="108"/>
  <c r="CT32" i="108"/>
  <c r="CU29" i="108"/>
  <c r="CS27" i="108"/>
  <c r="CT24" i="108"/>
  <c r="CU21" i="108"/>
  <c r="CS19" i="108"/>
  <c r="CT16" i="108"/>
  <c r="CU13" i="108"/>
  <c r="CS11" i="108"/>
  <c r="CY37" i="108"/>
  <c r="CZ34" i="108"/>
  <c r="CX32" i="108"/>
  <c r="CY29" i="108"/>
  <c r="CZ26" i="108"/>
  <c r="CX24" i="108"/>
  <c r="CY21" i="108"/>
  <c r="CZ18" i="108"/>
  <c r="CX16" i="108"/>
  <c r="CY13" i="108"/>
  <c r="CZ10" i="108"/>
  <c r="AZ9" i="108"/>
  <c r="BC8" i="108" s="1"/>
  <c r="BB38" i="108"/>
  <c r="AZ36" i="108"/>
  <c r="BA33" i="108"/>
  <c r="BB30" i="108"/>
  <c r="AZ28" i="108"/>
  <c r="BA25" i="108"/>
  <c r="BB22" i="108"/>
  <c r="AZ20" i="108"/>
  <c r="BA17" i="108"/>
  <c r="BB14" i="108"/>
  <c r="AZ12" i="108"/>
  <c r="CT37" i="108"/>
  <c r="CU34" i="108"/>
  <c r="CS32" i="108"/>
  <c r="CT29" i="108"/>
  <c r="CU26" i="108"/>
  <c r="CS24" i="108"/>
  <c r="CT21" i="108"/>
  <c r="CU18" i="108"/>
  <c r="CS16" i="108"/>
  <c r="CT13" i="108"/>
  <c r="CU10" i="108"/>
  <c r="CX37" i="108"/>
  <c r="CY34" i="108"/>
  <c r="CZ31" i="108"/>
  <c r="CX29" i="108"/>
  <c r="CY26" i="108"/>
  <c r="CZ23" i="108"/>
  <c r="CX21" i="108"/>
  <c r="CY18" i="108"/>
  <c r="CZ15" i="108"/>
  <c r="CX13" i="108"/>
  <c r="CY10" i="108"/>
  <c r="BX11" i="251"/>
  <c r="BX34" i="251"/>
  <c r="BX13" i="251"/>
  <c r="BX36" i="251"/>
  <c r="BX23" i="251"/>
  <c r="BX29" i="251"/>
  <c r="BX22" i="251"/>
  <c r="BX52" i="251"/>
  <c r="BX50" i="251"/>
  <c r="BX27" i="251"/>
  <c r="BX32" i="251"/>
  <c r="BX28" i="251"/>
  <c r="BX14" i="251"/>
  <c r="BX46" i="251"/>
  <c r="BX51" i="251"/>
  <c r="BX16" i="251"/>
  <c r="BX47" i="251"/>
  <c r="BX10" i="251"/>
  <c r="BX48" i="251"/>
  <c r="BX54" i="251"/>
  <c r="BX31" i="251"/>
  <c r="BX42" i="251"/>
  <c r="BX19" i="251"/>
  <c r="BX21" i="251"/>
  <c r="BX40" i="251"/>
  <c r="BX41" i="251"/>
  <c r="BX20" i="251"/>
  <c r="BX49" i="251"/>
  <c r="BX33" i="251"/>
  <c r="BX35" i="251"/>
  <c r="BX24" i="251"/>
  <c r="BX38" i="251"/>
  <c r="BX12" i="251"/>
  <c r="BX53" i="251"/>
  <c r="BX17" i="251"/>
  <c r="BX39" i="251"/>
  <c r="BX44" i="251"/>
  <c r="BX30" i="251"/>
  <c r="BX25" i="251"/>
  <c r="BX45" i="251"/>
  <c r="BX26" i="251"/>
  <c r="BX15" i="251"/>
  <c r="BX18" i="251"/>
  <c r="BX37" i="251"/>
  <c r="BV33" i="108"/>
  <c r="CD45" i="108"/>
  <c r="CN33" i="108"/>
  <c r="BT53" i="108"/>
  <c r="CA12" i="108"/>
  <c r="CE39" i="108"/>
  <c r="CI53" i="108"/>
  <c r="BV53" i="108"/>
  <c r="BV48" i="108"/>
  <c r="CA15" i="108"/>
  <c r="CD28" i="108"/>
  <c r="CJ52" i="108"/>
  <c r="BU47" i="108"/>
  <c r="CA23" i="108"/>
  <c r="CE17" i="108"/>
  <c r="CI41" i="108"/>
  <c r="BV45" i="108"/>
  <c r="BZ36" i="108"/>
  <c r="CP51" i="108"/>
  <c r="CI40" i="108"/>
  <c r="BY41" i="108"/>
  <c r="CO48" i="108"/>
  <c r="CK17" i="108"/>
  <c r="BV41" i="108"/>
  <c r="CA51" i="108"/>
  <c r="CP47" i="108"/>
  <c r="CJ12" i="108"/>
  <c r="BV36" i="108"/>
  <c r="CE51" i="108"/>
  <c r="CO36" i="108"/>
  <c r="CA38" i="108"/>
  <c r="CD25" i="108"/>
  <c r="CI52" i="108"/>
  <c r="CJ36" i="108"/>
  <c r="BT45" i="108"/>
  <c r="BT33" i="108"/>
  <c r="BZ15" i="108"/>
  <c r="CA39" i="108"/>
  <c r="BY53" i="108"/>
  <c r="CD41" i="108"/>
  <c r="CD24" i="108"/>
  <c r="CN45" i="108"/>
  <c r="CP28" i="108"/>
  <c r="CK50" i="108"/>
  <c r="CI36" i="108"/>
  <c r="CE26" i="108"/>
  <c r="BZ40" i="108"/>
  <c r="CD40" i="108"/>
  <c r="CP43" i="108"/>
  <c r="CJ48" i="108"/>
  <c r="CK33" i="108"/>
  <c r="DC9" i="249"/>
  <c r="BV24" i="108"/>
  <c r="CA16" i="108"/>
  <c r="CD52" i="108"/>
  <c r="CD16" i="108"/>
  <c r="CO43" i="108"/>
  <c r="CI48" i="108"/>
  <c r="CI33" i="108"/>
  <c r="BV20" i="108"/>
  <c r="CA43" i="108"/>
  <c r="CF38" i="108"/>
  <c r="CE13" i="108"/>
  <c r="CO20" i="108"/>
  <c r="CK45" i="108"/>
  <c r="CK28" i="108"/>
  <c r="CA50" i="108"/>
  <c r="BZ52" i="108"/>
  <c r="BV52" i="108"/>
  <c r="BV40" i="108"/>
  <c r="BV17" i="108"/>
  <c r="BY26" i="108"/>
  <c r="BY45" i="108"/>
  <c r="CF50" i="108"/>
  <c r="CE38" i="108"/>
  <c r="CP9" i="108"/>
  <c r="CO40" i="108"/>
  <c r="CN19" i="108"/>
  <c r="CI45" i="108"/>
  <c r="CJ28" i="108"/>
  <c r="BY37" i="108"/>
  <c r="CK38" i="108"/>
  <c r="BU51" i="108"/>
  <c r="BU39" i="108"/>
  <c r="BU16" i="108"/>
  <c r="CA28" i="108"/>
  <c r="BZ45" i="108"/>
  <c r="CE50" i="108"/>
  <c r="CD36" i="108"/>
  <c r="CN53" i="108"/>
  <c r="CP39" i="108"/>
  <c r="CP16" i="108"/>
  <c r="CJ44" i="108"/>
  <c r="CJ24" i="108"/>
  <c r="BY14" i="108"/>
  <c r="BV50" i="108"/>
  <c r="BV38" i="108"/>
  <c r="BT14" i="108"/>
  <c r="BY33" i="108"/>
  <c r="CA47" i="108"/>
  <c r="CD48" i="108"/>
  <c r="CE35" i="108"/>
  <c r="CO52" i="108"/>
  <c r="CO39" i="108"/>
  <c r="CO16" i="108"/>
  <c r="CK41" i="108"/>
  <c r="CK21" i="108"/>
  <c r="CN50" i="108"/>
  <c r="BZ33" i="108"/>
  <c r="BU50" i="108"/>
  <c r="BU38" i="108"/>
  <c r="BV12" i="108"/>
  <c r="BZ48" i="108"/>
  <c r="CF34" i="108"/>
  <c r="CN38" i="108"/>
  <c r="CO12" i="108"/>
  <c r="BT49" i="108"/>
  <c r="BT37" i="108"/>
  <c r="BU11" i="108"/>
  <c r="CA35" i="108"/>
  <c r="BY49" i="108"/>
  <c r="CF46" i="108"/>
  <c r="CD33" i="108"/>
  <c r="CO51" i="108"/>
  <c r="CN37" i="108"/>
  <c r="CK53" i="108"/>
  <c r="CJ40" i="108"/>
  <c r="CK16" i="108"/>
  <c r="DC8" i="249"/>
  <c r="BP37" i="2"/>
  <c r="BO37" i="2"/>
  <c r="BP32" i="2"/>
  <c r="BO32" i="2"/>
  <c r="BP19" i="2"/>
  <c r="BO19" i="2"/>
  <c r="BP38" i="2"/>
  <c r="BO38" i="2"/>
  <c r="AZ19" i="251"/>
  <c r="AZ44" i="251"/>
  <c r="AZ20" i="251"/>
  <c r="AZ46" i="251"/>
  <c r="BP41" i="2"/>
  <c r="BO41" i="2"/>
  <c r="BP36" i="2"/>
  <c r="BO36" i="2"/>
  <c r="BP27" i="2"/>
  <c r="BO27" i="2"/>
  <c r="BP42" i="2"/>
  <c r="BO42" i="2"/>
  <c r="AZ27" i="251"/>
  <c r="AZ40" i="251"/>
  <c r="AZ52" i="251"/>
  <c r="BP45" i="2"/>
  <c r="BO45" i="2"/>
  <c r="BP40" i="2"/>
  <c r="BO40" i="2"/>
  <c r="BP35" i="2"/>
  <c r="BO35" i="2"/>
  <c r="BP46" i="2"/>
  <c r="BO46" i="2"/>
  <c r="AZ45" i="251"/>
  <c r="AZ35" i="251"/>
  <c r="AZ25" i="251"/>
  <c r="AZ29" i="251"/>
  <c r="BP49" i="2"/>
  <c r="BO49" i="2"/>
  <c r="BP44" i="2"/>
  <c r="BO44" i="2"/>
  <c r="BP47" i="2"/>
  <c r="BO47" i="2"/>
  <c r="BP50" i="2"/>
  <c r="BO50" i="2"/>
  <c r="AZ16" i="251"/>
  <c r="AZ48" i="251"/>
  <c r="AZ24" i="251"/>
  <c r="AZ10" i="251"/>
  <c r="BP53" i="2"/>
  <c r="BO53" i="2"/>
  <c r="BP48" i="2"/>
  <c r="BO48" i="2"/>
  <c r="BP51" i="2"/>
  <c r="BO51" i="2"/>
  <c r="BP54" i="2"/>
  <c r="BO54" i="2"/>
  <c r="AZ54" i="251"/>
  <c r="AZ30" i="251"/>
  <c r="AZ21" i="251"/>
  <c r="BY52" i="251"/>
  <c r="BY10" i="251"/>
  <c r="BY11" i="251"/>
  <c r="BY46" i="251"/>
  <c r="BY42" i="251"/>
  <c r="BY32" i="251"/>
  <c r="BY35" i="251"/>
  <c r="BY25" i="251"/>
  <c r="BY12" i="251"/>
  <c r="BY15" i="251"/>
  <c r="BY48" i="251"/>
  <c r="BY53" i="251"/>
  <c r="BY54" i="251"/>
  <c r="BY39" i="251"/>
  <c r="BY34" i="251"/>
  <c r="BY31" i="251"/>
  <c r="BY27" i="251"/>
  <c r="BY22" i="251"/>
  <c r="BY44" i="251"/>
  <c r="BY49" i="251"/>
  <c r="BY50" i="251"/>
  <c r="BY51" i="251"/>
  <c r="BY38" i="251"/>
  <c r="BY24" i="251"/>
  <c r="BY23" i="251"/>
  <c r="BY9" i="251"/>
  <c r="BY40" i="251"/>
  <c r="BY45" i="251"/>
  <c r="BY47" i="251"/>
  <c r="BY37" i="251"/>
  <c r="BY30" i="251"/>
  <c r="BY26" i="251"/>
  <c r="BY21" i="251"/>
  <c r="BY19" i="251"/>
  <c r="BY36" i="251"/>
  <c r="BY41" i="251"/>
  <c r="BY43" i="251"/>
  <c r="BY29" i="251"/>
  <c r="BY16" i="251"/>
  <c r="BY13" i="251"/>
  <c r="BY18" i="251"/>
  <c r="BY28" i="251"/>
  <c r="BY33" i="251"/>
  <c r="BY20" i="251"/>
  <c r="BY17" i="251"/>
  <c r="BY14" i="251"/>
  <c r="CA8" i="251"/>
  <c r="BZ9" i="251"/>
  <c r="BZ17" i="251" s="1"/>
  <c r="BP29" i="2"/>
  <c r="BO29" i="2"/>
  <c r="BP52" i="2"/>
  <c r="BO52" i="2"/>
  <c r="BO10" i="2"/>
  <c r="AZ49" i="251"/>
  <c r="AZ41" i="251"/>
  <c r="AZ31" i="251"/>
  <c r="AZ37" i="251"/>
  <c r="BP33" i="2"/>
  <c r="BO33" i="2"/>
  <c r="BP15" i="2"/>
  <c r="BO15" i="2"/>
  <c r="BP14" i="2"/>
  <c r="BO14" i="2"/>
  <c r="AZ13" i="251"/>
  <c r="AZ39" i="251"/>
  <c r="AZ15" i="251"/>
  <c r="AZ28" i="251"/>
  <c r="BP12" i="2"/>
  <c r="BO12" i="2"/>
  <c r="BP23" i="2"/>
  <c r="BO23" i="2"/>
  <c r="BP18" i="2"/>
  <c r="BO18" i="2"/>
  <c r="AZ32" i="251"/>
  <c r="AZ47" i="251"/>
  <c r="BY8" i="2"/>
  <c r="BW9" i="2"/>
  <c r="BX9" i="2"/>
  <c r="BP13" i="2"/>
  <c r="BO13" i="2"/>
  <c r="BP16" i="2"/>
  <c r="BO16" i="2"/>
  <c r="BP31" i="2"/>
  <c r="BO31" i="2"/>
  <c r="BP22" i="2"/>
  <c r="BO22" i="2"/>
  <c r="AZ26" i="251"/>
  <c r="AZ53" i="251"/>
  <c r="AZ43" i="251"/>
  <c r="AZ11" i="251"/>
  <c r="AZ14" i="251"/>
  <c r="BP17" i="2"/>
  <c r="BO17" i="2"/>
  <c r="BP20" i="2"/>
  <c r="BO20" i="2"/>
  <c r="BP39" i="2"/>
  <c r="BO39" i="2"/>
  <c r="BP26" i="2"/>
  <c r="BO26" i="2"/>
  <c r="AZ50" i="251"/>
  <c r="AZ33" i="251"/>
  <c r="AZ42" i="251"/>
  <c r="AZ18" i="251"/>
  <c r="BP21" i="2"/>
  <c r="BO21" i="2"/>
  <c r="BP24" i="2"/>
  <c r="BO24" i="2"/>
  <c r="BP43" i="2"/>
  <c r="BO43" i="2"/>
  <c r="BO30" i="2"/>
  <c r="AZ34" i="251"/>
  <c r="AZ36" i="251"/>
  <c r="AZ12" i="251"/>
  <c r="BP25" i="2"/>
  <c r="BO25" i="2"/>
  <c r="BP28" i="2"/>
  <c r="BO28" i="2"/>
  <c r="BP11" i="2"/>
  <c r="BO11" i="2"/>
  <c r="BP34" i="2"/>
  <c r="BO34" i="2"/>
  <c r="AZ51" i="251"/>
  <c r="AZ22" i="251"/>
  <c r="AZ23" i="251"/>
  <c r="AZ38" i="251"/>
  <c r="AZ17" i="251"/>
  <c r="DQ5" i="249"/>
  <c r="BU34" i="108"/>
  <c r="BV49" i="108"/>
  <c r="BT22" i="108"/>
  <c r="CO44" i="108"/>
  <c r="BV37" i="108"/>
  <c r="BZ44" i="108"/>
  <c r="CI49" i="108"/>
  <c r="CI37" i="108"/>
  <c r="CJ20" i="108"/>
  <c r="BU53" i="108"/>
  <c r="BU49" i="108"/>
  <c r="BU45" i="108"/>
  <c r="BU41" i="108"/>
  <c r="BU37" i="108"/>
  <c r="BU33" i="108"/>
  <c r="BV21" i="108"/>
  <c r="BU12" i="108"/>
  <c r="BY17" i="108"/>
  <c r="BY29" i="108"/>
  <c r="CA36" i="108"/>
  <c r="CA40" i="108"/>
  <c r="CA44" i="108"/>
  <c r="CA48" i="108"/>
  <c r="CA52" i="108"/>
  <c r="CD51" i="108"/>
  <c r="CD47" i="108"/>
  <c r="CD43" i="108"/>
  <c r="CD39" i="108"/>
  <c r="CD35" i="108"/>
  <c r="CE25" i="108"/>
  <c r="CF15" i="108"/>
  <c r="CN52" i="108"/>
  <c r="CN48" i="108"/>
  <c r="CN44" i="108"/>
  <c r="CN40" i="108"/>
  <c r="CN36" i="108"/>
  <c r="CO28" i="108"/>
  <c r="CP17" i="108"/>
  <c r="CK52" i="108"/>
  <c r="CK48" i="108"/>
  <c r="CK44" i="108"/>
  <c r="CK40" i="108"/>
  <c r="CK36" i="108"/>
  <c r="CK29" i="108"/>
  <c r="CJ19" i="108"/>
  <c r="BV44" i="108"/>
  <c r="BU20" i="108"/>
  <c r="CI44" i="108"/>
  <c r="BU52" i="108"/>
  <c r="BU48" i="108"/>
  <c r="BU44" i="108"/>
  <c r="BU40" i="108"/>
  <c r="BU36" i="108"/>
  <c r="BV28" i="108"/>
  <c r="BU19" i="108"/>
  <c r="BT10" i="108"/>
  <c r="CA20" i="108"/>
  <c r="CA33" i="108"/>
  <c r="CA37" i="108"/>
  <c r="CA41" i="108"/>
  <c r="CA45" i="108"/>
  <c r="CA49" i="108"/>
  <c r="CA53" i="108"/>
  <c r="CD50" i="108"/>
  <c r="CD46" i="108"/>
  <c r="CD42" i="108"/>
  <c r="CD38" i="108"/>
  <c r="CD34" i="108"/>
  <c r="CF23" i="108"/>
  <c r="CD12" i="108"/>
  <c r="CN51" i="108"/>
  <c r="CN47" i="108"/>
  <c r="CN43" i="108"/>
  <c r="CN39" i="108"/>
  <c r="CN35" i="108"/>
  <c r="CP25" i="108"/>
  <c r="CN14" i="108"/>
  <c r="CK51" i="108"/>
  <c r="CK47" i="108"/>
  <c r="CK43" i="108"/>
  <c r="CK39" i="108"/>
  <c r="CK35" i="108"/>
  <c r="CI26" i="108"/>
  <c r="CJ16" i="108"/>
  <c r="BZ37" i="108"/>
  <c r="BZ49" i="108"/>
  <c r="CE46" i="108"/>
  <c r="CD13" i="108"/>
  <c r="CO35" i="108"/>
  <c r="BT52" i="108"/>
  <c r="BT48" i="108"/>
  <c r="BT44" i="108"/>
  <c r="BT40" i="108"/>
  <c r="BT36" i="108"/>
  <c r="BU28" i="108"/>
  <c r="BT19" i="108"/>
  <c r="BY10" i="108"/>
  <c r="BY21" i="108"/>
  <c r="BY34" i="108"/>
  <c r="BY38" i="108"/>
  <c r="BY42" i="108"/>
  <c r="BY46" i="108"/>
  <c r="BY50" i="108"/>
  <c r="CF53" i="108"/>
  <c r="CF49" i="108"/>
  <c r="CF45" i="108"/>
  <c r="CF41" i="108"/>
  <c r="CF37" i="108"/>
  <c r="CF33" i="108"/>
  <c r="CE21" i="108"/>
  <c r="CF10" i="108"/>
  <c r="CP50" i="108"/>
  <c r="CP46" i="108"/>
  <c r="CP42" i="108"/>
  <c r="CP38" i="108"/>
  <c r="CP34" i="108"/>
  <c r="CP24" i="108"/>
  <c r="CP13" i="108"/>
  <c r="CJ51" i="108"/>
  <c r="CJ47" i="108"/>
  <c r="CJ43" i="108"/>
  <c r="CJ39" i="108"/>
  <c r="CJ35" i="108"/>
  <c r="CK25" i="108"/>
  <c r="CK13" i="108"/>
  <c r="BV29" i="108"/>
  <c r="BZ18" i="108"/>
  <c r="BZ41" i="108"/>
  <c r="BZ53" i="108"/>
  <c r="CE42" i="108"/>
  <c r="CE34" i="108"/>
  <c r="CO47" i="108"/>
  <c r="BV51" i="108"/>
  <c r="BV47" i="108"/>
  <c r="BV43" i="108"/>
  <c r="BV39" i="108"/>
  <c r="BV35" i="108"/>
  <c r="BT18" i="108"/>
  <c r="BZ10" i="108"/>
  <c r="BZ23" i="108"/>
  <c r="BZ34" i="108"/>
  <c r="BZ38" i="108"/>
  <c r="BZ42" i="108"/>
  <c r="BZ46" i="108"/>
  <c r="BZ50" i="108"/>
  <c r="CE53" i="108"/>
  <c r="CE49" i="108"/>
  <c r="CE45" i="108"/>
  <c r="CE41" i="108"/>
  <c r="CE37" i="108"/>
  <c r="CE33" i="108"/>
  <c r="CD21" i="108"/>
  <c r="CE10" i="108"/>
  <c r="CO50" i="108"/>
  <c r="CO46" i="108"/>
  <c r="CO42" i="108"/>
  <c r="CO38" i="108"/>
  <c r="CO34" i="108"/>
  <c r="CO24" i="108"/>
  <c r="CP12" i="108"/>
  <c r="CI51" i="108"/>
  <c r="CI47" i="108"/>
  <c r="CI43" i="108"/>
  <c r="CI39" i="108"/>
  <c r="CI35" i="108"/>
  <c r="CK24" i="108"/>
  <c r="CK12" i="108"/>
  <c r="CA42" i="108"/>
  <c r="CA46" i="108"/>
  <c r="CD49" i="108"/>
  <c r="CN42" i="108"/>
  <c r="CK42" i="108"/>
  <c r="CA34" i="108"/>
  <c r="CD20" i="108"/>
  <c r="CN22" i="108"/>
  <c r="CK46" i="108"/>
  <c r="BT51" i="108"/>
  <c r="BT47" i="108"/>
  <c r="BT43" i="108"/>
  <c r="BT39" i="108"/>
  <c r="BT35" i="108"/>
  <c r="BT26" i="108"/>
  <c r="BV16" i="108"/>
  <c r="BY13" i="108"/>
  <c r="CA24" i="108"/>
  <c r="BY35" i="108"/>
  <c r="BY39" i="108"/>
  <c r="BY43" i="108"/>
  <c r="BY47" i="108"/>
  <c r="BY51" i="108"/>
  <c r="CF52" i="108"/>
  <c r="CF48" i="108"/>
  <c r="CF44" i="108"/>
  <c r="CF40" i="108"/>
  <c r="CF36" i="108"/>
  <c r="CE29" i="108"/>
  <c r="CF18" i="108"/>
  <c r="CP53" i="108"/>
  <c r="CP49" i="108"/>
  <c r="CP45" i="108"/>
  <c r="CP41" i="108"/>
  <c r="CP37" i="108"/>
  <c r="CP33" i="108"/>
  <c r="CP21" i="108"/>
  <c r="CO11" i="108"/>
  <c r="CJ50" i="108"/>
  <c r="CJ46" i="108"/>
  <c r="CJ42" i="108"/>
  <c r="CJ38" i="108"/>
  <c r="CJ34" i="108"/>
  <c r="CJ23" i="108"/>
  <c r="CI10" i="108"/>
  <c r="CF42" i="108"/>
  <c r="CD37" i="108"/>
  <c r="CN46" i="108"/>
  <c r="CN34" i="108"/>
  <c r="CK34" i="108"/>
  <c r="BV46" i="108"/>
  <c r="BV42" i="108"/>
  <c r="BV34" i="108"/>
  <c r="BV25" i="108"/>
  <c r="BY25" i="108"/>
  <c r="BZ35" i="108"/>
  <c r="BZ39" i="108"/>
  <c r="BZ43" i="108"/>
  <c r="BZ47" i="108"/>
  <c r="BZ51" i="108"/>
  <c r="CE52" i="108"/>
  <c r="CE48" i="108"/>
  <c r="CE44" i="108"/>
  <c r="CE40" i="108"/>
  <c r="CE36" i="108"/>
  <c r="CD29" i="108"/>
  <c r="CE18" i="108"/>
  <c r="CO53" i="108"/>
  <c r="CO49" i="108"/>
  <c r="CO45" i="108"/>
  <c r="CO41" i="108"/>
  <c r="CO37" i="108"/>
  <c r="CO33" i="108"/>
  <c r="CP20" i="108"/>
  <c r="CI50" i="108"/>
  <c r="CI46" i="108"/>
  <c r="CI42" i="108"/>
  <c r="CI38" i="108"/>
  <c r="CI34" i="108"/>
  <c r="CI22" i="108"/>
  <c r="BU42" i="108"/>
  <c r="CN49" i="108"/>
  <c r="CK37" i="108"/>
  <c r="BY18" i="108"/>
  <c r="BU46" i="108"/>
  <c r="CK49" i="108"/>
  <c r="BV9" i="108"/>
  <c r="BT50" i="108"/>
  <c r="BT46" i="108"/>
  <c r="BT42" i="108"/>
  <c r="BT38" i="108"/>
  <c r="BT34" i="108"/>
  <c r="BU24" i="108"/>
  <c r="BV13" i="108"/>
  <c r="BZ26" i="108"/>
  <c r="BY36" i="108"/>
  <c r="BY40" i="108"/>
  <c r="BY44" i="108"/>
  <c r="BY48" i="108"/>
  <c r="BY52" i="108"/>
  <c r="CF51" i="108"/>
  <c r="CF47" i="108"/>
  <c r="CF43" i="108"/>
  <c r="CF39" i="108"/>
  <c r="CF35" i="108"/>
  <c r="CF26" i="108"/>
  <c r="CD17" i="108"/>
  <c r="CP52" i="108"/>
  <c r="CP48" i="108"/>
  <c r="CP44" i="108"/>
  <c r="CP40" i="108"/>
  <c r="CP36" i="108"/>
  <c r="CP29" i="108"/>
  <c r="CO19" i="108"/>
  <c r="CJ53" i="108"/>
  <c r="CJ49" i="108"/>
  <c r="CJ45" i="108"/>
  <c r="CJ41" i="108"/>
  <c r="CJ37" i="108"/>
  <c r="CJ33" i="108"/>
  <c r="CK20" i="108"/>
  <c r="BT32" i="108"/>
  <c r="BV30" i="108"/>
  <c r="CA30" i="108"/>
  <c r="BY32" i="108"/>
  <c r="CF31" i="108"/>
  <c r="CE30" i="108"/>
  <c r="CP31" i="108"/>
  <c r="CO30" i="108"/>
  <c r="CK32" i="108"/>
  <c r="CJ31" i="108"/>
  <c r="CI30" i="108"/>
  <c r="BV31" i="108"/>
  <c r="BU30" i="108"/>
  <c r="BY31" i="108"/>
  <c r="BZ32" i="108"/>
  <c r="CF32" i="108"/>
  <c r="CE31" i="108"/>
  <c r="CD30" i="108"/>
  <c r="CP32" i="108"/>
  <c r="CO31" i="108"/>
  <c r="CN30" i="108"/>
  <c r="CJ32" i="108"/>
  <c r="CI31" i="108"/>
  <c r="BV32" i="108"/>
  <c r="BU31" i="108"/>
  <c r="BT30" i="108"/>
  <c r="BY30" i="108"/>
  <c r="BZ31" i="108"/>
  <c r="CA32" i="108"/>
  <c r="CE32" i="108"/>
  <c r="CD31" i="108"/>
  <c r="CO32" i="108"/>
  <c r="CN31" i="108"/>
  <c r="CI32" i="108"/>
  <c r="CK30" i="108"/>
  <c r="BU32" i="108"/>
  <c r="BT31" i="108"/>
  <c r="BZ30" i="108"/>
  <c r="CA31" i="108"/>
  <c r="CD32" i="108"/>
  <c r="CF30" i="108"/>
  <c r="CN32" i="108"/>
  <c r="CP30" i="108"/>
  <c r="CK31" i="108"/>
  <c r="CJ30" i="108"/>
  <c r="BK27" i="108"/>
  <c r="CK27" i="108"/>
  <c r="CP27" i="108"/>
  <c r="CD27" i="108"/>
  <c r="BY27" i="108"/>
  <c r="BV27" i="108"/>
  <c r="CE27" i="108"/>
  <c r="V11" i="108"/>
  <c r="CK11" i="108"/>
  <c r="CP11" i="108"/>
  <c r="CD11" i="108"/>
  <c r="BY11" i="108"/>
  <c r="BV11" i="108"/>
  <c r="CI11" i="108"/>
  <c r="CE11" i="108"/>
  <c r="BU23" i="108"/>
  <c r="BU15" i="108"/>
  <c r="BZ11" i="108"/>
  <c r="BY22" i="108"/>
  <c r="BZ27" i="108"/>
  <c r="CD9" i="108"/>
  <c r="CG8" i="108" s="1"/>
  <c r="CG63" i="108" s="1"/>
  <c r="CN18" i="108"/>
  <c r="CO15" i="108"/>
  <c r="CJ27" i="108"/>
  <c r="X9" i="108"/>
  <c r="CO9" i="108"/>
  <c r="CI9" i="108"/>
  <c r="CL8" i="108" s="1"/>
  <c r="CL63" i="108" s="1"/>
  <c r="CA9" i="108"/>
  <c r="BU9" i="108"/>
  <c r="CN9" i="108"/>
  <c r="CQ8" i="108" s="1"/>
  <c r="CQ63" i="108" s="1"/>
  <c r="CF9" i="108"/>
  <c r="BZ9" i="108"/>
  <c r="BT9" i="108"/>
  <c r="BW8" i="108" s="1"/>
  <c r="BW63" i="108" s="1"/>
  <c r="N23" i="108"/>
  <c r="CK23" i="108"/>
  <c r="CP23" i="108"/>
  <c r="CD23" i="108"/>
  <c r="BY23" i="108"/>
  <c r="BV23" i="108"/>
  <c r="CI23" i="108"/>
  <c r="CE23" i="108"/>
  <c r="V19" i="108"/>
  <c r="CK19" i="108"/>
  <c r="CP19" i="108"/>
  <c r="CD19" i="108"/>
  <c r="BY19" i="108"/>
  <c r="BV19" i="108"/>
  <c r="CI19" i="108"/>
  <c r="CE19" i="108"/>
  <c r="AQ15" i="108"/>
  <c r="CK15" i="108"/>
  <c r="CP15" i="108"/>
  <c r="CD15" i="108"/>
  <c r="BY15" i="108"/>
  <c r="BV15" i="108"/>
  <c r="CE15" i="108"/>
  <c r="CI15" i="108"/>
  <c r="AA26" i="108"/>
  <c r="CJ26" i="108"/>
  <c r="CO26" i="108"/>
  <c r="BU26" i="108"/>
  <c r="CK26" i="108"/>
  <c r="CP26" i="108"/>
  <c r="CD26" i="108"/>
  <c r="CA26" i="108"/>
  <c r="BV26" i="108"/>
  <c r="AR22" i="108"/>
  <c r="CJ22" i="108"/>
  <c r="CO22" i="108"/>
  <c r="BU22" i="108"/>
  <c r="CK22" i="108"/>
  <c r="CP22" i="108"/>
  <c r="CD22" i="108"/>
  <c r="CA22" i="108"/>
  <c r="BV22" i="108"/>
  <c r="AR18" i="108"/>
  <c r="CJ18" i="108"/>
  <c r="CO18" i="108"/>
  <c r="BU18" i="108"/>
  <c r="CK18" i="108"/>
  <c r="CP18" i="108"/>
  <c r="CD18" i="108"/>
  <c r="CA18" i="108"/>
  <c r="BV18" i="108"/>
  <c r="AF14" i="108"/>
  <c r="CJ14" i="108"/>
  <c r="CO14" i="108"/>
  <c r="BU14" i="108"/>
  <c r="CK14" i="108"/>
  <c r="CP14" i="108"/>
  <c r="CD14" i="108"/>
  <c r="CA14" i="108"/>
  <c r="BV14" i="108"/>
  <c r="AC10" i="108"/>
  <c r="CJ10" i="108"/>
  <c r="CO10" i="108"/>
  <c r="BU10" i="108"/>
  <c r="CK10" i="108"/>
  <c r="CP10" i="108"/>
  <c r="CD10" i="108"/>
  <c r="CA10" i="108"/>
  <c r="BV10" i="108"/>
  <c r="BT23" i="108"/>
  <c r="BT15" i="108"/>
  <c r="BY9" i="108"/>
  <c r="CB8" i="108" s="1"/>
  <c r="CB63" i="108" s="1"/>
  <c r="CA11" i="108"/>
  <c r="BZ14" i="108"/>
  <c r="CA19" i="108"/>
  <c r="BZ22" i="108"/>
  <c r="CA27" i="108"/>
  <c r="CE9" i="108"/>
  <c r="CF27" i="108"/>
  <c r="CE22" i="108"/>
  <c r="CF19" i="108"/>
  <c r="CE14" i="108"/>
  <c r="CF11" i="108"/>
  <c r="CK9" i="108"/>
  <c r="CN23" i="108"/>
  <c r="CN15" i="108"/>
  <c r="CI27" i="108"/>
  <c r="CI14" i="108"/>
  <c r="CJ11" i="108"/>
  <c r="BU29" i="108"/>
  <c r="BT28" i="108"/>
  <c r="BU25" i="108"/>
  <c r="BT24" i="108"/>
  <c r="BU21" i="108"/>
  <c r="BT20" i="108"/>
  <c r="BU17" i="108"/>
  <c r="BT16" i="108"/>
  <c r="BU13" i="108"/>
  <c r="BT12" i="108"/>
  <c r="BY12" i="108"/>
  <c r="BZ13" i="108"/>
  <c r="BY16" i="108"/>
  <c r="BZ17" i="108"/>
  <c r="BY20" i="108"/>
  <c r="BZ21" i="108"/>
  <c r="BY24" i="108"/>
  <c r="BZ25" i="108"/>
  <c r="BY28" i="108"/>
  <c r="BZ29" i="108"/>
  <c r="CF28" i="108"/>
  <c r="CF24" i="108"/>
  <c r="CF20" i="108"/>
  <c r="CF16" i="108"/>
  <c r="CF12" i="108"/>
  <c r="CO29" i="108"/>
  <c r="CN28" i="108"/>
  <c r="CO25" i="108"/>
  <c r="CN24" i="108"/>
  <c r="CO21" i="108"/>
  <c r="CN20" i="108"/>
  <c r="CO17" i="108"/>
  <c r="CN16" i="108"/>
  <c r="CO13" i="108"/>
  <c r="CN12" i="108"/>
  <c r="CJ29" i="108"/>
  <c r="CI28" i="108"/>
  <c r="CJ25" i="108"/>
  <c r="CI24" i="108"/>
  <c r="CJ21" i="108"/>
  <c r="CI20" i="108"/>
  <c r="CJ17" i="108"/>
  <c r="CI16" i="108"/>
  <c r="CJ13" i="108"/>
  <c r="CI12" i="108"/>
  <c r="BT29" i="108"/>
  <c r="BT25" i="108"/>
  <c r="BT21" i="108"/>
  <c r="BT17" i="108"/>
  <c r="BT13" i="108"/>
  <c r="BZ12" i="108"/>
  <c r="CA13" i="108"/>
  <c r="BZ16" i="108"/>
  <c r="CA17" i="108"/>
  <c r="BZ20" i="108"/>
  <c r="CA21" i="108"/>
  <c r="BZ24" i="108"/>
  <c r="CA25" i="108"/>
  <c r="BZ28" i="108"/>
  <c r="CA29" i="108"/>
  <c r="CF29" i="108"/>
  <c r="CE28" i="108"/>
  <c r="CF25" i="108"/>
  <c r="CE24" i="108"/>
  <c r="CF21" i="108"/>
  <c r="CE20" i="108"/>
  <c r="CF17" i="108"/>
  <c r="CE16" i="108"/>
  <c r="CF13" i="108"/>
  <c r="CE12" i="108"/>
  <c r="CN29" i="108"/>
  <c r="CN25" i="108"/>
  <c r="CN21" i="108"/>
  <c r="CN17" i="108"/>
  <c r="CN13" i="108"/>
  <c r="CI29" i="108"/>
  <c r="CI21" i="108"/>
  <c r="CI17" i="108"/>
  <c r="AP29" i="252"/>
  <c r="AP30" i="252"/>
  <c r="AF71" i="14"/>
  <c r="AA26" i="14"/>
  <c r="H71" i="14"/>
  <c r="A71" i="14"/>
  <c r="X5" i="2"/>
  <c r="H26" i="14"/>
  <c r="L65" i="60"/>
  <c r="R65" i="60"/>
  <c r="P65" i="60"/>
  <c r="N65" i="250"/>
  <c r="DC52" i="249"/>
  <c r="X54" i="250" s="1"/>
  <c r="DC48" i="249"/>
  <c r="X50" i="250" s="1"/>
  <c r="DC44" i="249"/>
  <c r="X46" i="250" s="1"/>
  <c r="DC50" i="249"/>
  <c r="X52" i="250" s="1"/>
  <c r="DC46" i="249"/>
  <c r="X48" i="250" s="1"/>
  <c r="DC42" i="249"/>
  <c r="X44" i="250" s="1"/>
  <c r="DC53" i="249"/>
  <c r="X55" i="250" s="1"/>
  <c r="DC49" i="249"/>
  <c r="X51" i="250" s="1"/>
  <c r="DC45" i="249"/>
  <c r="X47" i="250" s="1"/>
  <c r="DC39" i="249"/>
  <c r="X41" i="250" s="1"/>
  <c r="DC51" i="249"/>
  <c r="X53" i="250" s="1"/>
  <c r="DC43" i="249"/>
  <c r="X45" i="250" s="1"/>
  <c r="DC41" i="249"/>
  <c r="X43" i="250" s="1"/>
  <c r="DC47" i="249"/>
  <c r="X49" i="250" s="1"/>
  <c r="DC40" i="249"/>
  <c r="X42" i="250" s="1"/>
  <c r="DC32" i="249"/>
  <c r="X34" i="250" s="1"/>
  <c r="DC28" i="249"/>
  <c r="X30" i="250" s="1"/>
  <c r="DC24" i="249"/>
  <c r="DC20" i="249"/>
  <c r="X22" i="250" s="1"/>
  <c r="DC16" i="249"/>
  <c r="X18" i="250" s="1"/>
  <c r="DC34" i="249"/>
  <c r="X36" i="250" s="1"/>
  <c r="DC27" i="249"/>
  <c r="X29" i="250" s="1"/>
  <c r="DC23" i="249"/>
  <c r="DC36" i="249"/>
  <c r="X38" i="250" s="1"/>
  <c r="DC31" i="249"/>
  <c r="X33" i="250" s="1"/>
  <c r="DC38" i="249"/>
  <c r="X40" i="250" s="1"/>
  <c r="DC26" i="249"/>
  <c r="DC22" i="249"/>
  <c r="X24" i="250" s="1"/>
  <c r="DC33" i="249"/>
  <c r="X35" i="250" s="1"/>
  <c r="DC37" i="249"/>
  <c r="X39" i="250" s="1"/>
  <c r="DC30" i="249"/>
  <c r="X32" i="250" s="1"/>
  <c r="DC29" i="249"/>
  <c r="X31" i="250" s="1"/>
  <c r="DC25" i="249"/>
  <c r="X27" i="250" s="1"/>
  <c r="DC21" i="249"/>
  <c r="DC14" i="249"/>
  <c r="X16" i="250" s="1"/>
  <c r="DC10" i="249"/>
  <c r="DC35" i="249"/>
  <c r="X37" i="250" s="1"/>
  <c r="DC18" i="249"/>
  <c r="X20" i="250" s="1"/>
  <c r="DC17" i="249"/>
  <c r="DC13" i="249"/>
  <c r="DC12" i="249"/>
  <c r="X14" i="250" s="1"/>
  <c r="DC19" i="249"/>
  <c r="X21" i="250" s="1"/>
  <c r="DC11" i="249"/>
  <c r="DC15" i="249"/>
  <c r="X17" i="250" s="1"/>
  <c r="F65" i="250"/>
  <c r="E65" i="250"/>
  <c r="D65" i="250"/>
  <c r="O65" i="60"/>
  <c r="Q65" i="60"/>
  <c r="M10" i="108"/>
  <c r="AF51" i="108"/>
  <c r="AH23" i="108"/>
  <c r="L19" i="108"/>
  <c r="X51" i="108"/>
  <c r="M22" i="108"/>
  <c r="AC28" i="108"/>
  <c r="R32" i="108"/>
  <c r="AM32" i="108"/>
  <c r="S31" i="108"/>
  <c r="AL32" i="108"/>
  <c r="W52" i="108"/>
  <c r="AR41" i="108"/>
  <c r="M50" i="108"/>
  <c r="W28" i="108"/>
  <c r="L50" i="108"/>
  <c r="X27" i="108"/>
  <c r="L38" i="108"/>
  <c r="AB49" i="108"/>
  <c r="N34" i="108"/>
  <c r="AC45" i="108"/>
  <c r="N22" i="108"/>
  <c r="AA29" i="108"/>
  <c r="N50" i="108"/>
  <c r="M38" i="108"/>
  <c r="L26" i="108"/>
  <c r="N10" i="108"/>
  <c r="S32" i="108"/>
  <c r="X52" i="108"/>
  <c r="X28" i="108"/>
  <c r="AB32" i="108"/>
  <c r="AG51" i="108"/>
  <c r="AH28" i="108"/>
  <c r="AL38" i="108"/>
  <c r="AQ53" i="108"/>
  <c r="AF50" i="108"/>
  <c r="AF18" i="108"/>
  <c r="AQ41" i="108"/>
  <c r="BF9" i="108"/>
  <c r="N46" i="108"/>
  <c r="M34" i="108"/>
  <c r="S52" i="108"/>
  <c r="S28" i="108"/>
  <c r="X44" i="108"/>
  <c r="X20" i="108"/>
  <c r="AB45" i="108"/>
  <c r="AA28" i="108"/>
  <c r="AF46" i="108"/>
  <c r="AG17" i="108"/>
  <c r="AL31" i="108"/>
  <c r="AP29" i="108"/>
  <c r="BF10" i="108"/>
  <c r="M46" i="108"/>
  <c r="L31" i="108"/>
  <c r="N18" i="108"/>
  <c r="R52" i="108"/>
  <c r="R28" i="108"/>
  <c r="W44" i="108"/>
  <c r="W20" i="108"/>
  <c r="AC44" i="108"/>
  <c r="AB20" i="108"/>
  <c r="AG45" i="108"/>
  <c r="AH16" i="108"/>
  <c r="AK27" i="108"/>
  <c r="AQ28" i="108"/>
  <c r="BK51" i="108"/>
  <c r="L43" i="108"/>
  <c r="N30" i="108"/>
  <c r="M18" i="108"/>
  <c r="S51" i="108"/>
  <c r="S27" i="108"/>
  <c r="X43" i="108"/>
  <c r="X19" i="108"/>
  <c r="AC41" i="108"/>
  <c r="AA20" i="108"/>
  <c r="AH44" i="108"/>
  <c r="AH11" i="108"/>
  <c r="AL26" i="108"/>
  <c r="BP52" i="108"/>
  <c r="N42" i="108"/>
  <c r="M30" i="108"/>
  <c r="L18" i="108"/>
  <c r="S44" i="108"/>
  <c r="S20" i="108"/>
  <c r="X40" i="108"/>
  <c r="X16" i="108"/>
  <c r="AB41" i="108"/>
  <c r="AB19" i="108"/>
  <c r="AH40" i="108"/>
  <c r="AK51" i="108"/>
  <c r="AM20" i="108"/>
  <c r="AP21" i="108"/>
  <c r="L9" i="108"/>
  <c r="O8" i="108" s="1"/>
  <c r="O63" i="108" s="1"/>
  <c r="M42" i="108"/>
  <c r="L30" i="108"/>
  <c r="N17" i="108"/>
  <c r="R44" i="108"/>
  <c r="R20" i="108"/>
  <c r="W40" i="108"/>
  <c r="W16" i="108"/>
  <c r="AC40" i="108"/>
  <c r="AA16" i="108"/>
  <c r="AG40" i="108"/>
  <c r="AL50" i="108"/>
  <c r="AL20" i="108"/>
  <c r="AU46" i="108"/>
  <c r="M9" i="108"/>
  <c r="L42" i="108"/>
  <c r="N29" i="108"/>
  <c r="L15" i="108"/>
  <c r="S43" i="108"/>
  <c r="S19" i="108"/>
  <c r="X39" i="108"/>
  <c r="X15" i="108"/>
  <c r="AC37" i="108"/>
  <c r="AC15" i="108"/>
  <c r="AG39" i="108"/>
  <c r="AM44" i="108"/>
  <c r="AL19" i="108"/>
  <c r="AV44" i="108"/>
  <c r="N9" i="108"/>
  <c r="N41" i="108"/>
  <c r="L27" i="108"/>
  <c r="N14" i="108"/>
  <c r="S40" i="108"/>
  <c r="S16" i="108"/>
  <c r="X32" i="108"/>
  <c r="AC53" i="108"/>
  <c r="AC14" i="108"/>
  <c r="AG35" i="108"/>
  <c r="AL44" i="108"/>
  <c r="AK15" i="108"/>
  <c r="AV32" i="108"/>
  <c r="Q9" i="108"/>
  <c r="T8" i="108" s="1"/>
  <c r="N53" i="108"/>
  <c r="L39" i="108"/>
  <c r="N26" i="108"/>
  <c r="M14" i="108"/>
  <c r="R40" i="108"/>
  <c r="R16" i="108"/>
  <c r="W32" i="108"/>
  <c r="AB53" i="108"/>
  <c r="AB33" i="108"/>
  <c r="AB11" i="108"/>
  <c r="AF30" i="108"/>
  <c r="AL43" i="108"/>
  <c r="AL14" i="108"/>
  <c r="AU32" i="108"/>
  <c r="L51" i="108"/>
  <c r="N38" i="108"/>
  <c r="M26" i="108"/>
  <c r="L14" i="108"/>
  <c r="S39" i="108"/>
  <c r="S15" i="108"/>
  <c r="X31" i="108"/>
  <c r="AC52" i="108"/>
  <c r="AA33" i="108"/>
  <c r="AG29" i="108"/>
  <c r="AK39" i="108"/>
  <c r="AR53" i="108"/>
  <c r="AC24" i="108"/>
  <c r="BO49" i="108"/>
  <c r="AU49" i="108"/>
  <c r="BP49" i="108"/>
  <c r="AV49" i="108"/>
  <c r="BQ49" i="108"/>
  <c r="AW49" i="108"/>
  <c r="BJ49" i="108"/>
  <c r="BK49" i="108"/>
  <c r="BL49" i="108"/>
  <c r="BE49" i="108"/>
  <c r="AK49" i="108"/>
  <c r="BF49" i="108"/>
  <c r="AL49" i="108"/>
  <c r="BG49" i="108"/>
  <c r="AH49" i="108"/>
  <c r="BO37" i="108"/>
  <c r="AU37" i="108"/>
  <c r="BP37" i="108"/>
  <c r="AV37" i="108"/>
  <c r="BQ37" i="108"/>
  <c r="AW37" i="108"/>
  <c r="BJ37" i="108"/>
  <c r="BK37" i="108"/>
  <c r="BL37" i="108"/>
  <c r="BE37" i="108"/>
  <c r="AK37" i="108"/>
  <c r="BF37" i="108"/>
  <c r="AL37" i="108"/>
  <c r="BG37" i="108"/>
  <c r="AH37" i="108"/>
  <c r="BO25" i="108"/>
  <c r="AU25" i="108"/>
  <c r="BP25" i="108"/>
  <c r="AV25" i="108"/>
  <c r="BQ25" i="108"/>
  <c r="AW25" i="108"/>
  <c r="AC25" i="108"/>
  <c r="BJ25" i="108"/>
  <c r="BK25" i="108"/>
  <c r="BL25" i="108"/>
  <c r="AR25" i="108"/>
  <c r="BE25" i="108"/>
  <c r="AK25" i="108"/>
  <c r="BF25" i="108"/>
  <c r="AL25" i="108"/>
  <c r="BG25" i="108"/>
  <c r="AH25" i="108"/>
  <c r="BO13" i="108"/>
  <c r="AU13" i="108"/>
  <c r="BP13" i="108"/>
  <c r="AV13" i="108"/>
  <c r="BQ13" i="108"/>
  <c r="AW13" i="108"/>
  <c r="AC13" i="108"/>
  <c r="BJ13" i="108"/>
  <c r="BK13" i="108"/>
  <c r="AQ13" i="108"/>
  <c r="BL13" i="108"/>
  <c r="AR13" i="108"/>
  <c r="BE13" i="108"/>
  <c r="AK13" i="108"/>
  <c r="BF13" i="108"/>
  <c r="AL13" i="108"/>
  <c r="BG13" i="108"/>
  <c r="AH13" i="108"/>
  <c r="L47" i="108"/>
  <c r="L35" i="108"/>
  <c r="L23" i="108"/>
  <c r="L11" i="108"/>
  <c r="Q53" i="108"/>
  <c r="Q49" i="108"/>
  <c r="Q45" i="108"/>
  <c r="Q41" i="108"/>
  <c r="Q37" i="108"/>
  <c r="Q33" i="108"/>
  <c r="Q29" i="108"/>
  <c r="Q25" i="108"/>
  <c r="Q21" i="108"/>
  <c r="Q17" i="108"/>
  <c r="Q13" i="108"/>
  <c r="V53" i="108"/>
  <c r="V49" i="108"/>
  <c r="V45" i="108"/>
  <c r="V41" i="108"/>
  <c r="V37" i="108"/>
  <c r="V33" i="108"/>
  <c r="V29" i="108"/>
  <c r="V25" i="108"/>
  <c r="V21" i="108"/>
  <c r="V17" i="108"/>
  <c r="V13" i="108"/>
  <c r="AC9" i="108"/>
  <c r="AA50" i="108"/>
  <c r="AA46" i="108"/>
  <c r="AA42" i="108"/>
  <c r="AA38" i="108"/>
  <c r="AA34" i="108"/>
  <c r="AB29" i="108"/>
  <c r="AA25" i="108"/>
  <c r="AC20" i="108"/>
  <c r="AB16" i="108"/>
  <c r="AC11" i="108"/>
  <c r="AH51" i="108"/>
  <c r="AF41" i="108"/>
  <c r="AH35" i="108"/>
  <c r="AG30" i="108"/>
  <c r="AH24" i="108"/>
  <c r="AG18" i="108"/>
  <c r="AL51" i="108"/>
  <c r="AM45" i="108"/>
  <c r="AL39" i="108"/>
  <c r="AM33" i="108"/>
  <c r="AL27" i="108"/>
  <c r="AM21" i="108"/>
  <c r="AL15" i="108"/>
  <c r="AP9" i="108"/>
  <c r="AS8" i="108" s="1"/>
  <c r="AQ48" i="108"/>
  <c r="AR42" i="108"/>
  <c r="AQ36" i="108"/>
  <c r="AQ29" i="108"/>
  <c r="AP23" i="108"/>
  <c r="AP13" i="108"/>
  <c r="AW47" i="108"/>
  <c r="BF14" i="108"/>
  <c r="BK11" i="108"/>
  <c r="E12" i="108"/>
  <c r="BJ12" i="108"/>
  <c r="AP12" i="108"/>
  <c r="BK12" i="108"/>
  <c r="BL12" i="108"/>
  <c r="AR12" i="108"/>
  <c r="BE12" i="108"/>
  <c r="BF12" i="108"/>
  <c r="BG12" i="108"/>
  <c r="AF12" i="108"/>
  <c r="AG12" i="108"/>
  <c r="BO12" i="108"/>
  <c r="AU12" i="108"/>
  <c r="BQ12" i="108"/>
  <c r="AW12" i="108"/>
  <c r="X48" i="108"/>
  <c r="R12" i="108"/>
  <c r="AG11" i="108"/>
  <c r="AQ35" i="108"/>
  <c r="E46" i="108"/>
  <c r="AH46" i="108"/>
  <c r="BO46" i="108"/>
  <c r="BP46" i="108"/>
  <c r="AV46" i="108"/>
  <c r="BQ46" i="108"/>
  <c r="AW46" i="108"/>
  <c r="BJ46" i="108"/>
  <c r="AP46" i="108"/>
  <c r="BK46" i="108"/>
  <c r="AQ46" i="108"/>
  <c r="BL46" i="108"/>
  <c r="BE46" i="108"/>
  <c r="BG46" i="108"/>
  <c r="AM46" i="108"/>
  <c r="E34" i="108"/>
  <c r="AH34" i="108"/>
  <c r="BO34" i="108"/>
  <c r="BP34" i="108"/>
  <c r="AV34" i="108"/>
  <c r="BQ34" i="108"/>
  <c r="AW34" i="108"/>
  <c r="BJ34" i="108"/>
  <c r="AP34" i="108"/>
  <c r="BK34" i="108"/>
  <c r="AQ34" i="108"/>
  <c r="BL34" i="108"/>
  <c r="BE34" i="108"/>
  <c r="BG34" i="108"/>
  <c r="AM34" i="108"/>
  <c r="E22" i="108"/>
  <c r="AH22" i="108"/>
  <c r="BO22" i="108"/>
  <c r="AU22" i="108"/>
  <c r="BP22" i="108"/>
  <c r="AV22" i="108"/>
  <c r="BQ22" i="108"/>
  <c r="AW22" i="108"/>
  <c r="BJ22" i="108"/>
  <c r="AP22" i="108"/>
  <c r="BK22" i="108"/>
  <c r="AQ22" i="108"/>
  <c r="BL22" i="108"/>
  <c r="BE22" i="108"/>
  <c r="BG22" i="108"/>
  <c r="AM22" i="108"/>
  <c r="E10" i="108"/>
  <c r="AH10" i="108"/>
  <c r="BO10" i="108"/>
  <c r="AU10" i="108"/>
  <c r="BP10" i="108"/>
  <c r="AV10" i="108"/>
  <c r="BQ10" i="108"/>
  <c r="AW10" i="108"/>
  <c r="BJ10" i="108"/>
  <c r="AP10" i="108"/>
  <c r="BK10" i="108"/>
  <c r="AQ10" i="108"/>
  <c r="BL10" i="108"/>
  <c r="BE10" i="108"/>
  <c r="BG10" i="108"/>
  <c r="AM10" i="108"/>
  <c r="L46" i="108"/>
  <c r="L34" i="108"/>
  <c r="L22" i="108"/>
  <c r="L10" i="108"/>
  <c r="Q52" i="108"/>
  <c r="Q48" i="108"/>
  <c r="Q44" i="108"/>
  <c r="Q40" i="108"/>
  <c r="Q36" i="108"/>
  <c r="Q32" i="108"/>
  <c r="Q28" i="108"/>
  <c r="Q24" i="108"/>
  <c r="Q20" i="108"/>
  <c r="Q16" i="108"/>
  <c r="Q12" i="108"/>
  <c r="V52" i="108"/>
  <c r="V48" i="108"/>
  <c r="V44" i="108"/>
  <c r="V40" i="108"/>
  <c r="V36" i="108"/>
  <c r="V32" i="108"/>
  <c r="V28" i="108"/>
  <c r="V24" i="108"/>
  <c r="V20" i="108"/>
  <c r="V16" i="108"/>
  <c r="V12" i="108"/>
  <c r="AA53" i="108"/>
  <c r="AA49" i="108"/>
  <c r="AA45" i="108"/>
  <c r="AA41" i="108"/>
  <c r="AA37" i="108"/>
  <c r="AC32" i="108"/>
  <c r="AB28" i="108"/>
  <c r="AA24" i="108"/>
  <c r="AC19" i="108"/>
  <c r="AB15" i="108"/>
  <c r="AB10" i="108"/>
  <c r="AG50" i="108"/>
  <c r="AH39" i="108"/>
  <c r="AG34" i="108"/>
  <c r="AF29" i="108"/>
  <c r="AF23" i="108"/>
  <c r="AF17" i="108"/>
  <c r="AF11" i="108"/>
  <c r="AK50" i="108"/>
  <c r="AK44" i="108"/>
  <c r="AK38" i="108"/>
  <c r="AK26" i="108"/>
  <c r="AK20" i="108"/>
  <c r="AK14" i="108"/>
  <c r="AP53" i="108"/>
  <c r="AP47" i="108"/>
  <c r="AP41" i="108"/>
  <c r="AP35" i="108"/>
  <c r="AP28" i="108"/>
  <c r="AP11" i="108"/>
  <c r="AU44" i="108"/>
  <c r="AU30" i="108"/>
  <c r="BF50" i="108"/>
  <c r="BK47" i="108"/>
  <c r="BP44" i="108"/>
  <c r="AM13" i="108"/>
  <c r="AQ52" i="108"/>
  <c r="AR46" i="108"/>
  <c r="AQ40" i="108"/>
  <c r="AR34" i="108"/>
  <c r="AQ27" i="108"/>
  <c r="AQ19" i="108"/>
  <c r="AR10" i="108"/>
  <c r="AW43" i="108"/>
  <c r="AV28" i="108"/>
  <c r="BF46" i="108"/>
  <c r="BK43" i="108"/>
  <c r="BP40" i="108"/>
  <c r="AP36" i="108"/>
  <c r="W48" i="108"/>
  <c r="BP48" i="108"/>
  <c r="BO45" i="108"/>
  <c r="AU45" i="108"/>
  <c r="BP45" i="108"/>
  <c r="AV45" i="108"/>
  <c r="BQ45" i="108"/>
  <c r="AW45" i="108"/>
  <c r="BJ45" i="108"/>
  <c r="BK45" i="108"/>
  <c r="BL45" i="108"/>
  <c r="BE45" i="108"/>
  <c r="AK45" i="108"/>
  <c r="BF45" i="108"/>
  <c r="AL45" i="108"/>
  <c r="BG45" i="108"/>
  <c r="AH45" i="108"/>
  <c r="N45" i="108"/>
  <c r="N21" i="108"/>
  <c r="AG22" i="108"/>
  <c r="AG10" i="108"/>
  <c r="F32" i="108"/>
  <c r="BJ32" i="108"/>
  <c r="BK32" i="108"/>
  <c r="BL32" i="108"/>
  <c r="AR32" i="108"/>
  <c r="BE32" i="108"/>
  <c r="BF32" i="108"/>
  <c r="BG32" i="108"/>
  <c r="AF32" i="108"/>
  <c r="BO32" i="108"/>
  <c r="BQ32" i="108"/>
  <c r="AW32" i="108"/>
  <c r="M53" i="108"/>
  <c r="M49" i="108"/>
  <c r="M45" i="108"/>
  <c r="M41" i="108"/>
  <c r="M37" i="108"/>
  <c r="M33" i="108"/>
  <c r="M29" i="108"/>
  <c r="M25" i="108"/>
  <c r="M21" i="108"/>
  <c r="M17" i="108"/>
  <c r="M13" i="108"/>
  <c r="R9" i="108"/>
  <c r="R51" i="108"/>
  <c r="R47" i="108"/>
  <c r="R43" i="108"/>
  <c r="R39" i="108"/>
  <c r="R35" i="108"/>
  <c r="R31" i="108"/>
  <c r="R27" i="108"/>
  <c r="R23" i="108"/>
  <c r="R19" i="108"/>
  <c r="R15" i="108"/>
  <c r="R11" i="108"/>
  <c r="W51" i="108"/>
  <c r="W47" i="108"/>
  <c r="W43" i="108"/>
  <c r="W39" i="108"/>
  <c r="W35" i="108"/>
  <c r="W31" i="108"/>
  <c r="W27" i="108"/>
  <c r="W23" i="108"/>
  <c r="W19" i="108"/>
  <c r="W15" i="108"/>
  <c r="W11" i="108"/>
  <c r="AB52" i="108"/>
  <c r="AB48" i="108"/>
  <c r="AB44" i="108"/>
  <c r="AB40" i="108"/>
  <c r="AB36" i="108"/>
  <c r="AA32" i="108"/>
  <c r="AC27" i="108"/>
  <c r="AB23" i="108"/>
  <c r="AA19" i="108"/>
  <c r="AB14" i="108"/>
  <c r="AG9" i="108"/>
  <c r="AG49" i="108"/>
  <c r="AF39" i="108"/>
  <c r="AG33" i="108"/>
  <c r="AH27" i="108"/>
  <c r="AF22" i="108"/>
  <c r="AH15" i="108"/>
  <c r="AF10" i="108"/>
  <c r="AM48" i="108"/>
  <c r="AM36" i="108"/>
  <c r="AM24" i="108"/>
  <c r="AK19" i="108"/>
  <c r="AM12" i="108"/>
  <c r="AP52" i="108"/>
  <c r="AR45" i="108"/>
  <c r="AP40" i="108"/>
  <c r="AP27" i="108"/>
  <c r="AP19" i="108"/>
  <c r="AW9" i="108"/>
  <c r="AU42" i="108"/>
  <c r="AU28" i="108"/>
  <c r="BF42" i="108"/>
  <c r="BK39" i="108"/>
  <c r="BP36" i="108"/>
  <c r="S12" i="108"/>
  <c r="W24" i="108"/>
  <c r="AF35" i="108"/>
  <c r="BO33" i="108"/>
  <c r="AU33" i="108"/>
  <c r="BP33" i="108"/>
  <c r="AV33" i="108"/>
  <c r="BQ33" i="108"/>
  <c r="AW33" i="108"/>
  <c r="AC33" i="108"/>
  <c r="BJ33" i="108"/>
  <c r="BK33" i="108"/>
  <c r="BL33" i="108"/>
  <c r="AR33" i="108"/>
  <c r="BE33" i="108"/>
  <c r="AK33" i="108"/>
  <c r="BF33" i="108"/>
  <c r="AL33" i="108"/>
  <c r="BG33" i="108"/>
  <c r="AH33" i="108"/>
  <c r="N37" i="108"/>
  <c r="N13" i="108"/>
  <c r="AM37" i="108"/>
  <c r="F44" i="108"/>
  <c r="BJ44" i="108"/>
  <c r="BK44" i="108"/>
  <c r="BL44" i="108"/>
  <c r="AR44" i="108"/>
  <c r="BE44" i="108"/>
  <c r="BF44" i="108"/>
  <c r="BG44" i="108"/>
  <c r="AF44" i="108"/>
  <c r="BO44" i="108"/>
  <c r="BQ44" i="108"/>
  <c r="AW44" i="108"/>
  <c r="F43" i="108"/>
  <c r="BE43" i="108"/>
  <c r="BF43" i="108"/>
  <c r="BG43" i="108"/>
  <c r="AM43" i="108"/>
  <c r="BO43" i="108"/>
  <c r="AU43" i="108"/>
  <c r="BP43" i="108"/>
  <c r="AV43" i="108"/>
  <c r="BQ43" i="108"/>
  <c r="BJ43" i="108"/>
  <c r="BL43" i="108"/>
  <c r="AR43" i="108"/>
  <c r="F31" i="108"/>
  <c r="BE31" i="108"/>
  <c r="BF31" i="108"/>
  <c r="BG31" i="108"/>
  <c r="AM31" i="108"/>
  <c r="BO31" i="108"/>
  <c r="AU31" i="108"/>
  <c r="BP31" i="108"/>
  <c r="AV31" i="108"/>
  <c r="BQ31" i="108"/>
  <c r="AW31" i="108"/>
  <c r="BJ31" i="108"/>
  <c r="BL31" i="108"/>
  <c r="AR31" i="108"/>
  <c r="L53" i="108"/>
  <c r="L49" i="108"/>
  <c r="L45" i="108"/>
  <c r="L41" i="108"/>
  <c r="L37" i="108"/>
  <c r="L33" i="108"/>
  <c r="L29" i="108"/>
  <c r="L25" i="108"/>
  <c r="L21" i="108"/>
  <c r="L17" i="108"/>
  <c r="L13" i="108"/>
  <c r="S9" i="108"/>
  <c r="Q51" i="108"/>
  <c r="Q47" i="108"/>
  <c r="Q43" i="108"/>
  <c r="Q39" i="108"/>
  <c r="Q35" i="108"/>
  <c r="Q31" i="108"/>
  <c r="Q27" i="108"/>
  <c r="Q23" i="108"/>
  <c r="Q19" i="108"/>
  <c r="Q15" i="108"/>
  <c r="Q11" i="108"/>
  <c r="V51" i="108"/>
  <c r="V47" i="108"/>
  <c r="V43" i="108"/>
  <c r="V39" i="108"/>
  <c r="V35" i="108"/>
  <c r="V31" i="108"/>
  <c r="V27" i="108"/>
  <c r="V23" i="108"/>
  <c r="V15" i="108"/>
  <c r="AA52" i="108"/>
  <c r="AA48" i="108"/>
  <c r="AA44" i="108"/>
  <c r="AA40" i="108"/>
  <c r="AA36" i="108"/>
  <c r="AC31" i="108"/>
  <c r="AB27" i="108"/>
  <c r="AA23" i="108"/>
  <c r="AC18" i="108"/>
  <c r="AA14" i="108"/>
  <c r="AH9" i="108"/>
  <c r="AF49" i="108"/>
  <c r="AH43" i="108"/>
  <c r="AG38" i="108"/>
  <c r="AF33" i="108"/>
  <c r="AG27" i="108"/>
  <c r="AG21" i="108"/>
  <c r="AG15" i="108"/>
  <c r="AL9" i="108"/>
  <c r="AL48" i="108"/>
  <c r="AL24" i="108"/>
  <c r="AL18" i="108"/>
  <c r="AL12" i="108"/>
  <c r="AQ51" i="108"/>
  <c r="AQ45" i="108"/>
  <c r="AQ39" i="108"/>
  <c r="AP33" i="108"/>
  <c r="AR26" i="108"/>
  <c r="AV52" i="108"/>
  <c r="AV40" i="108"/>
  <c r="AV24" i="108"/>
  <c r="BF38" i="108"/>
  <c r="BK35" i="108"/>
  <c r="BP32" i="108"/>
  <c r="E36" i="108"/>
  <c r="BJ36" i="108"/>
  <c r="BK36" i="108"/>
  <c r="BL36" i="108"/>
  <c r="AR36" i="108"/>
  <c r="BE36" i="108"/>
  <c r="BF36" i="108"/>
  <c r="BG36" i="108"/>
  <c r="AF36" i="108"/>
  <c r="BO36" i="108"/>
  <c r="BQ36" i="108"/>
  <c r="AW36" i="108"/>
  <c r="X24" i="108"/>
  <c r="AP48" i="108"/>
  <c r="G11" i="108"/>
  <c r="BE11" i="108"/>
  <c r="BF11" i="108"/>
  <c r="BG11" i="108"/>
  <c r="AM11" i="108"/>
  <c r="BO11" i="108"/>
  <c r="AU11" i="108"/>
  <c r="AA11" i="108"/>
  <c r="BP11" i="108"/>
  <c r="AV11" i="108"/>
  <c r="BQ11" i="108"/>
  <c r="AW11" i="108"/>
  <c r="BJ11" i="108"/>
  <c r="BL11" i="108"/>
  <c r="AR11" i="108"/>
  <c r="R36" i="108"/>
  <c r="X23" i="108"/>
  <c r="X11" i="108"/>
  <c r="AC36" i="108"/>
  <c r="F20" i="108"/>
  <c r="BJ20" i="108"/>
  <c r="AP20" i="108"/>
  <c r="BK20" i="108"/>
  <c r="BL20" i="108"/>
  <c r="AR20" i="108"/>
  <c r="BE20" i="108"/>
  <c r="BF20" i="108"/>
  <c r="BG20" i="108"/>
  <c r="AF20" i="108"/>
  <c r="AG20" i="108"/>
  <c r="BO20" i="108"/>
  <c r="AU20" i="108"/>
  <c r="BQ20" i="108"/>
  <c r="AW20" i="108"/>
  <c r="F19" i="108"/>
  <c r="BE19" i="108"/>
  <c r="BF19" i="108"/>
  <c r="BG19" i="108"/>
  <c r="AM19" i="108"/>
  <c r="BO19" i="108"/>
  <c r="AU19" i="108"/>
  <c r="BP19" i="108"/>
  <c r="AV19" i="108"/>
  <c r="BQ19" i="108"/>
  <c r="AW19" i="108"/>
  <c r="BJ19" i="108"/>
  <c r="BL19" i="108"/>
  <c r="AR19" i="108"/>
  <c r="E42" i="108"/>
  <c r="AH42" i="108"/>
  <c r="BO42" i="108"/>
  <c r="BP42" i="108"/>
  <c r="AV42" i="108"/>
  <c r="BQ42" i="108"/>
  <c r="AW42" i="108"/>
  <c r="BJ42" i="108"/>
  <c r="AP42" i="108"/>
  <c r="BK42" i="108"/>
  <c r="AQ42" i="108"/>
  <c r="BL42" i="108"/>
  <c r="BE42" i="108"/>
  <c r="BG42" i="108"/>
  <c r="AM42" i="108"/>
  <c r="E30" i="108"/>
  <c r="AH30" i="108"/>
  <c r="BO30" i="108"/>
  <c r="BP30" i="108"/>
  <c r="AV30" i="108"/>
  <c r="BQ30" i="108"/>
  <c r="AW30" i="108"/>
  <c r="BJ30" i="108"/>
  <c r="AP30" i="108"/>
  <c r="BK30" i="108"/>
  <c r="AQ30" i="108"/>
  <c r="BL30" i="108"/>
  <c r="BE30" i="108"/>
  <c r="BG30" i="108"/>
  <c r="AM30" i="108"/>
  <c r="E18" i="108"/>
  <c r="AH18" i="108"/>
  <c r="BO18" i="108"/>
  <c r="AU18" i="108"/>
  <c r="BP18" i="108"/>
  <c r="AV18" i="108"/>
  <c r="BQ18" i="108"/>
  <c r="AW18" i="108"/>
  <c r="BJ18" i="108"/>
  <c r="AP18" i="108"/>
  <c r="BK18" i="108"/>
  <c r="AQ18" i="108"/>
  <c r="BL18" i="108"/>
  <c r="BE18" i="108"/>
  <c r="BG18" i="108"/>
  <c r="AM18" i="108"/>
  <c r="N52" i="108"/>
  <c r="N48" i="108"/>
  <c r="N44" i="108"/>
  <c r="N40" i="108"/>
  <c r="N36" i="108"/>
  <c r="N32" i="108"/>
  <c r="N28" i="108"/>
  <c r="N24" i="108"/>
  <c r="N20" i="108"/>
  <c r="N16" i="108"/>
  <c r="N12" i="108"/>
  <c r="V9" i="108"/>
  <c r="Y8" i="108" s="1"/>
  <c r="S50" i="108"/>
  <c r="S46" i="108"/>
  <c r="S42" i="108"/>
  <c r="S38" i="108"/>
  <c r="S34" i="108"/>
  <c r="S30" i="108"/>
  <c r="S26" i="108"/>
  <c r="S22" i="108"/>
  <c r="S18" i="108"/>
  <c r="S14" i="108"/>
  <c r="S10" i="108"/>
  <c r="X50" i="108"/>
  <c r="X46" i="108"/>
  <c r="X42" i="108"/>
  <c r="X38" i="108"/>
  <c r="X34" i="108"/>
  <c r="X30" i="108"/>
  <c r="X26" i="108"/>
  <c r="X22" i="108"/>
  <c r="X18" i="108"/>
  <c r="X14" i="108"/>
  <c r="X10" i="108"/>
  <c r="AC51" i="108"/>
  <c r="AC43" i="108"/>
  <c r="AC39" i="108"/>
  <c r="AC35" i="108"/>
  <c r="AB31" i="108"/>
  <c r="AA27" i="108"/>
  <c r="AC22" i="108"/>
  <c r="AB18" i="108"/>
  <c r="AB13" i="108"/>
  <c r="AH48" i="108"/>
  <c r="AG43" i="108"/>
  <c r="AF38" i="108"/>
  <c r="AH32" i="108"/>
  <c r="AF27" i="108"/>
  <c r="AF15" i="108"/>
  <c r="AM9" i="108"/>
  <c r="AK42" i="108"/>
  <c r="AK36" i="108"/>
  <c r="AK30" i="108"/>
  <c r="AK24" i="108"/>
  <c r="AK18" i="108"/>
  <c r="AK12" i="108"/>
  <c r="AP51" i="108"/>
  <c r="AP45" i="108"/>
  <c r="AP39" i="108"/>
  <c r="AQ32" i="108"/>
  <c r="AQ25" i="108"/>
  <c r="AP17" i="108"/>
  <c r="AU52" i="108"/>
  <c r="AU40" i="108"/>
  <c r="AU24" i="108"/>
  <c r="BF34" i="108"/>
  <c r="BK31" i="108"/>
  <c r="BP28" i="108"/>
  <c r="E48" i="108"/>
  <c r="BJ48" i="108"/>
  <c r="BK48" i="108"/>
  <c r="BL48" i="108"/>
  <c r="AR48" i="108"/>
  <c r="BE48" i="108"/>
  <c r="BF48" i="108"/>
  <c r="BG48" i="108"/>
  <c r="AF48" i="108"/>
  <c r="BO48" i="108"/>
  <c r="BQ48" i="108"/>
  <c r="AW48" i="108"/>
  <c r="S36" i="108"/>
  <c r="X36" i="108"/>
  <c r="G47" i="108"/>
  <c r="BE47" i="108"/>
  <c r="BF47" i="108"/>
  <c r="BG47" i="108"/>
  <c r="AM47" i="108"/>
  <c r="BO47" i="108"/>
  <c r="AU47" i="108"/>
  <c r="BP47" i="108"/>
  <c r="AV47" i="108"/>
  <c r="BQ47" i="108"/>
  <c r="BJ47" i="108"/>
  <c r="BL47" i="108"/>
  <c r="AR47" i="108"/>
  <c r="W36" i="108"/>
  <c r="W12" i="108"/>
  <c r="AB24" i="108"/>
  <c r="AQ47" i="108"/>
  <c r="N49" i="108"/>
  <c r="N25" i="108"/>
  <c r="S47" i="108"/>
  <c r="S11" i="108"/>
  <c r="AM25" i="108"/>
  <c r="AU53" i="108"/>
  <c r="AV53" i="108"/>
  <c r="AW53" i="108"/>
  <c r="BE53" i="108"/>
  <c r="AK53" i="108"/>
  <c r="BF53" i="108"/>
  <c r="AL53" i="108"/>
  <c r="BG53" i="108"/>
  <c r="M52" i="108"/>
  <c r="M48" i="108"/>
  <c r="M44" i="108"/>
  <c r="M40" i="108"/>
  <c r="M36" i="108"/>
  <c r="M32" i="108"/>
  <c r="M28" i="108"/>
  <c r="M24" i="108"/>
  <c r="M20" i="108"/>
  <c r="M16" i="108"/>
  <c r="M12" i="108"/>
  <c r="W9" i="108"/>
  <c r="R50" i="108"/>
  <c r="R46" i="108"/>
  <c r="R42" i="108"/>
  <c r="R38" i="108"/>
  <c r="R34" i="108"/>
  <c r="R30" i="108"/>
  <c r="R26" i="108"/>
  <c r="R22" i="108"/>
  <c r="R18" i="108"/>
  <c r="R14" i="108"/>
  <c r="R10" i="108"/>
  <c r="W50" i="108"/>
  <c r="W46" i="108"/>
  <c r="W42" i="108"/>
  <c r="W38" i="108"/>
  <c r="W34" i="108"/>
  <c r="W30" i="108"/>
  <c r="W26" i="108"/>
  <c r="W22" i="108"/>
  <c r="W18" i="108"/>
  <c r="W14" i="108"/>
  <c r="W10" i="108"/>
  <c r="AB51" i="108"/>
  <c r="AB47" i="108"/>
  <c r="AB43" i="108"/>
  <c r="AB39" i="108"/>
  <c r="AB35" i="108"/>
  <c r="AA31" i="108"/>
  <c r="AC26" i="108"/>
  <c r="AB22" i="108"/>
  <c r="AA18" i="108"/>
  <c r="AA13" i="108"/>
  <c r="AG53" i="108"/>
  <c r="AG48" i="108"/>
  <c r="AF43" i="108"/>
  <c r="AG37" i="108"/>
  <c r="AG32" i="108"/>
  <c r="AG26" i="108"/>
  <c r="AH20" i="108"/>
  <c r="AG14" i="108"/>
  <c r="AM53" i="108"/>
  <c r="AL47" i="108"/>
  <c r="AM41" i="108"/>
  <c r="AL35" i="108"/>
  <c r="AL23" i="108"/>
  <c r="AM17" i="108"/>
  <c r="AL11" i="108"/>
  <c r="AR50" i="108"/>
  <c r="AQ44" i="108"/>
  <c r="AR38" i="108"/>
  <c r="AP32" i="108"/>
  <c r="AP25" i="108"/>
  <c r="AW51" i="108"/>
  <c r="AW39" i="108"/>
  <c r="AV20" i="108"/>
  <c r="BF30" i="108"/>
  <c r="BP24" i="108"/>
  <c r="R48" i="108"/>
  <c r="AQ11" i="108"/>
  <c r="X35" i="108"/>
  <c r="AF34" i="108"/>
  <c r="BO29" i="108"/>
  <c r="AU29" i="108"/>
  <c r="BP29" i="108"/>
  <c r="AV29" i="108"/>
  <c r="BQ29" i="108"/>
  <c r="AW29" i="108"/>
  <c r="AC29" i="108"/>
  <c r="BJ29" i="108"/>
  <c r="BK29" i="108"/>
  <c r="BL29" i="108"/>
  <c r="AR29" i="108"/>
  <c r="BE29" i="108"/>
  <c r="AK29" i="108"/>
  <c r="BF29" i="108"/>
  <c r="AL29" i="108"/>
  <c r="BG29" i="108"/>
  <c r="AH29" i="108"/>
  <c r="BJ16" i="108"/>
  <c r="AP16" i="108"/>
  <c r="BK16" i="108"/>
  <c r="BL16" i="108"/>
  <c r="AR16" i="108"/>
  <c r="BE16" i="108"/>
  <c r="BF16" i="108"/>
  <c r="BG16" i="108"/>
  <c r="AF16" i="108"/>
  <c r="AG16" i="108"/>
  <c r="BO16" i="108"/>
  <c r="AU16" i="108"/>
  <c r="BQ16" i="108"/>
  <c r="AW16" i="108"/>
  <c r="L52" i="108"/>
  <c r="L48" i="108"/>
  <c r="L44" i="108"/>
  <c r="L40" i="108"/>
  <c r="L36" i="108"/>
  <c r="L32" i="108"/>
  <c r="L28" i="108"/>
  <c r="L24" i="108"/>
  <c r="L20" i="108"/>
  <c r="L16" i="108"/>
  <c r="L12" i="108"/>
  <c r="Q50" i="108"/>
  <c r="Q46" i="108"/>
  <c r="Q42" i="108"/>
  <c r="Q38" i="108"/>
  <c r="Q34" i="108"/>
  <c r="Q30" i="108"/>
  <c r="Q26" i="108"/>
  <c r="Q22" i="108"/>
  <c r="Q18" i="108"/>
  <c r="Q14" i="108"/>
  <c r="Q10" i="108"/>
  <c r="V50" i="108"/>
  <c r="V46" i="108"/>
  <c r="V42" i="108"/>
  <c r="V38" i="108"/>
  <c r="V34" i="108"/>
  <c r="V30" i="108"/>
  <c r="V26" i="108"/>
  <c r="V22" i="108"/>
  <c r="V18" i="108"/>
  <c r="V14" i="108"/>
  <c r="V10" i="108"/>
  <c r="AA47" i="108"/>
  <c r="AA43" i="108"/>
  <c r="AA35" i="108"/>
  <c r="AC30" i="108"/>
  <c r="AB26" i="108"/>
  <c r="AA22" i="108"/>
  <c r="AC12" i="108"/>
  <c r="AF53" i="108"/>
  <c r="AH47" i="108"/>
  <c r="AG42" i="108"/>
  <c r="AF37" i="108"/>
  <c r="AH31" i="108"/>
  <c r="AF26" i="108"/>
  <c r="AH19" i="108"/>
  <c r="AK47" i="108"/>
  <c r="AM28" i="108"/>
  <c r="AK23" i="108"/>
  <c r="AM16" i="108"/>
  <c r="AK11" i="108"/>
  <c r="AR49" i="108"/>
  <c r="AP44" i="108"/>
  <c r="AR37" i="108"/>
  <c r="AQ31" i="108"/>
  <c r="AU50" i="108"/>
  <c r="AU38" i="108"/>
  <c r="AV16" i="108"/>
  <c r="BF26" i="108"/>
  <c r="BK23" i="108"/>
  <c r="BP20" i="108"/>
  <c r="E24" i="108"/>
  <c r="BJ24" i="108"/>
  <c r="BK24" i="108"/>
  <c r="BL24" i="108"/>
  <c r="AR24" i="108"/>
  <c r="BE24" i="108"/>
  <c r="BF24" i="108"/>
  <c r="BG24" i="108"/>
  <c r="AF24" i="108"/>
  <c r="AG24" i="108"/>
  <c r="BO24" i="108"/>
  <c r="BQ24" i="108"/>
  <c r="AW24" i="108"/>
  <c r="S48" i="108"/>
  <c r="S24" i="108"/>
  <c r="X12" i="108"/>
  <c r="AQ12" i="108"/>
  <c r="G35" i="108"/>
  <c r="BE35" i="108"/>
  <c r="BF35" i="108"/>
  <c r="BG35" i="108"/>
  <c r="AM35" i="108"/>
  <c r="BO35" i="108"/>
  <c r="AU35" i="108"/>
  <c r="BP35" i="108"/>
  <c r="AV35" i="108"/>
  <c r="BQ35" i="108"/>
  <c r="AW35" i="108"/>
  <c r="BJ35" i="108"/>
  <c r="BL35" i="108"/>
  <c r="AR35" i="108"/>
  <c r="BO21" i="108"/>
  <c r="AU21" i="108"/>
  <c r="BP21" i="108"/>
  <c r="AV21" i="108"/>
  <c r="BQ21" i="108"/>
  <c r="AW21" i="108"/>
  <c r="AC21" i="108"/>
  <c r="BJ21" i="108"/>
  <c r="BK21" i="108"/>
  <c r="AQ21" i="108"/>
  <c r="BL21" i="108"/>
  <c r="AR21" i="108"/>
  <c r="BE21" i="108"/>
  <c r="AK21" i="108"/>
  <c r="BF21" i="108"/>
  <c r="AL21" i="108"/>
  <c r="BG21" i="108"/>
  <c r="AH21" i="108"/>
  <c r="AC48" i="108"/>
  <c r="AC23" i="108"/>
  <c r="AM49" i="108"/>
  <c r="BO17" i="108"/>
  <c r="AU17" i="108"/>
  <c r="BP17" i="108"/>
  <c r="AV17" i="108"/>
  <c r="BQ17" i="108"/>
  <c r="AW17" i="108"/>
  <c r="AC17" i="108"/>
  <c r="BJ17" i="108"/>
  <c r="BK17" i="108"/>
  <c r="AQ17" i="108"/>
  <c r="BL17" i="108"/>
  <c r="AR17" i="108"/>
  <c r="BE17" i="108"/>
  <c r="AK17" i="108"/>
  <c r="BF17" i="108"/>
  <c r="AL17" i="108"/>
  <c r="BG17" i="108"/>
  <c r="AH17" i="108"/>
  <c r="BJ52" i="108"/>
  <c r="BK52" i="108"/>
  <c r="BL52" i="108"/>
  <c r="AR52" i="108"/>
  <c r="BE52" i="108"/>
  <c r="BF52" i="108"/>
  <c r="BG52" i="108"/>
  <c r="AF52" i="108"/>
  <c r="BO52" i="108"/>
  <c r="BQ52" i="108"/>
  <c r="AW52" i="108"/>
  <c r="BJ40" i="108"/>
  <c r="BK40" i="108"/>
  <c r="BL40" i="108"/>
  <c r="AR40" i="108"/>
  <c r="BE40" i="108"/>
  <c r="BF40" i="108"/>
  <c r="BG40" i="108"/>
  <c r="AF40" i="108"/>
  <c r="BO40" i="108"/>
  <c r="BQ40" i="108"/>
  <c r="AW40" i="108"/>
  <c r="AF9" i="108"/>
  <c r="AI8" i="108" s="1"/>
  <c r="BQ9" i="108"/>
  <c r="BP9" i="108"/>
  <c r="AV9" i="108"/>
  <c r="BO9" i="108"/>
  <c r="BR8" i="108" s="1"/>
  <c r="BR63" i="108" s="1"/>
  <c r="AU9" i="108"/>
  <c r="AX8" i="108" s="1"/>
  <c r="BL9" i="108"/>
  <c r="AR9" i="108"/>
  <c r="BK9" i="108"/>
  <c r="AQ9" i="108"/>
  <c r="BJ9" i="108"/>
  <c r="BM8" i="108" s="1"/>
  <c r="BG9" i="108"/>
  <c r="BE9" i="108"/>
  <c r="BH8" i="108" s="1"/>
  <c r="AK9" i="108"/>
  <c r="AN8" i="108" s="1"/>
  <c r="G51" i="108"/>
  <c r="BE51" i="108"/>
  <c r="BF51" i="108"/>
  <c r="BG51" i="108"/>
  <c r="AM51" i="108"/>
  <c r="BO51" i="108"/>
  <c r="AU51" i="108"/>
  <c r="BP51" i="108"/>
  <c r="AV51" i="108"/>
  <c r="BQ51" i="108"/>
  <c r="BJ51" i="108"/>
  <c r="BL51" i="108"/>
  <c r="AR51" i="108"/>
  <c r="G39" i="108"/>
  <c r="BE39" i="108"/>
  <c r="BF39" i="108"/>
  <c r="BG39" i="108"/>
  <c r="AM39" i="108"/>
  <c r="BO39" i="108"/>
  <c r="AU39" i="108"/>
  <c r="BP39" i="108"/>
  <c r="AV39" i="108"/>
  <c r="BQ39" i="108"/>
  <c r="BJ39" i="108"/>
  <c r="BL39" i="108"/>
  <c r="AR39" i="108"/>
  <c r="G27" i="108"/>
  <c r="BE27" i="108"/>
  <c r="BF27" i="108"/>
  <c r="BG27" i="108"/>
  <c r="AM27" i="108"/>
  <c r="BO27" i="108"/>
  <c r="AU27" i="108"/>
  <c r="BP27" i="108"/>
  <c r="AV27" i="108"/>
  <c r="BQ27" i="108"/>
  <c r="AW27" i="108"/>
  <c r="BJ27" i="108"/>
  <c r="BL27" i="108"/>
  <c r="AR27" i="108"/>
  <c r="G15" i="108"/>
  <c r="BE15" i="108"/>
  <c r="BF15" i="108"/>
  <c r="BG15" i="108"/>
  <c r="AM15" i="108"/>
  <c r="BO15" i="108"/>
  <c r="AU15" i="108"/>
  <c r="AA15" i="108"/>
  <c r="BP15" i="108"/>
  <c r="AV15" i="108"/>
  <c r="BQ15" i="108"/>
  <c r="AW15" i="108"/>
  <c r="BJ15" i="108"/>
  <c r="BL15" i="108"/>
  <c r="AR15" i="108"/>
  <c r="N51" i="108"/>
  <c r="N47" i="108"/>
  <c r="N43" i="108"/>
  <c r="N39" i="108"/>
  <c r="N35" i="108"/>
  <c r="N31" i="108"/>
  <c r="N27" i="108"/>
  <c r="N19" i="108"/>
  <c r="N15" i="108"/>
  <c r="N11" i="108"/>
  <c r="S53" i="108"/>
  <c r="S49" i="108"/>
  <c r="S45" i="108"/>
  <c r="S41" i="108"/>
  <c r="S37" i="108"/>
  <c r="S33" i="108"/>
  <c r="S29" i="108"/>
  <c r="S25" i="108"/>
  <c r="S21" i="108"/>
  <c r="S17" i="108"/>
  <c r="S13" i="108"/>
  <c r="X53" i="108"/>
  <c r="X49" i="108"/>
  <c r="X45" i="108"/>
  <c r="X37" i="108"/>
  <c r="X33" i="108"/>
  <c r="X29" i="108"/>
  <c r="X25" i="108"/>
  <c r="X21" i="108"/>
  <c r="X17" i="108"/>
  <c r="X13" i="108"/>
  <c r="AA9" i="108"/>
  <c r="AD8" i="108" s="1"/>
  <c r="AC46" i="108"/>
  <c r="AC42" i="108"/>
  <c r="AC34" i="108"/>
  <c r="AB30" i="108"/>
  <c r="AB21" i="108"/>
  <c r="AA17" i="108"/>
  <c r="AB12" i="108"/>
  <c r="AH52" i="108"/>
  <c r="AG47" i="108"/>
  <c r="AF42" i="108"/>
  <c r="AH36" i="108"/>
  <c r="AG31" i="108"/>
  <c r="AG25" i="108"/>
  <c r="AG19" i="108"/>
  <c r="AG13" i="108"/>
  <c r="AL52" i="108"/>
  <c r="AL46" i="108"/>
  <c r="AL40" i="108"/>
  <c r="AL34" i="108"/>
  <c r="AL22" i="108"/>
  <c r="AL16" i="108"/>
  <c r="AL10" i="108"/>
  <c r="AQ49" i="108"/>
  <c r="AQ43" i="108"/>
  <c r="AQ37" i="108"/>
  <c r="AP31" i="108"/>
  <c r="AP24" i="108"/>
  <c r="AP15" i="108"/>
  <c r="AV48" i="108"/>
  <c r="AV36" i="108"/>
  <c r="AV12" i="108"/>
  <c r="BF22" i="108"/>
  <c r="BK19" i="108"/>
  <c r="BP16" i="108"/>
  <c r="G23" i="108"/>
  <c r="BE23" i="108"/>
  <c r="BF23" i="108"/>
  <c r="BG23" i="108"/>
  <c r="AM23" i="108"/>
  <c r="BO23" i="108"/>
  <c r="AU23" i="108"/>
  <c r="BP23" i="108"/>
  <c r="AV23" i="108"/>
  <c r="BQ23" i="108"/>
  <c r="AW23" i="108"/>
  <c r="BJ23" i="108"/>
  <c r="BL23" i="108"/>
  <c r="AR23" i="108"/>
  <c r="R24" i="108"/>
  <c r="AG23" i="108"/>
  <c r="N33" i="108"/>
  <c r="S35" i="108"/>
  <c r="S23" i="108"/>
  <c r="X47" i="108"/>
  <c r="AA10" i="108"/>
  <c r="BO41" i="108"/>
  <c r="AU41" i="108"/>
  <c r="BP41" i="108"/>
  <c r="AV41" i="108"/>
  <c r="BQ41" i="108"/>
  <c r="AW41" i="108"/>
  <c r="BJ41" i="108"/>
  <c r="BK41" i="108"/>
  <c r="BL41" i="108"/>
  <c r="BE41" i="108"/>
  <c r="AK41" i="108"/>
  <c r="BF41" i="108"/>
  <c r="AL41" i="108"/>
  <c r="BG41" i="108"/>
  <c r="AH41" i="108"/>
  <c r="BJ28" i="108"/>
  <c r="BK28" i="108"/>
  <c r="BL28" i="108"/>
  <c r="AR28" i="108"/>
  <c r="BE28" i="108"/>
  <c r="BF28" i="108"/>
  <c r="BG28" i="108"/>
  <c r="AF28" i="108"/>
  <c r="AG28" i="108"/>
  <c r="BO28" i="108"/>
  <c r="BQ28" i="108"/>
  <c r="AW28" i="108"/>
  <c r="E50" i="108"/>
  <c r="AH50" i="108"/>
  <c r="BO50" i="108"/>
  <c r="BP50" i="108"/>
  <c r="AV50" i="108"/>
  <c r="BQ50" i="108"/>
  <c r="AW50" i="108"/>
  <c r="BJ50" i="108"/>
  <c r="AP50" i="108"/>
  <c r="BK50" i="108"/>
  <c r="AQ50" i="108"/>
  <c r="BL50" i="108"/>
  <c r="BE50" i="108"/>
  <c r="BG50" i="108"/>
  <c r="AM50" i="108"/>
  <c r="E38" i="108"/>
  <c r="AH38" i="108"/>
  <c r="BO38" i="108"/>
  <c r="BP38" i="108"/>
  <c r="AV38" i="108"/>
  <c r="BQ38" i="108"/>
  <c r="AW38" i="108"/>
  <c r="BJ38" i="108"/>
  <c r="AP38" i="108"/>
  <c r="BK38" i="108"/>
  <c r="AQ38" i="108"/>
  <c r="BL38" i="108"/>
  <c r="BE38" i="108"/>
  <c r="BG38" i="108"/>
  <c r="AM38" i="108"/>
  <c r="E26" i="108"/>
  <c r="AH26" i="108"/>
  <c r="BO26" i="108"/>
  <c r="AU26" i="108"/>
  <c r="BP26" i="108"/>
  <c r="AV26" i="108"/>
  <c r="BQ26" i="108"/>
  <c r="AW26" i="108"/>
  <c r="BJ26" i="108"/>
  <c r="AP26" i="108"/>
  <c r="BK26" i="108"/>
  <c r="AQ26" i="108"/>
  <c r="BL26" i="108"/>
  <c r="BE26" i="108"/>
  <c r="BG26" i="108"/>
  <c r="AM26" i="108"/>
  <c r="E14" i="108"/>
  <c r="AH14" i="108"/>
  <c r="BO14" i="108"/>
  <c r="AU14" i="108"/>
  <c r="BP14" i="108"/>
  <c r="AV14" i="108"/>
  <c r="BQ14" i="108"/>
  <c r="AW14" i="108"/>
  <c r="BJ14" i="108"/>
  <c r="AP14" i="108"/>
  <c r="BK14" i="108"/>
  <c r="AQ14" i="108"/>
  <c r="BL14" i="108"/>
  <c r="BE14" i="108"/>
  <c r="BG14" i="108"/>
  <c r="AM14" i="108"/>
  <c r="M51" i="108"/>
  <c r="M47" i="108"/>
  <c r="M43" i="108"/>
  <c r="M39" i="108"/>
  <c r="M35" i="108"/>
  <c r="M31" i="108"/>
  <c r="M27" i="108"/>
  <c r="M23" i="108"/>
  <c r="M19" i="108"/>
  <c r="M15" i="108"/>
  <c r="M11" i="108"/>
  <c r="R53" i="108"/>
  <c r="R49" i="108"/>
  <c r="R45" i="108"/>
  <c r="R41" i="108"/>
  <c r="R37" i="108"/>
  <c r="R33" i="108"/>
  <c r="R29" i="108"/>
  <c r="R25" i="108"/>
  <c r="R21" i="108"/>
  <c r="R17" i="108"/>
  <c r="R13" i="108"/>
  <c r="W53" i="108"/>
  <c r="W49" i="108"/>
  <c r="W45" i="108"/>
  <c r="W41" i="108"/>
  <c r="W37" i="108"/>
  <c r="W33" i="108"/>
  <c r="W29" i="108"/>
  <c r="W25" i="108"/>
  <c r="W21" i="108"/>
  <c r="W17" i="108"/>
  <c r="W13" i="108"/>
  <c r="AB9" i="108"/>
  <c r="AB50" i="108"/>
  <c r="AB46" i="108"/>
  <c r="AB42" i="108"/>
  <c r="AB38" i="108"/>
  <c r="AB34" i="108"/>
  <c r="AA30" i="108"/>
  <c r="AB25" i="108"/>
  <c r="AA21" i="108"/>
  <c r="AC16" i="108"/>
  <c r="AA12" i="108"/>
  <c r="AG52" i="108"/>
  <c r="AF47" i="108"/>
  <c r="AG41" i="108"/>
  <c r="AG36" i="108"/>
  <c r="AF31" i="108"/>
  <c r="AF25" i="108"/>
  <c r="AF19" i="108"/>
  <c r="AF13" i="108"/>
  <c r="AK52" i="108"/>
  <c r="AK46" i="108"/>
  <c r="AK40" i="108"/>
  <c r="AK34" i="108"/>
  <c r="AK28" i="108"/>
  <c r="AK22" i="108"/>
  <c r="AK16" i="108"/>
  <c r="AK10" i="108"/>
  <c r="AP49" i="108"/>
  <c r="AP43" i="108"/>
  <c r="AP37" i="108"/>
  <c r="AR30" i="108"/>
  <c r="AQ23" i="108"/>
  <c r="AR14" i="108"/>
  <c r="AU48" i="108"/>
  <c r="AU36" i="108"/>
  <c r="BF18" i="108"/>
  <c r="BK15" i="108"/>
  <c r="BP12" i="108"/>
  <c r="H38" i="108"/>
  <c r="H14" i="108"/>
  <c r="F17" i="108"/>
  <c r="H41" i="108"/>
  <c r="H17" i="108"/>
  <c r="F26" i="108"/>
  <c r="H37" i="108"/>
  <c r="H13" i="108"/>
  <c r="F14" i="108"/>
  <c r="H34" i="108"/>
  <c r="E53" i="108"/>
  <c r="H33" i="108"/>
  <c r="E41" i="108"/>
  <c r="H9" i="108"/>
  <c r="H30" i="108"/>
  <c r="E29" i="108"/>
  <c r="H53" i="108"/>
  <c r="H29" i="108"/>
  <c r="E17" i="108"/>
  <c r="H50" i="108"/>
  <c r="H26" i="108"/>
  <c r="F53" i="108"/>
  <c r="H49" i="108"/>
  <c r="H25" i="108"/>
  <c r="F50" i="108"/>
  <c r="H46" i="108"/>
  <c r="H22" i="108"/>
  <c r="F41" i="108"/>
  <c r="H45" i="108"/>
  <c r="H21" i="108"/>
  <c r="F38" i="108"/>
  <c r="H42" i="108"/>
  <c r="H18" i="108"/>
  <c r="F29" i="108"/>
  <c r="G9" i="108"/>
  <c r="J8" i="108" s="1"/>
  <c r="J63" i="108" s="1"/>
  <c r="I50" i="108"/>
  <c r="I46" i="108"/>
  <c r="I42" i="108"/>
  <c r="I38" i="108"/>
  <c r="I34" i="108"/>
  <c r="I30" i="108"/>
  <c r="I26" i="108"/>
  <c r="I22" i="108"/>
  <c r="I18" i="108"/>
  <c r="I14" i="108"/>
  <c r="I10" i="108"/>
  <c r="E45" i="108"/>
  <c r="E33" i="108"/>
  <c r="E21" i="108"/>
  <c r="F9" i="108"/>
  <c r="F42" i="108"/>
  <c r="F30" i="108"/>
  <c r="F18" i="108"/>
  <c r="H10" i="108"/>
  <c r="E44" i="108"/>
  <c r="E32" i="108"/>
  <c r="E20" i="108"/>
  <c r="I9" i="108"/>
  <c r="G50" i="108"/>
  <c r="G46" i="108"/>
  <c r="G42" i="108"/>
  <c r="G38" i="108"/>
  <c r="G34" i="108"/>
  <c r="G30" i="108"/>
  <c r="G26" i="108"/>
  <c r="G22" i="108"/>
  <c r="G18" i="108"/>
  <c r="G14" i="108"/>
  <c r="G10" i="108"/>
  <c r="E43" i="108"/>
  <c r="E31" i="108"/>
  <c r="E19" i="108"/>
  <c r="F52" i="108"/>
  <c r="F40" i="108"/>
  <c r="F28" i="108"/>
  <c r="F16" i="108"/>
  <c r="I53" i="108"/>
  <c r="I49" i="108"/>
  <c r="I45" i="108"/>
  <c r="I41" i="108"/>
  <c r="I37" i="108"/>
  <c r="I33" i="108"/>
  <c r="I29" i="108"/>
  <c r="I25" i="108"/>
  <c r="I21" i="108"/>
  <c r="I17" i="108"/>
  <c r="I13" i="108"/>
  <c r="E9" i="108"/>
  <c r="F51" i="108"/>
  <c r="F39" i="108"/>
  <c r="F27" i="108"/>
  <c r="F15" i="108"/>
  <c r="G53" i="108"/>
  <c r="G49" i="108"/>
  <c r="G45" i="108"/>
  <c r="G41" i="108"/>
  <c r="G37" i="108"/>
  <c r="G33" i="108"/>
  <c r="G29" i="108"/>
  <c r="G25" i="108"/>
  <c r="G21" i="108"/>
  <c r="G17" i="108"/>
  <c r="G13" i="108"/>
  <c r="E52" i="108"/>
  <c r="E40" i="108"/>
  <c r="E28" i="108"/>
  <c r="E16" i="108"/>
  <c r="F49" i="108"/>
  <c r="F37" i="108"/>
  <c r="F25" i="108"/>
  <c r="F13" i="108"/>
  <c r="I52" i="108"/>
  <c r="I48" i="108"/>
  <c r="I44" i="108"/>
  <c r="I40" i="108"/>
  <c r="I36" i="108"/>
  <c r="I32" i="108"/>
  <c r="I28" i="108"/>
  <c r="I24" i="108"/>
  <c r="I20" i="108"/>
  <c r="I16" i="108"/>
  <c r="I12" i="108"/>
  <c r="E51" i="108"/>
  <c r="E39" i="108"/>
  <c r="E27" i="108"/>
  <c r="E15" i="108"/>
  <c r="F48" i="108"/>
  <c r="F36" i="108"/>
  <c r="F24" i="108"/>
  <c r="F12" i="108"/>
  <c r="H52" i="108"/>
  <c r="H48" i="108"/>
  <c r="H44" i="108"/>
  <c r="H40" i="108"/>
  <c r="H36" i="108"/>
  <c r="H32" i="108"/>
  <c r="H28" i="108"/>
  <c r="H24" i="108"/>
  <c r="H20" i="108"/>
  <c r="H16" i="108"/>
  <c r="H12" i="108"/>
  <c r="F47" i="108"/>
  <c r="F35" i="108"/>
  <c r="F23" i="108"/>
  <c r="F11" i="108"/>
  <c r="G52" i="108"/>
  <c r="G48" i="108"/>
  <c r="G44" i="108"/>
  <c r="G40" i="108"/>
  <c r="G36" i="108"/>
  <c r="G32" i="108"/>
  <c r="G28" i="108"/>
  <c r="G24" i="108"/>
  <c r="G20" i="108"/>
  <c r="G16" i="108"/>
  <c r="G12" i="108"/>
  <c r="E49" i="108"/>
  <c r="E37" i="108"/>
  <c r="E25" i="108"/>
  <c r="E13" i="108"/>
  <c r="F46" i="108"/>
  <c r="F34" i="108"/>
  <c r="F22" i="108"/>
  <c r="F10" i="108"/>
  <c r="I51" i="108"/>
  <c r="I47" i="108"/>
  <c r="I43" i="108"/>
  <c r="I39" i="108"/>
  <c r="I35" i="108"/>
  <c r="I31" i="108"/>
  <c r="I27" i="108"/>
  <c r="I23" i="108"/>
  <c r="I19" i="108"/>
  <c r="I15" i="108"/>
  <c r="I11" i="108"/>
  <c r="F45" i="108"/>
  <c r="F33" i="108"/>
  <c r="F21" i="108"/>
  <c r="H51" i="108"/>
  <c r="H47" i="108"/>
  <c r="H43" i="108"/>
  <c r="H39" i="108"/>
  <c r="H35" i="108"/>
  <c r="H31" i="108"/>
  <c r="H27" i="108"/>
  <c r="H23" i="108"/>
  <c r="H19" i="108"/>
  <c r="H15" i="108"/>
  <c r="H11" i="108"/>
  <c r="E47" i="108"/>
  <c r="E35" i="108"/>
  <c r="E23" i="108"/>
  <c r="E11" i="108"/>
  <c r="G43" i="108"/>
  <c r="G31" i="108"/>
  <c r="G19" i="108"/>
  <c r="AK62" i="2" l="1"/>
  <c r="AK61" i="2"/>
  <c r="AK63" i="2"/>
  <c r="AI62" i="2"/>
  <c r="AI61" i="2"/>
  <c r="AI63" i="2"/>
  <c r="AA62" i="2"/>
  <c r="AA61" i="2"/>
  <c r="AA63" i="2"/>
  <c r="AD27" i="252"/>
  <c r="AC63" i="2"/>
  <c r="AC61" i="2"/>
  <c r="AC62" i="2"/>
  <c r="AM63" i="2"/>
  <c r="AM61" i="2"/>
  <c r="AM62" i="2"/>
  <c r="CB57" i="251"/>
  <c r="CA56" i="251"/>
  <c r="CB56" i="251"/>
  <c r="CA55" i="251"/>
  <c r="CB55" i="251"/>
  <c r="CA58" i="251"/>
  <c r="CA59" i="251"/>
  <c r="CB59" i="251"/>
  <c r="CA57" i="251"/>
  <c r="CB58" i="251"/>
  <c r="BZ55" i="2"/>
  <c r="BZ59" i="2"/>
  <c r="BY56" i="2"/>
  <c r="BY58" i="2"/>
  <c r="BZ58" i="2"/>
  <c r="BY57" i="2"/>
  <c r="BZ57" i="2"/>
  <c r="BZ56" i="2"/>
  <c r="BY55" i="2"/>
  <c r="BY59" i="2"/>
  <c r="AG62" i="2"/>
  <c r="AG61" i="2"/>
  <c r="AG63" i="2"/>
  <c r="AM26" i="252"/>
  <c r="AM28" i="252"/>
  <c r="AD28" i="252"/>
  <c r="AJ28" i="252"/>
  <c r="BK28" i="252"/>
  <c r="BH28" i="252"/>
  <c r="BE28" i="252"/>
  <c r="BB28" i="252"/>
  <c r="AY28" i="252"/>
  <c r="AV28" i="252"/>
  <c r="AS28" i="252"/>
  <c r="AP28" i="252"/>
  <c r="AY23" i="252"/>
  <c r="AV23" i="252"/>
  <c r="AS23" i="252"/>
  <c r="AP23" i="252"/>
  <c r="AM23" i="252"/>
  <c r="AJ23" i="252"/>
  <c r="BK23" i="252"/>
  <c r="BH23" i="252"/>
  <c r="BE23" i="252"/>
  <c r="BB23" i="252"/>
  <c r="AJ26" i="252"/>
  <c r="AP26" i="252"/>
  <c r="AS26" i="252"/>
  <c r="AV26" i="252"/>
  <c r="AY26" i="252"/>
  <c r="BB26" i="252"/>
  <c r="BE26" i="252"/>
  <c r="BH26" i="252"/>
  <c r="BK26" i="252"/>
  <c r="DN24" i="249"/>
  <c r="DO24" i="249" s="1"/>
  <c r="DP24" i="249" s="1"/>
  <c r="X26" i="250"/>
  <c r="AX63" i="108"/>
  <c r="DC55" i="108"/>
  <c r="DN55" i="108" s="1"/>
  <c r="DO55" i="108" s="1"/>
  <c r="DP55" i="108" s="1"/>
  <c r="DC56" i="108"/>
  <c r="DN56" i="108" s="1"/>
  <c r="DO56" i="108" s="1"/>
  <c r="DP56" i="108" s="1"/>
  <c r="DC54" i="108"/>
  <c r="DT54" i="108" s="1"/>
  <c r="DU54" i="108" s="1"/>
  <c r="DV54" i="108" s="1"/>
  <c r="DC57" i="108"/>
  <c r="DT57" i="108" s="1"/>
  <c r="DU57" i="108" s="1"/>
  <c r="DV57" i="108" s="1"/>
  <c r="DC58" i="108"/>
  <c r="DT58" i="108" s="1"/>
  <c r="DU58" i="108" s="1"/>
  <c r="DV58" i="108" s="1"/>
  <c r="DN13" i="249"/>
  <c r="DO13" i="249" s="1"/>
  <c r="DP13" i="249" s="1"/>
  <c r="X15" i="250"/>
  <c r="DN17" i="249"/>
  <c r="DO17" i="249" s="1"/>
  <c r="DP17" i="249" s="1"/>
  <c r="X19" i="250"/>
  <c r="DN26" i="249"/>
  <c r="DO26" i="249" s="1"/>
  <c r="DP26" i="249" s="1"/>
  <c r="X28" i="250"/>
  <c r="AE63" i="2"/>
  <c r="AE61" i="2"/>
  <c r="AE62" i="2"/>
  <c r="BP10" i="2"/>
  <c r="DN10" i="249"/>
  <c r="DO10" i="249" s="1"/>
  <c r="DP10" i="249" s="1"/>
  <c r="X12" i="250"/>
  <c r="DN23" i="249"/>
  <c r="DO23" i="249" s="1"/>
  <c r="DP23" i="249" s="1"/>
  <c r="X25" i="250"/>
  <c r="X60" i="250"/>
  <c r="DI58" i="249"/>
  <c r="DJ58" i="249" s="1"/>
  <c r="DK58" i="249"/>
  <c r="DL58" i="249" s="1"/>
  <c r="DM58" i="249" s="1"/>
  <c r="DN21" i="249"/>
  <c r="DO21" i="249" s="1"/>
  <c r="DP21" i="249" s="1"/>
  <c r="X23" i="250"/>
  <c r="X59" i="250"/>
  <c r="DH57" i="249"/>
  <c r="DI57" i="249" s="1"/>
  <c r="DJ57" i="249" s="1"/>
  <c r="DK57" i="249"/>
  <c r="DL57" i="249" s="1"/>
  <c r="DM57" i="249" s="1"/>
  <c r="X56" i="250"/>
  <c r="DH54" i="249"/>
  <c r="DI54" i="249" s="1"/>
  <c r="DJ54" i="249" s="1"/>
  <c r="DK54" i="249"/>
  <c r="DL54" i="249" s="1"/>
  <c r="DM54" i="249" s="1"/>
  <c r="X58" i="250"/>
  <c r="DH56" i="249"/>
  <c r="DI56" i="249" s="1"/>
  <c r="DJ56" i="249" s="1"/>
  <c r="DK56" i="249"/>
  <c r="DL56" i="249" s="1"/>
  <c r="DM56" i="249" s="1"/>
  <c r="DN11" i="249"/>
  <c r="DO11" i="249" s="1"/>
  <c r="DP11" i="249" s="1"/>
  <c r="X13" i="250"/>
  <c r="X11" i="250"/>
  <c r="DC59" i="249"/>
  <c r="X57" i="250"/>
  <c r="DH55" i="249"/>
  <c r="DI55" i="249" s="1"/>
  <c r="DJ55" i="249" s="1"/>
  <c r="DK55" i="249"/>
  <c r="DL55" i="249" s="1"/>
  <c r="DM55" i="249" s="1"/>
  <c r="T61" i="2"/>
  <c r="T63" i="2"/>
  <c r="T64" i="2" s="1"/>
  <c r="T62" i="2"/>
  <c r="DQ55" i="249"/>
  <c r="DR55" i="249" s="1"/>
  <c r="DS55" i="249" s="1"/>
  <c r="DQ54" i="249"/>
  <c r="DR54" i="249" s="1"/>
  <c r="DS54" i="249" s="1"/>
  <c r="DQ56" i="249"/>
  <c r="DR56" i="249" s="1"/>
  <c r="DS56" i="249" s="1"/>
  <c r="DQ58" i="249"/>
  <c r="DR58" i="249" s="1"/>
  <c r="DS58" i="249" s="1"/>
  <c r="DQ57" i="249"/>
  <c r="DR57" i="249" s="1"/>
  <c r="DS57" i="249" s="1"/>
  <c r="DT55" i="108"/>
  <c r="DU55" i="108" s="1"/>
  <c r="DV55" i="108" s="1"/>
  <c r="H27" i="14"/>
  <c r="A27" i="14"/>
  <c r="X10" i="250"/>
  <c r="DD56" i="249"/>
  <c r="DD57" i="249"/>
  <c r="DD55" i="249"/>
  <c r="DD54" i="249"/>
  <c r="DD58" i="249"/>
  <c r="Y60" i="250" s="1"/>
  <c r="DW5" i="108"/>
  <c r="A29" i="14"/>
  <c r="BZ18" i="251"/>
  <c r="BZ19" i="251"/>
  <c r="BZ48" i="251"/>
  <c r="BZ13" i="251"/>
  <c r="BZ54" i="251"/>
  <c r="BZ38" i="251"/>
  <c r="BZ10" i="251"/>
  <c r="BZ20" i="251"/>
  <c r="BZ27" i="251"/>
  <c r="BZ28" i="251"/>
  <c r="BZ29" i="251"/>
  <c r="BZ44" i="251"/>
  <c r="BZ47" i="251"/>
  <c r="BZ46" i="251"/>
  <c r="BZ25" i="251"/>
  <c r="BZ23" i="251"/>
  <c r="BZ50" i="251"/>
  <c r="BZ45" i="251"/>
  <c r="BZ34" i="251"/>
  <c r="BZ39" i="251"/>
  <c r="BZ40" i="251"/>
  <c r="BZ41" i="251"/>
  <c r="BZ43" i="251"/>
  <c r="BZ33" i="251"/>
  <c r="BZ24" i="251"/>
  <c r="BZ35" i="251"/>
  <c r="BZ37" i="251"/>
  <c r="BZ14" i="251"/>
  <c r="BZ32" i="251"/>
  <c r="BZ22" i="251"/>
  <c r="BZ11" i="251"/>
  <c r="BZ51" i="251"/>
  <c r="BZ52" i="251"/>
  <c r="BZ53" i="251"/>
  <c r="BZ21" i="251"/>
  <c r="BZ42" i="251"/>
  <c r="BZ36" i="251"/>
  <c r="BZ12" i="251"/>
  <c r="BZ49" i="251"/>
  <c r="BZ26" i="251"/>
  <c r="BZ31" i="251"/>
  <c r="BZ30" i="251"/>
  <c r="BZ15" i="251"/>
  <c r="BZ16" i="251"/>
  <c r="DN40" i="249"/>
  <c r="DO40" i="249" s="1"/>
  <c r="DP40" i="249" s="1"/>
  <c r="DH40" i="249"/>
  <c r="DI40" i="249" s="1"/>
  <c r="DJ40" i="249" s="1"/>
  <c r="DK40" i="249"/>
  <c r="DL40" i="249" s="1"/>
  <c r="DM40" i="249" s="1"/>
  <c r="DQ40" i="249"/>
  <c r="DR40" i="249" s="1"/>
  <c r="DS40" i="249" s="1"/>
  <c r="DN44" i="249"/>
  <c r="DO44" i="249" s="1"/>
  <c r="DP44" i="249" s="1"/>
  <c r="DH44" i="249"/>
  <c r="DI44" i="249" s="1"/>
  <c r="DJ44" i="249" s="1"/>
  <c r="DQ44" i="249"/>
  <c r="DR44" i="249" s="1"/>
  <c r="DS44" i="249" s="1"/>
  <c r="DK44" i="249"/>
  <c r="DL44" i="249" s="1"/>
  <c r="DM44" i="249" s="1"/>
  <c r="DN50" i="249"/>
  <c r="DO50" i="249" s="1"/>
  <c r="DP50" i="249" s="1"/>
  <c r="DQ50" i="249"/>
  <c r="DR50" i="249" s="1"/>
  <c r="DS50" i="249" s="1"/>
  <c r="DH50" i="249"/>
  <c r="DI50" i="249" s="1"/>
  <c r="DJ50" i="249" s="1"/>
  <c r="DK50" i="249"/>
  <c r="DL50" i="249" s="1"/>
  <c r="DM50" i="249" s="1"/>
  <c r="DN38" i="249"/>
  <c r="DO38" i="249" s="1"/>
  <c r="DP38" i="249" s="1"/>
  <c r="DQ38" i="249"/>
  <c r="DR38" i="249" s="1"/>
  <c r="DS38" i="249" s="1"/>
  <c r="DH38" i="249"/>
  <c r="DI38" i="249" s="1"/>
  <c r="DJ38" i="249" s="1"/>
  <c r="DK38" i="249"/>
  <c r="DL38" i="249" s="1"/>
  <c r="DM38" i="249" s="1"/>
  <c r="DH47" i="249"/>
  <c r="DI47" i="249" s="1"/>
  <c r="DJ47" i="249" s="1"/>
  <c r="DK47" i="249"/>
  <c r="DL47" i="249" s="1"/>
  <c r="DM47" i="249" s="1"/>
  <c r="DN47" i="249"/>
  <c r="DO47" i="249" s="1"/>
  <c r="DP47" i="249" s="1"/>
  <c r="DQ47" i="249"/>
  <c r="DR47" i="249" s="1"/>
  <c r="DS47" i="249" s="1"/>
  <c r="DQ48" i="249"/>
  <c r="DR48" i="249" s="1"/>
  <c r="DS48" i="249" s="1"/>
  <c r="DH48" i="249"/>
  <c r="DI48" i="249" s="1"/>
  <c r="DJ48" i="249" s="1"/>
  <c r="DK48" i="249"/>
  <c r="DL48" i="249" s="1"/>
  <c r="DM48" i="249" s="1"/>
  <c r="DN48" i="249"/>
  <c r="DO48" i="249" s="1"/>
  <c r="DP48" i="249" s="1"/>
  <c r="DH35" i="249"/>
  <c r="DI35" i="249" s="1"/>
  <c r="DJ35" i="249" s="1"/>
  <c r="DK35" i="249"/>
  <c r="DL35" i="249" s="1"/>
  <c r="DM35" i="249" s="1"/>
  <c r="DN35" i="249"/>
  <c r="DO35" i="249" s="1"/>
  <c r="DP35" i="249" s="1"/>
  <c r="DQ35" i="249"/>
  <c r="DR35" i="249" s="1"/>
  <c r="DS35" i="249" s="1"/>
  <c r="DH31" i="249"/>
  <c r="DI31" i="249" s="1"/>
  <c r="DJ31" i="249" s="1"/>
  <c r="DK31" i="249"/>
  <c r="DL31" i="249" s="1"/>
  <c r="DM31" i="249" s="1"/>
  <c r="DN31" i="249"/>
  <c r="DO31" i="249" s="1"/>
  <c r="DP31" i="249" s="1"/>
  <c r="DQ31" i="249"/>
  <c r="DR31" i="249" s="1"/>
  <c r="DS31" i="249" s="1"/>
  <c r="DH41" i="249"/>
  <c r="DI41" i="249" s="1"/>
  <c r="DJ41" i="249" s="1"/>
  <c r="DK41" i="249"/>
  <c r="DL41" i="249" s="1"/>
  <c r="DM41" i="249" s="1"/>
  <c r="DN41" i="249"/>
  <c r="DO41" i="249" s="1"/>
  <c r="DP41" i="249" s="1"/>
  <c r="DQ41" i="249"/>
  <c r="DR41" i="249" s="1"/>
  <c r="DS41" i="249" s="1"/>
  <c r="DN52" i="249"/>
  <c r="DO52" i="249" s="1"/>
  <c r="DP52" i="249" s="1"/>
  <c r="DQ52" i="249"/>
  <c r="DR52" i="249" s="1"/>
  <c r="DS52" i="249" s="1"/>
  <c r="DH52" i="249"/>
  <c r="DI52" i="249" s="1"/>
  <c r="DJ52" i="249" s="1"/>
  <c r="DK52" i="249"/>
  <c r="DL52" i="249" s="1"/>
  <c r="DM52" i="249" s="1"/>
  <c r="DQ36" i="249"/>
  <c r="DR36" i="249" s="1"/>
  <c r="DS36" i="249" s="1"/>
  <c r="DN36" i="249"/>
  <c r="DO36" i="249" s="1"/>
  <c r="DP36" i="249" s="1"/>
  <c r="DH36" i="249"/>
  <c r="DI36" i="249" s="1"/>
  <c r="DJ36" i="249" s="1"/>
  <c r="DK36" i="249"/>
  <c r="DL36" i="249" s="1"/>
  <c r="DM36" i="249" s="1"/>
  <c r="DH43" i="249"/>
  <c r="DI43" i="249" s="1"/>
  <c r="DJ43" i="249" s="1"/>
  <c r="DK43" i="249"/>
  <c r="DL43" i="249" s="1"/>
  <c r="DM43" i="249" s="1"/>
  <c r="DN43" i="249"/>
  <c r="DO43" i="249" s="1"/>
  <c r="DP43" i="249" s="1"/>
  <c r="DQ43" i="249"/>
  <c r="DR43" i="249" s="1"/>
  <c r="DS43" i="249" s="1"/>
  <c r="DH51" i="249"/>
  <c r="DI51" i="249" s="1"/>
  <c r="DJ51" i="249" s="1"/>
  <c r="DK51" i="249"/>
  <c r="DL51" i="249" s="1"/>
  <c r="DM51" i="249" s="1"/>
  <c r="DN51" i="249"/>
  <c r="DO51" i="249" s="1"/>
  <c r="DP51" i="249" s="1"/>
  <c r="DQ51" i="249"/>
  <c r="DR51" i="249" s="1"/>
  <c r="DS51" i="249" s="1"/>
  <c r="DH39" i="249"/>
  <c r="DI39" i="249" s="1"/>
  <c r="DJ39" i="249" s="1"/>
  <c r="DK39" i="249"/>
  <c r="DL39" i="249" s="1"/>
  <c r="DM39" i="249" s="1"/>
  <c r="DN39" i="249"/>
  <c r="DO39" i="249" s="1"/>
  <c r="DP39" i="249" s="1"/>
  <c r="DQ39" i="249"/>
  <c r="DR39" i="249" s="1"/>
  <c r="DS39" i="249" s="1"/>
  <c r="DQ32" i="249"/>
  <c r="DR32" i="249" s="1"/>
  <c r="DS32" i="249" s="1"/>
  <c r="DH32" i="249"/>
  <c r="DI32" i="249" s="1"/>
  <c r="DJ32" i="249" s="1"/>
  <c r="DK32" i="249"/>
  <c r="DL32" i="249" s="1"/>
  <c r="DM32" i="249" s="1"/>
  <c r="DN32" i="249"/>
  <c r="DO32" i="249" s="1"/>
  <c r="DP32" i="249" s="1"/>
  <c r="DN34" i="249"/>
  <c r="DO34" i="249" s="1"/>
  <c r="DP34" i="249" s="1"/>
  <c r="DQ34" i="249"/>
  <c r="DR34" i="249" s="1"/>
  <c r="DS34" i="249" s="1"/>
  <c r="DH34" i="249"/>
  <c r="DI34" i="249" s="1"/>
  <c r="DJ34" i="249" s="1"/>
  <c r="DK34" i="249"/>
  <c r="DL34" i="249" s="1"/>
  <c r="DM34" i="249" s="1"/>
  <c r="DH45" i="249"/>
  <c r="DI45" i="249" s="1"/>
  <c r="DJ45" i="249" s="1"/>
  <c r="DK45" i="249"/>
  <c r="DL45" i="249" s="1"/>
  <c r="DM45" i="249" s="1"/>
  <c r="DN45" i="249"/>
  <c r="DO45" i="249" s="1"/>
  <c r="DP45" i="249" s="1"/>
  <c r="DQ45" i="249"/>
  <c r="DR45" i="249" s="1"/>
  <c r="DS45" i="249" s="1"/>
  <c r="DQ46" i="249"/>
  <c r="DR46" i="249" s="1"/>
  <c r="DS46" i="249" s="1"/>
  <c r="DH46" i="249"/>
  <c r="DI46" i="249" s="1"/>
  <c r="DJ46" i="249" s="1"/>
  <c r="DN46" i="249"/>
  <c r="DO46" i="249" s="1"/>
  <c r="DP46" i="249" s="1"/>
  <c r="DK46" i="249"/>
  <c r="DL46" i="249" s="1"/>
  <c r="DM46" i="249" s="1"/>
  <c r="DH49" i="249"/>
  <c r="DI49" i="249" s="1"/>
  <c r="DJ49" i="249" s="1"/>
  <c r="DK49" i="249"/>
  <c r="DL49" i="249" s="1"/>
  <c r="DM49" i="249" s="1"/>
  <c r="DN49" i="249"/>
  <c r="DO49" i="249" s="1"/>
  <c r="DP49" i="249" s="1"/>
  <c r="DQ49" i="249"/>
  <c r="DR49" i="249" s="1"/>
  <c r="DS49" i="249" s="1"/>
  <c r="DH53" i="249"/>
  <c r="DI53" i="249" s="1"/>
  <c r="DJ53" i="249" s="1"/>
  <c r="DK53" i="249"/>
  <c r="DL53" i="249" s="1"/>
  <c r="DM53" i="249" s="1"/>
  <c r="DN53" i="249"/>
  <c r="DO53" i="249" s="1"/>
  <c r="DP53" i="249" s="1"/>
  <c r="DQ53" i="249"/>
  <c r="DR53" i="249" s="1"/>
  <c r="DS53" i="249" s="1"/>
  <c r="DH33" i="249"/>
  <c r="DI33" i="249" s="1"/>
  <c r="DJ33" i="249" s="1"/>
  <c r="DK33" i="249"/>
  <c r="DL33" i="249" s="1"/>
  <c r="DM33" i="249" s="1"/>
  <c r="DN33" i="249"/>
  <c r="DO33" i="249" s="1"/>
  <c r="DP33" i="249" s="1"/>
  <c r="DQ33" i="249"/>
  <c r="DR33" i="249" s="1"/>
  <c r="DS33" i="249" s="1"/>
  <c r="DH37" i="249"/>
  <c r="DI37" i="249" s="1"/>
  <c r="DJ37" i="249" s="1"/>
  <c r="DK37" i="249"/>
  <c r="DL37" i="249" s="1"/>
  <c r="DM37" i="249" s="1"/>
  <c r="DN37" i="249"/>
  <c r="DO37" i="249" s="1"/>
  <c r="DP37" i="249" s="1"/>
  <c r="DQ37" i="249"/>
  <c r="DR37" i="249" s="1"/>
  <c r="DS37" i="249" s="1"/>
  <c r="DN42" i="249"/>
  <c r="DO42" i="249" s="1"/>
  <c r="DP42" i="249" s="1"/>
  <c r="DQ42" i="249"/>
  <c r="DR42" i="249" s="1"/>
  <c r="DS42" i="249" s="1"/>
  <c r="DH42" i="249"/>
  <c r="DI42" i="249" s="1"/>
  <c r="DJ42" i="249" s="1"/>
  <c r="DK42" i="249"/>
  <c r="DL42" i="249" s="1"/>
  <c r="DM42" i="249" s="1"/>
  <c r="DH28" i="249"/>
  <c r="DI28" i="249" s="1"/>
  <c r="DJ28" i="249" s="1"/>
  <c r="DK28" i="249"/>
  <c r="DL28" i="249" s="1"/>
  <c r="DM28" i="249" s="1"/>
  <c r="DH30" i="249"/>
  <c r="DI30" i="249" s="1"/>
  <c r="DJ30" i="249" s="1"/>
  <c r="DK30" i="249"/>
  <c r="DL30" i="249" s="1"/>
  <c r="DM30" i="249" s="1"/>
  <c r="DN30" i="249"/>
  <c r="DO30" i="249" s="1"/>
  <c r="DP30" i="249" s="1"/>
  <c r="DQ30" i="249"/>
  <c r="DR30" i="249" s="1"/>
  <c r="DS30" i="249" s="1"/>
  <c r="DN28" i="249"/>
  <c r="DO28" i="249" s="1"/>
  <c r="DP28" i="249" s="1"/>
  <c r="DH12" i="249"/>
  <c r="DI12" i="249" s="1"/>
  <c r="DJ12" i="249" s="1"/>
  <c r="DK12" i="249"/>
  <c r="DL12" i="249" s="1"/>
  <c r="DM12" i="249" s="1"/>
  <c r="DH10" i="249"/>
  <c r="DI10" i="249" s="1"/>
  <c r="DJ10" i="249" s="1"/>
  <c r="DK10" i="249"/>
  <c r="DL10" i="249" s="1"/>
  <c r="DM10" i="249" s="1"/>
  <c r="DN12" i="249"/>
  <c r="DO12" i="249" s="1"/>
  <c r="DP12" i="249" s="1"/>
  <c r="DH22" i="249"/>
  <c r="DI22" i="249" s="1"/>
  <c r="DJ22" i="249" s="1"/>
  <c r="DK22" i="249"/>
  <c r="DL22" i="249" s="1"/>
  <c r="DM22" i="249" s="1"/>
  <c r="DH26" i="249"/>
  <c r="DI26" i="249" s="1"/>
  <c r="DJ26" i="249" s="1"/>
  <c r="DK26" i="249"/>
  <c r="DL26" i="249" s="1"/>
  <c r="DM26" i="249" s="1"/>
  <c r="DH24" i="249"/>
  <c r="DI24" i="249" s="1"/>
  <c r="DJ24" i="249" s="1"/>
  <c r="DK24" i="249"/>
  <c r="DL24" i="249" s="1"/>
  <c r="DM24" i="249" s="1"/>
  <c r="DN22" i="249"/>
  <c r="DO22" i="249" s="1"/>
  <c r="DP22" i="249" s="1"/>
  <c r="DH14" i="249"/>
  <c r="DI14" i="249" s="1"/>
  <c r="DJ14" i="249" s="1"/>
  <c r="DK14" i="249"/>
  <c r="DL14" i="249" s="1"/>
  <c r="DM14" i="249" s="1"/>
  <c r="DN14" i="249"/>
  <c r="DO14" i="249" s="1"/>
  <c r="DP14" i="249" s="1"/>
  <c r="DH19" i="249"/>
  <c r="DI19" i="249" s="1"/>
  <c r="DJ19" i="249" s="1"/>
  <c r="DK19" i="249"/>
  <c r="DL19" i="249" s="1"/>
  <c r="DM19" i="249" s="1"/>
  <c r="DH21" i="249"/>
  <c r="DI21" i="249" s="1"/>
  <c r="DJ21" i="249" s="1"/>
  <c r="DK21" i="249"/>
  <c r="DL21" i="249" s="1"/>
  <c r="DM21" i="249" s="1"/>
  <c r="DN19" i="249"/>
  <c r="DO19" i="249" s="1"/>
  <c r="DP19" i="249" s="1"/>
  <c r="DH29" i="249"/>
  <c r="DI29" i="249" s="1"/>
  <c r="DJ29" i="249" s="1"/>
  <c r="DK29" i="249"/>
  <c r="DL29" i="249" s="1"/>
  <c r="DM29" i="249" s="1"/>
  <c r="DN29" i="249"/>
  <c r="DO29" i="249" s="1"/>
  <c r="DP29" i="249" s="1"/>
  <c r="DH27" i="249"/>
  <c r="DI27" i="249" s="1"/>
  <c r="DJ27" i="249" s="1"/>
  <c r="DK27" i="249"/>
  <c r="DL27" i="249" s="1"/>
  <c r="DM27" i="249" s="1"/>
  <c r="DN27" i="249"/>
  <c r="DO27" i="249" s="1"/>
  <c r="DP27" i="249" s="1"/>
  <c r="DH25" i="249"/>
  <c r="DI25" i="249" s="1"/>
  <c r="DJ25" i="249" s="1"/>
  <c r="DK25" i="249"/>
  <c r="DL25" i="249" s="1"/>
  <c r="DM25" i="249" s="1"/>
  <c r="DN25" i="249"/>
  <c r="DO25" i="249" s="1"/>
  <c r="DP25" i="249" s="1"/>
  <c r="DH23" i="249"/>
  <c r="DI23" i="249" s="1"/>
  <c r="DJ23" i="249" s="1"/>
  <c r="DK23" i="249"/>
  <c r="DL23" i="249" s="1"/>
  <c r="DM23" i="249" s="1"/>
  <c r="DH20" i="249"/>
  <c r="DI20" i="249" s="1"/>
  <c r="DJ20" i="249" s="1"/>
  <c r="DK20" i="249"/>
  <c r="DL20" i="249" s="1"/>
  <c r="DM20" i="249" s="1"/>
  <c r="DN20" i="249"/>
  <c r="DO20" i="249" s="1"/>
  <c r="DP20" i="249" s="1"/>
  <c r="DH18" i="249"/>
  <c r="DI18" i="249" s="1"/>
  <c r="DJ18" i="249" s="1"/>
  <c r="DK18" i="249"/>
  <c r="DL18" i="249" s="1"/>
  <c r="DM18" i="249" s="1"/>
  <c r="DN18" i="249"/>
  <c r="DO18" i="249" s="1"/>
  <c r="DP18" i="249" s="1"/>
  <c r="DH17" i="249"/>
  <c r="DI17" i="249" s="1"/>
  <c r="DJ17" i="249" s="1"/>
  <c r="DK17" i="249"/>
  <c r="DL17" i="249" s="1"/>
  <c r="DM17" i="249" s="1"/>
  <c r="DH16" i="249"/>
  <c r="DI16" i="249" s="1"/>
  <c r="DJ16" i="249" s="1"/>
  <c r="DK16" i="249"/>
  <c r="DL16" i="249" s="1"/>
  <c r="DM16" i="249" s="1"/>
  <c r="DN16" i="249"/>
  <c r="DO16" i="249" s="1"/>
  <c r="DP16" i="249" s="1"/>
  <c r="DH15" i="249"/>
  <c r="DI15" i="249" s="1"/>
  <c r="DJ15" i="249" s="1"/>
  <c r="DK15" i="249"/>
  <c r="DL15" i="249" s="1"/>
  <c r="DM15" i="249" s="1"/>
  <c r="DN15" i="249"/>
  <c r="DO15" i="249" s="1"/>
  <c r="DP15" i="249" s="1"/>
  <c r="DH13" i="249"/>
  <c r="DI13" i="249" s="1"/>
  <c r="DJ13" i="249" s="1"/>
  <c r="DK13" i="249"/>
  <c r="DL13" i="249" s="1"/>
  <c r="DM13" i="249" s="1"/>
  <c r="AU9" i="2"/>
  <c r="AU9" i="251"/>
  <c r="AV59" i="251" s="1"/>
  <c r="DH11" i="249"/>
  <c r="DI11" i="249" s="1"/>
  <c r="DJ11" i="249" s="1"/>
  <c r="DK11" i="249"/>
  <c r="DL11" i="249" s="1"/>
  <c r="DM11" i="249" s="1"/>
  <c r="BP30" i="2"/>
  <c r="CA8" i="2"/>
  <c r="BY9" i="2"/>
  <c r="BZ9" i="2"/>
  <c r="CA9" i="251"/>
  <c r="CA54" i="251"/>
  <c r="CA52" i="251"/>
  <c r="CA51" i="251"/>
  <c r="CA48" i="251"/>
  <c r="CA46" i="251"/>
  <c r="CA40" i="251"/>
  <c r="CA38" i="251"/>
  <c r="CA35" i="251"/>
  <c r="CA30" i="251"/>
  <c r="CA29" i="251"/>
  <c r="CA17" i="251"/>
  <c r="CA53" i="251"/>
  <c r="CA50" i="251"/>
  <c r="CA44" i="251"/>
  <c r="CA42" i="251"/>
  <c r="CA41" i="251"/>
  <c r="CA31" i="251"/>
  <c r="CA24" i="251"/>
  <c r="CA23" i="251"/>
  <c r="CA21" i="251"/>
  <c r="CA13" i="251"/>
  <c r="CA49" i="251"/>
  <c r="CA47" i="251"/>
  <c r="CA39" i="251"/>
  <c r="CA34" i="251"/>
  <c r="CA33" i="251"/>
  <c r="CA26" i="251"/>
  <c r="CA22" i="251"/>
  <c r="CA18" i="251"/>
  <c r="CA14" i="251"/>
  <c r="CA10" i="251"/>
  <c r="CA45" i="251"/>
  <c r="CA43" i="251"/>
  <c r="CA36" i="251"/>
  <c r="CA37" i="251"/>
  <c r="CA32" i="251"/>
  <c r="CA28" i="251"/>
  <c r="CA27" i="251"/>
  <c r="CA25" i="251"/>
  <c r="CA19" i="251"/>
  <c r="CA16" i="251"/>
  <c r="CA12" i="251"/>
  <c r="CA20" i="251"/>
  <c r="CA15" i="251"/>
  <c r="CA11" i="251"/>
  <c r="CC8" i="251"/>
  <c r="CB9" i="251"/>
  <c r="CB43" i="251" s="1"/>
  <c r="DT5" i="249"/>
  <c r="DT46" i="249" s="1"/>
  <c r="DU46" i="249" s="1"/>
  <c r="DV46" i="249" s="1"/>
  <c r="DQ10" i="249"/>
  <c r="DR10" i="249" s="1"/>
  <c r="DS10" i="249" s="1"/>
  <c r="DQ12" i="249"/>
  <c r="DR12" i="249" s="1"/>
  <c r="DS12" i="249" s="1"/>
  <c r="DQ14" i="249"/>
  <c r="DR14" i="249" s="1"/>
  <c r="DS14" i="249" s="1"/>
  <c r="DQ16" i="249"/>
  <c r="DR16" i="249" s="1"/>
  <c r="DS16" i="249" s="1"/>
  <c r="DQ18" i="249"/>
  <c r="DR18" i="249" s="1"/>
  <c r="DS18" i="249" s="1"/>
  <c r="DQ20" i="249"/>
  <c r="DR20" i="249" s="1"/>
  <c r="DS20" i="249" s="1"/>
  <c r="DQ22" i="249"/>
  <c r="DR22" i="249" s="1"/>
  <c r="DS22" i="249" s="1"/>
  <c r="DQ24" i="249"/>
  <c r="DR24" i="249" s="1"/>
  <c r="DS24" i="249" s="1"/>
  <c r="DQ26" i="249"/>
  <c r="DR26" i="249" s="1"/>
  <c r="DS26" i="249" s="1"/>
  <c r="DQ28" i="249"/>
  <c r="DR28" i="249" s="1"/>
  <c r="DS28" i="249" s="1"/>
  <c r="DQ11" i="249"/>
  <c r="DR11" i="249" s="1"/>
  <c r="DS11" i="249" s="1"/>
  <c r="DQ13" i="249"/>
  <c r="DR13" i="249" s="1"/>
  <c r="DS13" i="249" s="1"/>
  <c r="DQ15" i="249"/>
  <c r="DR15" i="249" s="1"/>
  <c r="DS15" i="249" s="1"/>
  <c r="DQ17" i="249"/>
  <c r="DR17" i="249" s="1"/>
  <c r="DS17" i="249" s="1"/>
  <c r="DQ19" i="249"/>
  <c r="DR19" i="249" s="1"/>
  <c r="DS19" i="249" s="1"/>
  <c r="DQ21" i="249"/>
  <c r="DR21" i="249" s="1"/>
  <c r="DS21" i="249" s="1"/>
  <c r="DQ23" i="249"/>
  <c r="DR23" i="249" s="1"/>
  <c r="DS23" i="249" s="1"/>
  <c r="DQ25" i="249"/>
  <c r="DR25" i="249" s="1"/>
  <c r="DS25" i="249" s="1"/>
  <c r="DQ27" i="249"/>
  <c r="DR27" i="249" s="1"/>
  <c r="DS27" i="249" s="1"/>
  <c r="DQ29" i="249"/>
  <c r="DR29" i="249" s="1"/>
  <c r="DS29" i="249" s="1"/>
  <c r="H28" i="14"/>
  <c r="AF73" i="14"/>
  <c r="A73" i="14"/>
  <c r="AA28" i="14"/>
  <c r="H73" i="14"/>
  <c r="AG64" i="2"/>
  <c r="AM64" i="2"/>
  <c r="AI64" i="2"/>
  <c r="AK64" i="2"/>
  <c r="AE64" i="2"/>
  <c r="AA64" i="2"/>
  <c r="AC64" i="2"/>
  <c r="H72" i="14"/>
  <c r="A72" i="14"/>
  <c r="AF72" i="14"/>
  <c r="AA27" i="14"/>
  <c r="DD19" i="249"/>
  <c r="DD30" i="249"/>
  <c r="DD20" i="249"/>
  <c r="DD53" i="249"/>
  <c r="DD12" i="249"/>
  <c r="DD37" i="249"/>
  <c r="DD24" i="249"/>
  <c r="DD42" i="249"/>
  <c r="DQ9" i="249"/>
  <c r="DD9" i="249"/>
  <c r="DN9" i="249"/>
  <c r="DK9" i="249"/>
  <c r="DH9" i="249"/>
  <c r="DD33" i="249"/>
  <c r="DD28" i="249"/>
  <c r="DD46" i="249"/>
  <c r="DD13" i="249"/>
  <c r="DD22" i="249"/>
  <c r="DD32" i="249"/>
  <c r="DD50" i="249"/>
  <c r="DD17" i="249"/>
  <c r="DD26" i="249"/>
  <c r="DD40" i="249"/>
  <c r="DD44" i="249"/>
  <c r="DD18" i="249"/>
  <c r="DD38" i="249"/>
  <c r="DD47" i="249"/>
  <c r="DD48" i="249"/>
  <c r="DD35" i="249"/>
  <c r="DD31" i="249"/>
  <c r="DD41" i="249"/>
  <c r="DD52" i="249"/>
  <c r="DD10" i="249"/>
  <c r="DD36" i="249"/>
  <c r="DD43" i="249"/>
  <c r="DD14" i="249"/>
  <c r="DD23" i="249"/>
  <c r="DD51" i="249"/>
  <c r="DD21" i="249"/>
  <c r="DD27" i="249"/>
  <c r="DD39" i="249"/>
  <c r="DD15" i="249"/>
  <c r="DD25" i="249"/>
  <c r="DD34" i="249"/>
  <c r="DD45" i="249"/>
  <c r="DD11" i="249"/>
  <c r="DD29" i="249"/>
  <c r="DD16" i="249"/>
  <c r="DD49" i="249"/>
  <c r="DC9" i="108"/>
  <c r="A91" i="14"/>
  <c r="A52" i="14"/>
  <c r="CV35" i="14"/>
  <c r="CV34" i="14"/>
  <c r="CV33" i="14"/>
  <c r="CV32" i="14"/>
  <c r="DB41" i="14"/>
  <c r="DA41" i="14"/>
  <c r="CZ41" i="14"/>
  <c r="CY41" i="14"/>
  <c r="CW41" i="14"/>
  <c r="DB40" i="14"/>
  <c r="DA40" i="14"/>
  <c r="CZ40" i="14"/>
  <c r="CY40" i="14"/>
  <c r="CW40" i="14"/>
  <c r="ED35" i="14"/>
  <c r="ED34" i="14"/>
  <c r="ED33" i="14"/>
  <c r="ED32" i="14"/>
  <c r="CC34" i="14"/>
  <c r="H34" i="14"/>
  <c r="BV35" i="14"/>
  <c r="BV34" i="14"/>
  <c r="BV33" i="14"/>
  <c r="BV32" i="14"/>
  <c r="CV26" i="14"/>
  <c r="CV27" i="14"/>
  <c r="CV28" i="14"/>
  <c r="CV29" i="14"/>
  <c r="CV30" i="14"/>
  <c r="CV25" i="14"/>
  <c r="CC26" i="14"/>
  <c r="CC27" i="14"/>
  <c r="CC28" i="14"/>
  <c r="CC29" i="14"/>
  <c r="CC30" i="14"/>
  <c r="CC25" i="14"/>
  <c r="BV26" i="14"/>
  <c r="BV27" i="14"/>
  <c r="BV28" i="14"/>
  <c r="BV29" i="14"/>
  <c r="BV30" i="14"/>
  <c r="BV25" i="14"/>
  <c r="BV6" i="14"/>
  <c r="A6" i="14"/>
  <c r="CV15" i="14"/>
  <c r="CV16" i="14"/>
  <c r="CV17" i="14"/>
  <c r="CV18" i="14"/>
  <c r="CV19" i="14"/>
  <c r="CV20" i="14"/>
  <c r="CV21" i="14"/>
  <c r="CV23" i="14"/>
  <c r="CV14" i="14"/>
  <c r="CC15" i="14"/>
  <c r="CC16" i="14"/>
  <c r="CC17" i="14"/>
  <c r="CC18" i="14"/>
  <c r="CC19" i="14"/>
  <c r="CC20" i="14"/>
  <c r="CC21" i="14"/>
  <c r="CC14" i="14"/>
  <c r="H14" i="14"/>
  <c r="BV15" i="14"/>
  <c r="BV16" i="14"/>
  <c r="BV17" i="14"/>
  <c r="BV18" i="14"/>
  <c r="BV19" i="14"/>
  <c r="BV20" i="14"/>
  <c r="BV21" i="14"/>
  <c r="BV14" i="14"/>
  <c r="DI43" i="14"/>
  <c r="DH43" i="14"/>
  <c r="DG43" i="14"/>
  <c r="DF43" i="14"/>
  <c r="DD43" i="14"/>
  <c r="DB42" i="14"/>
  <c r="DA42" i="14"/>
  <c r="CZ42" i="14"/>
  <c r="CY42" i="14"/>
  <c r="CW42" i="14"/>
  <c r="Y39" i="250" l="1"/>
  <c r="DE37" i="249"/>
  <c r="Z39" i="250" s="1"/>
  <c r="DN54" i="108"/>
  <c r="DO54" i="108" s="1"/>
  <c r="DP54" i="108" s="1"/>
  <c r="Y46" i="250"/>
  <c r="DE44" i="249"/>
  <c r="Z46" i="250" s="1"/>
  <c r="CC58" i="251"/>
  <c r="CC57" i="251"/>
  <c r="CD58" i="251"/>
  <c r="CD57" i="251"/>
  <c r="CC56" i="251"/>
  <c r="CD56" i="251"/>
  <c r="CC55" i="251"/>
  <c r="CC59" i="251"/>
  <c r="CD55" i="251"/>
  <c r="CD59" i="251"/>
  <c r="CB56" i="2"/>
  <c r="CA55" i="2"/>
  <c r="CB55" i="2"/>
  <c r="CA57" i="2"/>
  <c r="CA59" i="2"/>
  <c r="CB59" i="2"/>
  <c r="CA58" i="2"/>
  <c r="CB57" i="2"/>
  <c r="CB58" i="2"/>
  <c r="CA56" i="2"/>
  <c r="DN57" i="108"/>
  <c r="DO57" i="108" s="1"/>
  <c r="DP57" i="108" s="1"/>
  <c r="DN58" i="108"/>
  <c r="DO58" i="108" s="1"/>
  <c r="DP58" i="108" s="1"/>
  <c r="AD23" i="252"/>
  <c r="AD26" i="252"/>
  <c r="AV58" i="251"/>
  <c r="AV57" i="251"/>
  <c r="AV56" i="251"/>
  <c r="AV55" i="251"/>
  <c r="DT56" i="108"/>
  <c r="DU56" i="108" s="1"/>
  <c r="DV56" i="108" s="1"/>
  <c r="DE21" i="249"/>
  <c r="Z23" i="250" s="1"/>
  <c r="Y23" i="250"/>
  <c r="DE47" i="249"/>
  <c r="Z49" i="250" s="1"/>
  <c r="Y49" i="250"/>
  <c r="Y30" i="250"/>
  <c r="DE28" i="249"/>
  <c r="Z30" i="250" s="1"/>
  <c r="Y22" i="250"/>
  <c r="DE20" i="249"/>
  <c r="Z22" i="250" s="1"/>
  <c r="X11" i="60"/>
  <c r="Y53" i="250"/>
  <c r="DE51" i="249"/>
  <c r="Z53" i="250" s="1"/>
  <c r="DE38" i="249"/>
  <c r="Z40" i="250" s="1"/>
  <c r="Y40" i="250"/>
  <c r="DE33" i="249"/>
  <c r="Z35" i="250" s="1"/>
  <c r="Y35" i="250"/>
  <c r="Y32" i="250"/>
  <c r="DE30" i="249"/>
  <c r="Z32" i="250" s="1"/>
  <c r="DE49" i="249"/>
  <c r="Z51" i="250" s="1"/>
  <c r="Y51" i="250"/>
  <c r="Y20" i="250"/>
  <c r="DE18" i="249"/>
  <c r="Z20" i="250" s="1"/>
  <c r="DE58" i="249"/>
  <c r="Z60" i="250" s="1"/>
  <c r="Y56" i="250"/>
  <c r="DE54" i="249"/>
  <c r="Z56" i="250" s="1"/>
  <c r="Y31" i="250"/>
  <c r="DE29" i="249"/>
  <c r="Z31" i="250" s="1"/>
  <c r="Y42" i="250"/>
  <c r="DE40" i="249"/>
  <c r="Z42" i="250" s="1"/>
  <c r="DE55" i="249"/>
  <c r="Z57" i="250" s="1"/>
  <c r="Y57" i="250"/>
  <c r="DD58" i="108"/>
  <c r="X60" i="60"/>
  <c r="DH58" i="108"/>
  <c r="DI58" i="108" s="1"/>
  <c r="DJ58" i="108" s="1"/>
  <c r="DK58" i="108"/>
  <c r="DL58" i="108" s="1"/>
  <c r="DM58" i="108" s="1"/>
  <c r="DQ58" i="108"/>
  <c r="DR58" i="108" s="1"/>
  <c r="DS58" i="108" s="1"/>
  <c r="DE35" i="249"/>
  <c r="Z37" i="250" s="1"/>
  <c r="Y37" i="250"/>
  <c r="Y18" i="250"/>
  <c r="DE16" i="249"/>
  <c r="Z18" i="250" s="1"/>
  <c r="DE14" i="249"/>
  <c r="Z16" i="250" s="1"/>
  <c r="Y16" i="250"/>
  <c r="Y45" i="250"/>
  <c r="DE43" i="249"/>
  <c r="Z45" i="250" s="1"/>
  <c r="DE11" i="249"/>
  <c r="Z13" i="250" s="1"/>
  <c r="Y13" i="250"/>
  <c r="DE36" i="249"/>
  <c r="Z38" i="250" s="1"/>
  <c r="Y38" i="250"/>
  <c r="DE26" i="249"/>
  <c r="Z28" i="250" s="1"/>
  <c r="Y28" i="250"/>
  <c r="DE9" i="249"/>
  <c r="Z11" i="250" s="1"/>
  <c r="Y11" i="250"/>
  <c r="Y59" i="250"/>
  <c r="DE57" i="249"/>
  <c r="Z59" i="250" s="1"/>
  <c r="X59" i="60"/>
  <c r="DD57" i="108"/>
  <c r="DH57" i="108"/>
  <c r="DI57" i="108" s="1"/>
  <c r="DJ57" i="108" s="1"/>
  <c r="DK57" i="108"/>
  <c r="DL57" i="108" s="1"/>
  <c r="DM57" i="108" s="1"/>
  <c r="DQ57" i="108"/>
  <c r="DR57" i="108" s="1"/>
  <c r="DS57" i="108" s="1"/>
  <c r="Y58" i="250"/>
  <c r="DE56" i="249"/>
  <c r="Z58" i="250" s="1"/>
  <c r="DD54" i="108"/>
  <c r="X56" i="60"/>
  <c r="DH54" i="108"/>
  <c r="DI54" i="108" s="1"/>
  <c r="DJ54" i="108" s="1"/>
  <c r="DK54" i="108"/>
  <c r="DL54" i="108" s="1"/>
  <c r="DM54" i="108" s="1"/>
  <c r="DQ54" i="108"/>
  <c r="DR54" i="108" s="1"/>
  <c r="DS54" i="108" s="1"/>
  <c r="DC62" i="249"/>
  <c r="DC63" i="249" s="1"/>
  <c r="DC61" i="249"/>
  <c r="DC60" i="249"/>
  <c r="DD56" i="108"/>
  <c r="X58" i="60"/>
  <c r="DH56" i="108"/>
  <c r="DI56" i="108" s="1"/>
  <c r="DJ56" i="108" s="1"/>
  <c r="DQ56" i="108"/>
  <c r="DR56" i="108" s="1"/>
  <c r="DS56" i="108" s="1"/>
  <c r="DK56" i="108"/>
  <c r="DL56" i="108" s="1"/>
  <c r="DM56" i="108" s="1"/>
  <c r="Y41" i="250"/>
  <c r="DE39" i="249"/>
  <c r="Z41" i="250" s="1"/>
  <c r="DE45" i="249"/>
  <c r="Z47" i="250" s="1"/>
  <c r="Y47" i="250"/>
  <c r="DE10" i="249"/>
  <c r="Z12" i="250" s="1"/>
  <c r="Y12" i="250"/>
  <c r="Y19" i="250"/>
  <c r="DE17" i="249"/>
  <c r="Z19" i="250" s="1"/>
  <c r="DE34" i="249"/>
  <c r="Z36" i="250" s="1"/>
  <c r="Y36" i="250"/>
  <c r="DE50" i="249"/>
  <c r="Z52" i="250" s="1"/>
  <c r="Y52" i="250"/>
  <c r="X61" i="250"/>
  <c r="DD55" i="108"/>
  <c r="X57" i="60"/>
  <c r="DH55" i="108"/>
  <c r="DI55" i="108" s="1"/>
  <c r="DJ55" i="108" s="1"/>
  <c r="DK55" i="108"/>
  <c r="DL55" i="108" s="1"/>
  <c r="DM55" i="108" s="1"/>
  <c r="DQ55" i="108"/>
  <c r="DR55" i="108" s="1"/>
  <c r="DS55" i="108" s="1"/>
  <c r="DE23" i="249"/>
  <c r="Z25" i="250" s="1"/>
  <c r="Y25" i="250"/>
  <c r="Y21" i="250"/>
  <c r="DE19" i="249"/>
  <c r="Z21" i="250" s="1"/>
  <c r="Y54" i="250"/>
  <c r="DE52" i="249"/>
  <c r="Z54" i="250" s="1"/>
  <c r="Y44" i="250"/>
  <c r="DE42" i="249"/>
  <c r="Z44" i="250" s="1"/>
  <c r="DE25" i="249"/>
  <c r="Z27" i="250" s="1"/>
  <c r="Y27" i="250"/>
  <c r="Y43" i="250"/>
  <c r="DE41" i="249"/>
  <c r="Z43" i="250" s="1"/>
  <c r="Y34" i="250"/>
  <c r="DE32" i="249"/>
  <c r="Z34" i="250" s="1"/>
  <c r="DE24" i="249"/>
  <c r="Z26" i="250" s="1"/>
  <c r="Y26" i="250"/>
  <c r="Y17" i="250"/>
  <c r="DE15" i="249"/>
  <c r="Z17" i="250" s="1"/>
  <c r="Y33" i="250"/>
  <c r="DE31" i="249"/>
  <c r="Z33" i="250" s="1"/>
  <c r="DE22" i="249"/>
  <c r="Z24" i="250" s="1"/>
  <c r="Y24" i="250"/>
  <c r="DE13" i="249"/>
  <c r="Z15" i="250" s="1"/>
  <c r="Y15" i="250"/>
  <c r="DE12" i="249"/>
  <c r="Z14" i="250" s="1"/>
  <c r="Y14" i="250"/>
  <c r="Y29" i="250"/>
  <c r="DE27" i="249"/>
  <c r="Z29" i="250" s="1"/>
  <c r="DE48" i="249"/>
  <c r="Z50" i="250" s="1"/>
  <c r="Y50" i="250"/>
  <c r="DE46" i="249"/>
  <c r="Z48" i="250" s="1"/>
  <c r="Y48" i="250"/>
  <c r="Y55" i="250"/>
  <c r="DE53" i="249"/>
  <c r="Z55" i="250" s="1"/>
  <c r="DT47" i="249"/>
  <c r="DU47" i="249" s="1"/>
  <c r="DV47" i="249" s="1"/>
  <c r="DT50" i="249"/>
  <c r="DU50" i="249" s="1"/>
  <c r="DV50" i="249" s="1"/>
  <c r="DT9" i="249"/>
  <c r="DU9" i="249" s="1"/>
  <c r="DV9" i="249" s="1"/>
  <c r="DT58" i="249"/>
  <c r="DU58" i="249" s="1"/>
  <c r="DV58" i="249" s="1"/>
  <c r="DT57" i="249"/>
  <c r="DU57" i="249" s="1"/>
  <c r="DV57" i="249" s="1"/>
  <c r="DT56" i="249"/>
  <c r="DU56" i="249" s="1"/>
  <c r="DV56" i="249" s="1"/>
  <c r="DT54" i="249"/>
  <c r="DU54" i="249" s="1"/>
  <c r="DV54" i="249" s="1"/>
  <c r="DT55" i="249"/>
  <c r="DU55" i="249" s="1"/>
  <c r="DV55" i="249" s="1"/>
  <c r="DT53" i="249"/>
  <c r="DU53" i="249" s="1"/>
  <c r="DV53" i="249" s="1"/>
  <c r="DT51" i="249"/>
  <c r="DU51" i="249" s="1"/>
  <c r="DV51" i="249" s="1"/>
  <c r="DT48" i="249"/>
  <c r="DU48" i="249" s="1"/>
  <c r="DV48" i="249" s="1"/>
  <c r="DT49" i="249"/>
  <c r="DU49" i="249" s="1"/>
  <c r="DV49" i="249" s="1"/>
  <c r="DT45" i="249"/>
  <c r="DU45" i="249" s="1"/>
  <c r="DV45" i="249" s="1"/>
  <c r="DT52" i="249"/>
  <c r="DU52" i="249" s="1"/>
  <c r="DV52" i="249" s="1"/>
  <c r="A30" i="14"/>
  <c r="DW57" i="108"/>
  <c r="DX57" i="108" s="1"/>
  <c r="DY57" i="108" s="1"/>
  <c r="DW56" i="108"/>
  <c r="DX56" i="108" s="1"/>
  <c r="DY56" i="108" s="1"/>
  <c r="DW54" i="108"/>
  <c r="DX54" i="108" s="1"/>
  <c r="DY54" i="108" s="1"/>
  <c r="DW55" i="108"/>
  <c r="DX55" i="108" s="1"/>
  <c r="DY55" i="108" s="1"/>
  <c r="DW58" i="108"/>
  <c r="DX58" i="108" s="1"/>
  <c r="DY58" i="108" s="1"/>
  <c r="AV49" i="251"/>
  <c r="AV54" i="251"/>
  <c r="AV46" i="251"/>
  <c r="AV53" i="251"/>
  <c r="AV51" i="251"/>
  <c r="AV47" i="251"/>
  <c r="AV50" i="251"/>
  <c r="AV52" i="251"/>
  <c r="AV48" i="251"/>
  <c r="DT42" i="249"/>
  <c r="DU42" i="249" s="1"/>
  <c r="DV42" i="249" s="1"/>
  <c r="DT41" i="249"/>
  <c r="DU41" i="249" s="1"/>
  <c r="DV41" i="249" s="1"/>
  <c r="DT44" i="249"/>
  <c r="DU44" i="249" s="1"/>
  <c r="DV44" i="249" s="1"/>
  <c r="DT39" i="249"/>
  <c r="DU39" i="249" s="1"/>
  <c r="DV39" i="249" s="1"/>
  <c r="DT43" i="249"/>
  <c r="DU43" i="249" s="1"/>
  <c r="DV43" i="249" s="1"/>
  <c r="DT40" i="249"/>
  <c r="DU40" i="249" s="1"/>
  <c r="DV40" i="249" s="1"/>
  <c r="AV42" i="251"/>
  <c r="AV44" i="251"/>
  <c r="AV40" i="251"/>
  <c r="AV45" i="251"/>
  <c r="AV41" i="251"/>
  <c r="AV43" i="251"/>
  <c r="CB23" i="251"/>
  <c r="CB10" i="251"/>
  <c r="CB51" i="251"/>
  <c r="CB21" i="251"/>
  <c r="CB49" i="251"/>
  <c r="CB39" i="251"/>
  <c r="CB48" i="251"/>
  <c r="CB50" i="251"/>
  <c r="CB34" i="251"/>
  <c r="CB53" i="251"/>
  <c r="CB35" i="251"/>
  <c r="CB32" i="251"/>
  <c r="CB22" i="251"/>
  <c r="CB46" i="251"/>
  <c r="CB12" i="251"/>
  <c r="CB18" i="251"/>
  <c r="CB20" i="251"/>
  <c r="CB33" i="251"/>
  <c r="CB11" i="251"/>
  <c r="CB37" i="251"/>
  <c r="CB13" i="251"/>
  <c r="CB30" i="251"/>
  <c r="CB44" i="251"/>
  <c r="CB45" i="251"/>
  <c r="CB47" i="251"/>
  <c r="CB16" i="251"/>
  <c r="CB15" i="251"/>
  <c r="CB42" i="251"/>
  <c r="CB25" i="251"/>
  <c r="CB36" i="251"/>
  <c r="CB28" i="251"/>
  <c r="CB17" i="251"/>
  <c r="CB54" i="251"/>
  <c r="CB27" i="251"/>
  <c r="CB14" i="251"/>
  <c r="CB40" i="251"/>
  <c r="CB29" i="251"/>
  <c r="CB26" i="251"/>
  <c r="CB31" i="251"/>
  <c r="CB24" i="251"/>
  <c r="CB38" i="251"/>
  <c r="CB52" i="251"/>
  <c r="CB41" i="251"/>
  <c r="CB19" i="251"/>
  <c r="DT34" i="249"/>
  <c r="DU34" i="249" s="1"/>
  <c r="DV34" i="249" s="1"/>
  <c r="DT38" i="249"/>
  <c r="DU38" i="249" s="1"/>
  <c r="DV38" i="249" s="1"/>
  <c r="DT33" i="249"/>
  <c r="DU33" i="249" s="1"/>
  <c r="DV33" i="249" s="1"/>
  <c r="DT32" i="249"/>
  <c r="DU32" i="249" s="1"/>
  <c r="DV32" i="249" s="1"/>
  <c r="DT36" i="249"/>
  <c r="DU36" i="249" s="1"/>
  <c r="DV36" i="249" s="1"/>
  <c r="DT37" i="249"/>
  <c r="DU37" i="249" s="1"/>
  <c r="DV37" i="249" s="1"/>
  <c r="DT35" i="249"/>
  <c r="DU35" i="249" s="1"/>
  <c r="DV35" i="249" s="1"/>
  <c r="AV35" i="251"/>
  <c r="AV37" i="251"/>
  <c r="AV38" i="251"/>
  <c r="AV34" i="251"/>
  <c r="AV39" i="251"/>
  <c r="AV36" i="251"/>
  <c r="AV33" i="251"/>
  <c r="DT30" i="249"/>
  <c r="DU30" i="249" s="1"/>
  <c r="DV30" i="249" s="1"/>
  <c r="DT31" i="249"/>
  <c r="DU31" i="249" s="1"/>
  <c r="DV31" i="249" s="1"/>
  <c r="AV31" i="251"/>
  <c r="AV32" i="251"/>
  <c r="CD49" i="251"/>
  <c r="CD37" i="251"/>
  <c r="CD25" i="251"/>
  <c r="CD13" i="251"/>
  <c r="CD35" i="251"/>
  <c r="CD11" i="251"/>
  <c r="CD14" i="251"/>
  <c r="CD48" i="251"/>
  <c r="CD36" i="251"/>
  <c r="CD24" i="251"/>
  <c r="CD12" i="251"/>
  <c r="CD47" i="251"/>
  <c r="CD23" i="251"/>
  <c r="CD10" i="251"/>
  <c r="CD51" i="251"/>
  <c r="CD46" i="251"/>
  <c r="CD34" i="251"/>
  <c r="CD22" i="251"/>
  <c r="CD43" i="251"/>
  <c r="CD38" i="251"/>
  <c r="CD45" i="251"/>
  <c r="CD33" i="251"/>
  <c r="CD21" i="251"/>
  <c r="CD19" i="251"/>
  <c r="CD15" i="251"/>
  <c r="CD50" i="251"/>
  <c r="CD44" i="251"/>
  <c r="CD32" i="251"/>
  <c r="CD20" i="251"/>
  <c r="CD31" i="251"/>
  <c r="CD39" i="251"/>
  <c r="CD26" i="251"/>
  <c r="CD54" i="251"/>
  <c r="CD42" i="251"/>
  <c r="CD30" i="251"/>
  <c r="CD18" i="251"/>
  <c r="CD53" i="251"/>
  <c r="CD41" i="251"/>
  <c r="CD29" i="251"/>
  <c r="CD17" i="251"/>
  <c r="CD52" i="251"/>
  <c r="CD40" i="251"/>
  <c r="CD28" i="251"/>
  <c r="CD16" i="251"/>
  <c r="CD27" i="251"/>
  <c r="AV26" i="251"/>
  <c r="AV30" i="251"/>
  <c r="AV18" i="251"/>
  <c r="AV13" i="251"/>
  <c r="AV22" i="251"/>
  <c r="AV16" i="251"/>
  <c r="AV27" i="251"/>
  <c r="AV21" i="251"/>
  <c r="AV23" i="251"/>
  <c r="AV15" i="251"/>
  <c r="AV24" i="251"/>
  <c r="AV20" i="251"/>
  <c r="AV25" i="251"/>
  <c r="AV11" i="251"/>
  <c r="AV28" i="251"/>
  <c r="AV29" i="251"/>
  <c r="AV10" i="251"/>
  <c r="AV17" i="251"/>
  <c r="AV14" i="251"/>
  <c r="AV12" i="251"/>
  <c r="AV19" i="251"/>
  <c r="CC10" i="251"/>
  <c r="CC14" i="251"/>
  <c r="CC9" i="251"/>
  <c r="CC51" i="251"/>
  <c r="CC52" i="251"/>
  <c r="CC53" i="251"/>
  <c r="CC54" i="251"/>
  <c r="CC47" i="251"/>
  <c r="CC48" i="251"/>
  <c r="CC49" i="251"/>
  <c r="CC50" i="251"/>
  <c r="CC43" i="251"/>
  <c r="CC44" i="251"/>
  <c r="CC45" i="251"/>
  <c r="CC46" i="251"/>
  <c r="CC39" i="251"/>
  <c r="CC40" i="251"/>
  <c r="CC41" i="251"/>
  <c r="CC42" i="251"/>
  <c r="CC35" i="251"/>
  <c r="CC36" i="251"/>
  <c r="CC37" i="251"/>
  <c r="CC38" i="251"/>
  <c r="CC31" i="251"/>
  <c r="CC32" i="251"/>
  <c r="CC33" i="251"/>
  <c r="CC34" i="251"/>
  <c r="CC27" i="251"/>
  <c r="CC28" i="251"/>
  <c r="CC29" i="251"/>
  <c r="CC30" i="251"/>
  <c r="CC23" i="251"/>
  <c r="CC24" i="251"/>
  <c r="CC25" i="251"/>
  <c r="CC26" i="251"/>
  <c r="CC19" i="251"/>
  <c r="CC20" i="251"/>
  <c r="CC21" i="251"/>
  <c r="CC22" i="251"/>
  <c r="CC15" i="251"/>
  <c r="CC16" i="251"/>
  <c r="CC17" i="251"/>
  <c r="CC18" i="251"/>
  <c r="CC11" i="251"/>
  <c r="CC12" i="251"/>
  <c r="CC13" i="251"/>
  <c r="CD9" i="251"/>
  <c r="CC8" i="2"/>
  <c r="CA9" i="2"/>
  <c r="CB9" i="2"/>
  <c r="AA30" i="14"/>
  <c r="AH41" i="14" s="1"/>
  <c r="DW5" i="249"/>
  <c r="DT10" i="249"/>
  <c r="DU10" i="249" s="1"/>
  <c r="DV10" i="249" s="1"/>
  <c r="DT12" i="249"/>
  <c r="DU12" i="249" s="1"/>
  <c r="DV12" i="249" s="1"/>
  <c r="DT14" i="249"/>
  <c r="DU14" i="249" s="1"/>
  <c r="DV14" i="249" s="1"/>
  <c r="DT16" i="249"/>
  <c r="DU16" i="249" s="1"/>
  <c r="DV16" i="249" s="1"/>
  <c r="DT18" i="249"/>
  <c r="DU18" i="249" s="1"/>
  <c r="DV18" i="249" s="1"/>
  <c r="DT20" i="249"/>
  <c r="DU20" i="249" s="1"/>
  <c r="DV20" i="249" s="1"/>
  <c r="DT22" i="249"/>
  <c r="DU22" i="249" s="1"/>
  <c r="DV22" i="249" s="1"/>
  <c r="DT24" i="249"/>
  <c r="DU24" i="249" s="1"/>
  <c r="DV24" i="249" s="1"/>
  <c r="DT26" i="249"/>
  <c r="DU26" i="249" s="1"/>
  <c r="DV26" i="249" s="1"/>
  <c r="DT28" i="249"/>
  <c r="DU28" i="249" s="1"/>
  <c r="DV28" i="249" s="1"/>
  <c r="DT11" i="249"/>
  <c r="DU11" i="249" s="1"/>
  <c r="DV11" i="249" s="1"/>
  <c r="DT13" i="249"/>
  <c r="DU13" i="249" s="1"/>
  <c r="DV13" i="249" s="1"/>
  <c r="DT15" i="249"/>
  <c r="DU15" i="249" s="1"/>
  <c r="DV15" i="249" s="1"/>
  <c r="DT17" i="249"/>
  <c r="DU17" i="249" s="1"/>
  <c r="DV17" i="249" s="1"/>
  <c r="DT19" i="249"/>
  <c r="DU19" i="249" s="1"/>
  <c r="DV19" i="249" s="1"/>
  <c r="DT21" i="249"/>
  <c r="DU21" i="249" s="1"/>
  <c r="DV21" i="249" s="1"/>
  <c r="DT23" i="249"/>
  <c r="DU23" i="249" s="1"/>
  <c r="DV23" i="249" s="1"/>
  <c r="DT25" i="249"/>
  <c r="DU25" i="249" s="1"/>
  <c r="DV25" i="249" s="1"/>
  <c r="DT27" i="249"/>
  <c r="DU27" i="249" s="1"/>
  <c r="DV27" i="249" s="1"/>
  <c r="DT29" i="249"/>
  <c r="DU29" i="249" s="1"/>
  <c r="DV29" i="249" s="1"/>
  <c r="AF74" i="14"/>
  <c r="AA29" i="14"/>
  <c r="H74" i="14"/>
  <c r="A74" i="14"/>
  <c r="H29" i="14"/>
  <c r="H30" i="14"/>
  <c r="DK27" i="14"/>
  <c r="AP27" i="14"/>
  <c r="DK28" i="14"/>
  <c r="AP28" i="14"/>
  <c r="DK25" i="14"/>
  <c r="AP25" i="14"/>
  <c r="AP26" i="14"/>
  <c r="DK26" i="14"/>
  <c r="CY43" i="14"/>
  <c r="CZ43" i="14"/>
  <c r="CV41" i="14"/>
  <c r="DW9" i="108"/>
  <c r="DT9" i="108"/>
  <c r="DQ9" i="108"/>
  <c r="DN9" i="108"/>
  <c r="DK8" i="249"/>
  <c r="DL8" i="249" s="1"/>
  <c r="DL9" i="249"/>
  <c r="DM9" i="249" s="1"/>
  <c r="DO9" i="249"/>
  <c r="DP9" i="249" s="1"/>
  <c r="DN8" i="249"/>
  <c r="DO8" i="249" s="1"/>
  <c r="DR9" i="249"/>
  <c r="DS9" i="249" s="1"/>
  <c r="DQ8" i="249"/>
  <c r="DR8" i="249" s="1"/>
  <c r="DH8" i="249"/>
  <c r="DI8" i="249" s="1"/>
  <c r="DI9" i="249"/>
  <c r="DJ9" i="249" s="1"/>
  <c r="DH9" i="108"/>
  <c r="DK9" i="108"/>
  <c r="CV40" i="14"/>
  <c r="DC42" i="14"/>
  <c r="CV42" i="14"/>
  <c r="DS17" i="14"/>
  <c r="DX17" i="14" s="1"/>
  <c r="DS19" i="14"/>
  <c r="DX19" i="14" s="1"/>
  <c r="DS21" i="14"/>
  <c r="DX21" i="14" s="1"/>
  <c r="DS16" i="14"/>
  <c r="DX16" i="14" s="1"/>
  <c r="DS18" i="14"/>
  <c r="DX18" i="14" s="1"/>
  <c r="DS20" i="14"/>
  <c r="DX20" i="14" s="1"/>
  <c r="DA43" i="14"/>
  <c r="CW43" i="14"/>
  <c r="DB43" i="14"/>
  <c r="AW55" i="251" l="1"/>
  <c r="CE55" i="251" s="1"/>
  <c r="AW59" i="251"/>
  <c r="CE59" i="251" s="1"/>
  <c r="AW56" i="251"/>
  <c r="CE56" i="251" s="1"/>
  <c r="AW57" i="251"/>
  <c r="CE57" i="251" s="1"/>
  <c r="AW58" i="251"/>
  <c r="CE58" i="251" s="1"/>
  <c r="CD57" i="2"/>
  <c r="CD55" i="2"/>
  <c r="CC56" i="2"/>
  <c r="CD56" i="2"/>
  <c r="CC58" i="2"/>
  <c r="CC55" i="2"/>
  <c r="CC59" i="2"/>
  <c r="CD59" i="2"/>
  <c r="CC57" i="2"/>
  <c r="CD58" i="2"/>
  <c r="Y58" i="60"/>
  <c r="Y59" i="60"/>
  <c r="Y60" i="60"/>
  <c r="Y57" i="60"/>
  <c r="X64" i="250"/>
  <c r="X65" i="250" s="1"/>
  <c r="X63" i="250"/>
  <c r="X62" i="250"/>
  <c r="Y56" i="60"/>
  <c r="DW54" i="249"/>
  <c r="DX54" i="249" s="1"/>
  <c r="DY54" i="249" s="1"/>
  <c r="DW56" i="249"/>
  <c r="DX56" i="249" s="1"/>
  <c r="DY56" i="249" s="1"/>
  <c r="DW58" i="249"/>
  <c r="DX58" i="249" s="1"/>
  <c r="DY58" i="249" s="1"/>
  <c r="DW57" i="249"/>
  <c r="DX57" i="249" s="1"/>
  <c r="DY57" i="249" s="1"/>
  <c r="DW55" i="249"/>
  <c r="DX55" i="249" s="1"/>
  <c r="DY55" i="249" s="1"/>
  <c r="DW51" i="249"/>
  <c r="DX51" i="249" s="1"/>
  <c r="DY51" i="249" s="1"/>
  <c r="DW53" i="249"/>
  <c r="DX53" i="249" s="1"/>
  <c r="DY53" i="249" s="1"/>
  <c r="DW47" i="249"/>
  <c r="DX47" i="249" s="1"/>
  <c r="DY47" i="249" s="1"/>
  <c r="DW48" i="249"/>
  <c r="DX48" i="249" s="1"/>
  <c r="DY48" i="249" s="1"/>
  <c r="DW52" i="249"/>
  <c r="DX52" i="249" s="1"/>
  <c r="DY52" i="249" s="1"/>
  <c r="DW45" i="249"/>
  <c r="DX45" i="249" s="1"/>
  <c r="DY45" i="249" s="1"/>
  <c r="DW49" i="249"/>
  <c r="DX49" i="249" s="1"/>
  <c r="DY49" i="249" s="1"/>
  <c r="DW50" i="249"/>
  <c r="DX50" i="249" s="1"/>
  <c r="DY50" i="249" s="1"/>
  <c r="DW46" i="249"/>
  <c r="DX46" i="249" s="1"/>
  <c r="DY46" i="249" s="1"/>
  <c r="AW53" i="251"/>
  <c r="CE53" i="251" s="1"/>
  <c r="AW52" i="251"/>
  <c r="CE52" i="251" s="1"/>
  <c r="AW54" i="251"/>
  <c r="CE54" i="251" s="1"/>
  <c r="AW50" i="251"/>
  <c r="CE50" i="251" s="1"/>
  <c r="AW48" i="251"/>
  <c r="CE48" i="251" s="1"/>
  <c r="AW49" i="251"/>
  <c r="CE49" i="251" s="1"/>
  <c r="AW51" i="251"/>
  <c r="CE51" i="251" s="1"/>
  <c r="AW46" i="251"/>
  <c r="CE46" i="251" s="1"/>
  <c r="AW47" i="251"/>
  <c r="CE47" i="251" s="1"/>
  <c r="AW43" i="251"/>
  <c r="CE43" i="251" s="1"/>
  <c r="DW43" i="249"/>
  <c r="DX43" i="249" s="1"/>
  <c r="DY43" i="249" s="1"/>
  <c r="DW39" i="249"/>
  <c r="DX39" i="249" s="1"/>
  <c r="DY39" i="249" s="1"/>
  <c r="DW42" i="249"/>
  <c r="DX42" i="249" s="1"/>
  <c r="DY42" i="249" s="1"/>
  <c r="DW44" i="249"/>
  <c r="DX44" i="249" s="1"/>
  <c r="DY44" i="249" s="1"/>
  <c r="DW41" i="249"/>
  <c r="DX41" i="249" s="1"/>
  <c r="DY41" i="249" s="1"/>
  <c r="DW40" i="249"/>
  <c r="DX40" i="249" s="1"/>
  <c r="DY40" i="249" s="1"/>
  <c r="AW40" i="251"/>
  <c r="CE40" i="251" s="1"/>
  <c r="AW42" i="251"/>
  <c r="CE42" i="251" s="1"/>
  <c r="AW45" i="251"/>
  <c r="CE45" i="251" s="1"/>
  <c r="AW44" i="251"/>
  <c r="CE44" i="251" s="1"/>
  <c r="AW41" i="251"/>
  <c r="CE41" i="251" s="1"/>
  <c r="AW33" i="251"/>
  <c r="CE33" i="251" s="1"/>
  <c r="AW35" i="251"/>
  <c r="CE35" i="251" s="1"/>
  <c r="AW39" i="251"/>
  <c r="CE39" i="251" s="1"/>
  <c r="AW38" i="251"/>
  <c r="CE38" i="251" s="1"/>
  <c r="AW37" i="251"/>
  <c r="CE37" i="251" s="1"/>
  <c r="DW36" i="249"/>
  <c r="DX36" i="249" s="1"/>
  <c r="DY36" i="249" s="1"/>
  <c r="DW33" i="249"/>
  <c r="DX33" i="249" s="1"/>
  <c r="DY33" i="249" s="1"/>
  <c r="DW35" i="249"/>
  <c r="DX35" i="249" s="1"/>
  <c r="DY35" i="249" s="1"/>
  <c r="DW37" i="249"/>
  <c r="DX37" i="249" s="1"/>
  <c r="DY37" i="249" s="1"/>
  <c r="DW38" i="249"/>
  <c r="DX38" i="249" s="1"/>
  <c r="DY38" i="249" s="1"/>
  <c r="DW34" i="249"/>
  <c r="DX34" i="249" s="1"/>
  <c r="DY34" i="249" s="1"/>
  <c r="DW32" i="249"/>
  <c r="DX32" i="249" s="1"/>
  <c r="DY32" i="249" s="1"/>
  <c r="AW34" i="251"/>
  <c r="CE34" i="251" s="1"/>
  <c r="AW36" i="251"/>
  <c r="CE36" i="251" s="1"/>
  <c r="AW32" i="251"/>
  <c r="CE32" i="251" s="1"/>
  <c r="AW31" i="251"/>
  <c r="CE31" i="251" s="1"/>
  <c r="DW31" i="249"/>
  <c r="DX31" i="249" s="1"/>
  <c r="DY31" i="249" s="1"/>
  <c r="DW30" i="249"/>
  <c r="DX30" i="249" s="1"/>
  <c r="DY30" i="249" s="1"/>
  <c r="AP29" i="14"/>
  <c r="CD54" i="2"/>
  <c r="CD42" i="2"/>
  <c r="CD30" i="2"/>
  <c r="CD18" i="2"/>
  <c r="CD53" i="2"/>
  <c r="CD41" i="2"/>
  <c r="CD29" i="2"/>
  <c r="CD17" i="2"/>
  <c r="CD15" i="2"/>
  <c r="CD43" i="2"/>
  <c r="CD52" i="2"/>
  <c r="CD40" i="2"/>
  <c r="CD28" i="2"/>
  <c r="CD16" i="2"/>
  <c r="CD51" i="2"/>
  <c r="CD39" i="2"/>
  <c r="CD27" i="2"/>
  <c r="CD50" i="2"/>
  <c r="CD38" i="2"/>
  <c r="CD26" i="2"/>
  <c r="CD14" i="2"/>
  <c r="CD46" i="2"/>
  <c r="CD22" i="2"/>
  <c r="CD10" i="2"/>
  <c r="CD21" i="2"/>
  <c r="CD49" i="2"/>
  <c r="CD37" i="2"/>
  <c r="CD25" i="2"/>
  <c r="CD13" i="2"/>
  <c r="CD35" i="2"/>
  <c r="CD11" i="2"/>
  <c r="CD33" i="2"/>
  <c r="CD48" i="2"/>
  <c r="CD36" i="2"/>
  <c r="CD24" i="2"/>
  <c r="CD12" i="2"/>
  <c r="CD47" i="2"/>
  <c r="CD23" i="2"/>
  <c r="CD45" i="2"/>
  <c r="CD19" i="2"/>
  <c r="CD34" i="2"/>
  <c r="CD31" i="2"/>
  <c r="CD44" i="2"/>
  <c r="CD32" i="2"/>
  <c r="CD20" i="2"/>
  <c r="DK29" i="14"/>
  <c r="DT8" i="249"/>
  <c r="DU8" i="249" s="1"/>
  <c r="AW10" i="251"/>
  <c r="CE10" i="251" s="1"/>
  <c r="CC46" i="2"/>
  <c r="CC34" i="2"/>
  <c r="CC22" i="2"/>
  <c r="CC10" i="2"/>
  <c r="CC45" i="2"/>
  <c r="CC33" i="2"/>
  <c r="CC21" i="2"/>
  <c r="CC44" i="2"/>
  <c r="CC32" i="2"/>
  <c r="CC20" i="2"/>
  <c r="CC43" i="2"/>
  <c r="CC31" i="2"/>
  <c r="CC19" i="2"/>
  <c r="CC54" i="2"/>
  <c r="CC42" i="2"/>
  <c r="CC30" i="2"/>
  <c r="CC18" i="2"/>
  <c r="CC52" i="2"/>
  <c r="CC40" i="2"/>
  <c r="CC28" i="2"/>
  <c r="CC16" i="2"/>
  <c r="CC51" i="2"/>
  <c r="CC39" i="2"/>
  <c r="CC27" i="2"/>
  <c r="CC15" i="2"/>
  <c r="CC48" i="2"/>
  <c r="CC36" i="2"/>
  <c r="CC24" i="2"/>
  <c r="CC12" i="2"/>
  <c r="CC50" i="2"/>
  <c r="CC14" i="2"/>
  <c r="CC9" i="2"/>
  <c r="CC49" i="2"/>
  <c r="CC13" i="2"/>
  <c r="CC47" i="2"/>
  <c r="CC11" i="2"/>
  <c r="CC41" i="2"/>
  <c r="CC38" i="2"/>
  <c r="CC37" i="2"/>
  <c r="CC35" i="2"/>
  <c r="CC29" i="2"/>
  <c r="CC53" i="2"/>
  <c r="CC26" i="2"/>
  <c r="CC17" i="2"/>
  <c r="CC25" i="2"/>
  <c r="CC23" i="2"/>
  <c r="CD9" i="2"/>
  <c r="AW11" i="251"/>
  <c r="CE11" i="251" s="1"/>
  <c r="AW13" i="251"/>
  <c r="CE13" i="251" s="1"/>
  <c r="A75" i="14"/>
  <c r="H75" i="14"/>
  <c r="AF75" i="14"/>
  <c r="DW10" i="249"/>
  <c r="DX10" i="249" s="1"/>
  <c r="DY10" i="249" s="1"/>
  <c r="DW12" i="249"/>
  <c r="DX12" i="249" s="1"/>
  <c r="DY12" i="249" s="1"/>
  <c r="DW14" i="249"/>
  <c r="DX14" i="249" s="1"/>
  <c r="DY14" i="249" s="1"/>
  <c r="DW16" i="249"/>
  <c r="DX16" i="249" s="1"/>
  <c r="DY16" i="249" s="1"/>
  <c r="DW18" i="249"/>
  <c r="DX18" i="249" s="1"/>
  <c r="DY18" i="249" s="1"/>
  <c r="DW20" i="249"/>
  <c r="DX20" i="249" s="1"/>
  <c r="DY20" i="249" s="1"/>
  <c r="DW22" i="249"/>
  <c r="DX22" i="249" s="1"/>
  <c r="DY22" i="249" s="1"/>
  <c r="DW24" i="249"/>
  <c r="DX24" i="249" s="1"/>
  <c r="DY24" i="249" s="1"/>
  <c r="DW26" i="249"/>
  <c r="DX26" i="249" s="1"/>
  <c r="DY26" i="249" s="1"/>
  <c r="DW28" i="249"/>
  <c r="DX28" i="249" s="1"/>
  <c r="DY28" i="249" s="1"/>
  <c r="DW15" i="249"/>
  <c r="DX15" i="249" s="1"/>
  <c r="DY15" i="249" s="1"/>
  <c r="DW23" i="249"/>
  <c r="DX23" i="249" s="1"/>
  <c r="DY23" i="249" s="1"/>
  <c r="DW27" i="249"/>
  <c r="DX27" i="249" s="1"/>
  <c r="DY27" i="249" s="1"/>
  <c r="DW11" i="249"/>
  <c r="DX11" i="249" s="1"/>
  <c r="DY11" i="249" s="1"/>
  <c r="DW21" i="249"/>
  <c r="DX21" i="249" s="1"/>
  <c r="DY21" i="249" s="1"/>
  <c r="DW13" i="249"/>
  <c r="DX13" i="249" s="1"/>
  <c r="DY13" i="249" s="1"/>
  <c r="DW19" i="249"/>
  <c r="DX19" i="249" s="1"/>
  <c r="DY19" i="249" s="1"/>
  <c r="DW29" i="249"/>
  <c r="DX29" i="249" s="1"/>
  <c r="DY29" i="249" s="1"/>
  <c r="DW17" i="249"/>
  <c r="DX17" i="249" s="1"/>
  <c r="DY17" i="249" s="1"/>
  <c r="DW25" i="249"/>
  <c r="DX25" i="249" s="1"/>
  <c r="DY25" i="249" s="1"/>
  <c r="DW9" i="249"/>
  <c r="AT28" i="14"/>
  <c r="DO28" i="14"/>
  <c r="DO29" i="14"/>
  <c r="AT29" i="14"/>
  <c r="AT26" i="14"/>
  <c r="DO26" i="14"/>
  <c r="DO27" i="14"/>
  <c r="AT27" i="14"/>
  <c r="AT25" i="14"/>
  <c r="DO25" i="14"/>
  <c r="CV43" i="14"/>
  <c r="DO9" i="108"/>
  <c r="DP9" i="108" s="1"/>
  <c r="DR9" i="108"/>
  <c r="DS9" i="108" s="1"/>
  <c r="DU9" i="108"/>
  <c r="DV9" i="108" s="1"/>
  <c r="DX9" i="108"/>
  <c r="DY9" i="108" s="1"/>
  <c r="DL9" i="108"/>
  <c r="DM9" i="108" s="1"/>
  <c r="DI9" i="108"/>
  <c r="DJ9" i="108" s="1"/>
  <c r="ED16" i="14"/>
  <c r="EJ16" i="14"/>
  <c r="ED17" i="14"/>
  <c r="EJ17" i="14"/>
  <c r="ED19" i="14"/>
  <c r="EJ19" i="14"/>
  <c r="ED18" i="14"/>
  <c r="EJ18" i="14"/>
  <c r="ED20" i="14"/>
  <c r="EJ20" i="14"/>
  <c r="ED21" i="14"/>
  <c r="EJ21" i="14"/>
  <c r="AW15" i="251" l="1"/>
  <c r="CE15" i="251" s="1"/>
  <c r="AW12" i="251"/>
  <c r="CE12" i="251" s="1"/>
  <c r="AP30" i="14"/>
  <c r="DX9" i="249"/>
  <c r="DY9" i="249" s="1"/>
  <c r="DW8" i="249"/>
  <c r="DX8" i="249" s="1"/>
  <c r="DK30" i="14"/>
  <c r="AW17" i="251" l="1"/>
  <c r="CE17" i="251" s="1"/>
  <c r="AW14" i="251"/>
  <c r="CE14" i="251" s="1"/>
  <c r="AT30" i="14"/>
  <c r="DO30" i="14"/>
  <c r="AN63" i="108"/>
  <c r="AI63" i="108"/>
  <c r="AD63" i="108"/>
  <c r="Y63" i="108"/>
  <c r="T63" i="108"/>
  <c r="AW19" i="251" l="1"/>
  <c r="CE19" i="251" s="1"/>
  <c r="AW16" i="251"/>
  <c r="CE16" i="251" s="1"/>
  <c r="A114" i="14"/>
  <c r="H114" i="14"/>
  <c r="AF114" i="14"/>
  <c r="P11" i="247"/>
  <c r="Q11" i="247"/>
  <c r="R11" i="247"/>
  <c r="S11" i="247"/>
  <c r="AW18" i="251" l="1"/>
  <c r="CE18" i="251" s="1"/>
  <c r="AW21" i="251"/>
  <c r="CE21" i="251" s="1"/>
  <c r="AM114" i="14"/>
  <c r="AT114" i="14"/>
  <c r="A1" i="247"/>
  <c r="A1" i="246"/>
  <c r="AW20" i="251" l="1"/>
  <c r="CE20" i="251" s="1"/>
  <c r="AW23" i="251"/>
  <c r="CE23" i="251" s="1"/>
  <c r="R11" i="245"/>
  <c r="AT74" i="14" s="1"/>
  <c r="Q11" i="245"/>
  <c r="AT73" i="14" s="1"/>
  <c r="P11" i="245"/>
  <c r="AW25" i="251" l="1"/>
  <c r="CE25" i="251" s="1"/>
  <c r="AW22" i="251"/>
  <c r="CE22" i="251" s="1"/>
  <c r="A89" i="14"/>
  <c r="A50" i="14"/>
  <c r="AW24" i="251" l="1"/>
  <c r="CE24" i="251" s="1"/>
  <c r="AW27" i="251"/>
  <c r="CE27" i="251" s="1"/>
  <c r="AF110" i="14"/>
  <c r="AF111" i="14"/>
  <c r="AF112" i="14"/>
  <c r="AF113" i="14"/>
  <c r="H110" i="14"/>
  <c r="H111" i="14"/>
  <c r="H112" i="14"/>
  <c r="H113" i="14"/>
  <c r="A110" i="14"/>
  <c r="A111" i="14"/>
  <c r="A112" i="14"/>
  <c r="A113" i="14"/>
  <c r="AF109" i="14"/>
  <c r="H109" i="14"/>
  <c r="A109" i="14"/>
  <c r="AF99" i="14"/>
  <c r="AF100" i="14"/>
  <c r="AF101" i="14"/>
  <c r="AF102" i="14"/>
  <c r="AF103" i="14"/>
  <c r="AF104" i="14"/>
  <c r="AF105" i="14"/>
  <c r="H99" i="14"/>
  <c r="H100" i="14"/>
  <c r="H101" i="14"/>
  <c r="H102" i="14"/>
  <c r="H103" i="14"/>
  <c r="H104" i="14"/>
  <c r="H105" i="14"/>
  <c r="A99" i="14"/>
  <c r="A100" i="14"/>
  <c r="A101" i="14"/>
  <c r="A102" i="14"/>
  <c r="A103" i="14"/>
  <c r="A104" i="14"/>
  <c r="A105" i="14"/>
  <c r="AF98" i="14"/>
  <c r="H98" i="14"/>
  <c r="A98" i="14"/>
  <c r="AM98" i="14" s="1"/>
  <c r="AW29" i="251" l="1"/>
  <c r="CE29" i="251" s="1"/>
  <c r="AW26" i="251"/>
  <c r="CE26" i="251" s="1"/>
  <c r="AM113" i="14"/>
  <c r="AT113" i="14"/>
  <c r="AM112" i="14"/>
  <c r="AM111" i="14"/>
  <c r="AM110" i="14"/>
  <c r="AM109" i="14"/>
  <c r="AM105" i="14"/>
  <c r="AM104" i="14"/>
  <c r="AM103" i="14"/>
  <c r="AM102" i="14"/>
  <c r="AM101" i="14"/>
  <c r="AM100" i="14"/>
  <c r="AM99" i="14"/>
  <c r="AF60" i="14"/>
  <c r="AF61" i="14"/>
  <c r="AF62" i="14"/>
  <c r="AF63" i="14"/>
  <c r="AF64" i="14"/>
  <c r="AF65" i="14"/>
  <c r="AF66" i="14"/>
  <c r="AF59" i="14"/>
  <c r="H60" i="14"/>
  <c r="H61" i="14"/>
  <c r="H62" i="14"/>
  <c r="H63" i="14"/>
  <c r="H64" i="14"/>
  <c r="H65" i="14"/>
  <c r="H66" i="14"/>
  <c r="H59" i="14"/>
  <c r="A60" i="14"/>
  <c r="A61" i="14"/>
  <c r="A62" i="14"/>
  <c r="A63" i="14"/>
  <c r="A64" i="14"/>
  <c r="A65" i="14"/>
  <c r="A66" i="14"/>
  <c r="A59" i="14"/>
  <c r="AW28" i="251" l="1"/>
  <c r="CE28" i="251" s="1"/>
  <c r="AM71" i="14"/>
  <c r="AM60" i="14"/>
  <c r="AM62" i="14"/>
  <c r="AM59" i="14"/>
  <c r="AM61" i="14"/>
  <c r="AM70" i="14"/>
  <c r="AM72" i="14"/>
  <c r="AM65" i="14"/>
  <c r="AM64" i="14"/>
  <c r="AM66" i="14"/>
  <c r="AM63" i="14"/>
  <c r="S55" i="247"/>
  <c r="R55" i="247"/>
  <c r="Q55" i="247"/>
  <c r="P55" i="247"/>
  <c r="O55" i="247"/>
  <c r="N55" i="247"/>
  <c r="M55" i="247"/>
  <c r="K55" i="247"/>
  <c r="J55" i="247"/>
  <c r="I55" i="247"/>
  <c r="H55" i="247"/>
  <c r="G55" i="247"/>
  <c r="F55" i="247"/>
  <c r="E55" i="247"/>
  <c r="D55" i="247"/>
  <c r="S54" i="247"/>
  <c r="R54" i="247"/>
  <c r="Q54" i="247"/>
  <c r="P54" i="247"/>
  <c r="O54" i="247"/>
  <c r="N54" i="247"/>
  <c r="M54" i="247"/>
  <c r="K54" i="247"/>
  <c r="J54" i="247"/>
  <c r="I54" i="247"/>
  <c r="H54" i="247"/>
  <c r="G54" i="247"/>
  <c r="F54" i="247"/>
  <c r="E54" i="247"/>
  <c r="D54" i="247"/>
  <c r="S53" i="247"/>
  <c r="R53" i="247"/>
  <c r="Q53" i="247"/>
  <c r="P53" i="247"/>
  <c r="O53" i="247"/>
  <c r="N53" i="247"/>
  <c r="M53" i="247"/>
  <c r="K53" i="247"/>
  <c r="J53" i="247"/>
  <c r="I53" i="247"/>
  <c r="H53" i="247"/>
  <c r="G53" i="247"/>
  <c r="F53" i="247"/>
  <c r="E53" i="247"/>
  <c r="D53" i="247"/>
  <c r="S52" i="247"/>
  <c r="R52" i="247"/>
  <c r="Q52" i="247"/>
  <c r="P52" i="247"/>
  <c r="O52" i="247"/>
  <c r="N52" i="247"/>
  <c r="M52" i="247"/>
  <c r="K52" i="247"/>
  <c r="J52" i="247"/>
  <c r="I52" i="247"/>
  <c r="H52" i="247"/>
  <c r="G52" i="247"/>
  <c r="F52" i="247"/>
  <c r="E52" i="247"/>
  <c r="D52" i="247"/>
  <c r="S51" i="247"/>
  <c r="R51" i="247"/>
  <c r="Q51" i="247"/>
  <c r="P51" i="247"/>
  <c r="O51" i="247"/>
  <c r="N51" i="247"/>
  <c r="M51" i="247"/>
  <c r="K51" i="247"/>
  <c r="J51" i="247"/>
  <c r="I51" i="247"/>
  <c r="H51" i="247"/>
  <c r="G51" i="247"/>
  <c r="F51" i="247"/>
  <c r="E51" i="247"/>
  <c r="D51" i="247"/>
  <c r="S50" i="247"/>
  <c r="R50" i="247"/>
  <c r="Q50" i="247"/>
  <c r="P50" i="247"/>
  <c r="O50" i="247"/>
  <c r="N50" i="247"/>
  <c r="M50" i="247"/>
  <c r="K50" i="247"/>
  <c r="J50" i="247"/>
  <c r="I50" i="247"/>
  <c r="H50" i="247"/>
  <c r="G50" i="247"/>
  <c r="F50" i="247"/>
  <c r="E50" i="247"/>
  <c r="D50" i="247"/>
  <c r="S49" i="247"/>
  <c r="R49" i="247"/>
  <c r="Q49" i="247"/>
  <c r="P49" i="247"/>
  <c r="O49" i="247"/>
  <c r="N49" i="247"/>
  <c r="M49" i="247"/>
  <c r="K49" i="247"/>
  <c r="J49" i="247"/>
  <c r="I49" i="247"/>
  <c r="H49" i="247"/>
  <c r="G49" i="247"/>
  <c r="F49" i="247"/>
  <c r="E49" i="247"/>
  <c r="D49" i="247"/>
  <c r="S48" i="247"/>
  <c r="R48" i="247"/>
  <c r="Q48" i="247"/>
  <c r="P48" i="247"/>
  <c r="O48" i="247"/>
  <c r="N48" i="247"/>
  <c r="M48" i="247"/>
  <c r="K48" i="247"/>
  <c r="J48" i="247"/>
  <c r="I48" i="247"/>
  <c r="H48" i="247"/>
  <c r="G48" i="247"/>
  <c r="F48" i="247"/>
  <c r="E48" i="247"/>
  <c r="D48" i="247"/>
  <c r="S47" i="247"/>
  <c r="R47" i="247"/>
  <c r="Q47" i="247"/>
  <c r="P47" i="247"/>
  <c r="O47" i="247"/>
  <c r="N47" i="247"/>
  <c r="M47" i="247"/>
  <c r="K47" i="247"/>
  <c r="J47" i="247"/>
  <c r="I47" i="247"/>
  <c r="H47" i="247"/>
  <c r="G47" i="247"/>
  <c r="F47" i="247"/>
  <c r="E47" i="247"/>
  <c r="D47" i="247"/>
  <c r="S46" i="247"/>
  <c r="R46" i="247"/>
  <c r="Q46" i="247"/>
  <c r="P46" i="247"/>
  <c r="O46" i="247"/>
  <c r="N46" i="247"/>
  <c r="M46" i="247"/>
  <c r="K46" i="247"/>
  <c r="J46" i="247"/>
  <c r="I46" i="247"/>
  <c r="H46" i="247"/>
  <c r="G46" i="247"/>
  <c r="F46" i="247"/>
  <c r="E46" i="247"/>
  <c r="D46" i="247"/>
  <c r="S45" i="247"/>
  <c r="R45" i="247"/>
  <c r="Q45" i="247"/>
  <c r="P45" i="247"/>
  <c r="O45" i="247"/>
  <c r="N45" i="247"/>
  <c r="M45" i="247"/>
  <c r="K45" i="247"/>
  <c r="J45" i="247"/>
  <c r="I45" i="247"/>
  <c r="H45" i="247"/>
  <c r="G45" i="247"/>
  <c r="F45" i="247"/>
  <c r="E45" i="247"/>
  <c r="D45" i="247"/>
  <c r="S44" i="247"/>
  <c r="R44" i="247"/>
  <c r="Q44" i="247"/>
  <c r="P44" i="247"/>
  <c r="O44" i="247"/>
  <c r="N44" i="247"/>
  <c r="M44" i="247"/>
  <c r="K44" i="247"/>
  <c r="J44" i="247"/>
  <c r="I44" i="247"/>
  <c r="H44" i="247"/>
  <c r="G44" i="247"/>
  <c r="F44" i="247"/>
  <c r="E44" i="247"/>
  <c r="D44" i="247"/>
  <c r="S43" i="247"/>
  <c r="R43" i="247"/>
  <c r="Q43" i="247"/>
  <c r="P43" i="247"/>
  <c r="O43" i="247"/>
  <c r="N43" i="247"/>
  <c r="M43" i="247"/>
  <c r="K43" i="247"/>
  <c r="J43" i="247"/>
  <c r="I43" i="247"/>
  <c r="H43" i="247"/>
  <c r="G43" i="247"/>
  <c r="F43" i="247"/>
  <c r="E43" i="247"/>
  <c r="D43" i="247"/>
  <c r="S42" i="247"/>
  <c r="R42" i="247"/>
  <c r="Q42" i="247"/>
  <c r="P42" i="247"/>
  <c r="O42" i="247"/>
  <c r="N42" i="247"/>
  <c r="M42" i="247"/>
  <c r="K42" i="247"/>
  <c r="J42" i="247"/>
  <c r="I42" i="247"/>
  <c r="H42" i="247"/>
  <c r="G42" i="247"/>
  <c r="F42" i="247"/>
  <c r="E42" i="247"/>
  <c r="D42" i="247"/>
  <c r="S41" i="247"/>
  <c r="R41" i="247"/>
  <c r="Q41" i="247"/>
  <c r="P41" i="247"/>
  <c r="O41" i="247"/>
  <c r="N41" i="247"/>
  <c r="M41" i="247"/>
  <c r="K41" i="247"/>
  <c r="J41" i="247"/>
  <c r="I41" i="247"/>
  <c r="H41" i="247"/>
  <c r="G41" i="247"/>
  <c r="F41" i="247"/>
  <c r="E41" i="247"/>
  <c r="D41" i="247"/>
  <c r="S40" i="247"/>
  <c r="R40" i="247"/>
  <c r="Q40" i="247"/>
  <c r="P40" i="247"/>
  <c r="O40" i="247"/>
  <c r="N40" i="247"/>
  <c r="M40" i="247"/>
  <c r="K40" i="247"/>
  <c r="J40" i="247"/>
  <c r="I40" i="247"/>
  <c r="H40" i="247"/>
  <c r="G40" i="247"/>
  <c r="F40" i="247"/>
  <c r="E40" i="247"/>
  <c r="D40" i="247"/>
  <c r="S39" i="247"/>
  <c r="R39" i="247"/>
  <c r="Q39" i="247"/>
  <c r="P39" i="247"/>
  <c r="O39" i="247"/>
  <c r="N39" i="247"/>
  <c r="M39" i="247"/>
  <c r="K39" i="247"/>
  <c r="J39" i="247"/>
  <c r="I39" i="247"/>
  <c r="H39" i="247"/>
  <c r="G39" i="247"/>
  <c r="F39" i="247"/>
  <c r="E39" i="247"/>
  <c r="D39" i="247"/>
  <c r="S38" i="247"/>
  <c r="R38" i="247"/>
  <c r="Q38" i="247"/>
  <c r="P38" i="247"/>
  <c r="O38" i="247"/>
  <c r="N38" i="247"/>
  <c r="M38" i="247"/>
  <c r="K38" i="247"/>
  <c r="J38" i="247"/>
  <c r="I38" i="247"/>
  <c r="H38" i="247"/>
  <c r="G38" i="247"/>
  <c r="F38" i="247"/>
  <c r="E38" i="247"/>
  <c r="D38" i="247"/>
  <c r="S37" i="247"/>
  <c r="R37" i="247"/>
  <c r="Q37" i="247"/>
  <c r="P37" i="247"/>
  <c r="O37" i="247"/>
  <c r="N37" i="247"/>
  <c r="M37" i="247"/>
  <c r="K37" i="247"/>
  <c r="J37" i="247"/>
  <c r="I37" i="247"/>
  <c r="H37" i="247"/>
  <c r="G37" i="247"/>
  <c r="F37" i="247"/>
  <c r="E37" i="247"/>
  <c r="D37" i="247"/>
  <c r="S36" i="247"/>
  <c r="R36" i="247"/>
  <c r="Q36" i="247"/>
  <c r="P36" i="247"/>
  <c r="O36" i="247"/>
  <c r="N36" i="247"/>
  <c r="M36" i="247"/>
  <c r="K36" i="247"/>
  <c r="J36" i="247"/>
  <c r="I36" i="247"/>
  <c r="H36" i="247"/>
  <c r="G36" i="247"/>
  <c r="F36" i="247"/>
  <c r="E36" i="247"/>
  <c r="D36" i="247"/>
  <c r="S35" i="247"/>
  <c r="R35" i="247"/>
  <c r="Q35" i="247"/>
  <c r="P35" i="247"/>
  <c r="O35" i="247"/>
  <c r="N35" i="247"/>
  <c r="M35" i="247"/>
  <c r="K35" i="247"/>
  <c r="J35" i="247"/>
  <c r="I35" i="247"/>
  <c r="H35" i="247"/>
  <c r="G35" i="247"/>
  <c r="F35" i="247"/>
  <c r="E35" i="247"/>
  <c r="D35" i="247"/>
  <c r="S34" i="247"/>
  <c r="R34" i="247"/>
  <c r="Q34" i="247"/>
  <c r="P34" i="247"/>
  <c r="O34" i="247"/>
  <c r="N34" i="247"/>
  <c r="M34" i="247"/>
  <c r="K34" i="247"/>
  <c r="J34" i="247"/>
  <c r="I34" i="247"/>
  <c r="H34" i="247"/>
  <c r="G34" i="247"/>
  <c r="F34" i="247"/>
  <c r="E34" i="247"/>
  <c r="D34" i="247"/>
  <c r="S33" i="247"/>
  <c r="R33" i="247"/>
  <c r="Q33" i="247"/>
  <c r="P33" i="247"/>
  <c r="O33" i="247"/>
  <c r="N33" i="247"/>
  <c r="M33" i="247"/>
  <c r="K33" i="247"/>
  <c r="J33" i="247"/>
  <c r="I33" i="247"/>
  <c r="H33" i="247"/>
  <c r="G33" i="247"/>
  <c r="F33" i="247"/>
  <c r="E33" i="247"/>
  <c r="D33" i="247"/>
  <c r="S32" i="247"/>
  <c r="R32" i="247"/>
  <c r="Q32" i="247"/>
  <c r="P32" i="247"/>
  <c r="O32" i="247"/>
  <c r="N32" i="247"/>
  <c r="M32" i="247"/>
  <c r="K32" i="247"/>
  <c r="J32" i="247"/>
  <c r="I32" i="247"/>
  <c r="H32" i="247"/>
  <c r="G32" i="247"/>
  <c r="F32" i="247"/>
  <c r="E32" i="247"/>
  <c r="D32" i="247"/>
  <c r="S31" i="247"/>
  <c r="R31" i="247"/>
  <c r="Q31" i="247"/>
  <c r="P31" i="247"/>
  <c r="O31" i="247"/>
  <c r="N31" i="247"/>
  <c r="M31" i="247"/>
  <c r="K31" i="247"/>
  <c r="J31" i="247"/>
  <c r="I31" i="247"/>
  <c r="H31" i="247"/>
  <c r="G31" i="247"/>
  <c r="F31" i="247"/>
  <c r="E31" i="247"/>
  <c r="D31" i="247"/>
  <c r="S30" i="247"/>
  <c r="R30" i="247"/>
  <c r="Q30" i="247"/>
  <c r="P30" i="247"/>
  <c r="O30" i="247"/>
  <c r="N30" i="247"/>
  <c r="M30" i="247"/>
  <c r="K30" i="247"/>
  <c r="J30" i="247"/>
  <c r="I30" i="247"/>
  <c r="H30" i="247"/>
  <c r="G30" i="247"/>
  <c r="F30" i="247"/>
  <c r="E30" i="247"/>
  <c r="D30" i="247"/>
  <c r="S29" i="247"/>
  <c r="R29" i="247"/>
  <c r="Q29" i="247"/>
  <c r="P29" i="247"/>
  <c r="O29" i="247"/>
  <c r="N29" i="247"/>
  <c r="M29" i="247"/>
  <c r="K29" i="247"/>
  <c r="J29" i="247"/>
  <c r="I29" i="247"/>
  <c r="H29" i="247"/>
  <c r="G29" i="247"/>
  <c r="F29" i="247"/>
  <c r="E29" i="247"/>
  <c r="D29" i="247"/>
  <c r="S28" i="247"/>
  <c r="R28" i="247"/>
  <c r="Q28" i="247"/>
  <c r="P28" i="247"/>
  <c r="O28" i="247"/>
  <c r="N28" i="247"/>
  <c r="M28" i="247"/>
  <c r="K28" i="247"/>
  <c r="J28" i="247"/>
  <c r="I28" i="247"/>
  <c r="H28" i="247"/>
  <c r="G28" i="247"/>
  <c r="F28" i="247"/>
  <c r="E28" i="247"/>
  <c r="D28" i="247"/>
  <c r="S27" i="247"/>
  <c r="R27" i="247"/>
  <c r="Q27" i="247"/>
  <c r="P27" i="247"/>
  <c r="O27" i="247"/>
  <c r="N27" i="247"/>
  <c r="M27" i="247"/>
  <c r="K27" i="247"/>
  <c r="J27" i="247"/>
  <c r="I27" i="247"/>
  <c r="H27" i="247"/>
  <c r="G27" i="247"/>
  <c r="F27" i="247"/>
  <c r="E27" i="247"/>
  <c r="D27" i="247"/>
  <c r="S26" i="247"/>
  <c r="R26" i="247"/>
  <c r="Q26" i="247"/>
  <c r="P26" i="247"/>
  <c r="O26" i="247"/>
  <c r="N26" i="247"/>
  <c r="M26" i="247"/>
  <c r="K26" i="247"/>
  <c r="J26" i="247"/>
  <c r="I26" i="247"/>
  <c r="H26" i="247"/>
  <c r="G26" i="247"/>
  <c r="F26" i="247"/>
  <c r="E26" i="247"/>
  <c r="D26" i="247"/>
  <c r="S25" i="247"/>
  <c r="R25" i="247"/>
  <c r="Q25" i="247"/>
  <c r="P25" i="247"/>
  <c r="O25" i="247"/>
  <c r="N25" i="247"/>
  <c r="M25" i="247"/>
  <c r="K25" i="247"/>
  <c r="J25" i="247"/>
  <c r="I25" i="247"/>
  <c r="H25" i="247"/>
  <c r="G25" i="247"/>
  <c r="F25" i="247"/>
  <c r="E25" i="247"/>
  <c r="D25" i="247"/>
  <c r="S24" i="247"/>
  <c r="R24" i="247"/>
  <c r="Q24" i="247"/>
  <c r="P24" i="247"/>
  <c r="O24" i="247"/>
  <c r="N24" i="247"/>
  <c r="M24" i="247"/>
  <c r="K24" i="247"/>
  <c r="J24" i="247"/>
  <c r="I24" i="247"/>
  <c r="H24" i="247"/>
  <c r="G24" i="247"/>
  <c r="F24" i="247"/>
  <c r="E24" i="247"/>
  <c r="D24" i="247"/>
  <c r="S23" i="247"/>
  <c r="R23" i="247"/>
  <c r="Q23" i="247"/>
  <c r="P23" i="247"/>
  <c r="O23" i="247"/>
  <c r="N23" i="247"/>
  <c r="M23" i="247"/>
  <c r="K23" i="247"/>
  <c r="J23" i="247"/>
  <c r="I23" i="247"/>
  <c r="H23" i="247"/>
  <c r="G23" i="247"/>
  <c r="F23" i="247"/>
  <c r="E23" i="247"/>
  <c r="D23" i="247"/>
  <c r="S22" i="247"/>
  <c r="R22" i="247"/>
  <c r="Q22" i="247"/>
  <c r="P22" i="247"/>
  <c r="O22" i="247"/>
  <c r="N22" i="247"/>
  <c r="M22" i="247"/>
  <c r="K22" i="247"/>
  <c r="J22" i="247"/>
  <c r="I22" i="247"/>
  <c r="H22" i="247"/>
  <c r="G22" i="247"/>
  <c r="F22" i="247"/>
  <c r="E22" i="247"/>
  <c r="D22" i="247"/>
  <c r="S21" i="247"/>
  <c r="R21" i="247"/>
  <c r="Q21" i="247"/>
  <c r="P21" i="247"/>
  <c r="O21" i="247"/>
  <c r="N21" i="247"/>
  <c r="M21" i="247"/>
  <c r="K21" i="247"/>
  <c r="J21" i="247"/>
  <c r="I21" i="247"/>
  <c r="H21" i="247"/>
  <c r="G21" i="247"/>
  <c r="F21" i="247"/>
  <c r="E21" i="247"/>
  <c r="D21" i="247"/>
  <c r="S20" i="247"/>
  <c r="R20" i="247"/>
  <c r="Q20" i="247"/>
  <c r="P20" i="247"/>
  <c r="O20" i="247"/>
  <c r="N20" i="247"/>
  <c r="M20" i="247"/>
  <c r="K20" i="247"/>
  <c r="J20" i="247"/>
  <c r="I20" i="247"/>
  <c r="H20" i="247"/>
  <c r="G20" i="247"/>
  <c r="F20" i="247"/>
  <c r="E20" i="247"/>
  <c r="D20" i="247"/>
  <c r="S19" i="247"/>
  <c r="R19" i="247"/>
  <c r="Q19" i="247"/>
  <c r="P19" i="247"/>
  <c r="O19" i="247"/>
  <c r="N19" i="247"/>
  <c r="M19" i="247"/>
  <c r="K19" i="247"/>
  <c r="J19" i="247"/>
  <c r="I19" i="247"/>
  <c r="H19" i="247"/>
  <c r="G19" i="247"/>
  <c r="F19" i="247"/>
  <c r="E19" i="247"/>
  <c r="D19" i="247"/>
  <c r="S18" i="247"/>
  <c r="R18" i="247"/>
  <c r="Q18" i="247"/>
  <c r="P18" i="247"/>
  <c r="O18" i="247"/>
  <c r="N18" i="247"/>
  <c r="M18" i="247"/>
  <c r="K18" i="247"/>
  <c r="J18" i="247"/>
  <c r="I18" i="247"/>
  <c r="H18" i="247"/>
  <c r="G18" i="247"/>
  <c r="F18" i="247"/>
  <c r="E18" i="247"/>
  <c r="D18" i="247"/>
  <c r="S17" i="247"/>
  <c r="R17" i="247"/>
  <c r="Q17" i="247"/>
  <c r="P17" i="247"/>
  <c r="O17" i="247"/>
  <c r="N17" i="247"/>
  <c r="M17" i="247"/>
  <c r="K17" i="247"/>
  <c r="J17" i="247"/>
  <c r="I17" i="247"/>
  <c r="H17" i="247"/>
  <c r="G17" i="247"/>
  <c r="F17" i="247"/>
  <c r="E17" i="247"/>
  <c r="D17" i="247"/>
  <c r="S16" i="247"/>
  <c r="R16" i="247"/>
  <c r="Q16" i="247"/>
  <c r="P16" i="247"/>
  <c r="O16" i="247"/>
  <c r="N16" i="247"/>
  <c r="M16" i="247"/>
  <c r="K16" i="247"/>
  <c r="J16" i="247"/>
  <c r="I16" i="247"/>
  <c r="H16" i="247"/>
  <c r="G16" i="247"/>
  <c r="F16" i="247"/>
  <c r="E16" i="247"/>
  <c r="D16" i="247"/>
  <c r="S15" i="247"/>
  <c r="R15" i="247"/>
  <c r="Q15" i="247"/>
  <c r="AT112" i="14" s="1"/>
  <c r="P15" i="247"/>
  <c r="AT111" i="14" s="1"/>
  <c r="O15" i="247"/>
  <c r="N15" i="247"/>
  <c r="M15" i="247"/>
  <c r="K15" i="247"/>
  <c r="J15" i="247"/>
  <c r="I15" i="247"/>
  <c r="H15" i="247"/>
  <c r="G15" i="247"/>
  <c r="F15" i="247"/>
  <c r="E15" i="247"/>
  <c r="D15" i="247"/>
  <c r="S14" i="247"/>
  <c r="R14" i="247"/>
  <c r="Q14" i="247"/>
  <c r="P14" i="247"/>
  <c r="O14" i="247"/>
  <c r="N14" i="247"/>
  <c r="M14" i="247"/>
  <c r="K14" i="247"/>
  <c r="J14" i="247"/>
  <c r="I14" i="247"/>
  <c r="H14" i="247"/>
  <c r="G14" i="247"/>
  <c r="F14" i="247"/>
  <c r="E14" i="247"/>
  <c r="D14" i="247"/>
  <c r="S13" i="247"/>
  <c r="R13" i="247"/>
  <c r="Q13" i="247"/>
  <c r="P13" i="247"/>
  <c r="O13" i="247"/>
  <c r="N13" i="247"/>
  <c r="M13" i="247"/>
  <c r="K13" i="247"/>
  <c r="J13" i="247"/>
  <c r="I13" i="247"/>
  <c r="H13" i="247"/>
  <c r="G13" i="247"/>
  <c r="F13" i="247"/>
  <c r="E13" i="247"/>
  <c r="D13" i="247"/>
  <c r="S12" i="247"/>
  <c r="R12" i="247"/>
  <c r="Q12" i="247"/>
  <c r="P12" i="247"/>
  <c r="O12" i="247"/>
  <c r="N12" i="247"/>
  <c r="M12" i="247"/>
  <c r="K12" i="247"/>
  <c r="J12" i="247"/>
  <c r="I12" i="247"/>
  <c r="H12" i="247"/>
  <c r="G12" i="247"/>
  <c r="F12" i="247"/>
  <c r="E12" i="247"/>
  <c r="D12" i="247"/>
  <c r="O11" i="247"/>
  <c r="N11" i="247"/>
  <c r="K11" i="247"/>
  <c r="J11" i="247"/>
  <c r="I11" i="247"/>
  <c r="H11" i="247"/>
  <c r="G11" i="247"/>
  <c r="AT101" i="14" s="1"/>
  <c r="F11" i="247"/>
  <c r="AT100" i="14" s="1"/>
  <c r="E11" i="247"/>
  <c r="D11" i="247"/>
  <c r="P63" i="247"/>
  <c r="G63" i="247"/>
  <c r="B63" i="247"/>
  <c r="C55" i="247"/>
  <c r="B55" i="247"/>
  <c r="C54" i="247"/>
  <c r="B54" i="247"/>
  <c r="C53" i="247"/>
  <c r="B53" i="247"/>
  <c r="C52" i="247"/>
  <c r="B52" i="247"/>
  <c r="C51" i="247"/>
  <c r="B51" i="247"/>
  <c r="C50" i="247"/>
  <c r="B50" i="247"/>
  <c r="C49" i="247"/>
  <c r="B49" i="247"/>
  <c r="C48" i="247"/>
  <c r="B48" i="247"/>
  <c r="C47" i="247"/>
  <c r="B47" i="247"/>
  <c r="C46" i="247"/>
  <c r="B46" i="247"/>
  <c r="C45" i="247"/>
  <c r="B45" i="247"/>
  <c r="C44" i="247"/>
  <c r="B44" i="247"/>
  <c r="C43" i="247"/>
  <c r="B43" i="247"/>
  <c r="C42" i="247"/>
  <c r="B42" i="247"/>
  <c r="C41" i="247"/>
  <c r="B41" i="247"/>
  <c r="C40" i="247"/>
  <c r="B40" i="247"/>
  <c r="C39" i="247"/>
  <c r="B39" i="247"/>
  <c r="C38" i="247"/>
  <c r="B38" i="247"/>
  <c r="C37" i="247"/>
  <c r="B37" i="247"/>
  <c r="C36" i="247"/>
  <c r="B36" i="247"/>
  <c r="C35" i="247"/>
  <c r="B35" i="247"/>
  <c r="C34" i="247"/>
  <c r="B34" i="247"/>
  <c r="C33" i="247"/>
  <c r="B33" i="247"/>
  <c r="C32" i="247"/>
  <c r="B32" i="247"/>
  <c r="C31" i="247"/>
  <c r="B31" i="247"/>
  <c r="C30" i="247"/>
  <c r="B30" i="247"/>
  <c r="C29" i="247"/>
  <c r="B29" i="247"/>
  <c r="C28" i="247"/>
  <c r="B28" i="247"/>
  <c r="C27" i="247"/>
  <c r="B27" i="247"/>
  <c r="C26" i="247"/>
  <c r="B26" i="247"/>
  <c r="C25" i="247"/>
  <c r="B25" i="247"/>
  <c r="C24" i="247"/>
  <c r="B24" i="247"/>
  <c r="C23" i="247"/>
  <c r="B23" i="247"/>
  <c r="C22" i="247"/>
  <c r="B22" i="247"/>
  <c r="C21" i="247"/>
  <c r="B21" i="247"/>
  <c r="C20" i="247"/>
  <c r="B20" i="247"/>
  <c r="C19" i="247"/>
  <c r="B19" i="247"/>
  <c r="C18" i="247"/>
  <c r="B18" i="247"/>
  <c r="C17" i="247"/>
  <c r="B17" i="247"/>
  <c r="C16" i="247"/>
  <c r="B16" i="247"/>
  <c r="C15" i="247"/>
  <c r="B15" i="247"/>
  <c r="C14" i="247"/>
  <c r="B14" i="247"/>
  <c r="C13" i="247"/>
  <c r="B13" i="247"/>
  <c r="C12" i="247"/>
  <c r="B12" i="247"/>
  <c r="C11" i="247"/>
  <c r="B11" i="247"/>
  <c r="S9" i="247"/>
  <c r="R9" i="247"/>
  <c r="Q9" i="247"/>
  <c r="P9" i="247"/>
  <c r="O9" i="247"/>
  <c r="N9" i="247"/>
  <c r="K9" i="247"/>
  <c r="J9" i="247"/>
  <c r="I9" i="247"/>
  <c r="H9" i="247"/>
  <c r="G9" i="247"/>
  <c r="F9" i="247"/>
  <c r="E9" i="247"/>
  <c r="D9" i="247"/>
  <c r="A3" i="247"/>
  <c r="AF56" i="246"/>
  <c r="AD56" i="246"/>
  <c r="AB56" i="246"/>
  <c r="Z56" i="246"/>
  <c r="X56" i="246"/>
  <c r="V56" i="246"/>
  <c r="T56" i="246"/>
  <c r="R56" i="246"/>
  <c r="P56" i="246"/>
  <c r="N56" i="246"/>
  <c r="L56" i="246"/>
  <c r="J56" i="246"/>
  <c r="H56" i="246"/>
  <c r="F56" i="246"/>
  <c r="D56" i="246"/>
  <c r="AH55" i="246"/>
  <c r="AI55" i="246" s="1"/>
  <c r="C55" i="246"/>
  <c r="B55" i="246"/>
  <c r="C54" i="246"/>
  <c r="B54" i="246"/>
  <c r="C53" i="246"/>
  <c r="B53" i="246"/>
  <c r="C52" i="246"/>
  <c r="B52" i="246"/>
  <c r="C51" i="246"/>
  <c r="B51" i="246"/>
  <c r="C50" i="246"/>
  <c r="B50" i="246"/>
  <c r="C49" i="246"/>
  <c r="B49" i="246"/>
  <c r="C48" i="246"/>
  <c r="B48" i="246"/>
  <c r="C47" i="246"/>
  <c r="B47" i="246"/>
  <c r="C46" i="246"/>
  <c r="B46" i="246"/>
  <c r="C45" i="246"/>
  <c r="B45" i="246"/>
  <c r="C44" i="246"/>
  <c r="B44" i="246"/>
  <c r="C43" i="246"/>
  <c r="B43" i="246"/>
  <c r="C42" i="246"/>
  <c r="B42" i="246"/>
  <c r="C41" i="246"/>
  <c r="B41" i="246"/>
  <c r="C40" i="246"/>
  <c r="B40" i="246"/>
  <c r="C39" i="246"/>
  <c r="B39" i="246"/>
  <c r="C38" i="246"/>
  <c r="B38" i="246"/>
  <c r="C37" i="246"/>
  <c r="B37" i="246"/>
  <c r="C36" i="246"/>
  <c r="B36" i="246"/>
  <c r="C35" i="246"/>
  <c r="B35" i="246"/>
  <c r="C34" i="246"/>
  <c r="B34" i="246"/>
  <c r="C33" i="246"/>
  <c r="B33" i="246"/>
  <c r="C32" i="246"/>
  <c r="B32" i="246"/>
  <c r="C31" i="246"/>
  <c r="B31" i="246"/>
  <c r="C30" i="246"/>
  <c r="B30" i="246"/>
  <c r="C29" i="246"/>
  <c r="B29" i="246"/>
  <c r="C28" i="246"/>
  <c r="B28" i="246"/>
  <c r="C27" i="246"/>
  <c r="B27" i="246"/>
  <c r="C26" i="246"/>
  <c r="B26" i="246"/>
  <c r="C25" i="246"/>
  <c r="B25" i="246"/>
  <c r="C24" i="246"/>
  <c r="B24" i="246"/>
  <c r="C23" i="246"/>
  <c r="B23" i="246"/>
  <c r="C22" i="246"/>
  <c r="B22" i="246"/>
  <c r="C21" i="246"/>
  <c r="B21" i="246"/>
  <c r="C20" i="246"/>
  <c r="B20" i="246"/>
  <c r="C19" i="246"/>
  <c r="B19" i="246"/>
  <c r="C18" i="246"/>
  <c r="B18" i="246"/>
  <c r="C17" i="246"/>
  <c r="B17" i="246"/>
  <c r="C16" i="246"/>
  <c r="B16" i="246"/>
  <c r="C15" i="246"/>
  <c r="B15" i="246"/>
  <c r="C14" i="246"/>
  <c r="B14" i="246"/>
  <c r="C13" i="246"/>
  <c r="B13" i="246"/>
  <c r="C12" i="246"/>
  <c r="B12" i="246"/>
  <c r="C11" i="246"/>
  <c r="B11" i="246"/>
  <c r="AF9" i="246"/>
  <c r="AD9" i="246"/>
  <c r="AB9" i="246"/>
  <c r="Z9" i="246"/>
  <c r="X9" i="246"/>
  <c r="V9" i="246"/>
  <c r="T9" i="246"/>
  <c r="R9" i="246"/>
  <c r="P9" i="246"/>
  <c r="N9" i="246"/>
  <c r="L9" i="246"/>
  <c r="J9" i="246"/>
  <c r="H9" i="246"/>
  <c r="F9" i="246"/>
  <c r="D9" i="246"/>
  <c r="A3" i="246"/>
  <c r="S55" i="245"/>
  <c r="R55" i="245"/>
  <c r="Q55" i="245"/>
  <c r="P55" i="245"/>
  <c r="O55" i="245"/>
  <c r="N55" i="245"/>
  <c r="M55" i="245"/>
  <c r="K55" i="245"/>
  <c r="J55" i="245"/>
  <c r="I55" i="245"/>
  <c r="H55" i="245"/>
  <c r="G55" i="245"/>
  <c r="F55" i="245"/>
  <c r="E55" i="245"/>
  <c r="D55" i="245"/>
  <c r="S54" i="245"/>
  <c r="R54" i="245"/>
  <c r="Q54" i="245"/>
  <c r="P54" i="245"/>
  <c r="O54" i="245"/>
  <c r="N54" i="245"/>
  <c r="M54" i="245"/>
  <c r="K54" i="245"/>
  <c r="J54" i="245"/>
  <c r="I54" i="245"/>
  <c r="H54" i="245"/>
  <c r="G54" i="245"/>
  <c r="F54" i="245"/>
  <c r="E54" i="245"/>
  <c r="D54" i="245"/>
  <c r="S53" i="245"/>
  <c r="R53" i="245"/>
  <c r="Q53" i="245"/>
  <c r="P53" i="245"/>
  <c r="O53" i="245"/>
  <c r="N53" i="245"/>
  <c r="M53" i="245"/>
  <c r="K53" i="245"/>
  <c r="J53" i="245"/>
  <c r="I53" i="245"/>
  <c r="H53" i="245"/>
  <c r="G53" i="245"/>
  <c r="F53" i="245"/>
  <c r="E53" i="245"/>
  <c r="D53" i="245"/>
  <c r="S52" i="245"/>
  <c r="R52" i="245"/>
  <c r="Q52" i="245"/>
  <c r="P52" i="245"/>
  <c r="O52" i="245"/>
  <c r="N52" i="245"/>
  <c r="M52" i="245"/>
  <c r="K52" i="245"/>
  <c r="J52" i="245"/>
  <c r="I52" i="245"/>
  <c r="H52" i="245"/>
  <c r="G52" i="245"/>
  <c r="F52" i="245"/>
  <c r="E52" i="245"/>
  <c r="D52" i="245"/>
  <c r="S51" i="245"/>
  <c r="R51" i="245"/>
  <c r="Q51" i="245"/>
  <c r="P51" i="245"/>
  <c r="O51" i="245"/>
  <c r="N51" i="245"/>
  <c r="M51" i="245"/>
  <c r="K51" i="245"/>
  <c r="J51" i="245"/>
  <c r="I51" i="245"/>
  <c r="H51" i="245"/>
  <c r="G51" i="245"/>
  <c r="F51" i="245"/>
  <c r="E51" i="245"/>
  <c r="D51" i="245"/>
  <c r="S50" i="245"/>
  <c r="R50" i="245"/>
  <c r="Q50" i="245"/>
  <c r="P50" i="245"/>
  <c r="O50" i="245"/>
  <c r="N50" i="245"/>
  <c r="M50" i="245"/>
  <c r="K50" i="245"/>
  <c r="J50" i="245"/>
  <c r="I50" i="245"/>
  <c r="H50" i="245"/>
  <c r="G50" i="245"/>
  <c r="F50" i="245"/>
  <c r="E50" i="245"/>
  <c r="D50" i="245"/>
  <c r="S49" i="245"/>
  <c r="R49" i="245"/>
  <c r="Q49" i="245"/>
  <c r="P49" i="245"/>
  <c r="O49" i="245"/>
  <c r="N49" i="245"/>
  <c r="M49" i="245"/>
  <c r="K49" i="245"/>
  <c r="J49" i="245"/>
  <c r="I49" i="245"/>
  <c r="H49" i="245"/>
  <c r="G49" i="245"/>
  <c r="F49" i="245"/>
  <c r="E49" i="245"/>
  <c r="D49" i="245"/>
  <c r="S48" i="245"/>
  <c r="R48" i="245"/>
  <c r="Q48" i="245"/>
  <c r="P48" i="245"/>
  <c r="O48" i="245"/>
  <c r="N48" i="245"/>
  <c r="M48" i="245"/>
  <c r="K48" i="245"/>
  <c r="J48" i="245"/>
  <c r="I48" i="245"/>
  <c r="H48" i="245"/>
  <c r="G48" i="245"/>
  <c r="F48" i="245"/>
  <c r="E48" i="245"/>
  <c r="D48" i="245"/>
  <c r="S47" i="245"/>
  <c r="R47" i="245"/>
  <c r="Q47" i="245"/>
  <c r="P47" i="245"/>
  <c r="O47" i="245"/>
  <c r="N47" i="245"/>
  <c r="M47" i="245"/>
  <c r="K47" i="245"/>
  <c r="J47" i="245"/>
  <c r="I47" i="245"/>
  <c r="H47" i="245"/>
  <c r="G47" i="245"/>
  <c r="F47" i="245"/>
  <c r="E47" i="245"/>
  <c r="D47" i="245"/>
  <c r="S46" i="245"/>
  <c r="R46" i="245"/>
  <c r="Q46" i="245"/>
  <c r="P46" i="245"/>
  <c r="O46" i="245"/>
  <c r="N46" i="245"/>
  <c r="M46" i="245"/>
  <c r="K46" i="245"/>
  <c r="J46" i="245"/>
  <c r="I46" i="245"/>
  <c r="H46" i="245"/>
  <c r="G46" i="245"/>
  <c r="F46" i="245"/>
  <c r="E46" i="245"/>
  <c r="D46" i="245"/>
  <c r="S45" i="245"/>
  <c r="R45" i="245"/>
  <c r="Q45" i="245"/>
  <c r="P45" i="245"/>
  <c r="O45" i="245"/>
  <c r="N45" i="245"/>
  <c r="M45" i="245"/>
  <c r="K45" i="245"/>
  <c r="J45" i="245"/>
  <c r="I45" i="245"/>
  <c r="H45" i="245"/>
  <c r="G45" i="245"/>
  <c r="F45" i="245"/>
  <c r="E45" i="245"/>
  <c r="D45" i="245"/>
  <c r="S44" i="245"/>
  <c r="R44" i="245"/>
  <c r="Q44" i="245"/>
  <c r="P44" i="245"/>
  <c r="O44" i="245"/>
  <c r="N44" i="245"/>
  <c r="M44" i="245"/>
  <c r="K44" i="245"/>
  <c r="J44" i="245"/>
  <c r="I44" i="245"/>
  <c r="H44" i="245"/>
  <c r="G44" i="245"/>
  <c r="F44" i="245"/>
  <c r="E44" i="245"/>
  <c r="D44" i="245"/>
  <c r="S43" i="245"/>
  <c r="R43" i="245"/>
  <c r="Q43" i="245"/>
  <c r="P43" i="245"/>
  <c r="O43" i="245"/>
  <c r="N43" i="245"/>
  <c r="M43" i="245"/>
  <c r="K43" i="245"/>
  <c r="J43" i="245"/>
  <c r="I43" i="245"/>
  <c r="H43" i="245"/>
  <c r="G43" i="245"/>
  <c r="F43" i="245"/>
  <c r="E43" i="245"/>
  <c r="D43" i="245"/>
  <c r="S42" i="245"/>
  <c r="R42" i="245"/>
  <c r="Q42" i="245"/>
  <c r="P42" i="245"/>
  <c r="O42" i="245"/>
  <c r="N42" i="245"/>
  <c r="M42" i="245"/>
  <c r="K42" i="245"/>
  <c r="J42" i="245"/>
  <c r="I42" i="245"/>
  <c r="H42" i="245"/>
  <c r="G42" i="245"/>
  <c r="F42" i="245"/>
  <c r="E42" i="245"/>
  <c r="D42" i="245"/>
  <c r="S41" i="245"/>
  <c r="R41" i="245"/>
  <c r="Q41" i="245"/>
  <c r="P41" i="245"/>
  <c r="O41" i="245"/>
  <c r="N41" i="245"/>
  <c r="M41" i="245"/>
  <c r="K41" i="245"/>
  <c r="J41" i="245"/>
  <c r="I41" i="245"/>
  <c r="H41" i="245"/>
  <c r="G41" i="245"/>
  <c r="F41" i="245"/>
  <c r="E41" i="245"/>
  <c r="D41" i="245"/>
  <c r="S40" i="245"/>
  <c r="R40" i="245"/>
  <c r="Q40" i="245"/>
  <c r="P40" i="245"/>
  <c r="O40" i="245"/>
  <c r="N40" i="245"/>
  <c r="M40" i="245"/>
  <c r="K40" i="245"/>
  <c r="J40" i="245"/>
  <c r="I40" i="245"/>
  <c r="H40" i="245"/>
  <c r="G40" i="245"/>
  <c r="F40" i="245"/>
  <c r="E40" i="245"/>
  <c r="D40" i="245"/>
  <c r="S39" i="245"/>
  <c r="R39" i="245"/>
  <c r="Q39" i="245"/>
  <c r="P39" i="245"/>
  <c r="O39" i="245"/>
  <c r="N39" i="245"/>
  <c r="M39" i="245"/>
  <c r="K39" i="245"/>
  <c r="J39" i="245"/>
  <c r="I39" i="245"/>
  <c r="H39" i="245"/>
  <c r="G39" i="245"/>
  <c r="F39" i="245"/>
  <c r="E39" i="245"/>
  <c r="D39" i="245"/>
  <c r="S38" i="245"/>
  <c r="R38" i="245"/>
  <c r="Q38" i="245"/>
  <c r="P38" i="245"/>
  <c r="O38" i="245"/>
  <c r="N38" i="245"/>
  <c r="M38" i="245"/>
  <c r="K38" i="245"/>
  <c r="J38" i="245"/>
  <c r="I38" i="245"/>
  <c r="H38" i="245"/>
  <c r="G38" i="245"/>
  <c r="F38" i="245"/>
  <c r="E38" i="245"/>
  <c r="D38" i="245"/>
  <c r="S37" i="245"/>
  <c r="R37" i="245"/>
  <c r="Q37" i="245"/>
  <c r="P37" i="245"/>
  <c r="O37" i="245"/>
  <c r="N37" i="245"/>
  <c r="M37" i="245"/>
  <c r="K37" i="245"/>
  <c r="J37" i="245"/>
  <c r="I37" i="245"/>
  <c r="H37" i="245"/>
  <c r="G37" i="245"/>
  <c r="F37" i="245"/>
  <c r="E37" i="245"/>
  <c r="D37" i="245"/>
  <c r="S36" i="245"/>
  <c r="R36" i="245"/>
  <c r="Q36" i="245"/>
  <c r="P36" i="245"/>
  <c r="O36" i="245"/>
  <c r="N36" i="245"/>
  <c r="M36" i="245"/>
  <c r="K36" i="245"/>
  <c r="J36" i="245"/>
  <c r="I36" i="245"/>
  <c r="H36" i="245"/>
  <c r="G36" i="245"/>
  <c r="F36" i="245"/>
  <c r="E36" i="245"/>
  <c r="D36" i="245"/>
  <c r="S35" i="245"/>
  <c r="R35" i="245"/>
  <c r="Q35" i="245"/>
  <c r="P35" i="245"/>
  <c r="O35" i="245"/>
  <c r="N35" i="245"/>
  <c r="M35" i="245"/>
  <c r="K35" i="245"/>
  <c r="J35" i="245"/>
  <c r="I35" i="245"/>
  <c r="H35" i="245"/>
  <c r="G35" i="245"/>
  <c r="F35" i="245"/>
  <c r="E35" i="245"/>
  <c r="D35" i="245"/>
  <c r="S34" i="245"/>
  <c r="R34" i="245"/>
  <c r="Q34" i="245"/>
  <c r="P34" i="245"/>
  <c r="O34" i="245"/>
  <c r="N34" i="245"/>
  <c r="M34" i="245"/>
  <c r="K34" i="245"/>
  <c r="J34" i="245"/>
  <c r="I34" i="245"/>
  <c r="H34" i="245"/>
  <c r="G34" i="245"/>
  <c r="F34" i="245"/>
  <c r="E34" i="245"/>
  <c r="D34" i="245"/>
  <c r="S33" i="245"/>
  <c r="R33" i="245"/>
  <c r="Q33" i="245"/>
  <c r="P33" i="245"/>
  <c r="O33" i="245"/>
  <c r="N33" i="245"/>
  <c r="M33" i="245"/>
  <c r="K33" i="245"/>
  <c r="J33" i="245"/>
  <c r="I33" i="245"/>
  <c r="H33" i="245"/>
  <c r="G33" i="245"/>
  <c r="F33" i="245"/>
  <c r="E33" i="245"/>
  <c r="D33" i="245"/>
  <c r="S32" i="245"/>
  <c r="R32" i="245"/>
  <c r="Q32" i="245"/>
  <c r="P32" i="245"/>
  <c r="O32" i="245"/>
  <c r="N32" i="245"/>
  <c r="M32" i="245"/>
  <c r="K32" i="245"/>
  <c r="J32" i="245"/>
  <c r="I32" i="245"/>
  <c r="H32" i="245"/>
  <c r="G32" i="245"/>
  <c r="F32" i="245"/>
  <c r="E32" i="245"/>
  <c r="D32" i="245"/>
  <c r="S31" i="245"/>
  <c r="R31" i="245"/>
  <c r="Q31" i="245"/>
  <c r="P31" i="245"/>
  <c r="O31" i="245"/>
  <c r="N31" i="245"/>
  <c r="M31" i="245"/>
  <c r="K31" i="245"/>
  <c r="J31" i="245"/>
  <c r="I31" i="245"/>
  <c r="H31" i="245"/>
  <c r="G31" i="245"/>
  <c r="F31" i="245"/>
  <c r="E31" i="245"/>
  <c r="D31" i="245"/>
  <c r="S30" i="245"/>
  <c r="R30" i="245"/>
  <c r="Q30" i="245"/>
  <c r="P30" i="245"/>
  <c r="O30" i="245"/>
  <c r="N30" i="245"/>
  <c r="M30" i="245"/>
  <c r="K30" i="245"/>
  <c r="J30" i="245"/>
  <c r="I30" i="245"/>
  <c r="H30" i="245"/>
  <c r="G30" i="245"/>
  <c r="F30" i="245"/>
  <c r="E30" i="245"/>
  <c r="D30" i="245"/>
  <c r="S29" i="245"/>
  <c r="R29" i="245"/>
  <c r="Q29" i="245"/>
  <c r="P29" i="245"/>
  <c r="O29" i="245"/>
  <c r="N29" i="245"/>
  <c r="M29" i="245"/>
  <c r="K29" i="245"/>
  <c r="J29" i="245"/>
  <c r="I29" i="245"/>
  <c r="H29" i="245"/>
  <c r="G29" i="245"/>
  <c r="F29" i="245"/>
  <c r="E29" i="245"/>
  <c r="D29" i="245"/>
  <c r="S28" i="245"/>
  <c r="R28" i="245"/>
  <c r="Q28" i="245"/>
  <c r="P28" i="245"/>
  <c r="O28" i="245"/>
  <c r="N28" i="245"/>
  <c r="M28" i="245"/>
  <c r="K28" i="245"/>
  <c r="J28" i="245"/>
  <c r="I28" i="245"/>
  <c r="H28" i="245"/>
  <c r="G28" i="245"/>
  <c r="F28" i="245"/>
  <c r="E28" i="245"/>
  <c r="D28" i="245"/>
  <c r="S27" i="245"/>
  <c r="R27" i="245"/>
  <c r="Q27" i="245"/>
  <c r="P27" i="245"/>
  <c r="O27" i="245"/>
  <c r="N27" i="245"/>
  <c r="M27" i="245"/>
  <c r="K27" i="245"/>
  <c r="J27" i="245"/>
  <c r="I27" i="245"/>
  <c r="H27" i="245"/>
  <c r="G27" i="245"/>
  <c r="F27" i="245"/>
  <c r="E27" i="245"/>
  <c r="D27" i="245"/>
  <c r="S26" i="245"/>
  <c r="R26" i="245"/>
  <c r="Q26" i="245"/>
  <c r="P26" i="245"/>
  <c r="O26" i="245"/>
  <c r="N26" i="245"/>
  <c r="M26" i="245"/>
  <c r="K26" i="245"/>
  <c r="J26" i="245"/>
  <c r="I26" i="245"/>
  <c r="H26" i="245"/>
  <c r="G26" i="245"/>
  <c r="F26" i="245"/>
  <c r="E26" i="245"/>
  <c r="D26" i="245"/>
  <c r="S25" i="245"/>
  <c r="R25" i="245"/>
  <c r="Q25" i="245"/>
  <c r="P25" i="245"/>
  <c r="O25" i="245"/>
  <c r="N25" i="245"/>
  <c r="M25" i="245"/>
  <c r="K25" i="245"/>
  <c r="J25" i="245"/>
  <c r="I25" i="245"/>
  <c r="H25" i="245"/>
  <c r="G25" i="245"/>
  <c r="F25" i="245"/>
  <c r="E25" i="245"/>
  <c r="D25" i="245"/>
  <c r="S24" i="245"/>
  <c r="R24" i="245"/>
  <c r="Q24" i="245"/>
  <c r="P24" i="245"/>
  <c r="O24" i="245"/>
  <c r="N24" i="245"/>
  <c r="M24" i="245"/>
  <c r="K24" i="245"/>
  <c r="J24" i="245"/>
  <c r="I24" i="245"/>
  <c r="H24" i="245"/>
  <c r="G24" i="245"/>
  <c r="F24" i="245"/>
  <c r="E24" i="245"/>
  <c r="D24" i="245"/>
  <c r="S23" i="245"/>
  <c r="R23" i="245"/>
  <c r="Q23" i="245"/>
  <c r="P23" i="245"/>
  <c r="O23" i="245"/>
  <c r="N23" i="245"/>
  <c r="M23" i="245"/>
  <c r="K23" i="245"/>
  <c r="J23" i="245"/>
  <c r="I23" i="245"/>
  <c r="H23" i="245"/>
  <c r="G23" i="245"/>
  <c r="F23" i="245"/>
  <c r="E23" i="245"/>
  <c r="D23" i="245"/>
  <c r="S22" i="245"/>
  <c r="R22" i="245"/>
  <c r="Q22" i="245"/>
  <c r="P22" i="245"/>
  <c r="O22" i="245"/>
  <c r="N22" i="245"/>
  <c r="M22" i="245"/>
  <c r="K22" i="245"/>
  <c r="J22" i="245"/>
  <c r="I22" i="245"/>
  <c r="H22" i="245"/>
  <c r="G22" i="245"/>
  <c r="F22" i="245"/>
  <c r="E22" i="245"/>
  <c r="D22" i="245"/>
  <c r="S21" i="245"/>
  <c r="R21" i="245"/>
  <c r="Q21" i="245"/>
  <c r="P21" i="245"/>
  <c r="O21" i="245"/>
  <c r="N21" i="245"/>
  <c r="M21" i="245"/>
  <c r="K21" i="245"/>
  <c r="J21" i="245"/>
  <c r="I21" i="245"/>
  <c r="H21" i="245"/>
  <c r="G21" i="245"/>
  <c r="F21" i="245"/>
  <c r="E21" i="245"/>
  <c r="D21" i="245"/>
  <c r="S20" i="245"/>
  <c r="R20" i="245"/>
  <c r="Q20" i="245"/>
  <c r="P20" i="245"/>
  <c r="O20" i="245"/>
  <c r="N20" i="245"/>
  <c r="M20" i="245"/>
  <c r="K20" i="245"/>
  <c r="J20" i="245"/>
  <c r="I20" i="245"/>
  <c r="H20" i="245"/>
  <c r="G20" i="245"/>
  <c r="F20" i="245"/>
  <c r="E20" i="245"/>
  <c r="D20" i="245"/>
  <c r="S19" i="245"/>
  <c r="R19" i="245"/>
  <c r="Q19" i="245"/>
  <c r="P19" i="245"/>
  <c r="O19" i="245"/>
  <c r="N19" i="245"/>
  <c r="M19" i="245"/>
  <c r="K19" i="245"/>
  <c r="J19" i="245"/>
  <c r="I19" i="245"/>
  <c r="H19" i="245"/>
  <c r="G19" i="245"/>
  <c r="F19" i="245"/>
  <c r="E19" i="245"/>
  <c r="D19" i="245"/>
  <c r="S18" i="245"/>
  <c r="R18" i="245"/>
  <c r="Q18" i="245"/>
  <c r="P18" i="245"/>
  <c r="O18" i="245"/>
  <c r="N18" i="245"/>
  <c r="M18" i="245"/>
  <c r="K18" i="245"/>
  <c r="J18" i="245"/>
  <c r="I18" i="245"/>
  <c r="H18" i="245"/>
  <c r="G18" i="245"/>
  <c r="F18" i="245"/>
  <c r="E18" i="245"/>
  <c r="D18" i="245"/>
  <c r="S17" i="245"/>
  <c r="R17" i="245"/>
  <c r="Q17" i="245"/>
  <c r="P17" i="245"/>
  <c r="O17" i="245"/>
  <c r="N17" i="245"/>
  <c r="M17" i="245"/>
  <c r="K17" i="245"/>
  <c r="J17" i="245"/>
  <c r="I17" i="245"/>
  <c r="H17" i="245"/>
  <c r="G17" i="245"/>
  <c r="F17" i="245"/>
  <c r="E17" i="245"/>
  <c r="D17" i="245"/>
  <c r="S16" i="245"/>
  <c r="R16" i="245"/>
  <c r="Q16" i="245"/>
  <c r="P16" i="245"/>
  <c r="O16" i="245"/>
  <c r="N16" i="245"/>
  <c r="M16" i="245"/>
  <c r="K16" i="245"/>
  <c r="J16" i="245"/>
  <c r="I16" i="245"/>
  <c r="H16" i="245"/>
  <c r="G16" i="245"/>
  <c r="F16" i="245"/>
  <c r="E16" i="245"/>
  <c r="D16" i="245"/>
  <c r="S15" i="245"/>
  <c r="R15" i="245"/>
  <c r="Q15" i="245"/>
  <c r="P15" i="245"/>
  <c r="O15" i="245"/>
  <c r="N15" i="245"/>
  <c r="M15" i="245"/>
  <c r="K15" i="245"/>
  <c r="J15" i="245"/>
  <c r="I15" i="245"/>
  <c r="H15" i="245"/>
  <c r="G15" i="245"/>
  <c r="F15" i="245"/>
  <c r="E15" i="245"/>
  <c r="D15" i="245"/>
  <c r="S14" i="245"/>
  <c r="R14" i="245"/>
  <c r="Q14" i="245"/>
  <c r="P14" i="245"/>
  <c r="O14" i="245"/>
  <c r="N14" i="245"/>
  <c r="M14" i="245"/>
  <c r="K14" i="245"/>
  <c r="J14" i="245"/>
  <c r="I14" i="245"/>
  <c r="H14" i="245"/>
  <c r="G14" i="245"/>
  <c r="F14" i="245"/>
  <c r="E14" i="245"/>
  <c r="D14" i="245"/>
  <c r="S13" i="245"/>
  <c r="R13" i="245"/>
  <c r="Q13" i="245"/>
  <c r="P13" i="245"/>
  <c r="O13" i="245"/>
  <c r="N13" i="245"/>
  <c r="M13" i="245"/>
  <c r="K13" i="245"/>
  <c r="J13" i="245"/>
  <c r="I13" i="245"/>
  <c r="H13" i="245"/>
  <c r="G13" i="245"/>
  <c r="F13" i="245"/>
  <c r="E13" i="245"/>
  <c r="D13" i="245"/>
  <c r="S12" i="245"/>
  <c r="R12" i="245"/>
  <c r="Q12" i="245"/>
  <c r="P12" i="245"/>
  <c r="O12" i="245"/>
  <c r="N12" i="245"/>
  <c r="M12" i="245"/>
  <c r="K12" i="245"/>
  <c r="J12" i="245"/>
  <c r="I12" i="245"/>
  <c r="H12" i="245"/>
  <c r="G12" i="245"/>
  <c r="F12" i="245"/>
  <c r="E12" i="245"/>
  <c r="D12" i="245"/>
  <c r="S11" i="245"/>
  <c r="AT75" i="14" s="1"/>
  <c r="O11" i="245"/>
  <c r="N11" i="245"/>
  <c r="K11" i="245"/>
  <c r="J11" i="245"/>
  <c r="I11" i="245"/>
  <c r="H11" i="245"/>
  <c r="G11" i="245"/>
  <c r="F11" i="245"/>
  <c r="E11" i="245"/>
  <c r="AT60" i="14" s="1"/>
  <c r="D11" i="245"/>
  <c r="AT59" i="14" s="1"/>
  <c r="A1" i="245"/>
  <c r="P63" i="245"/>
  <c r="G63" i="245"/>
  <c r="B63" i="245"/>
  <c r="C55" i="245"/>
  <c r="B55" i="245"/>
  <c r="C54" i="245"/>
  <c r="B54" i="245"/>
  <c r="C53" i="245"/>
  <c r="B53" i="245"/>
  <c r="C52" i="245"/>
  <c r="B52" i="245"/>
  <c r="C51" i="245"/>
  <c r="B51" i="245"/>
  <c r="C50" i="245"/>
  <c r="B50" i="245"/>
  <c r="C49" i="245"/>
  <c r="B49" i="245"/>
  <c r="C48" i="245"/>
  <c r="B48" i="245"/>
  <c r="C47" i="245"/>
  <c r="B47" i="245"/>
  <c r="C46" i="245"/>
  <c r="B46" i="245"/>
  <c r="C45" i="245"/>
  <c r="B45" i="245"/>
  <c r="C44" i="245"/>
  <c r="B44" i="245"/>
  <c r="C43" i="245"/>
  <c r="B43" i="245"/>
  <c r="C42" i="245"/>
  <c r="B42" i="245"/>
  <c r="C41" i="245"/>
  <c r="B41" i="245"/>
  <c r="C40" i="245"/>
  <c r="B40" i="245"/>
  <c r="C39" i="245"/>
  <c r="B39" i="245"/>
  <c r="C38" i="245"/>
  <c r="B38" i="245"/>
  <c r="C37" i="245"/>
  <c r="B37" i="245"/>
  <c r="C36" i="245"/>
  <c r="B36" i="245"/>
  <c r="C35" i="245"/>
  <c r="B35" i="245"/>
  <c r="C34" i="245"/>
  <c r="B34" i="245"/>
  <c r="C33" i="245"/>
  <c r="B33" i="245"/>
  <c r="C32" i="245"/>
  <c r="B32" i="245"/>
  <c r="C31" i="245"/>
  <c r="B31" i="245"/>
  <c r="C30" i="245"/>
  <c r="B30" i="245"/>
  <c r="C29" i="245"/>
  <c r="B29" i="245"/>
  <c r="C28" i="245"/>
  <c r="B28" i="245"/>
  <c r="C27" i="245"/>
  <c r="B27" i="245"/>
  <c r="C26" i="245"/>
  <c r="B26" i="245"/>
  <c r="C25" i="245"/>
  <c r="B25" i="245"/>
  <c r="C24" i="245"/>
  <c r="B24" i="245"/>
  <c r="C23" i="245"/>
  <c r="B23" i="245"/>
  <c r="C22" i="245"/>
  <c r="B22" i="245"/>
  <c r="C21" i="245"/>
  <c r="B21" i="245"/>
  <c r="C20" i="245"/>
  <c r="B20" i="245"/>
  <c r="C19" i="245"/>
  <c r="B19" i="245"/>
  <c r="C18" i="245"/>
  <c r="B18" i="245"/>
  <c r="C17" i="245"/>
  <c r="B17" i="245"/>
  <c r="C16" i="245"/>
  <c r="B16" i="245"/>
  <c r="C15" i="245"/>
  <c r="B15" i="245"/>
  <c r="C14" i="245"/>
  <c r="B14" i="245"/>
  <c r="C13" i="245"/>
  <c r="B13" i="245"/>
  <c r="C12" i="245"/>
  <c r="B12" i="245"/>
  <c r="C11" i="245"/>
  <c r="B11" i="245"/>
  <c r="S9" i="245"/>
  <c r="R9" i="245"/>
  <c r="Q9" i="245"/>
  <c r="P9" i="245"/>
  <c r="O9" i="245"/>
  <c r="N9" i="245"/>
  <c r="M9" i="245"/>
  <c r="K9" i="245"/>
  <c r="J9" i="245"/>
  <c r="I9" i="245"/>
  <c r="H9" i="245"/>
  <c r="G9" i="245"/>
  <c r="F9" i="245"/>
  <c r="E9" i="245"/>
  <c r="D9" i="245"/>
  <c r="A3" i="245"/>
  <c r="AT99" i="14" l="1"/>
  <c r="AT61" i="14"/>
  <c r="AT72" i="14"/>
  <c r="AT62" i="14"/>
  <c r="AT63" i="14"/>
  <c r="AT64" i="14"/>
  <c r="AT102" i="14"/>
  <c r="AT103" i="14"/>
  <c r="AT66" i="14"/>
  <c r="AT104" i="14"/>
  <c r="AT65" i="14"/>
  <c r="AT70" i="14"/>
  <c r="AT105" i="14"/>
  <c r="AT71" i="14"/>
  <c r="AT109" i="14"/>
  <c r="AT110" i="14"/>
  <c r="AW30" i="251"/>
  <c r="CE30" i="251" s="1"/>
  <c r="AX38" i="251" s="1"/>
  <c r="AT98" i="14"/>
  <c r="R56" i="247"/>
  <c r="R59" i="247" s="1"/>
  <c r="R60" i="247" s="1"/>
  <c r="S56" i="245"/>
  <c r="S58" i="245" s="1"/>
  <c r="H56" i="247"/>
  <c r="H57" i="247" s="1"/>
  <c r="N56" i="245"/>
  <c r="N59" i="245" s="1"/>
  <c r="N60" i="245" s="1"/>
  <c r="D56" i="247"/>
  <c r="D58" i="247" s="1"/>
  <c r="M56" i="247"/>
  <c r="M59" i="247" s="1"/>
  <c r="M60" i="247" s="1"/>
  <c r="T12" i="247"/>
  <c r="T28" i="247"/>
  <c r="U28" i="247" s="1"/>
  <c r="J56" i="245"/>
  <c r="J59" i="245" s="1"/>
  <c r="J60" i="245" s="1"/>
  <c r="F56" i="245"/>
  <c r="F57" i="245" s="1"/>
  <c r="T10" i="247"/>
  <c r="T36" i="247"/>
  <c r="T20" i="247"/>
  <c r="T10" i="245"/>
  <c r="Q56" i="245"/>
  <c r="Q59" i="245" s="1"/>
  <c r="Q60" i="245" s="1"/>
  <c r="R56" i="245"/>
  <c r="R57" i="245" s="1"/>
  <c r="O56" i="245"/>
  <c r="O59" i="245" s="1"/>
  <c r="O60" i="245" s="1"/>
  <c r="D56" i="245"/>
  <c r="D57" i="245" s="1"/>
  <c r="H56" i="245"/>
  <c r="H57" i="245" s="1"/>
  <c r="M56" i="245"/>
  <c r="M59" i="245" s="1"/>
  <c r="M60" i="245" s="1"/>
  <c r="G56" i="245"/>
  <c r="G57" i="245" s="1"/>
  <c r="T16" i="247"/>
  <c r="F56" i="247"/>
  <c r="F59" i="247" s="1"/>
  <c r="F60" i="247" s="1"/>
  <c r="J56" i="247"/>
  <c r="J58" i="247" s="1"/>
  <c r="O56" i="247"/>
  <c r="O57" i="247" s="1"/>
  <c r="S56" i="247"/>
  <c r="S57" i="247" s="1"/>
  <c r="G56" i="247"/>
  <c r="G58" i="247" s="1"/>
  <c r="K56" i="247"/>
  <c r="K57" i="247" s="1"/>
  <c r="P56" i="247"/>
  <c r="P57" i="247" s="1"/>
  <c r="T15" i="247"/>
  <c r="I56" i="247"/>
  <c r="I59" i="247" s="1"/>
  <c r="I60" i="247" s="1"/>
  <c r="N56" i="247"/>
  <c r="N59" i="247" s="1"/>
  <c r="N60" i="247" s="1"/>
  <c r="T19" i="247"/>
  <c r="T23" i="247"/>
  <c r="T24" i="247"/>
  <c r="U24" i="247" s="1"/>
  <c r="T25" i="247"/>
  <c r="T29" i="247"/>
  <c r="T32" i="247"/>
  <c r="U32" i="247" s="1"/>
  <c r="V32" i="247" s="1"/>
  <c r="T33" i="247"/>
  <c r="U33" i="247" s="1"/>
  <c r="T37" i="247"/>
  <c r="T40" i="247"/>
  <c r="U40" i="247" s="1"/>
  <c r="T43" i="247"/>
  <c r="U43" i="247" s="1"/>
  <c r="E56" i="247"/>
  <c r="E59" i="247" s="1"/>
  <c r="E60" i="247" s="1"/>
  <c r="Q56" i="247"/>
  <c r="Q58" i="247" s="1"/>
  <c r="T13" i="247"/>
  <c r="T17" i="247"/>
  <c r="T21" i="247"/>
  <c r="U21" i="247" s="1"/>
  <c r="T26" i="247"/>
  <c r="T30" i="247"/>
  <c r="T34" i="247"/>
  <c r="T38" i="247"/>
  <c r="U38" i="247" s="1"/>
  <c r="T41" i="247"/>
  <c r="U41" i="247" s="1"/>
  <c r="T44" i="247"/>
  <c r="U44" i="247" s="1"/>
  <c r="T48" i="247"/>
  <c r="U48" i="247" s="1"/>
  <c r="T52" i="247"/>
  <c r="U52" i="247" s="1"/>
  <c r="T47" i="247"/>
  <c r="U47" i="247" s="1"/>
  <c r="T51" i="247"/>
  <c r="U51" i="247" s="1"/>
  <c r="T55" i="247"/>
  <c r="U55" i="247" s="1"/>
  <c r="T46" i="247"/>
  <c r="U46" i="247" s="1"/>
  <c r="T50" i="247"/>
  <c r="U50" i="247" s="1"/>
  <c r="T54" i="247"/>
  <c r="U54" i="247" s="1"/>
  <c r="T14" i="247"/>
  <c r="U14" i="247" s="1"/>
  <c r="T18" i="247"/>
  <c r="T22" i="247"/>
  <c r="T27" i="247"/>
  <c r="T31" i="247"/>
  <c r="U31" i="247" s="1"/>
  <c r="T35" i="247"/>
  <c r="T39" i="247"/>
  <c r="U39" i="247" s="1"/>
  <c r="T42" i="247"/>
  <c r="U42" i="247" s="1"/>
  <c r="T45" i="247"/>
  <c r="U45" i="247" s="1"/>
  <c r="T49" i="247"/>
  <c r="U49" i="247" s="1"/>
  <c r="T53" i="247"/>
  <c r="U53" i="247" s="1"/>
  <c r="V53" i="247" s="1"/>
  <c r="T11" i="247"/>
  <c r="AH54" i="246"/>
  <c r="AI54" i="246" s="1"/>
  <c r="AH50" i="246"/>
  <c r="AI50" i="246" s="1"/>
  <c r="AH46" i="246"/>
  <c r="AI46" i="246" s="1"/>
  <c r="AH42" i="246"/>
  <c r="AI42" i="246" s="1"/>
  <c r="AH38" i="246"/>
  <c r="AH34" i="246"/>
  <c r="AH30" i="246"/>
  <c r="AH26" i="246"/>
  <c r="AH22" i="246"/>
  <c r="AH18" i="246"/>
  <c r="AH14" i="246"/>
  <c r="AH51" i="246"/>
  <c r="AI51" i="246" s="1"/>
  <c r="AH47" i="246"/>
  <c r="AI47" i="246" s="1"/>
  <c r="AH43" i="246"/>
  <c r="AI43" i="246" s="1"/>
  <c r="AH39" i="246"/>
  <c r="AI39" i="246" s="1"/>
  <c r="AH35" i="246"/>
  <c r="AH31" i="246"/>
  <c r="AH27" i="246"/>
  <c r="AH23" i="246"/>
  <c r="AH19" i="246"/>
  <c r="AH15" i="246"/>
  <c r="AH11" i="246"/>
  <c r="AH52" i="246"/>
  <c r="AI52" i="246" s="1"/>
  <c r="AH48" i="246"/>
  <c r="AI48" i="246" s="1"/>
  <c r="AH44" i="246"/>
  <c r="AI44" i="246" s="1"/>
  <c r="AH40" i="246"/>
  <c r="AI40" i="246" s="1"/>
  <c r="AH36" i="246"/>
  <c r="AH32" i="246"/>
  <c r="AI32" i="246" s="1"/>
  <c r="AJ32" i="246" s="1"/>
  <c r="AH28" i="246"/>
  <c r="AH24" i="246"/>
  <c r="AH20" i="246"/>
  <c r="AH16" i="246"/>
  <c r="AH12" i="246"/>
  <c r="AH10" i="246"/>
  <c r="AH53" i="246"/>
  <c r="AI53" i="246" s="1"/>
  <c r="AH49" i="246"/>
  <c r="AI49" i="246" s="1"/>
  <c r="AH45" i="246"/>
  <c r="AI45" i="246" s="1"/>
  <c r="AH41" i="246"/>
  <c r="AI41" i="246" s="1"/>
  <c r="AH37" i="246"/>
  <c r="AH33" i="246"/>
  <c r="AH29" i="246"/>
  <c r="AH25" i="246"/>
  <c r="AI25" i="246" s="1"/>
  <c r="AH21" i="246"/>
  <c r="AH17" i="246"/>
  <c r="AH13" i="246"/>
  <c r="J57" i="246"/>
  <c r="R57" i="246"/>
  <c r="Z57" i="246"/>
  <c r="J58" i="246"/>
  <c r="R58" i="246"/>
  <c r="Z58" i="246"/>
  <c r="J59" i="246"/>
  <c r="J60" i="246" s="1"/>
  <c r="R59" i="246"/>
  <c r="R60" i="246" s="1"/>
  <c r="Z59" i="246"/>
  <c r="Z60" i="246" s="1"/>
  <c r="H57" i="246"/>
  <c r="P57" i="246"/>
  <c r="X57" i="246"/>
  <c r="AF57" i="246"/>
  <c r="H58" i="246"/>
  <c r="P58" i="246"/>
  <c r="X58" i="246"/>
  <c r="AF58" i="246"/>
  <c r="H59" i="246"/>
  <c r="H60" i="246" s="1"/>
  <c r="P59" i="246"/>
  <c r="P60" i="246" s="1"/>
  <c r="X59" i="246"/>
  <c r="X60" i="246" s="1"/>
  <c r="AF59" i="246"/>
  <c r="AF60" i="246" s="1"/>
  <c r="F57" i="246"/>
  <c r="N57" i="246"/>
  <c r="V57" i="246"/>
  <c r="AD57" i="246"/>
  <c r="F58" i="246"/>
  <c r="N58" i="246"/>
  <c r="V58" i="246"/>
  <c r="AD58" i="246"/>
  <c r="F59" i="246"/>
  <c r="F60" i="246" s="1"/>
  <c r="N59" i="246"/>
  <c r="N60" i="246" s="1"/>
  <c r="V59" i="246"/>
  <c r="V60" i="246" s="1"/>
  <c r="AD59" i="246"/>
  <c r="AD60" i="246" s="1"/>
  <c r="D57" i="246"/>
  <c r="L57" i="246"/>
  <c r="T57" i="246"/>
  <c r="AB57" i="246"/>
  <c r="D58" i="246"/>
  <c r="L58" i="246"/>
  <c r="T58" i="246"/>
  <c r="AB58" i="246"/>
  <c r="D59" i="246"/>
  <c r="D60" i="246" s="1"/>
  <c r="L59" i="246"/>
  <c r="L60" i="246" s="1"/>
  <c r="T59" i="246"/>
  <c r="T60" i="246" s="1"/>
  <c r="AB59" i="246"/>
  <c r="AB60" i="246" s="1"/>
  <c r="K56" i="245"/>
  <c r="K58" i="245" s="1"/>
  <c r="P56" i="245"/>
  <c r="P58" i="245" s="1"/>
  <c r="I56" i="245"/>
  <c r="I57" i="245" s="1"/>
  <c r="E56" i="245"/>
  <c r="E58" i="245" s="1"/>
  <c r="T12" i="245"/>
  <c r="T20" i="245"/>
  <c r="U20" i="245" s="1"/>
  <c r="T15" i="245"/>
  <c r="T19" i="245"/>
  <c r="U19" i="245" s="1"/>
  <c r="T23" i="245"/>
  <c r="U23" i="245" s="1"/>
  <c r="T27" i="245"/>
  <c r="U27" i="245" s="1"/>
  <c r="T31" i="245"/>
  <c r="U31" i="245" s="1"/>
  <c r="T35" i="245"/>
  <c r="U35" i="245" s="1"/>
  <c r="T39" i="245"/>
  <c r="U39" i="245" s="1"/>
  <c r="T42" i="245"/>
  <c r="U42" i="245" s="1"/>
  <c r="T45" i="245"/>
  <c r="U45" i="245" s="1"/>
  <c r="T49" i="245"/>
  <c r="U49" i="245" s="1"/>
  <c r="T53" i="245"/>
  <c r="U53" i="245" s="1"/>
  <c r="T14" i="245"/>
  <c r="T22" i="245"/>
  <c r="U22" i="245" s="1"/>
  <c r="T26" i="245"/>
  <c r="U26" i="245" s="1"/>
  <c r="T30" i="245"/>
  <c r="U30" i="245" s="1"/>
  <c r="T34" i="245"/>
  <c r="U34" i="245" s="1"/>
  <c r="T38" i="245"/>
  <c r="U38" i="245" s="1"/>
  <c r="T41" i="245"/>
  <c r="U41" i="245" s="1"/>
  <c r="T44" i="245"/>
  <c r="U44" i="245" s="1"/>
  <c r="T48" i="245"/>
  <c r="U48" i="245" s="1"/>
  <c r="T52" i="245"/>
  <c r="U52" i="245" s="1"/>
  <c r="T18" i="245"/>
  <c r="U18" i="245" s="1"/>
  <c r="T13" i="245"/>
  <c r="U13" i="245" s="1"/>
  <c r="T17" i="245"/>
  <c r="U17" i="245" s="1"/>
  <c r="T21" i="245"/>
  <c r="U21" i="245" s="1"/>
  <c r="T25" i="245"/>
  <c r="U25" i="245" s="1"/>
  <c r="T29" i="245"/>
  <c r="U29" i="245" s="1"/>
  <c r="T33" i="245"/>
  <c r="U33" i="245" s="1"/>
  <c r="T37" i="245"/>
  <c r="U37" i="245" s="1"/>
  <c r="T40" i="245"/>
  <c r="U40" i="245" s="1"/>
  <c r="T43" i="245"/>
  <c r="U43" i="245" s="1"/>
  <c r="T47" i="245"/>
  <c r="U47" i="245" s="1"/>
  <c r="T51" i="245"/>
  <c r="U51" i="245" s="1"/>
  <c r="T55" i="245"/>
  <c r="U55" i="245" s="1"/>
  <c r="T16" i="245"/>
  <c r="U16" i="245" s="1"/>
  <c r="T24" i="245"/>
  <c r="U24" i="245" s="1"/>
  <c r="T28" i="245"/>
  <c r="U28" i="245" s="1"/>
  <c r="T32" i="245"/>
  <c r="U32" i="245" s="1"/>
  <c r="T36" i="245"/>
  <c r="U36" i="245" s="1"/>
  <c r="T46" i="245"/>
  <c r="U46" i="245" s="1"/>
  <c r="T50" i="245"/>
  <c r="U50" i="245" s="1"/>
  <c r="T54" i="245"/>
  <c r="U54" i="245" s="1"/>
  <c r="T11" i="245"/>
  <c r="AX54" i="251" l="1"/>
  <c r="AX45" i="251"/>
  <c r="AX57" i="251"/>
  <c r="AX55" i="251"/>
  <c r="AX30" i="251"/>
  <c r="AX35" i="251"/>
  <c r="AX31" i="251"/>
  <c r="AX42" i="251"/>
  <c r="AX53" i="251"/>
  <c r="AX48" i="251"/>
  <c r="AX32" i="251"/>
  <c r="AX43" i="251"/>
  <c r="AX58" i="251"/>
  <c r="AX51" i="251"/>
  <c r="AX34" i="251"/>
  <c r="AX37" i="251"/>
  <c r="AX13" i="251"/>
  <c r="AX47" i="251"/>
  <c r="AX36" i="251"/>
  <c r="AX33" i="251"/>
  <c r="AX11" i="251"/>
  <c r="AX46" i="251"/>
  <c r="AX41" i="251"/>
  <c r="AX40" i="251"/>
  <c r="AX15" i="251"/>
  <c r="AX50" i="251"/>
  <c r="AX49" i="251"/>
  <c r="AX44" i="251"/>
  <c r="AX52" i="251"/>
  <c r="AX39" i="251"/>
  <c r="AX10" i="251"/>
  <c r="AX12" i="251"/>
  <c r="AX56" i="251"/>
  <c r="AX59" i="251"/>
  <c r="AX17" i="251"/>
  <c r="AX19" i="251"/>
  <c r="AX14" i="251"/>
  <c r="AX21" i="251"/>
  <c r="AX23" i="251"/>
  <c r="AX18" i="251"/>
  <c r="AX16" i="251"/>
  <c r="AX25" i="251"/>
  <c r="AX29" i="251"/>
  <c r="AX27" i="251"/>
  <c r="AX20" i="251"/>
  <c r="AX22" i="251"/>
  <c r="AX26" i="251"/>
  <c r="AX24" i="251"/>
  <c r="AX28" i="251"/>
  <c r="H59" i="247"/>
  <c r="H60" i="247" s="1"/>
  <c r="S59" i="245"/>
  <c r="S60" i="245" s="1"/>
  <c r="R57" i="247"/>
  <c r="AT76" i="14"/>
  <c r="R58" i="247"/>
  <c r="F58" i="245"/>
  <c r="O59" i="247"/>
  <c r="O60" i="247" s="1"/>
  <c r="AT115" i="14"/>
  <c r="U27" i="247"/>
  <c r="U15" i="247"/>
  <c r="U22" i="247"/>
  <c r="U30" i="247"/>
  <c r="U29" i="247"/>
  <c r="U19" i="247"/>
  <c r="U20" i="247"/>
  <c r="U34" i="247"/>
  <c r="U17" i="247"/>
  <c r="U23" i="247"/>
  <c r="U16" i="247"/>
  <c r="U35" i="247"/>
  <c r="U18" i="247"/>
  <c r="U26" i="247"/>
  <c r="U37" i="247"/>
  <c r="U25" i="247"/>
  <c r="U36" i="247"/>
  <c r="AI17" i="246"/>
  <c r="M57" i="247"/>
  <c r="G59" i="247"/>
  <c r="G60" i="247" s="1"/>
  <c r="I57" i="247"/>
  <c r="D59" i="247"/>
  <c r="D60" i="247" s="1"/>
  <c r="F57" i="247"/>
  <c r="F58" i="247"/>
  <c r="I58" i="247"/>
  <c r="O58" i="247"/>
  <c r="S57" i="245"/>
  <c r="N58" i="245"/>
  <c r="N57" i="245"/>
  <c r="S58" i="247"/>
  <c r="AI33" i="246"/>
  <c r="AI16" i="246"/>
  <c r="AI19" i="246"/>
  <c r="AI35" i="246"/>
  <c r="AI26" i="246"/>
  <c r="AI21" i="246"/>
  <c r="AI37" i="246"/>
  <c r="AI20" i="246"/>
  <c r="AI36" i="246"/>
  <c r="AI23" i="246"/>
  <c r="AI14" i="246"/>
  <c r="AI30" i="246"/>
  <c r="Q57" i="245"/>
  <c r="AI24" i="246"/>
  <c r="AI27" i="246"/>
  <c r="AI18" i="246"/>
  <c r="AI34" i="246"/>
  <c r="AI29" i="246"/>
  <c r="AI28" i="246"/>
  <c r="AI15" i="246"/>
  <c r="AI31" i="246"/>
  <c r="AI22" i="246"/>
  <c r="AI38" i="246"/>
  <c r="AJ55" i="246" s="1"/>
  <c r="H58" i="247"/>
  <c r="I58" i="245"/>
  <c r="M58" i="247"/>
  <c r="D57" i="247"/>
  <c r="K58" i="247"/>
  <c r="N58" i="247"/>
  <c r="J57" i="247"/>
  <c r="G57" i="247"/>
  <c r="E57" i="247"/>
  <c r="J59" i="247"/>
  <c r="J60" i="247" s="1"/>
  <c r="E58" i="247"/>
  <c r="O57" i="245"/>
  <c r="G58" i="245"/>
  <c r="V49" i="247"/>
  <c r="V54" i="247"/>
  <c r="V55" i="247"/>
  <c r="V45" i="247"/>
  <c r="V42" i="247"/>
  <c r="V39" i="247"/>
  <c r="V50" i="247"/>
  <c r="V46" i="247"/>
  <c r="V51" i="247"/>
  <c r="V47" i="247"/>
  <c r="V52" i="247"/>
  <c r="V48" i="247"/>
  <c r="V44" i="247"/>
  <c r="V41" i="247"/>
  <c r="V43" i="247"/>
  <c r="V40" i="247"/>
  <c r="U14" i="245"/>
  <c r="U15" i="245"/>
  <c r="P58" i="247"/>
  <c r="Q57" i="247"/>
  <c r="Q59" i="247"/>
  <c r="Q60" i="247" s="1"/>
  <c r="P59" i="247"/>
  <c r="P60" i="247" s="1"/>
  <c r="R58" i="245"/>
  <c r="Q58" i="245"/>
  <c r="P59" i="245"/>
  <c r="P60" i="245" s="1"/>
  <c r="U12" i="247"/>
  <c r="K59" i="245"/>
  <c r="K60" i="245" s="1"/>
  <c r="J58" i="245"/>
  <c r="F59" i="245"/>
  <c r="F60" i="245" s="1"/>
  <c r="O58" i="245"/>
  <c r="I59" i="245"/>
  <c r="I60" i="245" s="1"/>
  <c r="E57" i="245"/>
  <c r="E59" i="245"/>
  <c r="E60" i="245" s="1"/>
  <c r="D58" i="245"/>
  <c r="M58" i="245"/>
  <c r="K57" i="245"/>
  <c r="P57" i="245"/>
  <c r="J57" i="245"/>
  <c r="H58" i="245"/>
  <c r="H59" i="245"/>
  <c r="H60" i="245" s="1"/>
  <c r="G59" i="245"/>
  <c r="G60" i="245" s="1"/>
  <c r="D59" i="245"/>
  <c r="D60" i="245" s="1"/>
  <c r="R59" i="245"/>
  <c r="R60" i="245" s="1"/>
  <c r="M57" i="245"/>
  <c r="S59" i="247"/>
  <c r="S60" i="247" s="1"/>
  <c r="K59" i="247"/>
  <c r="K60" i="247" s="1"/>
  <c r="N57" i="247"/>
  <c r="U12" i="245"/>
  <c r="U13" i="247"/>
  <c r="T56" i="247"/>
  <c r="U11" i="247"/>
  <c r="V31" i="247" s="1"/>
  <c r="AI13" i="246"/>
  <c r="AI12" i="246"/>
  <c r="AI11" i="246"/>
  <c r="AH56" i="246"/>
  <c r="T56" i="245"/>
  <c r="U11" i="245"/>
  <c r="V32" i="245"/>
  <c r="V26" i="245" l="1"/>
  <c r="AJ45" i="246"/>
  <c r="V33" i="247"/>
  <c r="V34" i="247"/>
  <c r="V37" i="247"/>
  <c r="V38" i="247"/>
  <c r="V35" i="247"/>
  <c r="V36" i="247"/>
  <c r="AJ47" i="246"/>
  <c r="AJ48" i="246"/>
  <c r="AJ53" i="246"/>
  <c r="AJ50" i="246"/>
  <c r="AJ41" i="246"/>
  <c r="AJ42" i="246"/>
  <c r="AJ39" i="246"/>
  <c r="AJ40" i="246"/>
  <c r="AJ54" i="246"/>
  <c r="AJ51" i="246"/>
  <c r="AJ52" i="246"/>
  <c r="AJ49" i="246"/>
  <c r="AJ46" i="246"/>
  <c r="AJ43" i="246"/>
  <c r="AJ44" i="246"/>
  <c r="V53" i="245"/>
  <c r="V24" i="245"/>
  <c r="V23" i="245"/>
  <c r="V27" i="245"/>
  <c r="V31" i="245"/>
  <c r="V41" i="245"/>
  <c r="V45" i="245"/>
  <c r="V48" i="245"/>
  <c r="V46" i="245"/>
  <c r="V55" i="245"/>
  <c r="V25" i="245"/>
  <c r="V22" i="245"/>
  <c r="V44" i="245"/>
  <c r="V52" i="245"/>
  <c r="V50" i="245"/>
  <c r="V35" i="245"/>
  <c r="V40" i="245"/>
  <c r="V38" i="245"/>
  <c r="V34" i="245"/>
  <c r="V39" i="245"/>
  <c r="V43" i="245"/>
  <c r="V47" i="245"/>
  <c r="V54" i="245"/>
  <c r="V37" i="245"/>
  <c r="V33" i="245"/>
  <c r="V42" i="245"/>
  <c r="V49" i="245"/>
  <c r="V51" i="245"/>
  <c r="AJ17" i="246"/>
  <c r="AJ34" i="246"/>
  <c r="AJ36" i="246"/>
  <c r="AJ37" i="246"/>
  <c r="AJ38" i="246"/>
  <c r="AJ35" i="246"/>
  <c r="AJ33" i="246"/>
  <c r="V28" i="247"/>
  <c r="V20" i="247"/>
  <c r="V16" i="247"/>
  <c r="V15" i="247"/>
  <c r="V19" i="247"/>
  <c r="V23" i="247"/>
  <c r="V24" i="247"/>
  <c r="V25" i="247"/>
  <c r="V29" i="247"/>
  <c r="V17" i="247"/>
  <c r="V21" i="247"/>
  <c r="V26" i="247"/>
  <c r="V30" i="247"/>
  <c r="V14" i="247"/>
  <c r="V18" i="247"/>
  <c r="V22" i="247"/>
  <c r="V27" i="247"/>
  <c r="AJ30" i="246"/>
  <c r="AJ26" i="246"/>
  <c r="AJ22" i="246"/>
  <c r="AJ18" i="246"/>
  <c r="AJ14" i="246"/>
  <c r="AJ31" i="246"/>
  <c r="AJ27" i="246"/>
  <c r="AJ23" i="246"/>
  <c r="AJ19" i="246"/>
  <c r="AJ15" i="246"/>
  <c r="AJ28" i="246"/>
  <c r="AJ24" i="246"/>
  <c r="AJ20" i="246"/>
  <c r="AJ16" i="246"/>
  <c r="AJ29" i="246"/>
  <c r="AJ25" i="246"/>
  <c r="AJ21" i="246"/>
  <c r="V16" i="245"/>
  <c r="V13" i="247"/>
  <c r="V13" i="245"/>
  <c r="V11" i="245"/>
  <c r="AJ12" i="246"/>
  <c r="T59" i="247"/>
  <c r="T60" i="247" s="1"/>
  <c r="T58" i="247"/>
  <c r="T57" i="247"/>
  <c r="V11" i="247"/>
  <c r="V12" i="247"/>
  <c r="AH59" i="246"/>
  <c r="AH60" i="246" s="1"/>
  <c r="AH58" i="246"/>
  <c r="AH57" i="246"/>
  <c r="AJ13" i="246"/>
  <c r="AJ11" i="246"/>
  <c r="T59" i="245"/>
  <c r="T60" i="245" s="1"/>
  <c r="T58" i="245"/>
  <c r="T57" i="245"/>
  <c r="V28" i="245"/>
  <c r="V14" i="245"/>
  <c r="V12" i="245"/>
  <c r="V29" i="245"/>
  <c r="V19" i="245"/>
  <c r="V18" i="245"/>
  <c r="V15" i="245"/>
  <c r="V21" i="245"/>
  <c r="V20" i="245"/>
  <c r="V17" i="245"/>
  <c r="V30" i="245"/>
  <c r="V36" i="245"/>
  <c r="A1" i="244" l="1"/>
  <c r="AF56" i="244"/>
  <c r="AD56" i="244"/>
  <c r="AB56" i="244"/>
  <c r="Z56" i="244"/>
  <c r="X56" i="244"/>
  <c r="V56" i="244"/>
  <c r="T56" i="244"/>
  <c r="R56" i="244"/>
  <c r="P56" i="244"/>
  <c r="N56" i="244"/>
  <c r="L56" i="244"/>
  <c r="J56" i="244"/>
  <c r="H56" i="244"/>
  <c r="F56" i="244"/>
  <c r="D56" i="244"/>
  <c r="AH55" i="244"/>
  <c r="AI55" i="244" s="1"/>
  <c r="C55" i="244"/>
  <c r="B55" i="244"/>
  <c r="C54" i="244"/>
  <c r="B54" i="244"/>
  <c r="C53" i="244"/>
  <c r="B53" i="244"/>
  <c r="C52" i="244"/>
  <c r="B52" i="244"/>
  <c r="C51" i="244"/>
  <c r="B51" i="244"/>
  <c r="C50" i="244"/>
  <c r="B50" i="244"/>
  <c r="C49" i="244"/>
  <c r="B49" i="244"/>
  <c r="C48" i="244"/>
  <c r="B48" i="244"/>
  <c r="C47" i="244"/>
  <c r="B47" i="244"/>
  <c r="C46" i="244"/>
  <c r="B46" i="244"/>
  <c r="C45" i="244"/>
  <c r="B45" i="244"/>
  <c r="C44" i="244"/>
  <c r="B44" i="244"/>
  <c r="C43" i="244"/>
  <c r="B43" i="244"/>
  <c r="C42" i="244"/>
  <c r="B42" i="244"/>
  <c r="C41" i="244"/>
  <c r="B41" i="244"/>
  <c r="C40" i="244"/>
  <c r="B40" i="244"/>
  <c r="C39" i="244"/>
  <c r="B39" i="244"/>
  <c r="C38" i="244"/>
  <c r="B38" i="244"/>
  <c r="C37" i="244"/>
  <c r="B37" i="244"/>
  <c r="C36" i="244"/>
  <c r="B36" i="244"/>
  <c r="C35" i="244"/>
  <c r="B35" i="244"/>
  <c r="C34" i="244"/>
  <c r="B34" i="244"/>
  <c r="C33" i="244"/>
  <c r="B33" i="244"/>
  <c r="C32" i="244"/>
  <c r="B32" i="244"/>
  <c r="C31" i="244"/>
  <c r="B31" i="244"/>
  <c r="C30" i="244"/>
  <c r="B30" i="244"/>
  <c r="C29" i="244"/>
  <c r="B29" i="244"/>
  <c r="C28" i="244"/>
  <c r="B28" i="244"/>
  <c r="C27" i="244"/>
  <c r="B27" i="244"/>
  <c r="C26" i="244"/>
  <c r="B26" i="244"/>
  <c r="C25" i="244"/>
  <c r="B25" i="244"/>
  <c r="C24" i="244"/>
  <c r="B24" i="244"/>
  <c r="C23" i="244"/>
  <c r="B23" i="244"/>
  <c r="C22" i="244"/>
  <c r="B22" i="244"/>
  <c r="C21" i="244"/>
  <c r="B21" i="244"/>
  <c r="C20" i="244"/>
  <c r="B20" i="244"/>
  <c r="C19" i="244"/>
  <c r="B19" i="244"/>
  <c r="C18" i="244"/>
  <c r="B18" i="244"/>
  <c r="C17" i="244"/>
  <c r="B17" i="244"/>
  <c r="C16" i="244"/>
  <c r="B16" i="244"/>
  <c r="C15" i="244"/>
  <c r="B15" i="244"/>
  <c r="C14" i="244"/>
  <c r="B14" i="244"/>
  <c r="C13" i="244"/>
  <c r="B13" i="244"/>
  <c r="C12" i="244"/>
  <c r="B12" i="244"/>
  <c r="C11" i="244"/>
  <c r="B11" i="244"/>
  <c r="AF9" i="244"/>
  <c r="AD9" i="244"/>
  <c r="AB9" i="244"/>
  <c r="Z9" i="244"/>
  <c r="X9" i="244"/>
  <c r="V9" i="244"/>
  <c r="T9" i="244"/>
  <c r="R9" i="244"/>
  <c r="P9" i="244"/>
  <c r="N9" i="244"/>
  <c r="L9" i="244"/>
  <c r="J9" i="244"/>
  <c r="H9" i="244"/>
  <c r="F9" i="244"/>
  <c r="D9" i="244"/>
  <c r="A3" i="244"/>
  <c r="AH11" i="244" l="1"/>
  <c r="AH54" i="244"/>
  <c r="AI54" i="244" s="1"/>
  <c r="AH13" i="244"/>
  <c r="AH17" i="244"/>
  <c r="AH25" i="244"/>
  <c r="AH29" i="244"/>
  <c r="AH33" i="244"/>
  <c r="AH37" i="244"/>
  <c r="AH41" i="244"/>
  <c r="AH45" i="244"/>
  <c r="AI45" i="244" s="1"/>
  <c r="AH49" i="244"/>
  <c r="AI49" i="244" s="1"/>
  <c r="AH53" i="244"/>
  <c r="AI53" i="244" s="1"/>
  <c r="J57" i="244"/>
  <c r="R57" i="244"/>
  <c r="Z57" i="244"/>
  <c r="J58" i="244"/>
  <c r="R58" i="244"/>
  <c r="Z58" i="244"/>
  <c r="J59" i="244"/>
  <c r="J60" i="244" s="1"/>
  <c r="R59" i="244"/>
  <c r="R60" i="244" s="1"/>
  <c r="Z59" i="244"/>
  <c r="Z60" i="244" s="1"/>
  <c r="AH21" i="244"/>
  <c r="AH10" i="244"/>
  <c r="AH12" i="244"/>
  <c r="AH16" i="244"/>
  <c r="AH20" i="244"/>
  <c r="AH24" i="244"/>
  <c r="AI24" i="244" s="1"/>
  <c r="AH28" i="244"/>
  <c r="AH32" i="244"/>
  <c r="AI32" i="244" s="1"/>
  <c r="AH36" i="244"/>
  <c r="AH40" i="244"/>
  <c r="AI40" i="244" s="1"/>
  <c r="AH44" i="244"/>
  <c r="AI44" i="244" s="1"/>
  <c r="AH48" i="244"/>
  <c r="AI48" i="244" s="1"/>
  <c r="AH52" i="244"/>
  <c r="AI52" i="244" s="1"/>
  <c r="H57" i="244"/>
  <c r="P57" i="244"/>
  <c r="X57" i="244"/>
  <c r="AF57" i="244"/>
  <c r="H58" i="244"/>
  <c r="P58" i="244"/>
  <c r="X58" i="244"/>
  <c r="AF58" i="244"/>
  <c r="H59" i="244"/>
  <c r="H60" i="244" s="1"/>
  <c r="P59" i="244"/>
  <c r="P60" i="244" s="1"/>
  <c r="X59" i="244"/>
  <c r="X60" i="244" s="1"/>
  <c r="AF59" i="244"/>
  <c r="AF60" i="244" s="1"/>
  <c r="AH15" i="244"/>
  <c r="AI15" i="244" s="1"/>
  <c r="AH19" i="244"/>
  <c r="AI19" i="244" s="1"/>
  <c r="AH23" i="244"/>
  <c r="AH27" i="244"/>
  <c r="AH31" i="244"/>
  <c r="AI31" i="244" s="1"/>
  <c r="AH35" i="244"/>
  <c r="AI35" i="244" s="1"/>
  <c r="AH39" i="244"/>
  <c r="AI39" i="244" s="1"/>
  <c r="AH43" i="244"/>
  <c r="AI43" i="244" s="1"/>
  <c r="AH47" i="244"/>
  <c r="AI47" i="244" s="1"/>
  <c r="AH51" i="244"/>
  <c r="AI51" i="244" s="1"/>
  <c r="F57" i="244"/>
  <c r="N57" i="244"/>
  <c r="V57" i="244"/>
  <c r="AD57" i="244"/>
  <c r="F58" i="244"/>
  <c r="N58" i="244"/>
  <c r="V58" i="244"/>
  <c r="AD58" i="244"/>
  <c r="F59" i="244"/>
  <c r="F60" i="244" s="1"/>
  <c r="N59" i="244"/>
  <c r="N60" i="244" s="1"/>
  <c r="V59" i="244"/>
  <c r="V60" i="244" s="1"/>
  <c r="AD59" i="244"/>
  <c r="AD60" i="244" s="1"/>
  <c r="AH14" i="244"/>
  <c r="AH18" i="244"/>
  <c r="AH22" i="244"/>
  <c r="AI22" i="244" s="1"/>
  <c r="AH26" i="244"/>
  <c r="AI26" i="244" s="1"/>
  <c r="AH30" i="244"/>
  <c r="AH34" i="244"/>
  <c r="AH38" i="244"/>
  <c r="AI38" i="244" s="1"/>
  <c r="AH42" i="244"/>
  <c r="AI42" i="244" s="1"/>
  <c r="AH46" i="244"/>
  <c r="AI46" i="244" s="1"/>
  <c r="AH50" i="244"/>
  <c r="AI50" i="244" s="1"/>
  <c r="D57" i="244"/>
  <c r="L57" i="244"/>
  <c r="T57" i="244"/>
  <c r="AB57" i="244"/>
  <c r="D58" i="244"/>
  <c r="L58" i="244"/>
  <c r="T58" i="244"/>
  <c r="AB58" i="244"/>
  <c r="D59" i="244"/>
  <c r="D60" i="244" s="1"/>
  <c r="L59" i="244"/>
  <c r="L60" i="244" s="1"/>
  <c r="T59" i="244"/>
  <c r="T60" i="244" s="1"/>
  <c r="AB59" i="244"/>
  <c r="AB60" i="244" s="1"/>
  <c r="AI34" i="244" l="1"/>
  <c r="AI18" i="244"/>
  <c r="AI27" i="244"/>
  <c r="AI36" i="244"/>
  <c r="AI30" i="244"/>
  <c r="AI23" i="244"/>
  <c r="AI14" i="244"/>
  <c r="AI11" i="244"/>
  <c r="AI28" i="244"/>
  <c r="AI12" i="244"/>
  <c r="AI37" i="244"/>
  <c r="AI17" i="244"/>
  <c r="AI16" i="244"/>
  <c r="AI41" i="244"/>
  <c r="AI25" i="244"/>
  <c r="AI20" i="244"/>
  <c r="AI21" i="244"/>
  <c r="AI29" i="244"/>
  <c r="AH56" i="244"/>
  <c r="AI33" i="244"/>
  <c r="AI13" i="244"/>
  <c r="AJ55" i="244" l="1"/>
  <c r="AJ46" i="244"/>
  <c r="AJ53" i="244"/>
  <c r="AJ50" i="244"/>
  <c r="AJ52" i="244"/>
  <c r="AJ54" i="244"/>
  <c r="AJ49" i="244"/>
  <c r="AJ48" i="244"/>
  <c r="AJ47" i="244"/>
  <c r="AJ51" i="244"/>
  <c r="AJ39" i="244"/>
  <c r="AJ45" i="244"/>
  <c r="AJ44" i="244"/>
  <c r="AJ43" i="244"/>
  <c r="AJ42" i="244"/>
  <c r="AJ29" i="244"/>
  <c r="AJ14" i="244"/>
  <c r="AJ33" i="244"/>
  <c r="AJ11" i="244"/>
  <c r="AJ31" i="244"/>
  <c r="AJ38" i="244"/>
  <c r="AJ34" i="244"/>
  <c r="AJ24" i="244"/>
  <c r="AJ22" i="244"/>
  <c r="AJ21" i="244"/>
  <c r="AJ18" i="244"/>
  <c r="AJ16" i="244"/>
  <c r="AJ30" i="244"/>
  <c r="AJ28" i="244"/>
  <c r="AJ27" i="244"/>
  <c r="AJ41" i="244"/>
  <c r="AJ12" i="244"/>
  <c r="AJ26" i="244"/>
  <c r="AH59" i="244"/>
  <c r="AH60" i="244" s="1"/>
  <c r="AH58" i="244"/>
  <c r="AH57" i="244"/>
  <c r="AJ13" i="244"/>
  <c r="AJ15" i="244"/>
  <c r="AJ36" i="244"/>
  <c r="AJ25" i="244"/>
  <c r="AJ23" i="244"/>
  <c r="AJ37" i="244"/>
  <c r="AJ35" i="244"/>
  <c r="AJ40" i="244"/>
  <c r="AJ20" i="244"/>
  <c r="AJ32" i="244"/>
  <c r="AJ17" i="244"/>
  <c r="AJ19" i="244"/>
  <c r="H55" i="8" l="1"/>
  <c r="H54" i="8"/>
  <c r="H53" i="8"/>
  <c r="H52" i="8"/>
  <c r="H51" i="8"/>
  <c r="H50" i="8"/>
  <c r="H49" i="8"/>
  <c r="H48" i="8"/>
  <c r="H47" i="8"/>
  <c r="H46" i="8"/>
  <c r="H45" i="8"/>
  <c r="H44" i="8"/>
  <c r="H43" i="8"/>
  <c r="H42" i="8"/>
  <c r="H41" i="8"/>
  <c r="H40" i="8"/>
  <c r="H39" i="8"/>
  <c r="H38" i="8"/>
  <c r="H37" i="8"/>
  <c r="H36" i="8"/>
  <c r="H35" i="8"/>
  <c r="H34" i="8"/>
  <c r="H33" i="8"/>
  <c r="H32" i="8"/>
  <c r="H31" i="8"/>
  <c r="H30" i="8"/>
  <c r="H29" i="8"/>
  <c r="H28" i="8"/>
  <c r="H27" i="8"/>
  <c r="H26" i="8"/>
  <c r="H25" i="8"/>
  <c r="H24" i="8"/>
  <c r="H23" i="8"/>
  <c r="H22" i="8"/>
  <c r="H21" i="8"/>
  <c r="H20" i="8"/>
  <c r="H19" i="8"/>
  <c r="H18" i="8"/>
  <c r="H17" i="8"/>
  <c r="H16" i="8"/>
  <c r="H15" i="8"/>
  <c r="H14" i="8"/>
  <c r="H13" i="8"/>
  <c r="H12" i="8"/>
  <c r="H11" i="8"/>
  <c r="L55" i="11"/>
  <c r="L54" i="11"/>
  <c r="L53" i="11"/>
  <c r="L52" i="11"/>
  <c r="L51" i="11"/>
  <c r="L50" i="11"/>
  <c r="L49" i="11"/>
  <c r="L48" i="11"/>
  <c r="L47" i="11"/>
  <c r="L46" i="11"/>
  <c r="L45" i="11"/>
  <c r="L44" i="11"/>
  <c r="L43" i="11"/>
  <c r="L42" i="11"/>
  <c r="L41" i="11"/>
  <c r="L40" i="11"/>
  <c r="L39" i="11"/>
  <c r="L38" i="11"/>
  <c r="L37" i="11"/>
  <c r="L36" i="11"/>
  <c r="L35" i="11"/>
  <c r="L34" i="11"/>
  <c r="L33" i="11"/>
  <c r="L32" i="11"/>
  <c r="L31" i="11"/>
  <c r="L30" i="11"/>
  <c r="L29" i="11"/>
  <c r="L28" i="11"/>
  <c r="L27" i="11"/>
  <c r="L26" i="11"/>
  <c r="L25" i="11"/>
  <c r="L24" i="11"/>
  <c r="L23" i="11"/>
  <c r="L22" i="11"/>
  <c r="L21" i="11"/>
  <c r="L20" i="11"/>
  <c r="L19" i="11"/>
  <c r="L18" i="11"/>
  <c r="L17" i="11"/>
  <c r="L16" i="11"/>
  <c r="L15" i="11"/>
  <c r="L14" i="11"/>
  <c r="L13" i="11"/>
  <c r="L12" i="11"/>
  <c r="L11" i="11"/>
  <c r="BF41" i="252" l="1"/>
  <c r="BM41" i="252"/>
  <c r="BM40" i="252"/>
  <c r="AR40" i="252"/>
  <c r="BF40" i="252"/>
  <c r="AY40" i="252"/>
  <c r="AA45" i="14"/>
  <c r="CV48" i="14"/>
  <c r="AA47" i="14"/>
  <c r="CV46" i="14"/>
  <c r="AF41" i="252" l="1"/>
  <c r="AF40" i="252"/>
  <c r="BV9" i="2"/>
  <c r="AS8" i="2"/>
  <c r="AQ8" i="2"/>
  <c r="AO8" i="2"/>
  <c r="AT8" i="2"/>
  <c r="AR8" i="2"/>
  <c r="AP8" i="2"/>
  <c r="AN8" i="2"/>
  <c r="N9" i="60"/>
  <c r="N10" i="60" s="1"/>
  <c r="N65" i="60" s="1"/>
  <c r="AO51" i="2" l="1"/>
  <c r="AO39" i="2"/>
  <c r="AO27" i="2"/>
  <c r="AO15" i="2"/>
  <c r="AO30" i="2"/>
  <c r="AO50" i="2"/>
  <c r="AO38" i="2"/>
  <c r="AO26" i="2"/>
  <c r="AO14" i="2"/>
  <c r="AO18" i="2"/>
  <c r="AO49" i="2"/>
  <c r="AO37" i="2"/>
  <c r="AO25" i="2"/>
  <c r="AO13" i="2"/>
  <c r="AO54" i="2"/>
  <c r="AO48" i="2"/>
  <c r="AO36" i="2"/>
  <c r="AO24" i="2"/>
  <c r="AO12" i="2"/>
  <c r="AO59" i="2"/>
  <c r="AO47" i="2"/>
  <c r="AO35" i="2"/>
  <c r="AO23" i="2"/>
  <c r="AO11" i="2"/>
  <c r="AO58" i="2"/>
  <c r="AO46" i="2"/>
  <c r="AO34" i="2"/>
  <c r="AO22" i="2"/>
  <c r="AO10" i="2"/>
  <c r="AO42" i="2"/>
  <c r="AO57" i="2"/>
  <c r="AO45" i="2"/>
  <c r="AO33" i="2"/>
  <c r="AO21" i="2"/>
  <c r="AO56" i="2"/>
  <c r="AO44" i="2"/>
  <c r="AO32" i="2"/>
  <c r="AO20" i="2"/>
  <c r="AO55" i="2"/>
  <c r="AO43" i="2"/>
  <c r="AO31" i="2"/>
  <c r="AO19" i="2"/>
  <c r="AO52" i="2"/>
  <c r="AO40" i="2"/>
  <c r="AO28" i="2"/>
  <c r="AO16" i="2"/>
  <c r="AO53" i="2"/>
  <c r="AO41" i="2"/>
  <c r="AO29" i="2"/>
  <c r="AO17" i="2"/>
  <c r="AQ49" i="2"/>
  <c r="AQ37" i="2"/>
  <c r="AQ25" i="2"/>
  <c r="AQ13" i="2"/>
  <c r="AQ39" i="2"/>
  <c r="AQ48" i="2"/>
  <c r="AQ36" i="2"/>
  <c r="AQ24" i="2"/>
  <c r="AQ12" i="2"/>
  <c r="AQ59" i="2"/>
  <c r="AQ47" i="2"/>
  <c r="AQ35" i="2"/>
  <c r="AQ23" i="2"/>
  <c r="AQ11" i="2"/>
  <c r="AQ58" i="2"/>
  <c r="AQ46" i="2"/>
  <c r="AQ34" i="2"/>
  <c r="AQ22" i="2"/>
  <c r="AQ10" i="2"/>
  <c r="AQ28" i="2"/>
  <c r="AQ57" i="2"/>
  <c r="AQ45" i="2"/>
  <c r="AQ33" i="2"/>
  <c r="AQ21" i="2"/>
  <c r="AQ56" i="2"/>
  <c r="AQ44" i="2"/>
  <c r="AQ32" i="2"/>
  <c r="AQ20" i="2"/>
  <c r="AQ55" i="2"/>
  <c r="AQ43" i="2"/>
  <c r="AQ31" i="2"/>
  <c r="AQ19" i="2"/>
  <c r="AQ54" i="2"/>
  <c r="AQ42" i="2"/>
  <c r="AQ30" i="2"/>
  <c r="AQ18" i="2"/>
  <c r="AQ40" i="2"/>
  <c r="AQ53" i="2"/>
  <c r="AQ41" i="2"/>
  <c r="AQ29" i="2"/>
  <c r="AQ17" i="2"/>
  <c r="AQ52" i="2"/>
  <c r="AQ50" i="2"/>
  <c r="AQ38" i="2"/>
  <c r="AQ26" i="2"/>
  <c r="AQ14" i="2"/>
  <c r="AQ16" i="2"/>
  <c r="AQ51" i="2"/>
  <c r="AQ27" i="2"/>
  <c r="AQ15" i="2"/>
  <c r="AS59" i="2"/>
  <c r="AS47" i="2"/>
  <c r="AS35" i="2"/>
  <c r="AS23" i="2"/>
  <c r="AS11" i="2"/>
  <c r="AS58" i="2"/>
  <c r="AS46" i="2"/>
  <c r="AS34" i="2"/>
  <c r="AS22" i="2"/>
  <c r="AS10" i="2"/>
  <c r="AS26" i="2"/>
  <c r="AS13" i="2"/>
  <c r="AS57" i="2"/>
  <c r="AS45" i="2"/>
  <c r="AS33" i="2"/>
  <c r="AS21" i="2"/>
  <c r="AS50" i="2"/>
  <c r="AS56" i="2"/>
  <c r="AS44" i="2"/>
  <c r="AS32" i="2"/>
  <c r="AS20" i="2"/>
  <c r="AS55" i="2"/>
  <c r="AS43" i="2"/>
  <c r="AS31" i="2"/>
  <c r="AS19" i="2"/>
  <c r="AS14" i="2"/>
  <c r="AS54" i="2"/>
  <c r="AS42" i="2"/>
  <c r="AS30" i="2"/>
  <c r="AS18" i="2"/>
  <c r="AS38" i="2"/>
  <c r="AS53" i="2"/>
  <c r="AS41" i="2"/>
  <c r="AS29" i="2"/>
  <c r="AS17" i="2"/>
  <c r="AS52" i="2"/>
  <c r="AS40" i="2"/>
  <c r="AS28" i="2"/>
  <c r="AS16" i="2"/>
  <c r="AS25" i="2"/>
  <c r="AS51" i="2"/>
  <c r="AS39" i="2"/>
  <c r="AS27" i="2"/>
  <c r="AS15" i="2"/>
  <c r="AS37" i="2"/>
  <c r="AS48" i="2"/>
  <c r="AS36" i="2"/>
  <c r="AS24" i="2"/>
  <c r="AS12" i="2"/>
  <c r="AS49" i="2"/>
  <c r="AP57" i="2"/>
  <c r="AP58" i="2"/>
  <c r="AP59" i="2"/>
  <c r="AP55" i="2"/>
  <c r="AP56" i="2"/>
  <c r="AR57" i="2"/>
  <c r="AR58" i="2"/>
  <c r="AR59" i="2"/>
  <c r="AR55" i="2"/>
  <c r="AR56" i="2"/>
  <c r="AT57" i="2"/>
  <c r="AT58" i="2"/>
  <c r="AT59" i="2"/>
  <c r="AT55" i="2"/>
  <c r="AT56" i="2"/>
  <c r="AT44" i="2"/>
  <c r="AT20" i="2"/>
  <c r="AT17" i="2"/>
  <c r="AT51" i="2"/>
  <c r="AT45" i="2"/>
  <c r="AT39" i="2"/>
  <c r="AT33" i="2"/>
  <c r="AT27" i="2"/>
  <c r="AT21" i="2"/>
  <c r="AT15" i="2"/>
  <c r="AT38" i="2"/>
  <c r="AT26" i="2"/>
  <c r="AT14" i="2"/>
  <c r="AT35" i="2"/>
  <c r="AT11" i="2"/>
  <c r="AT46" i="2"/>
  <c r="AT16" i="2"/>
  <c r="AT50" i="2"/>
  <c r="AT32" i="2"/>
  <c r="AT23" i="2"/>
  <c r="AT49" i="2"/>
  <c r="AT43" i="2"/>
  <c r="AT37" i="2"/>
  <c r="AT31" i="2"/>
  <c r="AT25" i="2"/>
  <c r="AT19" i="2"/>
  <c r="AT13" i="2"/>
  <c r="AT41" i="2"/>
  <c r="AT10" i="2"/>
  <c r="AT54" i="2"/>
  <c r="AT48" i="2"/>
  <c r="AT42" i="2"/>
  <c r="AT36" i="2"/>
  <c r="AT30" i="2"/>
  <c r="AT24" i="2"/>
  <c r="AT18" i="2"/>
  <c r="AT12" i="2"/>
  <c r="AT29" i="2"/>
  <c r="AT52" i="2"/>
  <c r="AT28" i="2"/>
  <c r="AT40" i="2"/>
  <c r="AT53" i="2"/>
  <c r="AT47" i="2"/>
  <c r="AT34" i="2"/>
  <c r="AT22" i="2"/>
  <c r="AR46" i="2"/>
  <c r="AR16" i="2"/>
  <c r="AR13" i="2"/>
  <c r="AR42" i="2"/>
  <c r="AR36" i="2"/>
  <c r="AR33" i="2"/>
  <c r="AR27" i="2"/>
  <c r="AR24" i="2"/>
  <c r="AR18" i="2"/>
  <c r="AR15" i="2"/>
  <c r="AR12" i="2"/>
  <c r="AR43" i="2"/>
  <c r="AR54" i="2"/>
  <c r="AR51" i="2"/>
  <c r="AR48" i="2"/>
  <c r="AR45" i="2"/>
  <c r="AR39" i="2"/>
  <c r="AR30" i="2"/>
  <c r="AR21" i="2"/>
  <c r="AR19" i="2"/>
  <c r="AR34" i="2"/>
  <c r="AR49" i="2"/>
  <c r="AR28" i="2"/>
  <c r="AR10" i="2"/>
  <c r="AR25" i="2"/>
  <c r="AR41" i="2"/>
  <c r="AR35" i="2"/>
  <c r="AR29" i="2"/>
  <c r="AR26" i="2"/>
  <c r="AR23" i="2"/>
  <c r="AR17" i="2"/>
  <c r="AR14" i="2"/>
  <c r="AR11" i="2"/>
  <c r="AR40" i="2"/>
  <c r="AR53" i="2"/>
  <c r="AR50" i="2"/>
  <c r="AR47" i="2"/>
  <c r="AR44" i="2"/>
  <c r="AR38" i="2"/>
  <c r="AR32" i="2"/>
  <c r="AR20" i="2"/>
  <c r="AR31" i="2"/>
  <c r="AR52" i="2"/>
  <c r="AR37" i="2"/>
  <c r="AR22" i="2"/>
  <c r="AP9" i="2"/>
  <c r="AR9" i="2"/>
  <c r="AT9" i="2"/>
  <c r="AP31" i="252"/>
  <c r="AP32" i="252"/>
  <c r="AS9" i="2"/>
  <c r="AO9" i="2"/>
  <c r="AQ9" i="2"/>
  <c r="AQ60" i="2" l="1"/>
  <c r="AO60" i="2"/>
  <c r="AS60" i="2"/>
  <c r="AV34" i="252"/>
  <c r="BK34" i="252"/>
  <c r="AM34" i="252"/>
  <c r="BE34" i="252"/>
  <c r="AY34" i="252"/>
  <c r="AD34" i="252"/>
  <c r="AS34" i="252"/>
  <c r="BH34" i="252"/>
  <c r="AJ34" i="252"/>
  <c r="BB34" i="252"/>
  <c r="BK35" i="252"/>
  <c r="AM35" i="252"/>
  <c r="BE35" i="252"/>
  <c r="AY35" i="252"/>
  <c r="AD35" i="252"/>
  <c r="AS35" i="252"/>
  <c r="BH35" i="252"/>
  <c r="AJ35" i="252"/>
  <c r="BB35" i="252"/>
  <c r="AV35" i="252"/>
  <c r="BS33" i="2"/>
  <c r="BS38" i="2"/>
  <c r="BS19" i="2"/>
  <c r="BS10" i="2"/>
  <c r="BS24" i="2"/>
  <c r="BS49" i="2"/>
  <c r="BS26" i="2"/>
  <c r="BS36" i="2"/>
  <c r="BS47" i="2"/>
  <c r="BS21" i="2"/>
  <c r="BS44" i="2"/>
  <c r="BS29" i="2"/>
  <c r="BS41" i="2"/>
  <c r="BS30" i="2"/>
  <c r="BS53" i="2"/>
  <c r="BS17" i="2"/>
  <c r="BS22" i="2"/>
  <c r="BS14" i="2"/>
  <c r="BS13" i="2"/>
  <c r="BS28" i="2"/>
  <c r="BS20" i="2"/>
  <c r="BS42" i="2"/>
  <c r="BS50" i="2"/>
  <c r="BS45" i="2"/>
  <c r="BS27" i="2"/>
  <c r="BS32" i="2"/>
  <c r="BS54" i="2"/>
  <c r="BS40" i="2"/>
  <c r="BS52" i="2"/>
  <c r="BS11" i="2"/>
  <c r="BS15" i="2"/>
  <c r="BS18" i="2"/>
  <c r="BS16" i="2"/>
  <c r="BS23" i="2"/>
  <c r="BS31" i="2"/>
  <c r="BS39" i="2"/>
  <c r="BS25" i="2"/>
  <c r="BS48" i="2"/>
  <c r="BS34" i="2"/>
  <c r="BS12" i="2"/>
  <c r="BS37" i="2"/>
  <c r="BS35" i="2"/>
  <c r="BS51" i="2"/>
  <c r="CA36" i="2"/>
  <c r="CA19" i="2"/>
  <c r="CA24" i="2"/>
  <c r="CA20" i="2"/>
  <c r="CA31" i="2"/>
  <c r="CA25" i="2"/>
  <c r="CA48" i="2"/>
  <c r="CA50" i="2"/>
  <c r="CA32" i="2"/>
  <c r="CA54" i="2"/>
  <c r="CA27" i="2"/>
  <c r="CA14" i="2"/>
  <c r="CA38" i="2"/>
  <c r="CA13" i="2"/>
  <c r="CA22" i="2"/>
  <c r="CA34" i="2"/>
  <c r="CA12" i="2"/>
  <c r="CA37" i="2"/>
  <c r="CA35" i="2"/>
  <c r="CA10" i="2"/>
  <c r="CA46" i="2"/>
  <c r="CA47" i="2"/>
  <c r="CA41" i="2"/>
  <c r="CA21" i="2"/>
  <c r="CA29" i="2"/>
  <c r="CA33" i="2"/>
  <c r="CA11" i="2"/>
  <c r="CA43" i="2"/>
  <c r="CA15" i="2"/>
  <c r="CA16" i="2"/>
  <c r="CA26" i="2"/>
  <c r="CA30" i="2"/>
  <c r="CA42" i="2"/>
  <c r="CA49" i="2"/>
  <c r="CA17" i="2"/>
  <c r="CA39" i="2"/>
  <c r="CA44" i="2"/>
  <c r="CA23" i="2"/>
  <c r="CA53" i="2"/>
  <c r="CA45" i="2"/>
  <c r="AP20" i="2"/>
  <c r="BX20" i="2" s="1"/>
  <c r="CA28" i="2"/>
  <c r="CA40" i="2"/>
  <c r="CA51" i="2"/>
  <c r="CA52" i="2"/>
  <c r="CA18" i="2"/>
  <c r="AP33" i="2"/>
  <c r="BU33" i="2"/>
  <c r="BY33" i="2"/>
  <c r="AP50" i="2"/>
  <c r="BU50" i="2"/>
  <c r="BY50" i="2"/>
  <c r="AP48" i="2"/>
  <c r="BX48" i="2" s="1"/>
  <c r="BU48" i="2"/>
  <c r="BY48" i="2"/>
  <c r="AP45" i="2"/>
  <c r="BX45" i="2" s="1"/>
  <c r="BU45" i="2"/>
  <c r="BY45" i="2"/>
  <c r="AP34" i="2"/>
  <c r="BX34" i="2" s="1"/>
  <c r="BU34" i="2"/>
  <c r="BY34" i="2"/>
  <c r="AP27" i="2"/>
  <c r="BU27" i="2"/>
  <c r="BY27" i="2"/>
  <c r="AP12" i="2"/>
  <c r="BU12" i="2"/>
  <c r="BY12" i="2"/>
  <c r="BV20" i="2"/>
  <c r="BZ20" i="2"/>
  <c r="AP25" i="2"/>
  <c r="BU25" i="2"/>
  <c r="BY25" i="2"/>
  <c r="AP42" i="2"/>
  <c r="BU42" i="2"/>
  <c r="BY42" i="2"/>
  <c r="AP23" i="2"/>
  <c r="BX23" i="2" s="1"/>
  <c r="BU23" i="2"/>
  <c r="BY23" i="2"/>
  <c r="AP28" i="2"/>
  <c r="BX28" i="2" s="1"/>
  <c r="BU28" i="2"/>
  <c r="BY28" i="2"/>
  <c r="AP38" i="2"/>
  <c r="BX38" i="2" s="1"/>
  <c r="BU38" i="2"/>
  <c r="BY38" i="2"/>
  <c r="AP36" i="2"/>
  <c r="BU36" i="2"/>
  <c r="BY36" i="2"/>
  <c r="BU20" i="2"/>
  <c r="BY20" i="2"/>
  <c r="AP13" i="2"/>
  <c r="BU13" i="2"/>
  <c r="BY13" i="2"/>
  <c r="AP18" i="2"/>
  <c r="BX18" i="2" s="1"/>
  <c r="BU18" i="2"/>
  <c r="BY18" i="2"/>
  <c r="AP16" i="2"/>
  <c r="BX16" i="2" s="1"/>
  <c r="BU16" i="2"/>
  <c r="BY16" i="2"/>
  <c r="AP19" i="2"/>
  <c r="BX19" i="2" s="1"/>
  <c r="BU19" i="2"/>
  <c r="BY19" i="2"/>
  <c r="AP31" i="2"/>
  <c r="BU31" i="2"/>
  <c r="BY31" i="2"/>
  <c r="AP10" i="2"/>
  <c r="BU10" i="2"/>
  <c r="BY10" i="2"/>
  <c r="AP17" i="2"/>
  <c r="BX17" i="2" s="1"/>
  <c r="BU17" i="2"/>
  <c r="BY17" i="2"/>
  <c r="AP46" i="2"/>
  <c r="BX46" i="2" s="1"/>
  <c r="BU46" i="2"/>
  <c r="BY46" i="2"/>
  <c r="AP39" i="2"/>
  <c r="BX39" i="2" s="1"/>
  <c r="BU39" i="2"/>
  <c r="BY39" i="2"/>
  <c r="AP24" i="2"/>
  <c r="BU24" i="2"/>
  <c r="BY24" i="2"/>
  <c r="AP32" i="2"/>
  <c r="BU32" i="2"/>
  <c r="BY32" i="2"/>
  <c r="AP37" i="2"/>
  <c r="BX37" i="2" s="1"/>
  <c r="BU37" i="2"/>
  <c r="BY37" i="2"/>
  <c r="AP54" i="2"/>
  <c r="BU54" i="2"/>
  <c r="BY54" i="2"/>
  <c r="AP35" i="2"/>
  <c r="BX35" i="2" s="1"/>
  <c r="BU35" i="2"/>
  <c r="BY35" i="2"/>
  <c r="AP40" i="2"/>
  <c r="BU40" i="2"/>
  <c r="BY40" i="2"/>
  <c r="AP53" i="2"/>
  <c r="BU53" i="2"/>
  <c r="BY53" i="2"/>
  <c r="AP22" i="2"/>
  <c r="BX22" i="2" s="1"/>
  <c r="BU22" i="2"/>
  <c r="BY22" i="2"/>
  <c r="AP14" i="2"/>
  <c r="BU14" i="2"/>
  <c r="BY14" i="2"/>
  <c r="AP30" i="2"/>
  <c r="BX30" i="2" s="1"/>
  <c r="BU30" i="2"/>
  <c r="BY30" i="2"/>
  <c r="AP26" i="2"/>
  <c r="BU26" i="2"/>
  <c r="BY26" i="2"/>
  <c r="AP43" i="2"/>
  <c r="BU43" i="2"/>
  <c r="BY43" i="2"/>
  <c r="AP41" i="2"/>
  <c r="BX41" i="2" s="1"/>
  <c r="BU41" i="2"/>
  <c r="BY41" i="2"/>
  <c r="AP15" i="2"/>
  <c r="BX15" i="2" s="1"/>
  <c r="BU15" i="2"/>
  <c r="BY15" i="2"/>
  <c r="AP21" i="2"/>
  <c r="BU21" i="2"/>
  <c r="BY21" i="2"/>
  <c r="AP51" i="2"/>
  <c r="BX51" i="2" s="1"/>
  <c r="BU51" i="2"/>
  <c r="BY51" i="2"/>
  <c r="AP29" i="2"/>
  <c r="BU29" i="2"/>
  <c r="BY29" i="2"/>
  <c r="AP44" i="2"/>
  <c r="BX44" i="2" s="1"/>
  <c r="BU44" i="2"/>
  <c r="BY44" i="2"/>
  <c r="AP49" i="2"/>
  <c r="BU49" i="2"/>
  <c r="BY49" i="2"/>
  <c r="AP11" i="2"/>
  <c r="BU11" i="2"/>
  <c r="BY11" i="2"/>
  <c r="AP47" i="2"/>
  <c r="BU47" i="2"/>
  <c r="BY47" i="2"/>
  <c r="AP52" i="2"/>
  <c r="BX52" i="2" s="1"/>
  <c r="BU52" i="2"/>
  <c r="BY52" i="2"/>
  <c r="BW18" i="2"/>
  <c r="BW32" i="2"/>
  <c r="BW53" i="2"/>
  <c r="BW20" i="2"/>
  <c r="BW31" i="2"/>
  <c r="BW36" i="2"/>
  <c r="BW11" i="2"/>
  <c r="BW22" i="2"/>
  <c r="BW33" i="2"/>
  <c r="BW38" i="2"/>
  <c r="BW15" i="2"/>
  <c r="BW24" i="2"/>
  <c r="BW35" i="2"/>
  <c r="BW40" i="2"/>
  <c r="BW19" i="2"/>
  <c r="BW26" i="2"/>
  <c r="BW37" i="2"/>
  <c r="BW42" i="2"/>
  <c r="BW13" i="2"/>
  <c r="BW28" i="2"/>
  <c r="BW39" i="2"/>
  <c r="BW44" i="2"/>
  <c r="BW17" i="2"/>
  <c r="BW30" i="2"/>
  <c r="BW41" i="2"/>
  <c r="BW46" i="2"/>
  <c r="BW21" i="2"/>
  <c r="BW34" i="2"/>
  <c r="BW43" i="2"/>
  <c r="BW48" i="2"/>
  <c r="BW10" i="2"/>
  <c r="BW23" i="2"/>
  <c r="BW45" i="2"/>
  <c r="BW50" i="2"/>
  <c r="BW12" i="2"/>
  <c r="BW25" i="2"/>
  <c r="BW47" i="2"/>
  <c r="BW52" i="2"/>
  <c r="BW14" i="2"/>
  <c r="BW27" i="2"/>
  <c r="BW49" i="2"/>
  <c r="BW54" i="2"/>
  <c r="BW16" i="2"/>
  <c r="BW29" i="2"/>
  <c r="BW51" i="2"/>
  <c r="AP34" i="252"/>
  <c r="AP35" i="252"/>
  <c r="S65" i="60"/>
  <c r="U65" i="60"/>
  <c r="T65" i="60"/>
  <c r="W65" i="60"/>
  <c r="V65" i="60"/>
  <c r="AS63" i="2" l="1"/>
  <c r="AS61" i="2"/>
  <c r="AS62" i="2"/>
  <c r="AO62" i="2"/>
  <c r="AO63" i="2"/>
  <c r="AO61" i="2"/>
  <c r="AQ62" i="2"/>
  <c r="AQ63" i="2"/>
  <c r="AQ61" i="2"/>
  <c r="BX10" i="2"/>
  <c r="AV33" i="252"/>
  <c r="BK33" i="252"/>
  <c r="AM33" i="252"/>
  <c r="BE33" i="252"/>
  <c r="AY33" i="252"/>
  <c r="AD33" i="252"/>
  <c r="AS33" i="252"/>
  <c r="BH33" i="252"/>
  <c r="AJ33" i="252"/>
  <c r="BB33" i="252"/>
  <c r="CB53" i="2"/>
  <c r="CB46" i="2"/>
  <c r="CB28" i="2"/>
  <c r="CB33" i="2"/>
  <c r="CB21" i="2"/>
  <c r="CB11" i="2"/>
  <c r="CB43" i="2"/>
  <c r="CB54" i="2"/>
  <c r="CB31" i="2"/>
  <c r="CB25" i="2"/>
  <c r="CB27" i="2"/>
  <c r="CB29" i="2"/>
  <c r="CB14" i="2"/>
  <c r="CB24" i="2"/>
  <c r="CB18" i="2"/>
  <c r="CB36" i="2"/>
  <c r="CB48" i="2"/>
  <c r="CB52" i="2"/>
  <c r="CB15" i="2"/>
  <c r="CB40" i="2"/>
  <c r="CB17" i="2"/>
  <c r="CB23" i="2"/>
  <c r="CB26" i="2"/>
  <c r="CB19" i="2"/>
  <c r="CB34" i="2"/>
  <c r="CB49" i="2"/>
  <c r="CB37" i="2"/>
  <c r="CB51" i="2"/>
  <c r="CB22" i="2"/>
  <c r="CB39" i="2"/>
  <c r="CB13" i="2"/>
  <c r="CB38" i="2"/>
  <c r="CB50" i="2"/>
  <c r="CB47" i="2"/>
  <c r="CB41" i="2"/>
  <c r="CB35" i="2"/>
  <c r="CB10" i="2"/>
  <c r="CB42" i="2"/>
  <c r="CB12" i="2"/>
  <c r="CB20" i="2"/>
  <c r="CB44" i="2"/>
  <c r="CB30" i="2"/>
  <c r="CB32" i="2"/>
  <c r="CB16" i="2"/>
  <c r="CB45" i="2"/>
  <c r="BX13" i="2"/>
  <c r="BV13" i="2"/>
  <c r="BZ13" i="2"/>
  <c r="BV38" i="2"/>
  <c r="BZ38" i="2"/>
  <c r="BX25" i="2"/>
  <c r="BV25" i="2"/>
  <c r="BZ25" i="2"/>
  <c r="BX27" i="2"/>
  <c r="BV27" i="2"/>
  <c r="BZ27" i="2"/>
  <c r="BX50" i="2"/>
  <c r="BV50" i="2"/>
  <c r="BZ50" i="2"/>
  <c r="BX11" i="2"/>
  <c r="BV11" i="2"/>
  <c r="BZ11" i="2"/>
  <c r="BX43" i="2"/>
  <c r="BV43" i="2"/>
  <c r="BZ43" i="2"/>
  <c r="BX54" i="2"/>
  <c r="BV54" i="2"/>
  <c r="BZ54" i="2"/>
  <c r="BX31" i="2"/>
  <c r="BV31" i="2"/>
  <c r="BZ31" i="2"/>
  <c r="BX47" i="2"/>
  <c r="BV47" i="2"/>
  <c r="BZ47" i="2"/>
  <c r="BX29" i="2"/>
  <c r="BV29" i="2"/>
  <c r="BZ29" i="2"/>
  <c r="BV41" i="2"/>
  <c r="BZ41" i="2"/>
  <c r="BX14" i="2"/>
  <c r="BV14" i="2"/>
  <c r="BZ14" i="2"/>
  <c r="BV35" i="2"/>
  <c r="BZ35" i="2"/>
  <c r="BX24" i="2"/>
  <c r="BV24" i="2"/>
  <c r="BZ24" i="2"/>
  <c r="BV10" i="2"/>
  <c r="BZ10" i="2"/>
  <c r="BV18" i="2"/>
  <c r="BZ18" i="2"/>
  <c r="BX36" i="2"/>
  <c r="BV36" i="2"/>
  <c r="BZ36" i="2"/>
  <c r="BX42" i="2"/>
  <c r="BV42" i="2"/>
  <c r="BZ42" i="2"/>
  <c r="BX12" i="2"/>
  <c r="BV12" i="2"/>
  <c r="BZ12" i="2"/>
  <c r="BV48" i="2"/>
  <c r="BZ48" i="2"/>
  <c r="BV51" i="2"/>
  <c r="BZ51" i="2"/>
  <c r="BV22" i="2"/>
  <c r="BZ22" i="2"/>
  <c r="BV39" i="2"/>
  <c r="BZ39" i="2"/>
  <c r="BV52" i="2"/>
  <c r="BZ52" i="2"/>
  <c r="BV44" i="2"/>
  <c r="BZ44" i="2"/>
  <c r="BV15" i="2"/>
  <c r="BZ15" i="2"/>
  <c r="BV30" i="2"/>
  <c r="BZ30" i="2"/>
  <c r="BX40" i="2"/>
  <c r="BV40" i="2"/>
  <c r="BZ40" i="2"/>
  <c r="BX32" i="2"/>
  <c r="BV32" i="2"/>
  <c r="BZ32" i="2"/>
  <c r="BV17" i="2"/>
  <c r="BZ17" i="2"/>
  <c r="BV16" i="2"/>
  <c r="BZ16" i="2"/>
  <c r="BV23" i="2"/>
  <c r="BZ23" i="2"/>
  <c r="BV45" i="2"/>
  <c r="BZ45" i="2"/>
  <c r="BX49" i="2"/>
  <c r="BV49" i="2"/>
  <c r="BZ49" i="2"/>
  <c r="BX21" i="2"/>
  <c r="BV21" i="2"/>
  <c r="BZ21" i="2"/>
  <c r="BX26" i="2"/>
  <c r="BV26" i="2"/>
  <c r="BZ26" i="2"/>
  <c r="BV53" i="2"/>
  <c r="BZ53" i="2"/>
  <c r="BV37" i="2"/>
  <c r="BZ37" i="2"/>
  <c r="BV46" i="2"/>
  <c r="BZ46" i="2"/>
  <c r="BV19" i="2"/>
  <c r="BZ19" i="2"/>
  <c r="BV28" i="2"/>
  <c r="BZ28" i="2"/>
  <c r="BV34" i="2"/>
  <c r="BZ34" i="2"/>
  <c r="BX33" i="2"/>
  <c r="BV33" i="2"/>
  <c r="BZ33" i="2"/>
  <c r="AP33" i="252"/>
  <c r="AQ64" i="2"/>
  <c r="AO64" i="2"/>
  <c r="AS64" i="2"/>
  <c r="AN43" i="14"/>
  <c r="AM43" i="14"/>
  <c r="AL43" i="14"/>
  <c r="AK43" i="14"/>
  <c r="AI43" i="14"/>
  <c r="AG42" i="14"/>
  <c r="AF42" i="14"/>
  <c r="AE42" i="14"/>
  <c r="AD42" i="14"/>
  <c r="AB42" i="14"/>
  <c r="AG41" i="14"/>
  <c r="AF41" i="14"/>
  <c r="AE41" i="14"/>
  <c r="AD41" i="14"/>
  <c r="AB41" i="14"/>
  <c r="AG40" i="14"/>
  <c r="AF40" i="14"/>
  <c r="AE40" i="14"/>
  <c r="AD40" i="14"/>
  <c r="AB40" i="14"/>
  <c r="AA35" i="14"/>
  <c r="A35" i="14"/>
  <c r="BI34" i="14"/>
  <c r="AA34" i="14"/>
  <c r="A34" i="14"/>
  <c r="BI33" i="14"/>
  <c r="AA33" i="14"/>
  <c r="A33" i="14"/>
  <c r="BI32" i="14"/>
  <c r="AA32" i="14"/>
  <c r="A32" i="14"/>
  <c r="AA23" i="14"/>
  <c r="H23" i="14"/>
  <c r="A23" i="14"/>
  <c r="AA21" i="14"/>
  <c r="H21" i="14"/>
  <c r="A21" i="14"/>
  <c r="AA20" i="14"/>
  <c r="H20" i="14"/>
  <c r="A20" i="14"/>
  <c r="AA19" i="14"/>
  <c r="H19" i="14"/>
  <c r="A19" i="14"/>
  <c r="AA18" i="14"/>
  <c r="H18" i="14"/>
  <c r="A18" i="14"/>
  <c r="AA17" i="14"/>
  <c r="H17" i="14"/>
  <c r="A17" i="14"/>
  <c r="AA16" i="14"/>
  <c r="H16" i="14"/>
  <c r="A16" i="14"/>
  <c r="AA15" i="14"/>
  <c r="H15" i="14"/>
  <c r="A15" i="14"/>
  <c r="AA14" i="14"/>
  <c r="A14" i="14"/>
  <c r="C55" i="11"/>
  <c r="B55" i="11"/>
  <c r="C54" i="11"/>
  <c r="B54" i="11"/>
  <c r="C53" i="11"/>
  <c r="B53" i="11"/>
  <c r="C52" i="11"/>
  <c r="B52" i="11"/>
  <c r="C51" i="11"/>
  <c r="B51" i="11"/>
  <c r="C50" i="11"/>
  <c r="B50" i="11"/>
  <c r="C49" i="11"/>
  <c r="B49" i="11"/>
  <c r="C48" i="11"/>
  <c r="B48" i="11"/>
  <c r="C47" i="11"/>
  <c r="B47" i="11"/>
  <c r="C46" i="11"/>
  <c r="B46" i="11"/>
  <c r="C45" i="11"/>
  <c r="B45" i="11"/>
  <c r="C44" i="11"/>
  <c r="B44" i="11"/>
  <c r="C43" i="11"/>
  <c r="B43" i="11"/>
  <c r="C42" i="11"/>
  <c r="B42" i="11"/>
  <c r="C41" i="11"/>
  <c r="B41" i="11"/>
  <c r="C40" i="11"/>
  <c r="B40" i="11"/>
  <c r="C39" i="11"/>
  <c r="B39" i="11"/>
  <c r="C38" i="11"/>
  <c r="B38" i="11"/>
  <c r="C37" i="11"/>
  <c r="B37" i="11"/>
  <c r="C36" i="11"/>
  <c r="B36" i="11"/>
  <c r="C35" i="11"/>
  <c r="B35" i="11"/>
  <c r="C34" i="11"/>
  <c r="B34" i="11"/>
  <c r="C33" i="11"/>
  <c r="B33" i="11"/>
  <c r="C32" i="11"/>
  <c r="B32" i="11"/>
  <c r="C31" i="11"/>
  <c r="B31" i="11"/>
  <c r="C30" i="11"/>
  <c r="B30" i="11"/>
  <c r="C29" i="11"/>
  <c r="B29" i="11"/>
  <c r="C28" i="11"/>
  <c r="B28" i="11"/>
  <c r="C27" i="11"/>
  <c r="B27" i="11"/>
  <c r="C26" i="11"/>
  <c r="B26" i="11"/>
  <c r="C25" i="11"/>
  <c r="B25" i="11"/>
  <c r="C24" i="11"/>
  <c r="B24" i="11"/>
  <c r="C23" i="11"/>
  <c r="B23" i="11"/>
  <c r="C22" i="11"/>
  <c r="B22" i="11"/>
  <c r="C21" i="11"/>
  <c r="B21" i="11"/>
  <c r="C20" i="11"/>
  <c r="B20" i="11"/>
  <c r="C19" i="11"/>
  <c r="B19" i="11"/>
  <c r="C18" i="11"/>
  <c r="B18" i="11"/>
  <c r="C17" i="11"/>
  <c r="B17" i="11"/>
  <c r="C16" i="11"/>
  <c r="B16" i="11"/>
  <c r="C15" i="11"/>
  <c r="B15" i="11"/>
  <c r="C14" i="11"/>
  <c r="B14" i="11"/>
  <c r="C13" i="11"/>
  <c r="B13" i="11"/>
  <c r="C12" i="11"/>
  <c r="B12" i="11"/>
  <c r="C11" i="11"/>
  <c r="B11" i="11"/>
  <c r="A2" i="11" s="1"/>
  <c r="C55" i="10"/>
  <c r="B55" i="10"/>
  <c r="C54" i="10"/>
  <c r="B54" i="10"/>
  <c r="C53" i="10"/>
  <c r="B53" i="10"/>
  <c r="C52" i="10"/>
  <c r="B52" i="10"/>
  <c r="C51" i="10"/>
  <c r="B51" i="10"/>
  <c r="C50" i="10"/>
  <c r="B50" i="10"/>
  <c r="C49" i="10"/>
  <c r="B49" i="10"/>
  <c r="C48" i="10"/>
  <c r="B48" i="10"/>
  <c r="C47" i="10"/>
  <c r="B47" i="10"/>
  <c r="C46" i="10"/>
  <c r="B46" i="10"/>
  <c r="C45" i="10"/>
  <c r="B45" i="10"/>
  <c r="C44" i="10"/>
  <c r="B44" i="10"/>
  <c r="C43" i="10"/>
  <c r="B43" i="10"/>
  <c r="C42" i="10"/>
  <c r="B42" i="10"/>
  <c r="C41" i="10"/>
  <c r="B41" i="10"/>
  <c r="C40" i="10"/>
  <c r="B40" i="10"/>
  <c r="C39" i="10"/>
  <c r="B39" i="10"/>
  <c r="C38" i="10"/>
  <c r="B38" i="10"/>
  <c r="C37" i="10"/>
  <c r="B37" i="10"/>
  <c r="C36" i="10"/>
  <c r="B36" i="10"/>
  <c r="C35" i="10"/>
  <c r="B35" i="10"/>
  <c r="C34" i="10"/>
  <c r="B34" i="10"/>
  <c r="C33" i="10"/>
  <c r="B33" i="10"/>
  <c r="C32" i="10"/>
  <c r="B32" i="10"/>
  <c r="C31" i="10"/>
  <c r="B31" i="10"/>
  <c r="C30" i="10"/>
  <c r="B30" i="10"/>
  <c r="C29" i="10"/>
  <c r="B29" i="10"/>
  <c r="C28" i="10"/>
  <c r="B28" i="10"/>
  <c r="C27" i="10"/>
  <c r="B27" i="10"/>
  <c r="C26" i="10"/>
  <c r="B26" i="10"/>
  <c r="C25" i="10"/>
  <c r="B25" i="10"/>
  <c r="C24" i="10"/>
  <c r="B24" i="10"/>
  <c r="C23" i="10"/>
  <c r="B23" i="10"/>
  <c r="C22" i="10"/>
  <c r="B22" i="10"/>
  <c r="C21" i="10"/>
  <c r="B21" i="10"/>
  <c r="C20" i="10"/>
  <c r="B20" i="10"/>
  <c r="C19" i="10"/>
  <c r="B19" i="10"/>
  <c r="C18" i="10"/>
  <c r="B18" i="10"/>
  <c r="C17" i="10"/>
  <c r="B17" i="10"/>
  <c r="C16" i="10"/>
  <c r="B16" i="10"/>
  <c r="C15" i="10"/>
  <c r="B15" i="10"/>
  <c r="C14" i="10"/>
  <c r="B14" i="10"/>
  <c r="C13" i="10"/>
  <c r="B13" i="10"/>
  <c r="C12" i="10"/>
  <c r="B12" i="10"/>
  <c r="C11" i="10"/>
  <c r="B11" i="10"/>
  <c r="A2" i="10" s="1"/>
  <c r="H10" i="10"/>
  <c r="G10" i="10"/>
  <c r="F10" i="10"/>
  <c r="E10" i="10"/>
  <c r="D10" i="10"/>
  <c r="C55" i="8"/>
  <c r="B55" i="8"/>
  <c r="C54" i="8"/>
  <c r="B54" i="8"/>
  <c r="C53" i="8"/>
  <c r="B53" i="8"/>
  <c r="C52" i="8"/>
  <c r="B52" i="8"/>
  <c r="C51" i="8"/>
  <c r="B51" i="8"/>
  <c r="C50" i="8"/>
  <c r="B50" i="8"/>
  <c r="C49" i="8"/>
  <c r="B49" i="8"/>
  <c r="C48" i="8"/>
  <c r="B48" i="8"/>
  <c r="C47" i="8"/>
  <c r="B47" i="8"/>
  <c r="C46" i="8"/>
  <c r="B46" i="8"/>
  <c r="C45" i="8"/>
  <c r="B45" i="8"/>
  <c r="C44" i="8"/>
  <c r="B44" i="8"/>
  <c r="C43" i="8"/>
  <c r="B43" i="8"/>
  <c r="C42" i="8"/>
  <c r="B42" i="8"/>
  <c r="C41" i="8"/>
  <c r="B41" i="8"/>
  <c r="C40" i="8"/>
  <c r="B40" i="8"/>
  <c r="C39" i="8"/>
  <c r="B39" i="8"/>
  <c r="C38" i="8"/>
  <c r="B38" i="8"/>
  <c r="C37" i="8"/>
  <c r="B37" i="8"/>
  <c r="C36" i="8"/>
  <c r="B36" i="8"/>
  <c r="C35" i="8"/>
  <c r="B35" i="8"/>
  <c r="C34" i="8"/>
  <c r="B34" i="8"/>
  <c r="C33" i="8"/>
  <c r="B33" i="8"/>
  <c r="C32" i="8"/>
  <c r="B32" i="8"/>
  <c r="C31" i="8"/>
  <c r="B31" i="8"/>
  <c r="C30" i="8"/>
  <c r="B30" i="8"/>
  <c r="C29" i="8"/>
  <c r="B29" i="8"/>
  <c r="C28" i="8"/>
  <c r="B28" i="8"/>
  <c r="C27" i="8"/>
  <c r="B27" i="8"/>
  <c r="C26" i="8"/>
  <c r="B26" i="8"/>
  <c r="C25" i="8"/>
  <c r="B25" i="8"/>
  <c r="C24" i="8"/>
  <c r="B24" i="8"/>
  <c r="C23" i="8"/>
  <c r="B23" i="8"/>
  <c r="C22" i="8"/>
  <c r="B22" i="8"/>
  <c r="C21" i="8"/>
  <c r="B21" i="8"/>
  <c r="C20" i="8"/>
  <c r="B20" i="8"/>
  <c r="C19" i="8"/>
  <c r="B19" i="8"/>
  <c r="C18" i="8"/>
  <c r="B18" i="8"/>
  <c r="C17" i="8"/>
  <c r="B17" i="8"/>
  <c r="C16" i="8"/>
  <c r="B16" i="8"/>
  <c r="C15" i="8"/>
  <c r="B15" i="8"/>
  <c r="C14" i="8"/>
  <c r="B14" i="8"/>
  <c r="C13" i="8"/>
  <c r="B13" i="8"/>
  <c r="C12" i="8"/>
  <c r="B12" i="8"/>
  <c r="C11" i="8"/>
  <c r="B11" i="8"/>
  <c r="A2" i="8" s="1"/>
  <c r="G10" i="8"/>
  <c r="F10" i="8"/>
  <c r="E10" i="8"/>
  <c r="D10" i="8"/>
  <c r="BT9" i="2"/>
  <c r="BL9" i="2"/>
  <c r="BJ9" i="2"/>
  <c r="BH9" i="2"/>
  <c r="BF9" i="2"/>
  <c r="BD9" i="2"/>
  <c r="BB9" i="2"/>
  <c r="AZ9" i="2"/>
  <c r="BM8" i="2"/>
  <c r="BM9" i="2" s="1"/>
  <c r="BK8" i="2"/>
  <c r="BK9" i="2" s="1"/>
  <c r="BI8" i="2"/>
  <c r="BI9" i="2" s="1"/>
  <c r="BG8" i="2"/>
  <c r="BG9" i="2" s="1"/>
  <c r="BE8" i="2"/>
  <c r="BE9" i="2" s="1"/>
  <c r="BC8" i="2"/>
  <c r="BC9" i="2" s="1"/>
  <c r="BA8" i="2"/>
  <c r="BA9" i="2" s="1"/>
  <c r="AY8" i="2"/>
  <c r="AY9" i="2" s="1"/>
  <c r="V8" i="2"/>
  <c r="R8" i="2"/>
  <c r="P8" i="2"/>
  <c r="N8" i="2"/>
  <c r="L8" i="2"/>
  <c r="J8" i="2"/>
  <c r="H8" i="2"/>
  <c r="F8" i="2"/>
  <c r="D8" i="2"/>
  <c r="M9" i="60"/>
  <c r="M10" i="60" s="1"/>
  <c r="K9" i="60"/>
  <c r="K10" i="60" s="1"/>
  <c r="J9" i="60"/>
  <c r="J10" i="60" s="1"/>
  <c r="I9" i="60"/>
  <c r="I10" i="60" s="1"/>
  <c r="H9" i="60"/>
  <c r="H10" i="60" s="1"/>
  <c r="G9" i="60"/>
  <c r="G10" i="60" s="1"/>
  <c r="F9" i="60"/>
  <c r="F10" i="60" s="1"/>
  <c r="E9" i="60"/>
  <c r="E10" i="60" s="1"/>
  <c r="E65" i="60" s="1"/>
  <c r="D9" i="60"/>
  <c r="D10" i="60" s="1"/>
  <c r="D65" i="60" s="1"/>
  <c r="A3" i="60"/>
  <c r="A1" i="60"/>
  <c r="A3" i="108"/>
  <c r="A1" i="108"/>
  <c r="AB54" i="9"/>
  <c r="AA54" i="9"/>
  <c r="Z54" i="9"/>
  <c r="Y54" i="9"/>
  <c r="X54" i="9"/>
  <c r="W54" i="9"/>
  <c r="AB53" i="9"/>
  <c r="AA53" i="9"/>
  <c r="Z53" i="9"/>
  <c r="Y53" i="9"/>
  <c r="X53" i="9"/>
  <c r="W53" i="9"/>
  <c r="AB52" i="9"/>
  <c r="AA52" i="9"/>
  <c r="Z52" i="9"/>
  <c r="Y52" i="9"/>
  <c r="X52" i="9"/>
  <c r="W52" i="9"/>
  <c r="AB51" i="9"/>
  <c r="AA51" i="9"/>
  <c r="Z51" i="9"/>
  <c r="Y51" i="9"/>
  <c r="X51" i="9"/>
  <c r="W51" i="9"/>
  <c r="AB50" i="9"/>
  <c r="AA50" i="9"/>
  <c r="Z50" i="9"/>
  <c r="Y50" i="9"/>
  <c r="X50" i="9"/>
  <c r="W50" i="9"/>
  <c r="AB49" i="9"/>
  <c r="AA49" i="9"/>
  <c r="Z49" i="9"/>
  <c r="Y49" i="9"/>
  <c r="X49" i="9"/>
  <c r="W49" i="9"/>
  <c r="AB48" i="9"/>
  <c r="AA48" i="9"/>
  <c r="Z48" i="9"/>
  <c r="Y48" i="9"/>
  <c r="X48" i="9"/>
  <c r="W48" i="9"/>
  <c r="AB47" i="9"/>
  <c r="AA47" i="9"/>
  <c r="Z47" i="9"/>
  <c r="Y47" i="9"/>
  <c r="X47" i="9"/>
  <c r="W47" i="9"/>
  <c r="AB46" i="9"/>
  <c r="AA46" i="9"/>
  <c r="Z46" i="9"/>
  <c r="Y46" i="9"/>
  <c r="X46" i="9"/>
  <c r="W46" i="9"/>
  <c r="AB45" i="9"/>
  <c r="AA45" i="9"/>
  <c r="Z45" i="9"/>
  <c r="Y45" i="9"/>
  <c r="X45" i="9"/>
  <c r="W45" i="9"/>
  <c r="AB44" i="9"/>
  <c r="AA44" i="9"/>
  <c r="Z44" i="9"/>
  <c r="Y44" i="9"/>
  <c r="X44" i="9"/>
  <c r="W44" i="9"/>
  <c r="AB43" i="9"/>
  <c r="AA43" i="9"/>
  <c r="Z43" i="9"/>
  <c r="Y43" i="9"/>
  <c r="X43" i="9"/>
  <c r="W43" i="9"/>
  <c r="AB42" i="9"/>
  <c r="AA42" i="9"/>
  <c r="Z42" i="9"/>
  <c r="Y42" i="9"/>
  <c r="X42" i="9"/>
  <c r="W42" i="9"/>
  <c r="AB41" i="9"/>
  <c r="AA41" i="9"/>
  <c r="Z41" i="9"/>
  <c r="Y41" i="9"/>
  <c r="X41" i="9"/>
  <c r="W41" i="9"/>
  <c r="AB40" i="9"/>
  <c r="AA40" i="9"/>
  <c r="Z40" i="9"/>
  <c r="Y40" i="9"/>
  <c r="X40" i="9"/>
  <c r="W40" i="9"/>
  <c r="AB39" i="9"/>
  <c r="AA39" i="9"/>
  <c r="Z39" i="9"/>
  <c r="Y39" i="9"/>
  <c r="X39" i="9"/>
  <c r="W39" i="9"/>
  <c r="AB38" i="9"/>
  <c r="AA38" i="9"/>
  <c r="Z38" i="9"/>
  <c r="Y38" i="9"/>
  <c r="X38" i="9"/>
  <c r="W38" i="9"/>
  <c r="AB37" i="9"/>
  <c r="AA37" i="9"/>
  <c r="Z37" i="9"/>
  <c r="Y37" i="9"/>
  <c r="X37" i="9"/>
  <c r="W37" i="9"/>
  <c r="AB36" i="9"/>
  <c r="AA36" i="9"/>
  <c r="Z36" i="9"/>
  <c r="Y36" i="9"/>
  <c r="X36" i="9"/>
  <c r="W36" i="9"/>
  <c r="AB35" i="9"/>
  <c r="AA35" i="9"/>
  <c r="Z35" i="9"/>
  <c r="Y35" i="9"/>
  <c r="X35" i="9"/>
  <c r="W35" i="9"/>
  <c r="AB34" i="9"/>
  <c r="AA34" i="9"/>
  <c r="Z34" i="9"/>
  <c r="Y34" i="9"/>
  <c r="X34" i="9"/>
  <c r="W34" i="9"/>
  <c r="AB33" i="9"/>
  <c r="AA33" i="9"/>
  <c r="Z33" i="9"/>
  <c r="Y33" i="9"/>
  <c r="X33" i="9"/>
  <c r="W33" i="9"/>
  <c r="AB32" i="9"/>
  <c r="AA32" i="9"/>
  <c r="Z32" i="9"/>
  <c r="Y32" i="9"/>
  <c r="X32" i="9"/>
  <c r="W32" i="9"/>
  <c r="AB31" i="9"/>
  <c r="AA31" i="9"/>
  <c r="Z31" i="9"/>
  <c r="Y31" i="9"/>
  <c r="X31" i="9"/>
  <c r="W31" i="9"/>
  <c r="AB30" i="9"/>
  <c r="AA30" i="9"/>
  <c r="Z30" i="9"/>
  <c r="Y30" i="9"/>
  <c r="X30" i="9"/>
  <c r="W30" i="9"/>
  <c r="AB29" i="9"/>
  <c r="AA29" i="9"/>
  <c r="Z29" i="9"/>
  <c r="Y29" i="9"/>
  <c r="X29" i="9"/>
  <c r="W29" i="9"/>
  <c r="AB28" i="9"/>
  <c r="AA28" i="9"/>
  <c r="Z28" i="9"/>
  <c r="Y28" i="9"/>
  <c r="X28" i="9"/>
  <c r="W28" i="9"/>
  <c r="AB27" i="9"/>
  <c r="AA27" i="9"/>
  <c r="Z27" i="9"/>
  <c r="Y27" i="9"/>
  <c r="X27" i="9"/>
  <c r="W27" i="9"/>
  <c r="AB26" i="9"/>
  <c r="AA26" i="9"/>
  <c r="Z26" i="9"/>
  <c r="Y26" i="9"/>
  <c r="X26" i="9"/>
  <c r="W26" i="9"/>
  <c r="AB25" i="9"/>
  <c r="AA25" i="9"/>
  <c r="Z25" i="9"/>
  <c r="Y25" i="9"/>
  <c r="X25" i="9"/>
  <c r="W25" i="9"/>
  <c r="AB24" i="9"/>
  <c r="AA24" i="9"/>
  <c r="Z24" i="9"/>
  <c r="Y24" i="9"/>
  <c r="X24" i="9"/>
  <c r="W24" i="9"/>
  <c r="AB23" i="9"/>
  <c r="AA23" i="9"/>
  <c r="Z23" i="9"/>
  <c r="Y23" i="9"/>
  <c r="X23" i="9"/>
  <c r="W23" i="9"/>
  <c r="AB22" i="9"/>
  <c r="AA22" i="9"/>
  <c r="Z22" i="9"/>
  <c r="Y22" i="9"/>
  <c r="X22" i="9"/>
  <c r="W22" i="9"/>
  <c r="AB21" i="9"/>
  <c r="AA21" i="9"/>
  <c r="Z21" i="9"/>
  <c r="Y21" i="9"/>
  <c r="X21" i="9"/>
  <c r="W21" i="9"/>
  <c r="AB20" i="9"/>
  <c r="AA20" i="9"/>
  <c r="Z20" i="9"/>
  <c r="Y20" i="9"/>
  <c r="X20" i="9"/>
  <c r="W20" i="9"/>
  <c r="AB19" i="9"/>
  <c r="AA19" i="9"/>
  <c r="Z19" i="9"/>
  <c r="Y19" i="9"/>
  <c r="X19" i="9"/>
  <c r="W19" i="9"/>
  <c r="AB18" i="9"/>
  <c r="AA18" i="9"/>
  <c r="Z18" i="9"/>
  <c r="Y18" i="9"/>
  <c r="X18" i="9"/>
  <c r="W18" i="9"/>
  <c r="AB17" i="9"/>
  <c r="AA17" i="9"/>
  <c r="Z17" i="9"/>
  <c r="Y17" i="9"/>
  <c r="X17" i="9"/>
  <c r="W17" i="9"/>
  <c r="AB16" i="9"/>
  <c r="AA16" i="9"/>
  <c r="Z16" i="9"/>
  <c r="Y16" i="9"/>
  <c r="X16" i="9"/>
  <c r="W16" i="9"/>
  <c r="AB15" i="9"/>
  <c r="AA15" i="9"/>
  <c r="Z15" i="9"/>
  <c r="Y15" i="9"/>
  <c r="X15" i="9"/>
  <c r="W15" i="9"/>
  <c r="AB14" i="9"/>
  <c r="AA14" i="9"/>
  <c r="Z14" i="9"/>
  <c r="Y14" i="9"/>
  <c r="X14" i="9"/>
  <c r="W14" i="9"/>
  <c r="AB13" i="9"/>
  <c r="AA13" i="9"/>
  <c r="Z13" i="9"/>
  <c r="Y13" i="9"/>
  <c r="X13" i="9"/>
  <c r="W13" i="9"/>
  <c r="AB12" i="9"/>
  <c r="AA12" i="9"/>
  <c r="Z12" i="9"/>
  <c r="Y12" i="9"/>
  <c r="X12" i="9"/>
  <c r="W12" i="9"/>
  <c r="AB11" i="9"/>
  <c r="AA11" i="9"/>
  <c r="Z11" i="9"/>
  <c r="Y11" i="9"/>
  <c r="X11" i="9"/>
  <c r="W11" i="9"/>
  <c r="A3" i="9"/>
  <c r="AH42" i="14" l="1"/>
  <c r="Y62" i="9"/>
  <c r="I56" i="10"/>
  <c r="I57" i="10"/>
  <c r="I58" i="10"/>
  <c r="I60" i="10"/>
  <c r="I59" i="10"/>
  <c r="H57" i="2"/>
  <c r="BC57" i="2" s="1"/>
  <c r="H45" i="2"/>
  <c r="H33" i="2"/>
  <c r="H21" i="2"/>
  <c r="H56" i="2"/>
  <c r="H44" i="2"/>
  <c r="H32" i="2"/>
  <c r="H20" i="2"/>
  <c r="H54" i="2"/>
  <c r="H42" i="2"/>
  <c r="H30" i="2"/>
  <c r="H18" i="2"/>
  <c r="H53" i="2"/>
  <c r="H41" i="2"/>
  <c r="H29" i="2"/>
  <c r="H17" i="2"/>
  <c r="H52" i="2"/>
  <c r="H40" i="2"/>
  <c r="H28" i="2"/>
  <c r="H16" i="2"/>
  <c r="H51" i="2"/>
  <c r="H39" i="2"/>
  <c r="H27" i="2"/>
  <c r="H15" i="2"/>
  <c r="H50" i="2"/>
  <c r="H38" i="2"/>
  <c r="H26" i="2"/>
  <c r="H14" i="2"/>
  <c r="H48" i="2"/>
  <c r="H36" i="2"/>
  <c r="H24" i="2"/>
  <c r="H12" i="2"/>
  <c r="H46" i="2"/>
  <c r="H59" i="2"/>
  <c r="BC59" i="2" s="1"/>
  <c r="H47" i="2"/>
  <c r="H35" i="2"/>
  <c r="H23" i="2"/>
  <c r="H11" i="2"/>
  <c r="H58" i="2"/>
  <c r="BC58" i="2" s="1"/>
  <c r="H55" i="2"/>
  <c r="BC55" i="2" s="1"/>
  <c r="H49" i="2"/>
  <c r="H10" i="2"/>
  <c r="H43" i="2"/>
  <c r="H37" i="2"/>
  <c r="H34" i="2"/>
  <c r="H31" i="2"/>
  <c r="H25" i="2"/>
  <c r="H19" i="2"/>
  <c r="H22" i="2"/>
  <c r="H13" i="2"/>
  <c r="J55" i="2"/>
  <c r="BE55" i="2" s="1"/>
  <c r="J43" i="2"/>
  <c r="J31" i="2"/>
  <c r="J19" i="2"/>
  <c r="J54" i="2"/>
  <c r="J42" i="2"/>
  <c r="J30" i="2"/>
  <c r="J18" i="2"/>
  <c r="J52" i="2"/>
  <c r="J40" i="2"/>
  <c r="J28" i="2"/>
  <c r="J16" i="2"/>
  <c r="J51" i="2"/>
  <c r="J39" i="2"/>
  <c r="J27" i="2"/>
  <c r="J15" i="2"/>
  <c r="J50" i="2"/>
  <c r="J38" i="2"/>
  <c r="J26" i="2"/>
  <c r="J14" i="2"/>
  <c r="J49" i="2"/>
  <c r="J37" i="2"/>
  <c r="J25" i="2"/>
  <c r="J13" i="2"/>
  <c r="J48" i="2"/>
  <c r="J36" i="2"/>
  <c r="J24" i="2"/>
  <c r="J12" i="2"/>
  <c r="J58" i="2"/>
  <c r="BE58" i="2" s="1"/>
  <c r="J46" i="2"/>
  <c r="J34" i="2"/>
  <c r="J22" i="2"/>
  <c r="J10" i="2"/>
  <c r="J44" i="2"/>
  <c r="J20" i="2"/>
  <c r="J57" i="2"/>
  <c r="BE57" i="2" s="1"/>
  <c r="J45" i="2"/>
  <c r="J33" i="2"/>
  <c r="J21" i="2"/>
  <c r="J56" i="2"/>
  <c r="J32" i="2"/>
  <c r="J59" i="2"/>
  <c r="BE59" i="2" s="1"/>
  <c r="J53" i="2"/>
  <c r="J47" i="2"/>
  <c r="J35" i="2"/>
  <c r="J41" i="2"/>
  <c r="J29" i="2"/>
  <c r="J17" i="2"/>
  <c r="J23" i="2"/>
  <c r="J11" i="2"/>
  <c r="N53" i="2"/>
  <c r="N41" i="2"/>
  <c r="N29" i="2"/>
  <c r="N17" i="2"/>
  <c r="N52" i="2"/>
  <c r="N40" i="2"/>
  <c r="N28" i="2"/>
  <c r="N16" i="2"/>
  <c r="N50" i="2"/>
  <c r="N38" i="2"/>
  <c r="N26" i="2"/>
  <c r="N14" i="2"/>
  <c r="N49" i="2"/>
  <c r="N37" i="2"/>
  <c r="N25" i="2"/>
  <c r="N13" i="2"/>
  <c r="N48" i="2"/>
  <c r="N36" i="2"/>
  <c r="N24" i="2"/>
  <c r="N12" i="2"/>
  <c r="N59" i="2"/>
  <c r="BI59" i="2" s="1"/>
  <c r="N47" i="2"/>
  <c r="N35" i="2"/>
  <c r="N23" i="2"/>
  <c r="N11" i="2"/>
  <c r="N58" i="2"/>
  <c r="BI58" i="2" s="1"/>
  <c r="N46" i="2"/>
  <c r="N34" i="2"/>
  <c r="N22" i="2"/>
  <c r="N10" i="2"/>
  <c r="N56" i="2"/>
  <c r="N44" i="2"/>
  <c r="N32" i="2"/>
  <c r="N20" i="2"/>
  <c r="N54" i="2"/>
  <c r="N30" i="2"/>
  <c r="N18" i="2"/>
  <c r="N55" i="2"/>
  <c r="BI55" i="2" s="1"/>
  <c r="N43" i="2"/>
  <c r="N31" i="2"/>
  <c r="N19" i="2"/>
  <c r="N42" i="2"/>
  <c r="N27" i="2"/>
  <c r="N15" i="2"/>
  <c r="N51" i="2"/>
  <c r="N57" i="2"/>
  <c r="BI57" i="2" s="1"/>
  <c r="N45" i="2"/>
  <c r="N39" i="2"/>
  <c r="N33" i="2"/>
  <c r="N21" i="2"/>
  <c r="P52" i="2"/>
  <c r="P40" i="2"/>
  <c r="P28" i="2"/>
  <c r="P16" i="2"/>
  <c r="P51" i="2"/>
  <c r="P39" i="2"/>
  <c r="P27" i="2"/>
  <c r="P15" i="2"/>
  <c r="P50" i="2"/>
  <c r="P38" i="2"/>
  <c r="P26" i="2"/>
  <c r="P14" i="2"/>
  <c r="P48" i="2"/>
  <c r="P36" i="2"/>
  <c r="P24" i="2"/>
  <c r="P12" i="2"/>
  <c r="P59" i="2"/>
  <c r="P47" i="2"/>
  <c r="P35" i="2"/>
  <c r="P23" i="2"/>
  <c r="P11" i="2"/>
  <c r="P58" i="2"/>
  <c r="P46" i="2"/>
  <c r="P34" i="2"/>
  <c r="P22" i="2"/>
  <c r="P10" i="2"/>
  <c r="P57" i="2"/>
  <c r="P45" i="2"/>
  <c r="P33" i="2"/>
  <c r="P21" i="2"/>
  <c r="P56" i="2"/>
  <c r="P44" i="2"/>
  <c r="P32" i="2"/>
  <c r="P20" i="2"/>
  <c r="P54" i="2"/>
  <c r="P42" i="2"/>
  <c r="P30" i="2"/>
  <c r="P18" i="2"/>
  <c r="P53" i="2"/>
  <c r="P41" i="2"/>
  <c r="P29" i="2"/>
  <c r="P17" i="2"/>
  <c r="P49" i="2"/>
  <c r="P43" i="2"/>
  <c r="P37" i="2"/>
  <c r="P31" i="2"/>
  <c r="P25" i="2"/>
  <c r="P19" i="2"/>
  <c r="P13" i="2"/>
  <c r="P55" i="2"/>
  <c r="R50" i="2"/>
  <c r="R38" i="2"/>
  <c r="R26" i="2"/>
  <c r="R14" i="2"/>
  <c r="R49" i="2"/>
  <c r="R37" i="2"/>
  <c r="R25" i="2"/>
  <c r="R13" i="2"/>
  <c r="R48" i="2"/>
  <c r="R36" i="2"/>
  <c r="R24" i="2"/>
  <c r="R12" i="2"/>
  <c r="R58" i="2"/>
  <c r="R46" i="2"/>
  <c r="R34" i="2"/>
  <c r="R22" i="2"/>
  <c r="R10" i="2"/>
  <c r="R57" i="2"/>
  <c r="R45" i="2"/>
  <c r="R33" i="2"/>
  <c r="R21" i="2"/>
  <c r="R56" i="2"/>
  <c r="R44" i="2"/>
  <c r="R32" i="2"/>
  <c r="R20" i="2"/>
  <c r="R55" i="2"/>
  <c r="R43" i="2"/>
  <c r="R31" i="2"/>
  <c r="R19" i="2"/>
  <c r="R54" i="2"/>
  <c r="R42" i="2"/>
  <c r="R30" i="2"/>
  <c r="R18" i="2"/>
  <c r="R52" i="2"/>
  <c r="R40" i="2"/>
  <c r="R28" i="2"/>
  <c r="R16" i="2"/>
  <c r="R51" i="2"/>
  <c r="R39" i="2"/>
  <c r="R27" i="2"/>
  <c r="R15" i="2"/>
  <c r="R59" i="2"/>
  <c r="BM59" i="2" s="1"/>
  <c r="R53" i="2"/>
  <c r="R47" i="2"/>
  <c r="R11" i="2"/>
  <c r="R41" i="2"/>
  <c r="R35" i="2"/>
  <c r="R29" i="2"/>
  <c r="R23" i="2"/>
  <c r="R17" i="2"/>
  <c r="D48" i="2"/>
  <c r="D36" i="2"/>
  <c r="D24" i="2"/>
  <c r="D12" i="2"/>
  <c r="D47" i="2"/>
  <c r="D35" i="2"/>
  <c r="D23" i="2"/>
  <c r="D11" i="2"/>
  <c r="D58" i="2"/>
  <c r="AY58" i="2" s="1"/>
  <c r="D45" i="2"/>
  <c r="D33" i="2"/>
  <c r="D21" i="2"/>
  <c r="D57" i="2"/>
  <c r="AY57" i="2" s="1"/>
  <c r="D44" i="2"/>
  <c r="D32" i="2"/>
  <c r="D20" i="2"/>
  <c r="D55" i="2"/>
  <c r="AY55" i="2" s="1"/>
  <c r="D43" i="2"/>
  <c r="D31" i="2"/>
  <c r="D19" i="2"/>
  <c r="D54" i="2"/>
  <c r="AY54" i="2" s="1"/>
  <c r="D42" i="2"/>
  <c r="D30" i="2"/>
  <c r="D18" i="2"/>
  <c r="D53" i="2"/>
  <c r="D41" i="2"/>
  <c r="D29" i="2"/>
  <c r="D17" i="2"/>
  <c r="D51" i="2"/>
  <c r="D39" i="2"/>
  <c r="D27" i="2"/>
  <c r="D15" i="2"/>
  <c r="D50" i="2"/>
  <c r="D38" i="2"/>
  <c r="D26" i="2"/>
  <c r="D14" i="2"/>
  <c r="D52" i="2"/>
  <c r="D49" i="2"/>
  <c r="D46" i="2"/>
  <c r="D40" i="2"/>
  <c r="D37" i="2"/>
  <c r="D22" i="2"/>
  <c r="D34" i="2"/>
  <c r="D28" i="2"/>
  <c r="D13" i="2"/>
  <c r="D25" i="2"/>
  <c r="D16" i="2"/>
  <c r="D59" i="2"/>
  <c r="AY59" i="2" s="1"/>
  <c r="D10" i="2"/>
  <c r="D56" i="2"/>
  <c r="AY56" i="2" s="1"/>
  <c r="F56" i="2"/>
  <c r="BA56" i="2" s="1"/>
  <c r="F47" i="2"/>
  <c r="F35" i="2"/>
  <c r="F23" i="2"/>
  <c r="F11" i="2"/>
  <c r="F59" i="2"/>
  <c r="BA59" i="2" s="1"/>
  <c r="F46" i="2"/>
  <c r="F34" i="2"/>
  <c r="F22" i="2"/>
  <c r="F10" i="2"/>
  <c r="F57" i="2"/>
  <c r="BA57" i="2" s="1"/>
  <c r="F44" i="2"/>
  <c r="F32" i="2"/>
  <c r="F20" i="2"/>
  <c r="F55" i="2"/>
  <c r="BA55" i="2" s="1"/>
  <c r="F43" i="2"/>
  <c r="F31" i="2"/>
  <c r="F19" i="2"/>
  <c r="F54" i="2"/>
  <c r="F42" i="2"/>
  <c r="F30" i="2"/>
  <c r="F18" i="2"/>
  <c r="F53" i="2"/>
  <c r="F41" i="2"/>
  <c r="F29" i="2"/>
  <c r="F17" i="2"/>
  <c r="F52" i="2"/>
  <c r="F40" i="2"/>
  <c r="F28" i="2"/>
  <c r="F16" i="2"/>
  <c r="F50" i="2"/>
  <c r="F38" i="2"/>
  <c r="F26" i="2"/>
  <c r="F14" i="2"/>
  <c r="F49" i="2"/>
  <c r="F37" i="2"/>
  <c r="F25" i="2"/>
  <c r="F13" i="2"/>
  <c r="F51" i="2"/>
  <c r="F48" i="2"/>
  <c r="F45" i="2"/>
  <c r="F39" i="2"/>
  <c r="F36" i="2"/>
  <c r="F33" i="2"/>
  <c r="F24" i="2"/>
  <c r="F27" i="2"/>
  <c r="F21" i="2"/>
  <c r="F15" i="2"/>
  <c r="F58" i="2"/>
  <c r="BA58" i="2" s="1"/>
  <c r="F12" i="2"/>
  <c r="V59" i="2"/>
  <c r="BQ59" i="2" s="1"/>
  <c r="V45" i="2"/>
  <c r="BQ45" i="2" s="1"/>
  <c r="V33" i="2"/>
  <c r="BQ33" i="2" s="1"/>
  <c r="V21" i="2"/>
  <c r="BQ21" i="2" s="1"/>
  <c r="W58" i="2"/>
  <c r="V43" i="2"/>
  <c r="BQ43" i="2" s="1"/>
  <c r="V31" i="2"/>
  <c r="V56" i="2"/>
  <c r="V27" i="2"/>
  <c r="V26" i="2"/>
  <c r="BQ26" i="2" s="1"/>
  <c r="V25" i="2"/>
  <c r="BQ25" i="2" s="1"/>
  <c r="V47" i="2"/>
  <c r="BQ47" i="2" s="1"/>
  <c r="V34" i="2"/>
  <c r="BQ34" i="2" s="1"/>
  <c r="V58" i="2"/>
  <c r="BQ58" i="2" s="1"/>
  <c r="V44" i="2"/>
  <c r="BQ44" i="2" s="1"/>
  <c r="V32" i="2"/>
  <c r="BQ32" i="2" s="1"/>
  <c r="V20" i="2"/>
  <c r="BQ20" i="2" s="1"/>
  <c r="W59" i="2"/>
  <c r="V57" i="2"/>
  <c r="W57" i="2" s="1"/>
  <c r="V19" i="2"/>
  <c r="V51" i="2"/>
  <c r="V14" i="2"/>
  <c r="BQ14" i="2" s="1"/>
  <c r="V48" i="2"/>
  <c r="BQ48" i="2" s="1"/>
  <c r="V11" i="2"/>
  <c r="BQ11" i="2" s="1"/>
  <c r="V22" i="2"/>
  <c r="BQ22" i="2" s="1"/>
  <c r="V54" i="2"/>
  <c r="BQ54" i="2" s="1"/>
  <c r="V42" i="2"/>
  <c r="BQ42" i="2" s="1"/>
  <c r="V30" i="2"/>
  <c r="BQ30" i="2" s="1"/>
  <c r="V18" i="2"/>
  <c r="BQ18" i="2" s="1"/>
  <c r="V55" i="2"/>
  <c r="V17" i="2"/>
  <c r="V40" i="2"/>
  <c r="V28" i="2"/>
  <c r="V39" i="2"/>
  <c r="BQ39" i="2" s="1"/>
  <c r="V38" i="2"/>
  <c r="BQ38" i="2" s="1"/>
  <c r="V37" i="2"/>
  <c r="BQ37" i="2" s="1"/>
  <c r="V12" i="2"/>
  <c r="BQ12" i="2" s="1"/>
  <c r="V23" i="2"/>
  <c r="BQ23" i="2" s="1"/>
  <c r="V10" i="2"/>
  <c r="V53" i="2"/>
  <c r="BQ53" i="2" s="1"/>
  <c r="V41" i="2"/>
  <c r="BQ41" i="2" s="1"/>
  <c r="V29" i="2"/>
  <c r="BQ29" i="2" s="1"/>
  <c r="V52" i="2"/>
  <c r="V16" i="2"/>
  <c r="V15" i="2"/>
  <c r="V50" i="2"/>
  <c r="V36" i="2"/>
  <c r="BQ36" i="2" s="1"/>
  <c r="V35" i="2"/>
  <c r="BQ35" i="2" s="1"/>
  <c r="V49" i="2"/>
  <c r="BQ49" i="2" s="1"/>
  <c r="V13" i="2"/>
  <c r="BQ13" i="2" s="1"/>
  <c r="V46" i="2"/>
  <c r="BQ46" i="2" s="1"/>
  <c r="V24" i="2"/>
  <c r="BQ24" i="2" s="1"/>
  <c r="W56" i="2"/>
  <c r="Y65" i="9"/>
  <c r="L59" i="2"/>
  <c r="BG59" i="2" s="1"/>
  <c r="L47" i="2"/>
  <c r="L35" i="2"/>
  <c r="L11" i="2"/>
  <c r="L58" i="2"/>
  <c r="BG58" i="2" s="1"/>
  <c r="L46" i="2"/>
  <c r="M46" i="2" s="1"/>
  <c r="L34" i="2"/>
  <c r="L22" i="2"/>
  <c r="L10" i="2"/>
  <c r="M10" i="2" s="1"/>
  <c r="L57" i="2"/>
  <c r="BG57" i="2" s="1"/>
  <c r="L45" i="2"/>
  <c r="M45" i="2" s="1"/>
  <c r="L33" i="2"/>
  <c r="M33" i="2" s="1"/>
  <c r="L21" i="2"/>
  <c r="L56" i="2"/>
  <c r="L44" i="2"/>
  <c r="L32" i="2"/>
  <c r="L20" i="2"/>
  <c r="M20" i="2" s="1"/>
  <c r="L55" i="2"/>
  <c r="BG55" i="2" s="1"/>
  <c r="L43" i="2"/>
  <c r="L31" i="2"/>
  <c r="L19" i="2"/>
  <c r="M19" i="2" s="1"/>
  <c r="L49" i="2"/>
  <c r="M49" i="2" s="1"/>
  <c r="L54" i="2"/>
  <c r="M54" i="2" s="1"/>
  <c r="L42" i="2"/>
  <c r="M42" i="2" s="1"/>
  <c r="L30" i="2"/>
  <c r="L18" i="2"/>
  <c r="L13" i="2"/>
  <c r="M13" i="2" s="1"/>
  <c r="L53" i="2"/>
  <c r="M53" i="2" s="1"/>
  <c r="L41" i="2"/>
  <c r="M41" i="2" s="1"/>
  <c r="L29" i="2"/>
  <c r="M29" i="2" s="1"/>
  <c r="L17" i="2"/>
  <c r="L52" i="2"/>
  <c r="L40" i="2"/>
  <c r="M40" i="2" s="1"/>
  <c r="L28" i="2"/>
  <c r="M28" i="2" s="1"/>
  <c r="L16" i="2"/>
  <c r="M16" i="2" s="1"/>
  <c r="L25" i="2"/>
  <c r="M25" i="2" s="1"/>
  <c r="L51" i="2"/>
  <c r="M51" i="2" s="1"/>
  <c r="L39" i="2"/>
  <c r="L27" i="2"/>
  <c r="M27" i="2" s="1"/>
  <c r="L15" i="2"/>
  <c r="M15" i="2" s="1"/>
  <c r="L37" i="2"/>
  <c r="M37" i="2" s="1"/>
  <c r="L50" i="2"/>
  <c r="M50" i="2" s="1"/>
  <c r="L38" i="2"/>
  <c r="L26" i="2"/>
  <c r="L14" i="2"/>
  <c r="M14" i="2" s="1"/>
  <c r="L48" i="2"/>
  <c r="M48" i="2" s="1"/>
  <c r="L36" i="2"/>
  <c r="M36" i="2" s="1"/>
  <c r="L24" i="2"/>
  <c r="M24" i="2" s="1"/>
  <c r="L12" i="2"/>
  <c r="M12" i="2" s="1"/>
  <c r="L23" i="2"/>
  <c r="M23" i="2" s="1"/>
  <c r="E55" i="2"/>
  <c r="I57" i="2"/>
  <c r="BD57" i="2" s="1"/>
  <c r="I58" i="2"/>
  <c r="BD58" i="2" s="1"/>
  <c r="I59" i="2"/>
  <c r="BD59" i="2" s="1"/>
  <c r="I55" i="2"/>
  <c r="BD55" i="2" s="1"/>
  <c r="G56" i="2"/>
  <c r="BB56" i="2" s="1"/>
  <c r="G57" i="2"/>
  <c r="BB57" i="2" s="1"/>
  <c r="G58" i="2"/>
  <c r="BB58" i="2" s="1"/>
  <c r="G55" i="2"/>
  <c r="BB55" i="2" s="1"/>
  <c r="G59" i="2"/>
  <c r="BB59" i="2" s="1"/>
  <c r="M59" i="2"/>
  <c r="K57" i="2"/>
  <c r="BF57" i="2" s="1"/>
  <c r="K58" i="2"/>
  <c r="BF58" i="2" s="1"/>
  <c r="K59" i="2"/>
  <c r="BF59" i="2" s="1"/>
  <c r="K55" i="2"/>
  <c r="BF55" i="2" s="1"/>
  <c r="O55" i="2"/>
  <c r="BJ55" i="2" s="1"/>
  <c r="O57" i="2"/>
  <c r="BJ57" i="2" s="1"/>
  <c r="O58" i="2"/>
  <c r="BJ58" i="2" s="1"/>
  <c r="O59" i="2"/>
  <c r="BJ59" i="2" s="1"/>
  <c r="BQ56" i="2"/>
  <c r="BQ57" i="2"/>
  <c r="W10" i="2"/>
  <c r="W50" i="2"/>
  <c r="BQ52" i="2"/>
  <c r="BQ40" i="2"/>
  <c r="BQ28" i="2"/>
  <c r="BQ16" i="2"/>
  <c r="BQ31" i="2"/>
  <c r="BQ15" i="2"/>
  <c r="BQ17" i="2"/>
  <c r="BQ51" i="2"/>
  <c r="BQ27" i="2"/>
  <c r="BQ19" i="2"/>
  <c r="K47" i="2"/>
  <c r="K39" i="2"/>
  <c r="K31" i="2"/>
  <c r="K23" i="2"/>
  <c r="K15" i="2"/>
  <c r="K10" i="2"/>
  <c r="K24" i="2"/>
  <c r="K54" i="2"/>
  <c r="K46" i="2"/>
  <c r="K38" i="2"/>
  <c r="K30" i="2"/>
  <c r="K22" i="2"/>
  <c r="K14" i="2"/>
  <c r="K52" i="2"/>
  <c r="K28" i="2"/>
  <c r="K12" i="2"/>
  <c r="K40" i="2"/>
  <c r="K53" i="2"/>
  <c r="K45" i="2"/>
  <c r="K37" i="2"/>
  <c r="K29" i="2"/>
  <c r="K21" i="2"/>
  <c r="K13" i="2"/>
  <c r="K36" i="2"/>
  <c r="K20" i="2"/>
  <c r="K16" i="2"/>
  <c r="K44" i="2"/>
  <c r="K51" i="2"/>
  <c r="K43" i="2"/>
  <c r="K35" i="2"/>
  <c r="K27" i="2"/>
  <c r="K19" i="2"/>
  <c r="K11" i="2"/>
  <c r="K33" i="2"/>
  <c r="K17" i="2"/>
  <c r="K50" i="2"/>
  <c r="K42" i="2"/>
  <c r="K34" i="2"/>
  <c r="K26" i="2"/>
  <c r="K18" i="2"/>
  <c r="K49" i="2"/>
  <c r="K41" i="2"/>
  <c r="K25" i="2"/>
  <c r="K48" i="2"/>
  <c r="K32" i="2"/>
  <c r="O54" i="2"/>
  <c r="O46" i="2"/>
  <c r="O38" i="2"/>
  <c r="O30" i="2"/>
  <c r="O22" i="2"/>
  <c r="O14" i="2"/>
  <c r="O15" i="2"/>
  <c r="O48" i="2"/>
  <c r="O16" i="2"/>
  <c r="O49" i="2"/>
  <c r="O41" i="2"/>
  <c r="O33" i="2"/>
  <c r="O25" i="2"/>
  <c r="O17" i="2"/>
  <c r="O47" i="2"/>
  <c r="O31" i="2"/>
  <c r="O23" i="2"/>
  <c r="O51" i="2"/>
  <c r="O52" i="2"/>
  <c r="O44" i="2"/>
  <c r="O36" i="2"/>
  <c r="O28" i="2"/>
  <c r="O20" i="2"/>
  <c r="O12" i="2"/>
  <c r="O39" i="2"/>
  <c r="O32" i="2"/>
  <c r="O24" i="2"/>
  <c r="O19" i="2"/>
  <c r="O11" i="2"/>
  <c r="O50" i="2"/>
  <c r="O42" i="2"/>
  <c r="O34" i="2"/>
  <c r="O26" i="2"/>
  <c r="O18" i="2"/>
  <c r="O10" i="2"/>
  <c r="O53" i="2"/>
  <c r="O45" i="2"/>
  <c r="O37" i="2"/>
  <c r="O29" i="2"/>
  <c r="O21" i="2"/>
  <c r="O13" i="2"/>
  <c r="O40" i="2"/>
  <c r="O43" i="2"/>
  <c r="O35" i="2"/>
  <c r="O27" i="2"/>
  <c r="M43" i="2"/>
  <c r="M35" i="2"/>
  <c r="M11" i="2"/>
  <c r="M52" i="2"/>
  <c r="M32" i="2"/>
  <c r="M38" i="2"/>
  <c r="M30" i="2"/>
  <c r="M22" i="2"/>
  <c r="M44" i="2"/>
  <c r="M17" i="2"/>
  <c r="M47" i="2"/>
  <c r="M39" i="2"/>
  <c r="M31" i="2"/>
  <c r="M34" i="2"/>
  <c r="M26" i="2"/>
  <c r="M18" i="2"/>
  <c r="M21" i="2"/>
  <c r="Q49" i="2"/>
  <c r="Q41" i="2"/>
  <c r="Q33" i="2"/>
  <c r="Q25" i="2"/>
  <c r="Q17" i="2"/>
  <c r="Q12" i="2"/>
  <c r="Q27" i="2"/>
  <c r="Q52" i="2"/>
  <c r="Q44" i="2"/>
  <c r="Q36" i="2"/>
  <c r="Q28" i="2"/>
  <c r="Q20" i="2"/>
  <c r="Q50" i="2"/>
  <c r="Q19" i="2"/>
  <c r="Q47" i="2"/>
  <c r="Q39" i="2"/>
  <c r="Q31" i="2"/>
  <c r="Q23" i="2"/>
  <c r="Q15" i="2"/>
  <c r="Q42" i="2"/>
  <c r="Q34" i="2"/>
  <c r="Q26" i="2"/>
  <c r="Q18" i="2"/>
  <c r="Q43" i="2"/>
  <c r="Q11" i="2"/>
  <c r="Q46" i="2"/>
  <c r="Q53" i="2"/>
  <c r="Q45" i="2"/>
  <c r="Q37" i="2"/>
  <c r="Q29" i="2"/>
  <c r="Q21" i="2"/>
  <c r="Q13" i="2"/>
  <c r="Q54" i="2"/>
  <c r="Q38" i="2"/>
  <c r="Q30" i="2"/>
  <c r="Q22" i="2"/>
  <c r="Q14" i="2"/>
  <c r="Q48" i="2"/>
  <c r="Q40" i="2"/>
  <c r="Q32" i="2"/>
  <c r="Q24" i="2"/>
  <c r="Q16" i="2"/>
  <c r="Q51" i="2"/>
  <c r="Q35" i="2"/>
  <c r="S52" i="2"/>
  <c r="S44" i="2"/>
  <c r="S36" i="2"/>
  <c r="S28" i="2"/>
  <c r="S20" i="2"/>
  <c r="S12" i="2"/>
  <c r="S37" i="2"/>
  <c r="S29" i="2"/>
  <c r="S38" i="2"/>
  <c r="S22" i="2"/>
  <c r="S49" i="2"/>
  <c r="S25" i="2"/>
  <c r="S17" i="2"/>
  <c r="S47" i="2"/>
  <c r="S39" i="2"/>
  <c r="S31" i="2"/>
  <c r="S23" i="2"/>
  <c r="S15" i="2"/>
  <c r="S13" i="2"/>
  <c r="S46" i="2"/>
  <c r="S30" i="2"/>
  <c r="S14" i="2"/>
  <c r="S41" i="2"/>
  <c r="S33" i="2"/>
  <c r="S50" i="2"/>
  <c r="S42" i="2"/>
  <c r="S34" i="2"/>
  <c r="S26" i="2"/>
  <c r="S18" i="2"/>
  <c r="S53" i="2"/>
  <c r="S45" i="2"/>
  <c r="S21" i="2"/>
  <c r="S48" i="2"/>
  <c r="S40" i="2"/>
  <c r="S32" i="2"/>
  <c r="S24" i="2"/>
  <c r="S16" i="2"/>
  <c r="S51" i="2"/>
  <c r="S43" i="2"/>
  <c r="S35" i="2"/>
  <c r="S27" i="2"/>
  <c r="S19" i="2"/>
  <c r="S11" i="2"/>
  <c r="S54" i="2"/>
  <c r="G50" i="2"/>
  <c r="G42" i="2"/>
  <c r="G34" i="2"/>
  <c r="G26" i="2"/>
  <c r="G18" i="2"/>
  <c r="G10" i="2"/>
  <c r="G49" i="2"/>
  <c r="G33" i="2"/>
  <c r="G17" i="2"/>
  <c r="G47" i="2"/>
  <c r="G23" i="2"/>
  <c r="G36" i="2"/>
  <c r="G12" i="2"/>
  <c r="G43" i="2"/>
  <c r="G41" i="2"/>
  <c r="G25" i="2"/>
  <c r="G31" i="2"/>
  <c r="G15" i="2"/>
  <c r="G28" i="2"/>
  <c r="G51" i="2"/>
  <c r="G11" i="2"/>
  <c r="G48" i="2"/>
  <c r="G40" i="2"/>
  <c r="G32" i="2"/>
  <c r="G24" i="2"/>
  <c r="G16" i="2"/>
  <c r="G39" i="2"/>
  <c r="G52" i="2"/>
  <c r="G20" i="2"/>
  <c r="G19" i="2"/>
  <c r="G54" i="2"/>
  <c r="G46" i="2"/>
  <c r="G38" i="2"/>
  <c r="G30" i="2"/>
  <c r="G22" i="2"/>
  <c r="G14" i="2"/>
  <c r="G27" i="2"/>
  <c r="G53" i="2"/>
  <c r="G45" i="2"/>
  <c r="G37" i="2"/>
  <c r="G29" i="2"/>
  <c r="G21" i="2"/>
  <c r="G13" i="2"/>
  <c r="G44" i="2"/>
  <c r="G35" i="2"/>
  <c r="I53" i="2"/>
  <c r="I45" i="2"/>
  <c r="I37" i="2"/>
  <c r="I29" i="2"/>
  <c r="I21" i="2"/>
  <c r="I13" i="2"/>
  <c r="I36" i="2"/>
  <c r="I20" i="2"/>
  <c r="I42" i="2"/>
  <c r="I18" i="2"/>
  <c r="I23" i="2"/>
  <c r="I54" i="2"/>
  <c r="I52" i="2"/>
  <c r="I44" i="2"/>
  <c r="I28" i="2"/>
  <c r="I12" i="2"/>
  <c r="I50" i="2"/>
  <c r="I34" i="2"/>
  <c r="I10" i="2"/>
  <c r="I15" i="2"/>
  <c r="I46" i="2"/>
  <c r="I51" i="2"/>
  <c r="I43" i="2"/>
  <c r="I35" i="2"/>
  <c r="I27" i="2"/>
  <c r="I19" i="2"/>
  <c r="I11" i="2"/>
  <c r="I26" i="2"/>
  <c r="I31" i="2"/>
  <c r="I14" i="2"/>
  <c r="I38" i="2"/>
  <c r="I49" i="2"/>
  <c r="I41" i="2"/>
  <c r="I33" i="2"/>
  <c r="I25" i="2"/>
  <c r="I17" i="2"/>
  <c r="I47" i="2"/>
  <c r="I30" i="2"/>
  <c r="I48" i="2"/>
  <c r="I40" i="2"/>
  <c r="I32" i="2"/>
  <c r="I24" i="2"/>
  <c r="I16" i="2"/>
  <c r="I39" i="2"/>
  <c r="I22" i="2"/>
  <c r="E47" i="2"/>
  <c r="E39" i="2"/>
  <c r="E31" i="2"/>
  <c r="E23" i="2"/>
  <c r="E15" i="2"/>
  <c r="E16" i="2"/>
  <c r="E54" i="2"/>
  <c r="E46" i="2"/>
  <c r="E38" i="2"/>
  <c r="E30" i="2"/>
  <c r="E22" i="2"/>
  <c r="E14" i="2"/>
  <c r="E43" i="2"/>
  <c r="E19" i="2"/>
  <c r="E11" i="2"/>
  <c r="E53" i="2"/>
  <c r="E45" i="2"/>
  <c r="E37" i="2"/>
  <c r="E29" i="2"/>
  <c r="E21" i="2"/>
  <c r="E13" i="2"/>
  <c r="E52" i="2"/>
  <c r="E44" i="2"/>
  <c r="E36" i="2"/>
  <c r="E28" i="2"/>
  <c r="E20" i="2"/>
  <c r="E12" i="2"/>
  <c r="E51" i="2"/>
  <c r="E35" i="2"/>
  <c r="E27" i="2"/>
  <c r="E50" i="2"/>
  <c r="E42" i="2"/>
  <c r="E34" i="2"/>
  <c r="E26" i="2"/>
  <c r="E18" i="2"/>
  <c r="E48" i="2"/>
  <c r="E40" i="2"/>
  <c r="E32" i="2"/>
  <c r="E24" i="2"/>
  <c r="E49" i="2"/>
  <c r="E41" i="2"/>
  <c r="E33" i="2"/>
  <c r="E25" i="2"/>
  <c r="E17" i="2"/>
  <c r="BT20" i="2"/>
  <c r="BT38" i="2"/>
  <c r="BT19" i="2"/>
  <c r="BT36" i="2"/>
  <c r="BT33" i="2"/>
  <c r="BT16" i="2"/>
  <c r="BT35" i="2"/>
  <c r="BT51" i="2"/>
  <c r="BT40" i="2"/>
  <c r="BT29" i="2"/>
  <c r="BT54" i="2"/>
  <c r="BT32" i="2"/>
  <c r="BT12" i="2"/>
  <c r="BT41" i="2"/>
  <c r="BT13" i="2"/>
  <c r="BT37" i="2"/>
  <c r="BT26" i="2"/>
  <c r="BT15" i="2"/>
  <c r="BT18" i="2"/>
  <c r="BT27" i="2"/>
  <c r="BT43" i="2"/>
  <c r="BT28" i="2"/>
  <c r="BT47" i="2"/>
  <c r="BT49" i="2"/>
  <c r="BT52" i="2"/>
  <c r="BT24" i="2"/>
  <c r="BT25" i="2"/>
  <c r="BT46" i="2"/>
  <c r="BT30" i="2"/>
  <c r="BT42" i="2"/>
  <c r="BT39" i="2"/>
  <c r="BT23" i="2"/>
  <c r="BT11" i="2"/>
  <c r="BT45" i="2"/>
  <c r="BT44" i="2"/>
  <c r="BT10" i="2"/>
  <c r="BT50" i="2"/>
  <c r="BT22" i="2"/>
  <c r="BT34" i="2"/>
  <c r="BT17" i="2"/>
  <c r="BT48" i="2"/>
  <c r="BT14" i="2"/>
  <c r="BT31" i="2"/>
  <c r="BT21" i="2"/>
  <c r="W9" i="2"/>
  <c r="V9" i="2"/>
  <c r="F9" i="2"/>
  <c r="G9" i="2"/>
  <c r="H9" i="2"/>
  <c r="I9" i="2"/>
  <c r="J9" i="2"/>
  <c r="K9" i="2"/>
  <c r="L9" i="2"/>
  <c r="M9" i="2"/>
  <c r="N9" i="2"/>
  <c r="O9" i="2"/>
  <c r="D9" i="2"/>
  <c r="E9" i="2"/>
  <c r="Q9" i="2"/>
  <c r="P9" i="2"/>
  <c r="S9" i="2"/>
  <c r="R9" i="2"/>
  <c r="DC21" i="108"/>
  <c r="X23" i="60" s="1"/>
  <c r="DC33" i="108"/>
  <c r="X35" i="60" s="1"/>
  <c r="DC45" i="108"/>
  <c r="X47" i="60" s="1"/>
  <c r="DC31" i="108"/>
  <c r="X33" i="60" s="1"/>
  <c r="DC10" i="108"/>
  <c r="DC22" i="108"/>
  <c r="X24" i="60" s="1"/>
  <c r="DC34" i="108"/>
  <c r="X36" i="60" s="1"/>
  <c r="DC46" i="108"/>
  <c r="X48" i="60" s="1"/>
  <c r="DC11" i="108"/>
  <c r="X13" i="60" s="1"/>
  <c r="DC23" i="108"/>
  <c r="X25" i="60" s="1"/>
  <c r="DC35" i="108"/>
  <c r="X37" i="60" s="1"/>
  <c r="DC47" i="108"/>
  <c r="X49" i="60" s="1"/>
  <c r="DC12" i="108"/>
  <c r="X14" i="60" s="1"/>
  <c r="DC24" i="108"/>
  <c r="X26" i="60" s="1"/>
  <c r="DC36" i="108"/>
  <c r="X38" i="60" s="1"/>
  <c r="DC48" i="108"/>
  <c r="X50" i="60" s="1"/>
  <c r="DC13" i="108"/>
  <c r="X15" i="60" s="1"/>
  <c r="DC25" i="108"/>
  <c r="X27" i="60" s="1"/>
  <c r="DC37" i="108"/>
  <c r="X39" i="60" s="1"/>
  <c r="DC49" i="108"/>
  <c r="X51" i="60" s="1"/>
  <c r="DC43" i="108"/>
  <c r="X45" i="60" s="1"/>
  <c r="DC14" i="108"/>
  <c r="X16" i="60" s="1"/>
  <c r="DC26" i="108"/>
  <c r="X28" i="60" s="1"/>
  <c r="DC38" i="108"/>
  <c r="X40" i="60" s="1"/>
  <c r="DC50" i="108"/>
  <c r="X52" i="60" s="1"/>
  <c r="DC42" i="108"/>
  <c r="X44" i="60" s="1"/>
  <c r="DC15" i="108"/>
  <c r="X17" i="60" s="1"/>
  <c r="DC27" i="108"/>
  <c r="X29" i="60" s="1"/>
  <c r="DC39" i="108"/>
  <c r="X41" i="60" s="1"/>
  <c r="DC51" i="108"/>
  <c r="X53" i="60" s="1"/>
  <c r="DC30" i="108"/>
  <c r="X32" i="60" s="1"/>
  <c r="DC16" i="108"/>
  <c r="X18" i="60" s="1"/>
  <c r="DC28" i="108"/>
  <c r="X30" i="60" s="1"/>
  <c r="DC40" i="108"/>
  <c r="X42" i="60" s="1"/>
  <c r="DC52" i="108"/>
  <c r="X54" i="60" s="1"/>
  <c r="DC17" i="108"/>
  <c r="X19" i="60" s="1"/>
  <c r="DC29" i="108"/>
  <c r="X31" i="60" s="1"/>
  <c r="DC41" i="108"/>
  <c r="X43" i="60" s="1"/>
  <c r="DC53" i="108"/>
  <c r="X55" i="60" s="1"/>
  <c r="DC19" i="108"/>
  <c r="X21" i="60" s="1"/>
  <c r="DD9" i="108"/>
  <c r="DC20" i="108"/>
  <c r="X22" i="60" s="1"/>
  <c r="DC32" i="108"/>
  <c r="X34" i="60" s="1"/>
  <c r="DC44" i="108"/>
  <c r="X46" i="60" s="1"/>
  <c r="DC18" i="108"/>
  <c r="X20" i="60" s="1"/>
  <c r="DS15" i="14"/>
  <c r="DX15" i="14" s="1"/>
  <c r="AX15" i="14"/>
  <c r="BC15" i="14" s="1"/>
  <c r="BI15" i="14" s="1"/>
  <c r="DS14" i="14"/>
  <c r="DX14" i="14" s="1"/>
  <c r="AX14" i="14"/>
  <c r="BC14" i="14" s="1"/>
  <c r="AA40" i="14"/>
  <c r="AA42" i="14"/>
  <c r="AA41" i="14"/>
  <c r="I11" i="10"/>
  <c r="I36" i="10"/>
  <c r="I55" i="10"/>
  <c r="I54" i="10"/>
  <c r="I53" i="10"/>
  <c r="I52" i="10"/>
  <c r="I51" i="10"/>
  <c r="I50" i="10"/>
  <c r="I49" i="10"/>
  <c r="I48" i="10"/>
  <c r="I47" i="10"/>
  <c r="I46" i="10"/>
  <c r="I45" i="10"/>
  <c r="I44" i="10"/>
  <c r="I43" i="10"/>
  <c r="I42" i="10"/>
  <c r="I41" i="10"/>
  <c r="I40" i="10"/>
  <c r="I39" i="10"/>
  <c r="I38" i="10"/>
  <c r="I37" i="10"/>
  <c r="I35" i="10"/>
  <c r="I34" i="10"/>
  <c r="I33" i="10"/>
  <c r="I32" i="10"/>
  <c r="I31" i="10"/>
  <c r="I30" i="10"/>
  <c r="I29" i="10"/>
  <c r="I28" i="10"/>
  <c r="I27" i="10"/>
  <c r="I26" i="10"/>
  <c r="I25" i="10"/>
  <c r="I24" i="10"/>
  <c r="I23" i="10"/>
  <c r="I22" i="10"/>
  <c r="I21" i="10"/>
  <c r="I20" i="10"/>
  <c r="I19" i="10"/>
  <c r="I18" i="10"/>
  <c r="I17" i="10"/>
  <c r="I16" i="10"/>
  <c r="I15" i="10"/>
  <c r="I14" i="10"/>
  <c r="I13" i="10"/>
  <c r="I12" i="10"/>
  <c r="AD43" i="14"/>
  <c r="AB43" i="14"/>
  <c r="AG43" i="14"/>
  <c r="AF43" i="14"/>
  <c r="AE43" i="14"/>
  <c r="BH63" i="108"/>
  <c r="BM63" i="108"/>
  <c r="AX18" i="14"/>
  <c r="BC18" i="14" s="1"/>
  <c r="BI18" i="14" s="1"/>
  <c r="AX23" i="14"/>
  <c r="BC23" i="14" s="1"/>
  <c r="BI23" i="14" s="1"/>
  <c r="AX16" i="14"/>
  <c r="BC16" i="14" s="1"/>
  <c r="BI16" i="14" s="1"/>
  <c r="AX20" i="14"/>
  <c r="BC20" i="14" s="1"/>
  <c r="BI20" i="14" s="1"/>
  <c r="G65" i="60"/>
  <c r="K65" i="60"/>
  <c r="AA62" i="9"/>
  <c r="Y63" i="9"/>
  <c r="AA64" i="9"/>
  <c r="AA63" i="9"/>
  <c r="Y64" i="9"/>
  <c r="AA65" i="9"/>
  <c r="J65" i="60"/>
  <c r="AX17" i="14"/>
  <c r="BC17" i="14" s="1"/>
  <c r="BI17" i="14" s="1"/>
  <c r="BC19" i="14"/>
  <c r="BI19" i="14" s="1"/>
  <c r="AX21" i="14"/>
  <c r="BC21" i="14" s="1"/>
  <c r="BI21" i="14" s="1"/>
  <c r="AS63" i="108"/>
  <c r="BC63" i="108"/>
  <c r="AY10" i="2" l="1"/>
  <c r="D60" i="2"/>
  <c r="J60" i="2"/>
  <c r="AU56" i="2"/>
  <c r="F60" i="2"/>
  <c r="N60" i="2"/>
  <c r="H60" i="2"/>
  <c r="W55" i="2"/>
  <c r="BR55" i="2" s="1"/>
  <c r="BQ55" i="2"/>
  <c r="W48" i="2"/>
  <c r="BR48" i="2" s="1"/>
  <c r="W20" i="2"/>
  <c r="BR20" i="2" s="1"/>
  <c r="W45" i="2"/>
  <c r="BR45" i="2" s="1"/>
  <c r="W39" i="2"/>
  <c r="W31" i="2"/>
  <c r="W35" i="2"/>
  <c r="W47" i="2"/>
  <c r="BR47" i="2" s="1"/>
  <c r="W30" i="2"/>
  <c r="BR30" i="2" s="1"/>
  <c r="W19" i="2"/>
  <c r="BR19" i="2" s="1"/>
  <c r="W27" i="2"/>
  <c r="BR27" i="2" s="1"/>
  <c r="W14" i="2"/>
  <c r="BR14" i="2" s="1"/>
  <c r="W36" i="2"/>
  <c r="BR36" i="2" s="1"/>
  <c r="W18" i="2"/>
  <c r="BR18" i="2" s="1"/>
  <c r="W22" i="2"/>
  <c r="BR22" i="2" s="1"/>
  <c r="W12" i="2"/>
  <c r="BR12" i="2" s="1"/>
  <c r="W53" i="2"/>
  <c r="BR53" i="2" s="1"/>
  <c r="W34" i="2"/>
  <c r="BR34" i="2" s="1"/>
  <c r="W28" i="2"/>
  <c r="W42" i="2"/>
  <c r="BR42" i="2" s="1"/>
  <c r="W17" i="2"/>
  <c r="BR17" i="2" s="1"/>
  <c r="AR39" i="252"/>
  <c r="AY39" i="252"/>
  <c r="BM39" i="252"/>
  <c r="BF39" i="252"/>
  <c r="M57" i="2"/>
  <c r="BH57" i="2" s="1"/>
  <c r="M58" i="2"/>
  <c r="BH58" i="2" s="1"/>
  <c r="AV16" i="252"/>
  <c r="AJ18" i="252"/>
  <c r="BQ50" i="2"/>
  <c r="M55" i="2"/>
  <c r="BH55" i="2" s="1"/>
  <c r="W11" i="2"/>
  <c r="BR11" i="2" s="1"/>
  <c r="W33" i="2"/>
  <c r="BR33" i="2" s="1"/>
  <c r="W21" i="2"/>
  <c r="BR21" i="2" s="1"/>
  <c r="W15" i="2"/>
  <c r="BR15" i="2" s="1"/>
  <c r="W29" i="2"/>
  <c r="BR29" i="2" s="1"/>
  <c r="W26" i="2"/>
  <c r="BR26" i="2" s="1"/>
  <c r="W24" i="2"/>
  <c r="BR24" i="2" s="1"/>
  <c r="W37" i="2"/>
  <c r="BR37" i="2" s="1"/>
  <c r="BR59" i="2"/>
  <c r="W23" i="2"/>
  <c r="BR23" i="2" s="1"/>
  <c r="W40" i="2"/>
  <c r="BR40" i="2" s="1"/>
  <c r="W41" i="2"/>
  <c r="BR41" i="2" s="1"/>
  <c r="W49" i="2"/>
  <c r="BR49" i="2" s="1"/>
  <c r="W38" i="2"/>
  <c r="BR38" i="2" s="1"/>
  <c r="BR58" i="2"/>
  <c r="W16" i="2"/>
  <c r="BR16" i="2" s="1"/>
  <c r="W46" i="2"/>
  <c r="BR46" i="2" s="1"/>
  <c r="BR57" i="2"/>
  <c r="W13" i="2"/>
  <c r="W32" i="2"/>
  <c r="BR32" i="2" s="1"/>
  <c r="W43" i="2"/>
  <c r="BR43" i="2" s="1"/>
  <c r="W25" i="2"/>
  <c r="BR25" i="2" s="1"/>
  <c r="W52" i="2"/>
  <c r="BR52" i="2" s="1"/>
  <c r="W54" i="2"/>
  <c r="BR54" i="2" s="1"/>
  <c r="W51" i="2"/>
  <c r="BR51" i="2" s="1"/>
  <c r="W44" i="2"/>
  <c r="BR44" i="2" s="1"/>
  <c r="BR56" i="2"/>
  <c r="L60" i="2"/>
  <c r="BH59" i="2"/>
  <c r="Y11" i="60"/>
  <c r="X12" i="60"/>
  <c r="X61" i="60" s="1"/>
  <c r="DC59" i="108"/>
  <c r="BK16" i="252"/>
  <c r="BH16" i="252"/>
  <c r="BE16" i="252"/>
  <c r="BB16" i="252"/>
  <c r="AY16" i="252"/>
  <c r="AS16" i="252"/>
  <c r="AP16" i="252"/>
  <c r="AM16" i="252"/>
  <c r="AJ16" i="252"/>
  <c r="S10" i="2"/>
  <c r="R60" i="2"/>
  <c r="S59" i="2"/>
  <c r="BN59" i="2" s="1"/>
  <c r="Q58" i="2"/>
  <c r="BL58" i="2" s="1"/>
  <c r="BK58" i="2"/>
  <c r="S58" i="2"/>
  <c r="BN58" i="2" s="1"/>
  <c r="BM58" i="2"/>
  <c r="Q57" i="2"/>
  <c r="BL57" i="2" s="1"/>
  <c r="BK57" i="2"/>
  <c r="Q59" i="2"/>
  <c r="BL59" i="2" s="1"/>
  <c r="BK59" i="2"/>
  <c r="S57" i="2"/>
  <c r="BN57" i="2" s="1"/>
  <c r="BM57" i="2"/>
  <c r="Q10" i="2"/>
  <c r="P60" i="2"/>
  <c r="Q55" i="2"/>
  <c r="BL55" i="2" s="1"/>
  <c r="BK55" i="2"/>
  <c r="S55" i="2"/>
  <c r="BN55" i="2" s="1"/>
  <c r="BM55" i="2"/>
  <c r="BQ10" i="2"/>
  <c r="V60" i="2"/>
  <c r="Q56" i="2"/>
  <c r="BL56" i="2" s="1"/>
  <c r="BK56" i="2"/>
  <c r="S56" i="2"/>
  <c r="BN56" i="2" s="1"/>
  <c r="BM56" i="2"/>
  <c r="O56" i="2"/>
  <c r="BJ56" i="2" s="1"/>
  <c r="BI56" i="2"/>
  <c r="I56" i="2"/>
  <c r="BD56" i="2" s="1"/>
  <c r="BC56" i="2"/>
  <c r="M56" i="2"/>
  <c r="BH56" i="2" s="1"/>
  <c r="BG56" i="2"/>
  <c r="K56" i="2"/>
  <c r="BF56" i="2" s="1"/>
  <c r="BE56" i="2"/>
  <c r="AZ55" i="2"/>
  <c r="E10" i="2"/>
  <c r="E59" i="2"/>
  <c r="AU59" i="2"/>
  <c r="AV59" i="2" s="1"/>
  <c r="E58" i="2"/>
  <c r="AU58" i="2"/>
  <c r="AV58" i="2" s="1"/>
  <c r="AU55" i="2"/>
  <c r="AV55" i="2" s="1"/>
  <c r="E57" i="2"/>
  <c r="AU57" i="2"/>
  <c r="AV57" i="2" s="1"/>
  <c r="E56" i="2"/>
  <c r="AV56" i="2"/>
  <c r="BA10" i="2"/>
  <c r="BK10" i="2"/>
  <c r="BG10" i="2"/>
  <c r="BM10" i="2"/>
  <c r="BE10" i="2"/>
  <c r="BC10" i="2"/>
  <c r="BI10" i="2"/>
  <c r="BR35" i="2"/>
  <c r="BR39" i="2"/>
  <c r="BR31" i="2"/>
  <c r="BR10" i="2"/>
  <c r="BR28" i="2"/>
  <c r="BR50" i="2"/>
  <c r="DW35" i="108"/>
  <c r="DX35" i="108" s="1"/>
  <c r="DY35" i="108" s="1"/>
  <c r="DQ35" i="108"/>
  <c r="DR35" i="108" s="1"/>
  <c r="DS35" i="108" s="1"/>
  <c r="DT35" i="108"/>
  <c r="DU35" i="108" s="1"/>
  <c r="DV35" i="108" s="1"/>
  <c r="DW43" i="108"/>
  <c r="DX43" i="108" s="1"/>
  <c r="DY43" i="108" s="1"/>
  <c r="DQ43" i="108"/>
  <c r="DR43" i="108" s="1"/>
  <c r="DS43" i="108" s="1"/>
  <c r="DT43" i="108"/>
  <c r="DU43" i="108" s="1"/>
  <c r="DV43" i="108" s="1"/>
  <c r="DW46" i="108"/>
  <c r="DX46" i="108" s="1"/>
  <c r="DY46" i="108" s="1"/>
  <c r="DT46" i="108"/>
  <c r="DU46" i="108" s="1"/>
  <c r="DV46" i="108" s="1"/>
  <c r="DQ46" i="108"/>
  <c r="DR46" i="108" s="1"/>
  <c r="DS46" i="108" s="1"/>
  <c r="DW40" i="108"/>
  <c r="DX40" i="108" s="1"/>
  <c r="DY40" i="108" s="1"/>
  <c r="DQ40" i="108"/>
  <c r="DR40" i="108" s="1"/>
  <c r="DS40" i="108" s="1"/>
  <c r="DT40" i="108"/>
  <c r="DU40" i="108" s="1"/>
  <c r="DV40" i="108" s="1"/>
  <c r="DW49" i="108"/>
  <c r="DX49" i="108" s="1"/>
  <c r="DY49" i="108" s="1"/>
  <c r="DT49" i="108"/>
  <c r="DU49" i="108" s="1"/>
  <c r="DV49" i="108" s="1"/>
  <c r="DQ49" i="108"/>
  <c r="DR49" i="108" s="1"/>
  <c r="DS49" i="108" s="1"/>
  <c r="DW32" i="108"/>
  <c r="DX32" i="108" s="1"/>
  <c r="DY32" i="108" s="1"/>
  <c r="DT32" i="108"/>
  <c r="DU32" i="108" s="1"/>
  <c r="DV32" i="108" s="1"/>
  <c r="DQ32" i="108"/>
  <c r="DR32" i="108" s="1"/>
  <c r="DS32" i="108" s="1"/>
  <c r="DW37" i="108"/>
  <c r="DX37" i="108" s="1"/>
  <c r="DY37" i="108" s="1"/>
  <c r="DT37" i="108"/>
  <c r="DU37" i="108" s="1"/>
  <c r="DV37" i="108" s="1"/>
  <c r="DQ37" i="108"/>
  <c r="DR37" i="108" s="1"/>
  <c r="DS37" i="108" s="1"/>
  <c r="DQ34" i="108"/>
  <c r="DR34" i="108" s="1"/>
  <c r="DS34" i="108" s="1"/>
  <c r="DW34" i="108"/>
  <c r="DX34" i="108" s="1"/>
  <c r="DY34" i="108" s="1"/>
  <c r="DT34" i="108"/>
  <c r="DU34" i="108" s="1"/>
  <c r="DV34" i="108" s="1"/>
  <c r="DQ51" i="108"/>
  <c r="DR51" i="108" s="1"/>
  <c r="DS51" i="108" s="1"/>
  <c r="DW51" i="108"/>
  <c r="DX51" i="108" s="1"/>
  <c r="DY51" i="108" s="1"/>
  <c r="DT51" i="108"/>
  <c r="DU51" i="108" s="1"/>
  <c r="DV51" i="108" s="1"/>
  <c r="DW48" i="108"/>
  <c r="DX48" i="108" s="1"/>
  <c r="DY48" i="108" s="1"/>
  <c r="DT48" i="108"/>
  <c r="DU48" i="108" s="1"/>
  <c r="DV48" i="108" s="1"/>
  <c r="DQ48" i="108"/>
  <c r="DR48" i="108" s="1"/>
  <c r="DS48" i="108" s="1"/>
  <c r="DW31" i="108"/>
  <c r="DX31" i="108" s="1"/>
  <c r="DY31" i="108" s="1"/>
  <c r="DQ31" i="108"/>
  <c r="DR31" i="108" s="1"/>
  <c r="DS31" i="108" s="1"/>
  <c r="DT31" i="108"/>
  <c r="DU31" i="108" s="1"/>
  <c r="DV31" i="108" s="1"/>
  <c r="DQ53" i="108"/>
  <c r="DR53" i="108" s="1"/>
  <c r="DS53" i="108" s="1"/>
  <c r="DW53" i="108"/>
  <c r="DX53" i="108" s="1"/>
  <c r="DY53" i="108" s="1"/>
  <c r="DT53" i="108"/>
  <c r="DU53" i="108" s="1"/>
  <c r="DV53" i="108" s="1"/>
  <c r="DQ36" i="108"/>
  <c r="DR36" i="108" s="1"/>
  <c r="DS36" i="108" s="1"/>
  <c r="DW36" i="108"/>
  <c r="DX36" i="108" s="1"/>
  <c r="DY36" i="108" s="1"/>
  <c r="DT36" i="108"/>
  <c r="DU36" i="108" s="1"/>
  <c r="DV36" i="108" s="1"/>
  <c r="DQ45" i="108"/>
  <c r="DR45" i="108" s="1"/>
  <c r="DS45" i="108" s="1"/>
  <c r="DW45" i="108"/>
  <c r="DX45" i="108" s="1"/>
  <c r="DY45" i="108" s="1"/>
  <c r="DT45" i="108"/>
  <c r="DU45" i="108" s="1"/>
  <c r="DV45" i="108" s="1"/>
  <c r="DQ39" i="108"/>
  <c r="DR39" i="108" s="1"/>
  <c r="DS39" i="108" s="1"/>
  <c r="DW39" i="108"/>
  <c r="DX39" i="108" s="1"/>
  <c r="DY39" i="108" s="1"/>
  <c r="DT39" i="108"/>
  <c r="DU39" i="108" s="1"/>
  <c r="DV39" i="108" s="1"/>
  <c r="DQ41" i="108"/>
  <c r="DR41" i="108" s="1"/>
  <c r="DS41" i="108" s="1"/>
  <c r="DW41" i="108"/>
  <c r="DX41" i="108" s="1"/>
  <c r="DY41" i="108" s="1"/>
  <c r="DT41" i="108"/>
  <c r="DU41" i="108" s="1"/>
  <c r="DV41" i="108" s="1"/>
  <c r="DQ42" i="108"/>
  <c r="DR42" i="108" s="1"/>
  <c r="DS42" i="108" s="1"/>
  <c r="DW42" i="108"/>
  <c r="DX42" i="108" s="1"/>
  <c r="DY42" i="108" s="1"/>
  <c r="DT42" i="108"/>
  <c r="DU42" i="108" s="1"/>
  <c r="DV42" i="108" s="1"/>
  <c r="DQ33" i="108"/>
  <c r="DR33" i="108" s="1"/>
  <c r="DS33" i="108" s="1"/>
  <c r="DW33" i="108"/>
  <c r="DX33" i="108" s="1"/>
  <c r="DY33" i="108" s="1"/>
  <c r="DT33" i="108"/>
  <c r="DU33" i="108" s="1"/>
  <c r="DV33" i="108" s="1"/>
  <c r="DW44" i="108"/>
  <c r="DX44" i="108" s="1"/>
  <c r="DY44" i="108" s="1"/>
  <c r="DT44" i="108"/>
  <c r="DU44" i="108" s="1"/>
  <c r="DV44" i="108" s="1"/>
  <c r="DQ44" i="108"/>
  <c r="DR44" i="108" s="1"/>
  <c r="DS44" i="108" s="1"/>
  <c r="DW50" i="108"/>
  <c r="DX50" i="108" s="1"/>
  <c r="DY50" i="108" s="1"/>
  <c r="DT50" i="108"/>
  <c r="DU50" i="108" s="1"/>
  <c r="DV50" i="108" s="1"/>
  <c r="DQ50" i="108"/>
  <c r="DR50" i="108" s="1"/>
  <c r="DS50" i="108" s="1"/>
  <c r="DT52" i="108"/>
  <c r="DU52" i="108" s="1"/>
  <c r="DV52" i="108" s="1"/>
  <c r="DW52" i="108"/>
  <c r="DX52" i="108" s="1"/>
  <c r="DY52" i="108" s="1"/>
  <c r="DQ52" i="108"/>
  <c r="DR52" i="108" s="1"/>
  <c r="DS52" i="108" s="1"/>
  <c r="DW38" i="108"/>
  <c r="DX38" i="108" s="1"/>
  <c r="DY38" i="108" s="1"/>
  <c r="DT38" i="108"/>
  <c r="DU38" i="108" s="1"/>
  <c r="DV38" i="108" s="1"/>
  <c r="DQ38" i="108"/>
  <c r="DR38" i="108" s="1"/>
  <c r="DS38" i="108" s="1"/>
  <c r="DW47" i="108"/>
  <c r="DX47" i="108" s="1"/>
  <c r="DY47" i="108" s="1"/>
  <c r="DT47" i="108"/>
  <c r="DU47" i="108" s="1"/>
  <c r="DV47" i="108" s="1"/>
  <c r="DQ47" i="108"/>
  <c r="DR47" i="108" s="1"/>
  <c r="DS47" i="108" s="1"/>
  <c r="DW30" i="108"/>
  <c r="DX30" i="108" s="1"/>
  <c r="DY30" i="108" s="1"/>
  <c r="DT30" i="108"/>
  <c r="DU30" i="108" s="1"/>
  <c r="DV30" i="108" s="1"/>
  <c r="DQ30" i="108"/>
  <c r="DR30" i="108" s="1"/>
  <c r="DS30" i="108" s="1"/>
  <c r="DQ14" i="108"/>
  <c r="DR14" i="108" s="1"/>
  <c r="DS14" i="108" s="1"/>
  <c r="DT14" i="108"/>
  <c r="DU14" i="108" s="1"/>
  <c r="DV14" i="108" s="1"/>
  <c r="DW14" i="108"/>
  <c r="DX14" i="108" s="1"/>
  <c r="DY14" i="108" s="1"/>
  <c r="DQ12" i="108"/>
  <c r="DR12" i="108" s="1"/>
  <c r="DS12" i="108" s="1"/>
  <c r="DT12" i="108"/>
  <c r="DU12" i="108" s="1"/>
  <c r="DV12" i="108" s="1"/>
  <c r="DW12" i="108"/>
  <c r="DX12" i="108" s="1"/>
  <c r="DY12" i="108" s="1"/>
  <c r="DQ10" i="108"/>
  <c r="DR10" i="108" s="1"/>
  <c r="DS10" i="108" s="1"/>
  <c r="DT10" i="108"/>
  <c r="DU10" i="108" s="1"/>
  <c r="DV10" i="108" s="1"/>
  <c r="DW10" i="108"/>
  <c r="DX10" i="108" s="1"/>
  <c r="DY10" i="108" s="1"/>
  <c r="DQ19" i="108"/>
  <c r="DR19" i="108" s="1"/>
  <c r="DS19" i="108" s="1"/>
  <c r="DT19" i="108"/>
  <c r="DU19" i="108" s="1"/>
  <c r="DV19" i="108" s="1"/>
  <c r="DW19" i="108"/>
  <c r="DX19" i="108" s="1"/>
  <c r="DY19" i="108" s="1"/>
  <c r="DQ17" i="108"/>
  <c r="DR17" i="108" s="1"/>
  <c r="DS17" i="108" s="1"/>
  <c r="DT17" i="108"/>
  <c r="DU17" i="108" s="1"/>
  <c r="DV17" i="108" s="1"/>
  <c r="DW17" i="108"/>
  <c r="DX17" i="108" s="1"/>
  <c r="DY17" i="108" s="1"/>
  <c r="DQ16" i="108"/>
  <c r="DR16" i="108" s="1"/>
  <c r="DS16" i="108" s="1"/>
  <c r="DT16" i="108"/>
  <c r="DU16" i="108" s="1"/>
  <c r="DV16" i="108" s="1"/>
  <c r="DW16" i="108"/>
  <c r="DX16" i="108" s="1"/>
  <c r="DY16" i="108" s="1"/>
  <c r="DQ11" i="108"/>
  <c r="DR11" i="108" s="1"/>
  <c r="DS11" i="108" s="1"/>
  <c r="DT11" i="108"/>
  <c r="DU11" i="108" s="1"/>
  <c r="DV11" i="108" s="1"/>
  <c r="DW11" i="108"/>
  <c r="DX11" i="108" s="1"/>
  <c r="DY11" i="108" s="1"/>
  <c r="DQ20" i="108"/>
  <c r="DR20" i="108" s="1"/>
  <c r="DS20" i="108" s="1"/>
  <c r="DT20" i="108"/>
  <c r="DU20" i="108" s="1"/>
  <c r="DV20" i="108" s="1"/>
  <c r="DW20" i="108"/>
  <c r="DX20" i="108" s="1"/>
  <c r="DY20" i="108" s="1"/>
  <c r="DQ29" i="108"/>
  <c r="DR29" i="108" s="1"/>
  <c r="DS29" i="108" s="1"/>
  <c r="DT29" i="108"/>
  <c r="DU29" i="108" s="1"/>
  <c r="DV29" i="108" s="1"/>
  <c r="DW29" i="108"/>
  <c r="DX29" i="108" s="1"/>
  <c r="DY29" i="108" s="1"/>
  <c r="DQ28" i="108"/>
  <c r="DR28" i="108" s="1"/>
  <c r="DS28" i="108" s="1"/>
  <c r="DT28" i="108"/>
  <c r="DU28" i="108" s="1"/>
  <c r="DV28" i="108" s="1"/>
  <c r="DW28" i="108"/>
  <c r="DX28" i="108" s="1"/>
  <c r="DY28" i="108" s="1"/>
  <c r="DQ26" i="108"/>
  <c r="DR26" i="108" s="1"/>
  <c r="DS26" i="108" s="1"/>
  <c r="DT26" i="108"/>
  <c r="DU26" i="108" s="1"/>
  <c r="DV26" i="108" s="1"/>
  <c r="DW26" i="108"/>
  <c r="DX26" i="108" s="1"/>
  <c r="DY26" i="108" s="1"/>
  <c r="DQ27" i="108"/>
  <c r="DR27" i="108" s="1"/>
  <c r="DS27" i="108" s="1"/>
  <c r="DT27" i="108"/>
  <c r="DU27" i="108" s="1"/>
  <c r="DV27" i="108" s="1"/>
  <c r="DW27" i="108"/>
  <c r="DX27" i="108" s="1"/>
  <c r="DY27" i="108" s="1"/>
  <c r="DQ25" i="108"/>
  <c r="DR25" i="108" s="1"/>
  <c r="DS25" i="108" s="1"/>
  <c r="DT25" i="108"/>
  <c r="DU25" i="108" s="1"/>
  <c r="DV25" i="108" s="1"/>
  <c r="DW25" i="108"/>
  <c r="DX25" i="108" s="1"/>
  <c r="DY25" i="108" s="1"/>
  <c r="DQ24" i="108"/>
  <c r="DR24" i="108" s="1"/>
  <c r="DS24" i="108" s="1"/>
  <c r="DT24" i="108"/>
  <c r="DU24" i="108" s="1"/>
  <c r="DV24" i="108" s="1"/>
  <c r="DW24" i="108"/>
  <c r="DX24" i="108" s="1"/>
  <c r="DY24" i="108" s="1"/>
  <c r="DQ23" i="108"/>
  <c r="DR23" i="108" s="1"/>
  <c r="DS23" i="108" s="1"/>
  <c r="DT23" i="108"/>
  <c r="DU23" i="108" s="1"/>
  <c r="DV23" i="108" s="1"/>
  <c r="DW23" i="108"/>
  <c r="DX23" i="108" s="1"/>
  <c r="DY23" i="108" s="1"/>
  <c r="DQ22" i="108"/>
  <c r="DR22" i="108" s="1"/>
  <c r="DS22" i="108" s="1"/>
  <c r="DT22" i="108"/>
  <c r="DU22" i="108" s="1"/>
  <c r="DV22" i="108" s="1"/>
  <c r="DW22" i="108"/>
  <c r="DX22" i="108" s="1"/>
  <c r="DY22" i="108" s="1"/>
  <c r="DQ21" i="108"/>
  <c r="DR21" i="108" s="1"/>
  <c r="DS21" i="108" s="1"/>
  <c r="DT21" i="108"/>
  <c r="DU21" i="108" s="1"/>
  <c r="DV21" i="108" s="1"/>
  <c r="DW21" i="108"/>
  <c r="DX21" i="108" s="1"/>
  <c r="DY21" i="108" s="1"/>
  <c r="DQ18" i="108"/>
  <c r="DR18" i="108" s="1"/>
  <c r="DS18" i="108" s="1"/>
  <c r="DT18" i="108"/>
  <c r="DU18" i="108" s="1"/>
  <c r="DV18" i="108" s="1"/>
  <c r="DW18" i="108"/>
  <c r="DX18" i="108" s="1"/>
  <c r="DY18" i="108" s="1"/>
  <c r="DQ15" i="108"/>
  <c r="DR15" i="108" s="1"/>
  <c r="DS15" i="108" s="1"/>
  <c r="DT15" i="108"/>
  <c r="DU15" i="108" s="1"/>
  <c r="DV15" i="108" s="1"/>
  <c r="DW15" i="108"/>
  <c r="DX15" i="108" s="1"/>
  <c r="DY15" i="108" s="1"/>
  <c r="DQ13" i="108"/>
  <c r="DR13" i="108" s="1"/>
  <c r="DS13" i="108" s="1"/>
  <c r="DT13" i="108"/>
  <c r="DU13" i="108" s="1"/>
  <c r="DV13" i="108" s="1"/>
  <c r="DW13" i="108"/>
  <c r="DX13" i="108" s="1"/>
  <c r="DY13" i="108" s="1"/>
  <c r="AU24" i="2"/>
  <c r="AV24" i="2" s="1"/>
  <c r="AY24" i="2"/>
  <c r="AU21" i="2"/>
  <c r="AV21" i="2" s="1"/>
  <c r="AY21" i="2"/>
  <c r="AU54" i="2"/>
  <c r="AV54" i="2" s="1"/>
  <c r="AY26" i="2"/>
  <c r="AU26" i="2"/>
  <c r="AV26" i="2" s="1"/>
  <c r="BB28" i="2"/>
  <c r="BA28" i="2"/>
  <c r="BB52" i="2"/>
  <c r="BA52" i="2"/>
  <c r="BB31" i="2"/>
  <c r="BA31" i="2"/>
  <c r="BD13" i="2"/>
  <c r="BC13" i="2"/>
  <c r="BD14" i="2"/>
  <c r="BC14" i="2"/>
  <c r="BD15" i="2"/>
  <c r="BC15" i="2"/>
  <c r="BD20" i="2"/>
  <c r="BC20" i="2"/>
  <c r="BF13" i="2"/>
  <c r="BE13" i="2"/>
  <c r="BF25" i="2"/>
  <c r="BE25" i="2"/>
  <c r="BF37" i="2"/>
  <c r="BE37" i="2"/>
  <c r="BF49" i="2"/>
  <c r="BE49" i="2"/>
  <c r="BH37" i="2"/>
  <c r="BG37" i="2"/>
  <c r="BH40" i="2"/>
  <c r="BG40" i="2"/>
  <c r="BH43" i="2"/>
  <c r="BG43" i="2"/>
  <c r="BH46" i="2"/>
  <c r="BG46" i="2"/>
  <c r="BJ28" i="2"/>
  <c r="BI28" i="2"/>
  <c r="BJ52" i="2"/>
  <c r="BI52" i="2"/>
  <c r="BJ31" i="2"/>
  <c r="BI31" i="2"/>
  <c r="BL13" i="2"/>
  <c r="BK13" i="2"/>
  <c r="BL14" i="2"/>
  <c r="BK14" i="2"/>
  <c r="BL15" i="2"/>
  <c r="BK15" i="2"/>
  <c r="BL20" i="2"/>
  <c r="BK20" i="2"/>
  <c r="BN13" i="2"/>
  <c r="BM13" i="2"/>
  <c r="BN25" i="2"/>
  <c r="BM25" i="2"/>
  <c r="BN37" i="2"/>
  <c r="BM37" i="2"/>
  <c r="BN49" i="2"/>
  <c r="BM49" i="2"/>
  <c r="AU36" i="2"/>
  <c r="AV36" i="2" s="1"/>
  <c r="AY36" i="2"/>
  <c r="BD18" i="2"/>
  <c r="BC18" i="2"/>
  <c r="BD19" i="2"/>
  <c r="BC19" i="2"/>
  <c r="BD24" i="2"/>
  <c r="BC24" i="2"/>
  <c r="BF14" i="2"/>
  <c r="BE14" i="2"/>
  <c r="BF26" i="2"/>
  <c r="BE26" i="2"/>
  <c r="BF38" i="2"/>
  <c r="BE38" i="2"/>
  <c r="BF50" i="2"/>
  <c r="BE50" i="2"/>
  <c r="BH41" i="2"/>
  <c r="BG41" i="2"/>
  <c r="BH44" i="2"/>
  <c r="BG44" i="2"/>
  <c r="BH47" i="2"/>
  <c r="BG47" i="2"/>
  <c r="BH50" i="2"/>
  <c r="BG50" i="2"/>
  <c r="BJ30" i="2"/>
  <c r="BI30" i="2"/>
  <c r="BJ54" i="2"/>
  <c r="BI54" i="2"/>
  <c r="BJ33" i="2"/>
  <c r="BI33" i="2"/>
  <c r="BL17" i="2"/>
  <c r="BK17" i="2"/>
  <c r="BL18" i="2"/>
  <c r="BK18" i="2"/>
  <c r="BL19" i="2"/>
  <c r="BK19" i="2"/>
  <c r="BL24" i="2"/>
  <c r="BK24" i="2"/>
  <c r="BN14" i="2"/>
  <c r="BM14" i="2"/>
  <c r="BN26" i="2"/>
  <c r="BM26" i="2"/>
  <c r="BN38" i="2"/>
  <c r="BM38" i="2"/>
  <c r="BN50" i="2"/>
  <c r="BM50" i="2"/>
  <c r="AU17" i="2"/>
  <c r="AV17" i="2" s="1"/>
  <c r="AY17" i="2"/>
  <c r="AU45" i="2"/>
  <c r="AV45" i="2" s="1"/>
  <c r="AY45" i="2"/>
  <c r="AU29" i="2"/>
  <c r="AV29" i="2" s="1"/>
  <c r="AY29" i="2"/>
  <c r="AU50" i="2"/>
  <c r="AV50" i="2" s="1"/>
  <c r="AY50" i="2"/>
  <c r="BB32" i="2"/>
  <c r="BA32" i="2"/>
  <c r="BB11" i="2"/>
  <c r="BA11" i="2"/>
  <c r="BB35" i="2"/>
  <c r="BA35" i="2"/>
  <c r="BD21" i="2"/>
  <c r="BC21" i="2"/>
  <c r="BD22" i="2"/>
  <c r="BC22" i="2"/>
  <c r="BD23" i="2"/>
  <c r="BC23" i="2"/>
  <c r="BD28" i="2"/>
  <c r="BC28" i="2"/>
  <c r="BF15" i="2"/>
  <c r="BE15" i="2"/>
  <c r="BF27" i="2"/>
  <c r="BE27" i="2"/>
  <c r="BF39" i="2"/>
  <c r="BE39" i="2"/>
  <c r="BF51" i="2"/>
  <c r="BE51" i="2"/>
  <c r="BH45" i="2"/>
  <c r="BG45" i="2"/>
  <c r="BH48" i="2"/>
  <c r="BG48" i="2"/>
  <c r="BH51" i="2"/>
  <c r="BG51" i="2"/>
  <c r="BH54" i="2"/>
  <c r="BG54" i="2"/>
  <c r="BJ32" i="2"/>
  <c r="BI32" i="2"/>
  <c r="BJ11" i="2"/>
  <c r="BI11" i="2"/>
  <c r="BJ35" i="2"/>
  <c r="BI35" i="2"/>
  <c r="BL21" i="2"/>
  <c r="BK21" i="2"/>
  <c r="BL22" i="2"/>
  <c r="BK22" i="2"/>
  <c r="BL23" i="2"/>
  <c r="BK23" i="2"/>
  <c r="BL28" i="2"/>
  <c r="BK28" i="2"/>
  <c r="BN15" i="2"/>
  <c r="BM15" i="2"/>
  <c r="BN27" i="2"/>
  <c r="BM27" i="2"/>
  <c r="BN39" i="2"/>
  <c r="BM39" i="2"/>
  <c r="BN51" i="2"/>
  <c r="BM51" i="2"/>
  <c r="BB54" i="2"/>
  <c r="BA54" i="2"/>
  <c r="AY20" i="2"/>
  <c r="AU20" i="2"/>
  <c r="AV20" i="2" s="1"/>
  <c r="BB34" i="2"/>
  <c r="BA34" i="2"/>
  <c r="BB13" i="2"/>
  <c r="BA13" i="2"/>
  <c r="BB37" i="2"/>
  <c r="BA37" i="2"/>
  <c r="BD25" i="2"/>
  <c r="BC25" i="2"/>
  <c r="BD26" i="2"/>
  <c r="BC26" i="2"/>
  <c r="BD27" i="2"/>
  <c r="BC27" i="2"/>
  <c r="BD32" i="2"/>
  <c r="BC32" i="2"/>
  <c r="BF16" i="2"/>
  <c r="BE16" i="2"/>
  <c r="BF28" i="2"/>
  <c r="BE28" i="2"/>
  <c r="BF40" i="2"/>
  <c r="BE40" i="2"/>
  <c r="BF52" i="2"/>
  <c r="BE52" i="2"/>
  <c r="BH49" i="2"/>
  <c r="BG49" i="2"/>
  <c r="BH52" i="2"/>
  <c r="BG52" i="2"/>
  <c r="BJ34" i="2"/>
  <c r="BI34" i="2"/>
  <c r="BJ13" i="2"/>
  <c r="BI13" i="2"/>
  <c r="BJ37" i="2"/>
  <c r="BI37" i="2"/>
  <c r="BL25" i="2"/>
  <c r="BK25" i="2"/>
  <c r="BL26" i="2"/>
  <c r="BK26" i="2"/>
  <c r="BL27" i="2"/>
  <c r="BK27" i="2"/>
  <c r="BL32" i="2"/>
  <c r="BK32" i="2"/>
  <c r="BM16" i="2"/>
  <c r="BN28" i="2"/>
  <c r="BM28" i="2"/>
  <c r="BN40" i="2"/>
  <c r="BM40" i="2"/>
  <c r="BN52" i="2"/>
  <c r="BM52" i="2"/>
  <c r="BD17" i="2"/>
  <c r="BC17" i="2"/>
  <c r="AU41" i="2"/>
  <c r="AV41" i="2" s="1"/>
  <c r="AY41" i="2"/>
  <c r="AU11" i="2"/>
  <c r="AY11" i="2"/>
  <c r="AY32" i="2"/>
  <c r="AU32" i="2"/>
  <c r="AV32" i="2" s="1"/>
  <c r="AU53" i="2"/>
  <c r="AV53" i="2" s="1"/>
  <c r="AY53" i="2"/>
  <c r="BB12" i="2"/>
  <c r="BA12" i="2"/>
  <c r="BB36" i="2"/>
  <c r="BA36" i="2"/>
  <c r="BB15" i="2"/>
  <c r="BA15" i="2"/>
  <c r="BB39" i="2"/>
  <c r="BA39" i="2"/>
  <c r="BD29" i="2"/>
  <c r="BC29" i="2"/>
  <c r="BD30" i="2"/>
  <c r="BC30" i="2"/>
  <c r="BD31" i="2"/>
  <c r="BC31" i="2"/>
  <c r="BD36" i="2"/>
  <c r="BC36" i="2"/>
  <c r="BF17" i="2"/>
  <c r="BE17" i="2"/>
  <c r="BF29" i="2"/>
  <c r="BE29" i="2"/>
  <c r="BF41" i="2"/>
  <c r="BE41" i="2"/>
  <c r="BF53" i="2"/>
  <c r="BE53" i="2"/>
  <c r="BH53" i="2"/>
  <c r="BG53" i="2"/>
  <c r="BH11" i="2"/>
  <c r="BG11" i="2"/>
  <c r="BH14" i="2"/>
  <c r="BG14" i="2"/>
  <c r="BJ12" i="2"/>
  <c r="BI12" i="2"/>
  <c r="BJ36" i="2"/>
  <c r="BI36" i="2"/>
  <c r="BJ15" i="2"/>
  <c r="BI15" i="2"/>
  <c r="BJ39" i="2"/>
  <c r="BI39" i="2"/>
  <c r="BL29" i="2"/>
  <c r="BK29" i="2"/>
  <c r="BL30" i="2"/>
  <c r="BK30" i="2"/>
  <c r="BL31" i="2"/>
  <c r="BK31" i="2"/>
  <c r="BL36" i="2"/>
  <c r="BK36" i="2"/>
  <c r="BN17" i="2"/>
  <c r="BM17" i="2"/>
  <c r="BN29" i="2"/>
  <c r="BM29" i="2"/>
  <c r="BN41" i="2"/>
  <c r="BM41" i="2"/>
  <c r="BN53" i="2"/>
  <c r="BM53" i="2"/>
  <c r="AU33" i="2"/>
  <c r="AV33" i="2" s="1"/>
  <c r="AY33" i="2"/>
  <c r="BB33" i="2"/>
  <c r="BA33" i="2"/>
  <c r="AU28" i="2"/>
  <c r="AV28" i="2" s="1"/>
  <c r="AY28" i="2"/>
  <c r="AY23" i="2"/>
  <c r="AU23" i="2"/>
  <c r="AV23" i="2" s="1"/>
  <c r="AY44" i="2"/>
  <c r="AU44" i="2"/>
  <c r="AV44" i="2" s="1"/>
  <c r="AU16" i="2"/>
  <c r="AV16" i="2" s="1"/>
  <c r="AY16" i="2"/>
  <c r="BB14" i="2"/>
  <c r="BA14" i="2"/>
  <c r="BB38" i="2"/>
  <c r="BA38" i="2"/>
  <c r="BB17" i="2"/>
  <c r="BA17" i="2"/>
  <c r="BB41" i="2"/>
  <c r="BA41" i="2"/>
  <c r="BD33" i="2"/>
  <c r="BC33" i="2"/>
  <c r="BD34" i="2"/>
  <c r="BC34" i="2"/>
  <c r="BD35" i="2"/>
  <c r="BC35" i="2"/>
  <c r="BD40" i="2"/>
  <c r="BC40" i="2"/>
  <c r="BF18" i="2"/>
  <c r="BE18" i="2"/>
  <c r="BF30" i="2"/>
  <c r="BE30" i="2"/>
  <c r="BF42" i="2"/>
  <c r="BE42" i="2"/>
  <c r="BF54" i="2"/>
  <c r="BE54" i="2"/>
  <c r="BH12" i="2"/>
  <c r="BG12" i="2"/>
  <c r="BH15" i="2"/>
  <c r="BG15" i="2"/>
  <c r="BH18" i="2"/>
  <c r="BG18" i="2"/>
  <c r="BJ14" i="2"/>
  <c r="BI14" i="2"/>
  <c r="BJ38" i="2"/>
  <c r="BI38" i="2"/>
  <c r="BJ17" i="2"/>
  <c r="BI17" i="2"/>
  <c r="BJ41" i="2"/>
  <c r="BI41" i="2"/>
  <c r="BL33" i="2"/>
  <c r="BK33" i="2"/>
  <c r="BL34" i="2"/>
  <c r="BK34" i="2"/>
  <c r="BL35" i="2"/>
  <c r="BK35" i="2"/>
  <c r="BL40" i="2"/>
  <c r="BK40" i="2"/>
  <c r="BN18" i="2"/>
  <c r="BM18" i="2"/>
  <c r="BN30" i="2"/>
  <c r="BM30" i="2"/>
  <c r="BN42" i="2"/>
  <c r="BM42" i="2"/>
  <c r="BN54" i="2"/>
  <c r="BM54" i="2"/>
  <c r="BB30" i="2"/>
  <c r="BA30" i="2"/>
  <c r="AU48" i="2"/>
  <c r="AV48" i="2" s="1"/>
  <c r="AY48" i="2"/>
  <c r="AU13" i="2"/>
  <c r="AY13" i="2"/>
  <c r="AU35" i="2"/>
  <c r="AV35" i="2" s="1"/>
  <c r="AY35" i="2"/>
  <c r="AU19" i="2"/>
  <c r="AV19" i="2" s="1"/>
  <c r="AY19" i="2"/>
  <c r="AU52" i="2"/>
  <c r="AV52" i="2" s="1"/>
  <c r="AY52" i="2"/>
  <c r="BB16" i="2"/>
  <c r="BA16" i="2"/>
  <c r="BB40" i="2"/>
  <c r="BA40" i="2"/>
  <c r="BB19" i="2"/>
  <c r="BA19" i="2"/>
  <c r="BB43" i="2"/>
  <c r="BA43" i="2"/>
  <c r="BD37" i="2"/>
  <c r="BC37" i="2"/>
  <c r="BD38" i="2"/>
  <c r="BC38" i="2"/>
  <c r="BD39" i="2"/>
  <c r="BC39" i="2"/>
  <c r="BD44" i="2"/>
  <c r="BC44" i="2"/>
  <c r="BF19" i="2"/>
  <c r="BE19" i="2"/>
  <c r="BF31" i="2"/>
  <c r="BE31" i="2"/>
  <c r="BF43" i="2"/>
  <c r="BE43" i="2"/>
  <c r="BH13" i="2"/>
  <c r="BG13" i="2"/>
  <c r="BH16" i="2"/>
  <c r="BG16" i="2"/>
  <c r="BH19" i="2"/>
  <c r="BG19" i="2"/>
  <c r="BH22" i="2"/>
  <c r="BG22" i="2"/>
  <c r="BJ16" i="2"/>
  <c r="BI16" i="2"/>
  <c r="BJ40" i="2"/>
  <c r="BI40" i="2"/>
  <c r="BJ19" i="2"/>
  <c r="BI19" i="2"/>
  <c r="BJ43" i="2"/>
  <c r="BI43" i="2"/>
  <c r="BL37" i="2"/>
  <c r="BK37" i="2"/>
  <c r="BL38" i="2"/>
  <c r="BK38" i="2"/>
  <c r="BL39" i="2"/>
  <c r="BK39" i="2"/>
  <c r="BL44" i="2"/>
  <c r="BK44" i="2"/>
  <c r="BN19" i="2"/>
  <c r="BM19" i="2"/>
  <c r="BN31" i="2"/>
  <c r="BM31" i="2"/>
  <c r="BN43" i="2"/>
  <c r="BM43" i="2"/>
  <c r="AU38" i="2"/>
  <c r="AV38" i="2" s="1"/>
  <c r="AY38" i="2"/>
  <c r="AU25" i="2"/>
  <c r="AV25" i="2" s="1"/>
  <c r="AY25" i="2"/>
  <c r="AU47" i="2"/>
  <c r="AV47" i="2" s="1"/>
  <c r="AY47" i="2"/>
  <c r="AU31" i="2"/>
  <c r="AV31" i="2" s="1"/>
  <c r="AY31" i="2"/>
  <c r="AU15" i="2"/>
  <c r="AV15" i="2" s="1"/>
  <c r="AY15" i="2"/>
  <c r="BB18" i="2"/>
  <c r="BA18" i="2"/>
  <c r="BB42" i="2"/>
  <c r="BA42" i="2"/>
  <c r="BB21" i="2"/>
  <c r="BA21" i="2"/>
  <c r="BB45" i="2"/>
  <c r="BA45" i="2"/>
  <c r="BD41" i="2"/>
  <c r="BC41" i="2"/>
  <c r="BD42" i="2"/>
  <c r="BC42" i="2"/>
  <c r="BD43" i="2"/>
  <c r="BC43" i="2"/>
  <c r="BD48" i="2"/>
  <c r="BC48" i="2"/>
  <c r="BF20" i="2"/>
  <c r="BE20" i="2"/>
  <c r="BF32" i="2"/>
  <c r="BE32" i="2"/>
  <c r="BF44" i="2"/>
  <c r="BE44" i="2"/>
  <c r="BH17" i="2"/>
  <c r="BG17" i="2"/>
  <c r="BH20" i="2"/>
  <c r="BG20" i="2"/>
  <c r="BH23" i="2"/>
  <c r="BG23" i="2"/>
  <c r="BH26" i="2"/>
  <c r="BG26" i="2"/>
  <c r="BJ18" i="2"/>
  <c r="BI18" i="2"/>
  <c r="BJ42" i="2"/>
  <c r="BI42" i="2"/>
  <c r="BJ21" i="2"/>
  <c r="BI21" i="2"/>
  <c r="BJ45" i="2"/>
  <c r="BI45" i="2"/>
  <c r="BL41" i="2"/>
  <c r="BK41" i="2"/>
  <c r="BL42" i="2"/>
  <c r="BK42" i="2"/>
  <c r="BL43" i="2"/>
  <c r="BK43" i="2"/>
  <c r="BL48" i="2"/>
  <c r="BK48" i="2"/>
  <c r="BN20" i="2"/>
  <c r="BM20" i="2"/>
  <c r="BN32" i="2"/>
  <c r="BM32" i="2"/>
  <c r="BN44" i="2"/>
  <c r="BM44" i="2"/>
  <c r="AU37" i="2"/>
  <c r="AV37" i="2" s="1"/>
  <c r="AY37" i="2"/>
  <c r="BB23" i="2"/>
  <c r="BA23" i="2"/>
  <c r="BD45" i="2"/>
  <c r="BC45" i="2"/>
  <c r="BD46" i="2"/>
  <c r="BC46" i="2"/>
  <c r="BD47" i="2"/>
  <c r="BC47" i="2"/>
  <c r="BD52" i="2"/>
  <c r="BC52" i="2"/>
  <c r="BF21" i="2"/>
  <c r="BE21" i="2"/>
  <c r="BF33" i="2"/>
  <c r="BE33" i="2"/>
  <c r="BF45" i="2"/>
  <c r="BE45" i="2"/>
  <c r="BH21" i="2"/>
  <c r="BG21" i="2"/>
  <c r="BH24" i="2"/>
  <c r="BG24" i="2"/>
  <c r="BH27" i="2"/>
  <c r="BG27" i="2"/>
  <c r="BH30" i="2"/>
  <c r="BG30" i="2"/>
  <c r="BJ20" i="2"/>
  <c r="BI20" i="2"/>
  <c r="BJ44" i="2"/>
  <c r="BI44" i="2"/>
  <c r="BJ23" i="2"/>
  <c r="BI23" i="2"/>
  <c r="BJ47" i="2"/>
  <c r="BI47" i="2"/>
  <c r="BL45" i="2"/>
  <c r="BK45" i="2"/>
  <c r="BL46" i="2"/>
  <c r="BK46" i="2"/>
  <c r="BL47" i="2"/>
  <c r="BK47" i="2"/>
  <c r="BL52" i="2"/>
  <c r="BK52" i="2"/>
  <c r="BN21" i="2"/>
  <c r="BM21" i="2"/>
  <c r="BN33" i="2"/>
  <c r="BM33" i="2"/>
  <c r="BN45" i="2"/>
  <c r="BM45" i="2"/>
  <c r="AU27" i="2"/>
  <c r="AV27" i="2" s="1"/>
  <c r="AY27" i="2"/>
  <c r="BB47" i="2"/>
  <c r="BA47" i="2"/>
  <c r="AU49" i="2"/>
  <c r="AV49" i="2" s="1"/>
  <c r="AY49" i="2"/>
  <c r="AU22" i="2"/>
  <c r="AV22" i="2" s="1"/>
  <c r="AY22" i="2"/>
  <c r="AU18" i="2"/>
  <c r="AV18" i="2" s="1"/>
  <c r="AY18" i="2"/>
  <c r="AU39" i="2"/>
  <c r="AV39" i="2" s="1"/>
  <c r="AY39" i="2"/>
  <c r="BB22" i="2"/>
  <c r="BA22" i="2"/>
  <c r="BA46" i="2"/>
  <c r="BB25" i="2"/>
  <c r="BA25" i="2"/>
  <c r="BB49" i="2"/>
  <c r="BA49" i="2"/>
  <c r="BD49" i="2"/>
  <c r="BC49" i="2"/>
  <c r="BD50" i="2"/>
  <c r="BC50" i="2"/>
  <c r="BD51" i="2"/>
  <c r="BC51" i="2"/>
  <c r="BF22" i="2"/>
  <c r="BE22" i="2"/>
  <c r="BF34" i="2"/>
  <c r="BE34" i="2"/>
  <c r="BF46" i="2"/>
  <c r="BE46" i="2"/>
  <c r="BH25" i="2"/>
  <c r="BG25" i="2"/>
  <c r="BH28" i="2"/>
  <c r="BG28" i="2"/>
  <c r="BH31" i="2"/>
  <c r="BG31" i="2"/>
  <c r="BH34" i="2"/>
  <c r="BG34" i="2"/>
  <c r="BJ22" i="2"/>
  <c r="BI22" i="2"/>
  <c r="BJ46" i="2"/>
  <c r="BI46" i="2"/>
  <c r="BJ25" i="2"/>
  <c r="BI25" i="2"/>
  <c r="BJ49" i="2"/>
  <c r="BI49" i="2"/>
  <c r="BL49" i="2"/>
  <c r="BK49" i="2"/>
  <c r="BL50" i="2"/>
  <c r="BK50" i="2"/>
  <c r="BL51" i="2"/>
  <c r="BK51" i="2"/>
  <c r="BN22" i="2"/>
  <c r="BM22" i="2"/>
  <c r="BN34" i="2"/>
  <c r="BM34" i="2"/>
  <c r="BN46" i="2"/>
  <c r="BM46" i="2"/>
  <c r="AU43" i="2"/>
  <c r="AV43" i="2" s="1"/>
  <c r="AY43" i="2"/>
  <c r="BA44" i="2"/>
  <c r="AU40" i="2"/>
  <c r="AV40" i="2" s="1"/>
  <c r="AY40" i="2"/>
  <c r="AU34" i="2"/>
  <c r="AV34" i="2" s="1"/>
  <c r="AY34" i="2"/>
  <c r="AU30" i="2"/>
  <c r="AV30" i="2" s="1"/>
  <c r="AY30" i="2"/>
  <c r="AU51" i="2"/>
  <c r="AV51" i="2" s="1"/>
  <c r="AY51" i="2"/>
  <c r="BB24" i="2"/>
  <c r="BA24" i="2"/>
  <c r="BB48" i="2"/>
  <c r="BA48" i="2"/>
  <c r="BB27" i="2"/>
  <c r="BA27" i="2"/>
  <c r="BB51" i="2"/>
  <c r="BA51" i="2"/>
  <c r="BD53" i="2"/>
  <c r="BC53" i="2"/>
  <c r="BD54" i="2"/>
  <c r="BC54" i="2"/>
  <c r="BD12" i="2"/>
  <c r="BC12" i="2"/>
  <c r="BF11" i="2"/>
  <c r="BE11" i="2"/>
  <c r="BF23" i="2"/>
  <c r="BE23" i="2"/>
  <c r="BF35" i="2"/>
  <c r="BE35" i="2"/>
  <c r="BF47" i="2"/>
  <c r="BE47" i="2"/>
  <c r="BH29" i="2"/>
  <c r="BG29" i="2"/>
  <c r="BH32" i="2"/>
  <c r="BG32" i="2"/>
  <c r="BH35" i="2"/>
  <c r="BG35" i="2"/>
  <c r="BH38" i="2"/>
  <c r="BG38" i="2"/>
  <c r="BJ24" i="2"/>
  <c r="BI24" i="2"/>
  <c r="BJ48" i="2"/>
  <c r="BI48" i="2"/>
  <c r="BJ27" i="2"/>
  <c r="BI27" i="2"/>
  <c r="BJ51" i="2"/>
  <c r="BI51" i="2"/>
  <c r="BL53" i="2"/>
  <c r="BK53" i="2"/>
  <c r="BL54" i="2"/>
  <c r="BK54" i="2"/>
  <c r="BL12" i="2"/>
  <c r="BK12" i="2"/>
  <c r="BN11" i="2"/>
  <c r="BM11" i="2"/>
  <c r="BN23" i="2"/>
  <c r="BM23" i="2"/>
  <c r="BN35" i="2"/>
  <c r="BM35" i="2"/>
  <c r="BN47" i="2"/>
  <c r="BM47" i="2"/>
  <c r="AU10" i="2"/>
  <c r="BB20" i="2"/>
  <c r="BA20" i="2"/>
  <c r="AU12" i="2"/>
  <c r="AY12" i="2"/>
  <c r="AU46" i="2"/>
  <c r="AV46" i="2" s="1"/>
  <c r="AY46" i="2"/>
  <c r="AU42" i="2"/>
  <c r="AV42" i="2" s="1"/>
  <c r="AY42" i="2"/>
  <c r="AU14" i="2"/>
  <c r="AV14" i="2" s="1"/>
  <c r="AY14" i="2"/>
  <c r="BB26" i="2"/>
  <c r="BA26" i="2"/>
  <c r="BB50" i="2"/>
  <c r="BA50" i="2"/>
  <c r="BB29" i="2"/>
  <c r="BA29" i="2"/>
  <c r="BB53" i="2"/>
  <c r="BA53" i="2"/>
  <c r="BD11" i="2"/>
  <c r="BC11" i="2"/>
  <c r="BD16" i="2"/>
  <c r="BC16" i="2"/>
  <c r="BF12" i="2"/>
  <c r="BE12" i="2"/>
  <c r="BF24" i="2"/>
  <c r="BE24" i="2"/>
  <c r="BF36" i="2"/>
  <c r="BE36" i="2"/>
  <c r="BF48" i="2"/>
  <c r="BE48" i="2"/>
  <c r="BH33" i="2"/>
  <c r="BG33" i="2"/>
  <c r="BH36" i="2"/>
  <c r="BG36" i="2"/>
  <c r="BH39" i="2"/>
  <c r="BG39" i="2"/>
  <c r="BH42" i="2"/>
  <c r="BG42" i="2"/>
  <c r="BJ26" i="2"/>
  <c r="BI26" i="2"/>
  <c r="BJ50" i="2"/>
  <c r="BI50" i="2"/>
  <c r="BJ29" i="2"/>
  <c r="BI29" i="2"/>
  <c r="BJ53" i="2"/>
  <c r="BI53" i="2"/>
  <c r="BL11" i="2"/>
  <c r="BK11" i="2"/>
  <c r="BL16" i="2"/>
  <c r="BK16" i="2"/>
  <c r="BN12" i="2"/>
  <c r="BM12" i="2"/>
  <c r="BN24" i="2"/>
  <c r="BM24" i="2"/>
  <c r="BN36" i="2"/>
  <c r="BM36" i="2"/>
  <c r="BN48" i="2"/>
  <c r="BM48" i="2"/>
  <c r="BN16" i="2"/>
  <c r="AZ18" i="2"/>
  <c r="BD10" i="2"/>
  <c r="A5" i="2"/>
  <c r="DN20" i="108"/>
  <c r="DO20" i="108" s="1"/>
  <c r="DP20" i="108" s="1"/>
  <c r="DN51" i="108"/>
  <c r="DO51" i="108" s="1"/>
  <c r="DP51" i="108" s="1"/>
  <c r="DN25" i="108"/>
  <c r="DO25" i="108" s="1"/>
  <c r="DP25" i="108" s="1"/>
  <c r="DN22" i="108"/>
  <c r="DO22" i="108" s="1"/>
  <c r="DP22" i="108" s="1"/>
  <c r="DN39" i="108"/>
  <c r="DO39" i="108" s="1"/>
  <c r="DP39" i="108" s="1"/>
  <c r="DN13" i="108"/>
  <c r="DO13" i="108" s="1"/>
  <c r="DP13" i="108" s="1"/>
  <c r="DN10" i="108"/>
  <c r="DN19" i="108"/>
  <c r="DO19" i="108" s="1"/>
  <c r="DP19" i="108" s="1"/>
  <c r="DN27" i="108"/>
  <c r="DO27" i="108" s="1"/>
  <c r="DP27" i="108" s="1"/>
  <c r="DN48" i="108"/>
  <c r="DO48" i="108" s="1"/>
  <c r="DP48" i="108" s="1"/>
  <c r="DN31" i="108"/>
  <c r="DO31" i="108" s="1"/>
  <c r="DP31" i="108" s="1"/>
  <c r="DN53" i="108"/>
  <c r="DO53" i="108" s="1"/>
  <c r="DP53" i="108" s="1"/>
  <c r="DN15" i="108"/>
  <c r="DO15" i="108" s="1"/>
  <c r="DP15" i="108" s="1"/>
  <c r="DN36" i="108"/>
  <c r="DO36" i="108" s="1"/>
  <c r="DP36" i="108" s="1"/>
  <c r="DN45" i="108"/>
  <c r="DO45" i="108" s="1"/>
  <c r="DP45" i="108" s="1"/>
  <c r="DN41" i="108"/>
  <c r="DO41" i="108" s="1"/>
  <c r="DP41" i="108" s="1"/>
  <c r="DN42" i="108"/>
  <c r="DO42" i="108" s="1"/>
  <c r="DP42" i="108" s="1"/>
  <c r="DN24" i="108"/>
  <c r="DO24" i="108" s="1"/>
  <c r="DP24" i="108" s="1"/>
  <c r="DN33" i="108"/>
  <c r="DO33" i="108" s="1"/>
  <c r="DP33" i="108" s="1"/>
  <c r="DN29" i="108"/>
  <c r="DO29" i="108" s="1"/>
  <c r="DP29" i="108" s="1"/>
  <c r="DN50" i="108"/>
  <c r="DO50" i="108" s="1"/>
  <c r="DP50" i="108" s="1"/>
  <c r="DN12" i="108"/>
  <c r="DO12" i="108" s="1"/>
  <c r="DP12" i="108" s="1"/>
  <c r="DN21" i="108"/>
  <c r="DO21" i="108" s="1"/>
  <c r="DP21" i="108" s="1"/>
  <c r="DN17" i="108"/>
  <c r="DO17" i="108" s="1"/>
  <c r="DP17" i="108" s="1"/>
  <c r="DN38" i="108"/>
  <c r="DO38" i="108" s="1"/>
  <c r="DP38" i="108" s="1"/>
  <c r="DN47" i="108"/>
  <c r="DO47" i="108" s="1"/>
  <c r="DP47" i="108" s="1"/>
  <c r="DN52" i="108"/>
  <c r="DO52" i="108" s="1"/>
  <c r="DP52" i="108" s="1"/>
  <c r="DN26" i="108"/>
  <c r="DO26" i="108" s="1"/>
  <c r="DP26" i="108" s="1"/>
  <c r="DN35" i="108"/>
  <c r="DO35" i="108" s="1"/>
  <c r="DP35" i="108" s="1"/>
  <c r="DN40" i="108"/>
  <c r="DO40" i="108" s="1"/>
  <c r="DP40" i="108" s="1"/>
  <c r="DN14" i="108"/>
  <c r="DO14" i="108" s="1"/>
  <c r="DP14" i="108" s="1"/>
  <c r="DN23" i="108"/>
  <c r="DO23" i="108" s="1"/>
  <c r="DP23" i="108" s="1"/>
  <c r="DN18" i="108"/>
  <c r="DO18" i="108" s="1"/>
  <c r="DP18" i="108" s="1"/>
  <c r="DN28" i="108"/>
  <c r="DO28" i="108" s="1"/>
  <c r="DP28" i="108" s="1"/>
  <c r="DN43" i="108"/>
  <c r="DO43" i="108" s="1"/>
  <c r="DP43" i="108" s="1"/>
  <c r="DN11" i="108"/>
  <c r="DO11" i="108" s="1"/>
  <c r="DP11" i="108" s="1"/>
  <c r="DN44" i="108"/>
  <c r="DO44" i="108" s="1"/>
  <c r="DP44" i="108" s="1"/>
  <c r="DN16" i="108"/>
  <c r="DO16" i="108" s="1"/>
  <c r="DP16" i="108" s="1"/>
  <c r="DN49" i="108"/>
  <c r="DO49" i="108" s="1"/>
  <c r="DP49" i="108" s="1"/>
  <c r="DN46" i="108"/>
  <c r="DO46" i="108" s="1"/>
  <c r="DP46" i="108" s="1"/>
  <c r="DN32" i="108"/>
  <c r="DO32" i="108" s="1"/>
  <c r="DP32" i="108" s="1"/>
  <c r="DN30" i="108"/>
  <c r="DO30" i="108" s="1"/>
  <c r="DP30" i="108" s="1"/>
  <c r="DN37" i="108"/>
  <c r="DO37" i="108" s="1"/>
  <c r="DP37" i="108" s="1"/>
  <c r="DN34" i="108"/>
  <c r="DO34" i="108" s="1"/>
  <c r="DP34" i="108" s="1"/>
  <c r="DH17" i="108"/>
  <c r="DI17" i="108" s="1"/>
  <c r="DJ17" i="108" s="1"/>
  <c r="DK17" i="108"/>
  <c r="DL17" i="108" s="1"/>
  <c r="DM17" i="108" s="1"/>
  <c r="DH38" i="108"/>
  <c r="DI38" i="108" s="1"/>
  <c r="DJ38" i="108" s="1"/>
  <c r="DK38" i="108"/>
  <c r="DL38" i="108" s="1"/>
  <c r="DM38" i="108" s="1"/>
  <c r="DH47" i="108"/>
  <c r="DI47" i="108" s="1"/>
  <c r="DJ47" i="108" s="1"/>
  <c r="DK47" i="108"/>
  <c r="DL47" i="108" s="1"/>
  <c r="DM47" i="108" s="1"/>
  <c r="DH40" i="108"/>
  <c r="DI40" i="108" s="1"/>
  <c r="DJ40" i="108" s="1"/>
  <c r="DK40" i="108"/>
  <c r="DL40" i="108" s="1"/>
  <c r="DM40" i="108" s="1"/>
  <c r="DH14" i="108"/>
  <c r="DI14" i="108" s="1"/>
  <c r="DJ14" i="108" s="1"/>
  <c r="DK14" i="108"/>
  <c r="DL14" i="108" s="1"/>
  <c r="DM14" i="108" s="1"/>
  <c r="DH23" i="108"/>
  <c r="DI23" i="108" s="1"/>
  <c r="DJ23" i="108" s="1"/>
  <c r="DK23" i="108"/>
  <c r="DL23" i="108" s="1"/>
  <c r="DM23" i="108" s="1"/>
  <c r="DH52" i="108"/>
  <c r="DI52" i="108" s="1"/>
  <c r="DJ52" i="108" s="1"/>
  <c r="DK52" i="108"/>
  <c r="DL52" i="108" s="1"/>
  <c r="DM52" i="108" s="1"/>
  <c r="DH18" i="108"/>
  <c r="DI18" i="108" s="1"/>
  <c r="DJ18" i="108" s="1"/>
  <c r="DK18" i="108"/>
  <c r="DL18" i="108" s="1"/>
  <c r="DM18" i="108" s="1"/>
  <c r="DH28" i="108"/>
  <c r="DI28" i="108" s="1"/>
  <c r="DJ28" i="108" s="1"/>
  <c r="DK28" i="108"/>
  <c r="DL28" i="108" s="1"/>
  <c r="DM28" i="108" s="1"/>
  <c r="DH43" i="108"/>
  <c r="DI43" i="108" s="1"/>
  <c r="DJ43" i="108" s="1"/>
  <c r="DK43" i="108"/>
  <c r="DL43" i="108" s="1"/>
  <c r="DM43" i="108" s="1"/>
  <c r="DH11" i="108"/>
  <c r="DI11" i="108" s="1"/>
  <c r="DJ11" i="108" s="1"/>
  <c r="DK11" i="108"/>
  <c r="DL11" i="108" s="1"/>
  <c r="DM11" i="108" s="1"/>
  <c r="DH26" i="108"/>
  <c r="DI26" i="108" s="1"/>
  <c r="DJ26" i="108" s="1"/>
  <c r="DK26" i="108"/>
  <c r="DL26" i="108" s="1"/>
  <c r="DM26" i="108" s="1"/>
  <c r="DH44" i="108"/>
  <c r="DI44" i="108" s="1"/>
  <c r="DJ44" i="108" s="1"/>
  <c r="DK44" i="108"/>
  <c r="DL44" i="108" s="1"/>
  <c r="DM44" i="108" s="1"/>
  <c r="DH16" i="108"/>
  <c r="DI16" i="108" s="1"/>
  <c r="DJ16" i="108" s="1"/>
  <c r="DK16" i="108"/>
  <c r="DL16" i="108" s="1"/>
  <c r="DM16" i="108" s="1"/>
  <c r="DH49" i="108"/>
  <c r="DI49" i="108" s="1"/>
  <c r="DJ49" i="108" s="1"/>
  <c r="DK49" i="108"/>
  <c r="DL49" i="108" s="1"/>
  <c r="DM49" i="108" s="1"/>
  <c r="DH46" i="108"/>
  <c r="DI46" i="108" s="1"/>
  <c r="DJ46" i="108" s="1"/>
  <c r="DK46" i="108"/>
  <c r="DL46" i="108" s="1"/>
  <c r="DM46" i="108" s="1"/>
  <c r="DH35" i="108"/>
  <c r="DI35" i="108" s="1"/>
  <c r="DJ35" i="108" s="1"/>
  <c r="DK35" i="108"/>
  <c r="DL35" i="108" s="1"/>
  <c r="DM35" i="108" s="1"/>
  <c r="DH32" i="108"/>
  <c r="DI32" i="108" s="1"/>
  <c r="DJ32" i="108" s="1"/>
  <c r="DK32" i="108"/>
  <c r="DL32" i="108" s="1"/>
  <c r="DM32" i="108" s="1"/>
  <c r="DH30" i="108"/>
  <c r="DI30" i="108" s="1"/>
  <c r="DJ30" i="108" s="1"/>
  <c r="DK30" i="108"/>
  <c r="DL30" i="108" s="1"/>
  <c r="DM30" i="108" s="1"/>
  <c r="DH37" i="108"/>
  <c r="DI37" i="108" s="1"/>
  <c r="DJ37" i="108" s="1"/>
  <c r="DK37" i="108"/>
  <c r="DL37" i="108" s="1"/>
  <c r="DM37" i="108" s="1"/>
  <c r="DH34" i="108"/>
  <c r="DI34" i="108" s="1"/>
  <c r="DJ34" i="108" s="1"/>
  <c r="DK34" i="108"/>
  <c r="DL34" i="108" s="1"/>
  <c r="DM34" i="108" s="1"/>
  <c r="DH20" i="108"/>
  <c r="DI20" i="108" s="1"/>
  <c r="DJ20" i="108" s="1"/>
  <c r="DK20" i="108"/>
  <c r="DL20" i="108" s="1"/>
  <c r="DM20" i="108" s="1"/>
  <c r="DH51" i="108"/>
  <c r="DI51" i="108" s="1"/>
  <c r="DJ51" i="108" s="1"/>
  <c r="DK51" i="108"/>
  <c r="DL51" i="108" s="1"/>
  <c r="DM51" i="108" s="1"/>
  <c r="DH25" i="108"/>
  <c r="DI25" i="108" s="1"/>
  <c r="DJ25" i="108" s="1"/>
  <c r="DK25" i="108"/>
  <c r="DL25" i="108" s="1"/>
  <c r="DM25" i="108" s="1"/>
  <c r="DH22" i="108"/>
  <c r="DI22" i="108" s="1"/>
  <c r="DJ22" i="108" s="1"/>
  <c r="DK22" i="108"/>
  <c r="DL22" i="108" s="1"/>
  <c r="DM22" i="108" s="1"/>
  <c r="DH39" i="108"/>
  <c r="DI39" i="108" s="1"/>
  <c r="DJ39" i="108" s="1"/>
  <c r="DK39" i="108"/>
  <c r="DL39" i="108" s="1"/>
  <c r="DM39" i="108" s="1"/>
  <c r="DH13" i="108"/>
  <c r="DI13" i="108" s="1"/>
  <c r="DJ13" i="108" s="1"/>
  <c r="DK13" i="108"/>
  <c r="DL13" i="108" s="1"/>
  <c r="DM13" i="108" s="1"/>
  <c r="DH10" i="108"/>
  <c r="DK10" i="108"/>
  <c r="I65" i="60"/>
  <c r="DH19" i="108"/>
  <c r="DI19" i="108" s="1"/>
  <c r="DJ19" i="108" s="1"/>
  <c r="DK19" i="108"/>
  <c r="DL19" i="108" s="1"/>
  <c r="DM19" i="108" s="1"/>
  <c r="DH27" i="108"/>
  <c r="DI27" i="108" s="1"/>
  <c r="DJ27" i="108" s="1"/>
  <c r="DK27" i="108"/>
  <c r="DL27" i="108" s="1"/>
  <c r="DM27" i="108" s="1"/>
  <c r="DH48" i="108"/>
  <c r="DI48" i="108" s="1"/>
  <c r="DJ48" i="108" s="1"/>
  <c r="DK48" i="108"/>
  <c r="DL48" i="108" s="1"/>
  <c r="DM48" i="108" s="1"/>
  <c r="DH31" i="108"/>
  <c r="DI31" i="108" s="1"/>
  <c r="DJ31" i="108" s="1"/>
  <c r="DK31" i="108"/>
  <c r="DL31" i="108" s="1"/>
  <c r="DM31" i="108" s="1"/>
  <c r="DH53" i="108"/>
  <c r="DI53" i="108" s="1"/>
  <c r="DJ53" i="108" s="1"/>
  <c r="DK53" i="108"/>
  <c r="DL53" i="108" s="1"/>
  <c r="DM53" i="108" s="1"/>
  <c r="DH15" i="108"/>
  <c r="DI15" i="108" s="1"/>
  <c r="DJ15" i="108" s="1"/>
  <c r="DK15" i="108"/>
  <c r="DL15" i="108" s="1"/>
  <c r="DM15" i="108" s="1"/>
  <c r="DH36" i="108"/>
  <c r="DI36" i="108" s="1"/>
  <c r="DJ36" i="108" s="1"/>
  <c r="DK36" i="108"/>
  <c r="DL36" i="108" s="1"/>
  <c r="DM36" i="108" s="1"/>
  <c r="DH45" i="108"/>
  <c r="DI45" i="108" s="1"/>
  <c r="DJ45" i="108" s="1"/>
  <c r="DK45" i="108"/>
  <c r="DL45" i="108" s="1"/>
  <c r="DM45" i="108" s="1"/>
  <c r="DH41" i="108"/>
  <c r="DI41" i="108" s="1"/>
  <c r="DJ41" i="108" s="1"/>
  <c r="DK41" i="108"/>
  <c r="DL41" i="108" s="1"/>
  <c r="DM41" i="108" s="1"/>
  <c r="DH42" i="108"/>
  <c r="DI42" i="108" s="1"/>
  <c r="DJ42" i="108" s="1"/>
  <c r="DK42" i="108"/>
  <c r="DL42" i="108" s="1"/>
  <c r="DM42" i="108" s="1"/>
  <c r="DH24" i="108"/>
  <c r="DI24" i="108" s="1"/>
  <c r="DJ24" i="108" s="1"/>
  <c r="DK24" i="108"/>
  <c r="DL24" i="108" s="1"/>
  <c r="DM24" i="108" s="1"/>
  <c r="DH33" i="108"/>
  <c r="DI33" i="108" s="1"/>
  <c r="DJ33" i="108" s="1"/>
  <c r="DK33" i="108"/>
  <c r="DL33" i="108" s="1"/>
  <c r="DM33" i="108" s="1"/>
  <c r="DH29" i="108"/>
  <c r="DI29" i="108" s="1"/>
  <c r="DJ29" i="108" s="1"/>
  <c r="DK29" i="108"/>
  <c r="DL29" i="108" s="1"/>
  <c r="DM29" i="108" s="1"/>
  <c r="DH50" i="108"/>
  <c r="DI50" i="108" s="1"/>
  <c r="DJ50" i="108" s="1"/>
  <c r="DK50" i="108"/>
  <c r="DL50" i="108" s="1"/>
  <c r="DM50" i="108" s="1"/>
  <c r="DH12" i="108"/>
  <c r="DI12" i="108" s="1"/>
  <c r="DJ12" i="108" s="1"/>
  <c r="DK12" i="108"/>
  <c r="DL12" i="108" s="1"/>
  <c r="DM12" i="108" s="1"/>
  <c r="DH21" i="108"/>
  <c r="DI21" i="108" s="1"/>
  <c r="DJ21" i="108" s="1"/>
  <c r="DK21" i="108"/>
  <c r="DL21" i="108" s="1"/>
  <c r="DM21" i="108" s="1"/>
  <c r="DD48" i="108"/>
  <c r="ED15" i="14"/>
  <c r="EJ15" i="14"/>
  <c r="A54" i="14"/>
  <c r="A93" i="14"/>
  <c r="BV8" i="14"/>
  <c r="EJ14" i="14"/>
  <c r="ED14" i="14"/>
  <c r="AA46" i="14"/>
  <c r="CV47" i="14"/>
  <c r="DD53" i="108"/>
  <c r="DD49" i="108"/>
  <c r="DD40" i="108"/>
  <c r="DD47" i="108"/>
  <c r="DD50" i="108"/>
  <c r="DD17" i="108"/>
  <c r="DD33" i="108"/>
  <c r="DD24" i="108"/>
  <c r="DD18" i="108"/>
  <c r="DD34" i="108"/>
  <c r="AA66" i="9"/>
  <c r="Y66" i="9"/>
  <c r="DD25" i="108"/>
  <c r="DD41" i="108"/>
  <c r="DD16" i="108"/>
  <c r="DD32" i="108"/>
  <c r="DD23" i="108"/>
  <c r="DD39" i="108"/>
  <c r="DD42" i="108"/>
  <c r="DD12" i="108"/>
  <c r="DD28" i="108"/>
  <c r="DD19" i="108"/>
  <c r="DD35" i="108"/>
  <c r="DD52" i="108"/>
  <c r="DD22" i="108"/>
  <c r="DD51" i="108"/>
  <c r="DD13" i="108"/>
  <c r="DD29" i="108"/>
  <c r="DD45" i="108"/>
  <c r="DD20" i="108"/>
  <c r="DD36" i="108"/>
  <c r="DD11" i="108"/>
  <c r="DD27" i="108"/>
  <c r="BI14" i="14"/>
  <c r="DD10" i="108"/>
  <c r="DD38" i="108"/>
  <c r="DD14" i="108"/>
  <c r="DD46" i="108"/>
  <c r="DD31" i="108"/>
  <c r="DD26" i="108"/>
  <c r="DD30" i="108"/>
  <c r="DD21" i="108"/>
  <c r="DD37" i="108"/>
  <c r="DD44" i="108"/>
  <c r="DD15" i="108"/>
  <c r="DD43" i="108"/>
  <c r="AB65" i="9"/>
  <c r="AB62" i="9"/>
  <c r="AA43" i="14"/>
  <c r="M65" i="60"/>
  <c r="F65" i="60"/>
  <c r="H65" i="60"/>
  <c r="AB63" i="9"/>
  <c r="AB64" i="9"/>
  <c r="H61" i="2" l="1"/>
  <c r="H62" i="2"/>
  <c r="H63" i="2"/>
  <c r="N63" i="2"/>
  <c r="N62" i="2"/>
  <c r="N61" i="2"/>
  <c r="F63" i="2"/>
  <c r="F62" i="2"/>
  <c r="F61" i="2"/>
  <c r="J61" i="2"/>
  <c r="J62" i="2"/>
  <c r="J63" i="2"/>
  <c r="D61" i="2"/>
  <c r="D63" i="2"/>
  <c r="D62" i="2"/>
  <c r="Y39" i="60"/>
  <c r="DE37" i="108"/>
  <c r="Z39" i="60" s="1"/>
  <c r="Y46" i="60"/>
  <c r="DE44" i="108"/>
  <c r="Z46" i="60" s="1"/>
  <c r="AF39" i="252"/>
  <c r="AP24" i="252"/>
  <c r="BE19" i="252"/>
  <c r="AS24" i="252"/>
  <c r="AJ21" i="252"/>
  <c r="BK21" i="252"/>
  <c r="BH21" i="252"/>
  <c r="BE21" i="252"/>
  <c r="BB21" i="252"/>
  <c r="AY21" i="252"/>
  <c r="AV21" i="252"/>
  <c r="AS21" i="252"/>
  <c r="AP21" i="252"/>
  <c r="AM21" i="252"/>
  <c r="AY18" i="252"/>
  <c r="BH19" i="252"/>
  <c r="BN10" i="2"/>
  <c r="AS22" i="252"/>
  <c r="AP22" i="252"/>
  <c r="AJ22" i="252"/>
  <c r="AM22" i="252"/>
  <c r="BK22" i="252"/>
  <c r="BH22" i="252"/>
  <c r="BE22" i="252"/>
  <c r="BB22" i="252"/>
  <c r="AY22" i="252"/>
  <c r="AV22" i="252"/>
  <c r="AV24" i="252"/>
  <c r="BB18" i="252"/>
  <c r="BK19" i="252"/>
  <c r="AM20" i="252"/>
  <c r="AY24" i="252"/>
  <c r="BE18" i="252"/>
  <c r="BB17" i="252"/>
  <c r="AP20" i="252"/>
  <c r="AV15" i="252"/>
  <c r="AJ15" i="252"/>
  <c r="C8" i="252" s="1"/>
  <c r="AS15" i="252"/>
  <c r="AP15" i="252"/>
  <c r="AM15" i="252"/>
  <c r="BK15" i="252"/>
  <c r="BH15" i="252"/>
  <c r="BE15" i="252"/>
  <c r="BB15" i="252"/>
  <c r="AY15" i="252"/>
  <c r="BB24" i="252"/>
  <c r="BE17" i="252"/>
  <c r="AS20" i="252"/>
  <c r="BH18" i="252"/>
  <c r="AJ19" i="252"/>
  <c r="BH17" i="252"/>
  <c r="AV20" i="252"/>
  <c r="BE24" i="252"/>
  <c r="BK18" i="252"/>
  <c r="AM19" i="252"/>
  <c r="BK17" i="252"/>
  <c r="AY20" i="252"/>
  <c r="BH24" i="252"/>
  <c r="AP19" i="252"/>
  <c r="AJ17" i="252"/>
  <c r="BB20" i="252"/>
  <c r="BK24" i="252"/>
  <c r="AS19" i="252"/>
  <c r="AM17" i="252"/>
  <c r="BE20" i="252"/>
  <c r="AJ24" i="252"/>
  <c r="AM18" i="252"/>
  <c r="AV19" i="252"/>
  <c r="AP17" i="252"/>
  <c r="BH20" i="252"/>
  <c r="BR13" i="2"/>
  <c r="AM24" i="252"/>
  <c r="AP18" i="252"/>
  <c r="AY19" i="252"/>
  <c r="AS17" i="252"/>
  <c r="BK20" i="252"/>
  <c r="AS18" i="252"/>
  <c r="BB19" i="252"/>
  <c r="AV17" i="252"/>
  <c r="AJ20" i="252"/>
  <c r="AV18" i="252"/>
  <c r="AY17" i="252"/>
  <c r="L61" i="2"/>
  <c r="L63" i="2"/>
  <c r="L64" i="2" s="1"/>
  <c r="L62" i="2"/>
  <c r="AD16" i="252"/>
  <c r="AW55" i="2"/>
  <c r="CE55" i="2" s="1"/>
  <c r="Y36" i="60"/>
  <c r="DE34" i="108"/>
  <c r="Z36" i="60" s="1"/>
  <c r="Y45" i="60"/>
  <c r="DE43" i="108"/>
  <c r="Z45" i="60" s="1"/>
  <c r="Y21" i="60"/>
  <c r="DE19" i="108"/>
  <c r="Z21" i="60" s="1"/>
  <c r="Y17" i="60"/>
  <c r="DE15" i="108"/>
  <c r="Z17" i="60" s="1"/>
  <c r="Y29" i="60"/>
  <c r="DE27" i="108"/>
  <c r="Z29" i="60" s="1"/>
  <c r="Y30" i="60"/>
  <c r="DE28" i="108"/>
  <c r="Z30" i="60" s="1"/>
  <c r="Y20" i="60"/>
  <c r="DE18" i="108"/>
  <c r="Z20" i="60" s="1"/>
  <c r="Y13" i="60"/>
  <c r="DE11" i="108"/>
  <c r="Z13" i="60" s="1"/>
  <c r="Y14" i="60"/>
  <c r="DE12" i="108"/>
  <c r="Z14" i="60" s="1"/>
  <c r="Y26" i="60"/>
  <c r="DE24" i="108"/>
  <c r="Z26" i="60" s="1"/>
  <c r="Y38" i="60"/>
  <c r="DE36" i="108"/>
  <c r="Z38" i="60" s="1"/>
  <c r="Y44" i="60"/>
  <c r="DE42" i="108"/>
  <c r="Z44" i="60" s="1"/>
  <c r="Y35" i="60"/>
  <c r="DE33" i="108"/>
  <c r="Z35" i="60" s="1"/>
  <c r="DC62" i="108"/>
  <c r="DC63" i="108" s="1"/>
  <c r="DC61" i="108"/>
  <c r="DC60" i="108"/>
  <c r="X63" i="60"/>
  <c r="X62" i="60"/>
  <c r="X64" i="60"/>
  <c r="Y12" i="60"/>
  <c r="DE10" i="108"/>
  <c r="Z12" i="60" s="1"/>
  <c r="Y25" i="60"/>
  <c r="DE23" i="108"/>
  <c r="Z25" i="60" s="1"/>
  <c r="DE55" i="108"/>
  <c r="Z57" i="60" s="1"/>
  <c r="Y41" i="60"/>
  <c r="DE39" i="108"/>
  <c r="Z41" i="60" s="1"/>
  <c r="Y52" i="60"/>
  <c r="DE50" i="108"/>
  <c r="Z52" i="60" s="1"/>
  <c r="Y31" i="60"/>
  <c r="DE29" i="108"/>
  <c r="Z31" i="60" s="1"/>
  <c r="Y49" i="60"/>
  <c r="DE47" i="108"/>
  <c r="Z49" i="60" s="1"/>
  <c r="DE58" i="108"/>
  <c r="Z60" i="60" s="1"/>
  <c r="Y47" i="60"/>
  <c r="DE45" i="108"/>
  <c r="Z47" i="60" s="1"/>
  <c r="Y28" i="60"/>
  <c r="DE26" i="108"/>
  <c r="Z28" i="60" s="1"/>
  <c r="Y34" i="60"/>
  <c r="DE32" i="108"/>
  <c r="Z34" i="60" s="1"/>
  <c r="Y33" i="60"/>
  <c r="DE31" i="108"/>
  <c r="Z33" i="60" s="1"/>
  <c r="Y15" i="60"/>
  <c r="DE13" i="108"/>
  <c r="Z15" i="60" s="1"/>
  <c r="Y18" i="60"/>
  <c r="DE16" i="108"/>
  <c r="Z18" i="60" s="1"/>
  <c r="Y42" i="60"/>
  <c r="DE40" i="108"/>
  <c r="Z42" i="60" s="1"/>
  <c r="Y50" i="60"/>
  <c r="DE48" i="108"/>
  <c r="Z50" i="60" s="1"/>
  <c r="DE57" i="108"/>
  <c r="Z59" i="60" s="1"/>
  <c r="Y23" i="60"/>
  <c r="DE21" i="108"/>
  <c r="Z23" i="60" s="1"/>
  <c r="Y32" i="60"/>
  <c r="DE30" i="108"/>
  <c r="Z32" i="60" s="1"/>
  <c r="Y48" i="60"/>
  <c r="DE46" i="108"/>
  <c r="Z48" i="60" s="1"/>
  <c r="Y43" i="60"/>
  <c r="DE41" i="108"/>
  <c r="Z43" i="60" s="1"/>
  <c r="Y51" i="60"/>
  <c r="DE49" i="108"/>
  <c r="Z51" i="60" s="1"/>
  <c r="DE54" i="108"/>
  <c r="Z56" i="60" s="1"/>
  <c r="Y16" i="60"/>
  <c r="DE14" i="108"/>
  <c r="Z16" i="60" s="1"/>
  <c r="Y55" i="60"/>
  <c r="DE53" i="108"/>
  <c r="Z55" i="60" s="1"/>
  <c r="DE56" i="108"/>
  <c r="Z58" i="60" s="1"/>
  <c r="Y37" i="60"/>
  <c r="DE35" i="108"/>
  <c r="Z37" i="60" s="1"/>
  <c r="Y22" i="60"/>
  <c r="DE20" i="108"/>
  <c r="Z22" i="60" s="1"/>
  <c r="Y19" i="60"/>
  <c r="DE17" i="108"/>
  <c r="Z19" i="60" s="1"/>
  <c r="Y53" i="60"/>
  <c r="DE51" i="108"/>
  <c r="Z53" i="60" s="1"/>
  <c r="Y24" i="60"/>
  <c r="DE22" i="108"/>
  <c r="Z24" i="60" s="1"/>
  <c r="Y27" i="60"/>
  <c r="DE25" i="108"/>
  <c r="Z27" i="60" s="1"/>
  <c r="Y40" i="60"/>
  <c r="DE38" i="108"/>
  <c r="Z40" i="60" s="1"/>
  <c r="Y54" i="60"/>
  <c r="DE52" i="108"/>
  <c r="Z54" i="60" s="1"/>
  <c r="AZ10" i="2"/>
  <c r="DE9" i="108"/>
  <c r="Z11" i="60" s="1"/>
  <c r="V61" i="2"/>
  <c r="V63" i="2"/>
  <c r="V64" i="2" s="1"/>
  <c r="V62" i="2"/>
  <c r="P63" i="2"/>
  <c r="P64" i="2" s="1"/>
  <c r="P61" i="2"/>
  <c r="P62" i="2"/>
  <c r="R61" i="2"/>
  <c r="R63" i="2"/>
  <c r="R64" i="2" s="1"/>
  <c r="R62" i="2"/>
  <c r="AZ58" i="2"/>
  <c r="AW58" i="2" s="1"/>
  <c r="CE58" i="2" s="1"/>
  <c r="AZ59" i="2"/>
  <c r="AW59" i="2" s="1"/>
  <c r="CE59" i="2" s="1"/>
  <c r="AZ57" i="2"/>
  <c r="AW57" i="2" s="1"/>
  <c r="CE57" i="2" s="1"/>
  <c r="AZ56" i="2"/>
  <c r="AW56" i="2" s="1"/>
  <c r="CE56" i="2" s="1"/>
  <c r="AH40" i="14"/>
  <c r="AH43" i="14" s="1"/>
  <c r="AZ21" i="2"/>
  <c r="AW21" i="2" s="1"/>
  <c r="CE21" i="2" s="1"/>
  <c r="AZ41" i="2"/>
  <c r="AW41" i="2" s="1"/>
  <c r="CE41" i="2" s="1"/>
  <c r="AZ50" i="2"/>
  <c r="AW50" i="2" s="1"/>
  <c r="CE50" i="2" s="1"/>
  <c r="AZ14" i="2"/>
  <c r="AW14" i="2" s="1"/>
  <c r="CE14" i="2" s="1"/>
  <c r="AZ39" i="2"/>
  <c r="AW39" i="2" s="1"/>
  <c r="CE39" i="2" s="1"/>
  <c r="AZ52" i="2"/>
  <c r="AW52" i="2" s="1"/>
  <c r="CE52" i="2" s="1"/>
  <c r="AZ29" i="2"/>
  <c r="AW29" i="2" s="1"/>
  <c r="CE29" i="2" s="1"/>
  <c r="AZ42" i="2"/>
  <c r="AW42" i="2" s="1"/>
  <c r="CE42" i="2" s="1"/>
  <c r="AW18" i="2"/>
  <c r="CE18" i="2" s="1"/>
  <c r="AZ19" i="2"/>
  <c r="AZ45" i="2"/>
  <c r="AW45" i="2" s="1"/>
  <c r="CE45" i="2" s="1"/>
  <c r="DH8" i="108"/>
  <c r="DI8" i="108" s="1"/>
  <c r="AZ46" i="2"/>
  <c r="AZ22" i="2"/>
  <c r="AW22" i="2" s="1"/>
  <c r="AZ26" i="2"/>
  <c r="AW26" i="2" s="1"/>
  <c r="CE26" i="2" s="1"/>
  <c r="AZ48" i="2"/>
  <c r="AW48" i="2" s="1"/>
  <c r="CE48" i="2" s="1"/>
  <c r="AZ12" i="2"/>
  <c r="AW12" i="2" s="1"/>
  <c r="CE12" i="2" s="1"/>
  <c r="AZ49" i="2"/>
  <c r="AW49" i="2" s="1"/>
  <c r="CE49" i="2" s="1"/>
  <c r="AZ16" i="2"/>
  <c r="AW16" i="2" s="1"/>
  <c r="CE16" i="2" s="1"/>
  <c r="AZ38" i="2"/>
  <c r="AW38" i="2" s="1"/>
  <c r="CE38" i="2" s="1"/>
  <c r="AZ24" i="2"/>
  <c r="AW24" i="2" s="1"/>
  <c r="CE24" i="2" s="1"/>
  <c r="AZ27" i="2"/>
  <c r="AW27" i="2" s="1"/>
  <c r="CE27" i="2" s="1"/>
  <c r="AZ44" i="2"/>
  <c r="AZ17" i="2"/>
  <c r="AW17" i="2" s="1"/>
  <c r="CE17" i="2" s="1"/>
  <c r="AZ51" i="2"/>
  <c r="AW51" i="2" s="1"/>
  <c r="CE51" i="2" s="1"/>
  <c r="AZ15" i="2"/>
  <c r="AW15" i="2" s="1"/>
  <c r="CE15" i="2" s="1"/>
  <c r="AZ23" i="2"/>
  <c r="AW23" i="2" s="1"/>
  <c r="CE23" i="2" s="1"/>
  <c r="AZ33" i="2"/>
  <c r="AW33" i="2" s="1"/>
  <c r="CE33" i="2" s="1"/>
  <c r="BB46" i="2"/>
  <c r="AZ30" i="2"/>
  <c r="AW30" i="2" s="1"/>
  <c r="CE30" i="2" s="1"/>
  <c r="AZ31" i="2"/>
  <c r="AW31" i="2" s="1"/>
  <c r="CE31" i="2" s="1"/>
  <c r="AZ20" i="2"/>
  <c r="AW20" i="2" s="1"/>
  <c r="CE20" i="2" s="1"/>
  <c r="AZ36" i="2"/>
  <c r="AW36" i="2" s="1"/>
  <c r="CE36" i="2" s="1"/>
  <c r="AZ34" i="2"/>
  <c r="AW34" i="2" s="1"/>
  <c r="CE34" i="2" s="1"/>
  <c r="AZ47" i="2"/>
  <c r="AW47" i="2" s="1"/>
  <c r="CE47" i="2" s="1"/>
  <c r="AZ53" i="2"/>
  <c r="AW53" i="2" s="1"/>
  <c r="CE53" i="2" s="1"/>
  <c r="AZ54" i="2"/>
  <c r="AW54" i="2" s="1"/>
  <c r="CE54" i="2" s="1"/>
  <c r="BB44" i="2"/>
  <c r="AZ40" i="2"/>
  <c r="AW40" i="2" s="1"/>
  <c r="CE40" i="2" s="1"/>
  <c r="AZ25" i="2"/>
  <c r="AW25" i="2" s="1"/>
  <c r="CE25" i="2" s="1"/>
  <c r="AZ32" i="2"/>
  <c r="AW32" i="2" s="1"/>
  <c r="CE32" i="2" s="1"/>
  <c r="AZ43" i="2"/>
  <c r="AW43" i="2" s="1"/>
  <c r="CE43" i="2" s="1"/>
  <c r="AZ35" i="2"/>
  <c r="AW35" i="2" s="1"/>
  <c r="CE35" i="2" s="1"/>
  <c r="AZ11" i="2"/>
  <c r="AW11" i="2" s="1"/>
  <c r="AZ37" i="2"/>
  <c r="AW37" i="2" s="1"/>
  <c r="CE37" i="2" s="1"/>
  <c r="AZ13" i="2"/>
  <c r="AZ28" i="2"/>
  <c r="AW28" i="2" s="1"/>
  <c r="CE28" i="2" s="1"/>
  <c r="BJ10" i="2"/>
  <c r="D64" i="2"/>
  <c r="BB10" i="2"/>
  <c r="BF10" i="2"/>
  <c r="BH10" i="2"/>
  <c r="BL10" i="2"/>
  <c r="N64" i="2"/>
  <c r="J64" i="2"/>
  <c r="H64" i="2"/>
  <c r="F64" i="2"/>
  <c r="DO10" i="108"/>
  <c r="DP10" i="108" s="1"/>
  <c r="AH27" i="14"/>
  <c r="DC27" i="14"/>
  <c r="DN8" i="108"/>
  <c r="DO8" i="108" s="1"/>
  <c r="DC30" i="14"/>
  <c r="AH30" i="14"/>
  <c r="DW8" i="108"/>
  <c r="DX8" i="108" s="1"/>
  <c r="DC28" i="14"/>
  <c r="AH28" i="14"/>
  <c r="DQ8" i="108"/>
  <c r="DR8" i="108" s="1"/>
  <c r="AH29" i="14"/>
  <c r="DC29" i="14"/>
  <c r="DT8" i="108"/>
  <c r="DU8" i="108" s="1"/>
  <c r="AH26" i="14"/>
  <c r="DC26" i="14"/>
  <c r="DC25" i="14"/>
  <c r="AH25" i="14"/>
  <c r="AV10" i="2"/>
  <c r="AV11" i="2"/>
  <c r="AV13" i="2"/>
  <c r="AV12" i="2"/>
  <c r="DL10" i="108"/>
  <c r="DM10" i="108" s="1"/>
  <c r="DK8" i="108"/>
  <c r="DL8" i="108" s="1"/>
  <c r="DI10" i="108"/>
  <c r="DJ10" i="108" s="1"/>
  <c r="DC40" i="14"/>
  <c r="AB66" i="9"/>
  <c r="AD24" i="252" l="1"/>
  <c r="AD20" i="252"/>
  <c r="AD22" i="252"/>
  <c r="AD18" i="252"/>
  <c r="AD19" i="252"/>
  <c r="AW13" i="2"/>
  <c r="CE13" i="2" s="1"/>
  <c r="AD21" i="252"/>
  <c r="AD17" i="252"/>
  <c r="AD15" i="252"/>
  <c r="AW10" i="2"/>
  <c r="CE10" i="2" s="1"/>
  <c r="AW46" i="2"/>
  <c r="CE46" i="2" s="1"/>
  <c r="AW44" i="2"/>
  <c r="CE44" i="2" s="1"/>
  <c r="AW19" i="2"/>
  <c r="CE19" i="2" s="1"/>
  <c r="CE22" i="2"/>
  <c r="X65" i="60"/>
  <c r="DG28" i="14"/>
  <c r="DS28" i="14" s="1"/>
  <c r="DX28" i="14" s="1"/>
  <c r="AL28" i="14"/>
  <c r="AX28" i="14" s="1"/>
  <c r="BC28" i="14" s="1"/>
  <c r="BI28" i="14" s="1"/>
  <c r="DG25" i="14"/>
  <c r="DS25" i="14" s="1"/>
  <c r="DX25" i="14" s="1"/>
  <c r="AL25" i="14"/>
  <c r="AX25" i="14" s="1"/>
  <c r="BC25" i="14" s="1"/>
  <c r="BI25" i="14" s="1"/>
  <c r="CE11" i="2"/>
  <c r="AL26" i="14"/>
  <c r="AX26" i="14" s="1"/>
  <c r="BC26" i="14" s="1"/>
  <c r="BI26" i="14" s="1"/>
  <c r="DG26" i="14"/>
  <c r="DS26" i="14" s="1"/>
  <c r="DX26" i="14" s="1"/>
  <c r="DG30" i="14"/>
  <c r="DS30" i="14" s="1"/>
  <c r="DX30" i="14" s="1"/>
  <c r="AL30" i="14"/>
  <c r="AX30" i="14" s="1"/>
  <c r="BC30" i="14" s="1"/>
  <c r="BI30" i="14" s="1"/>
  <c r="AL29" i="14"/>
  <c r="AX29" i="14" s="1"/>
  <c r="BC29" i="14" s="1"/>
  <c r="BI29" i="14" s="1"/>
  <c r="DG29" i="14"/>
  <c r="DS29" i="14" s="1"/>
  <c r="DX29" i="14" s="1"/>
  <c r="DG27" i="14"/>
  <c r="DS27" i="14" s="1"/>
  <c r="DX27" i="14" s="1"/>
  <c r="AL27" i="14"/>
  <c r="AX27" i="14" s="1"/>
  <c r="BC27" i="14" s="1"/>
  <c r="BI27" i="14" s="1"/>
  <c r="AX38" i="2" l="1"/>
  <c r="AY39" i="14"/>
  <c r="AX45" i="2"/>
  <c r="AX10" i="2"/>
  <c r="AX48" i="2"/>
  <c r="AX36" i="2"/>
  <c r="AX24" i="2"/>
  <c r="AX12" i="2"/>
  <c r="AX28" i="2"/>
  <c r="AX39" i="2"/>
  <c r="AX59" i="2"/>
  <c r="AX47" i="2"/>
  <c r="AX35" i="2"/>
  <c r="AX23" i="2"/>
  <c r="AX11" i="2"/>
  <c r="AX58" i="2"/>
  <c r="AX46" i="2"/>
  <c r="AX34" i="2"/>
  <c r="AX22" i="2"/>
  <c r="AX26" i="2"/>
  <c r="AX57" i="2"/>
  <c r="AX33" i="2"/>
  <c r="AX21" i="2"/>
  <c r="AX16" i="2"/>
  <c r="AX50" i="2"/>
  <c r="AX56" i="2"/>
  <c r="AX44" i="2"/>
  <c r="AX32" i="2"/>
  <c r="AX20" i="2"/>
  <c r="AX27" i="2"/>
  <c r="AX55" i="2"/>
  <c r="AX43" i="2"/>
  <c r="AX31" i="2"/>
  <c r="AX19" i="2"/>
  <c r="AX54" i="2"/>
  <c r="AX42" i="2"/>
  <c r="AX30" i="2"/>
  <c r="AX18" i="2"/>
  <c r="AX40" i="2"/>
  <c r="AX51" i="2"/>
  <c r="AX14" i="2"/>
  <c r="AX53" i="2"/>
  <c r="AX41" i="2"/>
  <c r="AX29" i="2"/>
  <c r="AX17" i="2"/>
  <c r="AX52" i="2"/>
  <c r="AX49" i="2"/>
  <c r="AX37" i="2"/>
  <c r="AX25" i="2"/>
  <c r="AX13" i="2"/>
  <c r="AX15" i="2"/>
  <c r="BI39" i="14"/>
  <c r="EJ28" i="14"/>
  <c r="ED28" i="14"/>
  <c r="AA44" i="14"/>
  <c r="ED29" i="14"/>
  <c r="EJ29" i="14"/>
  <c r="ED30" i="14"/>
  <c r="EJ30" i="14"/>
  <c r="CV44" i="14"/>
  <c r="ED26" i="14"/>
  <c r="EJ26" i="14"/>
  <c r="ED39" i="14"/>
  <c r="DT39" i="14"/>
  <c r="ED27" i="14"/>
  <c r="EJ27" i="14"/>
  <c r="EJ25" i="14"/>
  <c r="ED25" i="14"/>
  <c r="DC41" i="14" l="1"/>
  <c r="DC43" i="14" s="1"/>
  <c r="CV45" i="14"/>
  <c r="AM115" i="14" l="1"/>
  <c r="AM76" i="14"/>
</calcChain>
</file>

<file path=xl/sharedStrings.xml><?xml version="1.0" encoding="utf-8"?>
<sst xmlns="http://schemas.openxmlformats.org/spreadsheetml/2006/main" count="3237" uniqueCount="911">
  <si>
    <t>ที่</t>
  </si>
  <si>
    <t>ชื่อ   -   สกุล</t>
  </si>
  <si>
    <t>สาระการเรียนรู้พื้นฐาน</t>
  </si>
  <si>
    <t>สาระการเรียนรู้เพิ่มเติม</t>
  </si>
  <si>
    <t>ลำดับที่</t>
  </si>
  <si>
    <t>คะแนนรวม</t>
  </si>
  <si>
    <t>ลงชื่อ</t>
  </si>
  <si>
    <t>ครูประจำชั้น</t>
  </si>
  <si>
    <t>รองผู้อำนวยการสถานศึกษา</t>
  </si>
  <si>
    <t>ผู้อำนวยการสถานศึกษา</t>
  </si>
  <si>
    <t>โรงเรียนเทศบาล 3 (เทศบาลสงเคราะห์)</t>
  </si>
  <si>
    <t>เกรดเฉลี่ย</t>
  </si>
  <si>
    <t>สรุปผลการประเมิน</t>
  </si>
  <si>
    <t>เทศบาลเมืองราชบุรี  จังหวัดราชบุรี</t>
  </si>
  <si>
    <t>ชั้น</t>
  </si>
  <si>
    <t>ปีการศึกษา</t>
  </si>
  <si>
    <t>รหัสวิชา</t>
  </si>
  <si>
    <t>รายวิชา</t>
  </si>
  <si>
    <t>หมายเหตุ</t>
  </si>
  <si>
    <t>กรุณากรอกข้อมูลลงในช่องว่างให้ครบ</t>
  </si>
  <si>
    <t>เลขที่</t>
  </si>
  <si>
    <t>เลขประจำตัว</t>
  </si>
  <si>
    <t>ชื่อ-นามสกุล</t>
  </si>
  <si>
    <t>เลขประชาชน</t>
  </si>
  <si>
    <t>สถานภาพ</t>
  </si>
  <si>
    <t>นักเรียนชาย</t>
  </si>
  <si>
    <t>นักเรียนหญิง</t>
  </si>
  <si>
    <t>นักเรียนชายทั้งหมด</t>
  </si>
  <si>
    <t>นักเรียนหญิงทั้งหมด</t>
  </si>
  <si>
    <t>นักเรียนชาย ย้าย</t>
  </si>
  <si>
    <t>นักเรียนหญิง ย้าย</t>
  </si>
  <si>
    <t>นักเรียนชาย มส</t>
  </si>
  <si>
    <t>นักเรียนหญิง มส</t>
  </si>
  <si>
    <t>นักเรียนชาย ร</t>
  </si>
  <si>
    <t>นักเรียนหญิง ร</t>
  </si>
  <si>
    <t>รายวิชาพื้นฐาน</t>
  </si>
  <si>
    <t>หน่วยกิต</t>
  </si>
  <si>
    <t>ชม.</t>
  </si>
  <si>
    <t>รายวิชาเพิ่มเติม</t>
  </si>
  <si>
    <t>กิจกรรมพัฒนาผู้เรียน</t>
  </si>
  <si>
    <t>(สำหรับครูประจำชั้น)</t>
  </si>
  <si>
    <t>รองผู้อำนวยการ</t>
  </si>
  <si>
    <t>ผู้อำนวยการ</t>
  </si>
  <si>
    <t/>
  </si>
  <si>
    <t>สรุป</t>
  </si>
  <si>
    <t>ชื่อชมรม</t>
  </si>
  <si>
    <t>ชื่อ-สกุล</t>
  </si>
  <si>
    <t>เวลาเรียน</t>
  </si>
  <si>
    <t>ร้อยละ</t>
  </si>
  <si>
    <t>ข้อมูลนักเรียน</t>
  </si>
  <si>
    <t>ตัวชี้วัด</t>
  </si>
  <si>
    <t>ชื่อ - สกุล</t>
  </si>
  <si>
    <t>รักชาติ ศาสน์ กษัตริย์</t>
  </si>
  <si>
    <t>ซื่อสัตย์สุจริต</t>
  </si>
  <si>
    <t>มีวินัย</t>
  </si>
  <si>
    <t>ใฝ่เรียนรู้</t>
  </si>
  <si>
    <t>อยู่อย่างพอเพียง</t>
  </si>
  <si>
    <t>มุ่งมั่นในการทำงาน</t>
  </si>
  <si>
    <t>รักความเป็นไทย</t>
  </si>
  <si>
    <t>มีจิตสาธารณะ</t>
  </si>
  <si>
    <t>แบบบันทึกผลการพัฒนาคุณภาพผู้เรียนระดับชั้นเรียน</t>
  </si>
  <si>
    <t>ผลคูณ</t>
  </si>
  <si>
    <t>รวม</t>
  </si>
  <si>
    <t>นักเรียนชายที่ได้ตัดสินผลการเรียน</t>
  </si>
  <si>
    <t>นร.หญิงที่ได้ตัดสินผลการเรียน</t>
  </si>
  <si>
    <t>วัดผล</t>
  </si>
  <si>
    <t>วันที่</t>
  </si>
  <si>
    <t>เดือน</t>
  </si>
  <si>
    <t>พ.ศ.</t>
  </si>
  <si>
    <t>วันอนุมัติผลการเรียน</t>
  </si>
  <si>
    <t>แบบรายงานประจำตัวนักเรียน</t>
  </si>
  <si>
    <t>โรงเรียนเทศบาล 3 (เทศบาลสงเคราะห์)   เทศบาลเมืองราชบุรี   อำเภอเมือง   จังหวัดราชบุรี</t>
  </si>
  <si>
    <t>คะแนน</t>
  </si>
  <si>
    <t>ผลการเรียน</t>
  </si>
  <si>
    <t>ที่เรียน</t>
  </si>
  <si>
    <t>ที่ได้</t>
  </si>
  <si>
    <t>ระดับผลการเรียนเฉลี่ย (GPA)</t>
  </si>
  <si>
    <t>ลำดับที่ในห้องเรียน</t>
  </si>
  <si>
    <t>ผลการประเมินคุณลักษณะอันพึงประสงค์</t>
  </si>
  <si>
    <t>ผลการประเมินการอ่าน คิดวิเคราะห์ และเขียน</t>
  </si>
  <si>
    <t>ผู้ปกครอง</t>
  </si>
  <si>
    <t>ผลการประเมินกิจกรรมพัฒนาผู้เรียน</t>
  </si>
  <si>
    <t>แก้ไข</t>
  </si>
  <si>
    <t>ค่าต่ำสุด</t>
  </si>
  <si>
    <t>ค่าสูงสุด</t>
  </si>
  <si>
    <t>ค่าเฉลี่ย</t>
  </si>
  <si>
    <t>ค่าเฉลี่ยร้อยละ</t>
  </si>
  <si>
    <t xml:space="preserve">ลงชื่อ </t>
  </si>
  <si>
    <t>1. สามารถอ่านและหาประสบการณ์จากสื่อที่หลากหลาย</t>
  </si>
  <si>
    <t>2. สามารถจัดประเด็นสำคัญข้อเท็จจริง ความคิดเห็น เรื่องที่อ่าน</t>
  </si>
  <si>
    <t>3. สามารถเปรียบเทียบแง่มุมต่างๆ เช่น ข้อดี ข้อเสีย ประโยชน์ โทษ ความเหมาะสม ไม่เหมาะสม</t>
  </si>
  <si>
    <t>4. สามารถแสดงความคิดเห็นต่อเรื่องที่อ่าน โดยมีเหตุผลประกอบ</t>
  </si>
  <si>
    <t>5. สามารถถ่ายทอดความคิดเห็น ความรู้สึกจากเรื่องที่อ่านโดยการเขียน</t>
  </si>
  <si>
    <t>ป.1-3</t>
  </si>
  <si>
    <t>ป.4-6</t>
  </si>
  <si>
    <t>1. สามารถอ่านเพื่อหาข้อมูลสารสนเทศเสริมประสบการณ์จากสื่อประเภทต่างๆ</t>
  </si>
  <si>
    <t>2. สามารถจับประเด็นสำคัญเปรียบเทียบ เชื่อมโยงความเป็นเหตุเป็นผลจากเรื่องที่อ่าน</t>
  </si>
  <si>
    <t>3. สามารถเชื่อมโยงความสัมพันธ์ของเรื่องราวเหตุการณ์ของเรื่องที่อ่าน</t>
  </si>
  <si>
    <t>5. สามารถถ่ายทอดความเข้าใจ ความคิดเห็น คุณค่าจากเรื่องที่อ่านโดยการเขียน</t>
  </si>
  <si>
    <t>4. สามารถแสดงความคิดเห็นต่อเรื่องที่อ่านโดยมีเหตุผลสนับสนุน</t>
  </si>
  <si>
    <t>สรุปผลการประเมินปลายปี</t>
  </si>
  <si>
    <t>ภาคเรียนที่ 1</t>
  </si>
  <si>
    <t>ภาคเรียนที่ 2</t>
  </si>
  <si>
    <t>น้ำหนัก
(ชั่วโมง)</t>
  </si>
  <si>
    <t>จำนวนเวลาเรียนพื้นฐาน</t>
  </si>
  <si>
    <t>จำนวนเวลาเรียนเพิ่มเติม</t>
  </si>
  <si>
    <t>จำนวนเวลาเรียนกิจกรรมพัฒนาผู้เรียน</t>
  </si>
  <si>
    <t>รวมเวลาเรียนทั้งหมด</t>
  </si>
  <si>
    <t>ซ้ำชั้น</t>
  </si>
  <si>
    <t>เลื่อนชั้น</t>
  </si>
  <si>
    <t>ผลคะแนน</t>
  </si>
  <si>
    <t>การประเมินผลสัมฤทธิ์</t>
  </si>
  <si>
    <t>คะแนนเต็ม</t>
  </si>
  <si>
    <t>รวมคะแนน</t>
  </si>
  <si>
    <t>นายอัศวิน  คงเพ็ชรศักดิ์</t>
  </si>
  <si>
    <t>(ปถ.06)</t>
  </si>
  <si>
    <t>หน้านี้ปริ้นส่งวัดผล 2 ชุด ติดประกาศตอนกลางภาค 1</t>
  </si>
  <si>
    <t>หน้านี้ปริ้นส่งวัดผล 2 ชุด ติดประกาศตอนกลางภาค 2</t>
  </si>
  <si>
    <t>หน้านี้ปริ้นส่งวัดผล 2 ชุด ติดประกาศผลสอบภาคเรียนที่ 1</t>
  </si>
  <si>
    <t>คำแนะนำการพิมพ์</t>
  </si>
  <si>
    <t>แท็บสี</t>
  </si>
  <si>
    <t>การกรอกข้อมูล</t>
  </si>
  <si>
    <t>การปรินท์</t>
  </si>
  <si>
    <t>สีเหลือง</t>
  </si>
  <si>
    <t>ü</t>
  </si>
  <si>
    <t>û</t>
  </si>
  <si>
    <t>สีแดง</t>
  </si>
  <si>
    <t>สีเขียว</t>
  </si>
  <si>
    <t>สีน้ำเงิน</t>
  </si>
  <si>
    <t>สีม่วง</t>
  </si>
  <si>
    <t>รอวิชาการแจ้ง</t>
  </si>
  <si>
    <t>หน้านี้กรอกชื่อชมรมให้ครบด้วย</t>
  </si>
  <si>
    <t>ท14101</t>
  </si>
  <si>
    <t>ภาษาไทย 4</t>
  </si>
  <si>
    <t>ค14101</t>
  </si>
  <si>
    <t>คณิตศาสตร์ 4</t>
  </si>
  <si>
    <t>ว14101</t>
  </si>
  <si>
    <t>ส14101</t>
  </si>
  <si>
    <t>สังคมศึกษา ศาสนา และวัฒนธรรม 4</t>
  </si>
  <si>
    <t>ส14102</t>
  </si>
  <si>
    <t>ประวัติศาสตร์ 4</t>
  </si>
  <si>
    <t>พ14101</t>
  </si>
  <si>
    <t>สุขศึกษาและพลศึกษา 4</t>
  </si>
  <si>
    <t>ศ14101</t>
  </si>
  <si>
    <t>ศิลปะ 4</t>
  </si>
  <si>
    <t>ง14101</t>
  </si>
  <si>
    <t>อ14101</t>
  </si>
  <si>
    <t>ภาษาอังกฤษ 4</t>
  </si>
  <si>
    <t>การงานอาชีพ 4</t>
  </si>
  <si>
    <t>ส14234</t>
  </si>
  <si>
    <t>หน้าที่พลเมือง 4</t>
  </si>
  <si>
    <t>เทคโนโลยีสารสนเทศและการสื่อสาร 4</t>
  </si>
  <si>
    <t>ว14202</t>
  </si>
  <si>
    <t>ศ14204</t>
  </si>
  <si>
    <t>การแสดงประกอบบทเพลง 1</t>
  </si>
  <si>
    <t>กรุณาพิมพ์เลขที่ที่ต้องการพิมพ์ข้อมูล =&gt;</t>
  </si>
  <si>
    <t>นับหน่วย</t>
  </si>
  <si>
    <t>เวลาเต็ม</t>
  </si>
  <si>
    <t>เวลามา</t>
  </si>
  <si>
    <t>SBMLD</t>
  </si>
  <si>
    <t>กรุณาใส่รหัสวิชา</t>
  </si>
  <si>
    <t>พิมพ์เฉพาะหน้าที่ 1</t>
  </si>
  <si>
    <t>ชื่อวิชา</t>
  </si>
  <si>
    <t>ประเภท</t>
  </si>
  <si>
    <t>เพิ่มเติม</t>
  </si>
  <si>
    <t>-</t>
  </si>
  <si>
    <t>ภาษาอังกฤษเพื่อการสื่อสาร 2</t>
  </si>
  <si>
    <t>คอมพิวเตอร์ 1</t>
  </si>
  <si>
    <t>คอมพิวเตอร์ 2</t>
  </si>
  <si>
    <t>หน้าที่พลเมือง 1</t>
  </si>
  <si>
    <t>หน้าที่พลเมือง 2</t>
  </si>
  <si>
    <t>ฟุตซอล 1</t>
  </si>
  <si>
    <t>มินิมาราธอน 1</t>
  </si>
  <si>
    <t>มินิมาราธอน 2</t>
  </si>
  <si>
    <t>ดนตรีสากล 1 (กีตาร์)</t>
  </si>
  <si>
    <t>ดนตรีสากล 2 (กีตาร์)</t>
  </si>
  <si>
    <t>ภาษาไทย 1</t>
  </si>
  <si>
    <t>พื้นฐาน</t>
  </si>
  <si>
    <t>ภาษาไทย 2</t>
  </si>
  <si>
    <t>คณิตศาสตร์ 1</t>
  </si>
  <si>
    <t>คณิตศาสตร์ 2</t>
  </si>
  <si>
    <t>สังคมศึกษา ศาสนา และวัฒนธรรม 1</t>
  </si>
  <si>
    <t>ประวัติศาสตร์ 1</t>
  </si>
  <si>
    <t>สังคมศึกษา ศาสนา และวัฒนธรรม 2</t>
  </si>
  <si>
    <t>ประวัติศาสตร์ 2</t>
  </si>
  <si>
    <t>ศิลปะ 1</t>
  </si>
  <si>
    <t>ศิลปะ 2</t>
  </si>
  <si>
    <t>คอมพิวเตอร์ 3</t>
  </si>
  <si>
    <t>หน้าที่พลเมือง 3</t>
  </si>
  <si>
    <t>มินิมาราธอน 3</t>
  </si>
  <si>
    <t>ดนตรีไทย 4 (ระนาดเอก)</t>
  </si>
  <si>
    <t>ดนตรีสากล 3 (กีตาร์)</t>
  </si>
  <si>
    <t>ภาษาไทย 3</t>
  </si>
  <si>
    <t>คณิตศาสตร์ 3</t>
  </si>
  <si>
    <t>สังคมศึกษา ศาสนา และวัฒนธรรม 3</t>
  </si>
  <si>
    <t>ประวัติศาสตร์ 3</t>
  </si>
  <si>
    <t>ศิลปะ 3</t>
  </si>
  <si>
    <t>ภาษาไทย 5</t>
  </si>
  <si>
    <t>ภาษาไทย 6</t>
  </si>
  <si>
    <t>คณิตศาสตร์ 5</t>
  </si>
  <si>
    <t>คณิตศาสตร์ 6</t>
  </si>
  <si>
    <t>สังคมศึกษา ศาสนา และวัฒนธรรม 5</t>
  </si>
  <si>
    <t>ประวัติศาสตร์ 5</t>
  </si>
  <si>
    <t>สังคมศึกษา ศาสนา และวัฒนธรรม 6</t>
  </si>
  <si>
    <t>ประวัติศาสตร์ 6</t>
  </si>
  <si>
    <t>ศิลปะ 5</t>
  </si>
  <si>
    <t>ศิลปะ 6</t>
  </si>
  <si>
    <t>หน้าที่พลเมือง 5</t>
  </si>
  <si>
    <t>หน้าที่พลเมือง 6</t>
  </si>
  <si>
    <t>ดนตรีไทย 5 (ระนาดเอก)</t>
  </si>
  <si>
    <t>ภาษาอังกฤษเพื่อการสื่อสาร 3</t>
  </si>
  <si>
    <t>ภาษาอังกฤษเพื่อการสื่อสาร 4</t>
  </si>
  <si>
    <t>ภาษาอังกฤษเพื่อการสื่อสาร 6</t>
  </si>
  <si>
    <t>รายวิชาทั้งหมด ระดับประถมศึกษา</t>
  </si>
  <si>
    <t>ท11101</t>
  </si>
  <si>
    <t>ชั่วโมง</t>
  </si>
  <si>
    <t>ท11201</t>
  </si>
  <si>
    <t>ภาษาไทยเพื่อการสื่อสาร 1</t>
  </si>
  <si>
    <t>ชั่งโมง</t>
  </si>
  <si>
    <t>ท12101</t>
  </si>
  <si>
    <t>ท12201</t>
  </si>
  <si>
    <t>ภาษาไทยเพื่อการสื่อสาร 2</t>
  </si>
  <si>
    <t>ท13101</t>
  </si>
  <si>
    <t>ท13201</t>
  </si>
  <si>
    <t>ภาษาไทยเพื่อการสื่อสาร 3</t>
  </si>
  <si>
    <t>ท14201</t>
  </si>
  <si>
    <t>ภาษาไทยใช้หลักภาษา</t>
  </si>
  <si>
    <t>ท15101</t>
  </si>
  <si>
    <t>ท15201</t>
  </si>
  <si>
    <t>วรรณคดีไทยน่ารู้</t>
  </si>
  <si>
    <t>ท16101</t>
  </si>
  <si>
    <t>ท16201</t>
  </si>
  <si>
    <t>ภาษาไทยใช้กระบวนการคิด</t>
  </si>
  <si>
    <t>ค11101</t>
  </si>
  <si>
    <t>ค12101</t>
  </si>
  <si>
    <t>ค13101</t>
  </si>
  <si>
    <t>ค15101</t>
  </si>
  <si>
    <t>ค16101</t>
  </si>
  <si>
    <t>ค11201</t>
  </si>
  <si>
    <t>จินตคณิต 1</t>
  </si>
  <si>
    <t>ชั่วโมง*</t>
  </si>
  <si>
    <t>ค12201</t>
  </si>
  <si>
    <t>คณิตคิดเร็ว</t>
  </si>
  <si>
    <t>ค12202</t>
  </si>
  <si>
    <t>จินตคณิต 2</t>
  </si>
  <si>
    <t>ค13201</t>
  </si>
  <si>
    <t>คณิตคิดสนุก</t>
  </si>
  <si>
    <t>ค13202</t>
  </si>
  <si>
    <t>จินตคณิต 3</t>
  </si>
  <si>
    <t>ค14201</t>
  </si>
  <si>
    <t>คณิตศาสตร์ คณิตศิลป์</t>
  </si>
  <si>
    <t>ค14202</t>
  </si>
  <si>
    <t>จินตคณิต 4</t>
  </si>
  <si>
    <t>ค15201</t>
  </si>
  <si>
    <t xml:space="preserve">คณิตศาสตร์สร้างสรรค์ </t>
  </si>
  <si>
    <t>ค15202</t>
  </si>
  <si>
    <t>จินตคณิต 5</t>
  </si>
  <si>
    <t>ค16201</t>
  </si>
  <si>
    <t xml:space="preserve">คณิตคิดสร้างสรรค์ </t>
  </si>
  <si>
    <t>ค16202</t>
  </si>
  <si>
    <t>จินตคณิต 6</t>
  </si>
  <si>
    <t>ว11101</t>
  </si>
  <si>
    <t>ว11201</t>
  </si>
  <si>
    <t>เทคโนโลยีสารสนเทศและการสื่อสาร 1</t>
  </si>
  <si>
    <t>ว12101</t>
  </si>
  <si>
    <t>ว12201</t>
  </si>
  <si>
    <t>เทคโนโลยีสารสนเทศและการสื่อสาร 2</t>
  </si>
  <si>
    <t>ว13101</t>
  </si>
  <si>
    <t>ว13201</t>
  </si>
  <si>
    <t>เทคโนโลยีสารสนเทศและการสื่อสาร 3</t>
  </si>
  <si>
    <t>ว14201</t>
  </si>
  <si>
    <t>สะเต็มศึกษา 1 (ด้านวิชาการ)</t>
  </si>
  <si>
    <t>ว14203</t>
  </si>
  <si>
    <t>ว15101</t>
  </si>
  <si>
    <t>ว15201</t>
  </si>
  <si>
    <t>สะเต็มศึกษา 2 (ด้านวิชาการ)</t>
  </si>
  <si>
    <t>ว15202</t>
  </si>
  <si>
    <t>เทคโนโลยีสารสนเทศและการสื่อสาร 5</t>
  </si>
  <si>
    <t>ว15203</t>
  </si>
  <si>
    <t>ว16101</t>
  </si>
  <si>
    <t>ว16201</t>
  </si>
  <si>
    <t>สะเต็มศึกษา 3 (ด้านวิชาการ)</t>
  </si>
  <si>
    <t>ว16202</t>
  </si>
  <si>
    <t>เทคโนโลยีสารสนเทศและการสื่อสาร 6</t>
  </si>
  <si>
    <t>ว16203</t>
  </si>
  <si>
    <t>ส11101</t>
  </si>
  <si>
    <t>ส11102</t>
  </si>
  <si>
    <t>ส11201</t>
  </si>
  <si>
    <t>รักษ์ราชบุรี 1</t>
  </si>
  <si>
    <t>ส11231</t>
  </si>
  <si>
    <t>ส12101</t>
  </si>
  <si>
    <t>ส12102</t>
  </si>
  <si>
    <t>ส12201</t>
  </si>
  <si>
    <t>รักษ์ราชบุรี 2</t>
  </si>
  <si>
    <t>ส12232</t>
  </si>
  <si>
    <t>ส13101</t>
  </si>
  <si>
    <t>ส13102</t>
  </si>
  <si>
    <t>ส13201</t>
  </si>
  <si>
    <t>รักษ์ราชบุรี 3</t>
  </si>
  <si>
    <t>ส13233</t>
  </si>
  <si>
    <t>ส15101</t>
  </si>
  <si>
    <t>ส15102</t>
  </si>
  <si>
    <t>ส15235</t>
  </si>
  <si>
    <t>ส16101</t>
  </si>
  <si>
    <t>ส16102</t>
  </si>
  <si>
    <t>ส16236</t>
  </si>
  <si>
    <t>พ11101</t>
  </si>
  <si>
    <t>สุขศึกษาและพลศึกษา 1</t>
  </si>
  <si>
    <t>พ11201</t>
  </si>
  <si>
    <t>มวยไทย 1</t>
  </si>
  <si>
    <t>พ12101</t>
  </si>
  <si>
    <t>สุขศึกษาและพลศึกษา 2</t>
  </si>
  <si>
    <t>พ12201</t>
  </si>
  <si>
    <t>มวยไทย 2</t>
  </si>
  <si>
    <t>พ13101</t>
  </si>
  <si>
    <t>สุขศึกษาและพลศึกษา 3</t>
  </si>
  <si>
    <t>พ13201</t>
  </si>
  <si>
    <t>มวยไทย 3</t>
  </si>
  <si>
    <t>พ14201</t>
  </si>
  <si>
    <t>มวยไทย 4</t>
  </si>
  <si>
    <t>พ14202</t>
  </si>
  <si>
    <t>เทควันโด 1</t>
  </si>
  <si>
    <t>พ14203</t>
  </si>
  <si>
    <t>พ14204</t>
  </si>
  <si>
    <t>วอลเลย์บอล 1</t>
  </si>
  <si>
    <t>พ14205</t>
  </si>
  <si>
    <t>พ15101</t>
  </si>
  <si>
    <t>สุขศึกษาและพลศึกษา 5</t>
  </si>
  <si>
    <t>พ15201</t>
  </si>
  <si>
    <t>มวยไทย 5</t>
  </si>
  <si>
    <t>พ15202</t>
  </si>
  <si>
    <t>เทควันโด 2</t>
  </si>
  <si>
    <t>พ15203</t>
  </si>
  <si>
    <t>พ15204</t>
  </si>
  <si>
    <t>วอลเลย์บอล 2</t>
  </si>
  <si>
    <t>พ15205</t>
  </si>
  <si>
    <t>ฟุตซอล 2</t>
  </si>
  <si>
    <t>พ16101</t>
  </si>
  <si>
    <t>สุขศึกษาและพลศึกษา 6</t>
  </si>
  <si>
    <t>พ16201</t>
  </si>
  <si>
    <t>มวยไทย 6</t>
  </si>
  <si>
    <t>พ16202</t>
  </si>
  <si>
    <t>เทควันโด 3</t>
  </si>
  <si>
    <t>พ16203</t>
  </si>
  <si>
    <t>พ16204</t>
  </si>
  <si>
    <t>วอลเลย์บอล 3</t>
  </si>
  <si>
    <t>พ16205</t>
  </si>
  <si>
    <t>ฟุตซอล 3</t>
  </si>
  <si>
    <t>ศ11101</t>
  </si>
  <si>
    <t>ศ11201</t>
  </si>
  <si>
    <t>งานปั้น 1</t>
  </si>
  <si>
    <t>ศ11202</t>
  </si>
  <si>
    <t>ดนตรีไทย 1</t>
  </si>
  <si>
    <t>ศ11203</t>
  </si>
  <si>
    <t>ปฏิบัติรวมวงรีคอร์เดอร์ 1</t>
  </si>
  <si>
    <t>ศ12101</t>
  </si>
  <si>
    <t>ศ12201</t>
  </si>
  <si>
    <t>งานปั้น 2</t>
  </si>
  <si>
    <t>ศ12202</t>
  </si>
  <si>
    <t>ดนตรีไทย 2</t>
  </si>
  <si>
    <t>ศ12203</t>
  </si>
  <si>
    <t>ปฏิบัติรวมวงรีคอร์เดอร์ 2</t>
  </si>
  <si>
    <t>ศ13101</t>
  </si>
  <si>
    <t>ศ13201</t>
  </si>
  <si>
    <t>งานปั้น 3</t>
  </si>
  <si>
    <t>ศ13202</t>
  </si>
  <si>
    <t>ดนตรีไทย 3</t>
  </si>
  <si>
    <t>ศ13203</t>
  </si>
  <si>
    <t>ปฏิบัติรวมวงรีคอร์เดอร์ 3</t>
  </si>
  <si>
    <t>ศ14201</t>
  </si>
  <si>
    <t>งานปั้น 4</t>
  </si>
  <si>
    <t>ศ14202</t>
  </si>
  <si>
    <t>ศ14203</t>
  </si>
  <si>
    <t>ศ14205</t>
  </si>
  <si>
    <t>วิจิตรศิลป์ 1</t>
  </si>
  <si>
    <t>ศ15101</t>
  </si>
  <si>
    <t>ศ15201</t>
  </si>
  <si>
    <t>งานปั้น 5</t>
  </si>
  <si>
    <t>ศ15202</t>
  </si>
  <si>
    <t>ศ15203</t>
  </si>
  <si>
    <t>ศ15204</t>
  </si>
  <si>
    <t>การแสดงประกอบบทเพลง 2</t>
  </si>
  <si>
    <t>ศ15205</t>
  </si>
  <si>
    <t>วิจิตรศิลป์ 2</t>
  </si>
  <si>
    <t>ศ16101</t>
  </si>
  <si>
    <t>ศ16201</t>
  </si>
  <si>
    <t>งานปั้น 6</t>
  </si>
  <si>
    <t>ศ16202</t>
  </si>
  <si>
    <t>ดนตรีไทย 6</t>
  </si>
  <si>
    <t>ศ16203</t>
  </si>
  <si>
    <t>ศ16204</t>
  </si>
  <si>
    <t>การแสดงประกอบบทเพลง 3</t>
  </si>
  <si>
    <t>ศ16205</t>
  </si>
  <si>
    <t>วิจิตรศิลป์ 3</t>
  </si>
  <si>
    <t>ง11101</t>
  </si>
  <si>
    <t>การงานอาชีพ 1</t>
  </si>
  <si>
    <t>ง11202</t>
  </si>
  <si>
    <t>งานประดิษฐ์ 1</t>
  </si>
  <si>
    <t>ง11203</t>
  </si>
  <si>
    <t>งานเกษตร 1</t>
  </si>
  <si>
    <t>ง12101</t>
  </si>
  <si>
    <t>การงานอาชีพ 2</t>
  </si>
  <si>
    <t>ง12202</t>
  </si>
  <si>
    <t>งานประดิษฐ์ 2</t>
  </si>
  <si>
    <t>ง12203</t>
  </si>
  <si>
    <t>งานเกษตร 2</t>
  </si>
  <si>
    <t>ง13101</t>
  </si>
  <si>
    <t>การงานอาชีพ 3</t>
  </si>
  <si>
    <t>ง13202</t>
  </si>
  <si>
    <t>งานประดิษฐ์ 3</t>
  </si>
  <si>
    <t>ง13203</t>
  </si>
  <si>
    <t>งานเกษตร 3</t>
  </si>
  <si>
    <t>ง14202</t>
  </si>
  <si>
    <t>งานประดิษฐ์ 4</t>
  </si>
  <si>
    <t>ง14203</t>
  </si>
  <si>
    <t>งานเกษตร 4</t>
  </si>
  <si>
    <t>ง15101</t>
  </si>
  <si>
    <t>การงานอาชีพ 5</t>
  </si>
  <si>
    <t>ง15202</t>
  </si>
  <si>
    <t>งานประดิษฐ์ 5</t>
  </si>
  <si>
    <t>ง15203</t>
  </si>
  <si>
    <t>งานเกษตร 5</t>
  </si>
  <si>
    <t>ง16101</t>
  </si>
  <si>
    <t>การงานอาชีพ 6</t>
  </si>
  <si>
    <t>ง16202</t>
  </si>
  <si>
    <t>งานประดิษฐ์ 6</t>
  </si>
  <si>
    <t>ง16203</t>
  </si>
  <si>
    <t>งานเกษตร 6</t>
  </si>
  <si>
    <t>อ11101</t>
  </si>
  <si>
    <t>ภาษาอังกฤษ 1</t>
  </si>
  <si>
    <t>อ11201</t>
  </si>
  <si>
    <t>ภาษาอังกฤษฟัง-พูด 1</t>
  </si>
  <si>
    <t>อ12101</t>
  </si>
  <si>
    <t>ภาษาอังกฤษ 2</t>
  </si>
  <si>
    <t>อ12201</t>
  </si>
  <si>
    <t>ภาษาอังกฤษฟัง-พูด 2</t>
  </si>
  <si>
    <t>อ13101</t>
  </si>
  <si>
    <t>ภาษาอังกฤษ 3</t>
  </si>
  <si>
    <t>อ13201</t>
  </si>
  <si>
    <t>ภาษาอังกฤษฟัง-พูด 3</t>
  </si>
  <si>
    <t>อ14201</t>
  </si>
  <si>
    <t>ภาษาอังกฤษฟัง-พูด 4</t>
  </si>
  <si>
    <t>อ15101</t>
  </si>
  <si>
    <t>ภาษาอังกฤษ 5</t>
  </si>
  <si>
    <t>อ15201</t>
  </si>
  <si>
    <t>ภาษาอังกฤษฟัง-พูด 5</t>
  </si>
  <si>
    <t>อ16101</t>
  </si>
  <si>
    <t>ภาษาอังกฤษ 6</t>
  </si>
  <si>
    <t>อ16201</t>
  </si>
  <si>
    <t>ภาษาอังกฤษฟัง-พูด 6</t>
  </si>
  <si>
    <t xml:space="preserve">ชั่วโมง </t>
  </si>
  <si>
    <t>อ11202</t>
  </si>
  <si>
    <t>ภาษาอังกฤษเพื่อการสื่อสาร 1</t>
  </si>
  <si>
    <t>อ12202</t>
  </si>
  <si>
    <t>อ13202</t>
  </si>
  <si>
    <t>อ14202</t>
  </si>
  <si>
    <t>อ15202</t>
  </si>
  <si>
    <t>ภาษาอังกฤษเพื่อการสื่อสาร 5</t>
  </si>
  <si>
    <t>อ16202</t>
  </si>
  <si>
    <t>ประถมศึกษาปีที่ 1</t>
  </si>
  <si>
    <t>ประถมศึกษาปีที่ 2</t>
  </si>
  <si>
    <t>ประถมศึกษาปีที่ 4</t>
  </si>
  <si>
    <t>ประถมศึกษาปีที่ 3</t>
  </si>
  <si>
    <t>ประถมศึกษาปีที่ 5</t>
  </si>
  <si>
    <t>ประถมศึกษาปีที่ 6</t>
  </si>
  <si>
    <r>
      <t>พัฒนาโดย</t>
    </r>
    <r>
      <rPr>
        <sz val="20"/>
        <rFont val="TH SarabunPSK"/>
        <family val="2"/>
      </rPr>
      <t xml:space="preserve">      นางกิติยา  มิดเดิลตัน</t>
    </r>
  </si>
  <si>
    <t>เลขบัตรประจำตัวประชาชน</t>
  </si>
  <si>
    <t>นับวิชา</t>
  </si>
  <si>
    <t>ลงชื่อ......................................................</t>
  </si>
  <si>
    <t>ลงชื่อ...................................................</t>
  </si>
  <si>
    <t>ฝ่ายวัดผล</t>
  </si>
  <si>
    <t xml:space="preserve">กรณีที่ไม่มีผู้ดำรงตำแหน่งรองผู้อำนวยการ ให้เว้นว่างที่ช่องนี้ </t>
  </si>
  <si>
    <t>กรณีที่ไม่มีผู้ดำรงตำแหน่งผู้อำนวยการให้กรอกข้อมูลชื่อรองผู้อำนวยการในช่องนี้ด้วย</t>
  </si>
  <si>
    <t>ร</t>
  </si>
  <si>
    <t>มส</t>
  </si>
  <si>
    <t>สังกัดเทศบาลเมืองราชบุรี จังหวัดราชบุรี</t>
  </si>
  <si>
    <t>สรุปผลการเรียนรู้</t>
  </si>
  <si>
    <t>จำนวน
นักเรียน</t>
  </si>
  <si>
    <t>ผลการเรียน (จำนวนคน)</t>
  </si>
  <si>
    <t>หมาย
เหตุ</t>
  </si>
  <si>
    <t>จำนวนนักเรียน
ทั้งหมด</t>
  </si>
  <si>
    <t>ผลการประเมิน (จำนวนคน)</t>
  </si>
  <si>
    <t>ดีเยี่ยม</t>
  </si>
  <si>
    <t>ดี</t>
  </si>
  <si>
    <t>ผ่าน</t>
  </si>
  <si>
    <t>ไม่ผ่าน</t>
  </si>
  <si>
    <t>สรุปผลการประเมินการอ่าน คิดวิเคราะห์ และเขียน</t>
  </si>
  <si>
    <t>สรุปผลการประเมินคุณลักษณะอันพึงประสงค์</t>
  </si>
  <si>
    <t>สรุปผลการประเมินกิจกรรมพัฒนาผู้เรียน</t>
  </si>
  <si>
    <t>เรียนผู้อำนวยการ เพื่อโปรดพิจารณาอนุมัติ</t>
  </si>
  <si>
    <t>อนุมัติ</t>
  </si>
  <si>
    <t>ไม่อนุมัติ</t>
  </si>
  <si>
    <t>ให้ครูเลือกรหัสวิชา SBMLD ของเด็กแต่ละคน</t>
  </si>
  <si>
    <t>ดังตัวอย่างให้ครบทุกคน</t>
  </si>
  <si>
    <t>ท11121</t>
  </si>
  <si>
    <t>ว11121</t>
  </si>
  <si>
    <t>วิทยาศาสตร์และเทคโนโลยี 1</t>
  </si>
  <si>
    <t>MEP</t>
  </si>
  <si>
    <t>EP</t>
  </si>
  <si>
    <t>พ14111</t>
  </si>
  <si>
    <t>อ14111</t>
  </si>
  <si>
    <t>พ15111</t>
  </si>
  <si>
    <t>อ15111</t>
  </si>
  <si>
    <t>พ16111</t>
  </si>
  <si>
    <t>อ16111</t>
  </si>
  <si>
    <t>ว11231</t>
  </si>
  <si>
    <t>สะเต็มศึกษาและนวัตกรรม 1</t>
  </si>
  <si>
    <t>ว12231</t>
  </si>
  <si>
    <t>ว13231</t>
  </si>
  <si>
    <t>ว14231</t>
  </si>
  <si>
    <t>ว15231</t>
  </si>
  <si>
    <t>ว16231</t>
  </si>
  <si>
    <t>สะเต็มศึกษาและนวัตกรรม 2</t>
  </si>
  <si>
    <t>สะเต็มศึกษาและนวัตกรรม 3</t>
  </si>
  <si>
    <t>สะเต็มศึกษาและนวัตกรรม 4</t>
  </si>
  <si>
    <t>สะเต็มศึกษาและนวัตกรรม 5</t>
  </si>
  <si>
    <t>สะเต็มศึกษาและนวัตกรรม 6</t>
  </si>
  <si>
    <t>คณิตศาสตร์เพิ่มเติม 1</t>
  </si>
  <si>
    <t>ค11221</t>
  </si>
  <si>
    <t>ค12221</t>
  </si>
  <si>
    <t>คณิตศาสตร์เพิ่มเติม 2</t>
  </si>
  <si>
    <t>คณิตศาสตร์เพิ่มเติม 3</t>
  </si>
  <si>
    <t>คณิตศาสตร์เพิ่มเติม 4</t>
  </si>
  <si>
    <t>คณิตศาสตร์เพิ่มเติม 5</t>
  </si>
  <si>
    <t>คณิตศาสตร์เพิ่มเติม 6</t>
  </si>
  <si>
    <t>ค13221</t>
  </si>
  <si>
    <t>ค14221</t>
  </si>
  <si>
    <t>ค15221</t>
  </si>
  <si>
    <t>ค16221</t>
  </si>
  <si>
    <t>ว11221</t>
  </si>
  <si>
    <t>ทักษะกระบวนการทางวิทยาศาสตร์ 1</t>
  </si>
  <si>
    <t>ว12221</t>
  </si>
  <si>
    <t>ว13221</t>
  </si>
  <si>
    <t>ว14221</t>
  </si>
  <si>
    <t>ว15221</t>
  </si>
  <si>
    <t>ว16221</t>
  </si>
  <si>
    <t>ทักษะกระบวนการทางวิทยาศาสตร์ 6</t>
  </si>
  <si>
    <t>ทักษะกระบวนการทางวิทยาศาสตร์ 5</t>
  </si>
  <si>
    <t>ทักษะกระบวนการทางวิทยาศาสตร์ 4</t>
  </si>
  <si>
    <t>ทักษะกระบวนการทางวิทยาศาสตร์ 3</t>
  </si>
  <si>
    <t>ทักษะกระบวนการทางวิทยาศาสตร์ 2</t>
  </si>
  <si>
    <t>วิทยาศาสตร์และเทคโนโลยี  2</t>
  </si>
  <si>
    <t>วิทยาศาสตร์และเทคโนโลยี  3</t>
  </si>
  <si>
    <t>วิทยาศาสตร์และเทคโนโลยี  4</t>
  </si>
  <si>
    <t>วิทยาศาสตร์และเทคโนโลยี  5</t>
  </si>
  <si>
    <t>วิทยาศาสตร์และเทคโนโลยี  6</t>
  </si>
  <si>
    <t>ศ14208</t>
  </si>
  <si>
    <t>จิตรกรรมไทย (ขั้นนำ)</t>
  </si>
  <si>
    <t>ศ15208</t>
  </si>
  <si>
    <t>จิตรกรรมไทย (ขั้นพื้นฐาน)</t>
  </si>
  <si>
    <t>ศ16208</t>
  </si>
  <si>
    <t>จิตรกรรมไทย (ขั้นสูง)</t>
  </si>
  <si>
    <t>ศ14207</t>
  </si>
  <si>
    <t>ดนตรีไทยรัตนโกสินทร์ 1</t>
  </si>
  <si>
    <t>ศ15207</t>
  </si>
  <si>
    <t>ดนตรีไทยรัตนโกสินทร์ 2</t>
  </si>
  <si>
    <t>ศ16207</t>
  </si>
  <si>
    <t>ดนตรีไทยรัตนโกสินทร์ 3</t>
  </si>
  <si>
    <t>ศ14209</t>
  </si>
  <si>
    <t>ดนตรีสากล 1</t>
  </si>
  <si>
    <t>ศ15209</t>
  </si>
  <si>
    <t>ดนตรีสากล 2</t>
  </si>
  <si>
    <t>ศ16209</t>
  </si>
  <si>
    <t>ดนตรีสากล 3</t>
  </si>
  <si>
    <t>พ14206</t>
  </si>
  <si>
    <t>พ15206</t>
  </si>
  <si>
    <t>พ16206</t>
  </si>
  <si>
    <t>ศ14206</t>
  </si>
  <si>
    <t>นาฎลีลา 1</t>
  </si>
  <si>
    <t>ศ15206</t>
  </si>
  <si>
    <t>นาฎลีลา 2</t>
  </si>
  <si>
    <t>ศ16206</t>
  </si>
  <si>
    <t>นาฎลีลา 3</t>
  </si>
  <si>
    <t>ง15204</t>
  </si>
  <si>
    <t>พืชผักสวนครัว</t>
  </si>
  <si>
    <t>ง16204</t>
  </si>
  <si>
    <t>พ14207</t>
  </si>
  <si>
    <t>กรีฑาประเภท FUNRUN 1</t>
  </si>
  <si>
    <t>พ15207</t>
  </si>
  <si>
    <t>กรีฑาประเภท FUNRUN 2</t>
  </si>
  <si>
    <t>พ16207</t>
  </si>
  <si>
    <t>กรีฑาประเภท FUNRUN 3</t>
  </si>
  <si>
    <t>ง14204</t>
  </si>
  <si>
    <t>ไม้ดอกไม้ประดับ</t>
  </si>
  <si>
    <t>ศ14210</t>
  </si>
  <si>
    <t>ออกแบบสร้างสรรค์ 1</t>
  </si>
  <si>
    <t>ศ15210</t>
  </si>
  <si>
    <t>ออกแบบสร้างสรรค์ 2</t>
  </si>
  <si>
    <t>ศ16210</t>
  </si>
  <si>
    <t>ออกแบบสร้างสรรค์ 3</t>
  </si>
  <si>
    <t>EN11301</t>
  </si>
  <si>
    <t>English for Communication 1</t>
  </si>
  <si>
    <t>hours</t>
  </si>
  <si>
    <t>Additional Subject</t>
  </si>
  <si>
    <t>EN12301</t>
  </si>
  <si>
    <t>English for Communication 2</t>
  </si>
  <si>
    <t>EN13301</t>
  </si>
  <si>
    <t>English for Communication 3</t>
  </si>
  <si>
    <t>EN14301</t>
  </si>
  <si>
    <t>English for Communication 4</t>
  </si>
  <si>
    <t>EN15301</t>
  </si>
  <si>
    <t>English for Communication 5</t>
  </si>
  <si>
    <t>EN16301</t>
  </si>
  <si>
    <t>English for Communication 6</t>
  </si>
  <si>
    <t>MA11301</t>
  </si>
  <si>
    <t>Mathematics 1</t>
  </si>
  <si>
    <t>MA12301</t>
  </si>
  <si>
    <t>Mathematics 2</t>
  </si>
  <si>
    <t>MA13301</t>
  </si>
  <si>
    <t>Mathematics 3</t>
  </si>
  <si>
    <t>MA14301</t>
  </si>
  <si>
    <t>Mathematics 4</t>
  </si>
  <si>
    <t>MA15301</t>
  </si>
  <si>
    <t>Mathematics 5</t>
  </si>
  <si>
    <t>MA16301</t>
  </si>
  <si>
    <t>Mathematics 6</t>
  </si>
  <si>
    <t>SC11301</t>
  </si>
  <si>
    <t>Science 1</t>
  </si>
  <si>
    <t>SC12301</t>
  </si>
  <si>
    <t>Science 2</t>
  </si>
  <si>
    <t>SC13301</t>
  </si>
  <si>
    <t>Science 3</t>
  </si>
  <si>
    <t>SC14301</t>
  </si>
  <si>
    <t>Science 4</t>
  </si>
  <si>
    <t>SC15301</t>
  </si>
  <si>
    <t>Science 5</t>
  </si>
  <si>
    <t>SC16301</t>
  </si>
  <si>
    <t>Science 6</t>
  </si>
  <si>
    <t>PE11301</t>
  </si>
  <si>
    <t>Health and Physical Education 1</t>
  </si>
  <si>
    <t>PE12301</t>
  </si>
  <si>
    <t>Health and Physical Education 2</t>
  </si>
  <si>
    <t>PE13301</t>
  </si>
  <si>
    <t>Health and Physical Education 3</t>
  </si>
  <si>
    <t>PE14301</t>
  </si>
  <si>
    <t>Health and Physical Education 4</t>
  </si>
  <si>
    <t>PE15301</t>
  </si>
  <si>
    <t>Health and Physical Education 5</t>
  </si>
  <si>
    <t>PE16301</t>
  </si>
  <si>
    <t>Health and Physical Education 6</t>
  </si>
  <si>
    <t>Grade 1</t>
  </si>
  <si>
    <t>Grade 2</t>
  </si>
  <si>
    <t>Grade 3</t>
  </si>
  <si>
    <t>Grade 4</t>
  </si>
  <si>
    <t>Grade 5</t>
  </si>
  <si>
    <t>Grade 6</t>
  </si>
  <si>
    <t>Mini English Program Report Card</t>
  </si>
  <si>
    <t>Code</t>
  </si>
  <si>
    <t>Subject</t>
  </si>
  <si>
    <t>Score</t>
  </si>
  <si>
    <t>Total Score</t>
  </si>
  <si>
    <t>Total</t>
  </si>
  <si>
    <t>Grade</t>
  </si>
  <si>
    <t>Percent</t>
  </si>
  <si>
    <t>Semester 1</t>
  </si>
  <si>
    <t>Semester 2</t>
  </si>
  <si>
    <t>Time
(hours)</t>
  </si>
  <si>
    <t>Mini English Program</t>
  </si>
  <si>
    <t>Teacher's Comment :</t>
  </si>
  <si>
    <t>......................................................</t>
  </si>
  <si>
    <t>...................................................</t>
  </si>
  <si>
    <t>รายวิชาเสริม</t>
  </si>
  <si>
    <t>Edit</t>
  </si>
  <si>
    <t>Edti</t>
  </si>
  <si>
    <t>Academic Year</t>
  </si>
  <si>
    <t>Advisor</t>
  </si>
  <si>
    <t xml:space="preserve">Measurement and Evaluation </t>
  </si>
  <si>
    <t>Assistant Director</t>
  </si>
  <si>
    <t>School Director</t>
  </si>
  <si>
    <t>Date</t>
  </si>
  <si>
    <t>Month</t>
  </si>
  <si>
    <t>Issued on</t>
  </si>
  <si>
    <t>Year</t>
  </si>
  <si>
    <t>Mr. Asawin Khongphetsak</t>
  </si>
  <si>
    <t>Name</t>
  </si>
  <si>
    <t>ทักษะฟุตซอลเบื้องต้น 1</t>
  </si>
  <si>
    <t>ทักษะฟุตซอลเบื้องต้น 2</t>
  </si>
  <si>
    <t>ทักษะฟุตซอลเบื้องต้น 3</t>
  </si>
  <si>
    <t>เกษตรผสมผสาน</t>
  </si>
  <si>
    <t>โรงเรียนสาธิตเทศบาลเมืองราชบุรี</t>
  </si>
  <si>
    <t>กีฬา 1</t>
  </si>
  <si>
    <t>กีฬา 2</t>
  </si>
  <si>
    <t>กีฬา 3</t>
  </si>
  <si>
    <t>RATCHABURI DEMONSTRATION SCHOOL</t>
  </si>
  <si>
    <t xml:space="preserve">    ประกาศผลการประเมินกิจกรรมพัฒนาผู้เรียน โรงเรียนสาธิตเทศบาลเมืองราชบุรี</t>
  </si>
  <si>
    <t xml:space="preserve"> สรุปผลการประเมินการอ่าน คิดวิเคราะห์ และเขียนสื่อความ     โรงเรียนสาธิตเทศบาลเมืองราชบุรี</t>
  </si>
  <si>
    <t xml:space="preserve">    สรุปผลการประเมินคุณลักษณะอันพึงประสงค์ โรงเรียนสาธิตเทศบาลเมืองราชบุรี</t>
  </si>
  <si>
    <t>โรงเรียนสาธิตเทศบาลเมืองราชบุรี   เทศบาลเมืองราชบุรี   อำเภอเมือง   จังหวัดราชบุรี</t>
  </si>
  <si>
    <t>ค11121</t>
  </si>
  <si>
    <t>ค11131</t>
  </si>
  <si>
    <t>ISM</t>
  </si>
  <si>
    <t>ค12121</t>
  </si>
  <si>
    <t>ค12131</t>
  </si>
  <si>
    <t>ค13121</t>
  </si>
  <si>
    <t>ค13131</t>
  </si>
  <si>
    <t>ค14121</t>
  </si>
  <si>
    <t>ค14131</t>
  </si>
  <si>
    <t>ค15121</t>
  </si>
  <si>
    <t>ค15131</t>
  </si>
  <si>
    <t>ค16121</t>
  </si>
  <si>
    <t>ค16131</t>
  </si>
  <si>
    <t>ง11121</t>
  </si>
  <si>
    <t>ง11131</t>
  </si>
  <si>
    <t>ง12121</t>
  </si>
  <si>
    <t>ง12131</t>
  </si>
  <si>
    <t>ง13121</t>
  </si>
  <si>
    <t>ง13131</t>
  </si>
  <si>
    <t>ง14121</t>
  </si>
  <si>
    <t>ง14131</t>
  </si>
  <si>
    <t>ง15121</t>
  </si>
  <si>
    <t>ง15131</t>
  </si>
  <si>
    <t>ง16121</t>
  </si>
  <si>
    <t>ง16131</t>
  </si>
  <si>
    <t>ท11131</t>
  </si>
  <si>
    <t>ท12121</t>
  </si>
  <si>
    <t>ท12131</t>
  </si>
  <si>
    <t>ท13121</t>
  </si>
  <si>
    <t>ท13131</t>
  </si>
  <si>
    <t>ท14121</t>
  </si>
  <si>
    <t>ท14131</t>
  </si>
  <si>
    <t>ท15121</t>
  </si>
  <si>
    <t>ท15131</t>
  </si>
  <si>
    <t>ท16121</t>
  </si>
  <si>
    <t>ท16131</t>
  </si>
  <si>
    <t>พ11121</t>
  </si>
  <si>
    <t>พ11131</t>
  </si>
  <si>
    <t>พ12121</t>
  </si>
  <si>
    <t>พ12131</t>
  </si>
  <si>
    <t>พ13121</t>
  </si>
  <si>
    <t>พ13131</t>
  </si>
  <si>
    <t>พ14121</t>
  </si>
  <si>
    <t>พ14131</t>
  </si>
  <si>
    <t>พ15121</t>
  </si>
  <si>
    <t>พ15131</t>
  </si>
  <si>
    <t>พ16121</t>
  </si>
  <si>
    <t>พ16131</t>
  </si>
  <si>
    <t>ว11131</t>
  </si>
  <si>
    <t>ว12121</t>
  </si>
  <si>
    <t>ว12131</t>
  </si>
  <si>
    <t>ว13121</t>
  </si>
  <si>
    <t>ว13131</t>
  </si>
  <si>
    <t>ว14121</t>
  </si>
  <si>
    <t>ว14131</t>
  </si>
  <si>
    <t>ว15121</t>
  </si>
  <si>
    <t>ว15131</t>
  </si>
  <si>
    <t>ว16121</t>
  </si>
  <si>
    <t>ว16131</t>
  </si>
  <si>
    <t>ศ11121</t>
  </si>
  <si>
    <t>ศ11131</t>
  </si>
  <si>
    <t>ศ12121</t>
  </si>
  <si>
    <t>ศ12131</t>
  </si>
  <si>
    <t>ศ13121</t>
  </si>
  <si>
    <t>ศ13131</t>
  </si>
  <si>
    <t>ศ14121</t>
  </si>
  <si>
    <t>ศ14131</t>
  </si>
  <si>
    <t>ศ15121</t>
  </si>
  <si>
    <t>ศ15131</t>
  </si>
  <si>
    <t>ส11121</t>
  </si>
  <si>
    <t>ส11131</t>
  </si>
  <si>
    <t>ส11122</t>
  </si>
  <si>
    <t>ส11132</t>
  </si>
  <si>
    <t>ส12121</t>
  </si>
  <si>
    <t>ส12131</t>
  </si>
  <si>
    <t>ส12122</t>
  </si>
  <si>
    <t>ส12132</t>
  </si>
  <si>
    <t>ส13121</t>
  </si>
  <si>
    <t>ส13131</t>
  </si>
  <si>
    <t>ส13122</t>
  </si>
  <si>
    <t>ส13132</t>
  </si>
  <si>
    <t>ส14121</t>
  </si>
  <si>
    <t>ส14131</t>
  </si>
  <si>
    <t>ส14122</t>
  </si>
  <si>
    <t>ส14132</t>
  </si>
  <si>
    <t>ส15121</t>
  </si>
  <si>
    <t>ส15131</t>
  </si>
  <si>
    <t>ส15122</t>
  </si>
  <si>
    <t>ส15132</t>
  </si>
  <si>
    <t>ส16121</t>
  </si>
  <si>
    <t>ส16131</t>
  </si>
  <si>
    <t>ส16122</t>
  </si>
  <si>
    <t>ส16132</t>
  </si>
  <si>
    <t>อ11121</t>
  </si>
  <si>
    <t>อ11131</t>
  </si>
  <si>
    <t>อ12121</t>
  </si>
  <si>
    <t>อ12131</t>
  </si>
  <si>
    <t>อ13121</t>
  </si>
  <si>
    <t>อ13131</t>
  </si>
  <si>
    <t>อ14121</t>
  </si>
  <si>
    <t>อ14131</t>
  </si>
  <si>
    <t>อ15121</t>
  </si>
  <si>
    <t>อ15131</t>
  </si>
  <si>
    <t>อ16121</t>
  </si>
  <si>
    <t>อ16131</t>
  </si>
  <si>
    <t>CH11301</t>
  </si>
  <si>
    <t>CH12301</t>
  </si>
  <si>
    <t>CH13301</t>
  </si>
  <si>
    <t>CH14301</t>
  </si>
  <si>
    <t>CH15301</t>
  </si>
  <si>
    <t>CH16301</t>
  </si>
  <si>
    <t>Chinese for Communication 1</t>
  </si>
  <si>
    <t>Chinese for Communication 2</t>
  </si>
  <si>
    <t>Chinese for Communication 3</t>
  </si>
  <si>
    <t>Chinese for Communication 4</t>
  </si>
  <si>
    <t>Chinese for Communication 5</t>
  </si>
  <si>
    <t>Chinese for Communication 6</t>
  </si>
  <si>
    <t>No.</t>
  </si>
  <si>
    <t>สรุปยอดประจำเดือน</t>
  </si>
  <si>
    <t>สถานะ</t>
  </si>
  <si>
    <t>รวมเวลา</t>
  </si>
  <si>
    <t>รวมเวลาเรียน</t>
  </si>
  <si>
    <t>วัน</t>
  </si>
  <si>
    <t>มา</t>
  </si>
  <si>
    <t>ป่วย</t>
  </si>
  <si>
    <t>ลา</t>
  </si>
  <si>
    <t>ขาด</t>
  </si>
  <si>
    <t>พฤษภาคม</t>
  </si>
  <si>
    <t>พฤศจิกายน</t>
  </si>
  <si>
    <t>มิถุนายน</t>
  </si>
  <si>
    <t>ธันวาคม</t>
  </si>
  <si>
    <t>กรกฎาคม</t>
  </si>
  <si>
    <t>มกราคม</t>
  </si>
  <si>
    <t>สิงหาคม</t>
  </si>
  <si>
    <t>กุมภาพันธ์</t>
  </si>
  <si>
    <t>กันยายน</t>
  </si>
  <si>
    <t>มีนาคม</t>
  </si>
  <si>
    <t>ตุลาคม</t>
  </si>
  <si>
    <t>ลงชื่อ..................................................ครูประจำชั้น</t>
  </si>
  <si>
    <t>ลงชื่อ.........................................ผู้บริหารสถานศึกษา</t>
  </si>
  <si>
    <t>แบบบันทึกผลการพัฒนาคุณภาพผู้เรียนระดับชั้นเรียน / บัญชีเรียกชื่อนักเรียน</t>
  </si>
  <si>
    <t>รวมทั้งปี</t>
  </si>
  <si>
    <t>%</t>
  </si>
  <si>
    <t>เต็ม</t>
  </si>
  <si>
    <t>ศ16121</t>
  </si>
  <si>
    <t>ศ16131</t>
  </si>
  <si>
    <t>March</t>
  </si>
  <si>
    <t>Summary</t>
  </si>
  <si>
    <t>นางสาวภัทรกรรณ  เสมศึกสาม</t>
  </si>
  <si>
    <t>Miss Phattharakan Semsugsam</t>
  </si>
  <si>
    <t>ประถมศึกษาปีที่ 2/3</t>
  </si>
  <si>
    <t>2/3</t>
  </si>
  <si>
    <t>กิจกรรมเพื่อสังคมและสาธารณประโยชน์ 2</t>
  </si>
  <si>
    <t>Miss Nattha Boonkong</t>
  </si>
  <si>
    <t>อ</t>
  </si>
  <si>
    <t>พ</t>
  </si>
  <si>
    <t>พฤ</t>
  </si>
  <si>
    <t>ศ</t>
  </si>
  <si>
    <t>จ</t>
  </si>
  <si>
    <t>English in Daily Life 2</t>
  </si>
  <si>
    <t>English in Daily Life 3</t>
  </si>
  <si>
    <t>English in Daily Life 4</t>
  </si>
  <si>
    <t>English in Daily Life 5</t>
  </si>
  <si>
    <t>English in Daily Life 6</t>
  </si>
  <si>
    <t>Chinese in Daily Life 2</t>
  </si>
  <si>
    <t>Chinese in Daily Life 3</t>
  </si>
  <si>
    <t>Chinese in Daily Life 4</t>
  </si>
  <si>
    <t>Chinese in Daily Life 5</t>
  </si>
  <si>
    <t>Chinese in Daily Life 6</t>
  </si>
  <si>
    <t>Music Development 2</t>
  </si>
  <si>
    <t>Music Development 3</t>
  </si>
  <si>
    <t>Music Development 4</t>
  </si>
  <si>
    <t>Music Development 5</t>
  </si>
  <si>
    <t>Music Development 6</t>
  </si>
  <si>
    <t>EN12302</t>
  </si>
  <si>
    <t>CH12302</t>
  </si>
  <si>
    <t>EN13302</t>
  </si>
  <si>
    <t>CH13302</t>
  </si>
  <si>
    <t>CH14302</t>
  </si>
  <si>
    <t>CH15302</t>
  </si>
  <si>
    <t>CH16302</t>
  </si>
  <si>
    <t>EN14302</t>
  </si>
  <si>
    <t>EN15302</t>
  </si>
  <si>
    <t>EN16302</t>
  </si>
  <si>
    <t>AR12301</t>
  </si>
  <si>
    <t>AR13301</t>
  </si>
  <si>
    <t>AR14301</t>
  </si>
  <si>
    <t>AR15301</t>
  </si>
  <si>
    <t>AR16301</t>
  </si>
  <si>
    <t>ประถมศึกษาปีที่ 1/1</t>
  </si>
  <si>
    <t>ประถมศึกษาปีที่ 1/2</t>
  </si>
  <si>
    <t>ประถมศึกษาปีที่ 1/3</t>
  </si>
  <si>
    <t>ประถมศึกษาปีที่ 1/4</t>
  </si>
  <si>
    <t>เมษายน</t>
  </si>
  <si>
    <t>ประถมศึกษาปีที่ 1/5</t>
  </si>
  <si>
    <t>ประถมศึกษาปีที่ 2/1</t>
  </si>
  <si>
    <t>ประถมศึกษาปีที่ 2/2</t>
  </si>
  <si>
    <t>ประถมศึกษาปีที่ 2/4</t>
  </si>
  <si>
    <t>ประถมศึกษาปีที่ 2/5</t>
  </si>
  <si>
    <t>ประถมศึกษาปีที่ 3/1</t>
  </si>
  <si>
    <t>ประถมศึกษาปีที่ 3/2</t>
  </si>
  <si>
    <t>ประถมศึกษาปีที่ 3/3</t>
  </si>
  <si>
    <t>ประถมศึกษาปีที่ 3/4</t>
  </si>
  <si>
    <t>ประถมศึกษาปีที่ 3/5</t>
  </si>
  <si>
    <t>ประถมศึกษาปีที่ 4/1</t>
  </si>
  <si>
    <t>ประถมศึกษาปีที่ 4/2</t>
  </si>
  <si>
    <t>ประถมศึกษาปีที่ 4/3</t>
  </si>
  <si>
    <t>ประถมศึกษาปีที่ 4/4</t>
  </si>
  <si>
    <t>ประถมศึกษาปีที่ 4/5</t>
  </si>
  <si>
    <t>ประถมศึกษาปีที่ 5/1</t>
  </si>
  <si>
    <t>ประถมศึกษาปีที่ 5/2</t>
  </si>
  <si>
    <t>ประถมศึกษาปีที่ 5/3</t>
  </si>
  <si>
    <t>ประถมศึกษาปีที่ 5/4</t>
  </si>
  <si>
    <t>ประถมศึกษาปีที่ 5/5</t>
  </si>
  <si>
    <t>ประถมศึกษาปีที่ 6/1</t>
  </si>
  <si>
    <t>ประถมศึกษาปีที่ 6/2</t>
  </si>
  <si>
    <t>ประถมศึกษาปีที่ 6/3</t>
  </si>
  <si>
    <t>ประถมศึกษาปีที่ 6/4</t>
  </si>
  <si>
    <t>ประถมศึกษาปีที่ 6/5</t>
  </si>
  <si>
    <t xml:space="preserve">กิจกรรมแนะแนว </t>
  </si>
  <si>
    <t xml:space="preserve">ลูกเสือ - เนตรนารีสามัญ </t>
  </si>
  <si>
    <t>ชมรม</t>
  </si>
  <si>
    <t>ส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</si>
</sst>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87" formatCode="0.0"/>
    <numFmt numFmtId="188" formatCode="00000"/>
  </numFmts>
  <fonts count="52" x14ac:knownFonts="1">
    <font>
      <sz val="10"/>
      <name val="Arial"/>
      <charset val="222"/>
    </font>
    <font>
      <sz val="11"/>
      <color theme="1"/>
      <name val="Tahoma"/>
      <family val="2"/>
      <charset val="222"/>
      <scheme val="minor"/>
    </font>
    <font>
      <sz val="14"/>
      <name val="Angsana New"/>
      <family val="1"/>
    </font>
    <font>
      <b/>
      <sz val="16"/>
      <name val="TH SarabunPSK"/>
      <family val="2"/>
    </font>
    <font>
      <sz val="14"/>
      <name val="TH SarabunPSK"/>
      <family val="2"/>
    </font>
    <font>
      <sz val="10"/>
      <name val="TH SarabunPSK"/>
      <family val="2"/>
    </font>
    <font>
      <sz val="20"/>
      <name val="TH SarabunPSK"/>
      <family val="2"/>
    </font>
    <font>
      <b/>
      <sz val="20"/>
      <name val="TH SarabunPSK"/>
      <family val="2"/>
    </font>
    <font>
      <sz val="16"/>
      <name val="TH SarabunPSK"/>
      <family val="2"/>
    </font>
    <font>
      <b/>
      <sz val="14"/>
      <name val="TH SarabunPSK"/>
      <family val="2"/>
    </font>
    <font>
      <b/>
      <sz val="12"/>
      <name val="TH SarabunPSK"/>
      <family val="2"/>
    </font>
    <font>
      <sz val="12"/>
      <name val="TH SarabunPSK"/>
      <family val="2"/>
    </font>
    <font>
      <b/>
      <sz val="12"/>
      <color indexed="14"/>
      <name val="TH SarabunPSK"/>
      <family val="2"/>
    </font>
    <font>
      <sz val="14"/>
      <color indexed="55"/>
      <name val="TH SarabunPSK"/>
      <family val="2"/>
    </font>
    <font>
      <sz val="10"/>
      <name val="Arial"/>
      <family val="2"/>
    </font>
    <font>
      <b/>
      <sz val="10"/>
      <name val="TH SarabunPSK"/>
      <family val="2"/>
    </font>
    <font>
      <sz val="14"/>
      <name val="Arial"/>
      <family val="2"/>
    </font>
    <font>
      <sz val="16"/>
      <name val="Wingdings"/>
      <charset val="2"/>
    </font>
    <font>
      <sz val="11"/>
      <color theme="1"/>
      <name val="Tahoma"/>
      <family val="2"/>
      <charset val="222"/>
      <scheme val="minor"/>
    </font>
    <font>
      <sz val="14"/>
      <color theme="1"/>
      <name val="TH SarabunPSK"/>
      <family val="2"/>
    </font>
    <font>
      <sz val="16"/>
      <color theme="1"/>
      <name val="TH SarabunPSK"/>
      <family val="2"/>
    </font>
    <font>
      <b/>
      <sz val="16"/>
      <color theme="0"/>
      <name val="TH SarabunPSK"/>
      <family val="2"/>
    </font>
    <font>
      <b/>
      <sz val="18"/>
      <color theme="4" tint="-0.499984740745262"/>
      <name val="TH SarabunPSK"/>
      <family val="2"/>
    </font>
    <font>
      <b/>
      <sz val="20"/>
      <color theme="4" tint="-0.499984740745262"/>
      <name val="TH SarabunPSK"/>
      <family val="2"/>
    </font>
    <font>
      <b/>
      <sz val="20"/>
      <color rgb="FFFF0000"/>
      <name val="TH SarabunPSK"/>
      <family val="2"/>
    </font>
    <font>
      <sz val="11"/>
      <name val="TH SarabunPSK"/>
      <family val="2"/>
    </font>
    <font>
      <b/>
      <sz val="22"/>
      <name val="TH SarabunPSK"/>
      <family val="2"/>
    </font>
    <font>
      <sz val="20"/>
      <name val="Wingdings"/>
      <charset val="2"/>
    </font>
    <font>
      <b/>
      <sz val="20"/>
      <color theme="0"/>
      <name val="TH SarabunPSK"/>
      <family val="2"/>
    </font>
    <font>
      <b/>
      <sz val="24"/>
      <name val="TH SarabunPSK"/>
      <family val="2"/>
    </font>
    <font>
      <b/>
      <sz val="36"/>
      <name val="TH SarabunPSK"/>
      <family val="2"/>
    </font>
    <font>
      <b/>
      <sz val="28"/>
      <name val="TH SarabunPSK"/>
      <family val="2"/>
    </font>
    <font>
      <sz val="8"/>
      <name val="Arial"/>
      <family val="2"/>
    </font>
    <font>
      <b/>
      <sz val="18"/>
      <name val="TH SarabunPSK"/>
      <family val="2"/>
    </font>
    <font>
      <b/>
      <sz val="20"/>
      <color theme="1"/>
      <name val="TH SarabunPSK"/>
      <family val="2"/>
    </font>
    <font>
      <b/>
      <sz val="18"/>
      <color theme="1"/>
      <name val="TH SarabunPSK"/>
      <family val="2"/>
    </font>
    <font>
      <b/>
      <sz val="16"/>
      <color theme="1"/>
      <name val="TH SarabunPSK"/>
      <family val="2"/>
    </font>
    <font>
      <sz val="16"/>
      <color theme="1"/>
      <name val="Wingdings"/>
      <charset val="2"/>
    </font>
    <font>
      <sz val="10"/>
      <color rgb="FF000000"/>
      <name val="TH SarabunPSK"/>
      <family val="2"/>
    </font>
    <font>
      <sz val="16"/>
      <color rgb="FFFF0000"/>
      <name val="TH SarabunPSK"/>
      <family val="2"/>
    </font>
    <font>
      <sz val="8"/>
      <name val="Arial"/>
      <family val="2"/>
    </font>
    <font>
      <sz val="16"/>
      <color rgb="FF00B050"/>
      <name val="TH SarabunPSK"/>
      <family val="2"/>
    </font>
    <font>
      <sz val="12"/>
      <color theme="1"/>
      <name val="TH SarabunPSK"/>
      <family val="2"/>
    </font>
    <font>
      <sz val="10"/>
      <color theme="1"/>
      <name val="TH SarabunPSK"/>
      <family val="2"/>
    </font>
    <font>
      <b/>
      <sz val="14"/>
      <color theme="1"/>
      <name val="TH SarabunPSK"/>
      <family val="2"/>
    </font>
    <font>
      <b/>
      <sz val="24"/>
      <color rgb="FFFF0000"/>
      <name val="TH SarabunPSK"/>
      <family val="2"/>
    </font>
    <font>
      <sz val="24"/>
      <color rgb="FFFF0000"/>
      <name val="TH SarabunPSK"/>
      <family val="2"/>
    </font>
    <font>
      <b/>
      <sz val="16"/>
      <color rgb="FFFF0000"/>
      <name val="TH SarabunPSK"/>
      <family val="2"/>
    </font>
    <font>
      <sz val="14"/>
      <color rgb="FFFF0000"/>
      <name val="TH SarabunPSK"/>
      <family val="2"/>
    </font>
    <font>
      <b/>
      <sz val="18"/>
      <color rgb="FFFF0000"/>
      <name val="TH SarabunPSK"/>
      <family val="2"/>
    </font>
    <font>
      <sz val="14"/>
      <name val="Angsana New"/>
      <family val="1"/>
    </font>
    <font>
      <sz val="28"/>
      <name val="TH SarabunPSK"/>
      <family val="2"/>
    </font>
  </fonts>
  <fills count="2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6666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39997558519241921"/>
        <bgColor indexed="64"/>
      </patternFill>
    </fill>
  </fills>
  <borders count="1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10">
    <xf numFmtId="0" fontId="0" fillId="0" borderId="0"/>
    <xf numFmtId="0" fontId="2" fillId="0" borderId="0"/>
    <xf numFmtId="0" fontId="18" fillId="0" borderId="0"/>
    <xf numFmtId="0" fontId="14" fillId="0" borderId="0" applyProtection="0"/>
    <xf numFmtId="0" fontId="14" fillId="0" borderId="0"/>
    <xf numFmtId="0" fontId="2" fillId="0" borderId="0"/>
    <xf numFmtId="0" fontId="14" fillId="0" borderId="0"/>
    <xf numFmtId="0" fontId="14" fillId="0" borderId="0"/>
    <xf numFmtId="0" fontId="1" fillId="0" borderId="0"/>
    <xf numFmtId="0" fontId="50" fillId="0" borderId="0"/>
  </cellStyleXfs>
  <cellXfs count="1321">
    <xf numFmtId="0" fontId="0" fillId="0" borderId="0" xfId="0"/>
    <xf numFmtId="0" fontId="19" fillId="0" borderId="1" xfId="0" applyFont="1" applyBorder="1" applyAlignment="1" applyProtection="1">
      <alignment horizontal="center"/>
      <protection locked="0"/>
    </xf>
    <xf numFmtId="0" fontId="20" fillId="0" borderId="1" xfId="0" applyFont="1" applyBorder="1" applyProtection="1">
      <protection locked="0"/>
    </xf>
    <xf numFmtId="0" fontId="4" fillId="0" borderId="1" xfId="0" applyFont="1" applyBorder="1" applyAlignment="1" applyProtection="1">
      <alignment vertical="center"/>
      <protection locked="0"/>
    </xf>
    <xf numFmtId="0" fontId="4" fillId="0" borderId="1" xfId="0" applyFont="1" applyBorder="1" applyAlignment="1" applyProtection="1">
      <alignment horizontal="center" vertical="center"/>
      <protection locked="0"/>
    </xf>
    <xf numFmtId="0" fontId="20" fillId="0" borderId="0" xfId="0" applyFont="1"/>
    <xf numFmtId="0" fontId="5" fillId="0" borderId="0" xfId="0" applyFont="1"/>
    <xf numFmtId="0" fontId="6" fillId="0" borderId="0" xfId="5" applyFont="1"/>
    <xf numFmtId="0" fontId="6" fillId="2" borderId="2" xfId="5" applyFont="1" applyFill="1" applyBorder="1" applyProtection="1">
      <protection locked="0"/>
    </xf>
    <xf numFmtId="0" fontId="6" fillId="2" borderId="3" xfId="5" applyFont="1" applyFill="1" applyBorder="1"/>
    <xf numFmtId="0" fontId="6" fillId="2" borderId="4" xfId="5" applyFont="1" applyFill="1" applyBorder="1" applyAlignment="1" applyProtection="1">
      <alignment horizontal="center"/>
      <protection locked="0"/>
    </xf>
    <xf numFmtId="0" fontId="6" fillId="2" borderId="5" xfId="5" applyFont="1" applyFill="1" applyBorder="1"/>
    <xf numFmtId="0" fontId="7" fillId="0" borderId="0" xfId="5" applyFont="1"/>
    <xf numFmtId="0" fontId="4" fillId="0" borderId="0" xfId="0" applyFont="1"/>
    <xf numFmtId="0" fontId="8" fillId="0" borderId="0" xfId="0" applyFont="1"/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8" xfId="0" applyFont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11" fillId="0" borderId="0" xfId="0" applyFont="1" applyAlignment="1">
      <alignment vertical="center" wrapText="1"/>
    </xf>
    <xf numFmtId="2" fontId="11" fillId="0" borderId="0" xfId="0" applyNumberFormat="1" applyFont="1" applyAlignment="1">
      <alignment horizontal="center" vertical="center" wrapText="1"/>
    </xf>
    <xf numFmtId="0" fontId="4" fillId="0" borderId="0" xfId="5" applyFont="1" applyAlignment="1">
      <alignment vertical="center"/>
    </xf>
    <xf numFmtId="0" fontId="4" fillId="0" borderId="0" xfId="5" applyFont="1" applyAlignment="1">
      <alignment horizontal="center" vertical="center"/>
    </xf>
    <xf numFmtId="0" fontId="11" fillId="0" borderId="14" xfId="0" applyFont="1" applyBorder="1" applyAlignment="1">
      <alignment horizontal="left" vertical="center" shrinkToFit="1"/>
    </xf>
    <xf numFmtId="0" fontId="11" fillId="0" borderId="22" xfId="0" applyFont="1" applyBorder="1" applyAlignment="1" applyProtection="1">
      <alignment horizontal="center" vertical="center"/>
      <protection locked="0"/>
    </xf>
    <xf numFmtId="0" fontId="11" fillId="0" borderId="23" xfId="0" applyFont="1" applyBorder="1" applyAlignment="1" applyProtection="1">
      <alignment horizontal="center" vertical="center"/>
      <protection locked="0"/>
    </xf>
    <xf numFmtId="187" fontId="11" fillId="0" borderId="1" xfId="0" applyNumberFormat="1" applyFont="1" applyBorder="1" applyAlignment="1" applyProtection="1">
      <alignment horizontal="center" vertical="center" wrapText="1"/>
      <protection locked="0"/>
    </xf>
    <xf numFmtId="0" fontId="9" fillId="0" borderId="28" xfId="5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4" fillId="0" borderId="0" xfId="1" applyFont="1" applyAlignment="1">
      <alignment vertical="center"/>
    </xf>
    <xf numFmtId="0" fontId="4" fillId="0" borderId="0" xfId="1" applyFont="1" applyAlignment="1">
      <alignment horizontal="center" vertical="center"/>
    </xf>
    <xf numFmtId="0" fontId="4" fillId="0" borderId="0" xfId="1" applyFont="1" applyAlignment="1" applyProtection="1">
      <alignment vertical="center"/>
      <protection hidden="1"/>
    </xf>
    <xf numFmtId="0" fontId="4" fillId="0" borderId="28" xfId="1" applyFont="1" applyBorder="1" applyAlignment="1" applyProtection="1">
      <alignment vertical="center"/>
      <protection locked="0"/>
    </xf>
    <xf numFmtId="0" fontId="4" fillId="0" borderId="11" xfId="1" applyFont="1" applyBorder="1" applyAlignment="1" applyProtection="1">
      <alignment vertical="center"/>
      <protection locked="0"/>
    </xf>
    <xf numFmtId="0" fontId="4" fillId="0" borderId="1" xfId="1" applyFont="1" applyBorder="1" applyAlignment="1">
      <alignment horizontal="center" vertical="center"/>
    </xf>
    <xf numFmtId="0" fontId="4" fillId="0" borderId="29" xfId="1" applyFont="1" applyBorder="1" applyAlignment="1" applyProtection="1">
      <alignment vertical="center"/>
      <protection locked="0"/>
    </xf>
    <xf numFmtId="0" fontId="4" fillId="0" borderId="30" xfId="1" applyFont="1" applyBorder="1" applyAlignment="1" applyProtection="1">
      <alignment vertical="center"/>
      <protection locked="0"/>
    </xf>
    <xf numFmtId="0" fontId="4" fillId="0" borderId="31" xfId="1" applyFont="1" applyBorder="1" applyAlignment="1" applyProtection="1">
      <alignment vertical="center"/>
      <protection locked="0"/>
    </xf>
    <xf numFmtId="0" fontId="9" fillId="0" borderId="0" xfId="1" applyFont="1" applyAlignment="1" applyProtection="1">
      <alignment horizontal="center" vertical="center"/>
      <protection hidden="1"/>
    </xf>
    <xf numFmtId="0" fontId="9" fillId="0" borderId="0" xfId="1" applyFont="1" applyAlignment="1" applyProtection="1">
      <alignment vertical="center"/>
      <protection hidden="1"/>
    </xf>
    <xf numFmtId="0" fontId="9" fillId="0" borderId="13" xfId="5" applyFont="1" applyBorder="1" applyAlignment="1">
      <alignment horizontal="center" vertical="center"/>
    </xf>
    <xf numFmtId="0" fontId="8" fillId="0" borderId="0" xfId="5" applyFont="1" applyAlignment="1">
      <alignment vertical="center"/>
    </xf>
    <xf numFmtId="0" fontId="8" fillId="0" borderId="0" xfId="5" applyFont="1" applyAlignment="1">
      <alignment horizontal="center" vertical="center"/>
    </xf>
    <xf numFmtId="0" fontId="9" fillId="0" borderId="0" xfId="5" applyFont="1" applyAlignment="1">
      <alignment horizontal="center" vertical="center"/>
    </xf>
    <xf numFmtId="0" fontId="3" fillId="0" borderId="0" xfId="5" applyFont="1" applyAlignment="1">
      <alignment horizontal="center" vertical="center"/>
    </xf>
    <xf numFmtId="0" fontId="4" fillId="0" borderId="0" xfId="6" applyFont="1"/>
    <xf numFmtId="0" fontId="8" fillId="0" borderId="0" xfId="6" applyFont="1"/>
    <xf numFmtId="0" fontId="3" fillId="0" borderId="0" xfId="6" applyFont="1" applyAlignment="1">
      <alignment horizontal="center"/>
    </xf>
    <xf numFmtId="0" fontId="11" fillId="0" borderId="7" xfId="6" applyFont="1" applyBorder="1" applyAlignment="1">
      <alignment horizontal="center" vertical="center" wrapText="1"/>
    </xf>
    <xf numFmtId="0" fontId="11" fillId="0" borderId="10" xfId="6" applyFont="1" applyBorder="1" applyAlignment="1">
      <alignment horizontal="left" vertical="center" wrapText="1"/>
    </xf>
    <xf numFmtId="0" fontId="11" fillId="0" borderId="0" xfId="6" applyFont="1" applyAlignment="1">
      <alignment horizontal="center" vertical="center"/>
    </xf>
    <xf numFmtId="0" fontId="11" fillId="0" borderId="8" xfId="6" applyFont="1" applyBorder="1" applyAlignment="1">
      <alignment horizontal="center" vertical="center" wrapText="1"/>
    </xf>
    <xf numFmtId="0" fontId="11" fillId="0" borderId="11" xfId="6" applyFont="1" applyBorder="1" applyAlignment="1">
      <alignment horizontal="left" vertical="center" wrapText="1"/>
    </xf>
    <xf numFmtId="0" fontId="11" fillId="0" borderId="0" xfId="6" applyFont="1" applyAlignment="1">
      <alignment horizontal="center" vertical="center" wrapText="1"/>
    </xf>
    <xf numFmtId="0" fontId="4" fillId="0" borderId="0" xfId="6" applyFont="1" applyAlignment="1">
      <alignment vertical="center"/>
    </xf>
    <xf numFmtId="0" fontId="11" fillId="0" borderId="0" xfId="6" applyFont="1" applyAlignment="1">
      <alignment vertical="center" wrapText="1"/>
    </xf>
    <xf numFmtId="0" fontId="8" fillId="0" borderId="0" xfId="6" applyFont="1" applyAlignment="1">
      <alignment vertical="center"/>
    </xf>
    <xf numFmtId="2" fontId="11" fillId="0" borderId="0" xfId="6" applyNumberFormat="1" applyFont="1" applyAlignment="1">
      <alignment horizontal="center" vertical="center" wrapText="1"/>
    </xf>
    <xf numFmtId="0" fontId="9" fillId="0" borderId="32" xfId="6" applyFont="1" applyBorder="1" applyAlignment="1">
      <alignment horizontal="center" vertical="center"/>
    </xf>
    <xf numFmtId="0" fontId="10" fillId="0" borderId="33" xfId="6" applyFont="1" applyBorder="1" applyAlignment="1">
      <alignment horizontal="center" vertical="center" wrapText="1"/>
    </xf>
    <xf numFmtId="0" fontId="10" fillId="0" borderId="34" xfId="6" applyFont="1" applyBorder="1" applyAlignment="1">
      <alignment horizontal="center" vertical="center" wrapText="1"/>
    </xf>
    <xf numFmtId="0" fontId="10" fillId="0" borderId="35" xfId="6" applyFont="1" applyBorder="1" applyAlignment="1">
      <alignment horizontal="center" vertical="center" wrapText="1"/>
    </xf>
    <xf numFmtId="0" fontId="10" fillId="0" borderId="4" xfId="6" applyFont="1" applyBorder="1" applyAlignment="1">
      <alignment horizontal="center" vertical="center" wrapText="1"/>
    </xf>
    <xf numFmtId="0" fontId="9" fillId="0" borderId="0" xfId="6" applyFont="1"/>
    <xf numFmtId="0" fontId="11" fillId="0" borderId="13" xfId="6" applyFont="1" applyBorder="1" applyAlignment="1">
      <alignment horizontal="left" vertical="center" wrapText="1"/>
    </xf>
    <xf numFmtId="0" fontId="11" fillId="0" borderId="37" xfId="6" applyFont="1" applyBorder="1" applyAlignment="1" applyProtection="1">
      <alignment horizontal="center" vertical="center"/>
      <protection hidden="1"/>
    </xf>
    <xf numFmtId="0" fontId="11" fillId="0" borderId="14" xfId="6" applyFont="1" applyBorder="1" applyAlignment="1">
      <alignment horizontal="left" vertical="center" wrapText="1"/>
    </xf>
    <xf numFmtId="2" fontId="11" fillId="0" borderId="38" xfId="6" applyNumberFormat="1" applyFont="1" applyBorder="1" applyAlignment="1" applyProtection="1">
      <alignment horizontal="center" vertical="center"/>
      <protection hidden="1"/>
    </xf>
    <xf numFmtId="0" fontId="11" fillId="0" borderId="14" xfId="6" applyFont="1" applyBorder="1" applyAlignment="1">
      <alignment horizontal="left" vertical="center" shrinkToFit="1"/>
    </xf>
    <xf numFmtId="0" fontId="6" fillId="2" borderId="3" xfId="5" applyFont="1" applyFill="1" applyBorder="1" applyAlignment="1" applyProtection="1">
      <alignment horizontal="left"/>
      <protection locked="0"/>
    </xf>
    <xf numFmtId="0" fontId="6" fillId="2" borderId="4" xfId="5" applyFont="1" applyFill="1" applyBorder="1" applyAlignment="1" applyProtection="1">
      <alignment horizontal="left"/>
      <protection locked="0"/>
    </xf>
    <xf numFmtId="0" fontId="3" fillId="0" borderId="0" xfId="3" applyFont="1" applyAlignment="1">
      <alignment vertical="center"/>
    </xf>
    <xf numFmtId="0" fontId="8" fillId="0" borderId="0" xfId="3" applyFont="1" applyAlignment="1">
      <alignment vertical="center"/>
    </xf>
    <xf numFmtId="0" fontId="8" fillId="0" borderId="0" xfId="3" applyFont="1" applyAlignment="1">
      <alignment horizontal="left"/>
    </xf>
    <xf numFmtId="0" fontId="8" fillId="0" borderId="0" xfId="3" applyFont="1" applyAlignment="1">
      <alignment horizontal="center"/>
    </xf>
    <xf numFmtId="49" fontId="8" fillId="0" borderId="0" xfId="3" applyNumberFormat="1" applyFont="1"/>
    <xf numFmtId="0" fontId="8" fillId="0" borderId="0" xfId="3" applyFont="1"/>
    <xf numFmtId="0" fontId="3" fillId="0" borderId="0" xfId="3" applyFont="1" applyAlignment="1">
      <alignment horizontal="center" vertical="center"/>
    </xf>
    <xf numFmtId="0" fontId="4" fillId="0" borderId="0" xfId="3" applyFont="1" applyAlignment="1">
      <alignment vertical="center"/>
    </xf>
    <xf numFmtId="0" fontId="4" fillId="0" borderId="45" xfId="3" applyFont="1" applyBorder="1" applyAlignment="1">
      <alignment vertical="center"/>
    </xf>
    <xf numFmtId="0" fontId="20" fillId="4" borderId="1" xfId="0" applyFont="1" applyFill="1" applyBorder="1" applyAlignment="1">
      <alignment horizontal="center"/>
    </xf>
    <xf numFmtId="0" fontId="4" fillId="0" borderId="0" xfId="4" applyFont="1"/>
    <xf numFmtId="0" fontId="8" fillId="0" borderId="0" xfId="4" applyFont="1"/>
    <xf numFmtId="0" fontId="3" fillId="0" borderId="0" xfId="4" applyFont="1" applyAlignment="1">
      <alignment horizontal="center"/>
    </xf>
    <xf numFmtId="0" fontId="8" fillId="0" borderId="0" xfId="4" applyFont="1" applyAlignment="1">
      <alignment horizontal="center"/>
    </xf>
    <xf numFmtId="0" fontId="10" fillId="0" borderId="47" xfId="4" applyFont="1" applyBorder="1" applyAlignment="1">
      <alignment horizontal="center" vertical="center" wrapText="1"/>
    </xf>
    <xf numFmtId="0" fontId="10" fillId="0" borderId="43" xfId="4" applyFont="1" applyBorder="1" applyAlignment="1">
      <alignment horizontal="center" vertical="center" wrapText="1"/>
    </xf>
    <xf numFmtId="0" fontId="12" fillId="0" borderId="43" xfId="4" applyFont="1" applyBorder="1" applyAlignment="1">
      <alignment horizontal="center" vertical="center" wrapText="1"/>
    </xf>
    <xf numFmtId="0" fontId="11" fillId="0" borderId="43" xfId="4" applyFont="1" applyBorder="1" applyAlignment="1">
      <alignment horizontal="center" vertical="center"/>
    </xf>
    <xf numFmtId="0" fontId="11" fillId="0" borderId="48" xfId="4" applyFont="1" applyBorder="1" applyAlignment="1">
      <alignment horizontal="center" vertical="center"/>
    </xf>
    <xf numFmtId="0" fontId="10" fillId="0" borderId="24" xfId="4" applyFont="1" applyBorder="1" applyAlignment="1">
      <alignment horizontal="center" vertical="center" shrinkToFit="1"/>
    </xf>
    <xf numFmtId="0" fontId="10" fillId="0" borderId="46" xfId="4" applyFont="1" applyBorder="1" applyAlignment="1">
      <alignment horizontal="center" vertical="center" shrinkToFit="1"/>
    </xf>
    <xf numFmtId="0" fontId="8" fillId="0" borderId="0" xfId="4" applyFont="1" applyAlignment="1">
      <alignment horizontal="center" vertical="center"/>
    </xf>
    <xf numFmtId="0" fontId="11" fillId="0" borderId="7" xfId="4" applyFont="1" applyBorder="1" applyAlignment="1">
      <alignment horizontal="center" vertical="center" wrapText="1"/>
    </xf>
    <xf numFmtId="0" fontId="11" fillId="0" borderId="10" xfId="4" applyFont="1" applyBorder="1" applyAlignment="1">
      <alignment horizontal="left" vertical="center" shrinkToFit="1"/>
    </xf>
    <xf numFmtId="0" fontId="11" fillId="0" borderId="13" xfId="4" applyFont="1" applyBorder="1" applyAlignment="1">
      <alignment horizontal="left" vertical="center" shrinkToFit="1"/>
    </xf>
    <xf numFmtId="187" fontId="11" fillId="0" borderId="37" xfId="4" applyNumberFormat="1" applyFont="1" applyBorder="1" applyAlignment="1" applyProtection="1">
      <alignment horizontal="center" vertical="center"/>
      <protection hidden="1"/>
    </xf>
    <xf numFmtId="2" fontId="11" fillId="0" borderId="28" xfId="4" applyNumberFormat="1" applyFont="1" applyBorder="1" applyAlignment="1">
      <alignment horizontal="center" vertical="center"/>
    </xf>
    <xf numFmtId="0" fontId="11" fillId="0" borderId="49" xfId="4" applyFont="1" applyBorder="1" applyAlignment="1">
      <alignment horizontal="center" vertical="center"/>
    </xf>
    <xf numFmtId="0" fontId="11" fillId="0" borderId="0" xfId="4" applyFont="1" applyAlignment="1">
      <alignment horizontal="center" vertical="center"/>
    </xf>
    <xf numFmtId="0" fontId="11" fillId="0" borderId="11" xfId="4" applyFont="1" applyBorder="1" applyAlignment="1">
      <alignment horizontal="left" vertical="center" shrinkToFit="1"/>
    </xf>
    <xf numFmtId="0" fontId="11" fillId="0" borderId="14" xfId="4" applyFont="1" applyBorder="1" applyAlignment="1">
      <alignment horizontal="left" vertical="center" shrinkToFit="1"/>
    </xf>
    <xf numFmtId="187" fontId="11" fillId="0" borderId="38" xfId="4" applyNumberFormat="1" applyFont="1" applyBorder="1" applyAlignment="1" applyProtection="1">
      <alignment horizontal="center" vertical="center"/>
      <protection hidden="1"/>
    </xf>
    <xf numFmtId="0" fontId="11" fillId="0" borderId="27" xfId="4" applyFont="1" applyBorder="1" applyAlignment="1">
      <alignment horizontal="center" vertical="center"/>
    </xf>
    <xf numFmtId="187" fontId="11" fillId="0" borderId="50" xfId="4" applyNumberFormat="1" applyFont="1" applyBorder="1" applyAlignment="1" applyProtection="1">
      <alignment horizontal="center" vertical="center"/>
      <protection hidden="1"/>
    </xf>
    <xf numFmtId="2" fontId="11" fillId="0" borderId="42" xfId="4" applyNumberFormat="1" applyFont="1" applyBorder="1" applyAlignment="1">
      <alignment horizontal="center" vertical="center"/>
    </xf>
    <xf numFmtId="0" fontId="11" fillId="0" borderId="47" xfId="4" applyFont="1" applyBorder="1" applyAlignment="1">
      <alignment horizontal="center" vertical="center" wrapText="1"/>
    </xf>
    <xf numFmtId="2" fontId="11" fillId="3" borderId="52" xfId="4" applyNumberFormat="1" applyFont="1" applyFill="1" applyBorder="1" applyAlignment="1">
      <alignment horizontal="center" vertical="center"/>
    </xf>
    <xf numFmtId="0" fontId="11" fillId="3" borderId="26" xfId="4" applyFont="1" applyFill="1" applyBorder="1" applyAlignment="1">
      <alignment horizontal="center" vertical="center"/>
    </xf>
    <xf numFmtId="2" fontId="11" fillId="3" borderId="28" xfId="4" applyNumberFormat="1" applyFont="1" applyFill="1" applyBorder="1" applyAlignment="1">
      <alignment horizontal="center" vertical="center"/>
    </xf>
    <xf numFmtId="0" fontId="11" fillId="3" borderId="27" xfId="4" applyFont="1" applyFill="1" applyBorder="1" applyAlignment="1">
      <alignment horizontal="center" vertical="center"/>
    </xf>
    <xf numFmtId="0" fontId="4" fillId="3" borderId="53" xfId="4" applyFont="1" applyFill="1" applyBorder="1" applyAlignment="1">
      <alignment vertical="center"/>
    </xf>
    <xf numFmtId="0" fontId="4" fillId="3" borderId="40" xfId="4" applyFont="1" applyFill="1" applyBorder="1" applyAlignment="1">
      <alignment vertical="center"/>
    </xf>
    <xf numFmtId="0" fontId="4" fillId="0" borderId="0" xfId="4" applyFont="1" applyAlignment="1">
      <alignment vertical="center"/>
    </xf>
    <xf numFmtId="0" fontId="8" fillId="0" borderId="0" xfId="4" applyFont="1" applyAlignment="1">
      <alignment vertical="center"/>
    </xf>
    <xf numFmtId="0" fontId="11" fillId="0" borderId="0" xfId="4" applyFont="1" applyAlignment="1">
      <alignment vertical="center" wrapText="1"/>
    </xf>
    <xf numFmtId="2" fontId="11" fillId="0" borderId="0" xfId="4" applyNumberFormat="1" applyFont="1" applyAlignment="1">
      <alignment horizontal="center" vertical="center" wrapText="1"/>
    </xf>
    <xf numFmtId="187" fontId="11" fillId="0" borderId="1" xfId="4" applyNumberFormat="1" applyFont="1" applyBorder="1" applyAlignment="1">
      <alignment horizontal="center" vertical="center" wrapText="1"/>
    </xf>
    <xf numFmtId="187" fontId="11" fillId="0" borderId="1" xfId="4" applyNumberFormat="1" applyFont="1" applyBorder="1" applyAlignment="1">
      <alignment horizontal="center" vertical="center"/>
    </xf>
    <xf numFmtId="0" fontId="11" fillId="0" borderId="11" xfId="0" applyFont="1" applyBorder="1" applyAlignment="1">
      <alignment horizontal="left" vertical="center" shrinkToFit="1"/>
    </xf>
    <xf numFmtId="0" fontId="11" fillId="0" borderId="12" xfId="0" applyFont="1" applyBorder="1" applyAlignment="1">
      <alignment horizontal="left" vertical="center" shrinkToFit="1"/>
    </xf>
    <xf numFmtId="0" fontId="11" fillId="0" borderId="15" xfId="0" applyFont="1" applyBorder="1" applyAlignment="1">
      <alignment horizontal="left" vertical="center" shrinkToFit="1"/>
    </xf>
    <xf numFmtId="0" fontId="11" fillId="0" borderId="1" xfId="0" applyFont="1" applyBorder="1" applyAlignment="1">
      <alignment horizontal="center" vertical="center" shrinkToFit="1"/>
    </xf>
    <xf numFmtId="2" fontId="11" fillId="0" borderId="1" xfId="0" applyNumberFormat="1" applyFont="1" applyBorder="1" applyAlignment="1">
      <alignment horizontal="center" vertical="center" shrinkToFit="1"/>
    </xf>
    <xf numFmtId="2" fontId="11" fillId="0" borderId="36" xfId="0" applyNumberFormat="1" applyFont="1" applyBorder="1" applyAlignment="1">
      <alignment horizontal="center" vertical="center" shrinkToFit="1"/>
    </xf>
    <xf numFmtId="0" fontId="17" fillId="0" borderId="0" xfId="3" applyFont="1" applyAlignment="1">
      <alignment vertical="center"/>
    </xf>
    <xf numFmtId="0" fontId="10" fillId="0" borderId="42" xfId="4" applyFont="1" applyBorder="1" applyAlignment="1">
      <alignment horizontal="center" vertical="center" wrapText="1"/>
    </xf>
    <xf numFmtId="0" fontId="10" fillId="0" borderId="53" xfId="4" applyFont="1" applyBorder="1" applyAlignment="1">
      <alignment horizontal="center" vertical="center" shrinkToFit="1"/>
    </xf>
    <xf numFmtId="0" fontId="10" fillId="0" borderId="55" xfId="4" applyFont="1" applyBorder="1" applyAlignment="1">
      <alignment horizontal="center" vertical="center" wrapText="1"/>
    </xf>
    <xf numFmtId="0" fontId="10" fillId="0" borderId="15" xfId="4" applyFont="1" applyBorder="1" applyAlignment="1">
      <alignment horizontal="center" vertical="center" shrinkToFit="1"/>
    </xf>
    <xf numFmtId="0" fontId="3" fillId="0" borderId="0" xfId="4" applyFont="1" applyAlignment="1">
      <alignment horizontal="center" vertical="center"/>
    </xf>
    <xf numFmtId="0" fontId="10" fillId="0" borderId="41" xfId="4" applyFont="1" applyBorder="1" applyAlignment="1">
      <alignment horizontal="center" textRotation="90" shrinkToFit="1"/>
    </xf>
    <xf numFmtId="0" fontId="10" fillId="0" borderId="11" xfId="4" applyFont="1" applyBorder="1" applyAlignment="1">
      <alignment horizontal="center" textRotation="90" shrinkToFit="1"/>
    </xf>
    <xf numFmtId="0" fontId="10" fillId="0" borderId="9" xfId="4" applyFont="1" applyBorder="1" applyAlignment="1">
      <alignment horizontal="center" vertical="center" shrinkToFit="1"/>
    </xf>
    <xf numFmtId="187" fontId="11" fillId="0" borderId="7" xfId="4" applyNumberFormat="1" applyFont="1" applyBorder="1" applyAlignment="1">
      <alignment horizontal="center" vertical="center"/>
    </xf>
    <xf numFmtId="187" fontId="11" fillId="0" borderId="36" xfId="4" applyNumberFormat="1" applyFont="1" applyBorder="1" applyAlignment="1">
      <alignment horizontal="center" vertical="center"/>
    </xf>
    <xf numFmtId="0" fontId="11" fillId="0" borderId="8" xfId="4" applyFont="1" applyBorder="1" applyAlignment="1">
      <alignment horizontal="center" vertical="center" wrapText="1"/>
    </xf>
    <xf numFmtId="187" fontId="11" fillId="0" borderId="8" xfId="4" applyNumberFormat="1" applyFont="1" applyBorder="1" applyAlignment="1">
      <alignment horizontal="center" vertical="center"/>
    </xf>
    <xf numFmtId="187" fontId="11" fillId="0" borderId="47" xfId="4" applyNumberFormat="1" applyFont="1" applyBorder="1" applyAlignment="1">
      <alignment horizontal="center" vertical="center"/>
    </xf>
    <xf numFmtId="187" fontId="11" fillId="0" borderId="43" xfId="4" applyNumberFormat="1" applyFont="1" applyBorder="1" applyAlignment="1">
      <alignment horizontal="center" vertical="center" wrapText="1"/>
    </xf>
    <xf numFmtId="187" fontId="11" fillId="0" borderId="43" xfId="4" applyNumberFormat="1" applyFont="1" applyBorder="1" applyAlignment="1">
      <alignment horizontal="center" vertical="center"/>
    </xf>
    <xf numFmtId="0" fontId="11" fillId="0" borderId="0" xfId="4" applyFont="1" applyAlignment="1">
      <alignment horizontal="center" vertical="center" wrapText="1"/>
    </xf>
    <xf numFmtId="0" fontId="4" fillId="0" borderId="0" xfId="4" applyFont="1" applyAlignment="1">
      <alignment shrinkToFit="1"/>
    </xf>
    <xf numFmtId="2" fontId="11" fillId="0" borderId="53" xfId="4" applyNumberFormat="1" applyFont="1" applyBorder="1" applyAlignment="1">
      <alignment horizontal="center" vertical="center" wrapText="1"/>
    </xf>
    <xf numFmtId="2" fontId="11" fillId="0" borderId="24" xfId="4" applyNumberFormat="1" applyFont="1" applyBorder="1" applyAlignment="1">
      <alignment horizontal="center" vertical="center" wrapText="1"/>
    </xf>
    <xf numFmtId="2" fontId="11" fillId="0" borderId="24" xfId="4" applyNumberFormat="1" applyFont="1" applyBorder="1" applyAlignment="1">
      <alignment vertical="center"/>
    </xf>
    <xf numFmtId="2" fontId="11" fillId="0" borderId="24" xfId="4" applyNumberFormat="1" applyFont="1" applyBorder="1" applyAlignment="1">
      <alignment horizontal="center" vertical="center"/>
    </xf>
    <xf numFmtId="2" fontId="11" fillId="0" borderId="14" xfId="4" applyNumberFormat="1" applyFont="1" applyBorder="1" applyAlignment="1">
      <alignment horizontal="center" vertical="center"/>
    </xf>
    <xf numFmtId="2" fontId="11" fillId="0" borderId="1" xfId="4" applyNumberFormat="1" applyFont="1" applyBorder="1" applyAlignment="1">
      <alignment horizontal="center" vertical="center" wrapText="1"/>
    </xf>
    <xf numFmtId="2" fontId="11" fillId="0" borderId="1" xfId="4" applyNumberFormat="1" applyFont="1" applyBorder="1" applyAlignment="1">
      <alignment horizontal="center" vertical="center"/>
    </xf>
    <xf numFmtId="2" fontId="11" fillId="0" borderId="11" xfId="4" applyNumberFormat="1" applyFont="1" applyBorder="1" applyAlignment="1">
      <alignment horizontal="center" vertical="center"/>
    </xf>
    <xf numFmtId="2" fontId="11" fillId="0" borderId="7" xfId="4" applyNumberFormat="1" applyFont="1" applyBorder="1" applyAlignment="1" applyProtection="1">
      <alignment horizontal="center" vertical="center"/>
      <protection locked="0"/>
    </xf>
    <xf numFmtId="2" fontId="11" fillId="0" borderId="31" xfId="4" applyNumberFormat="1" applyFont="1" applyBorder="1" applyAlignment="1" applyProtection="1">
      <alignment horizontal="center" vertical="center"/>
      <protection locked="0"/>
    </xf>
    <xf numFmtId="2" fontId="11" fillId="0" borderId="36" xfId="4" applyNumberFormat="1" applyFont="1" applyBorder="1" applyAlignment="1" applyProtection="1">
      <alignment horizontal="center" vertical="center"/>
      <protection locked="0"/>
    </xf>
    <xf numFmtId="2" fontId="11" fillId="0" borderId="8" xfId="4" applyNumberFormat="1" applyFont="1" applyBorder="1" applyAlignment="1" applyProtection="1">
      <alignment horizontal="center" vertical="center"/>
      <protection locked="0"/>
    </xf>
    <xf numFmtId="2" fontId="11" fillId="0" borderId="28" xfId="4" applyNumberFormat="1" applyFont="1" applyBorder="1" applyAlignment="1" applyProtection="1">
      <alignment horizontal="center" vertical="center"/>
      <protection locked="0"/>
    </xf>
    <xf numFmtId="2" fontId="11" fillId="0" borderId="1" xfId="4" applyNumberFormat="1" applyFont="1" applyBorder="1" applyAlignment="1" applyProtection="1">
      <alignment horizontal="center" vertical="center" wrapText="1"/>
      <protection locked="0"/>
    </xf>
    <xf numFmtId="2" fontId="11" fillId="0" borderId="1" xfId="4" applyNumberFormat="1" applyFont="1" applyBorder="1" applyAlignment="1" applyProtection="1">
      <alignment horizontal="center" vertical="center"/>
      <protection locked="0"/>
    </xf>
    <xf numFmtId="2" fontId="11" fillId="0" borderId="12" xfId="4" applyNumberFormat="1" applyFont="1" applyBorder="1" applyAlignment="1">
      <alignment vertical="center"/>
    </xf>
    <xf numFmtId="2" fontId="11" fillId="0" borderId="58" xfId="4" applyNumberFormat="1" applyFont="1" applyBorder="1" applyAlignment="1" applyProtection="1">
      <alignment horizontal="center" vertical="center" shrinkToFit="1"/>
      <protection hidden="1"/>
    </xf>
    <xf numFmtId="2" fontId="11" fillId="0" borderId="38" xfId="4" applyNumberFormat="1" applyFont="1" applyBorder="1" applyAlignment="1" applyProtection="1">
      <alignment horizontal="center" vertical="center" shrinkToFit="1"/>
      <protection hidden="1"/>
    </xf>
    <xf numFmtId="2" fontId="11" fillId="0" borderId="38" xfId="4" applyNumberFormat="1" applyFont="1" applyBorder="1" applyAlignment="1">
      <alignment horizontal="center" vertical="center" shrinkToFit="1"/>
    </xf>
    <xf numFmtId="2" fontId="11" fillId="0" borderId="46" xfId="4" applyNumberFormat="1" applyFont="1" applyBorder="1" applyAlignment="1">
      <alignment horizontal="center" vertical="center" shrinkToFit="1"/>
    </xf>
    <xf numFmtId="2" fontId="11" fillId="0" borderId="52" xfId="4" applyNumberFormat="1" applyFont="1" applyBorder="1" applyAlignment="1">
      <alignment horizontal="center" vertical="center" shrinkToFit="1"/>
    </xf>
    <xf numFmtId="2" fontId="11" fillId="0" borderId="25" xfId="4" applyNumberFormat="1" applyFont="1" applyBorder="1" applyAlignment="1">
      <alignment horizontal="center" vertical="center" shrinkToFit="1"/>
    </xf>
    <xf numFmtId="2" fontId="11" fillId="0" borderId="1" xfId="4" applyNumberFormat="1" applyFont="1" applyBorder="1" applyAlignment="1">
      <alignment horizontal="center" vertical="center" shrinkToFit="1"/>
    </xf>
    <xf numFmtId="0" fontId="8" fillId="0" borderId="1" xfId="0" applyFont="1" applyBorder="1" applyAlignment="1">
      <alignment vertical="center"/>
    </xf>
    <xf numFmtId="0" fontId="8" fillId="0" borderId="1" xfId="0" applyFont="1" applyBorder="1"/>
    <xf numFmtId="0" fontId="8" fillId="0" borderId="27" xfId="0" applyFont="1" applyBorder="1" applyAlignment="1">
      <alignment vertical="center"/>
    </xf>
    <xf numFmtId="0" fontId="8" fillId="0" borderId="27" xfId="0" applyFont="1" applyBorder="1"/>
    <xf numFmtId="0" fontId="8" fillId="0" borderId="24" xfId="0" applyFont="1" applyBorder="1"/>
    <xf numFmtId="0" fontId="8" fillId="0" borderId="40" xfId="0" applyFont="1" applyBorder="1"/>
    <xf numFmtId="2" fontId="11" fillId="0" borderId="6" xfId="4" applyNumberFormat="1" applyFont="1" applyBorder="1" applyAlignment="1">
      <alignment horizontal="center" vertical="center" shrinkToFit="1"/>
    </xf>
    <xf numFmtId="0" fontId="6" fillId="2" borderId="2" xfId="0" applyFont="1" applyFill="1" applyBorder="1" applyProtection="1">
      <protection locked="0"/>
    </xf>
    <xf numFmtId="2" fontId="11" fillId="0" borderId="0" xfId="0" applyNumberFormat="1" applyFont="1" applyAlignment="1">
      <alignment horizontal="center" vertical="center"/>
    </xf>
    <xf numFmtId="0" fontId="11" fillId="0" borderId="49" xfId="0" applyFont="1" applyBorder="1" applyAlignment="1">
      <alignment horizontal="center" vertical="center" shrinkToFit="1"/>
    </xf>
    <xf numFmtId="2" fontId="11" fillId="0" borderId="25" xfId="4" applyNumberFormat="1" applyFont="1" applyBorder="1" applyAlignment="1">
      <alignment horizontal="center" vertical="center"/>
    </xf>
    <xf numFmtId="2" fontId="11" fillId="0" borderId="26" xfId="4" applyNumberFormat="1" applyFont="1" applyBorder="1" applyAlignment="1">
      <alignment horizontal="center" vertical="center"/>
    </xf>
    <xf numFmtId="2" fontId="11" fillId="0" borderId="27" xfId="4" applyNumberFormat="1" applyFont="1" applyBorder="1" applyAlignment="1">
      <alignment horizontal="center" vertical="center"/>
    </xf>
    <xf numFmtId="2" fontId="11" fillId="0" borderId="40" xfId="4" applyNumberFormat="1" applyFont="1" applyBorder="1" applyAlignment="1">
      <alignment horizontal="center" vertical="center" wrapText="1"/>
    </xf>
    <xf numFmtId="0" fontId="10" fillId="0" borderId="1" xfId="4" applyFont="1" applyBorder="1" applyAlignment="1">
      <alignment horizontal="center" textRotation="90" shrinkToFit="1"/>
    </xf>
    <xf numFmtId="0" fontId="10" fillId="0" borderId="27" xfId="4" applyFont="1" applyBorder="1" applyAlignment="1">
      <alignment horizontal="center" textRotation="90" shrinkToFit="1"/>
    </xf>
    <xf numFmtId="0" fontId="10" fillId="0" borderId="40" xfId="4" applyFont="1" applyBorder="1" applyAlignment="1">
      <alignment horizontal="center" vertical="center" shrinkToFit="1"/>
    </xf>
    <xf numFmtId="187" fontId="11" fillId="0" borderId="25" xfId="4" applyNumberFormat="1" applyFont="1" applyBorder="1" applyAlignment="1">
      <alignment horizontal="center" vertical="center"/>
    </xf>
    <xf numFmtId="187" fontId="11" fillId="0" borderId="26" xfId="4" applyNumberFormat="1" applyFont="1" applyBorder="1" applyAlignment="1">
      <alignment horizontal="center" vertical="center"/>
    </xf>
    <xf numFmtId="187" fontId="11" fillId="0" borderId="27" xfId="4" applyNumberFormat="1" applyFont="1" applyBorder="1" applyAlignment="1">
      <alignment horizontal="center" vertical="center"/>
    </xf>
    <xf numFmtId="187" fontId="11" fillId="0" borderId="24" xfId="4" applyNumberFormat="1" applyFont="1" applyBorder="1" applyAlignment="1">
      <alignment horizontal="center" vertical="center"/>
    </xf>
    <xf numFmtId="187" fontId="11" fillId="0" borderId="40" xfId="4" applyNumberFormat="1" applyFont="1" applyBorder="1" applyAlignment="1">
      <alignment horizontal="center" vertical="center"/>
    </xf>
    <xf numFmtId="0" fontId="10" fillId="0" borderId="75" xfId="4" applyFont="1" applyBorder="1" applyAlignment="1">
      <alignment horizontal="center" vertical="center" wrapText="1"/>
    </xf>
    <xf numFmtId="0" fontId="10" fillId="0" borderId="12" xfId="4" applyFont="1" applyBorder="1" applyAlignment="1">
      <alignment horizontal="center" vertical="center" shrinkToFit="1"/>
    </xf>
    <xf numFmtId="187" fontId="11" fillId="0" borderId="11" xfId="4" applyNumberFormat="1" applyFont="1" applyBorder="1" applyAlignment="1">
      <alignment horizontal="center" vertical="center"/>
    </xf>
    <xf numFmtId="187" fontId="11" fillId="0" borderId="44" xfId="4" applyNumberFormat="1" applyFont="1" applyBorder="1" applyAlignment="1">
      <alignment horizontal="center" vertical="center"/>
    </xf>
    <xf numFmtId="2" fontId="11" fillId="0" borderId="31" xfId="4" applyNumberFormat="1" applyFont="1" applyBorder="1" applyAlignment="1">
      <alignment horizontal="center" vertical="center" shrinkToFit="1"/>
    </xf>
    <xf numFmtId="2" fontId="11" fillId="0" borderId="13" xfId="4" applyNumberFormat="1" applyFont="1" applyBorder="1" applyAlignment="1">
      <alignment horizontal="center" vertical="center" shrinkToFit="1"/>
    </xf>
    <xf numFmtId="2" fontId="11" fillId="0" borderId="36" xfId="4" applyNumberFormat="1" applyFont="1" applyBorder="1" applyAlignment="1">
      <alignment horizontal="center" vertical="center" shrinkToFit="1"/>
    </xf>
    <xf numFmtId="2" fontId="11" fillId="0" borderId="49" xfId="4" applyNumberFormat="1" applyFont="1" applyBorder="1" applyAlignment="1">
      <alignment horizontal="center" vertical="center" shrinkToFit="1"/>
    </xf>
    <xf numFmtId="187" fontId="11" fillId="0" borderId="6" xfId="4" applyNumberFormat="1" applyFont="1" applyBorder="1" applyAlignment="1">
      <alignment horizontal="center" vertical="center"/>
    </xf>
    <xf numFmtId="187" fontId="11" fillId="0" borderId="58" xfId="4" applyNumberFormat="1" applyFont="1" applyBorder="1" applyAlignment="1" applyProtection="1">
      <alignment horizontal="center" vertical="center"/>
      <protection hidden="1"/>
    </xf>
    <xf numFmtId="187" fontId="11" fillId="0" borderId="9" xfId="4" applyNumberFormat="1" applyFont="1" applyBorder="1" applyAlignment="1">
      <alignment horizontal="center" vertical="center"/>
    </xf>
    <xf numFmtId="187" fontId="11" fillId="0" borderId="12" xfId="4" applyNumberFormat="1" applyFont="1" applyBorder="1" applyAlignment="1">
      <alignment horizontal="center" vertical="center"/>
    </xf>
    <xf numFmtId="187" fontId="11" fillId="0" borderId="46" xfId="4" applyNumberFormat="1" applyFont="1" applyBorder="1" applyAlignment="1" applyProtection="1">
      <alignment horizontal="center" vertical="center"/>
      <protection hidden="1"/>
    </xf>
    <xf numFmtId="0" fontId="11" fillId="0" borderId="11" xfId="0" applyFont="1" applyBorder="1" applyAlignment="1">
      <alignment horizontal="center" vertical="center" shrinkToFit="1"/>
    </xf>
    <xf numFmtId="2" fontId="11" fillId="0" borderId="54" xfId="4" applyNumberFormat="1" applyFont="1" applyBorder="1" applyAlignment="1">
      <alignment horizontal="center" vertical="center" shrinkToFit="1"/>
    </xf>
    <xf numFmtId="0" fontId="11" fillId="0" borderId="36" xfId="0" applyFont="1" applyBorder="1" applyAlignment="1">
      <alignment horizontal="center" vertical="center" shrinkToFit="1"/>
    </xf>
    <xf numFmtId="2" fontId="11" fillId="0" borderId="8" xfId="0" applyNumberFormat="1" applyFont="1" applyBorder="1" applyAlignment="1">
      <alignment horizontal="center" vertical="center" shrinkToFit="1"/>
    </xf>
    <xf numFmtId="0" fontId="11" fillId="0" borderId="27" xfId="0" applyFont="1" applyBorder="1" applyAlignment="1">
      <alignment horizontal="center" vertical="center" shrinkToFit="1"/>
    </xf>
    <xf numFmtId="0" fontId="10" fillId="0" borderId="24" xfId="0" applyFont="1" applyBorder="1" applyAlignment="1">
      <alignment horizontal="center" shrinkToFit="1"/>
    </xf>
    <xf numFmtId="187" fontId="11" fillId="0" borderId="37" xfId="4" applyNumberFormat="1" applyFont="1" applyBorder="1" applyAlignment="1" applyProtection="1">
      <alignment horizontal="center" vertical="center" shrinkToFit="1"/>
      <protection hidden="1"/>
    </xf>
    <xf numFmtId="187" fontId="11" fillId="0" borderId="38" xfId="4" applyNumberFormat="1" applyFont="1" applyBorder="1" applyAlignment="1" applyProtection="1">
      <alignment horizontal="center" vertical="center" shrinkToFit="1"/>
      <protection hidden="1"/>
    </xf>
    <xf numFmtId="187" fontId="11" fillId="0" borderId="50" xfId="4" applyNumberFormat="1" applyFont="1" applyBorder="1" applyAlignment="1" applyProtection="1">
      <alignment horizontal="center" vertical="center" shrinkToFit="1"/>
      <protection hidden="1"/>
    </xf>
    <xf numFmtId="187" fontId="11" fillId="0" borderId="11" xfId="0" applyNumberFormat="1" applyFont="1" applyBorder="1" applyAlignment="1" applyProtection="1">
      <alignment horizontal="center" vertical="center" wrapText="1"/>
      <protection locked="0"/>
    </xf>
    <xf numFmtId="0" fontId="4" fillId="0" borderId="0" xfId="3" applyFont="1" applyAlignment="1">
      <alignment vertical="center" shrinkToFit="1"/>
    </xf>
    <xf numFmtId="0" fontId="10" fillId="0" borderId="66" xfId="4" applyFont="1" applyBorder="1" applyAlignment="1">
      <alignment horizontal="center" vertical="center" wrapText="1"/>
    </xf>
    <xf numFmtId="187" fontId="11" fillId="0" borderId="10" xfId="4" applyNumberFormat="1" applyFont="1" applyBorder="1" applyAlignment="1">
      <alignment horizontal="center" vertical="center"/>
    </xf>
    <xf numFmtId="0" fontId="4" fillId="0" borderId="0" xfId="3" applyFont="1" applyAlignment="1">
      <alignment horizontal="center" vertical="center"/>
    </xf>
    <xf numFmtId="0" fontId="11" fillId="0" borderId="44" xfId="4" applyFont="1" applyBorder="1" applyAlignment="1">
      <alignment horizontal="center" vertical="center"/>
    </xf>
    <xf numFmtId="2" fontId="11" fillId="0" borderId="12" xfId="4" applyNumberFormat="1" applyFont="1" applyBorder="1" applyAlignment="1">
      <alignment horizontal="center" vertical="center"/>
    </xf>
    <xf numFmtId="0" fontId="10" fillId="0" borderId="8" xfId="4" applyFont="1" applyBorder="1" applyAlignment="1">
      <alignment horizontal="center" textRotation="90" shrinkToFit="1"/>
    </xf>
    <xf numFmtId="187" fontId="11" fillId="0" borderId="49" xfId="4" applyNumberFormat="1" applyFont="1" applyBorder="1" applyAlignment="1">
      <alignment horizontal="center" vertical="center"/>
    </xf>
    <xf numFmtId="2" fontId="11" fillId="0" borderId="73" xfId="4" applyNumberFormat="1" applyFont="1" applyBorder="1" applyAlignment="1">
      <alignment horizontal="center" vertical="center" shrinkToFit="1"/>
    </xf>
    <xf numFmtId="2" fontId="11" fillId="0" borderId="41" xfId="4" applyNumberFormat="1" applyFont="1" applyBorder="1" applyAlignment="1">
      <alignment horizontal="center" vertical="center"/>
    </xf>
    <xf numFmtId="2" fontId="11" fillId="0" borderId="39" xfId="4" applyNumberFormat="1" applyFont="1" applyBorder="1" applyAlignment="1">
      <alignment horizontal="center" vertical="center" wrapText="1"/>
    </xf>
    <xf numFmtId="0" fontId="10" fillId="0" borderId="0" xfId="4" applyFont="1" applyAlignment="1">
      <alignment horizontal="center" vertical="center" wrapText="1"/>
    </xf>
    <xf numFmtId="0" fontId="10" fillId="0" borderId="69" xfId="4" applyFont="1" applyBorder="1" applyAlignment="1">
      <alignment horizontal="center" vertical="center" wrapText="1"/>
    </xf>
    <xf numFmtId="2" fontId="11" fillId="0" borderId="22" xfId="4" applyNumberFormat="1" applyFont="1" applyBorder="1" applyAlignment="1">
      <alignment horizontal="center" vertical="center" shrinkToFit="1"/>
    </xf>
    <xf numFmtId="2" fontId="11" fillId="0" borderId="23" xfId="4" applyNumberFormat="1" applyFont="1" applyBorder="1" applyAlignment="1">
      <alignment horizontal="center" vertical="center"/>
    </xf>
    <xf numFmtId="2" fontId="11" fillId="0" borderId="15" xfId="4" applyNumberFormat="1" applyFont="1" applyBorder="1" applyAlignment="1">
      <alignment horizontal="center" vertical="center" wrapText="1"/>
    </xf>
    <xf numFmtId="2" fontId="25" fillId="0" borderId="53" xfId="4" applyNumberFormat="1" applyFont="1" applyBorder="1" applyAlignment="1">
      <alignment horizontal="center" vertical="center" wrapText="1"/>
    </xf>
    <xf numFmtId="0" fontId="4" fillId="0" borderId="0" xfId="3" applyFont="1" applyAlignment="1">
      <alignment horizontal="left" vertical="center"/>
    </xf>
    <xf numFmtId="0" fontId="4" fillId="0" borderId="0" xfId="1" applyFont="1" applyAlignment="1" applyProtection="1">
      <alignment horizontal="center" vertical="center"/>
      <protection locked="0"/>
    </xf>
    <xf numFmtId="0" fontId="10" fillId="0" borderId="60" xfId="4" applyFont="1" applyBorder="1" applyAlignment="1">
      <alignment horizontal="center" vertical="center" wrapText="1"/>
    </xf>
    <xf numFmtId="0" fontId="10" fillId="0" borderId="29" xfId="4" applyFont="1" applyBorder="1" applyAlignment="1">
      <alignment horizontal="center" vertical="center" wrapText="1"/>
    </xf>
    <xf numFmtId="0" fontId="10" fillId="0" borderId="71" xfId="4" applyFont="1" applyBorder="1" applyAlignment="1">
      <alignment horizontal="center" vertical="center" wrapText="1"/>
    </xf>
    <xf numFmtId="0" fontId="12" fillId="0" borderId="71" xfId="4" applyFont="1" applyBorder="1" applyAlignment="1">
      <alignment horizontal="center" vertical="center" wrapText="1"/>
    </xf>
    <xf numFmtId="0" fontId="11" fillId="0" borderId="71" xfId="4" applyFont="1" applyBorder="1" applyAlignment="1">
      <alignment horizontal="center" vertical="center"/>
    </xf>
    <xf numFmtId="0" fontId="11" fillId="0" borderId="29" xfId="4" applyFont="1" applyBorder="1" applyAlignment="1">
      <alignment horizontal="center" vertical="center"/>
    </xf>
    <xf numFmtId="2" fontId="11" fillId="0" borderId="10" xfId="4" applyNumberFormat="1" applyFont="1" applyBorder="1" applyAlignment="1" applyProtection="1">
      <alignment horizontal="center" vertical="center"/>
      <protection locked="0"/>
    </xf>
    <xf numFmtId="2" fontId="11" fillId="0" borderId="8" xfId="4" applyNumberFormat="1" applyFont="1" applyBorder="1" applyAlignment="1">
      <alignment horizontal="center" vertical="center"/>
    </xf>
    <xf numFmtId="2" fontId="11" fillId="0" borderId="9" xfId="4" applyNumberFormat="1" applyFont="1" applyBorder="1" applyAlignment="1">
      <alignment horizontal="center" vertical="center" wrapText="1"/>
    </xf>
    <xf numFmtId="0" fontId="11" fillId="0" borderId="51" xfId="4" applyFont="1" applyBorder="1" applyAlignment="1">
      <alignment horizontal="center" vertical="center"/>
    </xf>
    <xf numFmtId="0" fontId="10" fillId="0" borderId="18" xfId="4" applyFont="1" applyBorder="1" applyAlignment="1">
      <alignment horizontal="center" vertical="center" shrinkToFit="1"/>
    </xf>
    <xf numFmtId="2" fontId="11" fillId="0" borderId="49" xfId="4" applyNumberFormat="1" applyFont="1" applyBorder="1" applyAlignment="1" applyProtection="1">
      <alignment horizontal="center" vertical="center"/>
      <protection locked="0"/>
    </xf>
    <xf numFmtId="0" fontId="4" fillId="0" borderId="0" xfId="0" applyFont="1" applyAlignment="1">
      <alignment horizontal="left" vertical="center"/>
    </xf>
    <xf numFmtId="0" fontId="11" fillId="0" borderId="9" xfId="0" applyFont="1" applyBorder="1" applyAlignment="1">
      <alignment horizontal="center" shrinkToFit="1"/>
    </xf>
    <xf numFmtId="187" fontId="11" fillId="0" borderId="43" xfId="7" applyNumberFormat="1" applyFont="1" applyBorder="1" applyAlignment="1" applyProtection="1">
      <alignment horizontal="center" vertical="center" wrapText="1"/>
      <protection locked="0"/>
    </xf>
    <xf numFmtId="0" fontId="10" fillId="0" borderId="9" xfId="4" applyFont="1" applyBorder="1" applyAlignment="1" applyProtection="1">
      <alignment horizontal="center" vertical="center" shrinkToFit="1"/>
      <protection locked="0"/>
    </xf>
    <xf numFmtId="0" fontId="10" fillId="0" borderId="24" xfId="4" applyFont="1" applyBorder="1" applyAlignment="1" applyProtection="1">
      <alignment horizontal="center" vertical="center" shrinkToFit="1"/>
      <protection locked="0"/>
    </xf>
    <xf numFmtId="0" fontId="10" fillId="0" borderId="12" xfId="4" applyFont="1" applyBorder="1" applyAlignment="1" applyProtection="1">
      <alignment horizontal="center" vertical="center" shrinkToFit="1"/>
      <protection locked="0"/>
    </xf>
    <xf numFmtId="0" fontId="10" fillId="0" borderId="40" xfId="4" applyFont="1" applyBorder="1" applyAlignment="1" applyProtection="1">
      <alignment horizontal="center" vertical="center" shrinkToFit="1"/>
      <protection locked="0"/>
    </xf>
    <xf numFmtId="0" fontId="11" fillId="0" borderId="0" xfId="0" applyFont="1" applyAlignment="1">
      <alignment vertical="center"/>
    </xf>
    <xf numFmtId="0" fontId="8" fillId="0" borderId="0" xfId="0" applyFont="1" applyAlignment="1">
      <alignment horizontal="left" vertical="center"/>
    </xf>
    <xf numFmtId="0" fontId="11" fillId="0" borderId="0" xfId="4" applyFont="1" applyAlignment="1">
      <alignment horizontal="left" vertical="center"/>
    </xf>
    <xf numFmtId="2" fontId="11" fillId="0" borderId="18" xfId="4" applyNumberFormat="1" applyFont="1" applyBorder="1" applyAlignment="1">
      <alignment horizontal="center" vertical="center" wrapText="1"/>
    </xf>
    <xf numFmtId="0" fontId="6" fillId="8" borderId="0" xfId="5" applyFont="1" applyFill="1" applyProtection="1">
      <protection hidden="1"/>
    </xf>
    <xf numFmtId="0" fontId="6" fillId="8" borderId="0" xfId="5" applyFont="1" applyFill="1" applyAlignment="1">
      <alignment horizontal="center"/>
    </xf>
    <xf numFmtId="0" fontId="6" fillId="8" borderId="0" xfId="5" applyFont="1" applyFill="1"/>
    <xf numFmtId="0" fontId="6" fillId="8" borderId="0" xfId="5" applyFont="1" applyFill="1" applyAlignment="1" applyProtection="1">
      <alignment horizontal="center"/>
      <protection hidden="1"/>
    </xf>
    <xf numFmtId="0" fontId="20" fillId="12" borderId="0" xfId="0" applyFont="1" applyFill="1"/>
    <xf numFmtId="0" fontId="7" fillId="13" borderId="1" xfId="5" applyFont="1" applyFill="1" applyBorder="1" applyAlignment="1">
      <alignment horizontal="center" vertical="center"/>
    </xf>
    <xf numFmtId="0" fontId="27" fillId="0" borderId="1" xfId="5" applyFont="1" applyBorder="1" applyAlignment="1">
      <alignment horizontal="center" vertical="center"/>
    </xf>
    <xf numFmtId="0" fontId="27" fillId="7" borderId="0" xfId="5" applyFont="1" applyFill="1" applyAlignment="1">
      <alignment horizontal="center" vertical="center"/>
    </xf>
    <xf numFmtId="0" fontId="11" fillId="0" borderId="25" xfId="0" applyFont="1" applyBorder="1" applyAlignment="1" applyProtection="1">
      <alignment horizontal="center" vertical="center"/>
      <protection locked="0"/>
    </xf>
    <xf numFmtId="0" fontId="11" fillId="0" borderId="26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horizontal="center" vertical="center"/>
      <protection locked="0"/>
    </xf>
    <xf numFmtId="0" fontId="11" fillId="0" borderId="52" xfId="0" applyFont="1" applyBorder="1" applyAlignment="1" applyProtection="1">
      <alignment horizontal="center" vertical="center"/>
      <protection locked="0"/>
    </xf>
    <xf numFmtId="0" fontId="11" fillId="0" borderId="28" xfId="0" applyFont="1" applyBorder="1" applyAlignment="1" applyProtection="1">
      <alignment horizontal="center" vertical="center"/>
      <protection locked="0"/>
    </xf>
    <xf numFmtId="187" fontId="11" fillId="0" borderId="28" xfId="0" applyNumberFormat="1" applyFont="1" applyBorder="1" applyAlignment="1" applyProtection="1">
      <alignment horizontal="center" vertical="center" wrapText="1"/>
      <protection locked="0"/>
    </xf>
    <xf numFmtId="187" fontId="11" fillId="0" borderId="31" xfId="0" applyNumberFormat="1" applyFont="1" applyBorder="1" applyAlignment="1" applyProtection="1">
      <alignment horizontal="center" vertical="center" wrapText="1"/>
      <protection locked="0"/>
    </xf>
    <xf numFmtId="0" fontId="11" fillId="0" borderId="23" xfId="0" applyFont="1" applyBorder="1" applyAlignment="1">
      <alignment horizontal="left" vertical="center" shrinkToFit="1"/>
    </xf>
    <xf numFmtId="0" fontId="29" fillId="0" borderId="0" xfId="3" applyFont="1" applyAlignment="1">
      <alignment vertical="center"/>
    </xf>
    <xf numFmtId="0" fontId="8" fillId="0" borderId="0" xfId="3" applyFont="1" applyAlignment="1">
      <alignment horizontal="center" vertical="center"/>
    </xf>
    <xf numFmtId="0" fontId="30" fillId="0" borderId="0" xfId="3" applyFont="1" applyAlignment="1" applyProtection="1">
      <alignment vertical="center"/>
      <protection locked="0"/>
    </xf>
    <xf numFmtId="0" fontId="4" fillId="0" borderId="0" xfId="4" applyFont="1" applyAlignment="1">
      <alignment horizontal="center" shrinkToFit="1"/>
    </xf>
    <xf numFmtId="0" fontId="4" fillId="0" borderId="0" xfId="4" applyFont="1" applyAlignment="1">
      <alignment horizontal="center"/>
    </xf>
    <xf numFmtId="0" fontId="11" fillId="0" borderId="1" xfId="4" applyFont="1" applyBorder="1" applyAlignment="1">
      <alignment horizontal="center" vertical="center" wrapText="1"/>
    </xf>
    <xf numFmtId="0" fontId="4" fillId="0" borderId="0" xfId="1" applyFont="1" applyAlignment="1">
      <alignment horizontal="left" vertical="center"/>
    </xf>
    <xf numFmtId="0" fontId="31" fillId="0" borderId="0" xfId="5" applyFont="1" applyAlignment="1">
      <alignment vertical="center"/>
    </xf>
    <xf numFmtId="0" fontId="8" fillId="0" borderId="1" xfId="4" applyFont="1" applyBorder="1" applyAlignment="1">
      <alignment horizontal="center"/>
    </xf>
    <xf numFmtId="0" fontId="8" fillId="0" borderId="1" xfId="4" applyFont="1" applyBorder="1" applyAlignment="1">
      <alignment horizontal="left"/>
    </xf>
    <xf numFmtId="0" fontId="8" fillId="0" borderId="11" xfId="4" applyFont="1" applyBorder="1" applyAlignment="1">
      <alignment horizontal="center"/>
    </xf>
    <xf numFmtId="0" fontId="8" fillId="0" borderId="1" xfId="4" applyFont="1" applyBorder="1"/>
    <xf numFmtId="0" fontId="8" fillId="0" borderId="11" xfId="4" applyFont="1" applyBorder="1" applyAlignment="1">
      <alignment horizontal="center" vertical="center"/>
    </xf>
    <xf numFmtId="2" fontId="11" fillId="19" borderId="1" xfId="4" applyNumberFormat="1" applyFont="1" applyFill="1" applyBorder="1" applyAlignment="1" applyProtection="1">
      <alignment horizontal="center" vertical="center"/>
      <protection locked="0"/>
    </xf>
    <xf numFmtId="2" fontId="11" fillId="19" borderId="1" xfId="4" applyNumberFormat="1" applyFont="1" applyFill="1" applyBorder="1" applyAlignment="1" applyProtection="1">
      <alignment horizontal="center" vertical="center" wrapText="1"/>
      <protection locked="0"/>
    </xf>
    <xf numFmtId="187" fontId="11" fillId="7" borderId="1" xfId="4" applyNumberFormat="1" applyFont="1" applyFill="1" applyBorder="1" applyAlignment="1" applyProtection="1">
      <alignment horizontal="center" vertical="center" shrinkToFit="1"/>
      <protection hidden="1"/>
    </xf>
    <xf numFmtId="0" fontId="3" fillId="0" borderId="0" xfId="4" applyFont="1" applyAlignment="1">
      <alignment vertical="center"/>
    </xf>
    <xf numFmtId="0" fontId="10" fillId="16" borderId="1" xfId="4" applyFont="1" applyFill="1" applyBorder="1" applyAlignment="1">
      <alignment horizontal="center" vertical="center" shrinkToFit="1"/>
    </xf>
    <xf numFmtId="0" fontId="11" fillId="0" borderId="1" xfId="4" applyFont="1" applyBorder="1" applyAlignment="1">
      <alignment horizontal="left" vertical="center" shrinkToFit="1"/>
    </xf>
    <xf numFmtId="0" fontId="11" fillId="0" borderId="1" xfId="4" applyFont="1" applyBorder="1" applyAlignment="1">
      <alignment horizontal="center" vertical="center" shrinkToFit="1"/>
    </xf>
    <xf numFmtId="0" fontId="11" fillId="0" borderId="1" xfId="4" applyFont="1" applyBorder="1" applyAlignment="1">
      <alignment horizontal="center" vertical="center"/>
    </xf>
    <xf numFmtId="0" fontId="10" fillId="16" borderId="1" xfId="4" applyFont="1" applyFill="1" applyBorder="1" applyAlignment="1">
      <alignment horizontal="center" vertical="center" wrapText="1"/>
    </xf>
    <xf numFmtId="0" fontId="21" fillId="5" borderId="0" xfId="0" applyFont="1" applyFill="1" applyAlignment="1">
      <alignment horizontal="center"/>
    </xf>
    <xf numFmtId="0" fontId="20" fillId="4" borderId="0" xfId="0" applyFont="1" applyFill="1" applyAlignment="1">
      <alignment horizontal="center"/>
    </xf>
    <xf numFmtId="0" fontId="4" fillId="0" borderId="0" xfId="0" applyFont="1" applyAlignment="1" applyProtection="1">
      <alignment horizontal="center" vertical="center"/>
      <protection locked="0"/>
    </xf>
    <xf numFmtId="0" fontId="11" fillId="7" borderId="36" xfId="0" applyFont="1" applyFill="1" applyBorder="1" applyAlignment="1">
      <alignment horizontal="center"/>
    </xf>
    <xf numFmtId="0" fontId="11" fillId="7" borderId="1" xfId="0" applyFont="1" applyFill="1" applyBorder="1" applyAlignment="1">
      <alignment horizontal="center"/>
    </xf>
    <xf numFmtId="0" fontId="11" fillId="7" borderId="78" xfId="0" applyFont="1" applyFill="1" applyBorder="1" applyAlignment="1">
      <alignment horizontal="center"/>
    </xf>
    <xf numFmtId="0" fontId="11" fillId="7" borderId="80" xfId="0" applyFont="1" applyFill="1" applyBorder="1" applyAlignment="1">
      <alignment horizontal="center"/>
    </xf>
    <xf numFmtId="0" fontId="11" fillId="7" borderId="24" xfId="0" applyFont="1" applyFill="1" applyBorder="1" applyAlignment="1">
      <alignment horizontal="center"/>
    </xf>
    <xf numFmtId="187" fontId="11" fillId="0" borderId="11" xfId="4" applyNumberFormat="1" applyFont="1" applyBorder="1" applyAlignment="1">
      <alignment horizontal="center" vertical="center" wrapText="1"/>
    </xf>
    <xf numFmtId="187" fontId="11" fillId="0" borderId="44" xfId="4" applyNumberFormat="1" applyFont="1" applyBorder="1" applyAlignment="1">
      <alignment horizontal="center" vertical="center" wrapText="1"/>
    </xf>
    <xf numFmtId="0" fontId="10" fillId="0" borderId="28" xfId="4" applyFont="1" applyBorder="1" applyAlignment="1">
      <alignment horizontal="center" textRotation="90" shrinkToFit="1"/>
    </xf>
    <xf numFmtId="187" fontId="11" fillId="0" borderId="31" xfId="4" applyNumberFormat="1" applyFont="1" applyBorder="1" applyAlignment="1">
      <alignment horizontal="center" vertical="center"/>
    </xf>
    <xf numFmtId="187" fontId="11" fillId="0" borderId="28" xfId="4" applyNumberFormat="1" applyFont="1" applyBorder="1" applyAlignment="1">
      <alignment horizontal="center" vertical="center"/>
    </xf>
    <xf numFmtId="187" fontId="11" fillId="0" borderId="42" xfId="4" applyNumberFormat="1" applyFont="1" applyBorder="1" applyAlignment="1">
      <alignment horizontal="center" vertical="center"/>
    </xf>
    <xf numFmtId="0" fontId="11" fillId="3" borderId="1" xfId="4" applyFont="1" applyFill="1" applyBorder="1" applyAlignment="1">
      <alignment horizontal="center" vertical="center"/>
    </xf>
    <xf numFmtId="2" fontId="11" fillId="0" borderId="1" xfId="4" applyNumberFormat="1" applyFont="1" applyBorder="1" applyAlignment="1">
      <alignment vertical="center"/>
    </xf>
    <xf numFmtId="0" fontId="11" fillId="16" borderId="1" xfId="4" applyFont="1" applyFill="1" applyBorder="1" applyAlignment="1">
      <alignment horizontal="center"/>
    </xf>
    <xf numFmtId="0" fontId="4" fillId="3" borderId="1" xfId="4" applyFont="1" applyFill="1" applyBorder="1" applyAlignment="1">
      <alignment horizontal="center" vertical="center"/>
    </xf>
    <xf numFmtId="0" fontId="11" fillId="7" borderId="1" xfId="4" applyFont="1" applyFill="1" applyBorder="1" applyAlignment="1">
      <alignment horizontal="center"/>
    </xf>
    <xf numFmtId="2" fontId="11" fillId="0" borderId="1" xfId="4" applyNumberFormat="1" applyFont="1" applyBorder="1" applyAlignment="1" applyProtection="1">
      <alignment horizontal="center" vertical="center" shrinkToFit="1"/>
      <protection hidden="1"/>
    </xf>
    <xf numFmtId="2" fontId="11" fillId="3" borderId="1" xfId="4" applyNumberFormat="1" applyFont="1" applyFill="1" applyBorder="1" applyAlignment="1">
      <alignment horizontal="center" vertical="center"/>
    </xf>
    <xf numFmtId="0" fontId="10" fillId="7" borderId="1" xfId="4" applyFont="1" applyFill="1" applyBorder="1" applyAlignment="1">
      <alignment horizontal="center" vertical="center" shrinkToFit="1"/>
    </xf>
    <xf numFmtId="0" fontId="10" fillId="7" borderId="9" xfId="0" applyFont="1" applyFill="1" applyBorder="1" applyAlignment="1">
      <alignment horizontal="center" shrinkToFit="1"/>
    </xf>
    <xf numFmtId="2" fontId="11" fillId="7" borderId="7" xfId="0" applyNumberFormat="1" applyFont="1" applyFill="1" applyBorder="1" applyAlignment="1" applyProtection="1">
      <alignment horizontal="center" wrapText="1"/>
      <protection locked="0"/>
    </xf>
    <xf numFmtId="2" fontId="11" fillId="7" borderId="36" xfId="0" applyNumberFormat="1" applyFont="1" applyFill="1" applyBorder="1" applyAlignment="1" applyProtection="1">
      <alignment horizontal="center"/>
      <protection locked="0"/>
    </xf>
    <xf numFmtId="2" fontId="11" fillId="7" borderId="8" xfId="0" applyNumberFormat="1" applyFont="1" applyFill="1" applyBorder="1" applyAlignment="1" applyProtection="1">
      <alignment horizontal="center" wrapText="1"/>
      <protection locked="0"/>
    </xf>
    <xf numFmtId="2" fontId="11" fillId="7" borderId="1" xfId="0" applyNumberFormat="1" applyFont="1" applyFill="1" applyBorder="1" applyAlignment="1" applyProtection="1">
      <alignment horizontal="center"/>
      <protection locked="0"/>
    </xf>
    <xf numFmtId="2" fontId="11" fillId="7" borderId="77" xfId="0" applyNumberFormat="1" applyFont="1" applyFill="1" applyBorder="1" applyAlignment="1" applyProtection="1">
      <alignment horizontal="center" wrapText="1"/>
      <protection locked="0"/>
    </xf>
    <xf numFmtId="2" fontId="11" fillId="7" borderId="78" xfId="0" applyNumberFormat="1" applyFont="1" applyFill="1" applyBorder="1" applyAlignment="1" applyProtection="1">
      <alignment horizontal="center"/>
      <protection locked="0"/>
    </xf>
    <xf numFmtId="2" fontId="11" fillId="7" borderId="79" xfId="0" applyNumberFormat="1" applyFont="1" applyFill="1" applyBorder="1" applyAlignment="1" applyProtection="1">
      <alignment horizontal="center" wrapText="1"/>
      <protection locked="0"/>
    </xf>
    <xf numFmtId="2" fontId="11" fillId="7" borderId="80" xfId="0" applyNumberFormat="1" applyFont="1" applyFill="1" applyBorder="1" applyAlignment="1" applyProtection="1">
      <alignment horizontal="center"/>
      <protection locked="0"/>
    </xf>
    <xf numFmtId="2" fontId="11" fillId="7" borderId="8" xfId="0" applyNumberFormat="1" applyFont="1" applyFill="1" applyBorder="1" applyAlignment="1" applyProtection="1">
      <alignment horizontal="center" shrinkToFit="1"/>
      <protection locked="0"/>
    </xf>
    <xf numFmtId="2" fontId="11" fillId="7" borderId="9" xfId="0" applyNumberFormat="1" applyFont="1" applyFill="1" applyBorder="1" applyAlignment="1" applyProtection="1">
      <alignment horizontal="center" wrapText="1"/>
      <protection locked="0"/>
    </xf>
    <xf numFmtId="2" fontId="11" fillId="7" borderId="24" xfId="0" applyNumberFormat="1" applyFont="1" applyFill="1" applyBorder="1" applyAlignment="1" applyProtection="1">
      <alignment horizontal="center"/>
      <protection locked="0"/>
    </xf>
    <xf numFmtId="0" fontId="11" fillId="7" borderId="31" xfId="0" applyFont="1" applyFill="1" applyBorder="1" applyAlignment="1">
      <alignment horizontal="center"/>
    </xf>
    <xf numFmtId="0" fontId="11" fillId="0" borderId="10" xfId="0" applyFont="1" applyBorder="1" applyAlignment="1">
      <alignment horizontal="center" vertical="center" shrinkToFit="1"/>
    </xf>
    <xf numFmtId="0" fontId="11" fillId="0" borderId="1" xfId="0" applyFont="1" applyBorder="1" applyAlignment="1">
      <alignment horizontal="center" vertical="center"/>
    </xf>
    <xf numFmtId="0" fontId="11" fillId="0" borderId="27" xfId="0" applyFont="1" applyBorder="1" applyAlignment="1">
      <alignment horizontal="center" vertical="center"/>
    </xf>
    <xf numFmtId="0" fontId="11" fillId="0" borderId="36" xfId="0" applyFont="1" applyBorder="1" applyAlignment="1">
      <alignment horizontal="center" vertical="center"/>
    </xf>
    <xf numFmtId="0" fontId="11" fillId="0" borderId="49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0" fontId="11" fillId="0" borderId="24" xfId="0" applyFont="1" applyBorder="1" applyAlignment="1">
      <alignment horizontal="center" vertical="center" wrapText="1"/>
    </xf>
    <xf numFmtId="0" fontId="11" fillId="0" borderId="24" xfId="0" applyFont="1" applyBorder="1" applyAlignment="1">
      <alignment horizontal="center" vertical="center"/>
    </xf>
    <xf numFmtId="0" fontId="11" fillId="0" borderId="40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9" fillId="0" borderId="0" xfId="6" applyFont="1" applyAlignment="1">
      <alignment horizontal="center" vertical="center"/>
    </xf>
    <xf numFmtId="0" fontId="9" fillId="0" borderId="0" xfId="3" applyFont="1" applyAlignment="1">
      <alignment horizontal="center" vertical="center"/>
    </xf>
    <xf numFmtId="0" fontId="11" fillId="0" borderId="6" xfId="6" applyFont="1" applyBorder="1" applyAlignment="1" applyProtection="1">
      <alignment horizontal="center" vertical="center"/>
      <protection locked="0"/>
    </xf>
    <xf numFmtId="0" fontId="11" fillId="0" borderId="25" xfId="6" applyFont="1" applyBorder="1" applyAlignment="1" applyProtection="1">
      <alignment horizontal="center" vertical="center"/>
      <protection locked="0"/>
    </xf>
    <xf numFmtId="0" fontId="11" fillId="0" borderId="26" xfId="6" applyFont="1" applyBorder="1" applyAlignment="1" applyProtection="1">
      <alignment horizontal="center" vertical="center"/>
      <protection locked="0"/>
    </xf>
    <xf numFmtId="0" fontId="11" fillId="0" borderId="8" xfId="6" applyFont="1" applyBorder="1" applyAlignment="1" applyProtection="1">
      <alignment horizontal="center" vertical="center"/>
      <protection locked="0"/>
    </xf>
    <xf numFmtId="0" fontId="11" fillId="0" borderId="1" xfId="6" applyFont="1" applyBorder="1" applyAlignment="1" applyProtection="1">
      <alignment horizontal="center" vertical="center"/>
      <protection locked="0"/>
    </xf>
    <xf numFmtId="0" fontId="11" fillId="0" borderId="27" xfId="6" applyFont="1" applyBorder="1" applyAlignment="1" applyProtection="1">
      <alignment horizontal="center" vertical="center"/>
      <protection locked="0"/>
    </xf>
    <xf numFmtId="0" fontId="11" fillId="0" borderId="7" xfId="6" applyFont="1" applyBorder="1" applyAlignment="1" applyProtection="1">
      <alignment horizontal="center" vertical="center"/>
      <protection locked="0"/>
    </xf>
    <xf numFmtId="0" fontId="11" fillId="0" borderId="36" xfId="6" applyFont="1" applyBorder="1" applyAlignment="1" applyProtection="1">
      <alignment horizontal="center" vertical="center"/>
      <protection locked="0"/>
    </xf>
    <xf numFmtId="0" fontId="11" fillId="0" borderId="11" xfId="6" applyFont="1" applyBorder="1" applyAlignment="1" applyProtection="1">
      <alignment horizontal="center" vertical="center"/>
      <protection locked="0"/>
    </xf>
    <xf numFmtId="0" fontId="11" fillId="0" borderId="24" xfId="0" applyFont="1" applyBorder="1" applyAlignment="1">
      <alignment horizontal="center" vertical="center" shrinkToFit="1"/>
    </xf>
    <xf numFmtId="0" fontId="11" fillId="0" borderId="12" xfId="0" applyFont="1" applyBorder="1" applyAlignment="1">
      <alignment horizontal="center" vertical="center" shrinkToFit="1"/>
    </xf>
    <xf numFmtId="0" fontId="11" fillId="0" borderId="40" xfId="0" applyFont="1" applyBorder="1" applyAlignment="1">
      <alignment horizontal="center" vertical="center" shrinkToFit="1"/>
    </xf>
    <xf numFmtId="2" fontId="11" fillId="0" borderId="0" xfId="4" applyNumberFormat="1" applyFont="1" applyAlignment="1">
      <alignment horizontal="center" vertical="center" shrinkToFit="1"/>
    </xf>
    <xf numFmtId="2" fontId="11" fillId="0" borderId="0" xfId="4" applyNumberFormat="1" applyFont="1" applyAlignment="1">
      <alignment vertical="center" shrinkToFit="1"/>
    </xf>
    <xf numFmtId="0" fontId="30" fillId="0" borderId="0" xfId="3" applyFont="1" applyAlignment="1" applyProtection="1">
      <alignment horizontal="center" vertical="center"/>
      <protection locked="0"/>
    </xf>
    <xf numFmtId="0" fontId="9" fillId="0" borderId="0" xfId="3" applyFont="1" applyAlignment="1">
      <alignment horizontal="center" vertical="center" shrinkToFit="1"/>
    </xf>
    <xf numFmtId="0" fontId="9" fillId="0" borderId="0" xfId="3" applyFont="1" applyAlignment="1">
      <alignment horizontal="left"/>
    </xf>
    <xf numFmtId="0" fontId="16" fillId="0" borderId="0" xfId="0" applyFont="1"/>
    <xf numFmtId="0" fontId="7" fillId="0" borderId="0" xfId="3" applyFont="1" applyAlignment="1">
      <alignment horizontal="center"/>
    </xf>
    <xf numFmtId="0" fontId="19" fillId="0" borderId="1" xfId="0" applyFont="1" applyBorder="1"/>
    <xf numFmtId="0" fontId="19" fillId="0" borderId="1" xfId="0" applyFont="1" applyBorder="1" applyAlignment="1">
      <alignment horizontal="center"/>
    </xf>
    <xf numFmtId="0" fontId="19" fillId="0" borderId="1" xfId="0" applyFont="1" applyBorder="1" applyAlignment="1">
      <alignment horizontal="left"/>
    </xf>
    <xf numFmtId="2" fontId="11" fillId="0" borderId="11" xfId="4" applyNumberFormat="1" applyFont="1" applyBorder="1" applyAlignment="1">
      <alignment horizontal="center" vertical="center" wrapText="1"/>
    </xf>
    <xf numFmtId="0" fontId="11" fillId="0" borderId="7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left" vertical="center" shrinkToFit="1"/>
    </xf>
    <xf numFmtId="0" fontId="11" fillId="0" borderId="13" xfId="0" applyFont="1" applyBorder="1" applyAlignment="1">
      <alignment horizontal="left" vertical="center" shrinkToFit="1"/>
    </xf>
    <xf numFmtId="0" fontId="10" fillId="0" borderId="9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shrinkToFit="1"/>
    </xf>
    <xf numFmtId="0" fontId="10" fillId="0" borderId="40" xfId="0" applyFont="1" applyBorder="1" applyAlignment="1">
      <alignment horizontal="center" shrinkToFit="1"/>
    </xf>
    <xf numFmtId="0" fontId="4" fillId="0" borderId="0" xfId="0" applyFont="1" applyAlignment="1">
      <alignment horizontal="center" vertical="center"/>
    </xf>
    <xf numFmtId="2" fontId="11" fillId="0" borderId="7" xfId="0" applyNumberFormat="1" applyFont="1" applyBorder="1" applyAlignment="1">
      <alignment horizontal="center" vertical="center" shrinkToFit="1"/>
    </xf>
    <xf numFmtId="0" fontId="6" fillId="7" borderId="0" xfId="5" applyFont="1" applyFill="1"/>
    <xf numFmtId="0" fontId="10" fillId="0" borderId="24" xfId="0" applyFont="1" applyBorder="1" applyAlignment="1">
      <alignment horizontal="center" vertical="center" wrapText="1"/>
    </xf>
    <xf numFmtId="0" fontId="11" fillId="0" borderId="24" xfId="0" applyFont="1" applyBorder="1" applyAlignment="1">
      <alignment horizontal="center" shrinkToFit="1"/>
    </xf>
    <xf numFmtId="0" fontId="10" fillId="0" borderId="53" xfId="0" applyFont="1" applyBorder="1" applyAlignment="1">
      <alignment horizontal="center" vertical="center" wrapText="1"/>
    </xf>
    <xf numFmtId="2" fontId="11" fillId="0" borderId="31" xfId="0" applyNumberFormat="1" applyFont="1" applyBorder="1" applyAlignment="1">
      <alignment horizontal="center" vertical="center" shrinkToFit="1"/>
    </xf>
    <xf numFmtId="2" fontId="11" fillId="0" borderId="28" xfId="0" applyNumberFormat="1" applyFont="1" applyBorder="1" applyAlignment="1">
      <alignment horizontal="center" vertical="center" shrinkToFit="1"/>
    </xf>
    <xf numFmtId="0" fontId="11" fillId="0" borderId="22" xfId="0" applyFont="1" applyBorder="1" applyAlignment="1">
      <alignment horizontal="left" vertical="center" shrinkToFit="1"/>
    </xf>
    <xf numFmtId="0" fontId="11" fillId="0" borderId="31" xfId="0" applyFont="1" applyBorder="1" applyAlignment="1">
      <alignment horizontal="center" vertical="center"/>
    </xf>
    <xf numFmtId="0" fontId="11" fillId="0" borderId="28" xfId="0" applyFont="1" applyBorder="1" applyAlignment="1">
      <alignment horizontal="center" vertical="center"/>
    </xf>
    <xf numFmtId="0" fontId="11" fillId="0" borderId="53" xfId="0" applyFont="1" applyBorder="1" applyAlignment="1">
      <alignment horizontal="center" vertical="center"/>
    </xf>
    <xf numFmtId="0" fontId="11" fillId="0" borderId="13" xfId="0" applyFont="1" applyBorder="1" applyAlignment="1">
      <alignment horizontal="center" vertical="center" shrinkToFit="1"/>
    </xf>
    <xf numFmtId="0" fontId="11" fillId="0" borderId="11" xfId="0" applyFont="1" applyBorder="1" applyAlignment="1">
      <alignment horizontal="center" vertical="center"/>
    </xf>
    <xf numFmtId="0" fontId="11" fillId="0" borderId="12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shrinkToFit="1"/>
    </xf>
    <xf numFmtId="0" fontId="10" fillId="0" borderId="27" xfId="0" applyFont="1" applyBorder="1" applyAlignment="1">
      <alignment horizontal="center" vertical="center" shrinkToFit="1"/>
    </xf>
    <xf numFmtId="0" fontId="10" fillId="0" borderId="1" xfId="0" applyFont="1" applyBorder="1" applyAlignment="1">
      <alignment horizontal="center" vertical="center" wrapText="1"/>
    </xf>
    <xf numFmtId="0" fontId="10" fillId="0" borderId="28" xfId="0" applyFont="1" applyBorder="1" applyAlignment="1">
      <alignment horizontal="center" vertical="center" wrapText="1"/>
    </xf>
    <xf numFmtId="0" fontId="10" fillId="0" borderId="64" xfId="0" applyFont="1" applyBorder="1" applyAlignment="1">
      <alignment horizontal="center" textRotation="90"/>
    </xf>
    <xf numFmtId="0" fontId="10" fillId="0" borderId="8" xfId="0" applyFont="1" applyBorder="1" applyAlignment="1">
      <alignment horizontal="center" vertical="center" wrapText="1"/>
    </xf>
    <xf numFmtId="0" fontId="11" fillId="0" borderId="73" xfId="0" applyFont="1" applyBorder="1" applyAlignment="1">
      <alignment horizontal="center" vertical="center" shrinkToFit="1"/>
    </xf>
    <xf numFmtId="0" fontId="11" fillId="0" borderId="41" xfId="0" applyFont="1" applyBorder="1" applyAlignment="1">
      <alignment horizontal="center" vertical="center" shrinkToFit="1"/>
    </xf>
    <xf numFmtId="0" fontId="11" fillId="0" borderId="39" xfId="0" applyFont="1" applyBorder="1" applyAlignment="1">
      <alignment horizontal="center" vertical="center" shrinkToFit="1"/>
    </xf>
    <xf numFmtId="0" fontId="20" fillId="0" borderId="0" xfId="0" applyFont="1" applyAlignment="1">
      <alignment horizontal="center"/>
    </xf>
    <xf numFmtId="0" fontId="38" fillId="0" borderId="0" xfId="0" applyFont="1"/>
    <xf numFmtId="0" fontId="36" fillId="0" borderId="82" xfId="0" applyFont="1" applyBorder="1" applyAlignment="1">
      <alignment horizontal="center"/>
    </xf>
    <xf numFmtId="0" fontId="36" fillId="0" borderId="82" xfId="0" applyFont="1" applyBorder="1"/>
    <xf numFmtId="0" fontId="36" fillId="0" borderId="83" xfId="0" applyFont="1" applyBorder="1" applyAlignment="1">
      <alignment horizontal="center" vertical="center"/>
    </xf>
    <xf numFmtId="0" fontId="20" fillId="0" borderId="82" xfId="0" applyFont="1" applyBorder="1" applyAlignment="1">
      <alignment horizontal="center"/>
    </xf>
    <xf numFmtId="0" fontId="20" fillId="0" borderId="82" xfId="0" applyFont="1" applyBorder="1" applyAlignment="1">
      <alignment horizontal="left"/>
    </xf>
    <xf numFmtId="0" fontId="20" fillId="0" borderId="83" xfId="0" applyFont="1" applyBorder="1" applyAlignment="1">
      <alignment horizontal="center" vertical="center"/>
    </xf>
    <xf numFmtId="0" fontId="20" fillId="0" borderId="83" xfId="0" applyFont="1" applyBorder="1" applyAlignment="1">
      <alignment horizontal="center"/>
    </xf>
    <xf numFmtId="0" fontId="20" fillId="0" borderId="82" xfId="0" applyFont="1" applyBorder="1"/>
    <xf numFmtId="0" fontId="20" fillId="0" borderId="0" xfId="0" applyFont="1" applyAlignment="1">
      <alignment vertical="center"/>
    </xf>
    <xf numFmtId="0" fontId="20" fillId="0" borderId="82" xfId="0" applyFont="1" applyBorder="1" applyAlignment="1">
      <alignment horizontal="center" vertical="center"/>
    </xf>
    <xf numFmtId="0" fontId="39" fillId="0" borderId="82" xfId="0" applyFont="1" applyBorder="1" applyAlignment="1">
      <alignment horizontal="center"/>
    </xf>
    <xf numFmtId="0" fontId="39" fillId="0" borderId="82" xfId="0" applyFont="1" applyBorder="1"/>
    <xf numFmtId="0" fontId="39" fillId="0" borderId="83" xfId="0" applyFont="1" applyBorder="1" applyAlignment="1">
      <alignment horizontal="center" vertical="center"/>
    </xf>
    <xf numFmtId="0" fontId="39" fillId="0" borderId="83" xfId="0" applyFont="1" applyBorder="1" applyAlignment="1">
      <alignment horizontal="center"/>
    </xf>
    <xf numFmtId="0" fontId="39" fillId="0" borderId="82" xfId="0" applyFont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31" fillId="0" borderId="0" xfId="5" applyFont="1" applyAlignment="1">
      <alignment horizontal="center" vertical="center"/>
    </xf>
    <xf numFmtId="2" fontId="11" fillId="0" borderId="8" xfId="0" applyNumberFormat="1" applyFont="1" applyBorder="1" applyAlignment="1" applyProtection="1">
      <alignment horizontal="center" vertical="center" shrinkToFit="1"/>
      <protection locked="0"/>
    </xf>
    <xf numFmtId="2" fontId="11" fillId="0" borderId="9" xfId="0" applyNumberFormat="1" applyFont="1" applyBorder="1" applyAlignment="1" applyProtection="1">
      <alignment horizontal="center" vertical="center" shrinkToFit="1"/>
      <protection locked="0"/>
    </xf>
    <xf numFmtId="2" fontId="11" fillId="0" borderId="1" xfId="0" applyNumberFormat="1" applyFont="1" applyBorder="1" applyAlignment="1" applyProtection="1">
      <alignment horizontal="center" vertical="center" shrinkToFit="1"/>
      <protection locked="0"/>
    </xf>
    <xf numFmtId="2" fontId="11" fillId="0" borderId="24" xfId="0" applyNumberFormat="1" applyFont="1" applyBorder="1" applyAlignment="1" applyProtection="1">
      <alignment horizontal="center" vertical="center" shrinkToFit="1"/>
      <protection locked="0"/>
    </xf>
    <xf numFmtId="2" fontId="11" fillId="0" borderId="36" xfId="0" applyNumberFormat="1" applyFont="1" applyBorder="1" applyAlignment="1" applyProtection="1">
      <alignment horizontal="center" vertical="center" shrinkToFit="1"/>
      <protection locked="0"/>
    </xf>
    <xf numFmtId="49" fontId="6" fillId="2" borderId="2" xfId="5" applyNumberFormat="1" applyFont="1" applyFill="1" applyBorder="1" applyProtection="1">
      <protection locked="0"/>
    </xf>
    <xf numFmtId="0" fontId="20" fillId="0" borderId="1" xfId="0" applyFont="1" applyBorder="1" applyAlignment="1">
      <alignment horizontal="center"/>
    </xf>
    <xf numFmtId="0" fontId="20" fillId="0" borderId="1" xfId="0" applyFont="1" applyBorder="1"/>
    <xf numFmtId="0" fontId="20" fillId="0" borderId="1" xfId="0" applyFont="1" applyBorder="1" applyAlignment="1">
      <alignment horizontal="center" vertical="center"/>
    </xf>
    <xf numFmtId="0" fontId="20" fillId="0" borderId="0" xfId="2" applyFont="1"/>
    <xf numFmtId="0" fontId="35" fillId="0" borderId="0" xfId="2" applyFont="1" applyAlignment="1">
      <alignment horizontal="center" vertical="center"/>
    </xf>
    <xf numFmtId="0" fontId="36" fillId="0" borderId="0" xfId="2" applyFont="1" applyAlignment="1">
      <alignment horizontal="center" vertical="center"/>
    </xf>
    <xf numFmtId="0" fontId="35" fillId="0" borderId="0" xfId="2" applyFont="1" applyAlignment="1">
      <alignment horizontal="left" vertical="center"/>
    </xf>
    <xf numFmtId="0" fontId="20" fillId="0" borderId="0" xfId="2" applyFont="1" applyAlignment="1">
      <alignment vertical="center"/>
    </xf>
    <xf numFmtId="0" fontId="20" fillId="0" borderId="0" xfId="2" applyFont="1" applyAlignment="1">
      <alignment horizontal="center" vertical="center"/>
    </xf>
    <xf numFmtId="0" fontId="20" fillId="0" borderId="13" xfId="2" applyFont="1" applyBorder="1" applyAlignment="1">
      <alignment horizontal="center" vertical="center"/>
    </xf>
    <xf numFmtId="0" fontId="20" fillId="0" borderId="29" xfId="2" applyFont="1" applyBorder="1" applyAlignment="1">
      <alignment vertical="center"/>
    </xf>
    <xf numFmtId="0" fontId="20" fillId="0" borderId="0" xfId="4" applyFont="1" applyAlignment="1">
      <alignment vertical="center"/>
    </xf>
    <xf numFmtId="0" fontId="8" fillId="0" borderId="0" xfId="6" applyFont="1" applyAlignment="1">
      <alignment horizontal="center"/>
    </xf>
    <xf numFmtId="0" fontId="10" fillId="0" borderId="8" xfId="6" applyFont="1" applyBorder="1" applyAlignment="1">
      <alignment horizontal="center" vertical="center" wrapText="1"/>
    </xf>
    <xf numFmtId="0" fontId="10" fillId="0" borderId="1" xfId="6" applyFont="1" applyBorder="1" applyAlignment="1">
      <alignment horizontal="center" vertical="center" wrapText="1"/>
    </xf>
    <xf numFmtId="0" fontId="12" fillId="0" borderId="27" xfId="6" applyFont="1" applyBorder="1" applyAlignment="1">
      <alignment horizontal="center" vertical="center" wrapText="1"/>
    </xf>
    <xf numFmtId="0" fontId="15" fillId="0" borderId="39" xfId="6" applyFont="1" applyBorder="1" applyAlignment="1">
      <alignment horizontal="left" vertical="top" wrapText="1" shrinkToFit="1"/>
    </xf>
    <xf numFmtId="0" fontId="15" fillId="0" borderId="12" xfId="6" applyFont="1" applyBorder="1" applyAlignment="1">
      <alignment horizontal="left" vertical="top" wrapText="1" shrinkToFit="1"/>
    </xf>
    <xf numFmtId="0" fontId="15" fillId="0" borderId="40" xfId="6" applyFont="1" applyBorder="1" applyAlignment="1">
      <alignment horizontal="left" vertical="top" wrapText="1" shrinkToFit="1"/>
    </xf>
    <xf numFmtId="0" fontId="11" fillId="0" borderId="22" xfId="6" applyFont="1" applyBorder="1" applyAlignment="1">
      <alignment horizontal="left" vertical="center" wrapText="1"/>
    </xf>
    <xf numFmtId="0" fontId="11" fillId="0" borderId="22" xfId="6" applyFont="1" applyBorder="1" applyAlignment="1">
      <alignment horizontal="center" vertical="center"/>
    </xf>
    <xf numFmtId="0" fontId="11" fillId="0" borderId="0" xfId="6" applyFont="1" applyAlignment="1">
      <alignment horizontal="left" vertical="center"/>
    </xf>
    <xf numFmtId="0" fontId="11" fillId="0" borderId="23" xfId="6" applyFont="1" applyBorder="1" applyAlignment="1">
      <alignment horizontal="left" vertical="center" wrapText="1"/>
    </xf>
    <xf numFmtId="2" fontId="11" fillId="0" borderId="23" xfId="6" applyNumberFormat="1" applyFont="1" applyBorder="1" applyAlignment="1">
      <alignment horizontal="center" vertical="center"/>
    </xf>
    <xf numFmtId="0" fontId="11" fillId="0" borderId="23" xfId="6" applyFont="1" applyBorder="1" applyAlignment="1">
      <alignment horizontal="left" vertical="center" shrinkToFit="1"/>
    </xf>
    <xf numFmtId="0" fontId="8" fillId="0" borderId="21" xfId="0" applyFont="1" applyBorder="1"/>
    <xf numFmtId="0" fontId="3" fillId="0" borderId="0" xfId="0" applyFont="1" applyAlignment="1">
      <alignment horizontal="center"/>
    </xf>
    <xf numFmtId="0" fontId="9" fillId="0" borderId="20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 wrapText="1"/>
    </xf>
    <xf numFmtId="0" fontId="4" fillId="0" borderId="17" xfId="0" applyFont="1" applyBorder="1"/>
    <xf numFmtId="0" fontId="9" fillId="0" borderId="19" xfId="0" applyFont="1" applyBorder="1" applyAlignment="1">
      <alignment horizontal="center" vertical="center"/>
    </xf>
    <xf numFmtId="0" fontId="9" fillId="0" borderId="42" xfId="0" applyFont="1" applyBorder="1" applyAlignment="1">
      <alignment textRotation="90" shrinkToFit="1"/>
    </xf>
    <xf numFmtId="0" fontId="9" fillId="0" borderId="43" xfId="0" applyFont="1" applyBorder="1" applyAlignment="1">
      <alignment textRotation="90" shrinkToFit="1"/>
    </xf>
    <xf numFmtId="0" fontId="9" fillId="0" borderId="44" xfId="0" applyFont="1" applyBorder="1" applyAlignment="1">
      <alignment textRotation="90" shrinkToFit="1"/>
    </xf>
    <xf numFmtId="0" fontId="9" fillId="0" borderId="18" xfId="0" applyFont="1" applyBorder="1" applyAlignment="1">
      <alignment horizontal="center" vertical="center"/>
    </xf>
    <xf numFmtId="0" fontId="11" fillId="0" borderId="6" xfId="0" applyFont="1" applyBorder="1" applyAlignment="1">
      <alignment horizontal="center" vertical="center" wrapText="1"/>
    </xf>
    <xf numFmtId="0" fontId="11" fillId="0" borderId="54" xfId="0" applyFont="1" applyBorder="1" applyAlignment="1">
      <alignment horizontal="left" vertical="center" wrapText="1"/>
    </xf>
    <xf numFmtId="0" fontId="11" fillId="0" borderId="19" xfId="0" applyFont="1" applyBorder="1" applyAlignment="1">
      <alignment horizontal="left" vertical="center" wrapText="1"/>
    </xf>
    <xf numFmtId="0" fontId="11" fillId="0" borderId="11" xfId="0" applyFont="1" applyBorder="1" applyAlignment="1">
      <alignment horizontal="left" vertical="center" wrapText="1"/>
    </xf>
    <xf numFmtId="0" fontId="11" fillId="0" borderId="23" xfId="0" applyFont="1" applyBorder="1" applyAlignment="1">
      <alignment horizontal="left" vertical="center" wrapText="1"/>
    </xf>
    <xf numFmtId="0" fontId="11" fillId="0" borderId="58" xfId="0" applyFont="1" applyBorder="1" applyAlignment="1" applyProtection="1">
      <alignment horizontal="center" vertical="center"/>
      <protection locked="0"/>
    </xf>
    <xf numFmtId="0" fontId="11" fillId="0" borderId="38" xfId="0" applyFont="1" applyBorder="1" applyAlignment="1" applyProtection="1">
      <alignment horizontal="center" vertical="center"/>
      <protection locked="0"/>
    </xf>
    <xf numFmtId="2" fontId="11" fillId="7" borderId="7" xfId="0" applyNumberFormat="1" applyFont="1" applyFill="1" applyBorder="1" applyAlignment="1">
      <alignment horizontal="center" wrapText="1"/>
    </xf>
    <xf numFmtId="188" fontId="11" fillId="0" borderId="1" xfId="4" applyNumberFormat="1" applyFont="1" applyBorder="1" applyAlignment="1">
      <alignment horizontal="center" vertical="center" wrapText="1"/>
    </xf>
    <xf numFmtId="0" fontId="8" fillId="0" borderId="0" xfId="3" applyFont="1" applyAlignment="1" applyProtection="1">
      <alignment horizontal="center"/>
      <protection hidden="1"/>
    </xf>
    <xf numFmtId="0" fontId="8" fillId="0" borderId="0" xfId="3" applyFont="1" applyAlignment="1" applyProtection="1">
      <alignment horizontal="left"/>
      <protection hidden="1"/>
    </xf>
    <xf numFmtId="49" fontId="8" fillId="0" borderId="0" xfId="3" applyNumberFormat="1" applyFont="1" applyProtection="1">
      <protection hidden="1"/>
    </xf>
    <xf numFmtId="0" fontId="8" fillId="0" borderId="0" xfId="3" applyFont="1" applyProtection="1">
      <protection hidden="1"/>
    </xf>
    <xf numFmtId="0" fontId="8" fillId="0" borderId="0" xfId="3" applyFont="1" applyAlignment="1" applyProtection="1">
      <alignment vertical="center"/>
      <protection hidden="1"/>
    </xf>
    <xf numFmtId="0" fontId="4" fillId="0" borderId="0" xfId="3" applyFont="1" applyAlignment="1" applyProtection="1">
      <alignment vertical="center"/>
      <protection hidden="1"/>
    </xf>
    <xf numFmtId="0" fontId="3" fillId="0" borderId="0" xfId="3" applyFont="1" applyAlignment="1" applyProtection="1">
      <alignment vertical="center"/>
      <protection hidden="1"/>
    </xf>
    <xf numFmtId="0" fontId="4" fillId="0" borderId="0" xfId="3" applyFont="1" applyAlignment="1" applyProtection="1">
      <alignment horizontal="left" vertical="center"/>
      <protection hidden="1"/>
    </xf>
    <xf numFmtId="0" fontId="4" fillId="0" borderId="45" xfId="3" applyFont="1" applyBorder="1" applyAlignment="1" applyProtection="1">
      <alignment vertical="center"/>
      <protection hidden="1"/>
    </xf>
    <xf numFmtId="0" fontId="4" fillId="0" borderId="0" xfId="3" applyFont="1" applyAlignment="1" applyProtection="1">
      <alignment horizontal="center" vertical="center"/>
      <protection hidden="1"/>
    </xf>
    <xf numFmtId="0" fontId="9" fillId="0" borderId="0" xfId="3" applyFont="1" applyAlignment="1" applyProtection="1">
      <alignment vertical="center"/>
      <protection hidden="1"/>
    </xf>
    <xf numFmtId="187" fontId="4" fillId="0" borderId="0" xfId="3" applyNumberFormat="1" applyFont="1" applyAlignment="1" applyProtection="1">
      <alignment vertical="center"/>
      <protection hidden="1"/>
    </xf>
    <xf numFmtId="0" fontId="4" fillId="0" borderId="0" xfId="3" applyFont="1" applyAlignment="1" applyProtection="1">
      <alignment vertical="center" shrinkToFit="1"/>
      <protection hidden="1"/>
    </xf>
    <xf numFmtId="0" fontId="8" fillId="0" borderId="0" xfId="3" applyFont="1" applyAlignment="1" applyProtection="1">
      <alignment horizontal="center" vertical="center"/>
      <protection hidden="1"/>
    </xf>
    <xf numFmtId="2" fontId="11" fillId="0" borderId="0" xfId="4" applyNumberFormat="1" applyFont="1" applyAlignment="1" applyProtection="1">
      <alignment horizontal="center" vertical="center" shrinkToFit="1"/>
      <protection hidden="1"/>
    </xf>
    <xf numFmtId="0" fontId="20" fillId="0" borderId="43" xfId="0" applyFont="1" applyBorder="1" applyAlignment="1">
      <alignment horizontal="center"/>
    </xf>
    <xf numFmtId="0" fontId="20" fillId="0" borderId="43" xfId="0" applyFont="1" applyBorder="1"/>
    <xf numFmtId="0" fontId="20" fillId="0" borderId="43" xfId="0" applyFont="1" applyBorder="1" applyAlignment="1">
      <alignment horizontal="center" vertical="center"/>
    </xf>
    <xf numFmtId="0" fontId="41" fillId="0" borderId="1" xfId="0" applyFont="1" applyBorder="1" applyAlignment="1">
      <alignment horizontal="center"/>
    </xf>
    <xf numFmtId="0" fontId="41" fillId="0" borderId="1" xfId="0" applyFont="1" applyBorder="1"/>
    <xf numFmtId="0" fontId="41" fillId="0" borderId="1" xfId="0" applyFont="1" applyBorder="1" applyAlignment="1">
      <alignment horizontal="center" vertical="center"/>
    </xf>
    <xf numFmtId="0" fontId="20" fillId="0" borderId="0" xfId="8" applyFont="1" applyAlignment="1">
      <alignment textRotation="90"/>
    </xf>
    <xf numFmtId="0" fontId="20" fillId="0" borderId="0" xfId="8" applyFont="1"/>
    <xf numFmtId="0" fontId="42" fillId="0" borderId="1" xfId="8" applyFont="1" applyBorder="1" applyAlignment="1">
      <alignment horizontal="center" vertical="center" shrinkToFit="1"/>
    </xf>
    <xf numFmtId="0" fontId="43" fillId="0" borderId="87" xfId="8" applyFont="1" applyBorder="1" applyAlignment="1">
      <alignment horizontal="center" vertical="center" shrinkToFit="1"/>
    </xf>
    <xf numFmtId="0" fontId="43" fillId="0" borderId="88" xfId="8" applyFont="1" applyBorder="1" applyAlignment="1">
      <alignment horizontal="center" vertical="center" shrinkToFit="1"/>
    </xf>
    <xf numFmtId="0" fontId="43" fillId="0" borderId="89" xfId="8" applyFont="1" applyBorder="1" applyAlignment="1">
      <alignment horizontal="center" vertical="center" shrinkToFit="1"/>
    </xf>
    <xf numFmtId="0" fontId="43" fillId="0" borderId="90" xfId="8" applyFont="1" applyBorder="1" applyAlignment="1">
      <alignment horizontal="center" vertical="center" shrinkToFit="1"/>
    </xf>
    <xf numFmtId="0" fontId="42" fillId="0" borderId="43" xfId="8" applyFont="1" applyBorder="1" applyAlignment="1">
      <alignment horizontal="center" vertical="center" shrinkToFit="1"/>
    </xf>
    <xf numFmtId="0" fontId="43" fillId="0" borderId="87" xfId="8" applyFont="1" applyBorder="1" applyAlignment="1" applyProtection="1">
      <alignment horizontal="center" vertical="center" shrinkToFit="1"/>
      <protection locked="0"/>
    </xf>
    <xf numFmtId="0" fontId="43" fillId="0" borderId="88" xfId="8" applyFont="1" applyBorder="1" applyAlignment="1" applyProtection="1">
      <alignment horizontal="center" vertical="center" shrinkToFit="1"/>
      <protection locked="0"/>
    </xf>
    <xf numFmtId="0" fontId="43" fillId="0" borderId="89" xfId="8" applyFont="1" applyBorder="1" applyAlignment="1" applyProtection="1">
      <alignment horizontal="center" vertical="center" shrinkToFit="1"/>
      <protection locked="0"/>
    </xf>
    <xf numFmtId="0" fontId="4" fillId="0" borderId="91" xfId="5" applyFont="1" applyBorder="1" applyAlignment="1">
      <alignment vertical="center"/>
    </xf>
    <xf numFmtId="0" fontId="4" fillId="0" borderId="92" xfId="5" applyFont="1" applyBorder="1" applyAlignment="1">
      <alignment vertical="center"/>
    </xf>
    <xf numFmtId="0" fontId="4" fillId="0" borderId="92" xfId="5" applyFont="1" applyBorder="1" applyAlignment="1">
      <alignment horizontal="center" vertical="center"/>
    </xf>
    <xf numFmtId="0" fontId="20" fillId="0" borderId="93" xfId="8" applyFont="1" applyBorder="1" applyAlignment="1">
      <alignment horizontal="center" vertical="center" shrinkToFit="1"/>
    </xf>
    <xf numFmtId="0" fontId="20" fillId="0" borderId="94" xfId="8" applyFont="1" applyBorder="1" applyAlignment="1" applyProtection="1">
      <alignment horizontal="center" vertical="center" shrinkToFit="1"/>
      <protection locked="0"/>
    </xf>
    <xf numFmtId="0" fontId="20" fillId="0" borderId="95" xfId="8" applyFont="1" applyBorder="1" applyAlignment="1" applyProtection="1">
      <alignment horizontal="center" vertical="center" shrinkToFit="1"/>
      <protection locked="0"/>
    </xf>
    <xf numFmtId="0" fontId="20" fillId="0" borderId="96" xfId="8" applyFont="1" applyBorder="1" applyAlignment="1" applyProtection="1">
      <alignment horizontal="center" vertical="center" shrinkToFit="1"/>
      <protection locked="0"/>
    </xf>
    <xf numFmtId="0" fontId="20" fillId="0" borderId="94" xfId="8" applyFont="1" applyBorder="1" applyAlignment="1">
      <alignment horizontal="center" vertical="center" shrinkToFit="1"/>
    </xf>
    <xf numFmtId="0" fontId="20" fillId="0" borderId="95" xfId="8" applyFont="1" applyBorder="1" applyAlignment="1">
      <alignment horizontal="center" vertical="center" shrinkToFit="1"/>
    </xf>
    <xf numFmtId="0" fontId="20" fillId="0" borderId="97" xfId="8" applyFont="1" applyBorder="1" applyAlignment="1">
      <alignment horizontal="center" vertical="center" shrinkToFit="1"/>
    </xf>
    <xf numFmtId="0" fontId="20" fillId="0" borderId="96" xfId="8" applyFont="1" applyBorder="1" applyAlignment="1">
      <alignment horizontal="center" vertical="center" shrinkToFit="1"/>
    </xf>
    <xf numFmtId="2" fontId="20" fillId="0" borderId="93" xfId="8" applyNumberFormat="1" applyFont="1" applyBorder="1" applyAlignment="1">
      <alignment horizontal="center" vertical="center" shrinkToFit="1"/>
    </xf>
    <xf numFmtId="0" fontId="4" fillId="0" borderId="98" xfId="5" applyFont="1" applyBorder="1" applyAlignment="1">
      <alignment vertical="center"/>
    </xf>
    <xf numFmtId="0" fontId="4" fillId="0" borderId="99" xfId="5" applyFont="1" applyBorder="1" applyAlignment="1">
      <alignment vertical="center"/>
    </xf>
    <xf numFmtId="0" fontId="4" fillId="0" borderId="99" xfId="5" applyFont="1" applyBorder="1" applyAlignment="1">
      <alignment horizontal="center" vertical="center"/>
    </xf>
    <xf numFmtId="0" fontId="20" fillId="0" borderId="100" xfId="8" applyFont="1" applyBorder="1" applyAlignment="1">
      <alignment horizontal="center" vertical="center" shrinkToFit="1"/>
    </xf>
    <xf numFmtId="0" fontId="20" fillId="0" borderId="101" xfId="8" applyFont="1" applyBorder="1" applyAlignment="1" applyProtection="1">
      <alignment horizontal="center" vertical="center" shrinkToFit="1"/>
      <protection locked="0"/>
    </xf>
    <xf numFmtId="0" fontId="20" fillId="0" borderId="102" xfId="8" applyFont="1" applyBorder="1" applyAlignment="1" applyProtection="1">
      <alignment horizontal="center" vertical="center" shrinkToFit="1"/>
      <protection locked="0"/>
    </xf>
    <xf numFmtId="0" fontId="20" fillId="0" borderId="103" xfId="8" applyFont="1" applyBorder="1" applyAlignment="1" applyProtection="1">
      <alignment horizontal="center" vertical="center" shrinkToFit="1"/>
      <protection locked="0"/>
    </xf>
    <xf numFmtId="0" fontId="20" fillId="0" borderId="101" xfId="8" applyFont="1" applyBorder="1" applyAlignment="1">
      <alignment horizontal="center" vertical="center" shrinkToFit="1"/>
    </xf>
    <xf numFmtId="0" fontId="20" fillId="0" borderId="102" xfId="8" applyFont="1" applyBorder="1" applyAlignment="1">
      <alignment horizontal="center" vertical="center" shrinkToFit="1"/>
    </xf>
    <xf numFmtId="0" fontId="20" fillId="0" borderId="104" xfId="8" applyFont="1" applyBorder="1" applyAlignment="1">
      <alignment horizontal="center" vertical="center" shrinkToFit="1"/>
    </xf>
    <xf numFmtId="0" fontId="20" fillId="0" borderId="103" xfId="8" applyFont="1" applyBorder="1" applyAlignment="1">
      <alignment horizontal="center" vertical="center" shrinkToFit="1"/>
    </xf>
    <xf numFmtId="2" fontId="20" fillId="0" borderId="100" xfId="8" applyNumberFormat="1" applyFont="1" applyBorder="1" applyAlignment="1">
      <alignment horizontal="center" vertical="center" shrinkToFit="1"/>
    </xf>
    <xf numFmtId="0" fontId="20" fillId="0" borderId="0" xfId="8" applyFont="1" applyProtection="1">
      <protection locked="0"/>
    </xf>
    <xf numFmtId="0" fontId="4" fillId="0" borderId="81" xfId="5" applyFont="1" applyBorder="1" applyAlignment="1">
      <alignment vertical="center"/>
    </xf>
    <xf numFmtId="0" fontId="20" fillId="0" borderId="105" xfId="8" applyFont="1" applyBorder="1" applyAlignment="1">
      <alignment horizontal="center" vertical="center" shrinkToFit="1"/>
    </xf>
    <xf numFmtId="0" fontId="20" fillId="0" borderId="106" xfId="8" applyFont="1" applyBorder="1" applyAlignment="1" applyProtection="1">
      <alignment horizontal="center" vertical="center" shrinkToFit="1"/>
      <protection locked="0"/>
    </xf>
    <xf numFmtId="0" fontId="20" fillId="0" borderId="107" xfId="8" applyFont="1" applyBorder="1" applyAlignment="1" applyProtection="1">
      <alignment horizontal="center" vertical="center" shrinkToFit="1"/>
      <protection locked="0"/>
    </xf>
    <xf numFmtId="0" fontId="8" fillId="0" borderId="93" xfId="8" applyFont="1" applyBorder="1" applyAlignment="1">
      <alignment horizontal="center" vertical="center" shrinkToFit="1"/>
    </xf>
    <xf numFmtId="0" fontId="8" fillId="0" borderId="100" xfId="8" applyFont="1" applyBorder="1" applyAlignment="1">
      <alignment horizontal="center" vertical="center" shrinkToFit="1"/>
    </xf>
    <xf numFmtId="0" fontId="20" fillId="0" borderId="109" xfId="8" applyFont="1" applyBorder="1" applyAlignment="1">
      <alignment horizontal="center" vertical="center" shrinkToFit="1"/>
    </xf>
    <xf numFmtId="0" fontId="43" fillId="0" borderId="1" xfId="8" applyFont="1" applyBorder="1" applyAlignment="1">
      <alignment horizontal="center" vertical="center" shrinkToFit="1"/>
    </xf>
    <xf numFmtId="2" fontId="20" fillId="0" borderId="98" xfId="8" applyNumberFormat="1" applyFont="1" applyBorder="1" applyAlignment="1">
      <alignment horizontal="left" vertical="center" shrinkToFit="1"/>
    </xf>
    <xf numFmtId="2" fontId="20" fillId="0" borderId="91" xfId="8" applyNumberFormat="1" applyFont="1" applyBorder="1" applyAlignment="1">
      <alignment horizontal="left" vertical="center" shrinkToFit="1"/>
    </xf>
    <xf numFmtId="2" fontId="20" fillId="0" borderId="110" xfId="8" applyNumberFormat="1" applyFont="1" applyBorder="1" applyAlignment="1">
      <alignment horizontal="left" vertical="center" shrinkToFit="1"/>
    </xf>
    <xf numFmtId="2" fontId="20" fillId="0" borderId="111" xfId="8" applyNumberFormat="1" applyFont="1" applyBorder="1" applyAlignment="1">
      <alignment horizontal="left" vertical="center" shrinkToFit="1"/>
    </xf>
    <xf numFmtId="2" fontId="20" fillId="0" borderId="93" xfId="8" applyNumberFormat="1" applyFont="1" applyBorder="1" applyAlignment="1" applyProtection="1">
      <alignment horizontal="center" vertical="center" shrinkToFit="1"/>
      <protection locked="0"/>
    </xf>
    <xf numFmtId="2" fontId="20" fillId="0" borderId="100" xfId="8" applyNumberFormat="1" applyFont="1" applyBorder="1" applyAlignment="1" applyProtection="1">
      <alignment horizontal="center" vertical="center" shrinkToFit="1"/>
      <protection locked="0"/>
    </xf>
    <xf numFmtId="0" fontId="39" fillId="0" borderId="0" xfId="2" applyFont="1"/>
    <xf numFmtId="0" fontId="47" fillId="0" borderId="0" xfId="2" applyFont="1"/>
    <xf numFmtId="0" fontId="48" fillId="0" borderId="0" xfId="2" applyFont="1"/>
    <xf numFmtId="0" fontId="49" fillId="0" borderId="0" xfId="2" applyFont="1" applyAlignment="1">
      <alignment horizontal="left" vertical="center"/>
    </xf>
    <xf numFmtId="0" fontId="11" fillId="0" borderId="22" xfId="0" applyFont="1" applyBorder="1" applyAlignment="1">
      <alignment horizontal="center" vertical="center" shrinkToFit="1"/>
    </xf>
    <xf numFmtId="2" fontId="11" fillId="0" borderId="49" xfId="0" applyNumberFormat="1" applyFont="1" applyBorder="1" applyAlignment="1">
      <alignment horizontal="center" vertical="center"/>
    </xf>
    <xf numFmtId="2" fontId="11" fillId="0" borderId="27" xfId="0" applyNumberFormat="1" applyFont="1" applyBorder="1" applyAlignment="1">
      <alignment horizontal="center" vertical="center"/>
    </xf>
    <xf numFmtId="0" fontId="20" fillId="0" borderId="112" xfId="8" applyFont="1" applyBorder="1" applyAlignment="1">
      <alignment horizontal="center" vertical="center" shrinkToFit="1"/>
    </xf>
    <xf numFmtId="0" fontId="20" fillId="0" borderId="45" xfId="8" applyFont="1" applyBorder="1" applyAlignment="1">
      <alignment horizontal="center" vertical="center" shrinkToFit="1"/>
    </xf>
    <xf numFmtId="2" fontId="11" fillId="0" borderId="31" xfId="0" applyNumberFormat="1" applyFont="1" applyBorder="1" applyAlignment="1" applyProtection="1">
      <alignment horizontal="center" vertical="center" shrinkToFit="1"/>
      <protection locked="0"/>
    </xf>
    <xf numFmtId="2" fontId="11" fillId="0" borderId="6" xfId="0" applyNumberFormat="1" applyFont="1" applyBorder="1" applyAlignment="1" applyProtection="1">
      <alignment horizontal="center" vertical="center" shrinkToFit="1"/>
      <protection locked="0"/>
    </xf>
    <xf numFmtId="0" fontId="11" fillId="0" borderId="25" xfId="0" applyFont="1" applyBorder="1" applyAlignment="1">
      <alignment horizontal="center" vertical="center" shrinkToFit="1"/>
    </xf>
    <xf numFmtId="0" fontId="11" fillId="0" borderId="36" xfId="0" applyFont="1" applyBorder="1" applyAlignment="1" applyProtection="1">
      <alignment horizontal="center" vertical="center" shrinkToFit="1"/>
      <protection locked="0"/>
    </xf>
    <xf numFmtId="0" fontId="11" fillId="0" borderId="1" xfId="0" applyFont="1" applyBorder="1" applyAlignment="1" applyProtection="1">
      <alignment horizontal="center" vertical="center" shrinkToFit="1"/>
      <protection locked="0"/>
    </xf>
    <xf numFmtId="0" fontId="11" fillId="0" borderId="24" xfId="0" applyFont="1" applyBorder="1" applyAlignment="1" applyProtection="1">
      <alignment horizontal="center" vertical="center" shrinkToFit="1"/>
      <protection locked="0"/>
    </xf>
    <xf numFmtId="0" fontId="20" fillId="0" borderId="113" xfId="8" applyFont="1" applyBorder="1" applyAlignment="1">
      <alignment horizontal="center" vertical="center" shrinkToFit="1"/>
    </xf>
    <xf numFmtId="1" fontId="20" fillId="0" borderId="93" xfId="8" applyNumberFormat="1" applyFont="1" applyBorder="1" applyAlignment="1">
      <alignment horizontal="center" vertical="center" shrinkToFit="1"/>
    </xf>
    <xf numFmtId="1" fontId="20" fillId="0" borderId="100" xfId="8" applyNumberFormat="1" applyFont="1" applyBorder="1" applyAlignment="1">
      <alignment horizontal="center" vertical="center" shrinkToFit="1"/>
    </xf>
    <xf numFmtId="1" fontId="20" fillId="0" borderId="113" xfId="8" applyNumberFormat="1" applyFont="1" applyBorder="1" applyAlignment="1">
      <alignment horizontal="center" vertical="center" shrinkToFit="1"/>
    </xf>
    <xf numFmtId="0" fontId="4" fillId="0" borderId="11" xfId="1" applyFont="1" applyBorder="1" applyAlignment="1" applyProtection="1">
      <alignment horizontal="left" vertical="center"/>
      <protection locked="0"/>
    </xf>
    <xf numFmtId="0" fontId="4" fillId="0" borderId="28" xfId="1" applyFont="1" applyBorder="1" applyAlignment="1" applyProtection="1">
      <alignment horizontal="center" vertical="center"/>
      <protection locked="0"/>
    </xf>
    <xf numFmtId="0" fontId="4" fillId="0" borderId="1" xfId="0" applyFont="1" applyBorder="1" applyAlignment="1">
      <alignment horizontal="center" vertical="center" shrinkToFit="1"/>
    </xf>
    <xf numFmtId="0" fontId="4" fillId="0" borderId="36" xfId="0" applyFont="1" applyBorder="1" applyAlignment="1">
      <alignment horizontal="center" vertical="center" shrinkToFit="1"/>
    </xf>
    <xf numFmtId="2" fontId="4" fillId="0" borderId="1" xfId="3" applyNumberFormat="1" applyFont="1" applyBorder="1" applyAlignment="1" applyProtection="1">
      <alignment horizontal="center" vertical="center" shrinkToFit="1"/>
      <protection hidden="1"/>
    </xf>
    <xf numFmtId="2" fontId="4" fillId="0" borderId="1" xfId="0" applyNumberFormat="1" applyFont="1" applyBorder="1" applyAlignment="1">
      <alignment horizontal="center" vertical="center" shrinkToFit="1"/>
    </xf>
    <xf numFmtId="2" fontId="4" fillId="0" borderId="11" xfId="3" applyNumberFormat="1" applyFont="1" applyBorder="1" applyAlignment="1" applyProtection="1">
      <alignment horizontal="center" vertical="center" shrinkToFit="1"/>
      <protection hidden="1"/>
    </xf>
    <xf numFmtId="0" fontId="9" fillId="0" borderId="11" xfId="0" applyFont="1" applyBorder="1" applyAlignment="1">
      <alignment horizontal="center" vertical="center" shrinkToFit="1"/>
    </xf>
    <xf numFmtId="2" fontId="11" fillId="0" borderId="7" xfId="0" applyNumberFormat="1" applyFont="1" applyBorder="1" applyAlignment="1" applyProtection="1">
      <alignment horizontal="center" vertical="center" shrinkToFit="1"/>
      <protection locked="0"/>
    </xf>
    <xf numFmtId="0" fontId="20" fillId="0" borderId="36" xfId="8" applyFont="1" applyBorder="1" applyAlignment="1">
      <alignment horizontal="center" vertical="center" shrinkToFit="1"/>
    </xf>
    <xf numFmtId="0" fontId="4" fillId="0" borderId="43" xfId="1" applyFont="1" applyBorder="1" applyAlignment="1">
      <alignment horizontal="center" vertical="center"/>
    </xf>
    <xf numFmtId="0" fontId="4" fillId="0" borderId="44" xfId="1" applyFont="1" applyBorder="1" applyAlignment="1" applyProtection="1">
      <alignment vertical="center"/>
      <protection locked="0"/>
    </xf>
    <xf numFmtId="0" fontId="4" fillId="0" borderId="42" xfId="1" applyFont="1" applyBorder="1" applyAlignment="1" applyProtection="1">
      <alignment vertical="center"/>
      <protection locked="0"/>
    </xf>
    <xf numFmtId="0" fontId="4" fillId="0" borderId="1" xfId="1" applyFont="1" applyBorder="1" applyAlignment="1">
      <alignment vertical="center"/>
    </xf>
    <xf numFmtId="0" fontId="4" fillId="0" borderId="1" xfId="1" applyFont="1" applyBorder="1" applyAlignment="1" applyProtection="1">
      <alignment vertical="center"/>
      <protection hidden="1"/>
    </xf>
    <xf numFmtId="0" fontId="4" fillId="0" borderId="1" xfId="1" applyFont="1" applyBorder="1" applyAlignment="1" applyProtection="1">
      <alignment horizontal="center" vertical="center"/>
      <protection hidden="1"/>
    </xf>
    <xf numFmtId="0" fontId="13" fillId="0" borderId="1" xfId="1" applyFont="1" applyBorder="1" applyAlignment="1">
      <alignment vertical="center"/>
    </xf>
    <xf numFmtId="0" fontId="13" fillId="0" borderId="1" xfId="1" applyFont="1" applyBorder="1" applyAlignment="1">
      <alignment horizontal="center" vertical="center"/>
    </xf>
    <xf numFmtId="0" fontId="4" fillId="0" borderId="11" xfId="1" applyFont="1" applyBorder="1" applyAlignment="1">
      <alignment vertical="center"/>
    </xf>
    <xf numFmtId="0" fontId="4" fillId="0" borderId="28" xfId="1" applyFont="1" applyBorder="1" applyAlignment="1">
      <alignment vertical="center"/>
    </xf>
    <xf numFmtId="0" fontId="20" fillId="0" borderId="104" xfId="8" applyFont="1" applyBorder="1" applyAlignment="1" applyProtection="1">
      <alignment horizontal="center" vertical="center" shrinkToFit="1"/>
      <protection locked="0"/>
    </xf>
    <xf numFmtId="0" fontId="20" fillId="0" borderId="108" xfId="8" applyFont="1" applyBorder="1" applyAlignment="1" applyProtection="1">
      <alignment horizontal="center" vertical="center" shrinkToFit="1"/>
      <protection locked="0"/>
    </xf>
    <xf numFmtId="0" fontId="11" fillId="0" borderId="0" xfId="0" applyFont="1" applyAlignment="1">
      <alignment horizontal="center" vertical="center" shrinkToFit="1"/>
    </xf>
    <xf numFmtId="0" fontId="4" fillId="0" borderId="0" xfId="3" applyFont="1" applyAlignment="1" applyProtection="1">
      <alignment horizontal="center"/>
      <protection hidden="1"/>
    </xf>
    <xf numFmtId="0" fontId="4" fillId="0" borderId="0" xfId="3" applyFont="1" applyAlignment="1" applyProtection="1">
      <alignment horizontal="left"/>
      <protection hidden="1"/>
    </xf>
    <xf numFmtId="1" fontId="4" fillId="0" borderId="0" xfId="3" applyNumberFormat="1" applyFont="1" applyAlignment="1" applyProtection="1">
      <alignment horizontal="center"/>
      <protection hidden="1"/>
    </xf>
    <xf numFmtId="2" fontId="4" fillId="0" borderId="0" xfId="3" applyNumberFormat="1" applyFont="1" applyAlignment="1" applyProtection="1">
      <alignment horizontal="center"/>
      <protection hidden="1"/>
    </xf>
    <xf numFmtId="2" fontId="4" fillId="0" borderId="0" xfId="3" applyNumberFormat="1" applyFont="1" applyAlignment="1" applyProtection="1">
      <alignment horizontal="center" vertical="center"/>
      <protection hidden="1"/>
    </xf>
    <xf numFmtId="2" fontId="11" fillId="7" borderId="0" xfId="0" applyNumberFormat="1" applyFont="1" applyFill="1" applyAlignment="1" applyProtection="1">
      <alignment horizontal="center" wrapText="1"/>
      <protection locked="0"/>
    </xf>
    <xf numFmtId="0" fontId="11" fillId="7" borderId="0" xfId="0" applyFont="1" applyFill="1" applyAlignment="1">
      <alignment horizontal="center"/>
    </xf>
    <xf numFmtId="2" fontId="11" fillId="7" borderId="0" xfId="0" applyNumberFormat="1" applyFont="1" applyFill="1" applyAlignment="1" applyProtection="1">
      <alignment horizontal="center"/>
      <protection locked="0"/>
    </xf>
    <xf numFmtId="4" fontId="11" fillId="0" borderId="52" xfId="4" applyNumberFormat="1" applyFont="1" applyBorder="1" applyAlignment="1">
      <alignment horizontal="center" vertical="center" shrinkToFit="1"/>
    </xf>
    <xf numFmtId="4" fontId="11" fillId="0" borderId="56" xfId="4" applyNumberFormat="1" applyFont="1" applyBorder="1" applyAlignment="1">
      <alignment horizontal="center" vertical="center" shrinkToFit="1"/>
    </xf>
    <xf numFmtId="4" fontId="11" fillId="0" borderId="6" xfId="4" applyNumberFormat="1" applyFont="1" applyBorder="1" applyAlignment="1">
      <alignment horizontal="center" vertical="center" shrinkToFit="1"/>
    </xf>
    <xf numFmtId="4" fontId="11" fillId="0" borderId="25" xfId="4" applyNumberFormat="1" applyFont="1" applyBorder="1" applyAlignment="1">
      <alignment horizontal="center" vertical="center" shrinkToFit="1"/>
    </xf>
    <xf numFmtId="4" fontId="11" fillId="0" borderId="26" xfId="4" applyNumberFormat="1" applyFont="1" applyBorder="1" applyAlignment="1">
      <alignment horizontal="center" vertical="center" shrinkToFit="1"/>
    </xf>
    <xf numFmtId="4" fontId="11" fillId="0" borderId="58" xfId="4" applyNumberFormat="1" applyFont="1" applyBorder="1" applyAlignment="1" applyProtection="1">
      <alignment horizontal="center" vertical="center" shrinkToFit="1"/>
      <protection hidden="1"/>
    </xf>
    <xf numFmtId="4" fontId="11" fillId="0" borderId="28" xfId="4" applyNumberFormat="1" applyFont="1" applyBorder="1" applyAlignment="1">
      <alignment horizontal="center" vertical="center"/>
    </xf>
    <xf numFmtId="4" fontId="11" fillId="0" borderId="14" xfId="4" applyNumberFormat="1" applyFont="1" applyBorder="1" applyAlignment="1">
      <alignment horizontal="center" vertical="center"/>
    </xf>
    <xf numFmtId="4" fontId="11" fillId="0" borderId="8" xfId="4" applyNumberFormat="1" applyFont="1" applyBorder="1" applyAlignment="1">
      <alignment horizontal="center" vertical="center"/>
    </xf>
    <xf numFmtId="4" fontId="11" fillId="0" borderId="1" xfId="4" applyNumberFormat="1" applyFont="1" applyBorder="1" applyAlignment="1">
      <alignment horizontal="center" vertical="center"/>
    </xf>
    <xf numFmtId="4" fontId="11" fillId="0" borderId="27" xfId="4" applyNumberFormat="1" applyFont="1" applyBorder="1" applyAlignment="1">
      <alignment horizontal="center" vertical="center"/>
    </xf>
    <xf numFmtId="4" fontId="11" fillId="0" borderId="38" xfId="4" applyNumberFormat="1" applyFont="1" applyBorder="1" applyAlignment="1" applyProtection="1">
      <alignment horizontal="center" vertical="center" shrinkToFit="1"/>
      <protection hidden="1"/>
    </xf>
    <xf numFmtId="4" fontId="11" fillId="0" borderId="38" xfId="4" applyNumberFormat="1" applyFont="1" applyBorder="1" applyAlignment="1">
      <alignment horizontal="center" vertical="center" shrinkToFit="1"/>
    </xf>
    <xf numFmtId="4" fontId="11" fillId="0" borderId="1" xfId="4" applyNumberFormat="1" applyFont="1" applyBorder="1" applyAlignment="1">
      <alignment horizontal="center" vertical="center" wrapText="1"/>
    </xf>
    <xf numFmtId="4" fontId="11" fillId="0" borderId="11" xfId="4" applyNumberFormat="1" applyFont="1" applyBorder="1" applyAlignment="1">
      <alignment horizontal="center" vertical="center"/>
    </xf>
    <xf numFmtId="4" fontId="11" fillId="0" borderId="53" xfId="4" applyNumberFormat="1" applyFont="1" applyBorder="1" applyAlignment="1">
      <alignment horizontal="center" vertical="center" wrapText="1"/>
    </xf>
    <xf numFmtId="4" fontId="11" fillId="0" borderId="24" xfId="4" applyNumberFormat="1" applyFont="1" applyBorder="1" applyAlignment="1">
      <alignment horizontal="center" vertical="center" wrapText="1"/>
    </xf>
    <xf numFmtId="4" fontId="11" fillId="0" borderId="24" xfId="4" applyNumberFormat="1" applyFont="1" applyBorder="1" applyAlignment="1">
      <alignment horizontal="center" vertical="center"/>
    </xf>
    <xf numFmtId="4" fontId="11" fillId="0" borderId="12" xfId="4" applyNumberFormat="1" applyFont="1" applyBorder="1" applyAlignment="1">
      <alignment horizontal="center" vertical="center"/>
    </xf>
    <xf numFmtId="4" fontId="11" fillId="0" borderId="9" xfId="4" applyNumberFormat="1" applyFont="1" applyBorder="1" applyAlignment="1">
      <alignment horizontal="center" vertical="center" wrapText="1"/>
    </xf>
    <xf numFmtId="4" fontId="5" fillId="0" borderId="24" xfId="4" applyNumberFormat="1" applyFont="1" applyBorder="1" applyAlignment="1">
      <alignment horizontal="center" vertical="center" wrapText="1"/>
    </xf>
    <xf numFmtId="4" fontId="5" fillId="0" borderId="40" xfId="4" applyNumberFormat="1" applyFont="1" applyBorder="1" applyAlignment="1">
      <alignment horizontal="center" vertical="center" wrapText="1"/>
    </xf>
    <xf numFmtId="4" fontId="11" fillId="0" borderId="46" xfId="4" applyNumberFormat="1" applyFont="1" applyBorder="1" applyAlignment="1">
      <alignment horizontal="center" vertical="center" shrinkToFit="1"/>
    </xf>
    <xf numFmtId="0" fontId="4" fillId="0" borderId="0" xfId="9" applyFont="1"/>
    <xf numFmtId="0" fontId="20" fillId="0" borderId="114" xfId="8" applyFont="1" applyBorder="1" applyAlignment="1" applyProtection="1">
      <alignment horizontal="center" vertical="center" shrinkToFit="1"/>
      <protection locked="0"/>
    </xf>
    <xf numFmtId="0" fontId="20" fillId="0" borderId="115" xfId="8" applyFont="1" applyBorder="1" applyAlignment="1" applyProtection="1">
      <alignment horizontal="center" vertical="center" shrinkToFit="1"/>
      <protection locked="0"/>
    </xf>
    <xf numFmtId="0" fontId="20" fillId="0" borderId="116" xfId="8" applyFont="1" applyBorder="1" applyAlignment="1" applyProtection="1">
      <alignment horizontal="center" vertical="center" shrinkToFit="1"/>
      <protection locked="0"/>
    </xf>
    <xf numFmtId="0" fontId="20" fillId="0" borderId="117" xfId="8" applyFont="1" applyBorder="1" applyAlignment="1" applyProtection="1">
      <alignment horizontal="center" vertical="center" shrinkToFit="1"/>
      <protection locked="0"/>
    </xf>
    <xf numFmtId="0" fontId="20" fillId="0" borderId="118" xfId="8" applyFont="1" applyBorder="1" applyAlignment="1" applyProtection="1">
      <alignment horizontal="center" vertical="center" shrinkToFit="1"/>
      <protection locked="0"/>
    </xf>
    <xf numFmtId="0" fontId="20" fillId="0" borderId="99" xfId="8" applyFont="1" applyBorder="1" applyAlignment="1" applyProtection="1">
      <alignment horizontal="center" vertical="center" shrinkToFit="1"/>
      <protection locked="0"/>
    </xf>
    <xf numFmtId="0" fontId="20" fillId="0" borderId="114" xfId="8" applyFont="1" applyBorder="1" applyAlignment="1">
      <alignment horizontal="center" vertical="center" shrinkToFit="1"/>
    </xf>
    <xf numFmtId="0" fontId="20" fillId="0" borderId="115" xfId="8" applyFont="1" applyBorder="1" applyAlignment="1">
      <alignment horizontal="center" vertical="center" shrinkToFit="1"/>
    </xf>
    <xf numFmtId="0" fontId="20" fillId="0" borderId="119" xfId="8" applyFont="1" applyBorder="1" applyAlignment="1">
      <alignment horizontal="center" vertical="center" shrinkToFit="1"/>
    </xf>
    <xf numFmtId="0" fontId="20" fillId="0" borderId="116" xfId="8" applyFont="1" applyBorder="1" applyAlignment="1">
      <alignment horizontal="center" vertical="center" shrinkToFit="1"/>
    </xf>
    <xf numFmtId="2" fontId="20" fillId="0" borderId="36" xfId="8" applyNumberFormat="1" applyFont="1" applyBorder="1" applyAlignment="1">
      <alignment horizontal="center" vertical="center" shrinkToFit="1"/>
    </xf>
    <xf numFmtId="2" fontId="20" fillId="0" borderId="10" xfId="8" applyNumberFormat="1" applyFont="1" applyBorder="1" applyAlignment="1">
      <alignment horizontal="left" vertical="center" shrinkToFit="1"/>
    </xf>
    <xf numFmtId="2" fontId="20" fillId="0" borderId="31" xfId="8" applyNumberFormat="1" applyFont="1" applyBorder="1" applyAlignment="1">
      <alignment horizontal="left" vertical="center" shrinkToFit="1"/>
    </xf>
    <xf numFmtId="2" fontId="20" fillId="0" borderId="36" xfId="8" applyNumberFormat="1" applyFont="1" applyBorder="1" applyAlignment="1" applyProtection="1">
      <alignment horizontal="center" vertical="center" shrinkToFit="1"/>
      <protection locked="0"/>
    </xf>
    <xf numFmtId="187" fontId="11" fillId="0" borderId="120" xfId="4" applyNumberFormat="1" applyFont="1" applyBorder="1" applyAlignment="1">
      <alignment horizontal="center" vertical="center"/>
    </xf>
    <xf numFmtId="187" fontId="11" fillId="0" borderId="121" xfId="4" applyNumberFormat="1" applyFont="1" applyBorder="1" applyAlignment="1">
      <alignment horizontal="center" vertical="center"/>
    </xf>
    <xf numFmtId="4" fontId="11" fillId="0" borderId="74" xfId="4" applyNumberFormat="1" applyFont="1" applyBorder="1" applyAlignment="1">
      <alignment horizontal="center" vertical="center" shrinkToFit="1"/>
    </xf>
    <xf numFmtId="4" fontId="11" fillId="0" borderId="41" xfId="4" applyNumberFormat="1" applyFont="1" applyBorder="1" applyAlignment="1">
      <alignment horizontal="center" vertical="center"/>
    </xf>
    <xf numFmtId="4" fontId="11" fillId="0" borderId="39" xfId="4" applyNumberFormat="1" applyFont="1" applyBorder="1" applyAlignment="1">
      <alignment horizontal="center" vertical="center" wrapText="1"/>
    </xf>
    <xf numFmtId="2" fontId="11" fillId="0" borderId="47" xfId="0" applyNumberFormat="1" applyFont="1" applyBorder="1" applyAlignment="1">
      <alignment horizontal="center" vertical="center" shrinkToFit="1"/>
    </xf>
    <xf numFmtId="0" fontId="11" fillId="0" borderId="43" xfId="0" applyFont="1" applyBorder="1" applyAlignment="1">
      <alignment horizontal="center" vertical="center" shrinkToFit="1"/>
    </xf>
    <xf numFmtId="2" fontId="11" fillId="0" borderId="43" xfId="0" applyNumberFormat="1" applyFont="1" applyBorder="1" applyAlignment="1">
      <alignment horizontal="center" vertical="center" shrinkToFit="1"/>
    </xf>
    <xf numFmtId="0" fontId="11" fillId="0" borderId="48" xfId="0" applyFont="1" applyBorder="1" applyAlignment="1">
      <alignment horizontal="center" vertical="center" shrinkToFit="1"/>
    </xf>
    <xf numFmtId="0" fontId="11" fillId="0" borderId="63" xfId="0" applyFont="1" applyBorder="1" applyAlignment="1">
      <alignment horizontal="left" vertical="center" shrinkToFit="1"/>
    </xf>
    <xf numFmtId="0" fontId="11" fillId="0" borderId="70" xfId="0" applyFont="1" applyBorder="1" applyAlignment="1">
      <alignment horizontal="left" vertical="center" shrinkToFit="1"/>
    </xf>
    <xf numFmtId="0" fontId="11" fillId="0" borderId="120" xfId="0" applyFont="1" applyBorder="1" applyAlignment="1">
      <alignment horizontal="center" vertical="center" shrinkToFit="1"/>
    </xf>
    <xf numFmtId="2" fontId="11" fillId="0" borderId="120" xfId="0" applyNumberFormat="1" applyFont="1" applyBorder="1" applyAlignment="1">
      <alignment horizontal="center" vertical="center" shrinkToFit="1"/>
    </xf>
    <xf numFmtId="0" fontId="11" fillId="0" borderId="21" xfId="0" applyFont="1" applyBorder="1" applyAlignment="1">
      <alignment horizontal="left" vertical="center" shrinkToFit="1"/>
    </xf>
    <xf numFmtId="2" fontId="11" fillId="0" borderId="67" xfId="0" applyNumberFormat="1" applyFont="1" applyBorder="1" applyAlignment="1">
      <alignment horizontal="center" vertical="center" shrinkToFit="1"/>
    </xf>
    <xf numFmtId="2" fontId="11" fillId="0" borderId="121" xfId="0" applyNumberFormat="1" applyFont="1" applyBorder="1" applyAlignment="1">
      <alignment horizontal="center" vertical="center"/>
    </xf>
    <xf numFmtId="0" fontId="11" fillId="0" borderId="63" xfId="0" applyFont="1" applyBorder="1" applyAlignment="1">
      <alignment horizontal="left" vertical="center" wrapText="1"/>
    </xf>
    <xf numFmtId="0" fontId="11" fillId="0" borderId="70" xfId="0" applyFont="1" applyBorder="1" applyAlignment="1">
      <alignment horizontal="left" vertical="center" wrapText="1"/>
    </xf>
    <xf numFmtId="187" fontId="11" fillId="0" borderId="67" xfId="0" applyNumberFormat="1" applyFont="1" applyBorder="1" applyAlignment="1" applyProtection="1">
      <alignment horizontal="center" vertical="center" wrapText="1"/>
      <protection locked="0"/>
    </xf>
    <xf numFmtId="187" fontId="11" fillId="0" borderId="120" xfId="0" applyNumberFormat="1" applyFont="1" applyBorder="1" applyAlignment="1" applyProtection="1">
      <alignment horizontal="center" vertical="center" wrapText="1"/>
      <protection locked="0"/>
    </xf>
    <xf numFmtId="187" fontId="11" fillId="0" borderId="63" xfId="0" applyNumberFormat="1" applyFont="1" applyBorder="1" applyAlignment="1" applyProtection="1">
      <alignment horizontal="center" vertical="center" wrapText="1"/>
      <protection locked="0"/>
    </xf>
    <xf numFmtId="0" fontId="11" fillId="0" borderId="122" xfId="0" applyFont="1" applyBorder="1" applyAlignment="1" applyProtection="1">
      <alignment horizontal="center" vertical="center"/>
      <protection locked="0"/>
    </xf>
    <xf numFmtId="0" fontId="11" fillId="0" borderId="10" xfId="0" applyFont="1" applyBorder="1" applyAlignment="1">
      <alignment horizontal="left" vertical="center" wrapText="1"/>
    </xf>
    <xf numFmtId="0" fontId="11" fillId="0" borderId="22" xfId="0" applyFont="1" applyBorder="1" applyAlignment="1">
      <alignment horizontal="left" vertical="center" wrapText="1"/>
    </xf>
    <xf numFmtId="187" fontId="11" fillId="0" borderId="36" xfId="0" applyNumberFormat="1" applyFont="1" applyBorder="1" applyAlignment="1" applyProtection="1">
      <alignment horizontal="center" vertical="center" wrapText="1"/>
      <protection locked="0"/>
    </xf>
    <xf numFmtId="187" fontId="11" fillId="0" borderId="10" xfId="0" applyNumberFormat="1" applyFont="1" applyBorder="1" applyAlignment="1" applyProtection="1">
      <alignment horizontal="center" vertical="center" wrapText="1"/>
      <protection locked="0"/>
    </xf>
    <xf numFmtId="0" fontId="11" fillId="0" borderId="37" xfId="0" applyFont="1" applyBorder="1" applyAlignment="1" applyProtection="1">
      <alignment horizontal="center" vertical="center"/>
      <protection locked="0"/>
    </xf>
    <xf numFmtId="0" fontId="11" fillId="0" borderId="63" xfId="6" applyFont="1" applyBorder="1" applyAlignment="1">
      <alignment horizontal="left" vertical="center" wrapText="1"/>
    </xf>
    <xf numFmtId="0" fontId="11" fillId="0" borderId="21" xfId="6" applyFont="1" applyBorder="1" applyAlignment="1">
      <alignment horizontal="left" vertical="center" wrapText="1"/>
    </xf>
    <xf numFmtId="0" fontId="11" fillId="0" borderId="61" xfId="6" applyFont="1" applyBorder="1" applyAlignment="1" applyProtection="1">
      <alignment horizontal="center" vertical="center"/>
      <protection locked="0"/>
    </xf>
    <xf numFmtId="0" fontId="11" fillId="0" borderId="120" xfId="6" applyFont="1" applyBorder="1" applyAlignment="1" applyProtection="1">
      <alignment horizontal="center" vertical="center"/>
      <protection locked="0"/>
    </xf>
    <xf numFmtId="0" fontId="11" fillId="0" borderId="63" xfId="6" applyFont="1" applyBorder="1" applyAlignment="1" applyProtection="1">
      <alignment horizontal="center" vertical="center"/>
      <protection locked="0"/>
    </xf>
    <xf numFmtId="2" fontId="11" fillId="0" borderId="122" xfId="6" applyNumberFormat="1" applyFont="1" applyBorder="1" applyAlignment="1" applyProtection="1">
      <alignment horizontal="center" vertical="center"/>
      <protection hidden="1"/>
    </xf>
    <xf numFmtId="0" fontId="20" fillId="0" borderId="0" xfId="8" applyFont="1" applyAlignment="1">
      <alignment horizontal="center" vertical="center" shrinkToFit="1"/>
    </xf>
    <xf numFmtId="0" fontId="20" fillId="0" borderId="0" xfId="8" applyFont="1" applyAlignment="1" applyProtection="1">
      <alignment horizontal="center" vertical="center" shrinkToFit="1"/>
      <protection locked="0"/>
    </xf>
    <xf numFmtId="2" fontId="20" fillId="0" borderId="0" xfId="8" applyNumberFormat="1" applyFont="1" applyAlignment="1">
      <alignment horizontal="center" vertical="center" shrinkToFit="1"/>
    </xf>
    <xf numFmtId="2" fontId="20" fillId="0" borderId="0" xfId="8" applyNumberFormat="1" applyFont="1" applyAlignment="1">
      <alignment horizontal="left" vertical="center" shrinkToFit="1"/>
    </xf>
    <xf numFmtId="2" fontId="20" fillId="0" borderId="0" xfId="8" applyNumberFormat="1" applyFont="1" applyAlignment="1" applyProtection="1">
      <alignment horizontal="center" vertical="center" shrinkToFit="1"/>
      <protection locked="0"/>
    </xf>
    <xf numFmtId="0" fontId="11" fillId="0" borderId="60" xfId="0" applyFont="1" applyBorder="1" applyAlignment="1">
      <alignment horizontal="center" vertical="center" wrapText="1"/>
    </xf>
    <xf numFmtId="0" fontId="11" fillId="0" borderId="30" xfId="0" applyFont="1" applyBorder="1" applyAlignment="1">
      <alignment horizontal="left" vertical="center" shrinkToFit="1"/>
    </xf>
    <xf numFmtId="0" fontId="11" fillId="0" borderId="69" xfId="0" applyFont="1" applyBorder="1" applyAlignment="1">
      <alignment horizontal="left" vertical="center" shrinkToFit="1"/>
    </xf>
    <xf numFmtId="2" fontId="11" fillId="0" borderId="60" xfId="0" applyNumberFormat="1" applyFont="1" applyBorder="1" applyAlignment="1">
      <alignment horizontal="center" vertical="center" shrinkToFit="1"/>
    </xf>
    <xf numFmtId="0" fontId="11" fillId="0" borderId="71" xfId="0" applyFont="1" applyBorder="1" applyAlignment="1">
      <alignment horizontal="center" vertical="center" shrinkToFit="1"/>
    </xf>
    <xf numFmtId="2" fontId="11" fillId="0" borderId="71" xfId="0" applyNumberFormat="1" applyFont="1" applyBorder="1" applyAlignment="1">
      <alignment horizontal="center" vertical="center" shrinkToFit="1"/>
    </xf>
    <xf numFmtId="0" fontId="11" fillId="0" borderId="30" xfId="0" applyFont="1" applyBorder="1" applyAlignment="1">
      <alignment horizontal="center" vertical="center" shrinkToFit="1"/>
    </xf>
    <xf numFmtId="0" fontId="8" fillId="0" borderId="25" xfId="0" applyFont="1" applyBorder="1" applyAlignment="1">
      <alignment vertical="center"/>
    </xf>
    <xf numFmtId="0" fontId="8" fillId="0" borderId="26" xfId="0" applyFont="1" applyBorder="1" applyAlignment="1">
      <alignment vertical="center"/>
    </xf>
    <xf numFmtId="0" fontId="8" fillId="0" borderId="52" xfId="0" applyFont="1" applyBorder="1" applyAlignment="1">
      <alignment vertical="center"/>
    </xf>
    <xf numFmtId="0" fontId="8" fillId="0" borderId="28" xfId="0" applyFont="1" applyBorder="1" applyAlignment="1">
      <alignment vertical="center"/>
    </xf>
    <xf numFmtId="0" fontId="8" fillId="0" borderId="28" xfId="0" applyFont="1" applyBorder="1"/>
    <xf numFmtId="0" fontId="8" fillId="0" borderId="53" xfId="0" applyFont="1" applyBorder="1"/>
    <xf numFmtId="0" fontId="11" fillId="0" borderId="76" xfId="0" applyFont="1" applyBorder="1" applyAlignment="1">
      <alignment horizontal="center" vertical="center" shrinkToFit="1"/>
    </xf>
    <xf numFmtId="0" fontId="11" fillId="0" borderId="67" xfId="0" applyFont="1" applyBorder="1" applyAlignment="1">
      <alignment horizontal="center" vertical="center"/>
    </xf>
    <xf numFmtId="0" fontId="11" fillId="0" borderId="120" xfId="0" applyFont="1" applyBorder="1" applyAlignment="1">
      <alignment horizontal="center" vertical="center" wrapText="1"/>
    </xf>
    <xf numFmtId="0" fontId="11" fillId="0" borderId="120" xfId="0" applyFont="1" applyBorder="1" applyAlignment="1">
      <alignment horizontal="center" vertical="center"/>
    </xf>
    <xf numFmtId="0" fontId="11" fillId="0" borderId="63" xfId="0" applyFont="1" applyBorder="1" applyAlignment="1">
      <alignment horizontal="center" vertical="center"/>
    </xf>
    <xf numFmtId="0" fontId="11" fillId="0" borderId="121" xfId="0" applyFont="1" applyBorder="1" applyAlignment="1">
      <alignment horizontal="center" vertical="center"/>
    </xf>
    <xf numFmtId="0" fontId="4" fillId="0" borderId="1" xfId="1" applyFont="1" applyBorder="1" applyAlignment="1" applyProtection="1">
      <alignment horizontal="center" vertical="center" shrinkToFit="1"/>
      <protection locked="0"/>
    </xf>
    <xf numFmtId="0" fontId="4" fillId="0" borderId="28" xfId="5" applyFont="1" applyBorder="1" applyAlignment="1">
      <alignment horizontal="center" vertical="center" shrinkToFit="1"/>
    </xf>
    <xf numFmtId="2" fontId="4" fillId="0" borderId="28" xfId="5" applyNumberFormat="1" applyFont="1" applyBorder="1" applyAlignment="1">
      <alignment horizontal="center" vertical="center" shrinkToFit="1"/>
    </xf>
    <xf numFmtId="0" fontId="4" fillId="0" borderId="1" xfId="5" applyFont="1" applyBorder="1" applyAlignment="1">
      <alignment horizontal="center" vertical="center" shrinkToFit="1"/>
    </xf>
    <xf numFmtId="0" fontId="4" fillId="0" borderId="1" xfId="1" applyFont="1" applyBorder="1" applyAlignment="1">
      <alignment horizontal="center" vertical="center" shrinkToFit="1"/>
    </xf>
    <xf numFmtId="0" fontId="4" fillId="0" borderId="11" xfId="0" applyFont="1" applyBorder="1" applyAlignment="1" applyProtection="1">
      <alignment horizontal="left" vertical="center" shrinkToFit="1"/>
      <protection locked="0"/>
    </xf>
    <xf numFmtId="0" fontId="4" fillId="0" borderId="28" xfId="0" applyFont="1" applyBorder="1" applyAlignment="1" applyProtection="1">
      <alignment horizontal="left" vertical="center" shrinkToFit="1"/>
      <protection locked="0"/>
    </xf>
    <xf numFmtId="0" fontId="4" fillId="7" borderId="11" xfId="0" applyFont="1" applyFill="1" applyBorder="1" applyAlignment="1" applyProtection="1">
      <alignment horizontal="left" vertical="center" shrinkToFit="1"/>
      <protection locked="0"/>
    </xf>
    <xf numFmtId="0" fontId="4" fillId="7" borderId="28" xfId="0" applyFont="1" applyFill="1" applyBorder="1" applyAlignment="1" applyProtection="1">
      <alignment horizontal="left" vertical="center" shrinkToFit="1"/>
      <protection locked="0"/>
    </xf>
    <xf numFmtId="0" fontId="4" fillId="7" borderId="14" xfId="0" applyFont="1" applyFill="1" applyBorder="1" applyAlignment="1" applyProtection="1">
      <alignment horizontal="left" vertical="center" shrinkToFit="1"/>
      <protection locked="0"/>
    </xf>
    <xf numFmtId="0" fontId="4" fillId="0" borderId="11" xfId="1" applyFont="1" applyBorder="1" applyAlignment="1" applyProtection="1">
      <alignment vertical="center" shrinkToFit="1"/>
      <protection locked="0"/>
    </xf>
    <xf numFmtId="0" fontId="4" fillId="0" borderId="28" xfId="1" applyFont="1" applyBorder="1" applyAlignment="1" applyProtection="1">
      <alignment vertical="center" shrinkToFit="1"/>
      <protection locked="0"/>
    </xf>
    <xf numFmtId="0" fontId="4" fillId="0" borderId="44" xfId="1" applyFont="1" applyBorder="1" applyAlignment="1" applyProtection="1">
      <alignment vertical="center" shrinkToFit="1"/>
      <protection locked="0"/>
    </xf>
    <xf numFmtId="0" fontId="4" fillId="0" borderId="42" xfId="1" applyFont="1" applyBorder="1" applyAlignment="1" applyProtection="1">
      <alignment vertical="center" shrinkToFit="1"/>
      <protection locked="0"/>
    </xf>
    <xf numFmtId="1" fontId="4" fillId="0" borderId="1" xfId="0" applyNumberFormat="1" applyFont="1" applyBorder="1" applyAlignment="1" applyProtection="1">
      <alignment horizontal="center" vertical="center" shrinkToFit="1"/>
      <protection locked="0"/>
    </xf>
    <xf numFmtId="1" fontId="4" fillId="2" borderId="1" xfId="0" applyNumberFormat="1" applyFont="1" applyFill="1" applyBorder="1" applyAlignment="1" applyProtection="1">
      <alignment horizontal="center" vertical="center" shrinkToFit="1"/>
      <protection locked="0"/>
    </xf>
    <xf numFmtId="0" fontId="4" fillId="0" borderId="1" xfId="0" applyFont="1" applyBorder="1" applyAlignment="1" applyProtection="1">
      <alignment shrinkToFit="1"/>
      <protection locked="0"/>
    </xf>
    <xf numFmtId="0" fontId="4" fillId="0" borderId="11" xfId="0" applyFont="1" applyBorder="1" applyAlignment="1" applyProtection="1">
      <alignment shrinkToFit="1"/>
      <protection locked="0"/>
    </xf>
    <xf numFmtId="1" fontId="4" fillId="0" borderId="11" xfId="0" applyNumberFormat="1" applyFont="1" applyBorder="1" applyAlignment="1" applyProtection="1">
      <alignment horizontal="center" vertical="center" shrinkToFit="1"/>
      <protection locked="0"/>
    </xf>
    <xf numFmtId="1" fontId="19" fillId="0" borderId="1" xfId="0" applyNumberFormat="1" applyFont="1" applyBorder="1" applyAlignment="1" applyProtection="1">
      <alignment horizontal="center" vertical="center" shrinkToFit="1"/>
      <protection locked="0"/>
    </xf>
    <xf numFmtId="0" fontId="4" fillId="0" borderId="43" xfId="1" applyFont="1" applyBorder="1" applyAlignment="1" applyProtection="1">
      <alignment horizontal="center" vertical="center" shrinkToFit="1"/>
      <protection locked="0"/>
    </xf>
    <xf numFmtId="0" fontId="11" fillId="0" borderId="61" xfId="0" applyFont="1" applyBorder="1" applyAlignment="1">
      <alignment horizontal="center" vertical="center" wrapText="1"/>
    </xf>
    <xf numFmtId="2" fontId="11" fillId="0" borderId="9" xfId="0" applyNumberFormat="1" applyFont="1" applyBorder="1" applyAlignment="1">
      <alignment horizontal="center" vertical="center" shrinkToFit="1"/>
    </xf>
    <xf numFmtId="2" fontId="11" fillId="0" borderId="24" xfId="0" applyNumberFormat="1" applyFont="1" applyBorder="1" applyAlignment="1">
      <alignment horizontal="center" vertical="center" shrinkToFit="1"/>
    </xf>
    <xf numFmtId="0" fontId="11" fillId="0" borderId="46" xfId="0" applyFont="1" applyBorder="1" applyAlignment="1">
      <alignment horizontal="center" vertical="center" shrinkToFit="1"/>
    </xf>
    <xf numFmtId="0" fontId="11" fillId="0" borderId="121" xfId="0" applyFont="1" applyBorder="1" applyAlignment="1">
      <alignment horizontal="center" vertical="center" shrinkToFit="1"/>
    </xf>
    <xf numFmtId="187" fontId="4" fillId="0" borderId="11" xfId="3" applyNumberFormat="1" applyFont="1" applyBorder="1" applyAlignment="1" applyProtection="1">
      <alignment horizontal="center"/>
      <protection hidden="1"/>
    </xf>
    <xf numFmtId="187" fontId="4" fillId="0" borderId="14" xfId="3" applyNumberFormat="1" applyFont="1" applyBorder="1" applyAlignment="1" applyProtection="1">
      <alignment horizontal="center"/>
      <protection hidden="1"/>
    </xf>
    <xf numFmtId="187" fontId="4" fillId="0" borderId="28" xfId="3" applyNumberFormat="1" applyFont="1" applyBorder="1" applyAlignment="1" applyProtection="1">
      <alignment horizontal="center"/>
      <protection hidden="1"/>
    </xf>
    <xf numFmtId="2" fontId="4" fillId="0" borderId="1" xfId="3" applyNumberFormat="1" applyFont="1" applyBorder="1" applyAlignment="1" applyProtection="1">
      <alignment horizontal="center"/>
      <protection hidden="1"/>
    </xf>
    <xf numFmtId="0" fontId="10" fillId="0" borderId="1" xfId="3" applyFont="1" applyBorder="1" applyAlignment="1" applyProtection="1">
      <alignment horizontal="center" vertical="center" shrinkToFit="1"/>
      <protection hidden="1"/>
    </xf>
    <xf numFmtId="0" fontId="9" fillId="0" borderId="25" xfId="3" applyFont="1" applyBorder="1" applyAlignment="1" applyProtection="1">
      <alignment horizontal="center" vertical="center"/>
      <protection hidden="1"/>
    </xf>
    <xf numFmtId="0" fontId="9" fillId="0" borderId="11" xfId="3" applyFont="1" applyBorder="1" applyAlignment="1" applyProtection="1">
      <alignment horizontal="center" vertical="center" shrinkToFit="1"/>
      <protection hidden="1"/>
    </xf>
    <xf numFmtId="0" fontId="9" fillId="0" borderId="14" xfId="3" applyFont="1" applyBorder="1" applyAlignment="1" applyProtection="1">
      <alignment horizontal="center" vertical="center" shrinkToFit="1"/>
      <protection hidden="1"/>
    </xf>
    <xf numFmtId="0" fontId="9" fillId="0" borderId="28" xfId="3" applyFont="1" applyBorder="1" applyAlignment="1" applyProtection="1">
      <alignment horizontal="center" vertical="center" shrinkToFit="1"/>
      <protection hidden="1"/>
    </xf>
    <xf numFmtId="0" fontId="9" fillId="0" borderId="41" xfId="3" applyFont="1" applyBorder="1" applyAlignment="1" applyProtection="1">
      <alignment horizontal="left"/>
      <protection hidden="1"/>
    </xf>
    <xf numFmtId="0" fontId="16" fillId="0" borderId="14" xfId="0" applyFont="1" applyBorder="1" applyProtection="1">
      <protection hidden="1"/>
    </xf>
    <xf numFmtId="0" fontId="16" fillId="0" borderId="23" xfId="0" applyFont="1" applyBorder="1" applyProtection="1">
      <protection hidden="1"/>
    </xf>
    <xf numFmtId="0" fontId="9" fillId="0" borderId="14" xfId="3" applyFont="1" applyBorder="1" applyAlignment="1" applyProtection="1">
      <alignment horizontal="left"/>
      <protection hidden="1"/>
    </xf>
    <xf numFmtId="0" fontId="9" fillId="0" borderId="23" xfId="3" applyFont="1" applyBorder="1" applyAlignment="1" applyProtection="1">
      <alignment horizontal="left"/>
      <protection hidden="1"/>
    </xf>
    <xf numFmtId="0" fontId="9" fillId="0" borderId="15" xfId="3" applyFont="1" applyBorder="1" applyAlignment="1" applyProtection="1">
      <alignment horizontal="center" vertical="center"/>
      <protection hidden="1"/>
    </xf>
    <xf numFmtId="0" fontId="7" fillId="0" borderId="0" xfId="3" applyFont="1" applyAlignment="1" applyProtection="1">
      <alignment horizontal="center"/>
      <protection hidden="1"/>
    </xf>
    <xf numFmtId="0" fontId="3" fillId="0" borderId="54" xfId="3" applyFont="1" applyBorder="1" applyAlignment="1" applyProtection="1">
      <alignment horizontal="center" vertical="center"/>
      <protection hidden="1"/>
    </xf>
    <xf numFmtId="0" fontId="3" fillId="0" borderId="56" xfId="3" applyFont="1" applyBorder="1" applyAlignment="1" applyProtection="1">
      <alignment horizontal="center" vertical="center"/>
      <protection hidden="1"/>
    </xf>
    <xf numFmtId="0" fontId="3" fillId="0" borderId="52" xfId="3" applyFont="1" applyBorder="1" applyAlignment="1" applyProtection="1">
      <alignment horizontal="center" vertical="center"/>
      <protection hidden="1"/>
    </xf>
    <xf numFmtId="0" fontId="3" fillId="0" borderId="1" xfId="3" applyFont="1" applyBorder="1" applyAlignment="1" applyProtection="1">
      <alignment horizontal="center" vertical="center"/>
      <protection hidden="1"/>
    </xf>
    <xf numFmtId="0" fontId="9" fillId="0" borderId="39" xfId="3" applyFont="1" applyBorder="1" applyAlignment="1" applyProtection="1">
      <alignment horizontal="center" vertical="center"/>
      <protection hidden="1"/>
    </xf>
    <xf numFmtId="0" fontId="9" fillId="0" borderId="18" xfId="3" applyFont="1" applyBorder="1" applyAlignment="1" applyProtection="1">
      <alignment horizontal="center" vertical="center"/>
      <protection hidden="1"/>
    </xf>
    <xf numFmtId="187" fontId="4" fillId="7" borderId="1" xfId="3" applyNumberFormat="1" applyFont="1" applyFill="1" applyBorder="1" applyAlignment="1" applyProtection="1">
      <alignment horizontal="center" vertical="center"/>
      <protection hidden="1"/>
    </xf>
    <xf numFmtId="0" fontId="4" fillId="7" borderId="1" xfId="3" applyFont="1" applyFill="1" applyBorder="1" applyAlignment="1" applyProtection="1">
      <alignment horizontal="center" vertical="center"/>
      <protection hidden="1"/>
    </xf>
    <xf numFmtId="0" fontId="9" fillId="0" borderId="0" xfId="3" applyFont="1" applyAlignment="1" applyProtection="1">
      <alignment horizontal="left"/>
      <protection hidden="1"/>
    </xf>
    <xf numFmtId="0" fontId="8" fillId="0" borderId="86" xfId="3" applyFont="1" applyBorder="1" applyAlignment="1" applyProtection="1">
      <alignment horizontal="center" vertical="center"/>
      <protection hidden="1"/>
    </xf>
    <xf numFmtId="2" fontId="4" fillId="0" borderId="24" xfId="3" applyNumberFormat="1" applyFont="1" applyBorder="1" applyAlignment="1" applyProtection="1">
      <alignment horizontal="center"/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3" fillId="0" borderId="0" xfId="3" applyFont="1" applyAlignment="1" applyProtection="1">
      <alignment horizontal="left" vertical="center"/>
      <protection hidden="1"/>
    </xf>
    <xf numFmtId="0" fontId="8" fillId="0" borderId="85" xfId="3" applyFont="1" applyBorder="1" applyAlignment="1" applyProtection="1">
      <alignment horizontal="center" vertical="center"/>
      <protection hidden="1"/>
    </xf>
    <xf numFmtId="0" fontId="11" fillId="0" borderId="22" xfId="4" applyFont="1" applyBorder="1" applyAlignment="1">
      <alignment horizontal="center" vertical="center"/>
    </xf>
    <xf numFmtId="0" fontId="11" fillId="0" borderId="23" xfId="4" applyFont="1" applyBorder="1" applyAlignment="1">
      <alignment horizontal="center" vertical="center"/>
    </xf>
    <xf numFmtId="0" fontId="11" fillId="0" borderId="123" xfId="4" applyFont="1" applyBorder="1" applyAlignment="1">
      <alignment horizontal="center" vertical="center"/>
    </xf>
    <xf numFmtId="0" fontId="11" fillId="3" borderId="19" xfId="4" applyFont="1" applyFill="1" applyBorder="1" applyAlignment="1">
      <alignment horizontal="center" vertical="center"/>
    </xf>
    <xf numFmtId="0" fontId="11" fillId="3" borderId="23" xfId="4" applyFont="1" applyFill="1" applyBorder="1" applyAlignment="1">
      <alignment horizontal="center" vertical="center"/>
    </xf>
    <xf numFmtId="0" fontId="4" fillId="3" borderId="18" xfId="4" applyFont="1" applyFill="1" applyBorder="1" applyAlignment="1">
      <alignment vertical="center"/>
    </xf>
    <xf numFmtId="2" fontId="11" fillId="0" borderId="123" xfId="4" applyNumberFormat="1" applyFont="1" applyBorder="1" applyAlignment="1">
      <alignment horizontal="center" vertical="center"/>
    </xf>
    <xf numFmtId="2" fontId="11" fillId="3" borderId="19" xfId="4" applyNumberFormat="1" applyFont="1" applyFill="1" applyBorder="1" applyAlignment="1">
      <alignment horizontal="center" vertical="center"/>
    </xf>
    <xf numFmtId="2" fontId="11" fillId="3" borderId="23" xfId="4" applyNumberFormat="1" applyFont="1" applyFill="1" applyBorder="1" applyAlignment="1">
      <alignment horizontal="center" vertical="center"/>
    </xf>
    <xf numFmtId="0" fontId="11" fillId="0" borderId="23" xfId="0" applyFont="1" applyBorder="1" applyAlignment="1">
      <alignment horizontal="center" vertical="center" shrinkToFit="1"/>
    </xf>
    <xf numFmtId="0" fontId="11" fillId="0" borderId="69" xfId="0" applyFont="1" applyBorder="1" applyAlignment="1">
      <alignment horizontal="center" vertical="center" shrinkToFit="1"/>
    </xf>
    <xf numFmtId="0" fontId="8" fillId="0" borderId="19" xfId="0" applyFont="1" applyBorder="1" applyAlignment="1">
      <alignment vertical="center"/>
    </xf>
    <xf numFmtId="0" fontId="8" fillId="0" borderId="23" xfId="0" applyFont="1" applyBorder="1" applyAlignment="1">
      <alignment vertical="center"/>
    </xf>
    <xf numFmtId="0" fontId="8" fillId="0" borderId="23" xfId="0" applyFont="1" applyBorder="1"/>
    <xf numFmtId="0" fontId="8" fillId="0" borderId="18" xfId="0" applyFont="1" applyBorder="1"/>
    <xf numFmtId="2" fontId="11" fillId="0" borderId="72" xfId="0" applyNumberFormat="1" applyFont="1" applyBorder="1" applyAlignment="1">
      <alignment horizontal="center" vertical="center"/>
    </xf>
    <xf numFmtId="49" fontId="4" fillId="7" borderId="1" xfId="0" quotePrefix="1" applyNumberFormat="1" applyFont="1" applyFill="1" applyBorder="1" applyAlignment="1" applyProtection="1">
      <alignment horizontal="center" vertical="center" shrinkToFit="1"/>
      <protection locked="0"/>
    </xf>
    <xf numFmtId="0" fontId="4" fillId="0" borderId="0" xfId="1" applyFont="1" applyAlignment="1">
      <alignment vertical="center" shrinkToFit="1"/>
    </xf>
    <xf numFmtId="0" fontId="4" fillId="0" borderId="0" xfId="1" applyFont="1" applyAlignment="1" applyProtection="1">
      <alignment vertical="center" shrinkToFit="1"/>
      <protection hidden="1"/>
    </xf>
    <xf numFmtId="0" fontId="4" fillId="0" borderId="1" xfId="1" applyFont="1" applyBorder="1" applyAlignment="1">
      <alignment horizontal="left" vertical="center" shrinkToFit="1"/>
    </xf>
    <xf numFmtId="188" fontId="4" fillId="0" borderId="11" xfId="1" applyNumberFormat="1" applyFont="1" applyBorder="1" applyAlignment="1" applyProtection="1">
      <alignment horizontal="center" vertical="center" shrinkToFit="1"/>
      <protection locked="0"/>
    </xf>
    <xf numFmtId="188" fontId="4" fillId="0" borderId="44" xfId="1" applyNumberFormat="1" applyFont="1" applyBorder="1" applyAlignment="1" applyProtection="1">
      <alignment horizontal="center" vertical="center" shrinkToFit="1"/>
      <protection locked="0"/>
    </xf>
    <xf numFmtId="188" fontId="4" fillId="0" borderId="1" xfId="1" applyNumberFormat="1" applyFont="1" applyBorder="1" applyAlignment="1" applyProtection="1">
      <alignment horizontal="center" vertical="center" shrinkToFit="1"/>
      <protection locked="0"/>
    </xf>
    <xf numFmtId="0" fontId="28" fillId="7" borderId="0" xfId="5" applyFont="1" applyFill="1" applyAlignment="1">
      <alignment horizontal="center"/>
    </xf>
    <xf numFmtId="0" fontId="27" fillId="7" borderId="0" xfId="5" applyFont="1" applyFill="1" applyAlignment="1">
      <alignment horizontal="center" vertical="center"/>
    </xf>
    <xf numFmtId="0" fontId="6" fillId="7" borderId="0" xfId="5" applyFont="1" applyFill="1" applyAlignment="1">
      <alignment horizontal="center" vertical="center"/>
    </xf>
    <xf numFmtId="0" fontId="6" fillId="9" borderId="0" xfId="0" applyFont="1" applyFill="1" applyAlignment="1">
      <alignment horizontal="center" wrapText="1"/>
    </xf>
    <xf numFmtId="0" fontId="6" fillId="4" borderId="0" xfId="0" applyFont="1" applyFill="1" applyAlignment="1">
      <alignment horizontal="center" wrapText="1"/>
    </xf>
    <xf numFmtId="0" fontId="6" fillId="8" borderId="0" xfId="5" applyFont="1" applyFill="1" applyAlignment="1">
      <alignment horizontal="center"/>
    </xf>
    <xf numFmtId="0" fontId="21" fillId="5" borderId="11" xfId="0" applyFont="1" applyFill="1" applyBorder="1" applyAlignment="1">
      <alignment horizontal="center"/>
    </xf>
    <xf numFmtId="0" fontId="21" fillId="5" borderId="14" xfId="0" applyFont="1" applyFill="1" applyBorder="1" applyAlignment="1">
      <alignment horizontal="center"/>
    </xf>
    <xf numFmtId="0" fontId="21" fillId="5" borderId="28" xfId="0" applyFont="1" applyFill="1" applyBorder="1" applyAlignment="1">
      <alignment horizontal="center"/>
    </xf>
    <xf numFmtId="0" fontId="28" fillId="14" borderId="1" xfId="5" applyFont="1" applyFill="1" applyBorder="1" applyAlignment="1">
      <alignment horizontal="center"/>
    </xf>
    <xf numFmtId="0" fontId="27" fillId="0" borderId="1" xfId="5" applyFont="1" applyBorder="1" applyAlignment="1">
      <alignment horizontal="center" vertical="center"/>
    </xf>
    <xf numFmtId="0" fontId="6" fillId="0" borderId="1" xfId="5" applyFont="1" applyBorder="1" applyAlignment="1">
      <alignment horizontal="center" vertical="center"/>
    </xf>
    <xf numFmtId="0" fontId="28" fillId="15" borderId="1" xfId="5" applyFont="1" applyFill="1" applyBorder="1" applyAlignment="1">
      <alignment horizontal="center"/>
    </xf>
    <xf numFmtId="0" fontId="28" fillId="17" borderId="1" xfId="5" applyFont="1" applyFill="1" applyBorder="1" applyAlignment="1">
      <alignment horizontal="center"/>
    </xf>
    <xf numFmtId="0" fontId="21" fillId="5" borderId="1" xfId="0" applyFont="1" applyFill="1" applyBorder="1" applyAlignment="1">
      <alignment horizontal="center"/>
    </xf>
    <xf numFmtId="0" fontId="22" fillId="12" borderId="0" xfId="0" applyFont="1" applyFill="1" applyAlignment="1">
      <alignment horizontal="center"/>
    </xf>
    <xf numFmtId="0" fontId="23" fillId="12" borderId="0" xfId="0" applyFont="1" applyFill="1" applyAlignment="1">
      <alignment horizontal="center"/>
    </xf>
    <xf numFmtId="0" fontId="7" fillId="12" borderId="0" xfId="5" applyFont="1" applyFill="1" applyAlignment="1">
      <alignment horizontal="center"/>
    </xf>
    <xf numFmtId="0" fontId="24" fillId="12" borderId="0" xfId="5" applyFont="1" applyFill="1" applyAlignment="1">
      <alignment horizontal="center"/>
    </xf>
    <xf numFmtId="0" fontId="26" fillId="11" borderId="0" xfId="5" applyFont="1" applyFill="1" applyAlignment="1">
      <alignment horizontal="center"/>
    </xf>
    <xf numFmtId="0" fontId="7" fillId="13" borderId="1" xfId="5" applyFont="1" applyFill="1" applyBorder="1" applyAlignment="1">
      <alignment horizontal="center" vertical="center"/>
    </xf>
    <xf numFmtId="0" fontId="7" fillId="9" borderId="1" xfId="5" applyFont="1" applyFill="1" applyBorder="1" applyAlignment="1">
      <alignment horizontal="center" vertical="center"/>
    </xf>
    <xf numFmtId="0" fontId="28" fillId="10" borderId="1" xfId="5" applyFont="1" applyFill="1" applyBorder="1" applyAlignment="1">
      <alignment horizontal="center" vertical="center"/>
    </xf>
    <xf numFmtId="0" fontId="11" fillId="0" borderId="0" xfId="4" applyFont="1" applyAlignment="1">
      <alignment horizontal="center" vertical="center" wrapText="1"/>
    </xf>
    <xf numFmtId="0" fontId="11" fillId="0" borderId="1" xfId="4" applyFont="1" applyBorder="1" applyAlignment="1">
      <alignment horizontal="center" vertical="center" wrapText="1"/>
    </xf>
    <xf numFmtId="0" fontId="9" fillId="16" borderId="1" xfId="4" applyFont="1" applyFill="1" applyBorder="1" applyAlignment="1">
      <alignment horizontal="center" vertical="center" wrapText="1"/>
    </xf>
    <xf numFmtId="0" fontId="11" fillId="16" borderId="1" xfId="4" applyFont="1" applyFill="1" applyBorder="1" applyAlignment="1">
      <alignment horizontal="center"/>
    </xf>
    <xf numFmtId="0" fontId="11" fillId="16" borderId="1" xfId="4" applyFont="1" applyFill="1" applyBorder="1" applyAlignment="1">
      <alignment horizontal="center" shrinkToFit="1"/>
    </xf>
    <xf numFmtId="0" fontId="10" fillId="16" borderId="12" xfId="0" applyFont="1" applyFill="1" applyBorder="1" applyAlignment="1">
      <alignment horizontal="center" shrinkToFit="1"/>
    </xf>
    <xf numFmtId="0" fontId="10" fillId="16" borderId="18" xfId="0" applyFont="1" applyFill="1" applyBorder="1" applyAlignment="1">
      <alignment horizontal="center" shrinkToFit="1"/>
    </xf>
    <xf numFmtId="0" fontId="10" fillId="20" borderId="74" xfId="0" applyFont="1" applyFill="1" applyBorder="1" applyAlignment="1">
      <alignment horizontal="center" vertical="center" wrapText="1"/>
    </xf>
    <xf numFmtId="0" fontId="10" fillId="20" borderId="56" xfId="0" applyFont="1" applyFill="1" applyBorder="1" applyAlignment="1">
      <alignment horizontal="center" vertical="center" wrapText="1"/>
    </xf>
    <xf numFmtId="0" fontId="10" fillId="20" borderId="19" xfId="0" applyFont="1" applyFill="1" applyBorder="1" applyAlignment="1">
      <alignment horizontal="center" vertical="center" wrapText="1"/>
    </xf>
    <xf numFmtId="0" fontId="10" fillId="16" borderId="44" xfId="0" applyFont="1" applyFill="1" applyBorder="1" applyAlignment="1">
      <alignment horizontal="center" shrinkToFit="1"/>
    </xf>
    <xf numFmtId="0" fontId="10" fillId="16" borderId="51" xfId="0" applyFont="1" applyFill="1" applyBorder="1" applyAlignment="1">
      <alignment horizontal="center" shrinkToFit="1"/>
    </xf>
    <xf numFmtId="0" fontId="10" fillId="16" borderId="30" xfId="0" applyFont="1" applyFill="1" applyBorder="1" applyAlignment="1">
      <alignment horizontal="center" shrinkToFit="1"/>
    </xf>
    <xf numFmtId="0" fontId="10" fillId="16" borderId="0" xfId="0" applyFont="1" applyFill="1" applyAlignment="1">
      <alignment horizontal="center" shrinkToFit="1"/>
    </xf>
    <xf numFmtId="0" fontId="10" fillId="16" borderId="10" xfId="0" applyFont="1" applyFill="1" applyBorder="1" applyAlignment="1">
      <alignment horizontal="center" shrinkToFit="1"/>
    </xf>
    <xf numFmtId="0" fontId="10" fillId="16" borderId="13" xfId="0" applyFont="1" applyFill="1" applyBorder="1" applyAlignment="1">
      <alignment horizontal="center" shrinkToFit="1"/>
    </xf>
    <xf numFmtId="0" fontId="10" fillId="16" borderId="75" xfId="0" applyFont="1" applyFill="1" applyBorder="1" applyAlignment="1">
      <alignment horizontal="center" vertical="center" shrinkToFit="1"/>
    </xf>
    <xf numFmtId="0" fontId="10" fillId="16" borderId="51" xfId="0" applyFont="1" applyFill="1" applyBorder="1" applyAlignment="1">
      <alignment horizontal="center" vertical="center" shrinkToFit="1"/>
    </xf>
    <xf numFmtId="0" fontId="10" fillId="16" borderId="42" xfId="0" applyFont="1" applyFill="1" applyBorder="1" applyAlignment="1">
      <alignment horizontal="center" vertical="center" shrinkToFit="1"/>
    </xf>
    <xf numFmtId="0" fontId="10" fillId="16" borderId="55" xfId="0" applyFont="1" applyFill="1" applyBorder="1" applyAlignment="1">
      <alignment horizontal="center" vertical="center" shrinkToFit="1"/>
    </xf>
    <xf numFmtId="0" fontId="10" fillId="16" borderId="0" xfId="0" applyFont="1" applyFill="1" applyAlignment="1">
      <alignment horizontal="center" vertical="center" shrinkToFit="1"/>
    </xf>
    <xf numFmtId="0" fontId="10" fillId="16" borderId="29" xfId="0" applyFont="1" applyFill="1" applyBorder="1" applyAlignment="1">
      <alignment horizontal="center" vertical="center" shrinkToFit="1"/>
    </xf>
    <xf numFmtId="0" fontId="10" fillId="16" borderId="73" xfId="0" applyFont="1" applyFill="1" applyBorder="1" applyAlignment="1">
      <alignment horizontal="center" vertical="center" shrinkToFit="1"/>
    </xf>
    <xf numFmtId="0" fontId="10" fillId="16" borderId="13" xfId="0" applyFont="1" applyFill="1" applyBorder="1" applyAlignment="1">
      <alignment horizontal="center" vertical="center" shrinkToFit="1"/>
    </xf>
    <xf numFmtId="0" fontId="10" fillId="16" borderId="31" xfId="0" applyFont="1" applyFill="1" applyBorder="1" applyAlignment="1">
      <alignment horizontal="center" vertical="center" shrinkToFit="1"/>
    </xf>
    <xf numFmtId="0" fontId="10" fillId="16" borderId="44" xfId="0" applyFont="1" applyFill="1" applyBorder="1" applyAlignment="1">
      <alignment horizontal="center" vertical="center" wrapText="1" shrinkToFit="1"/>
    </xf>
    <xf numFmtId="0" fontId="10" fillId="16" borderId="51" xfId="0" applyFont="1" applyFill="1" applyBorder="1" applyAlignment="1">
      <alignment horizontal="center" vertical="center" wrapText="1" shrinkToFit="1"/>
    </xf>
    <xf numFmtId="0" fontId="10" fillId="16" borderId="42" xfId="0" applyFont="1" applyFill="1" applyBorder="1" applyAlignment="1">
      <alignment horizontal="center" vertical="center" wrapText="1" shrinkToFit="1"/>
    </xf>
    <xf numFmtId="0" fontId="10" fillId="16" borderId="30" xfId="0" applyFont="1" applyFill="1" applyBorder="1" applyAlignment="1">
      <alignment horizontal="center" vertical="center" wrapText="1" shrinkToFit="1"/>
    </xf>
    <xf numFmtId="0" fontId="10" fillId="16" borderId="0" xfId="0" applyFont="1" applyFill="1" applyAlignment="1">
      <alignment horizontal="center" vertical="center" wrapText="1" shrinkToFit="1"/>
    </xf>
    <xf numFmtId="0" fontId="10" fillId="16" borderId="29" xfId="0" applyFont="1" applyFill="1" applyBorder="1" applyAlignment="1">
      <alignment horizontal="center" vertical="center" wrapText="1" shrinkToFit="1"/>
    </xf>
    <xf numFmtId="0" fontId="10" fillId="16" borderId="10" xfId="0" applyFont="1" applyFill="1" applyBorder="1" applyAlignment="1">
      <alignment horizontal="center" vertical="center" wrapText="1" shrinkToFit="1"/>
    </xf>
    <xf numFmtId="0" fontId="10" fillId="16" borderId="13" xfId="0" applyFont="1" applyFill="1" applyBorder="1" applyAlignment="1">
      <alignment horizontal="center" vertical="center" wrapText="1" shrinkToFit="1"/>
    </xf>
    <xf numFmtId="0" fontId="10" fillId="16" borderId="31" xfId="0" applyFont="1" applyFill="1" applyBorder="1" applyAlignment="1">
      <alignment horizontal="center" vertical="center" wrapText="1" shrinkToFit="1"/>
    </xf>
    <xf numFmtId="0" fontId="10" fillId="16" borderId="44" xfId="0" applyFont="1" applyFill="1" applyBorder="1" applyAlignment="1">
      <alignment horizontal="center" vertical="center" shrinkToFit="1"/>
    </xf>
    <xf numFmtId="0" fontId="10" fillId="16" borderId="30" xfId="0" applyFont="1" applyFill="1" applyBorder="1" applyAlignment="1">
      <alignment horizontal="center" vertical="center" shrinkToFit="1"/>
    </xf>
    <xf numFmtId="0" fontId="10" fillId="16" borderId="10" xfId="0" applyFont="1" applyFill="1" applyBorder="1" applyAlignment="1">
      <alignment horizontal="center" vertical="center" shrinkToFit="1"/>
    </xf>
    <xf numFmtId="0" fontId="10" fillId="16" borderId="42" xfId="0" applyFont="1" applyFill="1" applyBorder="1" applyAlignment="1">
      <alignment horizontal="center" shrinkToFit="1"/>
    </xf>
    <xf numFmtId="0" fontId="10" fillId="16" borderId="29" xfId="0" applyFont="1" applyFill="1" applyBorder="1" applyAlignment="1">
      <alignment horizontal="center" shrinkToFit="1"/>
    </xf>
    <xf numFmtId="0" fontId="10" fillId="16" borderId="31" xfId="0" applyFont="1" applyFill="1" applyBorder="1" applyAlignment="1">
      <alignment horizontal="center" shrinkToFit="1"/>
    </xf>
    <xf numFmtId="0" fontId="20" fillId="0" borderId="0" xfId="2" applyFont="1" applyAlignment="1">
      <alignment horizontal="center"/>
    </xf>
    <xf numFmtId="0" fontId="34" fillId="0" borderId="0" xfId="2" applyFont="1" applyAlignment="1">
      <alignment horizontal="center" vertical="center"/>
    </xf>
    <xf numFmtId="0" fontId="35" fillId="0" borderId="0" xfId="2" applyFont="1" applyAlignment="1">
      <alignment horizontal="center" vertical="center"/>
    </xf>
    <xf numFmtId="0" fontId="45" fillId="0" borderId="0" xfId="2" applyFont="1" applyAlignment="1">
      <alignment horizontal="center"/>
    </xf>
    <xf numFmtId="0" fontId="36" fillId="0" borderId="1" xfId="2" applyFont="1" applyBorder="1" applyAlignment="1">
      <alignment horizontal="center" vertical="center"/>
    </xf>
    <xf numFmtId="0" fontId="46" fillId="0" borderId="0" xfId="2" applyFont="1" applyAlignment="1">
      <alignment horizontal="center"/>
    </xf>
    <xf numFmtId="0" fontId="36" fillId="0" borderId="1" xfId="2" applyFont="1" applyBorder="1" applyAlignment="1">
      <alignment horizontal="center" vertical="center" wrapText="1"/>
    </xf>
    <xf numFmtId="0" fontId="20" fillId="0" borderId="1" xfId="2" applyFont="1" applyBorder="1" applyAlignment="1">
      <alignment horizontal="center" vertical="center"/>
    </xf>
    <xf numFmtId="0" fontId="20" fillId="0" borderId="11" xfId="2" applyFont="1" applyBorder="1" applyAlignment="1">
      <alignment horizontal="center" vertical="center"/>
    </xf>
    <xf numFmtId="0" fontId="20" fillId="0" borderId="14" xfId="2" applyFont="1" applyBorder="1" applyAlignment="1">
      <alignment horizontal="center" vertical="center"/>
    </xf>
    <xf numFmtId="0" fontId="20" fillId="0" borderId="28" xfId="2" applyFont="1" applyBorder="1" applyAlignment="1">
      <alignment horizontal="center" vertical="center"/>
    </xf>
    <xf numFmtId="0" fontId="20" fillId="0" borderId="14" xfId="2" applyFont="1" applyBorder="1" applyAlignment="1">
      <alignment horizontal="left" vertical="center"/>
    </xf>
    <xf numFmtId="0" fontId="20" fillId="0" borderId="28" xfId="2" applyFont="1" applyBorder="1" applyAlignment="1">
      <alignment horizontal="left" vertical="center"/>
    </xf>
    <xf numFmtId="0" fontId="20" fillId="0" borderId="1" xfId="2" applyFont="1" applyBorder="1" applyAlignment="1">
      <alignment horizontal="left" vertical="center"/>
    </xf>
    <xf numFmtId="0" fontId="20" fillId="0" borderId="0" xfId="2" applyFont="1" applyAlignment="1">
      <alignment horizontal="right" vertical="center"/>
    </xf>
    <xf numFmtId="0" fontId="20" fillId="0" borderId="45" xfId="2" applyFont="1" applyBorder="1" applyAlignment="1">
      <alignment horizontal="center" vertical="center"/>
    </xf>
    <xf numFmtId="0" fontId="20" fillId="0" borderId="0" xfId="2" applyFont="1" applyAlignment="1">
      <alignment horizontal="left" vertical="center"/>
    </xf>
    <xf numFmtId="0" fontId="20" fillId="0" borderId="0" xfId="2" applyFont="1" applyAlignment="1">
      <alignment horizontal="center" vertical="center"/>
    </xf>
    <xf numFmtId="0" fontId="20" fillId="21" borderId="1" xfId="2" applyFont="1" applyFill="1" applyBorder="1" applyAlignment="1">
      <alignment horizontal="center" vertical="center"/>
    </xf>
    <xf numFmtId="0" fontId="20" fillId="0" borderId="0" xfId="2" applyFont="1" applyAlignment="1">
      <alignment horizontal="left" vertical="center" shrinkToFit="1"/>
    </xf>
    <xf numFmtId="0" fontId="20" fillId="0" borderId="81" xfId="2" applyFont="1" applyBorder="1" applyAlignment="1">
      <alignment horizontal="center" vertical="center"/>
    </xf>
    <xf numFmtId="0" fontId="20" fillId="0" borderId="0" xfId="4" applyFont="1" applyAlignment="1">
      <alignment horizontal="center" vertical="center"/>
    </xf>
    <xf numFmtId="0" fontId="20" fillId="0" borderId="0" xfId="4" applyFont="1" applyAlignment="1">
      <alignment horizontal="left" vertical="center"/>
    </xf>
    <xf numFmtId="0" fontId="37" fillId="0" borderId="11" xfId="2" applyFont="1" applyBorder="1" applyAlignment="1">
      <alignment horizontal="center" vertical="center"/>
    </xf>
    <xf numFmtId="0" fontId="37" fillId="0" borderId="14" xfId="2" applyFont="1" applyBorder="1" applyAlignment="1">
      <alignment horizontal="center" vertical="center"/>
    </xf>
    <xf numFmtId="0" fontId="37" fillId="0" borderId="28" xfId="2" applyFont="1" applyBorder="1" applyAlignment="1">
      <alignment horizontal="center" vertical="center"/>
    </xf>
    <xf numFmtId="0" fontId="36" fillId="0" borderId="11" xfId="2" applyFont="1" applyBorder="1" applyAlignment="1">
      <alignment horizontal="left" vertical="center"/>
    </xf>
    <xf numFmtId="0" fontId="36" fillId="0" borderId="14" xfId="2" applyFont="1" applyBorder="1" applyAlignment="1">
      <alignment horizontal="left" vertical="center"/>
    </xf>
    <xf numFmtId="0" fontId="36" fillId="0" borderId="28" xfId="2" applyFont="1" applyBorder="1" applyAlignment="1">
      <alignment horizontal="left" vertical="center"/>
    </xf>
    <xf numFmtId="0" fontId="7" fillId="0" borderId="0" xfId="5" applyFont="1" applyAlignment="1">
      <alignment horizontal="center" vertical="center"/>
    </xf>
    <xf numFmtId="0" fontId="3" fillId="0" borderId="0" xfId="5" applyFont="1" applyAlignment="1">
      <alignment horizontal="center" vertical="center"/>
    </xf>
    <xf numFmtId="0" fontId="9" fillId="0" borderId="11" xfId="5" applyFont="1" applyBorder="1" applyAlignment="1">
      <alignment horizontal="center" vertical="center"/>
    </xf>
    <xf numFmtId="0" fontId="9" fillId="0" borderId="14" xfId="5" applyFont="1" applyBorder="1" applyAlignment="1">
      <alignment horizontal="center" vertical="center"/>
    </xf>
    <xf numFmtId="0" fontId="9" fillId="0" borderId="28" xfId="5" applyFont="1" applyBorder="1" applyAlignment="1">
      <alignment horizontal="center" vertical="center"/>
    </xf>
    <xf numFmtId="0" fontId="9" fillId="0" borderId="43" xfId="1" applyFont="1" applyBorder="1" applyAlignment="1">
      <alignment horizontal="center" vertical="center"/>
    </xf>
    <xf numFmtId="0" fontId="9" fillId="0" borderId="36" xfId="1" applyFont="1" applyBorder="1" applyAlignment="1">
      <alignment horizontal="center" vertical="center"/>
    </xf>
    <xf numFmtId="0" fontId="9" fillId="0" borderId="44" xfId="1" applyFont="1" applyBorder="1" applyAlignment="1">
      <alignment horizontal="center" vertical="center"/>
    </xf>
    <xf numFmtId="0" fontId="9" fillId="0" borderId="51" xfId="1" applyFont="1" applyBorder="1" applyAlignment="1">
      <alignment horizontal="center" vertical="center"/>
    </xf>
    <xf numFmtId="0" fontId="9" fillId="0" borderId="42" xfId="1" applyFont="1" applyBorder="1" applyAlignment="1">
      <alignment horizontal="center" vertical="center"/>
    </xf>
    <xf numFmtId="0" fontId="9" fillId="0" borderId="10" xfId="1" applyFont="1" applyBorder="1" applyAlignment="1">
      <alignment horizontal="center" vertical="center"/>
    </xf>
    <xf numFmtId="0" fontId="9" fillId="0" borderId="13" xfId="1" applyFont="1" applyBorder="1" applyAlignment="1">
      <alignment horizontal="center" vertical="center"/>
    </xf>
    <xf numFmtId="0" fontId="9" fillId="0" borderId="31" xfId="1" applyFont="1" applyBorder="1" applyAlignment="1">
      <alignment horizontal="center" vertical="center"/>
    </xf>
    <xf numFmtId="0" fontId="9" fillId="18" borderId="1" xfId="1" applyFont="1" applyFill="1" applyBorder="1" applyAlignment="1">
      <alignment horizontal="center" vertical="center" wrapText="1"/>
    </xf>
    <xf numFmtId="0" fontId="31" fillId="0" borderId="0" xfId="5" applyFont="1" applyAlignment="1">
      <alignment horizontal="center" vertical="center"/>
    </xf>
    <xf numFmtId="0" fontId="33" fillId="22" borderId="30" xfId="1" applyFont="1" applyFill="1" applyBorder="1" applyAlignment="1">
      <alignment horizontal="center" vertical="center"/>
    </xf>
    <xf numFmtId="0" fontId="33" fillId="22" borderId="0" xfId="1" applyFont="1" applyFill="1" applyAlignment="1">
      <alignment horizontal="center" vertical="center"/>
    </xf>
    <xf numFmtId="0" fontId="33" fillId="22" borderId="10" xfId="1" applyFont="1" applyFill="1" applyBorder="1" applyAlignment="1">
      <alignment horizontal="center" vertical="center"/>
    </xf>
    <xf numFmtId="0" fontId="33" fillId="22" borderId="13" xfId="1" applyFont="1" applyFill="1" applyBorder="1" applyAlignment="1">
      <alignment horizontal="center" vertical="center"/>
    </xf>
    <xf numFmtId="0" fontId="9" fillId="18" borderId="1" xfId="5" applyFont="1" applyFill="1" applyBorder="1" applyAlignment="1">
      <alignment horizontal="center" vertical="center"/>
    </xf>
    <xf numFmtId="0" fontId="9" fillId="18" borderId="1" xfId="1" applyFont="1" applyFill="1" applyBorder="1" applyAlignment="1">
      <alignment horizontal="center" vertical="center"/>
    </xf>
    <xf numFmtId="0" fontId="9" fillId="18" borderId="1" xfId="1" applyFont="1" applyFill="1" applyBorder="1" applyAlignment="1">
      <alignment horizontal="left" vertical="center" wrapText="1"/>
    </xf>
    <xf numFmtId="0" fontId="20" fillId="0" borderId="0" xfId="8" applyFont="1" applyAlignment="1">
      <alignment horizontal="center"/>
    </xf>
    <xf numFmtId="0" fontId="36" fillId="0" borderId="0" xfId="8" applyFont="1" applyAlignment="1">
      <alignment horizontal="center"/>
    </xf>
    <xf numFmtId="0" fontId="9" fillId="0" borderId="0" xfId="5" applyFont="1" applyAlignment="1">
      <alignment horizontal="center" vertical="center"/>
    </xf>
    <xf numFmtId="0" fontId="9" fillId="0" borderId="13" xfId="5" applyFont="1" applyBorder="1" applyAlignment="1">
      <alignment horizontal="center" vertical="center"/>
    </xf>
    <xf numFmtId="0" fontId="20" fillId="0" borderId="43" xfId="8" applyFont="1" applyBorder="1" applyAlignment="1">
      <alignment horizontal="center" vertical="center" shrinkToFit="1"/>
    </xf>
    <xf numFmtId="0" fontId="20" fillId="0" borderId="71" xfId="8" applyFont="1" applyBorder="1" applyAlignment="1">
      <alignment horizontal="center" vertical="center" shrinkToFit="1"/>
    </xf>
    <xf numFmtId="0" fontId="20" fillId="0" borderId="36" xfId="8" applyFont="1" applyBorder="1" applyAlignment="1">
      <alignment horizontal="center" vertical="center" shrinkToFit="1"/>
    </xf>
    <xf numFmtId="0" fontId="36" fillId="0" borderId="0" xfId="8" applyFont="1" applyAlignment="1">
      <alignment horizontal="center" vertical="center" shrinkToFit="1"/>
    </xf>
    <xf numFmtId="0" fontId="20" fillId="0" borderId="11" xfId="8" applyFont="1" applyBorder="1" applyAlignment="1">
      <alignment horizontal="center" vertical="center" shrinkToFit="1"/>
    </xf>
    <xf numFmtId="0" fontId="20" fillId="0" borderId="14" xfId="8" applyFont="1" applyBorder="1" applyAlignment="1">
      <alignment horizontal="center" vertical="center" shrinkToFit="1"/>
    </xf>
    <xf numFmtId="0" fontId="20" fillId="0" borderId="28" xfId="8" applyFont="1" applyBorder="1" applyAlignment="1">
      <alignment horizontal="center" vertical="center" shrinkToFit="1"/>
    </xf>
    <xf numFmtId="0" fontId="43" fillId="0" borderId="1" xfId="8" applyFont="1" applyBorder="1" applyAlignment="1">
      <alignment horizontal="center" vertical="center" shrinkToFit="1"/>
    </xf>
    <xf numFmtId="0" fontId="44" fillId="0" borderId="44" xfId="8" applyFont="1" applyBorder="1" applyAlignment="1">
      <alignment horizontal="center" vertical="center" shrinkToFit="1"/>
    </xf>
    <xf numFmtId="0" fontId="44" fillId="0" borderId="42" xfId="8" applyFont="1" applyBorder="1" applyAlignment="1">
      <alignment horizontal="center" vertical="center" shrinkToFit="1"/>
    </xf>
    <xf numFmtId="0" fontId="44" fillId="0" borderId="10" xfId="8" applyFont="1" applyBorder="1" applyAlignment="1">
      <alignment horizontal="center" vertical="center" shrinkToFit="1"/>
    </xf>
    <xf numFmtId="0" fontId="44" fillId="0" borderId="31" xfId="8" applyFont="1" applyBorder="1" applyAlignment="1">
      <alignment horizontal="center" vertical="center" shrinkToFit="1"/>
    </xf>
    <xf numFmtId="0" fontId="19" fillId="0" borderId="43" xfId="8" applyFont="1" applyBorder="1" applyAlignment="1">
      <alignment horizontal="center" vertical="center" shrinkToFit="1"/>
    </xf>
    <xf numFmtId="0" fontId="19" fillId="0" borderId="36" xfId="8" applyFont="1" applyBorder="1" applyAlignment="1">
      <alignment horizontal="center" vertical="center" shrinkToFit="1"/>
    </xf>
    <xf numFmtId="0" fontId="20" fillId="0" borderId="0" xfId="8" applyFont="1" applyAlignment="1">
      <alignment horizontal="left"/>
    </xf>
    <xf numFmtId="0" fontId="3" fillId="0" borderId="0" xfId="8" applyFont="1" applyAlignment="1">
      <alignment horizontal="center" vertical="center" shrinkToFit="1"/>
    </xf>
    <xf numFmtId="0" fontId="36" fillId="0" borderId="13" xfId="8" applyFont="1" applyBorder="1" applyAlignment="1">
      <alignment horizontal="center"/>
    </xf>
    <xf numFmtId="0" fontId="36" fillId="0" borderId="11" xfId="8" applyFont="1" applyBorder="1" applyAlignment="1">
      <alignment horizontal="center" vertical="center" shrinkToFit="1"/>
    </xf>
    <xf numFmtId="0" fontId="36" fillId="0" borderId="14" xfId="8" applyFont="1" applyBorder="1" applyAlignment="1">
      <alignment horizontal="center" vertical="center" shrinkToFit="1"/>
    </xf>
    <xf numFmtId="0" fontId="36" fillId="0" borderId="28" xfId="8" applyFont="1" applyBorder="1" applyAlignment="1">
      <alignment horizontal="center" vertical="center" shrinkToFit="1"/>
    </xf>
    <xf numFmtId="0" fontId="36" fillId="0" borderId="0" xfId="8" applyFont="1" applyAlignment="1">
      <alignment horizontal="center" vertical="center"/>
    </xf>
    <xf numFmtId="0" fontId="36" fillId="0" borderId="13" xfId="8" applyFont="1" applyBorder="1" applyAlignment="1">
      <alignment horizontal="center" vertical="center"/>
    </xf>
    <xf numFmtId="0" fontId="43" fillId="0" borderId="43" xfId="8" applyFont="1" applyBorder="1" applyAlignment="1">
      <alignment horizontal="center" vertical="center" shrinkToFit="1"/>
    </xf>
    <xf numFmtId="0" fontId="43" fillId="0" borderId="36" xfId="8" applyFont="1" applyBorder="1" applyAlignment="1">
      <alignment horizontal="center" vertical="center" shrinkToFit="1"/>
    </xf>
    <xf numFmtId="0" fontId="36" fillId="0" borderId="43" xfId="8" applyFont="1" applyBorder="1" applyAlignment="1">
      <alignment horizontal="center" vertical="center" textRotation="90" shrinkToFit="1"/>
    </xf>
    <xf numFmtId="0" fontId="36" fillId="0" borderId="71" xfId="8" applyFont="1" applyBorder="1" applyAlignment="1">
      <alignment horizontal="center" vertical="center" textRotation="90" shrinkToFit="1"/>
    </xf>
    <xf numFmtId="0" fontId="36" fillId="0" borderId="36" xfId="8" applyFont="1" applyBorder="1" applyAlignment="1">
      <alignment horizontal="center" vertical="center" textRotation="90" shrinkToFit="1"/>
    </xf>
    <xf numFmtId="0" fontId="10" fillId="0" borderId="74" xfId="4" applyFont="1" applyBorder="1" applyAlignment="1">
      <alignment horizontal="center" vertical="center" wrapText="1"/>
    </xf>
    <xf numFmtId="0" fontId="10" fillId="0" borderId="56" xfId="4" applyFont="1" applyBorder="1" applyAlignment="1">
      <alignment horizontal="center" vertical="center" wrapText="1"/>
    </xf>
    <xf numFmtId="0" fontId="10" fillId="0" borderId="64" xfId="4" applyFont="1" applyBorder="1" applyAlignment="1">
      <alignment horizontal="center" vertical="center" wrapText="1"/>
    </xf>
    <xf numFmtId="0" fontId="10" fillId="0" borderId="57" xfId="4" applyFont="1" applyBorder="1" applyAlignment="1">
      <alignment horizontal="center" vertical="center" wrapText="1"/>
    </xf>
    <xf numFmtId="0" fontId="10" fillId="0" borderId="68" xfId="4" applyFont="1" applyBorder="1" applyAlignment="1">
      <alignment horizontal="center" vertical="center" wrapText="1"/>
    </xf>
    <xf numFmtId="0" fontId="3" fillId="0" borderId="0" xfId="4" applyFont="1" applyAlignment="1">
      <alignment horizontal="center" vertical="center"/>
    </xf>
    <xf numFmtId="0" fontId="9" fillId="0" borderId="59" xfId="4" applyFont="1" applyBorder="1" applyAlignment="1">
      <alignment horizontal="center" vertical="center" wrapText="1"/>
    </xf>
    <xf numFmtId="0" fontId="9" fillId="0" borderId="60" xfId="4" applyFont="1" applyBorder="1" applyAlignment="1">
      <alignment horizontal="center" vertical="center" wrapText="1"/>
    </xf>
    <xf numFmtId="0" fontId="9" fillId="0" borderId="61" xfId="4" applyFont="1" applyBorder="1" applyAlignment="1">
      <alignment horizontal="center" vertical="center" wrapText="1"/>
    </xf>
    <xf numFmtId="0" fontId="9" fillId="0" borderId="62" xfId="4" applyFont="1" applyBorder="1" applyAlignment="1">
      <alignment horizontal="center" vertical="center" wrapText="1"/>
    </xf>
    <xf numFmtId="0" fontId="9" fillId="0" borderId="57" xfId="4" applyFont="1" applyBorder="1" applyAlignment="1">
      <alignment horizontal="center" vertical="center" wrapText="1"/>
    </xf>
    <xf numFmtId="0" fontId="9" fillId="0" borderId="30" xfId="4" applyFont="1" applyBorder="1" applyAlignment="1">
      <alignment horizontal="center" vertical="center" wrapText="1"/>
    </xf>
    <xf numFmtId="0" fontId="9" fillId="0" borderId="0" xfId="4" applyFont="1" applyAlignment="1">
      <alignment horizontal="center" vertical="center" wrapText="1"/>
    </xf>
    <xf numFmtId="0" fontId="9" fillId="0" borderId="63" xfId="4" applyFont="1" applyBorder="1" applyAlignment="1">
      <alignment horizontal="center" vertical="center" wrapText="1"/>
    </xf>
    <xf numFmtId="0" fontId="9" fillId="0" borderId="21" xfId="4" applyFont="1" applyBorder="1" applyAlignment="1">
      <alignment horizontal="center" vertical="center" wrapText="1"/>
    </xf>
    <xf numFmtId="0" fontId="10" fillId="0" borderId="65" xfId="4" applyFont="1" applyBorder="1" applyAlignment="1">
      <alignment horizontal="center" vertical="center" wrapText="1"/>
    </xf>
    <xf numFmtId="0" fontId="10" fillId="0" borderId="66" xfId="4" applyFont="1" applyBorder="1" applyAlignment="1">
      <alignment horizontal="center" vertical="center" wrapText="1"/>
    </xf>
    <xf numFmtId="0" fontId="11" fillId="0" borderId="20" xfId="4" applyFont="1" applyBorder="1" applyAlignment="1">
      <alignment horizontal="center" textRotation="90"/>
    </xf>
    <xf numFmtId="0" fontId="11" fillId="0" borderId="29" xfId="4" applyFont="1" applyBorder="1" applyAlignment="1">
      <alignment horizontal="center" textRotation="90"/>
    </xf>
    <xf numFmtId="0" fontId="11" fillId="0" borderId="67" xfId="4" applyFont="1" applyBorder="1" applyAlignment="1">
      <alignment horizontal="center" textRotation="90"/>
    </xf>
    <xf numFmtId="0" fontId="11" fillId="0" borderId="26" xfId="4" applyFont="1" applyBorder="1" applyAlignment="1">
      <alignment horizontal="center" textRotation="90"/>
    </xf>
    <xf numFmtId="0" fontId="11" fillId="0" borderId="27" xfId="4" applyFont="1" applyBorder="1" applyAlignment="1">
      <alignment horizontal="center" textRotation="90"/>
    </xf>
    <xf numFmtId="0" fontId="11" fillId="0" borderId="40" xfId="4" applyFont="1" applyBorder="1" applyAlignment="1">
      <alignment horizontal="center" textRotation="90"/>
    </xf>
    <xf numFmtId="0" fontId="31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2" fontId="11" fillId="0" borderId="0" xfId="4" applyNumberFormat="1" applyFont="1" applyAlignment="1">
      <alignment horizontal="center" vertical="center" shrinkToFit="1"/>
    </xf>
    <xf numFmtId="0" fontId="11" fillId="0" borderId="6" xfId="4" applyFont="1" applyBorder="1" applyAlignment="1">
      <alignment horizontal="center" vertical="center" wrapText="1"/>
    </xf>
    <xf numFmtId="0" fontId="11" fillId="0" borderId="25" xfId="4" applyFont="1" applyBorder="1" applyAlignment="1">
      <alignment horizontal="center" vertical="center" wrapText="1"/>
    </xf>
    <xf numFmtId="0" fontId="11" fillId="0" borderId="26" xfId="4" applyFont="1" applyBorder="1" applyAlignment="1">
      <alignment horizontal="center" vertical="center" wrapText="1"/>
    </xf>
    <xf numFmtId="0" fontId="11" fillId="0" borderId="8" xfId="4" applyFont="1" applyBorder="1" applyAlignment="1">
      <alignment horizontal="center" vertical="center" wrapText="1"/>
    </xf>
    <xf numFmtId="0" fontId="11" fillId="0" borderId="27" xfId="4" applyFont="1" applyBorder="1" applyAlignment="1">
      <alignment horizontal="center" vertical="center" wrapText="1"/>
    </xf>
    <xf numFmtId="0" fontId="11" fillId="0" borderId="9" xfId="4" applyFont="1" applyBorder="1" applyAlignment="1">
      <alignment horizontal="center" vertical="center" wrapText="1"/>
    </xf>
    <xf numFmtId="0" fontId="11" fillId="0" borderId="24" xfId="4" applyFont="1" applyBorder="1" applyAlignment="1">
      <alignment horizontal="center" vertical="center" wrapText="1"/>
    </xf>
    <xf numFmtId="0" fontId="11" fillId="0" borderId="40" xfId="4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0" fontId="11" fillId="0" borderId="68" xfId="4" applyFont="1" applyBorder="1" applyAlignment="1">
      <alignment horizontal="center" textRotation="90"/>
    </xf>
    <xf numFmtId="0" fontId="11" fillId="0" borderId="69" xfId="4" applyFont="1" applyBorder="1" applyAlignment="1">
      <alignment horizontal="center" textRotation="90"/>
    </xf>
    <xf numFmtId="0" fontId="11" fillId="0" borderId="70" xfId="4" applyFont="1" applyBorder="1" applyAlignment="1">
      <alignment horizontal="center" textRotation="90"/>
    </xf>
    <xf numFmtId="0" fontId="11" fillId="0" borderId="19" xfId="4" applyFont="1" applyBorder="1" applyAlignment="1">
      <alignment horizontal="center" textRotation="90"/>
    </xf>
    <xf numFmtId="0" fontId="11" fillId="0" borderId="23" xfId="4" applyFont="1" applyBorder="1" applyAlignment="1">
      <alignment horizontal="center" textRotation="90"/>
    </xf>
    <xf numFmtId="0" fontId="11" fillId="0" borderId="18" xfId="4" applyFont="1" applyBorder="1" applyAlignment="1">
      <alignment horizontal="center" textRotation="90"/>
    </xf>
    <xf numFmtId="0" fontId="51" fillId="0" borderId="0" xfId="0" applyFont="1" applyAlignment="1">
      <alignment horizontal="center" vertical="center"/>
    </xf>
    <xf numFmtId="0" fontId="10" fillId="0" borderId="64" xfId="0" applyFont="1" applyBorder="1" applyAlignment="1">
      <alignment horizontal="center" vertical="center" wrapText="1"/>
    </xf>
    <xf numFmtId="0" fontId="10" fillId="0" borderId="57" xfId="0" applyFont="1" applyBorder="1" applyAlignment="1">
      <alignment horizontal="center" vertical="center" wrapText="1"/>
    </xf>
    <xf numFmtId="0" fontId="10" fillId="0" borderId="68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textRotation="90" shrinkToFit="1"/>
    </xf>
    <xf numFmtId="0" fontId="10" fillId="0" borderId="1" xfId="0" applyFont="1" applyBorder="1" applyAlignment="1">
      <alignment horizontal="center" textRotation="90" shrinkToFit="1"/>
    </xf>
    <xf numFmtId="0" fontId="10" fillId="0" borderId="27" xfId="0" applyFont="1" applyBorder="1" applyAlignment="1">
      <alignment horizontal="center" textRotation="90" shrinkToFit="1"/>
    </xf>
    <xf numFmtId="2" fontId="11" fillId="0" borderId="1" xfId="4" applyNumberFormat="1" applyFont="1" applyBorder="1" applyAlignment="1">
      <alignment horizontal="center" vertical="center" shrinkToFit="1"/>
    </xf>
    <xf numFmtId="2" fontId="11" fillId="0" borderId="28" xfId="4" applyNumberFormat="1" applyFont="1" applyBorder="1" applyAlignment="1">
      <alignment horizontal="center" vertical="center" shrinkToFit="1"/>
    </xf>
    <xf numFmtId="2" fontId="11" fillId="0" borderId="27" xfId="4" applyNumberFormat="1" applyFont="1" applyBorder="1" applyAlignment="1">
      <alignment horizontal="center" vertical="center" shrinkToFit="1"/>
    </xf>
    <xf numFmtId="2" fontId="11" fillId="0" borderId="25" xfId="4" applyNumberFormat="1" applyFont="1" applyBorder="1" applyAlignment="1">
      <alignment horizontal="center" vertical="center" shrinkToFit="1"/>
    </xf>
    <xf numFmtId="2" fontId="11" fillId="0" borderId="52" xfId="4" applyNumberFormat="1" applyFont="1" applyBorder="1" applyAlignment="1">
      <alignment horizontal="center" vertical="center" shrinkToFit="1"/>
    </xf>
    <xf numFmtId="2" fontId="11" fillId="0" borderId="26" xfId="4" applyNumberFormat="1" applyFont="1" applyBorder="1" applyAlignment="1">
      <alignment horizontal="center" vertical="center" shrinkToFit="1"/>
    </xf>
    <xf numFmtId="0" fontId="3" fillId="0" borderId="0" xfId="0" applyFont="1" applyAlignment="1">
      <alignment horizontal="center" vertical="center"/>
    </xf>
    <xf numFmtId="0" fontId="11" fillId="0" borderId="0" xfId="0" applyFont="1" applyAlignment="1">
      <alignment horizontal="center" textRotation="90"/>
    </xf>
    <xf numFmtId="2" fontId="11" fillId="0" borderId="6" xfId="4" applyNumberFormat="1" applyFont="1" applyBorder="1" applyAlignment="1">
      <alignment horizontal="center" vertical="center" shrinkToFit="1"/>
    </xf>
    <xf numFmtId="2" fontId="11" fillId="0" borderId="54" xfId="4" applyNumberFormat="1" applyFont="1" applyBorder="1" applyAlignment="1">
      <alignment horizontal="center" vertical="center" shrinkToFit="1"/>
    </xf>
    <xf numFmtId="0" fontId="11" fillId="0" borderId="54" xfId="4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10" fillId="0" borderId="20" xfId="0" applyFont="1" applyBorder="1" applyAlignment="1">
      <alignment horizontal="center" vertical="center" wrapText="1"/>
    </xf>
    <xf numFmtId="0" fontId="10" fillId="0" borderId="16" xfId="0" applyFont="1" applyBorder="1" applyAlignment="1">
      <alignment horizontal="center" vertical="center" wrapText="1"/>
    </xf>
    <xf numFmtId="0" fontId="10" fillId="0" borderId="62" xfId="0" applyFont="1" applyBorder="1" applyAlignment="1">
      <alignment horizontal="center" vertical="center" wrapText="1"/>
    </xf>
    <xf numFmtId="0" fontId="10" fillId="0" borderId="17" xfId="0" applyFont="1" applyBorder="1" applyAlignment="1">
      <alignment horizontal="center" vertical="center" wrapText="1"/>
    </xf>
    <xf numFmtId="0" fontId="10" fillId="0" borderId="26" xfId="0" applyFont="1" applyBorder="1" applyAlignment="1">
      <alignment horizontal="center" textRotation="90"/>
    </xf>
    <xf numFmtId="0" fontId="10" fillId="0" borderId="27" xfId="0" applyFont="1" applyBorder="1" applyAlignment="1">
      <alignment horizontal="center" textRotation="90"/>
    </xf>
    <xf numFmtId="0" fontId="10" fillId="0" borderId="40" xfId="0" applyFont="1" applyBorder="1" applyAlignment="1">
      <alignment horizontal="center" textRotation="90"/>
    </xf>
    <xf numFmtId="0" fontId="33" fillId="0" borderId="0" xfId="0" applyFont="1" applyAlignment="1">
      <alignment horizontal="center" vertical="center"/>
    </xf>
    <xf numFmtId="0" fontId="9" fillId="0" borderId="59" xfId="0" applyFont="1" applyBorder="1" applyAlignment="1">
      <alignment horizontal="center" vertical="center" wrapText="1"/>
    </xf>
    <xf numFmtId="0" fontId="9" fillId="0" borderId="60" xfId="0" applyFont="1" applyBorder="1" applyAlignment="1">
      <alignment horizontal="center" vertical="center" wrapText="1"/>
    </xf>
    <xf numFmtId="0" fontId="9" fillId="0" borderId="61" xfId="0" applyFont="1" applyBorder="1" applyAlignment="1">
      <alignment horizontal="center" vertical="center" wrapText="1"/>
    </xf>
    <xf numFmtId="0" fontId="9" fillId="0" borderId="62" xfId="0" applyFont="1" applyBorder="1" applyAlignment="1">
      <alignment horizontal="center" vertical="center" wrapText="1"/>
    </xf>
    <xf numFmtId="0" fontId="9" fillId="0" borderId="68" xfId="0" applyFont="1" applyBorder="1" applyAlignment="1">
      <alignment horizontal="center" vertical="center" wrapText="1"/>
    </xf>
    <xf numFmtId="0" fontId="9" fillId="0" borderId="30" xfId="0" applyFont="1" applyBorder="1" applyAlignment="1">
      <alignment horizontal="center" vertical="center" wrapText="1"/>
    </xf>
    <xf numFmtId="0" fontId="9" fillId="0" borderId="69" xfId="0" applyFont="1" applyBorder="1" applyAlignment="1">
      <alignment horizontal="center" vertical="center" wrapText="1"/>
    </xf>
    <xf numFmtId="0" fontId="9" fillId="0" borderId="63" xfId="0" applyFont="1" applyBorder="1" applyAlignment="1">
      <alignment horizontal="center" vertical="center" wrapText="1"/>
    </xf>
    <xf numFmtId="0" fontId="9" fillId="0" borderId="70" xfId="0" applyFont="1" applyBorder="1" applyAlignment="1">
      <alignment horizontal="center" vertical="center" wrapText="1"/>
    </xf>
    <xf numFmtId="0" fontId="10" fillId="0" borderId="19" xfId="0" applyFont="1" applyBorder="1" applyAlignment="1">
      <alignment horizontal="center" textRotation="90"/>
    </xf>
    <xf numFmtId="0" fontId="10" fillId="0" borderId="23" xfId="0" applyFont="1" applyBorder="1" applyAlignment="1">
      <alignment horizontal="center" textRotation="90"/>
    </xf>
    <xf numFmtId="0" fontId="10" fillId="0" borderId="18" xfId="0" applyFont="1" applyBorder="1" applyAlignment="1">
      <alignment horizontal="center" textRotation="90"/>
    </xf>
    <xf numFmtId="0" fontId="10" fillId="0" borderId="25" xfId="0" applyFont="1" applyBorder="1" applyAlignment="1">
      <alignment horizontal="center" textRotation="90"/>
    </xf>
    <xf numFmtId="0" fontId="10" fillId="0" borderId="1" xfId="0" applyFont="1" applyBorder="1" applyAlignment="1">
      <alignment horizontal="center" textRotation="90"/>
    </xf>
    <xf numFmtId="0" fontId="10" fillId="0" borderId="24" xfId="0" applyFont="1" applyBorder="1" applyAlignment="1">
      <alignment horizontal="center" textRotation="90"/>
    </xf>
    <xf numFmtId="0" fontId="10" fillId="0" borderId="6" xfId="0" applyFont="1" applyBorder="1" applyAlignment="1">
      <alignment horizontal="center" textRotation="90"/>
    </xf>
    <xf numFmtId="0" fontId="10" fillId="0" borderId="8" xfId="0" applyFont="1" applyBorder="1" applyAlignment="1">
      <alignment horizontal="center" textRotation="90"/>
    </xf>
    <xf numFmtId="0" fontId="10" fillId="0" borderId="6" xfId="0" applyFont="1" applyBorder="1" applyAlignment="1">
      <alignment horizontal="center" vertical="center" wrapText="1"/>
    </xf>
    <xf numFmtId="0" fontId="10" fillId="0" borderId="25" xfId="0" applyFont="1" applyBorder="1" applyAlignment="1">
      <alignment horizontal="center" vertical="center" wrapText="1"/>
    </xf>
    <xf numFmtId="0" fontId="10" fillId="0" borderId="26" xfId="0" applyFont="1" applyBorder="1" applyAlignment="1">
      <alignment horizontal="center" vertical="center" wrapText="1"/>
    </xf>
    <xf numFmtId="0" fontId="10" fillId="0" borderId="54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textRotation="90" shrinkToFit="1"/>
    </xf>
    <xf numFmtId="0" fontId="11" fillId="0" borderId="41" xfId="4" applyFont="1" applyBorder="1" applyAlignment="1">
      <alignment horizontal="center" vertical="center" wrapText="1"/>
    </xf>
    <xf numFmtId="0" fontId="11" fillId="0" borderId="14" xfId="4" applyFont="1" applyBorder="1" applyAlignment="1">
      <alignment horizontal="center" vertical="center" wrapText="1"/>
    </xf>
    <xf numFmtId="0" fontId="11" fillId="0" borderId="23" xfId="4" applyFont="1" applyBorder="1" applyAlignment="1">
      <alignment horizontal="center" vertical="center" wrapText="1"/>
    </xf>
    <xf numFmtId="0" fontId="11" fillId="0" borderId="39" xfId="4" applyFont="1" applyBorder="1" applyAlignment="1">
      <alignment horizontal="center" vertical="center" wrapText="1"/>
    </xf>
    <xf numFmtId="0" fontId="11" fillId="0" borderId="15" xfId="4" applyFont="1" applyBorder="1" applyAlignment="1">
      <alignment horizontal="center" vertical="center" wrapText="1"/>
    </xf>
    <xf numFmtId="0" fontId="11" fillId="0" borderId="18" xfId="4" applyFont="1" applyBorder="1" applyAlignment="1">
      <alignment horizontal="center" vertical="center" wrapText="1"/>
    </xf>
    <xf numFmtId="0" fontId="11" fillId="0" borderId="74" xfId="4" applyFont="1" applyBorder="1" applyAlignment="1">
      <alignment horizontal="center" vertical="center" wrapText="1"/>
    </xf>
    <xf numFmtId="0" fontId="11" fillId="0" borderId="56" xfId="4" applyFont="1" applyBorder="1" applyAlignment="1">
      <alignment horizontal="center" vertical="center" wrapText="1"/>
    </xf>
    <xf numFmtId="0" fontId="11" fillId="0" borderId="19" xfId="4" applyFont="1" applyBorder="1" applyAlignment="1">
      <alignment horizontal="center" vertical="center" wrapText="1"/>
    </xf>
    <xf numFmtId="2" fontId="11" fillId="0" borderId="8" xfId="4" applyNumberFormat="1" applyFont="1" applyBorder="1" applyAlignment="1">
      <alignment horizontal="center" vertical="center" shrinkToFit="1"/>
    </xf>
    <xf numFmtId="2" fontId="11" fillId="0" borderId="11" xfId="4" applyNumberFormat="1" applyFont="1" applyBorder="1" applyAlignment="1">
      <alignment horizontal="center" vertical="center" shrinkToFit="1"/>
    </xf>
    <xf numFmtId="2" fontId="11" fillId="0" borderId="9" xfId="4" applyNumberFormat="1" applyFont="1" applyBorder="1" applyAlignment="1">
      <alignment horizontal="center" vertical="center" shrinkToFit="1"/>
    </xf>
    <xf numFmtId="2" fontId="11" fillId="0" borderId="24" xfId="4" applyNumberFormat="1" applyFont="1" applyBorder="1" applyAlignment="1">
      <alignment horizontal="center" vertical="center" shrinkToFit="1"/>
    </xf>
    <xf numFmtId="0" fontId="11" fillId="0" borderId="11" xfId="4" applyFont="1" applyBorder="1" applyAlignment="1">
      <alignment horizontal="center" vertical="center" wrapText="1"/>
    </xf>
    <xf numFmtId="2" fontId="11" fillId="0" borderId="40" xfId="4" applyNumberFormat="1" applyFont="1" applyBorder="1" applyAlignment="1">
      <alignment horizontal="center" vertical="center" shrinkToFit="1"/>
    </xf>
    <xf numFmtId="0" fontId="11" fillId="0" borderId="12" xfId="4" applyFont="1" applyBorder="1" applyAlignment="1">
      <alignment horizontal="center" vertical="center" wrapText="1"/>
    </xf>
    <xf numFmtId="0" fontId="10" fillId="0" borderId="28" xfId="0" applyFont="1" applyBorder="1" applyAlignment="1">
      <alignment horizontal="center" textRotation="90" shrinkToFit="1"/>
    </xf>
    <xf numFmtId="0" fontId="9" fillId="0" borderId="6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25" xfId="0" applyFont="1" applyBorder="1" applyAlignment="1">
      <alignment horizontal="center" vertical="center" wrapText="1"/>
    </xf>
    <xf numFmtId="0" fontId="9" fillId="0" borderId="26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27" xfId="0" applyFont="1" applyBorder="1" applyAlignment="1">
      <alignment horizontal="center" vertical="center" wrapText="1"/>
    </xf>
    <xf numFmtId="0" fontId="9" fillId="0" borderId="24" xfId="0" applyFont="1" applyBorder="1" applyAlignment="1">
      <alignment horizontal="center" vertical="center" wrapText="1"/>
    </xf>
    <xf numFmtId="0" fontId="9" fillId="0" borderId="40" xfId="0" applyFont="1" applyBorder="1" applyAlignment="1">
      <alignment horizontal="center" vertical="center" wrapText="1"/>
    </xf>
    <xf numFmtId="0" fontId="10" fillId="0" borderId="52" xfId="0" applyFont="1" applyBorder="1" applyAlignment="1">
      <alignment horizontal="center" vertical="center" wrapText="1"/>
    </xf>
    <xf numFmtId="0" fontId="9" fillId="0" borderId="58" xfId="0" applyFont="1" applyBorder="1" applyAlignment="1">
      <alignment horizontal="center" vertical="center"/>
    </xf>
    <xf numFmtId="0" fontId="9" fillId="0" borderId="46" xfId="0" applyFont="1" applyBorder="1" applyAlignment="1">
      <alignment horizontal="center" vertical="center"/>
    </xf>
    <xf numFmtId="0" fontId="9" fillId="0" borderId="52" xfId="0" applyFont="1" applyBorder="1" applyAlignment="1">
      <alignment horizontal="center" vertical="center" wrapText="1"/>
    </xf>
    <xf numFmtId="0" fontId="9" fillId="0" borderId="54" xfId="0" applyFont="1" applyBorder="1" applyAlignment="1">
      <alignment horizontal="center" vertical="center" wrapText="1"/>
    </xf>
    <xf numFmtId="0" fontId="9" fillId="0" borderId="0" xfId="6" applyFont="1" applyAlignment="1">
      <alignment horizontal="center" vertical="center"/>
    </xf>
    <xf numFmtId="0" fontId="9" fillId="0" borderId="59" xfId="6" applyFont="1" applyBorder="1" applyAlignment="1">
      <alignment horizontal="center" vertical="center" wrapText="1"/>
    </xf>
    <xf numFmtId="0" fontId="9" fillId="0" borderId="60" xfId="6" applyFont="1" applyBorder="1" applyAlignment="1">
      <alignment horizontal="center" vertical="center" wrapText="1"/>
    </xf>
    <xf numFmtId="0" fontId="9" fillId="0" borderId="61" xfId="6" applyFont="1" applyBorder="1" applyAlignment="1">
      <alignment horizontal="center" vertical="center" wrapText="1"/>
    </xf>
    <xf numFmtId="0" fontId="9" fillId="0" borderId="62" xfId="6" applyFont="1" applyBorder="1" applyAlignment="1">
      <alignment horizontal="center" vertical="center" wrapText="1"/>
    </xf>
    <xf numFmtId="0" fontId="9" fillId="0" borderId="68" xfId="6" applyFont="1" applyBorder="1" applyAlignment="1">
      <alignment horizontal="center" vertical="center" wrapText="1"/>
    </xf>
    <xf numFmtId="0" fontId="9" fillId="0" borderId="30" xfId="6" applyFont="1" applyBorder="1" applyAlignment="1">
      <alignment horizontal="center" vertical="center" wrapText="1"/>
    </xf>
    <xf numFmtId="0" fontId="9" fillId="0" borderId="69" xfId="6" applyFont="1" applyBorder="1" applyAlignment="1">
      <alignment horizontal="center" vertical="center" wrapText="1"/>
    </xf>
    <xf numFmtId="0" fontId="9" fillId="0" borderId="63" xfId="6" applyFont="1" applyBorder="1" applyAlignment="1">
      <alignment horizontal="center" vertical="center" wrapText="1"/>
    </xf>
    <xf numFmtId="0" fontId="9" fillId="0" borderId="70" xfId="6" applyFont="1" applyBorder="1" applyAlignment="1">
      <alignment horizontal="center" vertical="center" wrapText="1"/>
    </xf>
    <xf numFmtId="0" fontId="10" fillId="0" borderId="6" xfId="6" applyFont="1" applyBorder="1" applyAlignment="1">
      <alignment horizontal="center" vertical="center" wrapText="1"/>
    </xf>
    <xf numFmtId="0" fontId="10" fillId="0" borderId="25" xfId="6" applyFont="1" applyBorder="1" applyAlignment="1">
      <alignment horizontal="center" vertical="center" wrapText="1"/>
    </xf>
    <xf numFmtId="0" fontId="10" fillId="0" borderId="26" xfId="6" applyFont="1" applyBorder="1" applyAlignment="1">
      <alignment horizontal="center" vertical="center" wrapText="1"/>
    </xf>
    <xf numFmtId="0" fontId="10" fillId="0" borderId="68" xfId="6" applyFont="1" applyBorder="1" applyAlignment="1">
      <alignment horizontal="center" vertical="center" wrapText="1"/>
    </xf>
    <xf numFmtId="0" fontId="10" fillId="0" borderId="69" xfId="6" applyFont="1" applyBorder="1" applyAlignment="1">
      <alignment horizontal="center" vertical="center" wrapText="1"/>
    </xf>
    <xf numFmtId="0" fontId="10" fillId="0" borderId="70" xfId="6" applyFont="1" applyBorder="1" applyAlignment="1">
      <alignment horizontal="center" vertical="center" wrapText="1"/>
    </xf>
    <xf numFmtId="0" fontId="9" fillId="0" borderId="35" xfId="6" applyFont="1" applyBorder="1" applyAlignment="1">
      <alignment horizontal="center" vertical="center"/>
    </xf>
    <xf numFmtId="0" fontId="9" fillId="0" borderId="3" xfId="6" applyFont="1" applyBorder="1" applyAlignment="1">
      <alignment horizontal="center" vertical="center"/>
    </xf>
    <xf numFmtId="0" fontId="4" fillId="0" borderId="12" xfId="3" applyFont="1" applyBorder="1" applyAlignment="1" applyProtection="1">
      <alignment horizontal="center" vertical="center"/>
      <protection hidden="1"/>
    </xf>
    <xf numFmtId="0" fontId="4" fillId="0" borderId="15" xfId="3" applyFont="1" applyBorder="1" applyAlignment="1" applyProtection="1">
      <alignment horizontal="center" vertical="center"/>
      <protection hidden="1"/>
    </xf>
    <xf numFmtId="0" fontId="4" fillId="0" borderId="53" xfId="3" applyFont="1" applyBorder="1" applyAlignment="1" applyProtection="1">
      <alignment horizontal="center" vertical="center"/>
      <protection hidden="1"/>
    </xf>
    <xf numFmtId="0" fontId="4" fillId="0" borderId="18" xfId="3" applyFont="1" applyBorder="1" applyAlignment="1" applyProtection="1">
      <alignment horizontal="center" vertical="center"/>
      <protection hidden="1"/>
    </xf>
    <xf numFmtId="0" fontId="4" fillId="0" borderId="9" xfId="3" applyFont="1" applyBorder="1" applyAlignment="1" applyProtection="1">
      <alignment horizontal="center"/>
      <protection hidden="1"/>
    </xf>
    <xf numFmtId="0" fontId="4" fillId="0" borderId="24" xfId="3" applyFont="1" applyBorder="1" applyAlignment="1" applyProtection="1">
      <alignment horizontal="center"/>
      <protection hidden="1"/>
    </xf>
    <xf numFmtId="0" fontId="4" fillId="0" borderId="12" xfId="3" applyFont="1" applyBorder="1" applyAlignment="1" applyProtection="1">
      <alignment horizontal="left"/>
      <protection hidden="1"/>
    </xf>
    <xf numFmtId="0" fontId="4" fillId="0" borderId="15" xfId="3" applyFont="1" applyBorder="1" applyAlignment="1" applyProtection="1">
      <alignment horizontal="left"/>
      <protection hidden="1"/>
    </xf>
    <xf numFmtId="0" fontId="4" fillId="0" borderId="53" xfId="3" applyFont="1" applyBorder="1" applyAlignment="1" applyProtection="1">
      <alignment horizontal="left"/>
      <protection hidden="1"/>
    </xf>
    <xf numFmtId="1" fontId="4" fillId="0" borderId="12" xfId="3" applyNumberFormat="1" applyFont="1" applyBorder="1" applyAlignment="1" applyProtection="1">
      <alignment horizontal="center"/>
      <protection hidden="1"/>
    </xf>
    <xf numFmtId="1" fontId="4" fillId="0" borderId="15" xfId="3" applyNumberFormat="1" applyFont="1" applyBorder="1" applyAlignment="1" applyProtection="1">
      <alignment horizontal="center"/>
      <protection hidden="1"/>
    </xf>
    <xf numFmtId="1" fontId="4" fillId="0" borderId="53" xfId="3" applyNumberFormat="1" applyFont="1" applyBorder="1" applyAlignment="1" applyProtection="1">
      <alignment horizontal="center"/>
      <protection hidden="1"/>
    </xf>
    <xf numFmtId="2" fontId="4" fillId="0" borderId="24" xfId="3" applyNumberFormat="1" applyFont="1" applyBorder="1" applyAlignment="1" applyProtection="1">
      <alignment horizontal="center"/>
      <protection hidden="1"/>
    </xf>
    <xf numFmtId="0" fontId="4" fillId="0" borderId="24" xfId="3" applyFont="1" applyBorder="1" applyAlignment="1" applyProtection="1">
      <alignment horizontal="center" vertical="center"/>
      <protection hidden="1"/>
    </xf>
    <xf numFmtId="2" fontId="4" fillId="0" borderId="12" xfId="3" applyNumberFormat="1" applyFont="1" applyBorder="1" applyAlignment="1" applyProtection="1">
      <alignment horizontal="center" vertical="center"/>
      <protection hidden="1"/>
    </xf>
    <xf numFmtId="2" fontId="4" fillId="0" borderId="15" xfId="3" applyNumberFormat="1" applyFont="1" applyBorder="1" applyAlignment="1" applyProtection="1">
      <alignment horizontal="center" vertical="center"/>
      <protection hidden="1"/>
    </xf>
    <xf numFmtId="2" fontId="4" fillId="0" borderId="53" xfId="3" applyNumberFormat="1" applyFont="1" applyBorder="1" applyAlignment="1" applyProtection="1">
      <alignment horizontal="center" vertical="center"/>
      <protection hidden="1"/>
    </xf>
    <xf numFmtId="0" fontId="11" fillId="0" borderId="0" xfId="0" applyFont="1" applyAlignment="1" applyProtection="1">
      <alignment horizontal="center" vertical="center" wrapText="1"/>
      <protection hidden="1"/>
    </xf>
    <xf numFmtId="0" fontId="11" fillId="0" borderId="0" xfId="0" applyFont="1" applyAlignment="1" applyProtection="1">
      <alignment horizontal="center" vertical="center"/>
      <protection hidden="1"/>
    </xf>
    <xf numFmtId="2" fontId="11" fillId="0" borderId="0" xfId="4" applyNumberFormat="1" applyFont="1" applyAlignment="1" applyProtection="1">
      <alignment horizontal="center" vertical="center" shrinkToFit="1"/>
      <protection hidden="1"/>
    </xf>
    <xf numFmtId="0" fontId="8" fillId="0" borderId="0" xfId="3" applyFont="1" applyAlignment="1" applyProtection="1">
      <alignment horizontal="center" vertical="center"/>
      <protection hidden="1"/>
    </xf>
    <xf numFmtId="0" fontId="4" fillId="0" borderId="11" xfId="3" applyFont="1" applyBorder="1" applyAlignment="1" applyProtection="1">
      <alignment horizontal="center" vertical="center"/>
      <protection hidden="1"/>
    </xf>
    <xf numFmtId="0" fontId="4" fillId="0" borderId="14" xfId="3" applyFont="1" applyBorder="1" applyAlignment="1" applyProtection="1">
      <alignment horizontal="center" vertical="center"/>
      <protection hidden="1"/>
    </xf>
    <xf numFmtId="0" fontId="4" fillId="0" borderId="28" xfId="3" applyFont="1" applyBorder="1" applyAlignment="1" applyProtection="1">
      <alignment horizontal="center" vertical="center"/>
      <protection hidden="1"/>
    </xf>
    <xf numFmtId="0" fontId="4" fillId="0" borderId="23" xfId="3" applyFont="1" applyBorder="1" applyAlignment="1" applyProtection="1">
      <alignment horizontal="center" vertical="center"/>
      <protection hidden="1"/>
    </xf>
    <xf numFmtId="0" fontId="4" fillId="0" borderId="8" xfId="3" applyFont="1" applyBorder="1" applyAlignment="1" applyProtection="1">
      <alignment horizontal="center"/>
      <protection hidden="1"/>
    </xf>
    <xf numFmtId="0" fontId="4" fillId="0" borderId="1" xfId="3" applyFont="1" applyBorder="1" applyAlignment="1" applyProtection="1">
      <alignment horizontal="center"/>
      <protection hidden="1"/>
    </xf>
    <xf numFmtId="0" fontId="4" fillId="0" borderId="11" xfId="3" applyFont="1" applyBorder="1" applyAlignment="1" applyProtection="1">
      <alignment horizontal="left"/>
      <protection hidden="1"/>
    </xf>
    <xf numFmtId="0" fontId="4" fillId="0" borderId="14" xfId="3" applyFont="1" applyBorder="1" applyAlignment="1" applyProtection="1">
      <alignment horizontal="left"/>
      <protection hidden="1"/>
    </xf>
    <xf numFmtId="0" fontId="4" fillId="0" borderId="28" xfId="3" applyFont="1" applyBorder="1" applyAlignment="1" applyProtection="1">
      <alignment horizontal="left"/>
      <protection hidden="1"/>
    </xf>
    <xf numFmtId="1" fontId="4" fillId="0" borderId="11" xfId="3" applyNumberFormat="1" applyFont="1" applyBorder="1" applyAlignment="1" applyProtection="1">
      <alignment horizontal="center"/>
      <protection hidden="1"/>
    </xf>
    <xf numFmtId="1" fontId="4" fillId="0" borderId="14" xfId="3" applyNumberFormat="1" applyFont="1" applyBorder="1" applyAlignment="1" applyProtection="1">
      <alignment horizontal="center"/>
      <protection hidden="1"/>
    </xf>
    <xf numFmtId="1" fontId="4" fillId="0" borderId="28" xfId="3" applyNumberFormat="1" applyFont="1" applyBorder="1" applyAlignment="1" applyProtection="1">
      <alignment horizontal="center"/>
      <protection hidden="1"/>
    </xf>
    <xf numFmtId="2" fontId="4" fillId="0" borderId="1" xfId="3" applyNumberFormat="1" applyFont="1" applyBorder="1" applyAlignment="1" applyProtection="1">
      <alignment horizontal="center"/>
      <protection hidden="1"/>
    </xf>
    <xf numFmtId="0" fontId="4" fillId="0" borderId="1" xfId="3" applyFont="1" applyBorder="1" applyAlignment="1" applyProtection="1">
      <alignment horizontal="center" vertical="center"/>
      <protection hidden="1"/>
    </xf>
    <xf numFmtId="2" fontId="4" fillId="0" borderId="11" xfId="3" applyNumberFormat="1" applyFont="1" applyBorder="1" applyAlignment="1" applyProtection="1">
      <alignment horizontal="center" vertical="center"/>
      <protection hidden="1"/>
    </xf>
    <xf numFmtId="2" fontId="4" fillId="0" borderId="14" xfId="3" applyNumberFormat="1" applyFont="1" applyBorder="1" applyAlignment="1" applyProtection="1">
      <alignment horizontal="center" vertical="center"/>
      <protection hidden="1"/>
    </xf>
    <xf numFmtId="2" fontId="4" fillId="0" borderId="28" xfId="3" applyNumberFormat="1" applyFont="1" applyBorder="1" applyAlignment="1" applyProtection="1">
      <alignment horizontal="center" vertical="center"/>
      <protection hidden="1"/>
    </xf>
    <xf numFmtId="0" fontId="9" fillId="0" borderId="64" xfId="3" applyFont="1" applyBorder="1" applyAlignment="1" applyProtection="1">
      <alignment horizontal="center" vertical="center"/>
      <protection hidden="1"/>
    </xf>
    <xf numFmtId="0" fontId="9" fillId="0" borderId="57" xfId="3" applyFont="1" applyBorder="1" applyAlignment="1" applyProtection="1">
      <alignment horizontal="center" vertical="center"/>
      <protection hidden="1"/>
    </xf>
    <xf numFmtId="0" fontId="9" fillId="0" borderId="55" xfId="3" applyFont="1" applyBorder="1" applyAlignment="1" applyProtection="1">
      <alignment horizontal="center" vertical="center"/>
      <protection hidden="1"/>
    </xf>
    <xf numFmtId="0" fontId="9" fillId="0" borderId="0" xfId="3" applyFont="1" applyAlignment="1" applyProtection="1">
      <alignment horizontal="center" vertical="center"/>
      <protection hidden="1"/>
    </xf>
    <xf numFmtId="0" fontId="9" fillId="0" borderId="73" xfId="3" applyFont="1" applyBorder="1" applyAlignment="1" applyProtection="1">
      <alignment horizontal="center" vertical="center"/>
      <protection hidden="1"/>
    </xf>
    <xf numFmtId="0" fontId="9" fillId="0" borderId="13" xfId="3" applyFont="1" applyBorder="1" applyAlignment="1" applyProtection="1">
      <alignment horizontal="center" vertical="center"/>
      <protection hidden="1"/>
    </xf>
    <xf numFmtId="0" fontId="9" fillId="0" borderId="25" xfId="3" applyFont="1" applyBorder="1" applyAlignment="1" applyProtection="1">
      <alignment horizontal="center" vertical="center"/>
      <protection hidden="1"/>
    </xf>
    <xf numFmtId="0" fontId="9" fillId="0" borderId="1" xfId="3" applyFont="1" applyBorder="1" applyAlignment="1" applyProtection="1">
      <alignment horizontal="center" vertical="center"/>
      <protection hidden="1"/>
    </xf>
    <xf numFmtId="0" fontId="9" fillId="0" borderId="25" xfId="3" applyFont="1" applyBorder="1" applyAlignment="1" applyProtection="1">
      <alignment horizontal="center" vertical="center" wrapText="1"/>
      <protection hidden="1"/>
    </xf>
    <xf numFmtId="0" fontId="9" fillId="0" borderId="1" xfId="3" applyFont="1" applyBorder="1" applyAlignment="1" applyProtection="1">
      <alignment horizontal="center" vertical="center" wrapText="1"/>
      <protection hidden="1"/>
    </xf>
    <xf numFmtId="0" fontId="9" fillId="0" borderId="16" xfId="3" applyFont="1" applyBorder="1" applyAlignment="1" applyProtection="1">
      <alignment horizontal="center" vertical="center" shrinkToFit="1"/>
      <protection hidden="1"/>
    </xf>
    <xf numFmtId="0" fontId="9" fillId="0" borderId="71" xfId="3" applyFont="1" applyBorder="1" applyAlignment="1" applyProtection="1">
      <alignment horizontal="center" vertical="center" shrinkToFit="1"/>
      <protection hidden="1"/>
    </xf>
    <xf numFmtId="0" fontId="9" fillId="0" borderId="36" xfId="3" applyFont="1" applyBorder="1" applyAlignment="1" applyProtection="1">
      <alignment horizontal="center" vertical="center" shrinkToFit="1"/>
      <protection hidden="1"/>
    </xf>
    <xf numFmtId="0" fontId="9" fillId="0" borderId="17" xfId="3" applyFont="1" applyBorder="1" applyAlignment="1" applyProtection="1">
      <alignment horizontal="center" vertical="center" shrinkToFit="1"/>
      <protection hidden="1"/>
    </xf>
    <xf numFmtId="0" fontId="9" fillId="0" borderId="72" xfId="3" applyFont="1" applyBorder="1" applyAlignment="1" applyProtection="1">
      <alignment horizontal="center" vertical="center" shrinkToFit="1"/>
      <protection hidden="1"/>
    </xf>
    <xf numFmtId="0" fontId="9" fillId="0" borderId="49" xfId="3" applyFont="1" applyBorder="1" applyAlignment="1" applyProtection="1">
      <alignment horizontal="center" vertical="center" shrinkToFit="1"/>
      <protection hidden="1"/>
    </xf>
    <xf numFmtId="0" fontId="9" fillId="0" borderId="11" xfId="3" applyFont="1" applyBorder="1" applyAlignment="1" applyProtection="1">
      <alignment horizontal="center" vertical="center" shrinkToFit="1"/>
      <protection hidden="1"/>
    </xf>
    <xf numFmtId="0" fontId="9" fillId="0" borderId="14" xfId="3" applyFont="1" applyBorder="1" applyAlignment="1" applyProtection="1">
      <alignment horizontal="center" vertical="center" shrinkToFit="1"/>
      <protection hidden="1"/>
    </xf>
    <xf numFmtId="0" fontId="9" fillId="0" borderId="28" xfId="3" applyFont="1" applyBorder="1" applyAlignment="1" applyProtection="1">
      <alignment horizontal="center" vertical="center" shrinkToFit="1"/>
      <protection hidden="1"/>
    </xf>
    <xf numFmtId="0" fontId="3" fillId="0" borderId="1" xfId="3" applyFont="1" applyBorder="1" applyAlignment="1" applyProtection="1">
      <alignment horizontal="center" vertical="center" shrinkToFit="1"/>
      <protection hidden="1"/>
    </xf>
    <xf numFmtId="0" fontId="10" fillId="0" borderId="1" xfId="3" applyFont="1" applyBorder="1" applyAlignment="1" applyProtection="1">
      <alignment horizontal="center" vertical="center" shrinkToFit="1"/>
      <protection hidden="1"/>
    </xf>
    <xf numFmtId="0" fontId="4" fillId="0" borderId="0" xfId="3" applyFont="1" applyAlignment="1" applyProtection="1">
      <alignment horizontal="center" vertical="center" shrinkToFit="1"/>
      <protection hidden="1"/>
    </xf>
    <xf numFmtId="0" fontId="4" fillId="0" borderId="0" xfId="3" applyFont="1" applyAlignment="1" applyProtection="1">
      <alignment horizontal="left" vertical="center"/>
      <protection hidden="1"/>
    </xf>
    <xf numFmtId="0" fontId="9" fillId="0" borderId="41" xfId="3" applyFont="1" applyBorder="1" applyAlignment="1" applyProtection="1">
      <alignment horizontal="left"/>
      <protection hidden="1"/>
    </xf>
    <xf numFmtId="0" fontId="9" fillId="0" borderId="14" xfId="3" applyFont="1" applyBorder="1" applyAlignment="1" applyProtection="1">
      <alignment horizontal="left"/>
      <protection hidden="1"/>
    </xf>
    <xf numFmtId="0" fontId="9" fillId="0" borderId="28" xfId="3" applyFont="1" applyBorder="1" applyAlignment="1" applyProtection="1">
      <alignment horizontal="left"/>
      <protection hidden="1"/>
    </xf>
    <xf numFmtId="187" fontId="4" fillId="0" borderId="1" xfId="3" applyNumberFormat="1" applyFont="1" applyBorder="1" applyAlignment="1" applyProtection="1">
      <alignment horizontal="center" vertical="center"/>
      <protection hidden="1"/>
    </xf>
    <xf numFmtId="0" fontId="4" fillId="0" borderId="0" xfId="3" applyFont="1" applyAlignment="1" applyProtection="1">
      <alignment horizontal="center" vertical="center"/>
      <protection hidden="1"/>
    </xf>
    <xf numFmtId="187" fontId="4" fillId="0" borderId="11" xfId="3" applyNumberFormat="1" applyFont="1" applyBorder="1" applyAlignment="1" applyProtection="1">
      <alignment horizontal="center"/>
      <protection hidden="1"/>
    </xf>
    <xf numFmtId="187" fontId="4" fillId="0" borderId="14" xfId="3" applyNumberFormat="1" applyFont="1" applyBorder="1" applyAlignment="1" applyProtection="1">
      <alignment horizontal="center"/>
      <protection hidden="1"/>
    </xf>
    <xf numFmtId="187" fontId="4" fillId="0" borderId="28" xfId="3" applyNumberFormat="1" applyFont="1" applyBorder="1" applyAlignment="1" applyProtection="1">
      <alignment horizontal="center"/>
      <protection hidden="1"/>
    </xf>
    <xf numFmtId="0" fontId="4" fillId="0" borderId="41" xfId="3" applyFont="1" applyBorder="1" applyAlignment="1" applyProtection="1">
      <alignment horizontal="center"/>
      <protection hidden="1"/>
    </xf>
    <xf numFmtId="0" fontId="4" fillId="0" borderId="14" xfId="3" applyFont="1" applyBorder="1" applyAlignment="1" applyProtection="1">
      <alignment horizontal="center"/>
      <protection hidden="1"/>
    </xf>
    <xf numFmtId="0" fontId="4" fillId="0" borderId="28" xfId="3" applyFont="1" applyBorder="1" applyAlignment="1" applyProtection="1">
      <alignment horizontal="center"/>
      <protection hidden="1"/>
    </xf>
    <xf numFmtId="0" fontId="9" fillId="0" borderId="6" xfId="3" applyFont="1" applyBorder="1" applyAlignment="1" applyProtection="1">
      <alignment horizontal="center" vertical="center"/>
      <protection hidden="1"/>
    </xf>
    <xf numFmtId="0" fontId="9" fillId="0" borderId="8" xfId="3" applyFont="1" applyBorder="1" applyAlignment="1" applyProtection="1">
      <alignment horizontal="center" vertical="center"/>
      <protection hidden="1"/>
    </xf>
    <xf numFmtId="0" fontId="9" fillId="0" borderId="62" xfId="3" applyFont="1" applyBorder="1" applyAlignment="1" applyProtection="1">
      <alignment horizontal="center" vertical="center" wrapText="1"/>
      <protection hidden="1"/>
    </xf>
    <xf numFmtId="0" fontId="9" fillId="0" borderId="20" xfId="3" applyFont="1" applyBorder="1" applyAlignment="1" applyProtection="1">
      <alignment horizontal="center" vertical="center"/>
      <protection hidden="1"/>
    </xf>
    <xf numFmtId="0" fontId="9" fillId="0" borderId="10" xfId="3" applyFont="1" applyBorder="1" applyAlignment="1" applyProtection="1">
      <alignment horizontal="center" vertical="center"/>
      <protection hidden="1"/>
    </xf>
    <xf numFmtId="0" fontId="9" fillId="0" borderId="31" xfId="3" applyFont="1" applyBorder="1" applyAlignment="1" applyProtection="1">
      <alignment horizontal="center" vertical="center"/>
      <protection hidden="1"/>
    </xf>
    <xf numFmtId="0" fontId="3" fillId="0" borderId="57" xfId="3" applyFont="1" applyBorder="1" applyAlignment="1" applyProtection="1">
      <alignment horizontal="center" vertical="center"/>
      <protection hidden="1"/>
    </xf>
    <xf numFmtId="0" fontId="3" fillId="0" borderId="68" xfId="3" applyFont="1" applyBorder="1" applyAlignment="1" applyProtection="1">
      <alignment horizontal="center" vertical="center"/>
      <protection hidden="1"/>
    </xf>
    <xf numFmtId="0" fontId="3" fillId="0" borderId="13" xfId="3" applyFont="1" applyBorder="1" applyAlignment="1" applyProtection="1">
      <alignment horizontal="center" vertical="center"/>
      <protection hidden="1"/>
    </xf>
    <xf numFmtId="0" fontId="3" fillId="0" borderId="22" xfId="3" applyFont="1" applyBorder="1" applyAlignment="1" applyProtection="1">
      <alignment horizontal="center" vertical="center"/>
      <protection hidden="1"/>
    </xf>
    <xf numFmtId="0" fontId="3" fillId="0" borderId="1" xfId="3" applyFont="1" applyBorder="1" applyAlignment="1" applyProtection="1">
      <alignment horizontal="center" vertical="center"/>
      <protection hidden="1"/>
    </xf>
    <xf numFmtId="0" fontId="4" fillId="0" borderId="9" xfId="3" applyFont="1" applyBorder="1" applyAlignment="1" applyProtection="1">
      <alignment horizontal="left" vertical="center"/>
      <protection hidden="1"/>
    </xf>
    <xf numFmtId="0" fontId="4" fillId="0" borderId="24" xfId="3" applyFont="1" applyBorder="1" applyAlignment="1" applyProtection="1">
      <alignment horizontal="left" vertical="center"/>
      <protection hidden="1"/>
    </xf>
    <xf numFmtId="0" fontId="3" fillId="0" borderId="6" xfId="3" applyFont="1" applyBorder="1" applyAlignment="1" applyProtection="1">
      <alignment horizontal="center" vertical="center"/>
      <protection hidden="1"/>
    </xf>
    <xf numFmtId="0" fontId="3" fillId="0" borderId="25" xfId="3" applyFont="1" applyBorder="1" applyAlignment="1" applyProtection="1">
      <alignment horizontal="center" vertical="center"/>
      <protection hidden="1"/>
    </xf>
    <xf numFmtId="0" fontId="3" fillId="0" borderId="60" xfId="3" applyFont="1" applyBorder="1" applyAlignment="1" applyProtection="1">
      <alignment horizontal="center" vertical="center"/>
      <protection hidden="1"/>
    </xf>
    <xf numFmtId="0" fontId="3" fillId="0" borderId="71" xfId="3" applyFont="1" applyBorder="1" applyAlignment="1" applyProtection="1">
      <alignment horizontal="center" vertical="center"/>
      <protection hidden="1"/>
    </xf>
    <xf numFmtId="0" fontId="3" fillId="0" borderId="9" xfId="3" applyFont="1" applyBorder="1" applyAlignment="1" applyProtection="1">
      <alignment horizontal="center" vertical="center"/>
      <protection hidden="1"/>
    </xf>
    <xf numFmtId="0" fontId="3" fillId="0" borderId="24" xfId="3" applyFont="1" applyBorder="1" applyAlignment="1" applyProtection="1">
      <alignment horizontal="center" vertical="center"/>
      <protection hidden="1"/>
    </xf>
    <xf numFmtId="0" fontId="4" fillId="0" borderId="7" xfId="3" applyFont="1" applyBorder="1" applyAlignment="1" applyProtection="1">
      <alignment horizontal="left" vertical="center"/>
      <protection hidden="1"/>
    </xf>
    <xf numFmtId="0" fontId="4" fillId="0" borderId="36" xfId="3" applyFont="1" applyBorder="1" applyAlignment="1" applyProtection="1">
      <alignment horizontal="left" vertical="center"/>
      <protection hidden="1"/>
    </xf>
    <xf numFmtId="0" fontId="4" fillId="0" borderId="41" xfId="3" applyFont="1" applyBorder="1" applyAlignment="1" applyProtection="1">
      <alignment horizontal="left"/>
      <protection hidden="1"/>
    </xf>
    <xf numFmtId="0" fontId="4" fillId="0" borderId="8" xfId="3" applyFont="1" applyBorder="1" applyAlignment="1" applyProtection="1">
      <alignment horizontal="left" vertical="center"/>
      <protection hidden="1"/>
    </xf>
    <xf numFmtId="0" fontId="4" fillId="0" borderId="1" xfId="3" applyFont="1" applyBorder="1" applyAlignment="1" applyProtection="1">
      <alignment horizontal="left" vertical="center"/>
      <protection hidden="1"/>
    </xf>
    <xf numFmtId="0" fontId="4" fillId="6" borderId="1" xfId="3" applyFont="1" applyFill="1" applyBorder="1" applyAlignment="1" applyProtection="1">
      <alignment horizontal="center" vertical="center"/>
      <protection hidden="1"/>
    </xf>
    <xf numFmtId="1" fontId="4" fillId="0" borderId="11" xfId="3" applyNumberFormat="1" applyFont="1" applyBorder="1" applyAlignment="1" applyProtection="1">
      <alignment horizontal="center" vertical="center"/>
      <protection hidden="1"/>
    </xf>
    <xf numFmtId="1" fontId="4" fillId="0" borderId="14" xfId="3" applyNumberFormat="1" applyFont="1" applyBorder="1" applyAlignment="1" applyProtection="1">
      <alignment horizontal="center" vertical="center"/>
      <protection hidden="1"/>
    </xf>
    <xf numFmtId="1" fontId="4" fillId="0" borderId="23" xfId="3" applyNumberFormat="1" applyFont="1" applyBorder="1" applyAlignment="1" applyProtection="1">
      <alignment horizontal="center" vertical="center"/>
      <protection hidden="1"/>
    </xf>
    <xf numFmtId="0" fontId="4" fillId="0" borderId="39" xfId="3" applyFont="1" applyBorder="1" applyAlignment="1" applyProtection="1">
      <alignment horizontal="left"/>
      <protection hidden="1"/>
    </xf>
    <xf numFmtId="0" fontId="4" fillId="0" borderId="11" xfId="3" applyFont="1" applyBorder="1" applyAlignment="1" applyProtection="1">
      <alignment horizontal="center"/>
      <protection hidden="1"/>
    </xf>
    <xf numFmtId="0" fontId="4" fillId="0" borderId="12" xfId="3" applyFont="1" applyBorder="1" applyAlignment="1" applyProtection="1">
      <alignment horizontal="center"/>
      <protection hidden="1"/>
    </xf>
    <xf numFmtId="0" fontId="4" fillId="0" borderId="15" xfId="3" applyFont="1" applyBorder="1" applyAlignment="1" applyProtection="1">
      <alignment horizontal="center"/>
      <protection hidden="1"/>
    </xf>
    <xf numFmtId="0" fontId="4" fillId="0" borderId="53" xfId="3" applyFont="1" applyBorder="1" applyAlignment="1" applyProtection="1">
      <alignment horizontal="center"/>
      <protection hidden="1"/>
    </xf>
    <xf numFmtId="0" fontId="9" fillId="0" borderId="12" xfId="3" applyFont="1" applyBorder="1" applyAlignment="1" applyProtection="1">
      <alignment horizontal="center" vertical="center"/>
      <protection hidden="1"/>
    </xf>
    <xf numFmtId="0" fontId="9" fillId="0" borderId="15" xfId="3" applyFont="1" applyBorder="1" applyAlignment="1" applyProtection="1">
      <alignment horizontal="center" vertical="center"/>
      <protection hidden="1"/>
    </xf>
    <xf numFmtId="0" fontId="9" fillId="0" borderId="53" xfId="3" applyFont="1" applyBorder="1" applyAlignment="1" applyProtection="1">
      <alignment horizontal="center" vertical="center"/>
      <protection hidden="1"/>
    </xf>
    <xf numFmtId="0" fontId="7" fillId="0" borderId="0" xfId="3" applyFont="1" applyAlignment="1" applyProtection="1">
      <alignment horizontal="center"/>
      <protection hidden="1"/>
    </xf>
    <xf numFmtId="0" fontId="8" fillId="0" borderId="0" xfId="3" applyFont="1" applyAlignment="1" applyProtection="1">
      <alignment horizontal="center"/>
      <protection hidden="1"/>
    </xf>
    <xf numFmtId="0" fontId="9" fillId="0" borderId="23" xfId="3" applyFont="1" applyBorder="1" applyAlignment="1" applyProtection="1">
      <alignment horizontal="left"/>
      <protection hidden="1"/>
    </xf>
    <xf numFmtId="0" fontId="4" fillId="6" borderId="11" xfId="3" applyFont="1" applyFill="1" applyBorder="1" applyAlignment="1" applyProtection="1">
      <alignment horizontal="center" vertical="center"/>
      <protection hidden="1"/>
    </xf>
    <xf numFmtId="0" fontId="4" fillId="6" borderId="14" xfId="3" applyFont="1" applyFill="1" applyBorder="1" applyAlignment="1" applyProtection="1">
      <alignment horizontal="center" vertical="center"/>
      <protection hidden="1"/>
    </xf>
    <xf numFmtId="0" fontId="3" fillId="0" borderId="40" xfId="3" applyFont="1" applyBorder="1" applyAlignment="1" applyProtection="1">
      <alignment horizontal="center" vertical="center"/>
      <protection hidden="1"/>
    </xf>
    <xf numFmtId="1" fontId="4" fillId="0" borderId="62" xfId="3" applyNumberFormat="1" applyFont="1" applyBorder="1" applyAlignment="1" applyProtection="1">
      <alignment horizontal="center" vertical="center"/>
      <protection hidden="1"/>
    </xf>
    <xf numFmtId="1" fontId="4" fillId="0" borderId="57" xfId="3" applyNumberFormat="1" applyFont="1" applyBorder="1" applyAlignment="1" applyProtection="1">
      <alignment horizontal="center" vertical="center"/>
      <protection hidden="1"/>
    </xf>
    <xf numFmtId="1" fontId="4" fillId="0" borderId="68" xfId="3" applyNumberFormat="1" applyFont="1" applyBorder="1" applyAlignment="1" applyProtection="1">
      <alignment horizontal="center" vertical="center"/>
      <protection hidden="1"/>
    </xf>
    <xf numFmtId="1" fontId="4" fillId="0" borderId="1" xfId="3" applyNumberFormat="1" applyFont="1" applyBorder="1" applyAlignment="1" applyProtection="1">
      <alignment horizontal="center" vertical="center"/>
      <protection hidden="1"/>
    </xf>
    <xf numFmtId="1" fontId="4" fillId="0" borderId="27" xfId="3" applyNumberFormat="1" applyFont="1" applyBorder="1" applyAlignment="1" applyProtection="1">
      <alignment horizontal="center" vertical="center"/>
      <protection hidden="1"/>
    </xf>
    <xf numFmtId="0" fontId="4" fillId="6" borderId="24" xfId="3" applyFont="1" applyFill="1" applyBorder="1" applyAlignment="1" applyProtection="1">
      <alignment horizontal="center" vertical="center"/>
      <protection hidden="1"/>
    </xf>
    <xf numFmtId="0" fontId="4" fillId="6" borderId="12" xfId="3" applyFont="1" applyFill="1" applyBorder="1" applyAlignment="1" applyProtection="1">
      <alignment horizontal="center" vertical="center"/>
      <protection hidden="1"/>
    </xf>
    <xf numFmtId="0" fontId="4" fillId="6" borderId="15" xfId="3" applyFont="1" applyFill="1" applyBorder="1" applyAlignment="1" applyProtection="1">
      <alignment horizontal="center" vertical="center"/>
      <protection hidden="1"/>
    </xf>
    <xf numFmtId="0" fontId="4" fillId="0" borderId="1" xfId="3" applyFont="1" applyBorder="1" applyAlignment="1" applyProtection="1">
      <alignment horizontal="left"/>
      <protection hidden="1"/>
    </xf>
    <xf numFmtId="0" fontId="16" fillId="0" borderId="14" xfId="0" applyFont="1" applyBorder="1" applyProtection="1">
      <protection hidden="1"/>
    </xf>
    <xf numFmtId="0" fontId="16" fillId="0" borderId="23" xfId="0" applyFont="1" applyBorder="1" applyProtection="1">
      <protection hidden="1"/>
    </xf>
    <xf numFmtId="0" fontId="4" fillId="0" borderId="41" xfId="3" applyFont="1" applyBorder="1" applyAlignment="1" applyProtection="1">
      <alignment horizontal="left" vertical="center"/>
      <protection hidden="1"/>
    </xf>
    <xf numFmtId="0" fontId="4" fillId="0" borderId="14" xfId="3" applyFont="1" applyBorder="1" applyAlignment="1" applyProtection="1">
      <alignment horizontal="left" vertical="center"/>
      <protection hidden="1"/>
    </xf>
    <xf numFmtId="0" fontId="4" fillId="0" borderId="28" xfId="3" applyFont="1" applyBorder="1" applyAlignment="1" applyProtection="1">
      <alignment horizontal="left" vertical="center"/>
      <protection hidden="1"/>
    </xf>
    <xf numFmtId="0" fontId="17" fillId="0" borderId="11" xfId="3" applyFont="1" applyBorder="1" applyAlignment="1" applyProtection="1">
      <alignment horizontal="center" vertical="center"/>
      <protection hidden="1"/>
    </xf>
    <xf numFmtId="0" fontId="17" fillId="0" borderId="14" xfId="3" applyFont="1" applyBorder="1" applyAlignment="1" applyProtection="1">
      <alignment horizontal="center" vertical="center"/>
      <protection hidden="1"/>
    </xf>
    <xf numFmtId="0" fontId="17" fillId="0" borderId="28" xfId="3" applyFont="1" applyBorder="1" applyAlignment="1" applyProtection="1">
      <alignment horizontal="center" vertical="center"/>
      <protection hidden="1"/>
    </xf>
    <xf numFmtId="0" fontId="3" fillId="0" borderId="62" xfId="3" applyFont="1" applyBorder="1" applyAlignment="1" applyProtection="1">
      <alignment horizontal="center" vertical="center"/>
      <protection hidden="1"/>
    </xf>
    <xf numFmtId="0" fontId="3" fillId="0" borderId="10" xfId="3" applyFont="1" applyBorder="1" applyAlignment="1" applyProtection="1">
      <alignment horizontal="center" vertical="center"/>
      <protection hidden="1"/>
    </xf>
    <xf numFmtId="1" fontId="4" fillId="0" borderId="20" xfId="3" applyNumberFormat="1" applyFont="1" applyBorder="1" applyAlignment="1" applyProtection="1">
      <alignment horizontal="center" vertical="center"/>
      <protection hidden="1"/>
    </xf>
    <xf numFmtId="1" fontId="4" fillId="0" borderId="28" xfId="3" applyNumberFormat="1" applyFont="1" applyBorder="1" applyAlignment="1" applyProtection="1">
      <alignment horizontal="center" vertical="center"/>
      <protection hidden="1"/>
    </xf>
    <xf numFmtId="2" fontId="4" fillId="0" borderId="23" xfId="3" applyNumberFormat="1" applyFont="1" applyBorder="1" applyAlignment="1" applyProtection="1">
      <alignment horizontal="center" vertical="center"/>
      <protection hidden="1"/>
    </xf>
    <xf numFmtId="0" fontId="7" fillId="0" borderId="0" xfId="3" applyFont="1" applyAlignment="1">
      <alignment horizontal="center"/>
    </xf>
    <xf numFmtId="0" fontId="8" fillId="0" borderId="0" xfId="3" applyFont="1" applyAlignment="1">
      <alignment horizontal="center"/>
    </xf>
    <xf numFmtId="0" fontId="9" fillId="0" borderId="64" xfId="3" applyFont="1" applyBorder="1" applyAlignment="1">
      <alignment horizontal="center" vertical="center"/>
    </xf>
    <xf numFmtId="0" fontId="9" fillId="0" borderId="57" xfId="3" applyFont="1" applyBorder="1" applyAlignment="1">
      <alignment horizontal="center" vertical="center"/>
    </xf>
    <xf numFmtId="0" fontId="9" fillId="0" borderId="55" xfId="3" applyFont="1" applyBorder="1" applyAlignment="1">
      <alignment horizontal="center" vertical="center"/>
    </xf>
    <xf numFmtId="0" fontId="9" fillId="0" borderId="0" xfId="3" applyFont="1" applyAlignment="1">
      <alignment horizontal="center" vertical="center"/>
    </xf>
    <xf numFmtId="0" fontId="9" fillId="0" borderId="73" xfId="3" applyFont="1" applyBorder="1" applyAlignment="1">
      <alignment horizontal="center" vertical="center"/>
    </xf>
    <xf numFmtId="0" fontId="9" fillId="0" borderId="13" xfId="3" applyFont="1" applyBorder="1" applyAlignment="1">
      <alignment horizontal="center" vertical="center"/>
    </xf>
    <xf numFmtId="0" fontId="9" fillId="0" borderId="25" xfId="3" applyFont="1" applyBorder="1" applyAlignment="1">
      <alignment horizontal="center" vertical="center"/>
    </xf>
    <xf numFmtId="0" fontId="9" fillId="0" borderId="1" xfId="3" applyFont="1" applyBorder="1" applyAlignment="1">
      <alignment horizontal="center" vertical="center"/>
    </xf>
    <xf numFmtId="0" fontId="9" fillId="0" borderId="25" xfId="3" applyFont="1" applyBorder="1" applyAlignment="1">
      <alignment horizontal="center" vertical="center" wrapText="1"/>
    </xf>
    <xf numFmtId="0" fontId="9" fillId="0" borderId="1" xfId="3" applyFont="1" applyBorder="1" applyAlignment="1">
      <alignment horizontal="center" vertical="center" wrapText="1"/>
    </xf>
    <xf numFmtId="0" fontId="9" fillId="0" borderId="16" xfId="3" applyFont="1" applyBorder="1" applyAlignment="1">
      <alignment horizontal="center" vertical="center" shrinkToFit="1"/>
    </xf>
    <xf numFmtId="0" fontId="9" fillId="0" borderId="71" xfId="3" applyFont="1" applyBorder="1" applyAlignment="1">
      <alignment horizontal="center" vertical="center" shrinkToFit="1"/>
    </xf>
    <xf numFmtId="0" fontId="9" fillId="0" borderId="36" xfId="3" applyFont="1" applyBorder="1" applyAlignment="1">
      <alignment horizontal="center" vertical="center" shrinkToFit="1"/>
    </xf>
    <xf numFmtId="0" fontId="9" fillId="0" borderId="17" xfId="3" applyFont="1" applyBorder="1" applyAlignment="1">
      <alignment horizontal="center" vertical="center" shrinkToFit="1"/>
    </xf>
    <xf numFmtId="0" fontId="9" fillId="0" borderId="72" xfId="3" applyFont="1" applyBorder="1" applyAlignment="1">
      <alignment horizontal="center" vertical="center" shrinkToFit="1"/>
    </xf>
    <xf numFmtId="0" fontId="9" fillId="0" borderId="49" xfId="3" applyFont="1" applyBorder="1" applyAlignment="1">
      <alignment horizontal="center" vertical="center" shrinkToFit="1"/>
    </xf>
    <xf numFmtId="0" fontId="9" fillId="0" borderId="11" xfId="3" applyFont="1" applyBorder="1" applyAlignment="1">
      <alignment horizontal="center" vertical="center" shrinkToFit="1"/>
    </xf>
    <xf numFmtId="0" fontId="9" fillId="0" borderId="14" xfId="3" applyFont="1" applyBorder="1" applyAlignment="1">
      <alignment horizontal="center" vertical="center" shrinkToFit="1"/>
    </xf>
    <xf numFmtId="0" fontId="9" fillId="0" borderId="28" xfId="3" applyFont="1" applyBorder="1" applyAlignment="1">
      <alignment horizontal="center" vertical="center" shrinkToFit="1"/>
    </xf>
    <xf numFmtId="0" fontId="3" fillId="0" borderId="1" xfId="3" applyFont="1" applyBorder="1" applyAlignment="1">
      <alignment horizontal="center" vertical="center" shrinkToFit="1"/>
    </xf>
    <xf numFmtId="0" fontId="10" fillId="0" borderId="1" xfId="3" applyFont="1" applyBorder="1" applyAlignment="1">
      <alignment horizontal="center" vertical="center" shrinkToFit="1"/>
    </xf>
    <xf numFmtId="0" fontId="9" fillId="0" borderId="41" xfId="3" applyFont="1" applyBorder="1" applyAlignment="1">
      <alignment horizontal="left"/>
    </xf>
    <xf numFmtId="0" fontId="9" fillId="0" borderId="14" xfId="3" applyFont="1" applyBorder="1" applyAlignment="1">
      <alignment horizontal="left"/>
    </xf>
    <xf numFmtId="0" fontId="9" fillId="0" borderId="23" xfId="3" applyFont="1" applyBorder="1" applyAlignment="1">
      <alignment horizontal="left"/>
    </xf>
    <xf numFmtId="0" fontId="4" fillId="0" borderId="8" xfId="3" applyFont="1" applyBorder="1" applyAlignment="1">
      <alignment horizontal="center"/>
    </xf>
    <xf numFmtId="0" fontId="4" fillId="0" borderId="1" xfId="3" applyFont="1" applyBorder="1" applyAlignment="1">
      <alignment horizontal="center"/>
    </xf>
    <xf numFmtId="0" fontId="4" fillId="0" borderId="11" xfId="3" applyFont="1" applyBorder="1" applyAlignment="1">
      <alignment horizontal="left"/>
    </xf>
    <xf numFmtId="0" fontId="4" fillId="0" borderId="14" xfId="3" applyFont="1" applyBorder="1" applyAlignment="1">
      <alignment horizontal="left"/>
    </xf>
    <xf numFmtId="0" fontId="4" fillId="0" borderId="28" xfId="3" applyFont="1" applyBorder="1" applyAlignment="1">
      <alignment horizontal="left"/>
    </xf>
    <xf numFmtId="1" fontId="4" fillId="0" borderId="11" xfId="3" applyNumberFormat="1" applyFont="1" applyBorder="1" applyAlignment="1">
      <alignment horizontal="center"/>
    </xf>
    <xf numFmtId="1" fontId="4" fillId="0" borderId="14" xfId="3" applyNumberFormat="1" applyFont="1" applyBorder="1" applyAlignment="1">
      <alignment horizontal="center"/>
    </xf>
    <xf numFmtId="1" fontId="4" fillId="0" borderId="28" xfId="3" applyNumberFormat="1" applyFont="1" applyBorder="1" applyAlignment="1">
      <alignment horizontal="center"/>
    </xf>
    <xf numFmtId="2" fontId="4" fillId="0" borderId="1" xfId="3" applyNumberFormat="1" applyFont="1" applyBorder="1" applyAlignment="1">
      <alignment horizontal="center"/>
    </xf>
    <xf numFmtId="0" fontId="4" fillId="0" borderId="1" xfId="3" applyFont="1" applyBorder="1" applyAlignment="1">
      <alignment horizontal="center" vertical="center"/>
    </xf>
    <xf numFmtId="2" fontId="4" fillId="0" borderId="11" xfId="3" applyNumberFormat="1" applyFont="1" applyBorder="1" applyAlignment="1">
      <alignment horizontal="center" vertical="center"/>
    </xf>
    <xf numFmtId="2" fontId="4" fillId="0" borderId="14" xfId="3" applyNumberFormat="1" applyFont="1" applyBorder="1" applyAlignment="1">
      <alignment horizontal="center" vertical="center"/>
    </xf>
    <xf numFmtId="2" fontId="4" fillId="0" borderId="28" xfId="3" applyNumberFormat="1" applyFont="1" applyBorder="1" applyAlignment="1">
      <alignment horizontal="center" vertical="center"/>
    </xf>
    <xf numFmtId="0" fontId="4" fillId="0" borderId="11" xfId="3" applyFont="1" applyBorder="1" applyAlignment="1">
      <alignment horizontal="center" vertical="center"/>
    </xf>
    <xf numFmtId="0" fontId="4" fillId="0" borderId="14" xfId="3" applyFont="1" applyBorder="1" applyAlignment="1">
      <alignment horizontal="center" vertical="center"/>
    </xf>
    <xf numFmtId="0" fontId="4" fillId="0" borderId="28" xfId="3" applyFont="1" applyBorder="1" applyAlignment="1">
      <alignment horizontal="center" vertical="center"/>
    </xf>
    <xf numFmtId="0" fontId="4" fillId="0" borderId="23" xfId="3" applyFont="1" applyBorder="1" applyAlignment="1">
      <alignment horizontal="center" vertical="center"/>
    </xf>
    <xf numFmtId="0" fontId="4" fillId="0" borderId="1" xfId="3" applyFont="1" applyBorder="1" applyAlignment="1">
      <alignment horizontal="left"/>
    </xf>
    <xf numFmtId="0" fontId="4" fillId="0" borderId="41" xfId="3" applyFont="1" applyBorder="1" applyAlignment="1">
      <alignment horizontal="left"/>
    </xf>
    <xf numFmtId="0" fontId="4" fillId="0" borderId="11" xfId="3" applyFont="1" applyBorder="1" applyAlignment="1">
      <alignment horizontal="center"/>
    </xf>
    <xf numFmtId="0" fontId="4" fillId="0" borderId="14" xfId="3" applyFont="1" applyBorder="1" applyAlignment="1">
      <alignment horizontal="center"/>
    </xf>
    <xf numFmtId="0" fontId="4" fillId="0" borderId="28" xfId="3" applyFont="1" applyBorder="1" applyAlignment="1">
      <alignment horizontal="center"/>
    </xf>
    <xf numFmtId="0" fontId="4" fillId="6" borderId="1" xfId="3" applyFont="1" applyFill="1" applyBorder="1" applyAlignment="1">
      <alignment horizontal="center" vertical="center"/>
    </xf>
    <xf numFmtId="0" fontId="4" fillId="6" borderId="11" xfId="3" applyFont="1" applyFill="1" applyBorder="1" applyAlignment="1">
      <alignment horizontal="center" vertical="center"/>
    </xf>
    <xf numFmtId="0" fontId="4" fillId="6" borderId="14" xfId="3" applyFont="1" applyFill="1" applyBorder="1" applyAlignment="1">
      <alignment horizontal="center" vertical="center"/>
    </xf>
    <xf numFmtId="0" fontId="4" fillId="0" borderId="0" xfId="3" applyFont="1" applyAlignment="1">
      <alignment horizontal="left" vertical="center"/>
    </xf>
    <xf numFmtId="0" fontId="4" fillId="0" borderId="41" xfId="3" applyFont="1" applyBorder="1" applyAlignment="1">
      <alignment horizontal="left" vertical="center"/>
    </xf>
    <xf numFmtId="0" fontId="4" fillId="0" borderId="14" xfId="3" applyFont="1" applyBorder="1" applyAlignment="1">
      <alignment horizontal="left" vertical="center"/>
    </xf>
    <xf numFmtId="0" fontId="4" fillId="0" borderId="28" xfId="3" applyFont="1" applyBorder="1" applyAlignment="1">
      <alignment horizontal="left" vertical="center"/>
    </xf>
    <xf numFmtId="1" fontId="4" fillId="0" borderId="1" xfId="3" applyNumberFormat="1" applyFont="1" applyBorder="1" applyAlignment="1">
      <alignment horizontal="center" vertical="center"/>
    </xf>
    <xf numFmtId="1" fontId="4" fillId="0" borderId="27" xfId="3" applyNumberFormat="1" applyFont="1" applyBorder="1" applyAlignment="1">
      <alignment horizontal="center" vertical="center"/>
    </xf>
    <xf numFmtId="0" fontId="4" fillId="0" borderId="0" xfId="3" applyFont="1" applyAlignment="1">
      <alignment horizontal="center" vertical="center"/>
    </xf>
    <xf numFmtId="0" fontId="4" fillId="0" borderId="12" xfId="3" applyFont="1" applyBorder="1" applyAlignment="1">
      <alignment horizontal="center"/>
    </xf>
    <xf numFmtId="0" fontId="4" fillId="0" borderId="15" xfId="3" applyFont="1" applyBorder="1" applyAlignment="1">
      <alignment horizontal="center"/>
    </xf>
    <xf numFmtId="0" fontId="4" fillId="0" borderId="53" xfId="3" applyFont="1" applyBorder="1" applyAlignment="1">
      <alignment horizontal="center"/>
    </xf>
    <xf numFmtId="0" fontId="4" fillId="6" borderId="24" xfId="3" applyFont="1" applyFill="1" applyBorder="1" applyAlignment="1">
      <alignment horizontal="center" vertical="center"/>
    </xf>
    <xf numFmtId="0" fontId="4" fillId="6" borderId="12" xfId="3" applyFont="1" applyFill="1" applyBorder="1" applyAlignment="1">
      <alignment horizontal="center" vertical="center"/>
    </xf>
    <xf numFmtId="0" fontId="4" fillId="6" borderId="15" xfId="3" applyFont="1" applyFill="1" applyBorder="1" applyAlignment="1">
      <alignment horizontal="center" vertical="center"/>
    </xf>
    <xf numFmtId="0" fontId="4" fillId="0" borderId="12" xfId="3" applyFont="1" applyBorder="1" applyAlignment="1">
      <alignment horizontal="center" vertical="center"/>
    </xf>
    <xf numFmtId="0" fontId="4" fillId="0" borderId="15" xfId="3" applyFont="1" applyBorder="1" applyAlignment="1">
      <alignment horizontal="center" vertical="center"/>
    </xf>
    <xf numFmtId="0" fontId="4" fillId="0" borderId="53" xfId="3" applyFont="1" applyBorder="1" applyAlignment="1">
      <alignment horizontal="center" vertical="center"/>
    </xf>
    <xf numFmtId="0" fontId="4" fillId="0" borderId="18" xfId="3" applyFont="1" applyBorder="1" applyAlignment="1">
      <alignment horizontal="center" vertical="center"/>
    </xf>
    <xf numFmtId="0" fontId="3" fillId="0" borderId="6" xfId="3" applyFont="1" applyBorder="1" applyAlignment="1">
      <alignment horizontal="center" vertical="center"/>
    </xf>
    <xf numFmtId="0" fontId="3" fillId="0" borderId="25" xfId="3" applyFont="1" applyBorder="1" applyAlignment="1">
      <alignment horizontal="center" vertical="center"/>
    </xf>
    <xf numFmtId="0" fontId="3" fillId="0" borderId="60" xfId="3" applyFont="1" applyBorder="1" applyAlignment="1">
      <alignment horizontal="center" vertical="center"/>
    </xf>
    <xf numFmtId="0" fontId="3" fillId="0" borderId="71" xfId="3" applyFont="1" applyBorder="1" applyAlignment="1">
      <alignment horizontal="center" vertical="center"/>
    </xf>
    <xf numFmtId="0" fontId="3" fillId="0" borderId="9" xfId="3" applyFont="1" applyBorder="1" applyAlignment="1">
      <alignment horizontal="center" vertical="center"/>
    </xf>
    <xf numFmtId="0" fontId="3" fillId="0" borderId="24" xfId="3" applyFont="1" applyBorder="1" applyAlignment="1">
      <alignment horizontal="center" vertical="center"/>
    </xf>
    <xf numFmtId="0" fontId="3" fillId="0" borderId="62" xfId="3" applyFont="1" applyBorder="1" applyAlignment="1">
      <alignment horizontal="center" vertical="center"/>
    </xf>
    <xf numFmtId="0" fontId="3" fillId="0" borderId="57" xfId="3" applyFont="1" applyBorder="1" applyAlignment="1">
      <alignment horizontal="center" vertical="center"/>
    </xf>
    <xf numFmtId="0" fontId="3" fillId="0" borderId="68" xfId="3" applyFont="1" applyBorder="1" applyAlignment="1">
      <alignment horizontal="center" vertical="center"/>
    </xf>
    <xf numFmtId="0" fontId="3" fillId="0" borderId="10" xfId="3" applyFont="1" applyBorder="1" applyAlignment="1">
      <alignment horizontal="center" vertical="center"/>
    </xf>
    <xf numFmtId="0" fontId="3" fillId="0" borderId="13" xfId="3" applyFont="1" applyBorder="1" applyAlignment="1">
      <alignment horizontal="center" vertical="center"/>
    </xf>
    <xf numFmtId="0" fontId="3" fillId="0" borderId="22" xfId="3" applyFont="1" applyBorder="1" applyAlignment="1">
      <alignment horizontal="center" vertical="center"/>
    </xf>
    <xf numFmtId="0" fontId="9" fillId="0" borderId="12" xfId="3" applyFont="1" applyBorder="1" applyAlignment="1">
      <alignment horizontal="center" vertical="center"/>
    </xf>
    <xf numFmtId="0" fontId="9" fillId="0" borderId="15" xfId="3" applyFont="1" applyBorder="1" applyAlignment="1">
      <alignment horizontal="center" vertical="center"/>
    </xf>
    <xf numFmtId="0" fontId="9" fillId="0" borderId="53" xfId="3" applyFont="1" applyBorder="1" applyAlignment="1">
      <alignment horizontal="center" vertical="center"/>
    </xf>
    <xf numFmtId="0" fontId="3" fillId="0" borderId="40" xfId="3" applyFont="1" applyBorder="1" applyAlignment="1">
      <alignment horizontal="center" vertical="center"/>
    </xf>
    <xf numFmtId="0" fontId="17" fillId="0" borderId="11" xfId="3" applyFont="1" applyBorder="1" applyAlignment="1">
      <alignment horizontal="center" vertical="center"/>
    </xf>
    <xf numFmtId="0" fontId="17" fillId="0" borderId="14" xfId="3" applyFont="1" applyBorder="1" applyAlignment="1">
      <alignment horizontal="center" vertical="center"/>
    </xf>
    <xf numFmtId="0" fontId="17" fillId="0" borderId="28" xfId="3" applyFont="1" applyBorder="1" applyAlignment="1">
      <alignment horizontal="center" vertical="center"/>
    </xf>
    <xf numFmtId="0" fontId="4" fillId="0" borderId="9" xfId="3" applyFont="1" applyBorder="1" applyAlignment="1">
      <alignment horizontal="left" vertical="center"/>
    </xf>
    <xf numFmtId="0" fontId="4" fillId="0" borderId="24" xfId="3" applyFont="1" applyBorder="1" applyAlignment="1">
      <alignment horizontal="left" vertical="center"/>
    </xf>
    <xf numFmtId="0" fontId="4" fillId="0" borderId="8" xfId="3" applyFont="1" applyBorder="1" applyAlignment="1">
      <alignment horizontal="left" vertical="center"/>
    </xf>
    <xf numFmtId="0" fontId="4" fillId="0" borderId="1" xfId="3" applyFont="1" applyBorder="1" applyAlignment="1">
      <alignment horizontal="left" vertical="center"/>
    </xf>
    <xf numFmtId="1" fontId="4" fillId="0" borderId="11" xfId="3" applyNumberFormat="1" applyFont="1" applyBorder="1" applyAlignment="1">
      <alignment horizontal="center" vertical="center"/>
    </xf>
    <xf numFmtId="1" fontId="4" fillId="0" borderId="14" xfId="3" applyNumberFormat="1" applyFont="1" applyBorder="1" applyAlignment="1">
      <alignment horizontal="center" vertical="center"/>
    </xf>
    <xf numFmtId="1" fontId="4" fillId="0" borderId="28" xfId="3" applyNumberFormat="1" applyFont="1" applyBorder="1" applyAlignment="1">
      <alignment horizontal="center" vertical="center"/>
    </xf>
    <xf numFmtId="1" fontId="4" fillId="0" borderId="23" xfId="3" applyNumberFormat="1" applyFont="1" applyBorder="1" applyAlignment="1">
      <alignment horizontal="center" vertical="center"/>
    </xf>
    <xf numFmtId="2" fontId="4" fillId="0" borderId="23" xfId="3" applyNumberFormat="1" applyFont="1" applyBorder="1" applyAlignment="1">
      <alignment horizontal="center" vertical="center"/>
    </xf>
    <xf numFmtId="0" fontId="30" fillId="0" borderId="11" xfId="3" applyFont="1" applyBorder="1" applyAlignment="1" applyProtection="1">
      <alignment horizontal="center" vertical="center"/>
      <protection locked="0"/>
    </xf>
    <xf numFmtId="0" fontId="30" fillId="0" borderId="14" xfId="3" applyFont="1" applyBorder="1" applyAlignment="1" applyProtection="1">
      <alignment horizontal="center" vertical="center"/>
      <protection locked="0"/>
    </xf>
    <xf numFmtId="0" fontId="30" fillId="0" borderId="28" xfId="3" applyFont="1" applyBorder="1" applyAlignment="1" applyProtection="1">
      <alignment horizontal="center" vertical="center"/>
      <protection locked="0"/>
    </xf>
    <xf numFmtId="0" fontId="4" fillId="0" borderId="7" xfId="3" applyFont="1" applyBorder="1" applyAlignment="1">
      <alignment horizontal="left" vertical="center"/>
    </xf>
    <xf numFmtId="0" fontId="4" fillId="0" borderId="36" xfId="3" applyFont="1" applyBorder="1" applyAlignment="1">
      <alignment horizontal="left" vertical="center"/>
    </xf>
    <xf numFmtId="0" fontId="4" fillId="0" borderId="39" xfId="3" applyFont="1" applyBorder="1" applyAlignment="1">
      <alignment horizontal="left"/>
    </xf>
    <xf numFmtId="0" fontId="4" fillId="0" borderId="15" xfId="3" applyFont="1" applyBorder="1" applyAlignment="1">
      <alignment horizontal="left"/>
    </xf>
    <xf numFmtId="0" fontId="4" fillId="0" borderId="53" xfId="3" applyFont="1" applyBorder="1" applyAlignment="1">
      <alignment horizontal="left"/>
    </xf>
    <xf numFmtId="0" fontId="16" fillId="0" borderId="14" xfId="0" applyFont="1" applyBorder="1"/>
    <xf numFmtId="0" fontId="16" fillId="0" borderId="23" xfId="0" applyFont="1" applyBorder="1"/>
    <xf numFmtId="1" fontId="4" fillId="0" borderId="62" xfId="3" applyNumberFormat="1" applyFont="1" applyBorder="1" applyAlignment="1">
      <alignment horizontal="center" vertical="center"/>
    </xf>
    <xf numFmtId="1" fontId="4" fillId="0" borderId="57" xfId="3" applyNumberFormat="1" applyFont="1" applyBorder="1" applyAlignment="1">
      <alignment horizontal="center" vertical="center"/>
    </xf>
    <xf numFmtId="1" fontId="4" fillId="0" borderId="20" xfId="3" applyNumberFormat="1" applyFont="1" applyBorder="1" applyAlignment="1">
      <alignment horizontal="center" vertical="center"/>
    </xf>
    <xf numFmtId="1" fontId="4" fillId="0" borderId="68" xfId="3" applyNumberFormat="1" applyFont="1" applyBorder="1" applyAlignment="1">
      <alignment horizontal="center" vertical="center"/>
    </xf>
    <xf numFmtId="0" fontId="36" fillId="0" borderId="0" xfId="0" applyFont="1" applyAlignment="1">
      <alignment horizontal="center"/>
    </xf>
    <xf numFmtId="0" fontId="38" fillId="0" borderId="0" xfId="0" applyFont="1"/>
    <xf numFmtId="0" fontId="36" fillId="0" borderId="83" xfId="0" applyFont="1" applyBorder="1" applyAlignment="1">
      <alignment horizontal="center"/>
    </xf>
    <xf numFmtId="0" fontId="5" fillId="0" borderId="84" xfId="0" applyFont="1" applyBorder="1"/>
    <xf numFmtId="0" fontId="31" fillId="0" borderId="64" xfId="0" applyFont="1" applyBorder="1" applyAlignment="1">
      <alignment horizontal="center" vertical="center"/>
    </xf>
    <xf numFmtId="0" fontId="31" fillId="0" borderId="57" xfId="0" applyFont="1" applyBorder="1" applyAlignment="1">
      <alignment horizontal="center" vertical="center"/>
    </xf>
    <xf numFmtId="0" fontId="31" fillId="0" borderId="68" xfId="0" applyFont="1" applyBorder="1" applyAlignment="1">
      <alignment horizontal="center" vertical="center"/>
    </xf>
    <xf numFmtId="0" fontId="31" fillId="0" borderId="55" xfId="0" applyFont="1" applyBorder="1" applyAlignment="1">
      <alignment horizontal="center" vertical="center"/>
    </xf>
    <xf numFmtId="0" fontId="31" fillId="0" borderId="69" xfId="0" applyFont="1" applyBorder="1" applyAlignment="1">
      <alignment horizontal="center" vertical="center"/>
    </xf>
    <xf numFmtId="0" fontId="31" fillId="0" borderId="76" xfId="0" applyFont="1" applyBorder="1" applyAlignment="1">
      <alignment horizontal="center" vertical="center"/>
    </xf>
    <xf numFmtId="0" fontId="31" fillId="0" borderId="21" xfId="0" applyFont="1" applyBorder="1" applyAlignment="1">
      <alignment horizontal="center" vertical="center"/>
    </xf>
    <xf numFmtId="0" fontId="31" fillId="0" borderId="70" xfId="0" applyFont="1" applyBorder="1" applyAlignment="1">
      <alignment horizontal="center" vertical="center"/>
    </xf>
    <xf numFmtId="0" fontId="11" fillId="0" borderId="0" xfId="0" applyFont="1" applyAlignment="1">
      <alignment horizontal="left" vertical="center" wrapText="1"/>
    </xf>
    <xf numFmtId="0" fontId="10" fillId="0" borderId="74" xfId="0" applyFont="1" applyBorder="1" applyAlignment="1">
      <alignment horizontal="center" vertical="center" wrapText="1"/>
    </xf>
    <xf numFmtId="0" fontId="10" fillId="0" borderId="56" xfId="0" applyFont="1" applyBorder="1" applyAlignment="1">
      <alignment horizontal="center" vertical="center" wrapText="1"/>
    </xf>
    <xf numFmtId="0" fontId="10" fillId="0" borderId="19" xfId="0" applyFont="1" applyBorder="1" applyAlignment="1">
      <alignment horizontal="center" vertical="center" wrapText="1"/>
    </xf>
    <xf numFmtId="2" fontId="9" fillId="0" borderId="64" xfId="0" applyNumberFormat="1" applyFont="1" applyBorder="1" applyAlignment="1">
      <alignment horizontal="center" vertical="center" shrinkToFit="1"/>
    </xf>
    <xf numFmtId="2" fontId="9" fillId="0" borderId="57" xfId="0" applyNumberFormat="1" applyFont="1" applyBorder="1" applyAlignment="1">
      <alignment horizontal="center" vertical="center" shrinkToFit="1"/>
    </xf>
    <xf numFmtId="2" fontId="9" fillId="0" borderId="68" xfId="0" applyNumberFormat="1" applyFont="1" applyBorder="1" applyAlignment="1">
      <alignment horizontal="center" vertical="center" shrinkToFit="1"/>
    </xf>
    <xf numFmtId="0" fontId="4" fillId="0" borderId="1" xfId="0" applyFont="1" applyBorder="1" applyAlignment="1">
      <alignment horizontal="center" textRotation="90" shrinkToFit="1"/>
    </xf>
    <xf numFmtId="0" fontId="10" fillId="0" borderId="11" xfId="4" applyFont="1" applyBorder="1" applyAlignment="1">
      <alignment horizontal="center" textRotation="90" shrinkToFit="1"/>
    </xf>
    <xf numFmtId="0" fontId="0" fillId="0" borderId="28" xfId="0" applyBorder="1"/>
    <xf numFmtId="0" fontId="10" fillId="0" borderId="28" xfId="4" applyFont="1" applyBorder="1" applyAlignment="1">
      <alignment horizontal="center" textRotation="90" shrinkToFit="1"/>
    </xf>
    <xf numFmtId="0" fontId="10" fillId="0" borderId="41" xfId="4" applyFont="1" applyBorder="1" applyAlignment="1">
      <alignment horizontal="center" textRotation="90" shrinkToFit="1"/>
    </xf>
    <xf numFmtId="0" fontId="11" fillId="0" borderId="57" xfId="4" applyFont="1" applyBorder="1" applyAlignment="1">
      <alignment horizontal="center" vertical="center" wrapText="1"/>
    </xf>
    <xf numFmtId="0" fontId="10" fillId="0" borderId="1" xfId="4" applyFont="1" applyBorder="1" applyAlignment="1">
      <alignment horizontal="center" textRotation="90" shrinkToFit="1"/>
    </xf>
    <xf numFmtId="0" fontId="10" fillId="0" borderId="27" xfId="4" applyFont="1" applyBorder="1" applyAlignment="1">
      <alignment horizontal="center" textRotation="90" shrinkToFit="1"/>
    </xf>
    <xf numFmtId="0" fontId="10" fillId="0" borderId="14" xfId="4" applyFont="1" applyBorder="1" applyAlignment="1">
      <alignment horizontal="center" textRotation="90" shrinkToFit="1"/>
    </xf>
    <xf numFmtId="0" fontId="10" fillId="0" borderId="8" xfId="4" applyFont="1" applyBorder="1" applyAlignment="1">
      <alignment horizontal="center" textRotation="90" shrinkToFit="1"/>
    </xf>
    <xf numFmtId="0" fontId="4" fillId="0" borderId="0" xfId="4" applyFont="1" applyAlignment="1">
      <alignment horizontal="left" shrinkToFit="1"/>
    </xf>
    <xf numFmtId="0" fontId="4" fillId="0" borderId="0" xfId="4" applyFont="1" applyAlignment="1">
      <alignment horizontal="center" shrinkToFit="1"/>
    </xf>
    <xf numFmtId="0" fontId="4" fillId="0" borderId="0" xfId="4" applyFont="1" applyAlignment="1">
      <alignment horizontal="center"/>
    </xf>
  </cellXfs>
  <cellStyles count="10">
    <cellStyle name="Normal 2" xfId="1" xr:uid="{00000000-0005-0000-0000-000000000000}"/>
    <cellStyle name="Normal 2 3" xfId="8" xr:uid="{41054611-E3CD-42CB-9254-04D13EA4A94C}"/>
    <cellStyle name="Normal 3" xfId="2" xr:uid="{00000000-0005-0000-0000-000001000000}"/>
    <cellStyle name="Normal 4" xfId="3" xr:uid="{00000000-0005-0000-0000-000002000000}"/>
    <cellStyle name="Normal 5" xfId="4" xr:uid="{00000000-0005-0000-0000-000003000000}"/>
    <cellStyle name="ปกติ" xfId="0" builtinId="0"/>
    <cellStyle name="ปกติ 2" xfId="5" xr:uid="{00000000-0005-0000-0000-000005000000}"/>
    <cellStyle name="ปกติ 3" xfId="6" xr:uid="{00000000-0005-0000-0000-000006000000}"/>
    <cellStyle name="ปกติ 4" xfId="9" xr:uid="{ED725497-8614-4D32-9E30-4435A828720A}"/>
    <cellStyle name="ปกติ_กลางภาค2-53" xfId="7" xr:uid="{00000000-0005-0000-0000-000007000000}"/>
  </cellStyles>
  <dxfs count="210">
    <dxf>
      <font>
        <b/>
        <i val="0"/>
        <condense val="0"/>
        <extend val="0"/>
        <color rgb="FFFF0000"/>
      </font>
    </dxf>
    <dxf>
      <font>
        <b/>
        <i val="0"/>
        <condense val="0"/>
        <extend val="0"/>
        <color rgb="FFFF0000"/>
      </font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</dxfs>
  <tableStyles count="0" defaultTableStyle="TableStyleMedium9" defaultPivotStyle="PivotStyleLight16"/>
  <colors>
    <mruColors>
      <color rgb="FF2A18B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4.xml"/><Relationship Id="rId30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203200</xdr:colOff>
      <xdr:row>1</xdr:row>
      <xdr:rowOff>355600</xdr:rowOff>
    </xdr:from>
    <xdr:to>
      <xdr:col>28</xdr:col>
      <xdr:colOff>622300</xdr:colOff>
      <xdr:row>10</xdr:row>
      <xdr:rowOff>381000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FE93E799-9E57-A38F-2FD4-0C0A96BC82DE}"/>
            </a:ext>
          </a:extLst>
        </xdr:cNvPr>
        <xdr:cNvSpPr txBox="1"/>
      </xdr:nvSpPr>
      <xdr:spPr>
        <a:xfrm>
          <a:off x="14147800" y="749300"/>
          <a:ext cx="2959100" cy="35179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2000" b="1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การเรียงหน้า ปถ.07 </a:t>
          </a:r>
          <a:endParaRPr lang="en-US" sz="20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r>
            <a:rPr lang="th-TH" sz="20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1. ปก ในแท็บ 1.ปถ.07</a:t>
          </a:r>
          <a:endParaRPr lang="en-US" sz="20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r>
            <a:rPr lang="th-TH" sz="20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2. แท็บ 2. ชื่อนักเรียน</a:t>
          </a:r>
          <a:endParaRPr lang="en-US" sz="20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r>
            <a:rPr lang="th-TH" sz="20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3. แท็บ 3.</a:t>
          </a:r>
          <a:r>
            <a:rPr lang="th-TH" sz="2000" baseline="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lang="th-TH" sz="20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เวลาเรียน</a:t>
          </a:r>
          <a:endParaRPr lang="en-US" sz="20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r>
            <a:rPr lang="th-TH" sz="20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4. แท็บ 4.1 เทอม 1</a:t>
          </a:r>
          <a:endParaRPr lang="en-US" sz="20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r>
            <a:rPr lang="th-TH" sz="20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5. แท็บ 5.1 เทอม 2</a:t>
          </a:r>
          <a:endParaRPr lang="en-US" sz="20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r>
            <a:rPr lang="th-TH" sz="20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6. แท็บ 6.2 ประกาศปลายภาค</a:t>
          </a:r>
          <a:endParaRPr lang="en-US" sz="20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r>
            <a:rPr lang="th-TH" sz="20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7. แท็บ 7. พัฒนาผู้เรียน</a:t>
          </a:r>
          <a:endParaRPr lang="en-US" sz="20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r>
            <a:rPr lang="th-TH" sz="20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8. แท็บ 8. อ่านคิดวิเคราะห์</a:t>
          </a:r>
          <a:endParaRPr lang="en-US" sz="20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r>
            <a:rPr lang="th-TH" sz="20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9. แท็บ 9. คุณลักษณะ</a:t>
          </a:r>
          <a:endParaRPr lang="en-US" sz="20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endParaRPr lang="th-TH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76200</xdr:colOff>
      <xdr:row>0</xdr:row>
      <xdr:rowOff>121920</xdr:rowOff>
    </xdr:from>
    <xdr:to>
      <xdr:col>42</xdr:col>
      <xdr:colOff>20320</xdr:colOff>
      <xdr:row>3</xdr:row>
      <xdr:rowOff>280566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31D1FBD8-B693-4E6D-AE5C-98E3EAAD33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3280" y="121920"/>
          <a:ext cx="1117600" cy="111876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392206</xdr:colOff>
      <xdr:row>58</xdr:row>
      <xdr:rowOff>209930</xdr:rowOff>
    </xdr:from>
    <xdr:to>
      <xdr:col>3</xdr:col>
      <xdr:colOff>280148</xdr:colOff>
      <xdr:row>63</xdr:row>
      <xdr:rowOff>60519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34505CED-A360-4008-8AB3-965BF6E58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046" y="12912470"/>
          <a:ext cx="1503382" cy="917389"/>
        </a:xfrm>
        <a:prstGeom prst="rect">
          <a:avLst/>
        </a:prstGeom>
      </xdr:spPr>
    </xdr:pic>
    <xdr:clientData/>
  </xdr:twoCellAnchor>
  <xdr:twoCellAnchor editAs="oneCell">
    <xdr:from>
      <xdr:col>10</xdr:col>
      <xdr:colOff>156883</xdr:colOff>
      <xdr:row>59</xdr:row>
      <xdr:rowOff>176313</xdr:rowOff>
    </xdr:from>
    <xdr:to>
      <xdr:col>13</xdr:col>
      <xdr:colOff>67237</xdr:colOff>
      <xdr:row>62</xdr:row>
      <xdr:rowOff>161372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861D1862-7E56-4B48-86BB-BC5B2501C3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9823" y="13092213"/>
          <a:ext cx="1030494" cy="625139"/>
        </a:xfrm>
        <a:prstGeom prst="rect">
          <a:avLst/>
        </a:prstGeom>
      </xdr:spPr>
    </xdr:pic>
    <xdr:clientData/>
  </xdr:twoCellAnchor>
  <xdr:twoCellAnchor editAs="oneCell">
    <xdr:from>
      <xdr:col>21</xdr:col>
      <xdr:colOff>56030</xdr:colOff>
      <xdr:row>60</xdr:row>
      <xdr:rowOff>91000</xdr:rowOff>
    </xdr:from>
    <xdr:to>
      <xdr:col>24</xdr:col>
      <xdr:colOff>168088</xdr:colOff>
      <xdr:row>61</xdr:row>
      <xdr:rowOff>168088</xdr:rowOff>
    </xdr:to>
    <xdr:pic>
      <xdr:nvPicPr>
        <xdr:cNvPr id="4" name="รูปภาพ 3">
          <a:extLst>
            <a:ext uri="{FF2B5EF4-FFF2-40B4-BE49-F238E27FC236}">
              <a16:creationId xmlns:a16="http://schemas.microsoft.com/office/drawing/2014/main" id="{08F9FEAD-C92A-46F8-A2DF-78879D35B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6150" y="13220260"/>
          <a:ext cx="1247438" cy="29044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150627</xdr:colOff>
      <xdr:row>62</xdr:row>
      <xdr:rowOff>26534</xdr:rowOff>
    </xdr:from>
    <xdr:to>
      <xdr:col>21</xdr:col>
      <xdr:colOff>168348</xdr:colOff>
      <xdr:row>63</xdr:row>
      <xdr:rowOff>171468</xdr:rowOff>
    </xdr:to>
    <xdr:pic>
      <xdr:nvPicPr>
        <xdr:cNvPr id="7" name="รูปภาพ 6">
          <a:extLst>
            <a:ext uri="{FF2B5EF4-FFF2-40B4-BE49-F238E27FC236}">
              <a16:creationId xmlns:a16="http://schemas.microsoft.com/office/drawing/2014/main" id="{1BF8EFBA-A43E-46AC-BCEB-B091F7976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4394" y="13024836"/>
          <a:ext cx="1222745" cy="348725"/>
        </a:xfrm>
        <a:prstGeom prst="rect">
          <a:avLst/>
        </a:prstGeom>
      </xdr:spPr>
    </xdr:pic>
    <xdr:clientData/>
  </xdr:twoCellAnchor>
  <xdr:twoCellAnchor editAs="oneCell">
    <xdr:from>
      <xdr:col>1</xdr:col>
      <xdr:colOff>345558</xdr:colOff>
      <xdr:row>61</xdr:row>
      <xdr:rowOff>106324</xdr:rowOff>
    </xdr:from>
    <xdr:to>
      <xdr:col>3</xdr:col>
      <xdr:colOff>196713</xdr:colOff>
      <xdr:row>65</xdr:row>
      <xdr:rowOff>60256</xdr:rowOff>
    </xdr:to>
    <xdr:pic>
      <xdr:nvPicPr>
        <xdr:cNvPr id="9" name="รูปภาพ 8">
          <a:extLst>
            <a:ext uri="{FF2B5EF4-FFF2-40B4-BE49-F238E27FC236}">
              <a16:creationId xmlns:a16="http://schemas.microsoft.com/office/drawing/2014/main" id="{91F45E89-0DD9-4574-B038-E8F3ADB0D2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651" y="12900836"/>
          <a:ext cx="1153643" cy="76909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Com1/Google%20Drive%20(evalt3sec@gmail.com)/&#3591;&#3634;&#3609;&#3623;&#3633;&#3604;&#3612;&#3621;%20&#3617;&#3633;&#3608;&#3618;&#3617;&#3624;&#3638;&#3585;&#3625;&#3634;&#3605;&#3629;&#3609;&#3605;&#3657;&#3609;/&#3591;&#3634;&#3609;&#3623;&#3633;&#3604;&#3612;&#3621;%20&#3588;&#3619;&#3641;&#3585;&#3636;&#3605;&#3636;&#3618;&#3634;/&#3588;&#3632;&#3649;&#3609;&#3609;&#3611;&#3637;&#3585;&#3634;&#3619;&#3624;&#3638;&#3585;&#3625;&#3634;2-2562/&#3611;&#3606;06%20(&#3585;&#3619;&#3640;&#3603;&#3634;&#3649;&#3618;&#3585;&#3652;&#3615;&#3621;&#3660;&#3605;&#3634;&#3617;&#3649;&#3612;&#3609;&#3585;&#3634;&#3619;&#3648;&#3619;&#3637;&#3618;&#3609;)/&#3611;&#3606;.06%20&#3610;_1-2562%20-%2012%20new-versio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Shared%20drives\&#3591;&#3634;&#3609;&#3623;&#3633;&#3604;&#3612;&#3621;%20&#3626;&#3608;&#3619;\&#3591;&#3634;&#3609;&#3623;&#3633;&#3604;&#3612;&#3621;%20&#3617;.1-4\&#3626;&#3656;&#3591;&#3591;&#3634;&#3609;\&#3626;&#3656;&#3591;&#3591;&#3634;&#3609;%202565-1\&#3611;&#3606;0607\&#3611;&#3606;.06%20&#3610;%20&#3611;&#3606;.07%20&#3610;_1-2565%20-%201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3623;&#3633;&#3604;&#3612;&#3621;%2067\&#3605;&#3657;&#3609;&#3593;&#3610;&#3633;&#3610;%20&#3611;&#3606;\&#3611;&#3606;.05%20&#3611;&#3637;%202567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3591;&#3634;&#3609;&#3651;&#3609;&#3648;&#3588;&#3619;&#3639;&#3656;&#3629;&#3591;acer\&#3591;&#3634;&#3609;&#3592;&#3641;&#3609;\2558\&#3611;&#3606;.6_&#3611;&#3606;.07\&#3611;&#3606;.05&#3610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y%20Drive\&#3591;&#3634;&#3609;&#3623;&#3633;&#3604;&#3612;&#3621;\&#3615;&#3629;&#3619;&#3660;&#3617;&#3588;&#3632;&#3649;&#3609;&#3609;\2563\&#3648;&#3594;&#3655;&#3588;&#3648;&#3623;&#3621;&#3634;&#3648;&#3619;&#3637;&#3618;&#3609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ข้อมูลเบื้องต้น"/>
      <sheetName val="2.ชื่อนักเรียน"/>
      <sheetName val="3.กลางภาค"/>
      <sheetName val="4.คีย์ปลายภาค"/>
      <sheetName val="5.อ่านคิดวิเคราะห์"/>
      <sheetName val="6.คุณลักษณะ"/>
      <sheetName val="7.บันทึกการเจริญเติบโต"/>
      <sheetName val="8.ความคิดเห็น"/>
      <sheetName val="รายงาน"/>
      <sheetName val="Subject"/>
      <sheetName val="final"/>
    </sheetNames>
    <sheetDataSet>
      <sheetData sheetId="0">
        <row r="2">
          <cell r="J2" t="str">
            <v>1/2</v>
          </cell>
        </row>
      </sheetData>
      <sheetData sheetId="1">
        <row r="11">
          <cell r="A11">
            <v>1</v>
          </cell>
          <cell r="B11" t="str">
            <v>07453</v>
          </cell>
          <cell r="C11" t="str">
            <v>เด็กชายณัฐพล</v>
          </cell>
          <cell r="D11" t="str">
            <v xml:space="preserve">อยู่เย็น   </v>
          </cell>
        </row>
        <row r="12">
          <cell r="C12" t="str">
            <v xml:space="preserve">เด็กชายโชคพิพัฒน์  </v>
          </cell>
          <cell r="D12" t="str">
            <v xml:space="preserve">ลำพูน </v>
          </cell>
        </row>
        <row r="13">
          <cell r="C13" t="str">
            <v>เด็กชายพัชรพล</v>
          </cell>
          <cell r="D13" t="str">
            <v>ภู่ระหงษ์</v>
          </cell>
        </row>
        <row r="14">
          <cell r="C14" t="str">
            <v>เด็กชายธนันชัย</v>
          </cell>
          <cell r="D14" t="str">
            <v>เลิศเรืองฤทธิ์</v>
          </cell>
        </row>
        <row r="15">
          <cell r="C15" t="str">
            <v>เด็กชายธนเดช</v>
          </cell>
          <cell r="D15" t="str">
            <v>มะหิงสา</v>
          </cell>
        </row>
        <row r="16">
          <cell r="C16" t="str">
            <v>เด็กชายธีรภัทร</v>
          </cell>
          <cell r="D16" t="str">
            <v>ปักเขมะยัง</v>
          </cell>
        </row>
        <row r="17">
          <cell r="C17" t="str">
            <v>เด็กชายชนาธิป</v>
          </cell>
          <cell r="D17" t="str">
            <v>นวมศิริ</v>
          </cell>
        </row>
        <row r="18">
          <cell r="C18" t="str">
            <v>เด็กชายชนาธิป</v>
          </cell>
          <cell r="D18" t="str">
            <v>มะปัญญา</v>
          </cell>
        </row>
        <row r="19">
          <cell r="C19" t="str">
            <v>เด็กชายคุณกฤต</v>
          </cell>
          <cell r="D19" t="str">
            <v>แสงวิเชียร</v>
          </cell>
        </row>
        <row r="20">
          <cell r="C20" t="str">
            <v>เด็กชายฉัตรพล</v>
          </cell>
          <cell r="D20" t="str">
            <v xml:space="preserve">จันทร์เพชร  </v>
          </cell>
        </row>
        <row r="21">
          <cell r="C21" t="str">
            <v>เด็กชายวชิร</v>
          </cell>
          <cell r="D21" t="str">
            <v>แย้มพราย</v>
          </cell>
        </row>
        <row r="22">
          <cell r="C22" t="str">
            <v>เด็กชายสิทธินนท์</v>
          </cell>
          <cell r="D22" t="str">
            <v>เพ็งรอด</v>
          </cell>
        </row>
        <row r="23">
          <cell r="C23" t="str">
            <v>เด็กชายคณาธิป</v>
          </cell>
          <cell r="D23" t="str">
            <v>โห้โสภา</v>
          </cell>
        </row>
        <row r="24">
          <cell r="C24" t="str">
            <v>เด็กชายสรอรรถ</v>
          </cell>
          <cell r="D24" t="str">
            <v>แสนสำราญสุข</v>
          </cell>
        </row>
        <row r="25">
          <cell r="C25" t="str">
            <v>เด็กชายวันชนะ</v>
          </cell>
          <cell r="D25" t="str">
            <v>สุรณาภรณ์ชัย</v>
          </cell>
        </row>
        <row r="26">
          <cell r="C26" t="str">
            <v>เด็กชายสมภพ</v>
          </cell>
          <cell r="D26" t="str">
            <v>ก้านสุวรรณ์</v>
          </cell>
        </row>
        <row r="27">
          <cell r="C27" t="str">
            <v>เด็กชายวีรภาพ</v>
          </cell>
          <cell r="D27" t="str">
            <v>ยิ่งทวีศักดิ์</v>
          </cell>
        </row>
        <row r="28">
          <cell r="C28" t="str">
            <v>เด็กชายณัฐชนน</v>
          </cell>
          <cell r="D28" t="str">
            <v>พรชัยเจริญ</v>
          </cell>
        </row>
        <row r="29">
          <cell r="C29" t="str">
            <v>เด็กชายรชต</v>
          </cell>
          <cell r="D29" t="str">
            <v>สกุลดี</v>
          </cell>
        </row>
        <row r="30">
          <cell r="C30" t="str">
            <v>เด็กหญิงณิชกานต์</v>
          </cell>
          <cell r="D30" t="str">
            <v xml:space="preserve">ประเสริฐศักดิ์  </v>
          </cell>
        </row>
        <row r="31">
          <cell r="C31" t="str">
            <v>เด็กหญิงวนัสนันท์</v>
          </cell>
          <cell r="D31" t="str">
            <v>ขำสำราญ</v>
          </cell>
        </row>
        <row r="32">
          <cell r="C32" t="str">
            <v>เด็กหญิงธัญญาพร</v>
          </cell>
          <cell r="D32" t="str">
            <v>ประเสริฐศักดิ์</v>
          </cell>
        </row>
        <row r="33">
          <cell r="C33" t="str">
            <v>เด็กหญิงสุจีรา</v>
          </cell>
          <cell r="D33" t="str">
            <v>หัสดี</v>
          </cell>
        </row>
        <row r="34">
          <cell r="C34" t="str">
            <v>เด็กหญิงสุภัฑรา</v>
          </cell>
          <cell r="D34" t="str">
            <v>เกตุแก้ว</v>
          </cell>
        </row>
        <row r="35">
          <cell r="C35" t="str">
            <v>เด็กหญิงนภัสนันท์</v>
          </cell>
          <cell r="D35" t="str">
            <v xml:space="preserve">ทรัพย์ประเสริฐ </v>
          </cell>
        </row>
        <row r="36">
          <cell r="C36" t="str">
            <v>เด็กหญิงปัญญาพร</v>
          </cell>
          <cell r="D36" t="str">
            <v>มณเฑียรทอง</v>
          </cell>
        </row>
        <row r="37">
          <cell r="C37" t="str">
            <v>เด็กหญิงปวิตา</v>
          </cell>
          <cell r="D37" t="str">
            <v>จงรักแสง</v>
          </cell>
        </row>
        <row r="38">
          <cell r="C38" t="str">
            <v>เด็กหญิงกมลชนก</v>
          </cell>
          <cell r="D38" t="str">
            <v xml:space="preserve">แสงฉาย </v>
          </cell>
        </row>
        <row r="39">
          <cell r="C39" t="str">
            <v>เด็กหญิงวลัยพรรณ</v>
          </cell>
          <cell r="D39" t="str">
            <v>เพ็ชรเที่ยง</v>
          </cell>
        </row>
        <row r="40">
          <cell r="C40" t="str">
            <v>เด็กหญิงแพรวดาว</v>
          </cell>
          <cell r="D40" t="str">
            <v>ศุขเสมอ</v>
          </cell>
        </row>
        <row r="41">
          <cell r="C41" t="str">
            <v>เด็กหญิงสิดาพร</v>
          </cell>
          <cell r="D41" t="str">
            <v>แช่มมี</v>
          </cell>
        </row>
        <row r="42">
          <cell r="C42" t="str">
            <v>เด็กหญิงนภัสวรรณ</v>
          </cell>
          <cell r="D42" t="str">
            <v>กลองยา</v>
          </cell>
        </row>
        <row r="43">
          <cell r="C43" t="str">
            <v>เด็กหญิงปุญชรัสมิ์</v>
          </cell>
          <cell r="D43" t="str">
            <v>เพชรคง</v>
          </cell>
        </row>
        <row r="44">
          <cell r="C44" t="str">
            <v>เด็กหญิงวาสนา</v>
          </cell>
          <cell r="D44" t="str">
            <v>พัดเพ็ชร</v>
          </cell>
        </row>
        <row r="45">
          <cell r="C45" t="str">
            <v>เด็กหญิงชลลดา</v>
          </cell>
          <cell r="D45" t="str">
            <v>แซ่อั้ง</v>
          </cell>
        </row>
        <row r="46">
          <cell r="C46" t="str">
            <v>เด็กหญิงกุลจิรา</v>
          </cell>
          <cell r="D46" t="str">
            <v>รัตนไพบูลย์วัฒนา</v>
          </cell>
        </row>
        <row r="47">
          <cell r="C47">
            <v>0</v>
          </cell>
          <cell r="D47">
            <v>0</v>
          </cell>
        </row>
        <row r="48">
          <cell r="C48">
            <v>0</v>
          </cell>
          <cell r="D48">
            <v>0</v>
          </cell>
        </row>
        <row r="49">
          <cell r="C49">
            <v>0</v>
          </cell>
          <cell r="D49">
            <v>0</v>
          </cell>
        </row>
        <row r="50">
          <cell r="C50">
            <v>0</v>
          </cell>
          <cell r="D50">
            <v>0</v>
          </cell>
        </row>
        <row r="51">
          <cell r="C51">
            <v>0</v>
          </cell>
          <cell r="D51">
            <v>0</v>
          </cell>
        </row>
        <row r="52">
          <cell r="C52">
            <v>0</v>
          </cell>
          <cell r="D52">
            <v>0</v>
          </cell>
        </row>
        <row r="53">
          <cell r="C53">
            <v>0</v>
          </cell>
          <cell r="D53">
            <v>0</v>
          </cell>
        </row>
        <row r="54">
          <cell r="C54">
            <v>0</v>
          </cell>
          <cell r="D54">
            <v>0</v>
          </cell>
        </row>
        <row r="55">
          <cell r="C55">
            <v>0</v>
          </cell>
          <cell r="D55">
            <v>0</v>
          </cell>
        </row>
      </sheetData>
      <sheetData sheetId="2">
        <row r="8">
          <cell r="D8" t="str">
            <v>ขส</v>
          </cell>
        </row>
      </sheetData>
      <sheetData sheetId="3">
        <row r="11">
          <cell r="D11" t="str">
            <v>มส</v>
          </cell>
          <cell r="BG11" t="str">
            <v>ไม่ผ่าน</v>
          </cell>
        </row>
      </sheetData>
      <sheetData sheetId="4">
        <row r="11">
          <cell r="I11" t="str">
            <v>ไม่ผ่าน</v>
          </cell>
        </row>
      </sheetData>
      <sheetData sheetId="5">
        <row r="11">
          <cell r="L11" t="str">
            <v>ไม่ผ่าน</v>
          </cell>
        </row>
      </sheetData>
      <sheetData sheetId="6"/>
      <sheetData sheetId="7"/>
      <sheetData sheetId="8"/>
      <sheetData sheetId="9"/>
      <sheetData sheetId="10">
        <row r="8">
          <cell r="W8">
            <v>1.5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ข้อมูลเบื้องต้น"/>
      <sheetName val="2.ชื่อนักเรียน"/>
      <sheetName val="3.เวลาเรียน"/>
      <sheetName val="4.คีย์กลางภาค"/>
      <sheetName val="5.กลางภาค"/>
      <sheetName val="6.คีย์ปลายภาค"/>
      <sheetName val="6.1ประกาศผลปลายภาค"/>
      <sheetName val="6.2ปลายภาค"/>
      <sheetName val="6.3พัฒนาผู้เรียน"/>
      <sheetName val="7.อ่านคิดวิเคราะห์"/>
      <sheetName val="8.คุณลักษณะ"/>
      <sheetName val="7.บันทึกการเจริญเติบโต"/>
      <sheetName val="8.ความคิดเห็น"/>
      <sheetName val="9.บันทึกการเจริญเติบโต"/>
      <sheetName val="ปถ.07"/>
      <sheetName val="รายงาน"/>
      <sheetName val="Subject"/>
    </sheetNames>
    <sheetDataSet>
      <sheetData sheetId="0">
        <row r="2">
          <cell r="K2" t="str">
            <v>1/2</v>
          </cell>
          <cell r="M2">
            <v>2565</v>
          </cell>
        </row>
        <row r="4">
          <cell r="M4">
            <v>1</v>
          </cell>
        </row>
        <row r="6">
          <cell r="K6" t="str">
            <v>นายตะลันต์ ร่มโพธิ์ทอง</v>
          </cell>
        </row>
        <row r="7">
          <cell r="B7" t="str">
            <v>ท21101</v>
          </cell>
          <cell r="C7" t="str">
            <v>ภาษาไทย 1</v>
          </cell>
          <cell r="D7">
            <v>1.5</v>
          </cell>
        </row>
        <row r="8">
          <cell r="B8" t="str">
            <v>ค21101</v>
          </cell>
          <cell r="C8" t="str">
            <v>คณิตศาสตร์ 1</v>
          </cell>
          <cell r="D8">
            <v>1.5</v>
          </cell>
          <cell r="K8" t="str">
            <v>นางกิติยา  มิดเดิลตัน</v>
          </cell>
        </row>
        <row r="9">
          <cell r="B9" t="str">
            <v>ว21101</v>
          </cell>
          <cell r="C9" t="str">
            <v>วิทยาศาสตร์ 1</v>
          </cell>
          <cell r="D9">
            <v>1.5</v>
          </cell>
        </row>
        <row r="10">
          <cell r="B10" t="str">
            <v>ว21102</v>
          </cell>
          <cell r="C10" t="str">
            <v>วิทยาการคำนวณ 1</v>
          </cell>
          <cell r="D10">
            <v>0.5</v>
          </cell>
          <cell r="K10"/>
        </row>
        <row r="11">
          <cell r="B11" t="str">
            <v>ส21101</v>
          </cell>
          <cell r="C11" t="str">
            <v>สังคมศึกษา ศาสนา และวัฒนธรรม 1</v>
          </cell>
          <cell r="D11">
            <v>1.5</v>
          </cell>
        </row>
        <row r="12">
          <cell r="B12" t="str">
            <v>ส21102</v>
          </cell>
          <cell r="C12" t="str">
            <v>ประวัติศาสตร์ 1</v>
          </cell>
          <cell r="D12">
            <v>0.5</v>
          </cell>
          <cell r="K12" t="str">
            <v>นายอัศวิน   คงเพ็ชรศักดิ์</v>
          </cell>
        </row>
        <row r="13">
          <cell r="B13" t="str">
            <v>พ21101</v>
          </cell>
          <cell r="C13" t="str">
            <v>สุขศึกษา 1</v>
          </cell>
          <cell r="D13">
            <v>0.5</v>
          </cell>
        </row>
        <row r="14">
          <cell r="B14" t="str">
            <v>พ21102</v>
          </cell>
          <cell r="C14" t="str">
            <v>พลศึกษา 1</v>
          </cell>
          <cell r="D14">
            <v>0.5</v>
          </cell>
          <cell r="K14">
            <v>31</v>
          </cell>
          <cell r="L14" t="str">
            <v>ตุลาคม</v>
          </cell>
          <cell r="M14">
            <v>2565</v>
          </cell>
        </row>
        <row r="15">
          <cell r="B15" t="str">
            <v>ศ21101</v>
          </cell>
          <cell r="C15" t="str">
            <v>ศิลปะ 1</v>
          </cell>
          <cell r="D15">
            <v>1</v>
          </cell>
        </row>
        <row r="16">
          <cell r="B16" t="str">
            <v>ง21101</v>
          </cell>
          <cell r="C16" t="str">
            <v>การงาน อาชีพ 1</v>
          </cell>
          <cell r="D16">
            <v>0.5</v>
          </cell>
        </row>
        <row r="17">
          <cell r="B17" t="str">
            <v>อ21101</v>
          </cell>
          <cell r="C17" t="str">
            <v>ภาษาต่างประเทศ (ภาษาอังกฤษ) 1</v>
          </cell>
          <cell r="D17">
            <v>1.5</v>
          </cell>
        </row>
        <row r="18">
          <cell r="B18"/>
          <cell r="C18" t="str">
            <v/>
          </cell>
          <cell r="D18" t="str">
            <v/>
          </cell>
        </row>
        <row r="20">
          <cell r="B20" t="str">
            <v>ส21231</v>
          </cell>
          <cell r="C20" t="str">
            <v>หน้าที่พลเมือง 1</v>
          </cell>
          <cell r="D20">
            <v>0.5</v>
          </cell>
        </row>
        <row r="21">
          <cell r="B21" t="str">
            <v>ว21211</v>
          </cell>
          <cell r="C21" t="str">
            <v>เทคโนโลยีสารสนเทศเพื่อการสื่อสาร 1</v>
          </cell>
          <cell r="D21">
            <v>1</v>
          </cell>
        </row>
        <row r="22">
          <cell r="B22" t="str">
            <v>พ21207</v>
          </cell>
          <cell r="C22" t="str">
            <v>กีฬา 1</v>
          </cell>
          <cell r="D22">
            <v>1</v>
          </cell>
        </row>
        <row r="23">
          <cell r="B23" t="str">
            <v>ศ21209</v>
          </cell>
          <cell r="C23" t="str">
            <v>ดนตรีไทย 1 (ระนาดเอก)</v>
          </cell>
          <cell r="D23">
            <v>1</v>
          </cell>
        </row>
        <row r="24">
          <cell r="B24" t="str">
            <v>ศ21211</v>
          </cell>
          <cell r="C24" t="str">
            <v>ดนตรีสากล 1 (กีตาร์)</v>
          </cell>
          <cell r="D24">
            <v>1</v>
          </cell>
        </row>
        <row r="25">
          <cell r="B25" t="str">
            <v>ศ21213</v>
          </cell>
          <cell r="C25" t="str">
            <v>การแสดงประกอบเพลง 1</v>
          </cell>
          <cell r="D25">
            <v>1</v>
          </cell>
        </row>
        <row r="26">
          <cell r="B26" t="str">
            <v>ศ21215</v>
          </cell>
          <cell r="C26" t="str">
            <v>ประติมากรรม 1</v>
          </cell>
          <cell r="D26">
            <v>1</v>
          </cell>
        </row>
        <row r="27">
          <cell r="B27" t="str">
            <v>ศ21217</v>
          </cell>
          <cell r="C27" t="str">
            <v>การออกแบบพาณิชย์ศิลป์ (ขั้นนำ) 1</v>
          </cell>
          <cell r="D27">
            <v>1</v>
          </cell>
        </row>
        <row r="28">
          <cell r="B28"/>
          <cell r="C28" t="str">
            <v/>
          </cell>
          <cell r="D28" t="str">
            <v/>
          </cell>
        </row>
        <row r="29">
          <cell r="B29"/>
          <cell r="C29" t="str">
            <v/>
          </cell>
          <cell r="D29" t="str">
            <v/>
          </cell>
        </row>
        <row r="30">
          <cell r="B30"/>
          <cell r="C30" t="str">
            <v/>
          </cell>
          <cell r="D30" t="str">
            <v/>
          </cell>
        </row>
        <row r="31">
          <cell r="B31"/>
          <cell r="C31" t="str">
            <v/>
          </cell>
          <cell r="D31" t="str">
            <v/>
          </cell>
        </row>
        <row r="34">
          <cell r="C34" t="str">
            <v>กิจกรรมแนะแนว</v>
          </cell>
          <cell r="E34">
            <v>20</v>
          </cell>
        </row>
        <row r="35">
          <cell r="C35" t="str">
            <v>ลูกเสือ - เนตรนารี</v>
          </cell>
          <cell r="E35">
            <v>15</v>
          </cell>
        </row>
        <row r="36">
          <cell r="C36" t="str">
            <v>ชมรม</v>
          </cell>
          <cell r="E36">
            <v>20</v>
          </cell>
        </row>
        <row r="37">
          <cell r="C37" t="str">
            <v>กิจกรรมเพื่อสังคมและสาธารณประโยชน์</v>
          </cell>
          <cell r="E37">
            <v>5</v>
          </cell>
        </row>
      </sheetData>
      <sheetData sheetId="1">
        <row r="11">
          <cell r="B11" t="str">
            <v>08204</v>
          </cell>
          <cell r="C11" t="str">
            <v>เด็กชายพิพัฒน์</v>
          </cell>
          <cell r="D11" t="str">
            <v>เจริญพัฒนาพงษ์</v>
          </cell>
        </row>
        <row r="12">
          <cell r="B12" t="str">
            <v>08205</v>
          </cell>
          <cell r="C12" t="str">
            <v>เด็กชายบันลือศักดิ์</v>
          </cell>
          <cell r="D12" t="str">
            <v>ศรีวิลัย</v>
          </cell>
        </row>
        <row r="13">
          <cell r="B13" t="str">
            <v>08365</v>
          </cell>
          <cell r="C13" t="str">
            <v>เด็กชายกฤตนัท</v>
          </cell>
          <cell r="D13" t="str">
            <v>ศรีสนิท</v>
          </cell>
        </row>
        <row r="14">
          <cell r="B14" t="str">
            <v>08729</v>
          </cell>
          <cell r="C14" t="str">
            <v>เด็กชายภควัต</v>
          </cell>
          <cell r="D14" t="str">
            <v>สุวรรณเนตร</v>
          </cell>
        </row>
        <row r="15">
          <cell r="B15" t="str">
            <v>09153</v>
          </cell>
          <cell r="C15" t="str">
            <v>เด็กชายนวพล</v>
          </cell>
          <cell r="D15" t="str">
            <v>เฉลิมเกียรติ</v>
          </cell>
        </row>
        <row r="16">
          <cell r="B16" t="str">
            <v>09481</v>
          </cell>
          <cell r="C16" t="str">
            <v>เด็กชายธนรัชต์</v>
          </cell>
          <cell r="D16" t="str">
            <v>ศรีสวัสดิ์เจริญ</v>
          </cell>
        </row>
        <row r="17">
          <cell r="B17" t="str">
            <v>09749</v>
          </cell>
          <cell r="C17" t="str">
            <v xml:space="preserve">เด็กชายศุภกิจ </v>
          </cell>
          <cell r="D17" t="str">
            <v>กองศรีกุลดิลก</v>
          </cell>
        </row>
        <row r="18">
          <cell r="B18" t="str">
            <v>09751</v>
          </cell>
          <cell r="C18" t="str">
            <v>เด็กชายกิตติภพ</v>
          </cell>
          <cell r="D18" t="str">
            <v>ช้างเผือก</v>
          </cell>
        </row>
        <row r="19">
          <cell r="B19" t="str">
            <v>09752</v>
          </cell>
          <cell r="C19" t="str">
            <v>เด็กชายธนากร</v>
          </cell>
          <cell r="D19" t="str">
            <v xml:space="preserve">ผิวอ่อน 	</v>
          </cell>
        </row>
        <row r="20">
          <cell r="B20" t="str">
            <v>09753</v>
          </cell>
          <cell r="C20" t="str">
            <v xml:space="preserve">เด็กชายธีรภัทร </v>
          </cell>
          <cell r="D20" t="str">
            <v xml:space="preserve">	ทัศนา </v>
          </cell>
        </row>
        <row r="21">
          <cell r="B21" t="str">
            <v>09754</v>
          </cell>
          <cell r="C21" t="str">
            <v>เด็กชายกานท์ศิษฏ์</v>
          </cell>
          <cell r="D21" t="str">
            <v xml:space="preserve">	เพียรรู้จบ  </v>
          </cell>
        </row>
        <row r="22">
          <cell r="B22" t="str">
            <v>09755</v>
          </cell>
          <cell r="C22" t="str">
            <v>เด็กชายกันตพลษ์</v>
          </cell>
          <cell r="D22" t="str">
            <v xml:space="preserve">หรินทภัย  </v>
          </cell>
        </row>
        <row r="23">
          <cell r="B23" t="str">
            <v>09756</v>
          </cell>
          <cell r="C23" t="str">
            <v xml:space="preserve">เด็กชายณฐกร  </v>
          </cell>
          <cell r="D23" t="str">
            <v xml:space="preserve">	สุขประเสริฐ   </v>
          </cell>
        </row>
        <row r="24">
          <cell r="B24" t="str">
            <v>09757</v>
          </cell>
          <cell r="C24" t="str">
            <v xml:space="preserve">เด็กชายวัชพล  </v>
          </cell>
          <cell r="D24" t="str">
            <v xml:space="preserve">	ชุนดี    </v>
          </cell>
        </row>
        <row r="25">
          <cell r="B25" t="str">
            <v>09758</v>
          </cell>
          <cell r="C25" t="str">
            <v xml:space="preserve">เด็กชายวรวิทย์ </v>
          </cell>
          <cell r="D25" t="str">
            <v>คำป้อง</v>
          </cell>
        </row>
        <row r="26">
          <cell r="B26" t="str">
            <v>09759</v>
          </cell>
          <cell r="C26" t="str">
            <v xml:space="preserve">เด็กชายตรีภพ </v>
          </cell>
          <cell r="D26" t="str">
            <v xml:space="preserve">ทะนวนรัมย์ </v>
          </cell>
        </row>
        <row r="27">
          <cell r="B27" t="str">
            <v>09760</v>
          </cell>
          <cell r="C27" t="str">
            <v>เด็กชายณัฐศรัณย์</v>
          </cell>
          <cell r="D27" t="str">
            <v>พรพิสิฐอมร</v>
          </cell>
        </row>
        <row r="28">
          <cell r="B28" t="str">
            <v>09761</v>
          </cell>
          <cell r="C28" t="str">
            <v xml:space="preserve">เด็กชายธมกร </v>
          </cell>
          <cell r="D28" t="str">
            <v>เอื้อประชา</v>
          </cell>
        </row>
        <row r="29">
          <cell r="B29" t="str">
            <v>09762</v>
          </cell>
          <cell r="C29" t="str">
            <v xml:space="preserve">เด็กชายชนะศึก </v>
          </cell>
          <cell r="D29" t="str">
            <v xml:space="preserve">เจริญภักดี </v>
          </cell>
        </row>
        <row r="30">
          <cell r="B30" t="str">
            <v>09763</v>
          </cell>
          <cell r="C30" t="str">
            <v xml:space="preserve">เด็กชายจิรานุวัฒน์ </v>
          </cell>
          <cell r="D30" t="str">
            <v>สุขดี</v>
          </cell>
        </row>
        <row r="31">
          <cell r="B31" t="str">
            <v>09764</v>
          </cell>
          <cell r="C31" t="str">
            <v>เด็กชายปิยวัช</v>
          </cell>
          <cell r="D31" t="str">
            <v>เรืองศรี</v>
          </cell>
        </row>
        <row r="32">
          <cell r="B32" t="str">
            <v>09800</v>
          </cell>
          <cell r="C32" t="str">
            <v xml:space="preserve">เด็กชายภัทรพล </v>
          </cell>
          <cell r="D32" t="str">
            <v>อินทร์สุวรรณ</v>
          </cell>
        </row>
        <row r="33">
          <cell r="B33" t="str">
            <v>09801</v>
          </cell>
          <cell r="C33" t="str">
            <v xml:space="preserve">เด็กชาย​ชาญ​กิจ </v>
          </cell>
          <cell r="D33" t="str">
            <v>โชค​บรรดา​ลสุข</v>
          </cell>
        </row>
        <row r="34">
          <cell r="B34" t="str">
            <v>09805</v>
          </cell>
          <cell r="C34" t="str">
            <v>เด็กชายธนศักดิ์</v>
          </cell>
          <cell r="D34" t="str">
            <v>ไข่เพ็ชร</v>
          </cell>
        </row>
        <row r="35">
          <cell r="B35" t="str">
            <v>09807</v>
          </cell>
          <cell r="C35" t="str">
            <v>เด็กชายอิทธิศักดิ์</v>
          </cell>
          <cell r="D35" t="str">
            <v>สุทธิแสงจันทร์</v>
          </cell>
        </row>
        <row r="36">
          <cell r="B36" t="str">
            <v>08962</v>
          </cell>
          <cell r="C36" t="str">
            <v>เด็กหญิงญาตาวี</v>
          </cell>
          <cell r="D36" t="str">
            <v>ทับทิมใส</v>
          </cell>
        </row>
        <row r="37">
          <cell r="B37" t="str">
            <v>09765</v>
          </cell>
          <cell r="C37" t="str">
            <v xml:space="preserve">เด็กหญิงรัชนีกร </v>
          </cell>
          <cell r="D37" t="str">
            <v>ศรีช่วยชนม์</v>
          </cell>
        </row>
        <row r="38">
          <cell r="B38" t="str">
            <v>09766</v>
          </cell>
          <cell r="C38" t="str">
            <v>เด็กหญิงธารทิพย์</v>
          </cell>
          <cell r="D38" t="str">
            <v>ไพรวัน</v>
          </cell>
        </row>
        <row r="39">
          <cell r="B39" t="str">
            <v>09767</v>
          </cell>
          <cell r="C39" t="str">
            <v>เด็กหญิงอุมาวดี</v>
          </cell>
          <cell r="D39" t="str">
            <v>กลิ่นชู</v>
          </cell>
        </row>
        <row r="40">
          <cell r="B40" t="str">
            <v>09768</v>
          </cell>
          <cell r="C40" t="str">
            <v>เด็กหญิงศศิรัฐ</v>
          </cell>
          <cell r="D40" t="str">
            <v>เนตรสว่าง</v>
          </cell>
        </row>
        <row r="41">
          <cell r="B41" t="str">
            <v>09769</v>
          </cell>
          <cell r="C41" t="str">
            <v>เด็กหญิงลัญฉกร</v>
          </cell>
          <cell r="D41" t="str">
            <v>ฉลองขวัญ</v>
          </cell>
        </row>
        <row r="42">
          <cell r="B42" t="str">
            <v>09770</v>
          </cell>
          <cell r="C42" t="str">
            <v>เด็กหญิงณัฐชรีน</v>
          </cell>
          <cell r="D42" t="str">
            <v>กลิ่นชู</v>
          </cell>
        </row>
        <row r="43">
          <cell r="B43" t="str">
            <v>09812</v>
          </cell>
          <cell r="C43" t="str">
            <v>เด็กหญิงณัชชา</v>
          </cell>
          <cell r="D43" t="str">
            <v>ทิพยานนท์</v>
          </cell>
        </row>
        <row r="44">
          <cell r="B44" t="str">
            <v>09814</v>
          </cell>
          <cell r="C44" t="str">
            <v>เด็กหญิงพรหมนวพร</v>
          </cell>
          <cell r="D44" t="str">
            <v>สีเขียว</v>
          </cell>
        </row>
        <row r="45">
          <cell r="B45" t="str">
            <v>09876</v>
          </cell>
          <cell r="C45" t="str">
            <v>เด็กชายวราเมธ</v>
          </cell>
          <cell r="D45" t="str">
            <v>สลักคำ</v>
          </cell>
        </row>
        <row r="46">
          <cell r="B46" t="str">
            <v>09879</v>
          </cell>
          <cell r="C46" t="str">
            <v>เด็กหญิงพิชญาภา</v>
          </cell>
          <cell r="D46" t="str">
            <v>เมืองกลาง</v>
          </cell>
        </row>
        <row r="47">
          <cell r="B47"/>
          <cell r="C47"/>
          <cell r="D47"/>
        </row>
        <row r="48">
          <cell r="B48"/>
          <cell r="C48"/>
          <cell r="D48"/>
        </row>
        <row r="49">
          <cell r="B49"/>
          <cell r="C49"/>
          <cell r="D49"/>
        </row>
        <row r="50">
          <cell r="B50"/>
          <cell r="C50"/>
          <cell r="D50"/>
        </row>
        <row r="51">
          <cell r="B51"/>
          <cell r="C51"/>
          <cell r="D51"/>
        </row>
        <row r="52">
          <cell r="B52"/>
          <cell r="C52"/>
          <cell r="D52"/>
        </row>
        <row r="53">
          <cell r="B53"/>
          <cell r="C53"/>
          <cell r="D53"/>
        </row>
        <row r="54">
          <cell r="B54"/>
          <cell r="C54"/>
          <cell r="D54"/>
        </row>
        <row r="55">
          <cell r="B55"/>
          <cell r="C55"/>
          <cell r="D55"/>
        </row>
      </sheetData>
      <sheetData sheetId="2"/>
      <sheetData sheetId="3"/>
      <sheetData sheetId="4"/>
      <sheetData sheetId="5">
        <row r="6">
          <cell r="K6">
            <v>1.5</v>
          </cell>
          <cell r="P6">
            <v>1</v>
          </cell>
          <cell r="U6">
            <v>2</v>
          </cell>
          <cell r="Z6">
            <v>1.5</v>
          </cell>
          <cell r="AE6">
            <v>1.5</v>
          </cell>
          <cell r="AJ6">
            <v>2</v>
          </cell>
          <cell r="AO6">
            <v>2</v>
          </cell>
          <cell r="AT6">
            <v>4</v>
          </cell>
          <cell r="AY6">
            <v>4</v>
          </cell>
          <cell r="BD6">
            <v>1.5</v>
          </cell>
          <cell r="BI6">
            <v>1.5</v>
          </cell>
          <cell r="BN6" t="str">
            <v/>
          </cell>
          <cell r="BS6">
            <v>2</v>
          </cell>
          <cell r="BX6">
            <v>3</v>
          </cell>
          <cell r="CC6">
            <v>4</v>
          </cell>
          <cell r="CH6" t="str">
            <v/>
          </cell>
          <cell r="CM6" t="str">
            <v/>
          </cell>
          <cell r="CR6" t="str">
            <v/>
          </cell>
          <cell r="CW6" t="str">
            <v/>
          </cell>
          <cell r="DB6" t="str">
            <v/>
          </cell>
          <cell r="DG6" t="str">
            <v/>
          </cell>
          <cell r="DL6" t="str">
            <v/>
          </cell>
          <cell r="DQ6" t="str">
            <v/>
          </cell>
          <cell r="DV6" t="str">
            <v/>
          </cell>
        </row>
        <row r="7">
          <cell r="K7">
            <v>1</v>
          </cell>
          <cell r="P7">
            <v>0</v>
          </cell>
          <cell r="U7">
            <v>2</v>
          </cell>
          <cell r="Z7">
            <v>2</v>
          </cell>
          <cell r="AE7">
            <v>1</v>
          </cell>
          <cell r="AJ7">
            <v>1</v>
          </cell>
          <cell r="AO7">
            <v>2.5</v>
          </cell>
          <cell r="AT7">
            <v>4</v>
          </cell>
          <cell r="AY7">
            <v>4</v>
          </cell>
          <cell r="BD7">
            <v>2.5</v>
          </cell>
          <cell r="BI7">
            <v>1</v>
          </cell>
          <cell r="BN7" t="str">
            <v/>
          </cell>
          <cell r="BS7">
            <v>2</v>
          </cell>
          <cell r="BX7">
            <v>4</v>
          </cell>
          <cell r="CC7">
            <v>4</v>
          </cell>
          <cell r="CH7" t="str">
            <v/>
          </cell>
          <cell r="CM7" t="str">
            <v/>
          </cell>
          <cell r="CR7" t="str">
            <v/>
          </cell>
          <cell r="CW7" t="str">
            <v/>
          </cell>
          <cell r="DB7" t="str">
            <v/>
          </cell>
          <cell r="DG7" t="str">
            <v/>
          </cell>
          <cell r="DL7" t="str">
            <v/>
          </cell>
          <cell r="DQ7" t="str">
            <v/>
          </cell>
          <cell r="DV7" t="str">
            <v/>
          </cell>
        </row>
        <row r="8">
          <cell r="K8">
            <v>1.5</v>
          </cell>
          <cell r="P8">
            <v>0</v>
          </cell>
          <cell r="U8">
            <v>1</v>
          </cell>
          <cell r="Z8">
            <v>2</v>
          </cell>
          <cell r="AE8">
            <v>1.5</v>
          </cell>
          <cell r="AJ8">
            <v>2</v>
          </cell>
          <cell r="AO8">
            <v>2</v>
          </cell>
          <cell r="AT8">
            <v>4</v>
          </cell>
          <cell r="AY8">
            <v>4</v>
          </cell>
          <cell r="BD8">
            <v>2.5</v>
          </cell>
          <cell r="BI8">
            <v>1</v>
          </cell>
          <cell r="BN8" t="str">
            <v/>
          </cell>
          <cell r="BS8">
            <v>3</v>
          </cell>
          <cell r="BX8">
            <v>2</v>
          </cell>
          <cell r="CC8">
            <v>4</v>
          </cell>
          <cell r="CH8" t="str">
            <v/>
          </cell>
          <cell r="CM8" t="str">
            <v/>
          </cell>
          <cell r="CR8" t="str">
            <v/>
          </cell>
          <cell r="CW8" t="str">
            <v/>
          </cell>
          <cell r="DB8" t="str">
            <v/>
          </cell>
          <cell r="DG8" t="str">
            <v/>
          </cell>
          <cell r="DL8" t="str">
            <v/>
          </cell>
          <cell r="DQ8" t="str">
            <v/>
          </cell>
          <cell r="DV8" t="str">
            <v/>
          </cell>
        </row>
        <row r="9">
          <cell r="K9">
            <v>2</v>
          </cell>
          <cell r="P9">
            <v>2</v>
          </cell>
          <cell r="U9">
            <v>1.5</v>
          </cell>
          <cell r="Z9">
            <v>2</v>
          </cell>
          <cell r="AE9">
            <v>2.5</v>
          </cell>
          <cell r="AJ9">
            <v>2</v>
          </cell>
          <cell r="AO9">
            <v>2</v>
          </cell>
          <cell r="AT9">
            <v>3.5</v>
          </cell>
          <cell r="AY9">
            <v>4</v>
          </cell>
          <cell r="BD9">
            <v>3</v>
          </cell>
          <cell r="BI9">
            <v>1.5</v>
          </cell>
          <cell r="BN9" t="str">
            <v/>
          </cell>
          <cell r="BS9">
            <v>4</v>
          </cell>
          <cell r="BX9">
            <v>3</v>
          </cell>
          <cell r="CC9">
            <v>4</v>
          </cell>
          <cell r="CH9" t="str">
            <v/>
          </cell>
          <cell r="CM9" t="str">
            <v/>
          </cell>
          <cell r="CR9" t="str">
            <v/>
          </cell>
          <cell r="CW9" t="str">
            <v/>
          </cell>
          <cell r="DB9" t="str">
            <v/>
          </cell>
          <cell r="DG9" t="str">
            <v/>
          </cell>
          <cell r="DL9" t="str">
            <v/>
          </cell>
          <cell r="DQ9" t="str">
            <v/>
          </cell>
          <cell r="DV9" t="str">
            <v/>
          </cell>
        </row>
        <row r="10">
          <cell r="K10">
            <v>1.5</v>
          </cell>
          <cell r="P10">
            <v>2</v>
          </cell>
          <cell r="U10">
            <v>2</v>
          </cell>
          <cell r="Z10">
            <v>0</v>
          </cell>
          <cell r="AE10">
            <v>1.5</v>
          </cell>
          <cell r="AJ10">
            <v>2</v>
          </cell>
          <cell r="AO10">
            <v>3.5</v>
          </cell>
          <cell r="AT10">
            <v>4</v>
          </cell>
          <cell r="AY10">
            <v>4</v>
          </cell>
          <cell r="BD10">
            <v>1</v>
          </cell>
          <cell r="BI10">
            <v>1.5</v>
          </cell>
          <cell r="BN10" t="str">
            <v/>
          </cell>
          <cell r="BS10">
            <v>2.5</v>
          </cell>
          <cell r="BX10">
            <v>2</v>
          </cell>
          <cell r="CC10">
            <v>4</v>
          </cell>
          <cell r="CH10" t="str">
            <v/>
          </cell>
          <cell r="CM10" t="str">
            <v/>
          </cell>
          <cell r="CR10" t="str">
            <v/>
          </cell>
          <cell r="CW10" t="str">
            <v/>
          </cell>
          <cell r="DB10" t="str">
            <v/>
          </cell>
          <cell r="DG10" t="str">
            <v/>
          </cell>
          <cell r="DL10" t="str">
            <v/>
          </cell>
          <cell r="DQ10" t="str">
            <v/>
          </cell>
          <cell r="DV10" t="str">
            <v/>
          </cell>
        </row>
        <row r="11">
          <cell r="K11" t="str">
            <v>มส</v>
          </cell>
          <cell r="P11" t="str">
            <v>มส</v>
          </cell>
          <cell r="U11" t="str">
            <v>มส</v>
          </cell>
          <cell r="Z11" t="str">
            <v>มส</v>
          </cell>
          <cell r="AE11" t="str">
            <v>มส</v>
          </cell>
          <cell r="AJ11" t="str">
            <v>มส</v>
          </cell>
          <cell r="AO11" t="str">
            <v>มส</v>
          </cell>
          <cell r="AT11" t="str">
            <v>มส</v>
          </cell>
          <cell r="AY11" t="str">
            <v>มส</v>
          </cell>
          <cell r="BD11" t="str">
            <v>มส</v>
          </cell>
          <cell r="BI11" t="str">
            <v>มส</v>
          </cell>
          <cell r="BN11" t="str">
            <v/>
          </cell>
          <cell r="BS11" t="str">
            <v>มส</v>
          </cell>
          <cell r="BX11" t="str">
            <v>มส</v>
          </cell>
          <cell r="CC11" t="str">
            <v/>
          </cell>
          <cell r="CH11" t="str">
            <v/>
          </cell>
          <cell r="CM11" t="str">
            <v/>
          </cell>
          <cell r="CR11" t="str">
            <v/>
          </cell>
          <cell r="CW11" t="str">
            <v/>
          </cell>
          <cell r="DB11" t="str">
            <v/>
          </cell>
          <cell r="DG11" t="str">
            <v/>
          </cell>
          <cell r="DL11" t="str">
            <v/>
          </cell>
          <cell r="DQ11" t="str">
            <v/>
          </cell>
          <cell r="DV11" t="str">
            <v/>
          </cell>
        </row>
        <row r="12">
          <cell r="K12">
            <v>2.5</v>
          </cell>
          <cell r="P12">
            <v>1.5</v>
          </cell>
          <cell r="U12">
            <v>3</v>
          </cell>
          <cell r="Z12">
            <v>3</v>
          </cell>
          <cell r="AE12">
            <v>2.5</v>
          </cell>
          <cell r="AJ12">
            <v>2</v>
          </cell>
          <cell r="AO12">
            <v>3.5</v>
          </cell>
          <cell r="AT12">
            <v>3.5</v>
          </cell>
          <cell r="AY12">
            <v>3.5</v>
          </cell>
          <cell r="BD12">
            <v>4</v>
          </cell>
          <cell r="BI12">
            <v>1</v>
          </cell>
          <cell r="BN12" t="str">
            <v/>
          </cell>
          <cell r="BS12">
            <v>2.5</v>
          </cell>
          <cell r="BX12">
            <v>4</v>
          </cell>
          <cell r="CC12" t="str">
            <v/>
          </cell>
          <cell r="CH12" t="str">
            <v/>
          </cell>
          <cell r="CM12">
            <v>4</v>
          </cell>
          <cell r="CR12" t="str">
            <v/>
          </cell>
          <cell r="CW12" t="str">
            <v/>
          </cell>
          <cell r="DB12" t="str">
            <v/>
          </cell>
          <cell r="DG12" t="str">
            <v/>
          </cell>
          <cell r="DL12" t="str">
            <v/>
          </cell>
          <cell r="DQ12" t="str">
            <v/>
          </cell>
          <cell r="DV12" t="str">
            <v/>
          </cell>
        </row>
        <row r="13">
          <cell r="K13">
            <v>1</v>
          </cell>
          <cell r="P13">
            <v>0</v>
          </cell>
          <cell r="U13">
            <v>2</v>
          </cell>
          <cell r="Z13">
            <v>0</v>
          </cell>
          <cell r="AE13">
            <v>1.5</v>
          </cell>
          <cell r="AJ13">
            <v>1</v>
          </cell>
          <cell r="AO13">
            <v>2</v>
          </cell>
          <cell r="AT13">
            <v>3.5</v>
          </cell>
          <cell r="AY13">
            <v>4</v>
          </cell>
          <cell r="BD13">
            <v>1</v>
          </cell>
          <cell r="BI13">
            <v>1</v>
          </cell>
          <cell r="BN13" t="str">
            <v/>
          </cell>
          <cell r="BS13">
            <v>2.5</v>
          </cell>
          <cell r="BX13">
            <v>2.5</v>
          </cell>
          <cell r="CC13">
            <v>4</v>
          </cell>
          <cell r="CH13" t="str">
            <v/>
          </cell>
          <cell r="CM13" t="str">
            <v/>
          </cell>
          <cell r="CR13" t="str">
            <v/>
          </cell>
          <cell r="CW13" t="str">
            <v/>
          </cell>
          <cell r="DB13" t="str">
            <v/>
          </cell>
          <cell r="DG13" t="str">
            <v/>
          </cell>
          <cell r="DL13" t="str">
            <v/>
          </cell>
          <cell r="DQ13" t="str">
            <v/>
          </cell>
          <cell r="DV13" t="str">
            <v/>
          </cell>
        </row>
        <row r="14">
          <cell r="K14">
            <v>3</v>
          </cell>
          <cell r="P14">
            <v>2</v>
          </cell>
          <cell r="U14">
            <v>3</v>
          </cell>
          <cell r="Z14">
            <v>3</v>
          </cell>
          <cell r="AE14">
            <v>3</v>
          </cell>
          <cell r="AJ14">
            <v>3</v>
          </cell>
          <cell r="AO14">
            <v>3.5</v>
          </cell>
          <cell r="AT14">
            <v>4</v>
          </cell>
          <cell r="AY14">
            <v>3.5</v>
          </cell>
          <cell r="BD14">
            <v>4</v>
          </cell>
          <cell r="BI14">
            <v>1.5</v>
          </cell>
          <cell r="BN14" t="str">
            <v/>
          </cell>
          <cell r="BS14">
            <v>3</v>
          </cell>
          <cell r="BX14">
            <v>3</v>
          </cell>
          <cell r="CC14">
            <v>4</v>
          </cell>
          <cell r="CH14" t="str">
            <v/>
          </cell>
          <cell r="CM14" t="str">
            <v/>
          </cell>
          <cell r="CR14" t="str">
            <v/>
          </cell>
          <cell r="CW14" t="str">
            <v/>
          </cell>
          <cell r="DB14" t="str">
            <v/>
          </cell>
          <cell r="DG14" t="str">
            <v/>
          </cell>
          <cell r="DL14" t="str">
            <v/>
          </cell>
          <cell r="DQ14" t="str">
            <v/>
          </cell>
          <cell r="DV14" t="str">
            <v/>
          </cell>
        </row>
        <row r="15">
          <cell r="K15">
            <v>2.5</v>
          </cell>
          <cell r="P15">
            <v>2</v>
          </cell>
          <cell r="U15">
            <v>2</v>
          </cell>
          <cell r="Z15">
            <v>2.5</v>
          </cell>
          <cell r="AE15">
            <v>2</v>
          </cell>
          <cell r="AJ15">
            <v>2</v>
          </cell>
          <cell r="AO15">
            <v>2.5</v>
          </cell>
          <cell r="AT15">
            <v>4</v>
          </cell>
          <cell r="AY15">
            <v>3.5</v>
          </cell>
          <cell r="BD15">
            <v>3</v>
          </cell>
          <cell r="BI15">
            <v>1</v>
          </cell>
          <cell r="BN15" t="str">
            <v/>
          </cell>
          <cell r="BS15">
            <v>3.5</v>
          </cell>
          <cell r="BX15">
            <v>2.5</v>
          </cell>
          <cell r="CC15">
            <v>4</v>
          </cell>
          <cell r="CH15" t="str">
            <v/>
          </cell>
          <cell r="CM15" t="str">
            <v/>
          </cell>
          <cell r="CR15" t="str">
            <v/>
          </cell>
          <cell r="CW15" t="str">
            <v/>
          </cell>
          <cell r="DB15" t="str">
            <v/>
          </cell>
          <cell r="DG15" t="str">
            <v/>
          </cell>
          <cell r="DL15" t="str">
            <v/>
          </cell>
          <cell r="DQ15" t="str">
            <v/>
          </cell>
          <cell r="DV15" t="str">
            <v/>
          </cell>
        </row>
        <row r="16">
          <cell r="K16" t="str">
            <v>มส</v>
          </cell>
          <cell r="P16" t="str">
            <v>มส</v>
          </cell>
          <cell r="U16" t="str">
            <v>มส</v>
          </cell>
          <cell r="Z16" t="str">
            <v>มส</v>
          </cell>
          <cell r="AE16" t="str">
            <v>มส</v>
          </cell>
          <cell r="AJ16" t="str">
            <v>มส</v>
          </cell>
          <cell r="AO16" t="str">
            <v>มส</v>
          </cell>
          <cell r="AT16" t="str">
            <v>มส</v>
          </cell>
          <cell r="AY16" t="str">
            <v>มส</v>
          </cell>
          <cell r="BD16" t="str">
            <v>มส</v>
          </cell>
          <cell r="BI16" t="str">
            <v>มส</v>
          </cell>
          <cell r="BN16" t="str">
            <v/>
          </cell>
          <cell r="BS16" t="str">
            <v>มส</v>
          </cell>
          <cell r="BX16" t="str">
            <v>มส</v>
          </cell>
          <cell r="CC16" t="str">
            <v>มส</v>
          </cell>
          <cell r="CH16" t="str">
            <v/>
          </cell>
          <cell r="CM16" t="str">
            <v/>
          </cell>
          <cell r="CR16" t="str">
            <v/>
          </cell>
          <cell r="CW16" t="str">
            <v/>
          </cell>
          <cell r="DB16" t="str">
            <v/>
          </cell>
          <cell r="DG16" t="str">
            <v/>
          </cell>
          <cell r="DL16" t="str">
            <v/>
          </cell>
          <cell r="DQ16" t="str">
            <v/>
          </cell>
          <cell r="DV16" t="str">
            <v/>
          </cell>
        </row>
        <row r="17">
          <cell r="K17" t="str">
            <v/>
          </cell>
          <cell r="P17" t="str">
            <v/>
          </cell>
          <cell r="U17" t="str">
            <v/>
          </cell>
          <cell r="Z17" t="str">
            <v/>
          </cell>
          <cell r="AE17" t="str">
            <v/>
          </cell>
          <cell r="AJ17" t="str">
            <v/>
          </cell>
          <cell r="AO17" t="str">
            <v/>
          </cell>
          <cell r="AT17" t="str">
            <v/>
          </cell>
          <cell r="AY17" t="str">
            <v/>
          </cell>
          <cell r="BD17" t="str">
            <v/>
          </cell>
          <cell r="BI17" t="str">
            <v/>
          </cell>
          <cell r="BN17" t="str">
            <v/>
          </cell>
          <cell r="BS17" t="str">
            <v/>
          </cell>
          <cell r="BX17" t="str">
            <v/>
          </cell>
          <cell r="CC17" t="str">
            <v/>
          </cell>
          <cell r="CH17" t="str">
            <v/>
          </cell>
          <cell r="CM17" t="str">
            <v/>
          </cell>
          <cell r="CR17" t="str">
            <v/>
          </cell>
          <cell r="CW17" t="str">
            <v/>
          </cell>
          <cell r="DB17" t="str">
            <v/>
          </cell>
          <cell r="DG17" t="str">
            <v/>
          </cell>
          <cell r="DL17" t="str">
            <v/>
          </cell>
          <cell r="DQ17" t="str">
            <v/>
          </cell>
          <cell r="DV17" t="str">
            <v/>
          </cell>
        </row>
        <row r="18">
          <cell r="K18" t="str">
            <v/>
          </cell>
          <cell r="P18" t="str">
            <v/>
          </cell>
          <cell r="U18" t="str">
            <v/>
          </cell>
          <cell r="Z18" t="str">
            <v/>
          </cell>
          <cell r="AE18" t="str">
            <v/>
          </cell>
          <cell r="AJ18" t="str">
            <v/>
          </cell>
          <cell r="AO18" t="str">
            <v/>
          </cell>
          <cell r="AT18" t="str">
            <v/>
          </cell>
          <cell r="AY18" t="str">
            <v/>
          </cell>
          <cell r="BD18" t="str">
            <v/>
          </cell>
          <cell r="BI18" t="str">
            <v/>
          </cell>
          <cell r="BN18" t="str">
            <v/>
          </cell>
          <cell r="BS18" t="str">
            <v/>
          </cell>
          <cell r="BX18" t="str">
            <v/>
          </cell>
          <cell r="CC18" t="str">
            <v/>
          </cell>
          <cell r="CH18" t="str">
            <v/>
          </cell>
          <cell r="CM18" t="str">
            <v/>
          </cell>
          <cell r="CR18" t="str">
            <v/>
          </cell>
          <cell r="CW18" t="str">
            <v/>
          </cell>
          <cell r="DB18" t="str">
            <v/>
          </cell>
          <cell r="DG18" t="str">
            <v/>
          </cell>
          <cell r="DL18" t="str">
            <v/>
          </cell>
          <cell r="DQ18" t="str">
            <v/>
          </cell>
          <cell r="DV18" t="str">
            <v/>
          </cell>
        </row>
        <row r="19">
          <cell r="K19" t="str">
            <v/>
          </cell>
          <cell r="P19" t="str">
            <v/>
          </cell>
          <cell r="U19" t="str">
            <v/>
          </cell>
          <cell r="Z19" t="str">
            <v/>
          </cell>
          <cell r="AE19" t="str">
            <v/>
          </cell>
          <cell r="AJ19" t="str">
            <v/>
          </cell>
          <cell r="AO19" t="str">
            <v/>
          </cell>
          <cell r="AT19" t="str">
            <v/>
          </cell>
          <cell r="AY19" t="str">
            <v/>
          </cell>
          <cell r="BD19" t="str">
            <v/>
          </cell>
          <cell r="BI19" t="str">
            <v/>
          </cell>
          <cell r="BN19" t="str">
            <v/>
          </cell>
          <cell r="BS19" t="str">
            <v/>
          </cell>
          <cell r="BX19" t="str">
            <v/>
          </cell>
          <cell r="CC19" t="str">
            <v/>
          </cell>
          <cell r="CH19" t="str">
            <v/>
          </cell>
          <cell r="CM19" t="str">
            <v/>
          </cell>
          <cell r="CR19" t="str">
            <v/>
          </cell>
          <cell r="CW19" t="str">
            <v/>
          </cell>
          <cell r="DB19" t="str">
            <v/>
          </cell>
          <cell r="DG19" t="str">
            <v/>
          </cell>
          <cell r="DL19" t="str">
            <v/>
          </cell>
          <cell r="DQ19" t="str">
            <v/>
          </cell>
          <cell r="DV19" t="str">
            <v/>
          </cell>
        </row>
        <row r="20">
          <cell r="K20" t="str">
            <v/>
          </cell>
          <cell r="P20" t="str">
            <v/>
          </cell>
          <cell r="U20" t="str">
            <v/>
          </cell>
          <cell r="Z20" t="str">
            <v/>
          </cell>
          <cell r="AE20" t="str">
            <v/>
          </cell>
          <cell r="AJ20" t="str">
            <v/>
          </cell>
          <cell r="AO20" t="str">
            <v/>
          </cell>
          <cell r="AT20" t="str">
            <v/>
          </cell>
          <cell r="AY20" t="str">
            <v/>
          </cell>
          <cell r="BD20" t="str">
            <v/>
          </cell>
          <cell r="BI20" t="str">
            <v/>
          </cell>
          <cell r="BN20" t="str">
            <v/>
          </cell>
          <cell r="BS20" t="str">
            <v/>
          </cell>
          <cell r="BX20" t="str">
            <v/>
          </cell>
          <cell r="CC20" t="str">
            <v/>
          </cell>
          <cell r="CH20" t="str">
            <v/>
          </cell>
          <cell r="CM20" t="str">
            <v/>
          </cell>
          <cell r="CR20" t="str">
            <v/>
          </cell>
          <cell r="CW20" t="str">
            <v/>
          </cell>
          <cell r="DB20" t="str">
            <v/>
          </cell>
          <cell r="DG20" t="str">
            <v/>
          </cell>
          <cell r="DL20" t="str">
            <v/>
          </cell>
          <cell r="DQ20" t="str">
            <v/>
          </cell>
          <cell r="DV20" t="str">
            <v/>
          </cell>
        </row>
        <row r="21">
          <cell r="K21">
            <v>3</v>
          </cell>
          <cell r="P21">
            <v>2</v>
          </cell>
          <cell r="U21">
            <v>3</v>
          </cell>
          <cell r="Z21">
            <v>3</v>
          </cell>
          <cell r="AE21">
            <v>3.5</v>
          </cell>
          <cell r="AJ21">
            <v>2.5</v>
          </cell>
          <cell r="AO21">
            <v>4</v>
          </cell>
          <cell r="AT21">
            <v>4</v>
          </cell>
          <cell r="AY21">
            <v>4</v>
          </cell>
          <cell r="BD21">
            <v>3.5</v>
          </cell>
          <cell r="BI21">
            <v>1.5</v>
          </cell>
          <cell r="BN21" t="str">
            <v/>
          </cell>
          <cell r="BS21">
            <v>3.5</v>
          </cell>
          <cell r="BX21">
            <v>3</v>
          </cell>
          <cell r="CC21">
            <v>4</v>
          </cell>
          <cell r="CH21" t="str">
            <v/>
          </cell>
          <cell r="CM21" t="str">
            <v/>
          </cell>
          <cell r="CR21" t="str">
            <v/>
          </cell>
          <cell r="CW21" t="str">
            <v/>
          </cell>
          <cell r="DB21" t="str">
            <v/>
          </cell>
          <cell r="DG21" t="str">
            <v/>
          </cell>
          <cell r="DL21" t="str">
            <v/>
          </cell>
          <cell r="DQ21" t="str">
            <v/>
          </cell>
          <cell r="DV21" t="str">
            <v/>
          </cell>
        </row>
        <row r="22">
          <cell r="K22">
            <v>3</v>
          </cell>
          <cell r="P22">
            <v>2.5</v>
          </cell>
          <cell r="U22">
            <v>3</v>
          </cell>
          <cell r="Z22">
            <v>3.5</v>
          </cell>
          <cell r="AE22">
            <v>3</v>
          </cell>
          <cell r="AJ22">
            <v>3</v>
          </cell>
          <cell r="AO22">
            <v>3.5</v>
          </cell>
          <cell r="AT22">
            <v>4</v>
          </cell>
          <cell r="AY22">
            <v>3.5</v>
          </cell>
          <cell r="BD22">
            <v>4</v>
          </cell>
          <cell r="BI22">
            <v>2</v>
          </cell>
          <cell r="BN22" t="str">
            <v/>
          </cell>
          <cell r="BS22">
            <v>2.5</v>
          </cell>
          <cell r="BX22">
            <v>4</v>
          </cell>
          <cell r="CC22">
            <v>4</v>
          </cell>
          <cell r="CH22" t="str">
            <v/>
          </cell>
          <cell r="CM22" t="str">
            <v/>
          </cell>
          <cell r="CR22" t="str">
            <v/>
          </cell>
          <cell r="CW22" t="str">
            <v/>
          </cell>
          <cell r="DB22" t="str">
            <v/>
          </cell>
          <cell r="DG22" t="str">
            <v/>
          </cell>
          <cell r="DL22" t="str">
            <v/>
          </cell>
          <cell r="DQ22" t="str">
            <v/>
          </cell>
          <cell r="DV22" t="str">
            <v/>
          </cell>
        </row>
        <row r="23">
          <cell r="K23">
            <v>2.5</v>
          </cell>
          <cell r="P23">
            <v>2</v>
          </cell>
          <cell r="U23">
            <v>2</v>
          </cell>
          <cell r="Z23">
            <v>2</v>
          </cell>
          <cell r="AE23">
            <v>3</v>
          </cell>
          <cell r="AJ23">
            <v>1.5</v>
          </cell>
          <cell r="AO23">
            <v>4</v>
          </cell>
          <cell r="AT23">
            <v>4</v>
          </cell>
          <cell r="AY23">
            <v>4</v>
          </cell>
          <cell r="BD23">
            <v>1.5</v>
          </cell>
          <cell r="BI23">
            <v>1.5</v>
          </cell>
          <cell r="BN23" t="str">
            <v/>
          </cell>
          <cell r="BS23">
            <v>2.5</v>
          </cell>
          <cell r="BX23">
            <v>2.5</v>
          </cell>
          <cell r="CC23">
            <v>4</v>
          </cell>
          <cell r="CH23" t="str">
            <v/>
          </cell>
          <cell r="CM23" t="str">
            <v/>
          </cell>
          <cell r="CR23" t="str">
            <v/>
          </cell>
          <cell r="CW23" t="str">
            <v/>
          </cell>
          <cell r="DB23" t="str">
            <v/>
          </cell>
          <cell r="DG23" t="str">
            <v/>
          </cell>
          <cell r="DL23" t="str">
            <v/>
          </cell>
          <cell r="DQ23" t="str">
            <v/>
          </cell>
          <cell r="DV23" t="str">
            <v/>
          </cell>
        </row>
        <row r="24">
          <cell r="K24">
            <v>1.5</v>
          </cell>
          <cell r="P24">
            <v>0</v>
          </cell>
          <cell r="U24">
            <v>1.5</v>
          </cell>
          <cell r="Z24">
            <v>1.5</v>
          </cell>
          <cell r="AE24">
            <v>1</v>
          </cell>
          <cell r="AJ24">
            <v>2</v>
          </cell>
          <cell r="AO24">
            <v>2.5</v>
          </cell>
          <cell r="AT24">
            <v>4</v>
          </cell>
          <cell r="AY24">
            <v>3.5</v>
          </cell>
          <cell r="BD24">
            <v>1</v>
          </cell>
          <cell r="BI24">
            <v>1</v>
          </cell>
          <cell r="BN24" t="str">
            <v/>
          </cell>
          <cell r="BS24">
            <v>2</v>
          </cell>
          <cell r="BX24">
            <v>2</v>
          </cell>
          <cell r="CC24">
            <v>4</v>
          </cell>
          <cell r="CH24" t="str">
            <v/>
          </cell>
          <cell r="CM24" t="str">
            <v/>
          </cell>
          <cell r="CR24" t="str">
            <v/>
          </cell>
          <cell r="CW24" t="str">
            <v/>
          </cell>
          <cell r="DB24" t="str">
            <v/>
          </cell>
          <cell r="DG24" t="str">
            <v/>
          </cell>
          <cell r="DL24" t="str">
            <v/>
          </cell>
          <cell r="DQ24" t="str">
            <v/>
          </cell>
          <cell r="DV24" t="str">
            <v/>
          </cell>
        </row>
        <row r="25">
          <cell r="K25" t="str">
            <v/>
          </cell>
          <cell r="P25" t="str">
            <v/>
          </cell>
          <cell r="U25" t="str">
            <v/>
          </cell>
          <cell r="Z25" t="str">
            <v/>
          </cell>
          <cell r="AE25" t="str">
            <v/>
          </cell>
          <cell r="AJ25" t="str">
            <v/>
          </cell>
          <cell r="AO25" t="str">
            <v/>
          </cell>
          <cell r="AT25" t="str">
            <v/>
          </cell>
          <cell r="AY25" t="str">
            <v/>
          </cell>
          <cell r="BD25" t="str">
            <v/>
          </cell>
          <cell r="BI25" t="str">
            <v/>
          </cell>
          <cell r="BN25" t="str">
            <v/>
          </cell>
          <cell r="BS25" t="str">
            <v/>
          </cell>
          <cell r="BX25" t="str">
            <v/>
          </cell>
          <cell r="CC25" t="str">
            <v/>
          </cell>
          <cell r="CH25" t="str">
            <v/>
          </cell>
          <cell r="CM25" t="str">
            <v/>
          </cell>
          <cell r="CR25" t="str">
            <v/>
          </cell>
          <cell r="CW25" t="str">
            <v/>
          </cell>
          <cell r="DB25" t="str">
            <v/>
          </cell>
          <cell r="DG25" t="str">
            <v/>
          </cell>
          <cell r="DL25" t="str">
            <v/>
          </cell>
          <cell r="DQ25" t="str">
            <v/>
          </cell>
          <cell r="DV25" t="str">
            <v/>
          </cell>
        </row>
        <row r="26">
          <cell r="K26">
            <v>4</v>
          </cell>
          <cell r="P26">
            <v>4</v>
          </cell>
          <cell r="U26">
            <v>3</v>
          </cell>
          <cell r="Z26">
            <v>3.5</v>
          </cell>
          <cell r="AE26">
            <v>4</v>
          </cell>
          <cell r="AJ26">
            <v>4</v>
          </cell>
          <cell r="AO26">
            <v>3.5</v>
          </cell>
          <cell r="AT26">
            <v>4</v>
          </cell>
          <cell r="AY26">
            <v>3.5</v>
          </cell>
          <cell r="BD26">
            <v>4</v>
          </cell>
          <cell r="BI26">
            <v>4</v>
          </cell>
          <cell r="BN26" t="str">
            <v/>
          </cell>
          <cell r="BS26">
            <v>4</v>
          </cell>
          <cell r="BX26">
            <v>4</v>
          </cell>
          <cell r="CC26" t="str">
            <v/>
          </cell>
          <cell r="CH26" t="str">
            <v/>
          </cell>
          <cell r="CM26" t="str">
            <v/>
          </cell>
          <cell r="CR26" t="str">
            <v/>
          </cell>
          <cell r="CW26">
            <v>4</v>
          </cell>
          <cell r="DB26" t="str">
            <v/>
          </cell>
          <cell r="DG26" t="str">
            <v/>
          </cell>
          <cell r="DL26" t="str">
            <v/>
          </cell>
          <cell r="DQ26" t="str">
            <v/>
          </cell>
          <cell r="DV26" t="str">
            <v/>
          </cell>
        </row>
        <row r="27">
          <cell r="K27">
            <v>0</v>
          </cell>
          <cell r="P27">
            <v>1</v>
          </cell>
          <cell r="U27">
            <v>1.5</v>
          </cell>
          <cell r="Z27">
            <v>0</v>
          </cell>
          <cell r="AE27">
            <v>1</v>
          </cell>
          <cell r="AJ27">
            <v>1.5</v>
          </cell>
          <cell r="AO27">
            <v>2</v>
          </cell>
          <cell r="AT27">
            <v>3.5</v>
          </cell>
          <cell r="AY27">
            <v>3.5</v>
          </cell>
          <cell r="BD27">
            <v>1</v>
          </cell>
          <cell r="BI27">
            <v>1</v>
          </cell>
          <cell r="BN27" t="str">
            <v/>
          </cell>
          <cell r="BS27">
            <v>1.5</v>
          </cell>
          <cell r="BX27">
            <v>2</v>
          </cell>
          <cell r="CC27">
            <v>4</v>
          </cell>
          <cell r="CH27" t="str">
            <v/>
          </cell>
          <cell r="CM27" t="str">
            <v/>
          </cell>
          <cell r="CR27" t="str">
            <v/>
          </cell>
          <cell r="CW27" t="str">
            <v/>
          </cell>
          <cell r="DB27" t="str">
            <v/>
          </cell>
          <cell r="DG27" t="str">
            <v/>
          </cell>
          <cell r="DL27" t="str">
            <v/>
          </cell>
          <cell r="DQ27" t="str">
            <v/>
          </cell>
          <cell r="DV27" t="str">
            <v/>
          </cell>
        </row>
        <row r="28">
          <cell r="K28">
            <v>2.5</v>
          </cell>
          <cell r="P28">
            <v>1.5</v>
          </cell>
          <cell r="U28">
            <v>3</v>
          </cell>
          <cell r="Z28">
            <v>3</v>
          </cell>
          <cell r="AE28">
            <v>2.5</v>
          </cell>
          <cell r="AJ28">
            <v>2</v>
          </cell>
          <cell r="AO28">
            <v>2</v>
          </cell>
          <cell r="AT28">
            <v>4</v>
          </cell>
          <cell r="AY28">
            <v>3.5</v>
          </cell>
          <cell r="BD28">
            <v>4</v>
          </cell>
          <cell r="BI28">
            <v>2</v>
          </cell>
          <cell r="BN28" t="str">
            <v/>
          </cell>
          <cell r="BS28">
            <v>2.5</v>
          </cell>
          <cell r="BX28">
            <v>4</v>
          </cell>
          <cell r="CC28">
            <v>4</v>
          </cell>
          <cell r="CH28" t="str">
            <v/>
          </cell>
          <cell r="CM28" t="str">
            <v/>
          </cell>
          <cell r="CR28" t="str">
            <v/>
          </cell>
          <cell r="CW28" t="str">
            <v/>
          </cell>
          <cell r="DB28" t="str">
            <v/>
          </cell>
          <cell r="DG28" t="str">
            <v/>
          </cell>
          <cell r="DL28" t="str">
            <v/>
          </cell>
          <cell r="DQ28" t="str">
            <v/>
          </cell>
          <cell r="DV28" t="str">
            <v/>
          </cell>
        </row>
        <row r="29">
          <cell r="K29">
            <v>1.5</v>
          </cell>
          <cell r="P29">
            <v>0</v>
          </cell>
          <cell r="U29">
            <v>2</v>
          </cell>
          <cell r="Z29">
            <v>0</v>
          </cell>
          <cell r="AE29">
            <v>1</v>
          </cell>
          <cell r="AJ29">
            <v>1</v>
          </cell>
          <cell r="AO29">
            <v>2.5</v>
          </cell>
          <cell r="AT29">
            <v>4</v>
          </cell>
          <cell r="AY29">
            <v>3.5</v>
          </cell>
          <cell r="BD29">
            <v>1</v>
          </cell>
          <cell r="BI29">
            <v>0</v>
          </cell>
          <cell r="BN29" t="str">
            <v/>
          </cell>
          <cell r="BS29">
            <v>2</v>
          </cell>
          <cell r="BX29">
            <v>2</v>
          </cell>
          <cell r="CC29" t="str">
            <v/>
          </cell>
          <cell r="CH29" t="str">
            <v/>
          </cell>
          <cell r="CM29" t="str">
            <v/>
          </cell>
          <cell r="CR29" t="str">
            <v/>
          </cell>
          <cell r="CW29">
            <v>3</v>
          </cell>
          <cell r="DB29" t="str">
            <v/>
          </cell>
          <cell r="DG29" t="str">
            <v/>
          </cell>
          <cell r="DL29" t="str">
            <v/>
          </cell>
          <cell r="DQ29" t="str">
            <v/>
          </cell>
          <cell r="DV29" t="str">
            <v/>
          </cell>
        </row>
        <row r="30">
          <cell r="K30">
            <v>0</v>
          </cell>
          <cell r="P30">
            <v>0</v>
          </cell>
          <cell r="U30">
            <v>2</v>
          </cell>
          <cell r="Z30">
            <v>2.5</v>
          </cell>
          <cell r="AE30">
            <v>1</v>
          </cell>
          <cell r="AJ30">
            <v>1.5</v>
          </cell>
          <cell r="AO30">
            <v>3</v>
          </cell>
          <cell r="AT30">
            <v>4</v>
          </cell>
          <cell r="AY30">
            <v>3.5</v>
          </cell>
          <cell r="BD30">
            <v>2.5</v>
          </cell>
          <cell r="BI30">
            <v>1</v>
          </cell>
          <cell r="BN30" t="str">
            <v/>
          </cell>
          <cell r="BS30">
            <v>1.5</v>
          </cell>
          <cell r="BX30">
            <v>4</v>
          </cell>
          <cell r="CC30">
            <v>4</v>
          </cell>
          <cell r="CH30" t="str">
            <v/>
          </cell>
          <cell r="CM30" t="str">
            <v/>
          </cell>
          <cell r="CR30" t="str">
            <v/>
          </cell>
          <cell r="CW30" t="str">
            <v/>
          </cell>
          <cell r="DB30" t="str">
            <v/>
          </cell>
          <cell r="DG30" t="str">
            <v/>
          </cell>
          <cell r="DL30" t="str">
            <v/>
          </cell>
          <cell r="DQ30" t="str">
            <v/>
          </cell>
          <cell r="DV30" t="str">
            <v/>
          </cell>
        </row>
        <row r="31">
          <cell r="K31" t="str">
            <v/>
          </cell>
          <cell r="P31" t="str">
            <v/>
          </cell>
          <cell r="U31" t="str">
            <v/>
          </cell>
          <cell r="Z31" t="str">
            <v/>
          </cell>
          <cell r="AE31" t="str">
            <v/>
          </cell>
          <cell r="AJ31" t="str">
            <v/>
          </cell>
          <cell r="AO31" t="str">
            <v/>
          </cell>
          <cell r="AT31" t="str">
            <v/>
          </cell>
          <cell r="AY31" t="str">
            <v/>
          </cell>
          <cell r="BD31" t="str">
            <v/>
          </cell>
          <cell r="BI31" t="str">
            <v/>
          </cell>
          <cell r="BN31" t="str">
            <v/>
          </cell>
          <cell r="BS31" t="str">
            <v/>
          </cell>
          <cell r="BX31" t="str">
            <v/>
          </cell>
          <cell r="CC31" t="str">
            <v/>
          </cell>
          <cell r="CH31" t="str">
            <v/>
          </cell>
          <cell r="CM31" t="str">
            <v/>
          </cell>
          <cell r="CR31" t="str">
            <v/>
          </cell>
          <cell r="CW31" t="str">
            <v/>
          </cell>
          <cell r="DB31" t="str">
            <v/>
          </cell>
          <cell r="DG31" t="str">
            <v/>
          </cell>
          <cell r="DL31" t="str">
            <v/>
          </cell>
          <cell r="DQ31" t="str">
            <v/>
          </cell>
          <cell r="DV31" t="str">
            <v/>
          </cell>
        </row>
        <row r="32">
          <cell r="K32">
            <v>2</v>
          </cell>
          <cell r="P32">
            <v>0</v>
          </cell>
          <cell r="U32">
            <v>2.5</v>
          </cell>
          <cell r="Z32">
            <v>1.5</v>
          </cell>
          <cell r="AE32">
            <v>1.5</v>
          </cell>
          <cell r="AJ32">
            <v>1</v>
          </cell>
          <cell r="AO32">
            <v>2.5</v>
          </cell>
          <cell r="AT32">
            <v>4</v>
          </cell>
          <cell r="AY32">
            <v>3.5</v>
          </cell>
          <cell r="BD32">
            <v>1.5</v>
          </cell>
          <cell r="BI32">
            <v>2.5</v>
          </cell>
          <cell r="BN32" t="str">
            <v/>
          </cell>
          <cell r="BS32">
            <v>2</v>
          </cell>
          <cell r="BX32">
            <v>1.5</v>
          </cell>
          <cell r="CC32" t="str">
            <v/>
          </cell>
          <cell r="CH32" t="str">
            <v/>
          </cell>
          <cell r="CM32" t="str">
            <v/>
          </cell>
          <cell r="CR32" t="str">
            <v/>
          </cell>
          <cell r="CW32">
            <v>3</v>
          </cell>
          <cell r="DB32" t="str">
            <v/>
          </cell>
          <cell r="DG32" t="str">
            <v/>
          </cell>
          <cell r="DL32" t="str">
            <v/>
          </cell>
          <cell r="DQ32" t="str">
            <v/>
          </cell>
          <cell r="DV32" t="str">
            <v/>
          </cell>
        </row>
        <row r="33">
          <cell r="K33">
            <v>1.5</v>
          </cell>
          <cell r="P33">
            <v>1</v>
          </cell>
          <cell r="U33">
            <v>2.5</v>
          </cell>
          <cell r="Z33">
            <v>2.5</v>
          </cell>
          <cell r="AE33">
            <v>2.5</v>
          </cell>
          <cell r="AJ33">
            <v>2.5</v>
          </cell>
          <cell r="AO33">
            <v>2.5</v>
          </cell>
          <cell r="AT33">
            <v>4</v>
          </cell>
          <cell r="AY33">
            <v>3.5</v>
          </cell>
          <cell r="BD33">
            <v>3.5</v>
          </cell>
          <cell r="BI33">
            <v>2</v>
          </cell>
          <cell r="BN33" t="str">
            <v/>
          </cell>
          <cell r="BS33">
            <v>3</v>
          </cell>
          <cell r="BX33">
            <v>4</v>
          </cell>
          <cell r="CC33" t="str">
            <v/>
          </cell>
          <cell r="CH33">
            <v>3</v>
          </cell>
          <cell r="CM33" t="str">
            <v/>
          </cell>
          <cell r="CR33" t="str">
            <v/>
          </cell>
          <cell r="CW33" t="str">
            <v/>
          </cell>
          <cell r="DB33" t="str">
            <v/>
          </cell>
          <cell r="DG33" t="str">
            <v/>
          </cell>
          <cell r="DL33" t="str">
            <v/>
          </cell>
          <cell r="DQ33" t="str">
            <v/>
          </cell>
          <cell r="DV33" t="str">
            <v/>
          </cell>
        </row>
        <row r="34">
          <cell r="K34">
            <v>1</v>
          </cell>
          <cell r="P34">
            <v>1</v>
          </cell>
          <cell r="U34">
            <v>1.5</v>
          </cell>
          <cell r="Z34">
            <v>3</v>
          </cell>
          <cell r="AE34">
            <v>2</v>
          </cell>
          <cell r="AJ34">
            <v>2</v>
          </cell>
          <cell r="AO34">
            <v>2.5</v>
          </cell>
          <cell r="AT34">
            <v>3.5</v>
          </cell>
          <cell r="AY34">
            <v>4</v>
          </cell>
          <cell r="BD34">
            <v>4</v>
          </cell>
          <cell r="BI34">
            <v>1</v>
          </cell>
          <cell r="BN34" t="str">
            <v/>
          </cell>
          <cell r="BS34">
            <v>4</v>
          </cell>
          <cell r="BX34">
            <v>3.5</v>
          </cell>
          <cell r="CC34">
            <v>4</v>
          </cell>
          <cell r="CH34" t="str">
            <v/>
          </cell>
          <cell r="CM34" t="str">
            <v/>
          </cell>
          <cell r="CR34" t="str">
            <v/>
          </cell>
          <cell r="CW34" t="str">
            <v/>
          </cell>
          <cell r="DB34" t="str">
            <v/>
          </cell>
          <cell r="DG34" t="str">
            <v/>
          </cell>
          <cell r="DL34" t="str">
            <v/>
          </cell>
          <cell r="DQ34" t="str">
            <v/>
          </cell>
          <cell r="DV34" t="str">
            <v/>
          </cell>
        </row>
        <row r="35">
          <cell r="K35">
            <v>2</v>
          </cell>
          <cell r="P35">
            <v>0</v>
          </cell>
          <cell r="U35">
            <v>1</v>
          </cell>
          <cell r="Z35">
            <v>3</v>
          </cell>
          <cell r="AE35">
            <v>2</v>
          </cell>
          <cell r="AJ35">
            <v>2.5</v>
          </cell>
          <cell r="AO35">
            <v>2.5</v>
          </cell>
          <cell r="AT35">
            <v>3.5</v>
          </cell>
          <cell r="AY35">
            <v>4</v>
          </cell>
          <cell r="BD35">
            <v>3.5</v>
          </cell>
          <cell r="BI35">
            <v>1</v>
          </cell>
          <cell r="BN35" t="str">
            <v/>
          </cell>
          <cell r="BS35">
            <v>3.5</v>
          </cell>
          <cell r="BX35">
            <v>2.5</v>
          </cell>
          <cell r="CC35">
            <v>4</v>
          </cell>
          <cell r="CH35" t="str">
            <v/>
          </cell>
          <cell r="CM35" t="str">
            <v/>
          </cell>
          <cell r="CR35" t="str">
            <v/>
          </cell>
          <cell r="CW35" t="str">
            <v/>
          </cell>
          <cell r="DB35" t="str">
            <v/>
          </cell>
          <cell r="DG35" t="str">
            <v/>
          </cell>
          <cell r="DL35" t="str">
            <v/>
          </cell>
          <cell r="DQ35" t="str">
            <v/>
          </cell>
          <cell r="DV35" t="str">
            <v/>
          </cell>
        </row>
        <row r="36">
          <cell r="K36">
            <v>1.5</v>
          </cell>
          <cell r="P36">
            <v>0</v>
          </cell>
          <cell r="U36">
            <v>1</v>
          </cell>
          <cell r="Z36">
            <v>3.5</v>
          </cell>
          <cell r="AE36">
            <v>1.5</v>
          </cell>
          <cell r="AJ36">
            <v>2</v>
          </cell>
          <cell r="AO36">
            <v>2</v>
          </cell>
          <cell r="AT36">
            <v>4</v>
          </cell>
          <cell r="AY36">
            <v>4</v>
          </cell>
          <cell r="BD36">
            <v>4</v>
          </cell>
          <cell r="BI36">
            <v>1</v>
          </cell>
          <cell r="BN36" t="str">
            <v/>
          </cell>
          <cell r="BS36">
            <v>4</v>
          </cell>
          <cell r="BX36">
            <v>4</v>
          </cell>
          <cell r="CC36" t="str">
            <v/>
          </cell>
          <cell r="CH36" t="str">
            <v/>
          </cell>
          <cell r="CM36">
            <v>4</v>
          </cell>
          <cell r="CR36" t="str">
            <v/>
          </cell>
          <cell r="CW36" t="str">
            <v/>
          </cell>
          <cell r="DB36" t="str">
            <v/>
          </cell>
          <cell r="DG36" t="str">
            <v/>
          </cell>
          <cell r="DL36" t="str">
            <v/>
          </cell>
          <cell r="DQ36" t="str">
            <v/>
          </cell>
          <cell r="DV36" t="str">
            <v/>
          </cell>
        </row>
        <row r="37">
          <cell r="K37" t="str">
            <v>มส</v>
          </cell>
          <cell r="P37" t="str">
            <v>มส</v>
          </cell>
          <cell r="U37" t="str">
            <v>มส</v>
          </cell>
          <cell r="Z37" t="str">
            <v>มส</v>
          </cell>
          <cell r="AE37" t="str">
            <v>มส</v>
          </cell>
          <cell r="AJ37" t="str">
            <v>มส</v>
          </cell>
          <cell r="AO37" t="str">
            <v>มส</v>
          </cell>
          <cell r="AT37" t="str">
            <v>มส</v>
          </cell>
          <cell r="AY37" t="str">
            <v>มส</v>
          </cell>
          <cell r="BD37" t="str">
            <v>มส</v>
          </cell>
          <cell r="BI37" t="str">
            <v>มส</v>
          </cell>
          <cell r="BN37" t="str">
            <v/>
          </cell>
          <cell r="BS37" t="str">
            <v>มส</v>
          </cell>
          <cell r="BX37" t="str">
            <v>มส</v>
          </cell>
          <cell r="CC37" t="str">
            <v/>
          </cell>
          <cell r="CH37" t="str">
            <v/>
          </cell>
          <cell r="CM37" t="str">
            <v/>
          </cell>
          <cell r="CR37" t="str">
            <v/>
          </cell>
          <cell r="CW37" t="str">
            <v/>
          </cell>
          <cell r="DB37" t="str">
            <v/>
          </cell>
          <cell r="DG37" t="str">
            <v/>
          </cell>
          <cell r="DL37" t="str">
            <v/>
          </cell>
          <cell r="DQ37" t="str">
            <v/>
          </cell>
          <cell r="DV37" t="str">
            <v/>
          </cell>
        </row>
        <row r="38">
          <cell r="K38">
            <v>2</v>
          </cell>
          <cell r="P38">
            <v>1.5</v>
          </cell>
          <cell r="U38">
            <v>3</v>
          </cell>
          <cell r="Z38">
            <v>2.5</v>
          </cell>
          <cell r="AE38">
            <v>2</v>
          </cell>
          <cell r="AJ38">
            <v>1.5</v>
          </cell>
          <cell r="AO38">
            <v>3.5</v>
          </cell>
          <cell r="AT38">
            <v>4</v>
          </cell>
          <cell r="AY38">
            <v>3.5</v>
          </cell>
          <cell r="BD38">
            <v>3.5</v>
          </cell>
          <cell r="BI38">
            <v>2.5</v>
          </cell>
          <cell r="BN38" t="str">
            <v/>
          </cell>
          <cell r="BS38">
            <v>3</v>
          </cell>
          <cell r="BX38">
            <v>3.5</v>
          </cell>
          <cell r="CC38" t="str">
            <v/>
          </cell>
          <cell r="CH38" t="str">
            <v/>
          </cell>
          <cell r="CM38">
            <v>4</v>
          </cell>
          <cell r="CR38" t="str">
            <v/>
          </cell>
          <cell r="CW38" t="str">
            <v/>
          </cell>
          <cell r="DB38" t="str">
            <v/>
          </cell>
          <cell r="DG38" t="str">
            <v/>
          </cell>
          <cell r="DL38" t="str">
            <v/>
          </cell>
          <cell r="DQ38" t="str">
            <v/>
          </cell>
          <cell r="DV38" t="str">
            <v/>
          </cell>
        </row>
        <row r="39">
          <cell r="K39">
            <v>2</v>
          </cell>
          <cell r="P39">
            <v>1.5</v>
          </cell>
          <cell r="U39">
            <v>2</v>
          </cell>
          <cell r="Z39">
            <v>3.5</v>
          </cell>
          <cell r="AE39">
            <v>3</v>
          </cell>
          <cell r="AJ39">
            <v>1.5</v>
          </cell>
          <cell r="AO39">
            <v>3.5</v>
          </cell>
          <cell r="AT39">
            <v>4</v>
          </cell>
          <cell r="AY39">
            <v>3.5</v>
          </cell>
          <cell r="BD39">
            <v>4</v>
          </cell>
          <cell r="BI39">
            <v>1</v>
          </cell>
          <cell r="BN39" t="str">
            <v/>
          </cell>
          <cell r="BS39">
            <v>4</v>
          </cell>
          <cell r="BX39">
            <v>4</v>
          </cell>
          <cell r="CC39" t="str">
            <v/>
          </cell>
          <cell r="CH39" t="str">
            <v/>
          </cell>
          <cell r="CM39">
            <v>4</v>
          </cell>
          <cell r="CR39" t="str">
            <v/>
          </cell>
          <cell r="CW39" t="str">
            <v/>
          </cell>
          <cell r="DB39" t="str">
            <v/>
          </cell>
          <cell r="DG39" t="str">
            <v/>
          </cell>
          <cell r="DL39" t="str">
            <v/>
          </cell>
          <cell r="DQ39" t="str">
            <v/>
          </cell>
          <cell r="DV39" t="str">
            <v/>
          </cell>
        </row>
        <row r="40">
          <cell r="K40">
            <v>3</v>
          </cell>
          <cell r="P40">
            <v>1.5</v>
          </cell>
          <cell r="U40">
            <v>1.5</v>
          </cell>
          <cell r="Z40">
            <v>3</v>
          </cell>
          <cell r="AE40">
            <v>2</v>
          </cell>
          <cell r="AJ40">
            <v>2</v>
          </cell>
          <cell r="AO40">
            <v>3.5</v>
          </cell>
          <cell r="AT40">
            <v>4</v>
          </cell>
          <cell r="AY40">
            <v>3.5</v>
          </cell>
          <cell r="BD40">
            <v>3</v>
          </cell>
          <cell r="BI40">
            <v>2.5</v>
          </cell>
          <cell r="BN40" t="str">
            <v/>
          </cell>
          <cell r="BS40">
            <v>3.5</v>
          </cell>
          <cell r="BX40">
            <v>3.5</v>
          </cell>
          <cell r="CC40">
            <v>4</v>
          </cell>
          <cell r="CH40" t="str">
            <v/>
          </cell>
          <cell r="CM40" t="str">
            <v/>
          </cell>
          <cell r="CR40" t="str">
            <v/>
          </cell>
          <cell r="CW40" t="str">
            <v/>
          </cell>
          <cell r="DB40" t="str">
            <v/>
          </cell>
          <cell r="DG40" t="str">
            <v/>
          </cell>
          <cell r="DL40" t="str">
            <v/>
          </cell>
          <cell r="DQ40" t="str">
            <v/>
          </cell>
          <cell r="DV40" t="str">
            <v/>
          </cell>
        </row>
        <row r="41">
          <cell r="K41">
            <v>2</v>
          </cell>
          <cell r="P41">
            <v>1</v>
          </cell>
          <cell r="U41">
            <v>2.5</v>
          </cell>
          <cell r="Z41">
            <v>3</v>
          </cell>
          <cell r="AE41">
            <v>2</v>
          </cell>
          <cell r="AJ41">
            <v>2</v>
          </cell>
          <cell r="AO41">
            <v>1.5</v>
          </cell>
          <cell r="AT41">
            <v>4</v>
          </cell>
          <cell r="AY41">
            <v>4</v>
          </cell>
          <cell r="BD41">
            <v>3</v>
          </cell>
          <cell r="BI41">
            <v>2</v>
          </cell>
          <cell r="BN41" t="str">
            <v/>
          </cell>
          <cell r="BS41">
            <v>2.5</v>
          </cell>
          <cell r="BX41">
            <v>3</v>
          </cell>
          <cell r="CC41">
            <v>4</v>
          </cell>
          <cell r="CH41" t="str">
            <v/>
          </cell>
          <cell r="CM41" t="str">
            <v/>
          </cell>
          <cell r="CR41" t="str">
            <v/>
          </cell>
          <cell r="CW41" t="str">
            <v/>
          </cell>
          <cell r="DB41" t="str">
            <v/>
          </cell>
          <cell r="DG41" t="str">
            <v/>
          </cell>
          <cell r="DL41" t="str">
            <v/>
          </cell>
          <cell r="DQ41" t="str">
            <v/>
          </cell>
          <cell r="DV41" t="str">
            <v/>
          </cell>
        </row>
        <row r="42">
          <cell r="K42" t="str">
            <v/>
          </cell>
          <cell r="P42" t="str">
            <v/>
          </cell>
          <cell r="U42" t="str">
            <v/>
          </cell>
          <cell r="Z42" t="str">
            <v/>
          </cell>
          <cell r="AE42" t="str">
            <v/>
          </cell>
          <cell r="AJ42" t="str">
            <v/>
          </cell>
          <cell r="AO42" t="str">
            <v/>
          </cell>
          <cell r="AT42" t="str">
            <v/>
          </cell>
          <cell r="AY42" t="str">
            <v/>
          </cell>
          <cell r="BD42" t="str">
            <v/>
          </cell>
          <cell r="BI42" t="str">
            <v/>
          </cell>
          <cell r="BN42" t="str">
            <v/>
          </cell>
          <cell r="BS42" t="str">
            <v/>
          </cell>
          <cell r="BX42" t="str">
            <v/>
          </cell>
          <cell r="CC42" t="str">
            <v/>
          </cell>
          <cell r="CH42" t="str">
            <v/>
          </cell>
          <cell r="CM42" t="str">
            <v/>
          </cell>
          <cell r="CR42" t="str">
            <v/>
          </cell>
          <cell r="CW42" t="str">
            <v/>
          </cell>
          <cell r="DB42" t="str">
            <v/>
          </cell>
          <cell r="DG42" t="str">
            <v/>
          </cell>
          <cell r="DL42" t="str">
            <v/>
          </cell>
          <cell r="DQ42" t="str">
            <v/>
          </cell>
          <cell r="DV42" t="str">
            <v/>
          </cell>
        </row>
        <row r="43">
          <cell r="K43" t="str">
            <v/>
          </cell>
          <cell r="P43" t="str">
            <v/>
          </cell>
          <cell r="U43" t="str">
            <v/>
          </cell>
          <cell r="Z43" t="str">
            <v/>
          </cell>
          <cell r="AE43" t="str">
            <v/>
          </cell>
          <cell r="AJ43" t="str">
            <v/>
          </cell>
          <cell r="AO43" t="str">
            <v/>
          </cell>
          <cell r="AT43" t="str">
            <v/>
          </cell>
          <cell r="AY43" t="str">
            <v/>
          </cell>
          <cell r="BD43" t="str">
            <v/>
          </cell>
          <cell r="BI43" t="str">
            <v/>
          </cell>
          <cell r="BN43" t="str">
            <v/>
          </cell>
          <cell r="BS43" t="str">
            <v/>
          </cell>
          <cell r="BX43" t="str">
            <v/>
          </cell>
          <cell r="CC43" t="str">
            <v/>
          </cell>
          <cell r="CH43" t="str">
            <v/>
          </cell>
          <cell r="CM43" t="str">
            <v/>
          </cell>
          <cell r="CR43" t="str">
            <v/>
          </cell>
          <cell r="CW43" t="str">
            <v/>
          </cell>
          <cell r="DB43" t="str">
            <v/>
          </cell>
          <cell r="DG43" t="str">
            <v/>
          </cell>
          <cell r="DL43" t="str">
            <v/>
          </cell>
          <cell r="DQ43" t="str">
            <v/>
          </cell>
          <cell r="DV43" t="str">
            <v/>
          </cell>
        </row>
        <row r="44">
          <cell r="K44" t="str">
            <v/>
          </cell>
          <cell r="P44" t="str">
            <v/>
          </cell>
          <cell r="U44" t="str">
            <v/>
          </cell>
          <cell r="Z44" t="str">
            <v/>
          </cell>
          <cell r="AE44" t="str">
            <v/>
          </cell>
          <cell r="AJ44" t="str">
            <v/>
          </cell>
          <cell r="AO44" t="str">
            <v/>
          </cell>
          <cell r="AT44" t="str">
            <v/>
          </cell>
          <cell r="AY44" t="str">
            <v/>
          </cell>
          <cell r="BD44" t="str">
            <v/>
          </cell>
          <cell r="BI44" t="str">
            <v/>
          </cell>
          <cell r="BN44" t="str">
            <v/>
          </cell>
          <cell r="BS44" t="str">
            <v/>
          </cell>
          <cell r="BX44" t="str">
            <v/>
          </cell>
          <cell r="CC44" t="str">
            <v/>
          </cell>
          <cell r="CH44" t="str">
            <v/>
          </cell>
          <cell r="CM44" t="str">
            <v/>
          </cell>
          <cell r="CR44" t="str">
            <v/>
          </cell>
          <cell r="CW44" t="str">
            <v/>
          </cell>
          <cell r="DB44" t="str">
            <v/>
          </cell>
          <cell r="DG44" t="str">
            <v/>
          </cell>
          <cell r="DL44" t="str">
            <v/>
          </cell>
          <cell r="DQ44" t="str">
            <v/>
          </cell>
          <cell r="DV44" t="str">
            <v/>
          </cell>
        </row>
        <row r="45">
          <cell r="K45" t="str">
            <v/>
          </cell>
          <cell r="P45" t="str">
            <v/>
          </cell>
          <cell r="U45" t="str">
            <v/>
          </cell>
          <cell r="Z45" t="str">
            <v/>
          </cell>
          <cell r="AE45" t="str">
            <v/>
          </cell>
          <cell r="AJ45" t="str">
            <v/>
          </cell>
          <cell r="AO45" t="str">
            <v/>
          </cell>
          <cell r="AT45" t="str">
            <v/>
          </cell>
          <cell r="AY45" t="str">
            <v/>
          </cell>
          <cell r="BD45" t="str">
            <v/>
          </cell>
          <cell r="BI45" t="str">
            <v/>
          </cell>
          <cell r="BN45" t="str">
            <v/>
          </cell>
          <cell r="BS45" t="str">
            <v/>
          </cell>
          <cell r="BX45" t="str">
            <v/>
          </cell>
          <cell r="CC45" t="str">
            <v/>
          </cell>
          <cell r="CH45" t="str">
            <v/>
          </cell>
          <cell r="CM45" t="str">
            <v/>
          </cell>
          <cell r="CR45" t="str">
            <v/>
          </cell>
          <cell r="CW45" t="str">
            <v/>
          </cell>
          <cell r="DB45" t="str">
            <v/>
          </cell>
          <cell r="DG45" t="str">
            <v/>
          </cell>
          <cell r="DL45" t="str">
            <v/>
          </cell>
          <cell r="DQ45" t="str">
            <v/>
          </cell>
          <cell r="DV45" t="str">
            <v/>
          </cell>
        </row>
        <row r="46">
          <cell r="K46" t="str">
            <v/>
          </cell>
          <cell r="P46" t="str">
            <v/>
          </cell>
          <cell r="U46" t="str">
            <v/>
          </cell>
          <cell r="Z46" t="str">
            <v/>
          </cell>
          <cell r="AE46" t="str">
            <v/>
          </cell>
          <cell r="AJ46" t="str">
            <v/>
          </cell>
          <cell r="AO46" t="str">
            <v/>
          </cell>
          <cell r="AT46" t="str">
            <v/>
          </cell>
          <cell r="AY46" t="str">
            <v/>
          </cell>
          <cell r="BD46" t="str">
            <v/>
          </cell>
          <cell r="BI46" t="str">
            <v/>
          </cell>
          <cell r="BN46" t="str">
            <v/>
          </cell>
          <cell r="BS46" t="str">
            <v/>
          </cell>
          <cell r="BX46" t="str">
            <v/>
          </cell>
          <cell r="CC46" t="str">
            <v/>
          </cell>
          <cell r="CH46" t="str">
            <v/>
          </cell>
          <cell r="CM46" t="str">
            <v/>
          </cell>
          <cell r="CR46" t="str">
            <v/>
          </cell>
          <cell r="CW46" t="str">
            <v/>
          </cell>
          <cell r="DB46" t="str">
            <v/>
          </cell>
          <cell r="DG46" t="str">
            <v/>
          </cell>
          <cell r="DL46" t="str">
            <v/>
          </cell>
          <cell r="DQ46" t="str">
            <v/>
          </cell>
          <cell r="DV46" t="str">
            <v/>
          </cell>
        </row>
        <row r="47">
          <cell r="K47" t="str">
            <v/>
          </cell>
          <cell r="P47" t="str">
            <v/>
          </cell>
          <cell r="U47" t="str">
            <v/>
          </cell>
          <cell r="Z47" t="str">
            <v/>
          </cell>
          <cell r="AE47" t="str">
            <v/>
          </cell>
          <cell r="AJ47" t="str">
            <v/>
          </cell>
          <cell r="AO47" t="str">
            <v/>
          </cell>
          <cell r="AT47" t="str">
            <v/>
          </cell>
          <cell r="AY47" t="str">
            <v/>
          </cell>
          <cell r="BD47" t="str">
            <v/>
          </cell>
          <cell r="BI47" t="str">
            <v/>
          </cell>
          <cell r="BN47" t="str">
            <v/>
          </cell>
          <cell r="BS47" t="str">
            <v/>
          </cell>
          <cell r="BX47" t="str">
            <v/>
          </cell>
          <cell r="CC47" t="str">
            <v/>
          </cell>
          <cell r="CH47" t="str">
            <v/>
          </cell>
          <cell r="CM47" t="str">
            <v/>
          </cell>
          <cell r="CR47" t="str">
            <v/>
          </cell>
          <cell r="CW47" t="str">
            <v/>
          </cell>
          <cell r="DB47" t="str">
            <v/>
          </cell>
          <cell r="DG47" t="str">
            <v/>
          </cell>
          <cell r="DL47" t="str">
            <v/>
          </cell>
          <cell r="DQ47" t="str">
            <v/>
          </cell>
          <cell r="DV47" t="str">
            <v/>
          </cell>
        </row>
        <row r="48">
          <cell r="K48" t="str">
            <v/>
          </cell>
          <cell r="P48" t="str">
            <v/>
          </cell>
          <cell r="U48" t="str">
            <v/>
          </cell>
          <cell r="Z48" t="str">
            <v/>
          </cell>
          <cell r="AE48" t="str">
            <v/>
          </cell>
          <cell r="AJ48" t="str">
            <v/>
          </cell>
          <cell r="AO48" t="str">
            <v/>
          </cell>
          <cell r="AT48" t="str">
            <v/>
          </cell>
          <cell r="AY48" t="str">
            <v/>
          </cell>
          <cell r="BD48" t="str">
            <v/>
          </cell>
          <cell r="BI48" t="str">
            <v/>
          </cell>
          <cell r="BN48" t="str">
            <v/>
          </cell>
          <cell r="BS48" t="str">
            <v/>
          </cell>
          <cell r="BX48" t="str">
            <v/>
          </cell>
          <cell r="CC48" t="str">
            <v/>
          </cell>
          <cell r="CH48" t="str">
            <v/>
          </cell>
          <cell r="CM48" t="str">
            <v/>
          </cell>
          <cell r="CR48" t="str">
            <v/>
          </cell>
          <cell r="CW48" t="str">
            <v/>
          </cell>
          <cell r="DB48" t="str">
            <v/>
          </cell>
          <cell r="DG48" t="str">
            <v/>
          </cell>
          <cell r="DL48" t="str">
            <v/>
          </cell>
          <cell r="DQ48" t="str">
            <v/>
          </cell>
          <cell r="DV48" t="str">
            <v/>
          </cell>
        </row>
        <row r="49">
          <cell r="K49" t="str">
            <v/>
          </cell>
          <cell r="P49" t="str">
            <v/>
          </cell>
          <cell r="U49" t="str">
            <v/>
          </cell>
          <cell r="Z49" t="str">
            <v/>
          </cell>
          <cell r="AE49" t="str">
            <v/>
          </cell>
          <cell r="AJ49" t="str">
            <v/>
          </cell>
          <cell r="AO49" t="str">
            <v/>
          </cell>
          <cell r="AT49" t="str">
            <v/>
          </cell>
          <cell r="AY49" t="str">
            <v/>
          </cell>
          <cell r="BD49" t="str">
            <v/>
          </cell>
          <cell r="BI49" t="str">
            <v/>
          </cell>
          <cell r="BN49" t="str">
            <v/>
          </cell>
          <cell r="BS49" t="str">
            <v/>
          </cell>
          <cell r="BX49" t="str">
            <v/>
          </cell>
          <cell r="CC49" t="str">
            <v/>
          </cell>
          <cell r="CH49" t="str">
            <v/>
          </cell>
          <cell r="CM49" t="str">
            <v/>
          </cell>
          <cell r="CR49" t="str">
            <v/>
          </cell>
          <cell r="CW49" t="str">
            <v/>
          </cell>
          <cell r="DB49" t="str">
            <v/>
          </cell>
          <cell r="DG49" t="str">
            <v/>
          </cell>
          <cell r="DL49" t="str">
            <v/>
          </cell>
          <cell r="DQ49" t="str">
            <v/>
          </cell>
          <cell r="DV49" t="str">
            <v/>
          </cell>
        </row>
        <row r="50">
          <cell r="K50" t="str">
            <v/>
          </cell>
          <cell r="P50" t="str">
            <v/>
          </cell>
          <cell r="U50" t="str">
            <v/>
          </cell>
          <cell r="Z50" t="str">
            <v/>
          </cell>
          <cell r="AE50" t="str">
            <v/>
          </cell>
          <cell r="AJ50" t="str">
            <v/>
          </cell>
          <cell r="AO50" t="str">
            <v/>
          </cell>
          <cell r="AT50" t="str">
            <v/>
          </cell>
          <cell r="AY50" t="str">
            <v/>
          </cell>
          <cell r="BD50" t="str">
            <v/>
          </cell>
          <cell r="BI50" t="str">
            <v/>
          </cell>
          <cell r="BN50" t="str">
            <v/>
          </cell>
          <cell r="BS50" t="str">
            <v/>
          </cell>
          <cell r="BX50" t="str">
            <v/>
          </cell>
          <cell r="CC50" t="str">
            <v/>
          </cell>
          <cell r="CH50" t="str">
            <v/>
          </cell>
          <cell r="CM50" t="str">
            <v/>
          </cell>
          <cell r="CR50" t="str">
            <v/>
          </cell>
          <cell r="CW50" t="str">
            <v/>
          </cell>
          <cell r="DB50" t="str">
            <v/>
          </cell>
          <cell r="DG50" t="str">
            <v/>
          </cell>
          <cell r="DL50" t="str">
            <v/>
          </cell>
          <cell r="DQ50" t="str">
            <v/>
          </cell>
          <cell r="DV50" t="str">
            <v/>
          </cell>
        </row>
      </sheetData>
      <sheetData sheetId="6">
        <row r="8">
          <cell r="BQ8">
            <v>1.5</v>
          </cell>
          <cell r="BR8">
            <v>1.5</v>
          </cell>
          <cell r="BS8">
            <v>1.5</v>
          </cell>
          <cell r="BT8">
            <v>0.5</v>
          </cell>
          <cell r="BU8">
            <v>1.5</v>
          </cell>
          <cell r="BV8">
            <v>0.5</v>
          </cell>
          <cell r="BW8">
            <v>0.5</v>
          </cell>
          <cell r="BX8">
            <v>0.5</v>
          </cell>
          <cell r="BY8">
            <v>1</v>
          </cell>
          <cell r="BZ8">
            <v>0.5</v>
          </cell>
          <cell r="CA8">
            <v>1.5</v>
          </cell>
          <cell r="CB8" t="str">
            <v/>
          </cell>
          <cell r="CC8">
            <v>0.5</v>
          </cell>
          <cell r="CD8">
            <v>1</v>
          </cell>
          <cell r="CE8">
            <v>1</v>
          </cell>
          <cell r="CF8" t="str">
            <v/>
          </cell>
          <cell r="CG8" t="str">
            <v/>
          </cell>
        </row>
      </sheetData>
      <sheetData sheetId="7"/>
      <sheetData sheetId="8">
        <row r="11">
          <cell r="H11" t="str">
            <v>ผ่าน</v>
          </cell>
        </row>
        <row r="12">
          <cell r="H12" t="str">
            <v>ผ่าน</v>
          </cell>
        </row>
        <row r="13">
          <cell r="H13" t="str">
            <v>ผ่าน</v>
          </cell>
        </row>
        <row r="14">
          <cell r="H14" t="str">
            <v>ผ่าน</v>
          </cell>
        </row>
        <row r="15">
          <cell r="H15" t="str">
            <v>ผ่าน</v>
          </cell>
        </row>
        <row r="16">
          <cell r="H16" t="str">
            <v>ไม่ผ่าน</v>
          </cell>
        </row>
        <row r="17">
          <cell r="H17" t="str">
            <v>ผ่าน</v>
          </cell>
        </row>
        <row r="18">
          <cell r="H18" t="str">
            <v>ผ่าน</v>
          </cell>
        </row>
        <row r="19">
          <cell r="H19" t="str">
            <v>ผ่าน</v>
          </cell>
        </row>
        <row r="20">
          <cell r="H20" t="str">
            <v>ผ่าน</v>
          </cell>
        </row>
        <row r="21">
          <cell r="H21" t="str">
            <v>ไม่ผ่าน</v>
          </cell>
        </row>
        <row r="22">
          <cell r="H22" t="str">
            <v>ย้าย</v>
          </cell>
        </row>
        <row r="23">
          <cell r="H23" t="str">
            <v>ย้าย</v>
          </cell>
        </row>
        <row r="24">
          <cell r="H24" t="str">
            <v>ย้าย</v>
          </cell>
        </row>
        <row r="25">
          <cell r="H25" t="str">
            <v>ย้าย</v>
          </cell>
        </row>
        <row r="26">
          <cell r="H26" t="str">
            <v>ผ่าน</v>
          </cell>
        </row>
        <row r="27">
          <cell r="H27" t="str">
            <v>ผ่าน</v>
          </cell>
        </row>
        <row r="28">
          <cell r="H28" t="str">
            <v>ผ่าน</v>
          </cell>
        </row>
        <row r="29">
          <cell r="H29" t="str">
            <v>ผ่าน</v>
          </cell>
        </row>
        <row r="30">
          <cell r="H30" t="str">
            <v>ย้าย</v>
          </cell>
        </row>
        <row r="31">
          <cell r="H31" t="str">
            <v>ผ่าน</v>
          </cell>
        </row>
        <row r="32">
          <cell r="H32" t="str">
            <v>ผ่าน</v>
          </cell>
        </row>
        <row r="33">
          <cell r="H33" t="str">
            <v>ผ่าน</v>
          </cell>
        </row>
        <row r="34">
          <cell r="H34" t="str">
            <v>ผ่าน</v>
          </cell>
        </row>
        <row r="35">
          <cell r="H35" t="str">
            <v>ผ่าน</v>
          </cell>
        </row>
        <row r="36">
          <cell r="H36" t="str">
            <v>ย้าย</v>
          </cell>
        </row>
        <row r="37">
          <cell r="H37" t="str">
            <v>ผ่าน</v>
          </cell>
        </row>
        <row r="38">
          <cell r="H38" t="str">
            <v>ผ่าน</v>
          </cell>
        </row>
        <row r="39">
          <cell r="H39" t="str">
            <v>ผ่าน</v>
          </cell>
        </row>
        <row r="40">
          <cell r="H40" t="str">
            <v>ผ่าน</v>
          </cell>
        </row>
        <row r="41">
          <cell r="H41" t="str">
            <v>ผ่าน</v>
          </cell>
        </row>
        <row r="42">
          <cell r="H42" t="str">
            <v>ไม่ผ่าน</v>
          </cell>
        </row>
        <row r="43">
          <cell r="H43" t="str">
            <v>ผ่าน</v>
          </cell>
        </row>
        <row r="44">
          <cell r="H44" t="str">
            <v>ผ่าน</v>
          </cell>
        </row>
        <row r="45">
          <cell r="H45" t="str">
            <v>ผ่าน</v>
          </cell>
        </row>
        <row r="46">
          <cell r="H46" t="str">
            <v>ผ่าน</v>
          </cell>
        </row>
        <row r="47">
          <cell r="H47" t="str">
            <v/>
          </cell>
        </row>
        <row r="48">
          <cell r="H48" t="str">
            <v/>
          </cell>
        </row>
        <row r="49">
          <cell r="H49" t="str">
            <v/>
          </cell>
        </row>
        <row r="50">
          <cell r="H50" t="str">
            <v/>
          </cell>
        </row>
        <row r="51">
          <cell r="H51" t="str">
            <v/>
          </cell>
        </row>
        <row r="52">
          <cell r="H52" t="str">
            <v/>
          </cell>
        </row>
        <row r="53">
          <cell r="H53" t="str">
            <v/>
          </cell>
        </row>
        <row r="54">
          <cell r="H54" t="str">
            <v/>
          </cell>
        </row>
        <row r="55">
          <cell r="H55" t="str">
            <v/>
          </cell>
        </row>
      </sheetData>
      <sheetData sheetId="9">
        <row r="11">
          <cell r="I11" t="str">
            <v>ดี</v>
          </cell>
        </row>
        <row r="12">
          <cell r="I12" t="str">
            <v>ดี</v>
          </cell>
        </row>
        <row r="13">
          <cell r="I13" t="str">
            <v>ดีเยี่ยม</v>
          </cell>
        </row>
        <row r="14">
          <cell r="I14" t="str">
            <v>ดีเยี่ยม</v>
          </cell>
        </row>
        <row r="15">
          <cell r="I15" t="str">
            <v>ดี</v>
          </cell>
        </row>
        <row r="16">
          <cell r="I16" t="str">
            <v>ไม่ผ่าน</v>
          </cell>
        </row>
        <row r="17">
          <cell r="I17" t="str">
            <v>ดี</v>
          </cell>
        </row>
        <row r="18">
          <cell r="I18" t="str">
            <v>ดีเยี่ยม</v>
          </cell>
        </row>
        <row r="19">
          <cell r="I19" t="str">
            <v>ดีเยี่ยม</v>
          </cell>
        </row>
        <row r="20">
          <cell r="I20" t="str">
            <v>ดีเยี่ยม</v>
          </cell>
        </row>
        <row r="21">
          <cell r="I21" t="str">
            <v>ไม่ผ่าน</v>
          </cell>
        </row>
        <row r="22">
          <cell r="I22" t="str">
            <v>ย้าย</v>
          </cell>
        </row>
        <row r="23">
          <cell r="I23" t="str">
            <v>ย้าย</v>
          </cell>
        </row>
        <row r="24">
          <cell r="I24" t="str">
            <v>ย้าย</v>
          </cell>
        </row>
        <row r="25">
          <cell r="I25" t="str">
            <v>ย้าย</v>
          </cell>
        </row>
        <row r="26">
          <cell r="I26" t="str">
            <v>ดีเยี่ยม</v>
          </cell>
        </row>
        <row r="27">
          <cell r="I27" t="str">
            <v>ดีเยี่ยม</v>
          </cell>
        </row>
        <row r="28">
          <cell r="I28" t="str">
            <v>ดีเยี่ยม</v>
          </cell>
        </row>
        <row r="29">
          <cell r="I29" t="str">
            <v>ดี</v>
          </cell>
        </row>
        <row r="30">
          <cell r="I30" t="str">
            <v>ย้าย</v>
          </cell>
        </row>
        <row r="31">
          <cell r="I31" t="str">
            <v>ดีเยี่ยม</v>
          </cell>
        </row>
        <row r="32">
          <cell r="I32" t="str">
            <v>ดี</v>
          </cell>
        </row>
        <row r="33">
          <cell r="I33" t="str">
            <v>ดี</v>
          </cell>
        </row>
        <row r="34">
          <cell r="I34" t="str">
            <v>ดี</v>
          </cell>
        </row>
        <row r="35">
          <cell r="I35" t="str">
            <v>ดี</v>
          </cell>
        </row>
        <row r="36">
          <cell r="I36" t="str">
            <v>ย้าย</v>
          </cell>
        </row>
        <row r="37">
          <cell r="I37" t="str">
            <v>ดี</v>
          </cell>
        </row>
        <row r="38">
          <cell r="I38" t="str">
            <v>ดีเยี่ยม</v>
          </cell>
        </row>
        <row r="39">
          <cell r="I39" t="str">
            <v>ดีเยี่ยม</v>
          </cell>
        </row>
        <row r="40">
          <cell r="I40" t="str">
            <v>ดีเยี่ยม</v>
          </cell>
        </row>
        <row r="41">
          <cell r="I41" t="str">
            <v>ดีเยี่ยม</v>
          </cell>
        </row>
        <row r="42">
          <cell r="I42" t="str">
            <v>ไม่ผ่าน</v>
          </cell>
        </row>
        <row r="43">
          <cell r="I43" t="str">
            <v>ดีเยี่ยม</v>
          </cell>
        </row>
        <row r="44">
          <cell r="I44" t="str">
            <v>ดีเยี่ยม</v>
          </cell>
        </row>
        <row r="45">
          <cell r="I45" t="str">
            <v>ดีเยี่ยม</v>
          </cell>
        </row>
        <row r="46">
          <cell r="I46" t="str">
            <v>ดีเยี่ยม</v>
          </cell>
        </row>
        <row r="47">
          <cell r="I47" t="str">
            <v/>
          </cell>
        </row>
        <row r="48">
          <cell r="I48" t="str">
            <v/>
          </cell>
        </row>
        <row r="49">
          <cell r="I49" t="str">
            <v/>
          </cell>
        </row>
        <row r="50">
          <cell r="I50" t="str">
            <v/>
          </cell>
        </row>
        <row r="51">
          <cell r="I51" t="str">
            <v/>
          </cell>
        </row>
        <row r="52">
          <cell r="I52" t="str">
            <v/>
          </cell>
        </row>
        <row r="53">
          <cell r="I53" t="str">
            <v/>
          </cell>
        </row>
        <row r="54">
          <cell r="I54" t="str">
            <v/>
          </cell>
        </row>
        <row r="55">
          <cell r="I55" t="str">
            <v/>
          </cell>
        </row>
      </sheetData>
      <sheetData sheetId="10">
        <row r="11">
          <cell r="L11" t="str">
            <v>ดีเยี่ยม</v>
          </cell>
        </row>
        <row r="12">
          <cell r="L12" t="str">
            <v>ดีเยี่ยม</v>
          </cell>
        </row>
        <row r="13">
          <cell r="L13" t="str">
            <v>ดีเยี่ยม</v>
          </cell>
        </row>
        <row r="14">
          <cell r="L14" t="str">
            <v>ดีเยี่ยม</v>
          </cell>
        </row>
        <row r="15">
          <cell r="L15" t="str">
            <v>ดีเยี่ยม</v>
          </cell>
        </row>
        <row r="16">
          <cell r="L16" t="str">
            <v>ไม่ผ่าน</v>
          </cell>
        </row>
        <row r="17">
          <cell r="L17" t="str">
            <v>ดีเยี่ยม</v>
          </cell>
        </row>
        <row r="18">
          <cell r="L18" t="str">
            <v>ดีเยี่ยม</v>
          </cell>
        </row>
        <row r="19">
          <cell r="L19" t="str">
            <v>ดีเยี่ยม</v>
          </cell>
        </row>
        <row r="20">
          <cell r="L20" t="str">
            <v>ดีเยี่ยม</v>
          </cell>
        </row>
        <row r="21">
          <cell r="L21" t="str">
            <v>ไม่ผ่าน</v>
          </cell>
        </row>
        <row r="22">
          <cell r="L22" t="str">
            <v>ย้าย</v>
          </cell>
        </row>
        <row r="23">
          <cell r="L23" t="str">
            <v>ย้าย</v>
          </cell>
        </row>
        <row r="24">
          <cell r="L24" t="str">
            <v>ย้าย</v>
          </cell>
        </row>
        <row r="25">
          <cell r="L25" t="str">
            <v>ย้าย</v>
          </cell>
        </row>
        <row r="26">
          <cell r="L26" t="str">
            <v>ดีเยี่ยม</v>
          </cell>
        </row>
        <row r="27">
          <cell r="L27" t="str">
            <v>ดีเยี่ยม</v>
          </cell>
        </row>
        <row r="28">
          <cell r="L28" t="str">
            <v>ดีเยี่ยม</v>
          </cell>
        </row>
        <row r="29">
          <cell r="L29" t="str">
            <v>ดีเยี่ยม</v>
          </cell>
        </row>
        <row r="30">
          <cell r="L30" t="str">
            <v>ย้าย</v>
          </cell>
        </row>
        <row r="31">
          <cell r="L31" t="str">
            <v>ดีเยี่ยม</v>
          </cell>
        </row>
        <row r="32">
          <cell r="L32" t="str">
            <v>ดีเยี่ยม</v>
          </cell>
        </row>
        <row r="33">
          <cell r="L33" t="str">
            <v>ดีเยี่ยม</v>
          </cell>
        </row>
        <row r="34">
          <cell r="L34" t="str">
            <v>ดีเยี่ยม</v>
          </cell>
        </row>
        <row r="35">
          <cell r="L35" t="str">
            <v>ดีเยี่ยม</v>
          </cell>
        </row>
        <row r="36">
          <cell r="L36" t="str">
            <v>ย้าย</v>
          </cell>
        </row>
        <row r="37">
          <cell r="L37" t="str">
            <v>ดีเยี่ยม</v>
          </cell>
        </row>
        <row r="38">
          <cell r="L38" t="str">
            <v>ดีเยี่ยม</v>
          </cell>
        </row>
        <row r="39">
          <cell r="L39" t="str">
            <v>ดีเยี่ยม</v>
          </cell>
        </row>
        <row r="40">
          <cell r="L40" t="str">
            <v>ดีเยี่ยม</v>
          </cell>
        </row>
        <row r="41">
          <cell r="L41" t="str">
            <v>ดีเยี่ยม</v>
          </cell>
        </row>
        <row r="42">
          <cell r="L42" t="str">
            <v>ไม่ผ่าน</v>
          </cell>
        </row>
        <row r="43">
          <cell r="L43" t="str">
            <v>ดีเยี่ยม</v>
          </cell>
        </row>
        <row r="44">
          <cell r="L44" t="str">
            <v>ดีเยี่ยม</v>
          </cell>
        </row>
        <row r="45">
          <cell r="L45" t="str">
            <v>ดีเยี่ยม</v>
          </cell>
        </row>
        <row r="46">
          <cell r="L46" t="str">
            <v>ดีเยี่ยม</v>
          </cell>
        </row>
        <row r="47">
          <cell r="L47" t="str">
            <v/>
          </cell>
        </row>
        <row r="48">
          <cell r="L48" t="str">
            <v/>
          </cell>
        </row>
        <row r="49">
          <cell r="L49" t="str">
            <v/>
          </cell>
        </row>
        <row r="50">
          <cell r="L50" t="str">
            <v/>
          </cell>
        </row>
        <row r="51">
          <cell r="L51" t="str">
            <v/>
          </cell>
        </row>
        <row r="52">
          <cell r="L52" t="str">
            <v/>
          </cell>
        </row>
        <row r="53">
          <cell r="L53" t="str">
            <v/>
          </cell>
        </row>
        <row r="54">
          <cell r="L54" t="str">
            <v/>
          </cell>
        </row>
        <row r="55">
          <cell r="L55" t="str">
            <v/>
          </cell>
        </row>
      </sheetData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ข้อมูลเบื้องต้น"/>
      <sheetName val="10.ปถ.05"/>
      <sheetName val="2.ชื่อนักเรียน"/>
      <sheetName val="3.เวลาเรียน"/>
      <sheetName val="4.เก็บภาค1"/>
      <sheetName val="กลางภาค1"/>
      <sheetName val="5.เก็บภาค2 "/>
      <sheetName val="กลางภาค2"/>
      <sheetName val="6.สรุปผล"/>
      <sheetName val="7.พัฒนาการ1"/>
      <sheetName val="8.พัฒนาการ2"/>
      <sheetName val="9.ประกาศผลสอบ"/>
      <sheetName val="โครงสร้าง1หน้า"/>
      <sheetName val="โครงสร้าง2หน้า"/>
      <sheetName val="โครงสร้าง12หน้า"/>
      <sheetName val="รายชื่อ"/>
      <sheetName val="ตัวชี้วัด"/>
      <sheetName val="ข้อมูล1"/>
      <sheetName val="Subject"/>
    </sheetNames>
    <sheetDataSet>
      <sheetData sheetId="0">
        <row r="5">
          <cell r="F5">
            <v>2567</v>
          </cell>
        </row>
        <row r="9">
          <cell r="E9" t="str">
            <v/>
          </cell>
        </row>
        <row r="11">
          <cell r="F11" t="str">
            <v/>
          </cell>
        </row>
        <row r="23">
          <cell r="D23" t="str">
            <v>นายอัศวิน  คงเพ็ชรศักดิ์</v>
          </cell>
        </row>
        <row r="25">
          <cell r="D25">
            <v>31</v>
          </cell>
          <cell r="E25" t="str">
            <v>มีนาคม</v>
          </cell>
          <cell r="F25">
            <v>2568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ข้อมูลเบื้องต้น"/>
      <sheetName val="2.ชื่อนักเรียน"/>
      <sheetName val="3.เวลาเรียน"/>
      <sheetName val="4.ระหว่างภาค"/>
      <sheetName val="5.กลางภาค"/>
      <sheetName val="6.คะแนน100"/>
      <sheetName val="7.ประกาศผลสอบ"/>
      <sheetName val="8.ปถ.05"/>
      <sheetName val="รายชื่อ"/>
      <sheetName val="โครงสร้าง"/>
    </sheetNames>
    <sheetDataSet>
      <sheetData sheetId="0" refreshError="1">
        <row r="5">
          <cell r="C5" t="str">
            <v>มัธยมศึกษาปีที่ 1/1</v>
          </cell>
          <cell r="F5">
            <v>2555</v>
          </cell>
        </row>
        <row r="7">
          <cell r="F7">
            <v>1</v>
          </cell>
        </row>
        <row r="11">
          <cell r="C11" t="str">
            <v>ง 21102</v>
          </cell>
          <cell r="E11" t="str">
            <v>การงานอาชีพและเทคโนโลยี 2</v>
          </cell>
        </row>
        <row r="13">
          <cell r="F13">
            <v>1</v>
          </cell>
        </row>
        <row r="15">
          <cell r="D15" t="str">
            <v>นางสาวกิติยา  ศิลาวรรณา</v>
          </cell>
        </row>
        <row r="17">
          <cell r="D17" t="str">
            <v>นายรัชภูมิ  อยู่กำเหนิด</v>
          </cell>
        </row>
        <row r="19">
          <cell r="D19" t="str">
            <v>นางสาวกิติยา  ศิลาวรรณา</v>
          </cell>
        </row>
        <row r="21">
          <cell r="D21" t="str">
            <v>นางสาวกิติยา  ศิลาวรรณา</v>
          </cell>
        </row>
        <row r="23">
          <cell r="D23" t="str">
            <v>นางสุชาดา  ชุณหมุกดา</v>
          </cell>
        </row>
        <row r="25">
          <cell r="D25" t="str">
            <v>นายศักดิ์ระพี  สายบัว</v>
          </cell>
        </row>
        <row r="27">
          <cell r="D27">
            <v>22</v>
          </cell>
          <cell r="E27" t="str">
            <v>เมษายน</v>
          </cell>
          <cell r="F27">
            <v>2555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2">
          <cell r="L12">
            <v>0</v>
          </cell>
        </row>
        <row r="13">
          <cell r="L13">
            <v>0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1</v>
          </cell>
        </row>
        <row r="20">
          <cell r="L20">
            <v>1</v>
          </cell>
        </row>
        <row r="21">
          <cell r="L21">
            <v>1</v>
          </cell>
        </row>
      </sheetData>
      <sheetData sheetId="7" refreshError="1"/>
      <sheetData sheetId="8" refreshError="1"/>
      <sheetData sheetId="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ข้อมูลเบื้องต้น"/>
      <sheetName val="2.ข้อมูลเกี่ยวกับนักเรียน"/>
      <sheetName val="3.เวลาเรียน"/>
      <sheetName val="ปถ.03"/>
      <sheetName val="4.กรอกคะแนน"/>
      <sheetName val="5.ประกาศผลเทอม 1"/>
      <sheetName val="6.ประกาศผลเทอม 2"/>
      <sheetName val="7.ประกาศผลทั้งปี"/>
      <sheetName val="8.ปก อ.02"/>
      <sheetName val="9. รายชื่อ"/>
      <sheetName val="3.เวลาเรียน (2)"/>
    </sheetNames>
    <sheetDataSet>
      <sheetData sheetId="0">
        <row r="7">
          <cell r="C7" t="str">
            <v>มัธยมศึกษาปีที่ 1/2</v>
          </cell>
          <cell r="F7">
            <v>2562</v>
          </cell>
        </row>
        <row r="9">
          <cell r="D9">
            <v>0</v>
          </cell>
        </row>
        <row r="13">
          <cell r="D13" t="str">
            <v>นายอัศวิน  คงเพ็ชรศักดิ์</v>
          </cell>
        </row>
        <row r="15">
          <cell r="D15">
            <v>31</v>
          </cell>
          <cell r="E15" t="str">
            <v>มีนาคม</v>
          </cell>
          <cell r="F15">
            <v>2563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X44"/>
  <sheetViews>
    <sheetView zoomScale="60" zoomScaleNormal="60" workbookViewId="0">
      <selection activeCell="M2" sqref="M2"/>
    </sheetView>
  </sheetViews>
  <sheetFormatPr defaultColWidth="9.28515625" defaultRowHeight="26.25" x14ac:dyDescent="0.4"/>
  <cols>
    <col min="1" max="1" width="4.42578125" style="5" customWidth="1"/>
    <col min="2" max="2" width="8.5703125" style="5" customWidth="1"/>
    <col min="3" max="3" width="29.42578125" style="5" customWidth="1"/>
    <col min="4" max="6" width="8.5703125" style="5" customWidth="1"/>
    <col min="7" max="8" width="4.42578125" style="5" customWidth="1"/>
    <col min="9" max="9" width="11.5703125" style="7" customWidth="1"/>
    <col min="10" max="10" width="12.5703125" style="7" customWidth="1"/>
    <col min="11" max="11" width="13.42578125" style="7" customWidth="1"/>
    <col min="12" max="12" width="16.28515625" style="7" customWidth="1"/>
    <col min="13" max="13" width="40.42578125" style="7" customWidth="1"/>
    <col min="14" max="14" width="4.42578125" style="6" customWidth="1"/>
    <col min="15" max="17" width="9.28515625" style="6"/>
    <col min="18" max="18" width="4.42578125" style="5" hidden="1" customWidth="1"/>
    <col min="19" max="19" width="11.5703125" style="7" hidden="1" customWidth="1"/>
    <col min="20" max="20" width="12.5703125" style="7" hidden="1" customWidth="1"/>
    <col min="21" max="21" width="13.42578125" style="7" hidden="1" customWidth="1"/>
    <col min="22" max="22" width="16.28515625" style="7" hidden="1" customWidth="1"/>
    <col min="23" max="23" width="40.42578125" style="7" hidden="1" customWidth="1"/>
    <col min="24" max="24" width="4.42578125" style="6" hidden="1" customWidth="1"/>
    <col min="25" max="16384" width="9.28515625" style="6"/>
  </cols>
  <sheetData>
    <row r="1" spans="1:24" ht="27" thickBot="1" x14ac:dyDescent="0.45">
      <c r="A1" s="774" t="s">
        <v>115</v>
      </c>
      <c r="B1" s="774"/>
      <c r="C1" s="774"/>
      <c r="D1" s="774"/>
      <c r="E1" s="774"/>
      <c r="F1" s="774"/>
      <c r="G1" s="774"/>
      <c r="H1" s="256"/>
      <c r="I1" s="764"/>
      <c r="J1" s="764"/>
      <c r="K1" s="764"/>
      <c r="L1" s="764"/>
      <c r="M1" s="764"/>
      <c r="N1" s="256"/>
      <c r="R1" s="256"/>
      <c r="S1" s="764"/>
      <c r="T1" s="764"/>
      <c r="U1" s="764"/>
      <c r="V1" s="764"/>
      <c r="W1" s="764"/>
      <c r="X1" s="256"/>
    </row>
    <row r="2" spans="1:24" ht="30" customHeight="1" thickBot="1" x14ac:dyDescent="0.45">
      <c r="A2" s="775" t="s">
        <v>60</v>
      </c>
      <c r="B2" s="775"/>
      <c r="C2" s="775"/>
      <c r="D2" s="775"/>
      <c r="E2" s="775"/>
      <c r="F2" s="775"/>
      <c r="G2" s="775"/>
      <c r="H2" s="256"/>
      <c r="I2" s="258" t="s">
        <v>14</v>
      </c>
      <c r="J2" s="8"/>
      <c r="K2" s="9"/>
      <c r="L2" s="257" t="s">
        <v>15</v>
      </c>
      <c r="M2" s="10">
        <v>2567</v>
      </c>
      <c r="N2" s="256"/>
      <c r="R2" s="256"/>
      <c r="S2" s="258" t="s">
        <v>652</v>
      </c>
      <c r="T2" s="419" t="s">
        <v>839</v>
      </c>
      <c r="U2" s="9"/>
      <c r="V2" s="257" t="s">
        <v>664</v>
      </c>
      <c r="W2" s="10">
        <v>2023</v>
      </c>
      <c r="X2" s="256"/>
    </row>
    <row r="3" spans="1:24" s="7" customFormat="1" ht="30" customHeight="1" thickBot="1" x14ac:dyDescent="0.45">
      <c r="A3" s="776" t="s">
        <v>679</v>
      </c>
      <c r="B3" s="776"/>
      <c r="C3" s="776"/>
      <c r="D3" s="776"/>
      <c r="E3" s="776"/>
      <c r="F3" s="776"/>
      <c r="G3" s="776"/>
      <c r="H3" s="256"/>
      <c r="I3" s="256"/>
      <c r="J3" s="256"/>
      <c r="K3" s="256"/>
      <c r="L3" s="259"/>
      <c r="M3" s="259"/>
      <c r="N3" s="256"/>
      <c r="R3" s="256"/>
      <c r="S3" s="256"/>
      <c r="T3" s="256"/>
      <c r="U3" s="256"/>
      <c r="V3" s="259"/>
      <c r="W3" s="259"/>
      <c r="X3" s="256"/>
    </row>
    <row r="4" spans="1:24" s="7" customFormat="1" ht="30" customHeight="1" thickBot="1" x14ac:dyDescent="0.45">
      <c r="A4" s="776" t="s">
        <v>13</v>
      </c>
      <c r="B4" s="776"/>
      <c r="C4" s="776"/>
      <c r="D4" s="776"/>
      <c r="E4" s="776"/>
      <c r="F4" s="776"/>
      <c r="G4" s="776"/>
      <c r="H4" s="256"/>
      <c r="I4" s="258" t="s">
        <v>7</v>
      </c>
      <c r="J4" s="258"/>
      <c r="K4" s="8"/>
      <c r="L4" s="11"/>
      <c r="M4" s="9"/>
      <c r="N4" s="256"/>
      <c r="R4" s="256"/>
      <c r="S4" s="258" t="s">
        <v>665</v>
      </c>
      <c r="T4" s="258"/>
      <c r="U4" s="8" t="s">
        <v>841</v>
      </c>
      <c r="V4" s="11"/>
      <c r="W4" s="9"/>
      <c r="X4" s="256"/>
    </row>
    <row r="5" spans="1:24" s="7" customFormat="1" ht="30" customHeight="1" thickBot="1" x14ac:dyDescent="0.45">
      <c r="A5" s="777" t="s">
        <v>40</v>
      </c>
      <c r="B5" s="777"/>
      <c r="C5" s="777"/>
      <c r="D5" s="777"/>
      <c r="E5" s="777"/>
      <c r="F5" s="777"/>
      <c r="G5" s="777"/>
      <c r="H5" s="256"/>
      <c r="I5" s="258"/>
      <c r="J5" s="258"/>
      <c r="K5" s="258"/>
      <c r="L5" s="258"/>
      <c r="M5" s="258"/>
      <c r="N5" s="256"/>
      <c r="R5" s="256"/>
      <c r="S5" s="258"/>
      <c r="T5" s="258"/>
      <c r="U5" s="258"/>
      <c r="V5" s="258"/>
      <c r="W5" s="258"/>
      <c r="X5" s="256"/>
    </row>
    <row r="6" spans="1:24" ht="27" thickBot="1" x14ac:dyDescent="0.45">
      <c r="A6" s="260"/>
      <c r="B6" s="773" t="s">
        <v>35</v>
      </c>
      <c r="C6" s="773"/>
      <c r="D6" s="773"/>
      <c r="E6" s="773"/>
      <c r="F6" s="295"/>
      <c r="G6" s="260"/>
      <c r="H6" s="256"/>
      <c r="I6" s="258" t="s">
        <v>65</v>
      </c>
      <c r="J6" s="258"/>
      <c r="K6" s="8" t="s">
        <v>836</v>
      </c>
      <c r="L6" s="11"/>
      <c r="M6" s="9"/>
      <c r="N6" s="256"/>
      <c r="R6" s="256"/>
      <c r="S6" s="258" t="s">
        <v>666</v>
      </c>
      <c r="T6" s="258"/>
      <c r="U6" s="8" t="s">
        <v>837</v>
      </c>
      <c r="V6" s="11"/>
      <c r="W6" s="9"/>
      <c r="X6" s="256"/>
    </row>
    <row r="7" spans="1:24" ht="27" thickBot="1" x14ac:dyDescent="0.45">
      <c r="A7" s="260"/>
      <c r="B7" s="83" t="s">
        <v>16</v>
      </c>
      <c r="C7" s="83" t="s">
        <v>17</v>
      </c>
      <c r="D7" s="83" t="s">
        <v>36</v>
      </c>
      <c r="E7" s="83" t="s">
        <v>37</v>
      </c>
      <c r="F7" s="296" t="s">
        <v>163</v>
      </c>
      <c r="G7" s="260"/>
      <c r="H7" s="256"/>
      <c r="I7" s="258"/>
      <c r="J7" s="258"/>
      <c r="K7" s="258"/>
      <c r="L7" s="258"/>
      <c r="M7" s="258"/>
      <c r="N7" s="256"/>
      <c r="R7" s="256"/>
      <c r="S7" s="258"/>
      <c r="T7" s="258"/>
      <c r="U7" s="258"/>
      <c r="V7" s="258"/>
      <c r="W7" s="258"/>
      <c r="X7" s="256"/>
    </row>
    <row r="8" spans="1:24" ht="27" thickBot="1" x14ac:dyDescent="0.45">
      <c r="A8" s="260"/>
      <c r="B8" s="1"/>
      <c r="C8" s="361" t="str">
        <f>IF($B8="","",VLOOKUP($B8,Subject!$A$4:$H$500,2,FALSE))</f>
        <v/>
      </c>
      <c r="D8" s="362" t="str">
        <f>IF($B8="","",VLOOKUP($B8,Subject!$A$4:$H$500,3,FALSE))</f>
        <v/>
      </c>
      <c r="E8" s="362" t="str">
        <f>IF($B8="","",VLOOKUP($B8,Subject!$A$4:$H$500,4,FALSE))</f>
        <v/>
      </c>
      <c r="F8" s="362" t="str">
        <f>IF($B8="","",IF(VLOOKUP($B8,Subject!$A$4:$H$500,8,FALSE)="","",VLOOKUP($B8,Subject!$A$4:$H$500,8,FALSE)))</f>
        <v/>
      </c>
      <c r="G8" s="260"/>
      <c r="H8" s="256"/>
      <c r="I8" s="258" t="s">
        <v>41</v>
      </c>
      <c r="J8" s="258"/>
      <c r="K8" s="176"/>
      <c r="L8" s="11"/>
      <c r="M8" s="9"/>
      <c r="N8" s="256"/>
      <c r="O8" s="762" t="s">
        <v>471</v>
      </c>
      <c r="P8" s="762"/>
      <c r="Q8" s="762"/>
      <c r="R8" s="256"/>
      <c r="S8" s="258" t="s">
        <v>667</v>
      </c>
      <c r="T8" s="258"/>
      <c r="U8" s="176"/>
      <c r="V8" s="11"/>
      <c r="W8" s="9"/>
      <c r="X8" s="256"/>
    </row>
    <row r="9" spans="1:24" ht="27" thickBot="1" x14ac:dyDescent="0.45">
      <c r="A9" s="260"/>
      <c r="B9" s="1"/>
      <c r="C9" s="361" t="str">
        <f>IF($B9="","",VLOOKUP($B9,Subject!$A$4:$H$500,2,FALSE))</f>
        <v/>
      </c>
      <c r="D9" s="362" t="str">
        <f>IF($B9="","",VLOOKUP($B9,Subject!$A$4:$H$500,3,FALSE))</f>
        <v/>
      </c>
      <c r="E9" s="362" t="str">
        <f>IF($B9="","",VLOOKUP($B9,Subject!$A$4:$H$500,4,FALSE))</f>
        <v/>
      </c>
      <c r="F9" s="362" t="str">
        <f>IF($B9="","",IF(VLOOKUP($B9,Subject!$A$4:$H$500,8,FALSE)="","",VLOOKUP($B9,Subject!$A$4:$H$500,8,FALSE)))</f>
        <v/>
      </c>
      <c r="G9" s="260"/>
      <c r="H9" s="256"/>
      <c r="I9" s="258"/>
      <c r="J9" s="258"/>
      <c r="K9" s="258"/>
      <c r="L9" s="258"/>
      <c r="M9" s="258"/>
      <c r="N9" s="256"/>
      <c r="O9" s="762"/>
      <c r="P9" s="762"/>
      <c r="Q9" s="762"/>
      <c r="R9" s="256"/>
      <c r="S9" s="258"/>
      <c r="T9" s="258"/>
      <c r="U9" s="258"/>
      <c r="V9" s="258"/>
      <c r="W9" s="258"/>
      <c r="X9" s="256"/>
    </row>
    <row r="10" spans="1:24" ht="27" thickBot="1" x14ac:dyDescent="0.45">
      <c r="A10" s="260"/>
      <c r="B10" s="1"/>
      <c r="C10" s="361" t="str">
        <f>IF($B10="","",VLOOKUP($B10,Subject!$A$4:$H$500,2,FALSE))</f>
        <v/>
      </c>
      <c r="D10" s="362" t="str">
        <f>IF($B10="","",VLOOKUP($B10,Subject!$A$4:$H$500,3,FALSE))</f>
        <v/>
      </c>
      <c r="E10" s="362" t="str">
        <f>IF($B10="","",VLOOKUP($B10,Subject!$A$4:$H$500,4,FALSE))</f>
        <v/>
      </c>
      <c r="F10" s="362" t="str">
        <f>IF($B10="","",IF(VLOOKUP($B10,Subject!$A$4:$H$500,8,FALSE)="","",VLOOKUP($B10,Subject!$A$4:$H$500,8,FALSE)))</f>
        <v/>
      </c>
      <c r="G10" s="260"/>
      <c r="H10" s="256"/>
      <c r="I10" s="258" t="s">
        <v>42</v>
      </c>
      <c r="J10" s="258"/>
      <c r="K10" s="176" t="s">
        <v>114</v>
      </c>
      <c r="L10" s="11"/>
      <c r="M10" s="9"/>
      <c r="N10" s="256"/>
      <c r="O10" s="763" t="s">
        <v>472</v>
      </c>
      <c r="P10" s="763"/>
      <c r="Q10" s="763"/>
      <c r="R10" s="256"/>
      <c r="S10" s="258" t="s">
        <v>668</v>
      </c>
      <c r="T10" s="258"/>
      <c r="U10" s="176" t="s">
        <v>673</v>
      </c>
      <c r="V10" s="11"/>
      <c r="W10" s="9"/>
      <c r="X10" s="256"/>
    </row>
    <row r="11" spans="1:24" ht="27" thickBot="1" x14ac:dyDescent="0.45">
      <c r="A11" s="260"/>
      <c r="B11" s="1"/>
      <c r="C11" s="361" t="str">
        <f>IF($B11="","",VLOOKUP($B11,Subject!$A$4:$H$500,2,FALSE))</f>
        <v/>
      </c>
      <c r="D11" s="362" t="str">
        <f>IF($B11="","",VLOOKUP($B11,Subject!$A$4:$H$500,3,FALSE))</f>
        <v/>
      </c>
      <c r="E11" s="362" t="str">
        <f>IF($B11="","",VLOOKUP($B11,Subject!$A$4:$H$500,4,FALSE))</f>
        <v/>
      </c>
      <c r="F11" s="362" t="str">
        <f>IF($B11="","",IF(VLOOKUP($B11,Subject!$A$4:$H$500,8,FALSE)="","",VLOOKUP($B11,Subject!$A$4:$H$500,8,FALSE)))</f>
        <v/>
      </c>
      <c r="G11" s="260"/>
      <c r="H11" s="256"/>
      <c r="I11" s="258"/>
      <c r="J11" s="258"/>
      <c r="K11" s="258"/>
      <c r="L11" s="258"/>
      <c r="M11" s="258"/>
      <c r="N11" s="256"/>
      <c r="O11" s="763"/>
      <c r="P11" s="763"/>
      <c r="Q11" s="763"/>
      <c r="R11" s="256"/>
      <c r="S11" s="258"/>
      <c r="T11" s="258"/>
      <c r="U11" s="258"/>
      <c r="V11" s="258"/>
      <c r="W11" s="258"/>
      <c r="X11" s="256"/>
    </row>
    <row r="12" spans="1:24" ht="27" thickBot="1" x14ac:dyDescent="0.45">
      <c r="A12" s="260"/>
      <c r="B12" s="1"/>
      <c r="C12" s="361" t="str">
        <f>IF($B12="","",VLOOKUP($B12,Subject!$A$4:$H$500,2,FALSE))</f>
        <v/>
      </c>
      <c r="D12" s="362" t="str">
        <f>IF($B12="","",VLOOKUP($B12,Subject!$A$4:$H$500,3,FALSE))</f>
        <v/>
      </c>
      <c r="E12" s="362" t="str">
        <f>IF($B12="","",VLOOKUP($B12,Subject!$A$4:$H$500,4,FALSE))</f>
        <v/>
      </c>
      <c r="F12" s="362" t="str">
        <f>IF($B12="","",IF(VLOOKUP($B12,Subject!$A$4:$H$500,8,FALSE)="","",VLOOKUP($B12,Subject!$A$4:$H$500,8,FALSE)))</f>
        <v/>
      </c>
      <c r="G12" s="260"/>
      <c r="H12" s="256"/>
      <c r="I12" s="258" t="s">
        <v>69</v>
      </c>
      <c r="J12" s="258"/>
      <c r="K12" s="73">
        <v>31</v>
      </c>
      <c r="L12" s="73" t="s">
        <v>824</v>
      </c>
      <c r="M12" s="72">
        <v>2568</v>
      </c>
      <c r="N12" s="256"/>
      <c r="R12" s="256"/>
      <c r="S12" s="258" t="s">
        <v>671</v>
      </c>
      <c r="T12" s="258"/>
      <c r="U12" s="73">
        <v>29</v>
      </c>
      <c r="V12" s="73" t="s">
        <v>834</v>
      </c>
      <c r="W12" s="72">
        <v>2024</v>
      </c>
      <c r="X12" s="256"/>
    </row>
    <row r="13" spans="1:24" x14ac:dyDescent="0.4">
      <c r="A13" s="260"/>
      <c r="B13" s="1"/>
      <c r="C13" s="361" t="str">
        <f>IF($B13="","",VLOOKUP($B13,Subject!$A$4:$H$500,2,FALSE))</f>
        <v/>
      </c>
      <c r="D13" s="362" t="str">
        <f>IF($B13="","",VLOOKUP($B13,Subject!$A$4:$H$500,3,FALSE))</f>
        <v/>
      </c>
      <c r="E13" s="362" t="str">
        <f>IF($B13="","",VLOOKUP($B13,Subject!$A$4:$H$500,4,FALSE))</f>
        <v/>
      </c>
      <c r="F13" s="362" t="str">
        <f>IF($B13="","",IF(VLOOKUP($B13,Subject!$A$4:$H$500,8,FALSE)="","",VLOOKUP($B13,Subject!$A$4:$H$500,8,FALSE)))</f>
        <v/>
      </c>
      <c r="G13" s="260"/>
      <c r="H13" s="256"/>
      <c r="I13" s="256"/>
      <c r="J13" s="256"/>
      <c r="K13" s="256" t="s">
        <v>66</v>
      </c>
      <c r="L13" s="256" t="s">
        <v>67</v>
      </c>
      <c r="M13" s="256" t="s">
        <v>68</v>
      </c>
      <c r="N13" s="256"/>
      <c r="R13" s="256"/>
      <c r="S13" s="256"/>
      <c r="T13" s="256"/>
      <c r="U13" s="256" t="s">
        <v>669</v>
      </c>
      <c r="V13" s="256" t="s">
        <v>670</v>
      </c>
      <c r="W13" s="256" t="s">
        <v>672</v>
      </c>
      <c r="X13" s="256"/>
    </row>
    <row r="14" spans="1:24" x14ac:dyDescent="0.4">
      <c r="A14" s="260"/>
      <c r="B14" s="1"/>
      <c r="C14" s="361" t="str">
        <f>IF($B14="","",VLOOKUP($B14,Subject!$A$4:$H$500,2,FALSE))</f>
        <v/>
      </c>
      <c r="D14" s="362" t="str">
        <f>IF($B14="","",VLOOKUP($B14,Subject!$A$4:$H$500,3,FALSE))</f>
        <v/>
      </c>
      <c r="E14" s="362" t="str">
        <f>IF($B14="","",VLOOKUP($B14,Subject!$A$4:$H$500,4,FALSE))</f>
        <v/>
      </c>
      <c r="F14" s="362" t="str">
        <f>IF($B14="","",IF(VLOOKUP($B14,Subject!$A$4:$H$500,8,FALSE)="","",VLOOKUP($B14,Subject!$A$4:$H$500,8,FALSE)))</f>
        <v/>
      </c>
      <c r="G14" s="260"/>
      <c r="H14" s="7"/>
      <c r="I14" s="12" t="s">
        <v>18</v>
      </c>
      <c r="J14" s="7" t="s">
        <v>19</v>
      </c>
      <c r="R14" s="7"/>
      <c r="S14" s="12"/>
    </row>
    <row r="15" spans="1:24" x14ac:dyDescent="0.4">
      <c r="A15" s="260"/>
      <c r="B15" s="1"/>
      <c r="C15" s="361" t="str">
        <f>IF($B15="","",VLOOKUP($B15,Subject!$A$4:$H$500,2,FALSE))</f>
        <v/>
      </c>
      <c r="D15" s="362" t="str">
        <f>IF($B15="","",VLOOKUP($B15,Subject!$A$4:$H$500,3,FALSE))</f>
        <v/>
      </c>
      <c r="E15" s="362" t="str">
        <f>IF($B15="","",VLOOKUP($B15,Subject!$A$4:$H$500,4,FALSE))</f>
        <v/>
      </c>
      <c r="F15" s="362" t="str">
        <f>IF($B15="","",IF(VLOOKUP($B15,Subject!$A$4:$H$500,8,FALSE)="","",VLOOKUP($B15,Subject!$A$4:$H$500,8,FALSE)))</f>
        <v/>
      </c>
      <c r="G15" s="260"/>
      <c r="H15" s="7"/>
      <c r="M15" s="12" t="s">
        <v>465</v>
      </c>
      <c r="R15" s="6"/>
      <c r="S15" s="6"/>
      <c r="T15" s="6"/>
      <c r="U15" s="6"/>
      <c r="V15" s="6"/>
      <c r="W15" s="6"/>
    </row>
    <row r="16" spans="1:24" x14ac:dyDescent="0.4">
      <c r="A16" s="260"/>
      <c r="B16" s="1"/>
      <c r="C16" s="361" t="str">
        <f>IF($B16="","",VLOOKUP($B16,Subject!$A$4:$H$500,2,FALSE))</f>
        <v/>
      </c>
      <c r="D16" s="362" t="str">
        <f>IF($B16="","",VLOOKUP($B16,Subject!$A$4:$H$500,3,FALSE))</f>
        <v/>
      </c>
      <c r="E16" s="362" t="str">
        <f>IF($B16="","",VLOOKUP($B16,Subject!$A$4:$H$500,4,FALSE))</f>
        <v/>
      </c>
      <c r="F16" s="362" t="str">
        <f>IF($B16="","",IF(VLOOKUP($B16,Subject!$A$4:$H$500,8,FALSE)="","",VLOOKUP($B16,Subject!$A$4:$H$500,8,FALSE)))</f>
        <v/>
      </c>
      <c r="G16" s="260"/>
      <c r="H16" s="7"/>
      <c r="R16" s="6"/>
      <c r="S16" s="6"/>
      <c r="T16" s="6"/>
      <c r="U16" s="6"/>
      <c r="V16" s="6"/>
      <c r="W16" s="6"/>
    </row>
    <row r="17" spans="1:23" ht="28.5" x14ac:dyDescent="0.45">
      <c r="A17" s="260"/>
      <c r="B17" s="1"/>
      <c r="C17" s="361" t="str">
        <f>IF($B17="","",VLOOKUP($B17,Subject!$A$4:$H$500,2,FALSE))</f>
        <v/>
      </c>
      <c r="D17" s="362" t="str">
        <f>IF($B17="","",VLOOKUP($B17,Subject!$A$4:$H$500,3,FALSE))</f>
        <v/>
      </c>
      <c r="E17" s="362" t="str">
        <f>IF($B17="","",VLOOKUP($B17,Subject!$A$4:$H$500,4,FALSE))</f>
        <v/>
      </c>
      <c r="F17" s="362" t="str">
        <f>IF($B17="","",IF(VLOOKUP($B17,Subject!$A$4:$H$500,8,FALSE)="","",VLOOKUP($B17,Subject!$A$4:$H$500,8,FALSE)))</f>
        <v/>
      </c>
      <c r="G17" s="260"/>
      <c r="H17" s="7"/>
      <c r="I17" s="778" t="s">
        <v>119</v>
      </c>
      <c r="J17" s="778"/>
      <c r="K17" s="778"/>
      <c r="L17" s="778"/>
      <c r="M17" s="778"/>
      <c r="R17" s="6"/>
      <c r="S17" s="6"/>
      <c r="T17" s="6"/>
      <c r="U17" s="6"/>
      <c r="V17" s="6"/>
      <c r="W17" s="6"/>
    </row>
    <row r="18" spans="1:23" x14ac:dyDescent="0.4">
      <c r="A18" s="260"/>
      <c r="B18" s="773" t="s">
        <v>38</v>
      </c>
      <c r="C18" s="773"/>
      <c r="D18" s="773"/>
      <c r="E18" s="773"/>
      <c r="F18" s="295" t="s">
        <v>163</v>
      </c>
      <c r="G18" s="260"/>
      <c r="H18" s="7"/>
      <c r="I18" s="779" t="s">
        <v>120</v>
      </c>
      <c r="J18" s="779"/>
      <c r="K18" s="779" t="s">
        <v>121</v>
      </c>
      <c r="L18" s="779"/>
      <c r="M18" s="261" t="s">
        <v>122</v>
      </c>
      <c r="R18" s="6"/>
      <c r="S18" s="6"/>
      <c r="T18" s="6"/>
      <c r="U18" s="6"/>
      <c r="V18" s="6"/>
      <c r="W18" s="6"/>
    </row>
    <row r="19" spans="1:23" x14ac:dyDescent="0.4">
      <c r="A19" s="260"/>
      <c r="B19" s="1"/>
      <c r="C19" s="363" t="str">
        <f>IF($B19="","",VLOOKUP($B19,Subject!$A$4:$H$500,2,FALSE))</f>
        <v/>
      </c>
      <c r="D19" s="362" t="str">
        <f>IF($B19="","",VLOOKUP($B19,Subject!$A$4:$H$500,3,FALSE))</f>
        <v/>
      </c>
      <c r="E19" s="362" t="str">
        <f>IF($B19="","",VLOOKUP($B19,Subject!$A$4:$H$500,4,FALSE))</f>
        <v/>
      </c>
      <c r="F19" s="362" t="str">
        <f>IF($B19="","",IF(VLOOKUP($B19,Subject!$A$4:$H$500,8,FALSE)="","",VLOOKUP($B19,Subject!$A$4:$H$500,8,FALSE)))</f>
        <v/>
      </c>
      <c r="G19" s="260"/>
      <c r="H19" s="7"/>
      <c r="I19" s="780" t="s">
        <v>123</v>
      </c>
      <c r="J19" s="780"/>
      <c r="K19" s="769" t="s">
        <v>124</v>
      </c>
      <c r="L19" s="770"/>
      <c r="M19" s="262" t="s">
        <v>125</v>
      </c>
      <c r="R19" s="6"/>
      <c r="S19" s="6"/>
      <c r="T19" s="6"/>
      <c r="U19" s="6"/>
      <c r="V19" s="6"/>
      <c r="W19" s="6"/>
    </row>
    <row r="20" spans="1:23" x14ac:dyDescent="0.4">
      <c r="A20" s="260"/>
      <c r="B20" s="1"/>
      <c r="C20" s="363" t="str">
        <f>IF($B20="","",VLOOKUP($B20,Subject!$A$4:$H$500,2,FALSE))</f>
        <v/>
      </c>
      <c r="D20" s="362" t="str">
        <f>IF($B20="","",VLOOKUP($B20,Subject!$A$4:$H$500,3,FALSE))</f>
        <v/>
      </c>
      <c r="E20" s="362" t="str">
        <f>IF($B20="","",VLOOKUP($B20,Subject!$A$4:$H$500,4,FALSE))</f>
        <v/>
      </c>
      <c r="F20" s="362" t="str">
        <f>IF($B20="","",IF(VLOOKUP($B20,Subject!$A$4:$H$500,8,FALSE)="","",VLOOKUP($B20,Subject!$A$4:$H$500,8,FALSE)))</f>
        <v/>
      </c>
      <c r="G20" s="260"/>
      <c r="H20" s="7"/>
      <c r="I20" s="781" t="s">
        <v>126</v>
      </c>
      <c r="J20" s="781"/>
      <c r="K20" s="769" t="s">
        <v>124</v>
      </c>
      <c r="L20" s="770"/>
      <c r="M20" s="262" t="s">
        <v>124</v>
      </c>
      <c r="R20" s="6"/>
      <c r="S20" s="6"/>
      <c r="T20" s="6"/>
      <c r="U20" s="6"/>
      <c r="V20" s="6"/>
      <c r="W20" s="6"/>
    </row>
    <row r="21" spans="1:23" x14ac:dyDescent="0.4">
      <c r="A21" s="260"/>
      <c r="B21" s="1"/>
      <c r="C21" s="363" t="str">
        <f>IF($B21="","",VLOOKUP($B21,Subject!$A$4:$H$500,2,FALSE))</f>
        <v/>
      </c>
      <c r="D21" s="362" t="str">
        <f>IF($B21="","",VLOOKUP($B21,Subject!$A$4:$H$500,3,FALSE))</f>
        <v/>
      </c>
      <c r="E21" s="362" t="str">
        <f>IF($B21="","",VLOOKUP($B21,Subject!$A$4:$H$500,4,FALSE))</f>
        <v/>
      </c>
      <c r="F21" s="362" t="str">
        <f>IF($B21="","",IF(VLOOKUP($B21,Subject!$A$4:$H$500,8,FALSE)="","",VLOOKUP($B21,Subject!$A$4:$H$500,8,FALSE)))</f>
        <v/>
      </c>
      <c r="G21" s="260"/>
      <c r="H21" s="7"/>
      <c r="I21" s="768" t="s">
        <v>127</v>
      </c>
      <c r="J21" s="768"/>
      <c r="K21" s="769" t="s">
        <v>125</v>
      </c>
      <c r="L21" s="770"/>
      <c r="M21" s="262" t="s">
        <v>124</v>
      </c>
      <c r="R21" s="6"/>
      <c r="S21" s="6"/>
      <c r="T21" s="6"/>
      <c r="U21" s="6"/>
      <c r="V21" s="6"/>
      <c r="W21" s="6"/>
    </row>
    <row r="22" spans="1:23" x14ac:dyDescent="0.4">
      <c r="A22" s="260"/>
      <c r="B22" s="1"/>
      <c r="C22" s="363" t="str">
        <f>IF($B22="","",VLOOKUP($B22,Subject!$A$4:$H$500,2,FALSE))</f>
        <v/>
      </c>
      <c r="D22" s="362" t="str">
        <f>IF($B22="","",VLOOKUP($B22,Subject!$A$4:$H$500,3,FALSE))</f>
        <v/>
      </c>
      <c r="E22" s="362" t="str">
        <f>IF($B22="","",VLOOKUP($B22,Subject!$A$4:$H$500,4,FALSE))</f>
        <v/>
      </c>
      <c r="F22" s="362" t="str">
        <f>IF($B22="","",IF(VLOOKUP($B22,Subject!$A$4:$H$500,8,FALSE)="","",VLOOKUP($B22,Subject!$A$4:$H$500,8,FALSE)))</f>
        <v/>
      </c>
      <c r="G22" s="260"/>
      <c r="H22" s="7"/>
      <c r="I22" s="771" t="s">
        <v>128</v>
      </c>
      <c r="J22" s="771"/>
      <c r="K22" s="770" t="s">
        <v>130</v>
      </c>
      <c r="L22" s="770"/>
      <c r="M22" s="262" t="s">
        <v>125</v>
      </c>
      <c r="R22" s="6"/>
      <c r="S22" s="6"/>
      <c r="T22" s="6"/>
      <c r="U22" s="6"/>
      <c r="V22" s="6"/>
      <c r="W22" s="6"/>
    </row>
    <row r="23" spans="1:23" x14ac:dyDescent="0.4">
      <c r="A23" s="260"/>
      <c r="B23" s="1"/>
      <c r="C23" s="363" t="str">
        <f>IF($B23="","",VLOOKUP($B23,Subject!$A$4:$H$500,2,FALSE))</f>
        <v/>
      </c>
      <c r="D23" s="362" t="str">
        <f>IF($B23="","",VLOOKUP($B23,Subject!$A$4:$H$500,3,FALSE))</f>
        <v/>
      </c>
      <c r="E23" s="362" t="str">
        <f>IF($B23="","",VLOOKUP($B23,Subject!$A$4:$H$500,4,FALSE))</f>
        <v/>
      </c>
      <c r="F23" s="362" t="str">
        <f>IF($B23="","",IF(VLOOKUP($B23,Subject!$A$4:$H$500,8,FALSE)="","",VLOOKUP($B23,Subject!$A$4:$H$500,8,FALSE)))</f>
        <v/>
      </c>
      <c r="G23" s="260"/>
      <c r="H23" s="7"/>
      <c r="I23" s="772" t="s">
        <v>129</v>
      </c>
      <c r="J23" s="772"/>
      <c r="K23" s="770" t="s">
        <v>130</v>
      </c>
      <c r="L23" s="770"/>
      <c r="M23" s="262" t="s">
        <v>124</v>
      </c>
      <c r="R23" s="6"/>
      <c r="S23" s="6"/>
      <c r="T23" s="6"/>
      <c r="U23" s="6"/>
      <c r="V23" s="6"/>
      <c r="W23" s="6"/>
    </row>
    <row r="24" spans="1:23" x14ac:dyDescent="0.4">
      <c r="A24" s="260"/>
      <c r="B24" s="1"/>
      <c r="C24" s="363" t="str">
        <f>IF($B24="","",VLOOKUP($B24,Subject!$A$4:$H$500,2,FALSE))</f>
        <v/>
      </c>
      <c r="D24" s="362" t="str">
        <f>IF($B24="","",VLOOKUP($B24,Subject!$A$4:$H$500,3,FALSE))</f>
        <v/>
      </c>
      <c r="E24" s="362" t="str">
        <f>IF($B24="","",VLOOKUP($B24,Subject!$A$4:$H$500,4,FALSE))</f>
        <v/>
      </c>
      <c r="F24" s="362" t="str">
        <f>IF($B24="","",IF(VLOOKUP($B24,Subject!$A$4:$H$500,8,FALSE)="","",VLOOKUP($B24,Subject!$A$4:$H$500,8,FALSE)))</f>
        <v/>
      </c>
      <c r="G24" s="260"/>
      <c r="H24" s="7"/>
      <c r="I24" s="759"/>
      <c r="J24" s="759"/>
      <c r="K24" s="760"/>
      <c r="L24" s="761"/>
      <c r="M24" s="263"/>
      <c r="R24" s="7"/>
      <c r="S24" s="759"/>
      <c r="T24" s="759"/>
      <c r="U24" s="760"/>
      <c r="V24" s="761"/>
      <c r="W24" s="263"/>
    </row>
    <row r="25" spans="1:23" x14ac:dyDescent="0.4">
      <c r="A25" s="260"/>
      <c r="B25" s="1"/>
      <c r="C25" s="363" t="str">
        <f>IF($B25="","",VLOOKUP($B25,Subject!$A$4:$H$500,2,FALSE))</f>
        <v/>
      </c>
      <c r="D25" s="362" t="str">
        <f>IF($B25="","",VLOOKUP($B25,Subject!$A$4:$H$500,3,FALSE))</f>
        <v/>
      </c>
      <c r="E25" s="362" t="str">
        <f>IF($B25="","",VLOOKUP($B25,Subject!$A$4:$H$500,4,FALSE))</f>
        <v/>
      </c>
      <c r="F25" s="362" t="str">
        <f>IF($B25="","",IF(VLOOKUP($B25,Subject!$A$4:$H$500,8,FALSE)="","",VLOOKUP($B25,Subject!$A$4:$H$500,8,FALSE)))</f>
        <v/>
      </c>
      <c r="G25" s="260"/>
      <c r="H25" s="7"/>
      <c r="I25" s="373"/>
      <c r="R25" s="7"/>
      <c r="S25" s="373"/>
    </row>
    <row r="26" spans="1:23" x14ac:dyDescent="0.4">
      <c r="A26" s="260"/>
      <c r="B26" s="1"/>
      <c r="C26" s="363" t="str">
        <f>IF($B26="","",VLOOKUP($B26,Subject!$A$4:$H$500,2,FALSE))</f>
        <v/>
      </c>
      <c r="D26" s="362" t="str">
        <f>IF($B26="","",VLOOKUP($B26,Subject!$A$4:$H$500,3,FALSE))</f>
        <v/>
      </c>
      <c r="E26" s="362" t="str">
        <f>IF($B26="","",VLOOKUP($B26,Subject!$A$4:$H$500,4,FALSE))</f>
        <v/>
      </c>
      <c r="F26" s="362" t="str">
        <f>IF($B26="","",IF(VLOOKUP($B26,Subject!$A$4:$H$500,8,FALSE)="","",VLOOKUP($B26,Subject!$A$4:$H$500,8,FALSE)))</f>
        <v/>
      </c>
      <c r="G26" s="260"/>
      <c r="H26" s="7"/>
      <c r="R26" s="7"/>
    </row>
    <row r="27" spans="1:23" x14ac:dyDescent="0.4">
      <c r="A27" s="260"/>
      <c r="B27" s="1"/>
      <c r="C27" s="363" t="str">
        <f>IF($B27="","",VLOOKUP($B27,Subject!$A$4:$H$500,2,FALSE))</f>
        <v/>
      </c>
      <c r="D27" s="362" t="str">
        <f>IF($B27="","",VLOOKUP($B27,Subject!$A$4:$H$500,3,FALSE))</f>
        <v/>
      </c>
      <c r="E27" s="362" t="str">
        <f>IF($B27="","",VLOOKUP($B27,Subject!$A$4:$H$500,4,FALSE))</f>
        <v/>
      </c>
      <c r="F27" s="362" t="str">
        <f>IF($B27="","",IF(VLOOKUP($B27,Subject!$A$4:$H$500,8,FALSE)="","",VLOOKUP($B27,Subject!$A$4:$H$500,8,FALSE)))</f>
        <v/>
      </c>
      <c r="G27" s="260"/>
      <c r="H27" s="7"/>
      <c r="R27" s="7"/>
    </row>
    <row r="28" spans="1:23" x14ac:dyDescent="0.4">
      <c r="A28" s="260"/>
      <c r="B28" s="1"/>
      <c r="C28" s="363" t="str">
        <f>IF($B28="","",VLOOKUP($B28,Subject!$A$4:$H$500,2,FALSE))</f>
        <v/>
      </c>
      <c r="D28" s="362" t="str">
        <f>IF($B28="","",VLOOKUP($B28,Subject!$A$4:$H$500,3,FALSE))</f>
        <v/>
      </c>
      <c r="E28" s="362" t="str">
        <f>IF($B28="","",VLOOKUP($B28,Subject!$A$4:$H$500,4,FALSE))</f>
        <v/>
      </c>
      <c r="F28" s="362" t="str">
        <f>IF($B28="","",IF(VLOOKUP($B28,Subject!$A$4:$H$500,8,FALSE)="","",VLOOKUP($B28,Subject!$A$4:$H$500,8,FALSE)))</f>
        <v/>
      </c>
      <c r="G28" s="260"/>
      <c r="H28" s="7"/>
      <c r="R28" s="7"/>
    </row>
    <row r="29" spans="1:23" x14ac:dyDescent="0.4">
      <c r="A29" s="260"/>
      <c r="B29" s="765" t="s">
        <v>39</v>
      </c>
      <c r="C29" s="766"/>
      <c r="D29" s="766"/>
      <c r="E29" s="767"/>
      <c r="F29" s="295"/>
      <c r="G29" s="260"/>
      <c r="H29" s="7"/>
      <c r="R29" s="7"/>
    </row>
    <row r="30" spans="1:23" x14ac:dyDescent="0.4">
      <c r="A30" s="260"/>
      <c r="B30" s="2"/>
      <c r="C30" s="3" t="s">
        <v>907</v>
      </c>
      <c r="D30" s="4"/>
      <c r="E30" s="4">
        <v>40</v>
      </c>
      <c r="F30" s="297"/>
      <c r="G30" s="260"/>
    </row>
    <row r="31" spans="1:23" x14ac:dyDescent="0.4">
      <c r="A31" s="260"/>
      <c r="B31" s="2"/>
      <c r="C31" s="3" t="s">
        <v>908</v>
      </c>
      <c r="D31" s="4"/>
      <c r="E31" s="4">
        <v>30</v>
      </c>
      <c r="F31" s="297"/>
      <c r="G31" s="260"/>
    </row>
    <row r="32" spans="1:23" x14ac:dyDescent="0.4">
      <c r="A32" s="260"/>
      <c r="B32" s="2"/>
      <c r="C32" s="3" t="s">
        <v>909</v>
      </c>
      <c r="D32" s="4"/>
      <c r="E32" s="4">
        <v>40</v>
      </c>
      <c r="F32" s="297"/>
      <c r="G32" s="260"/>
    </row>
    <row r="33" spans="1:7" x14ac:dyDescent="0.4">
      <c r="A33" s="260"/>
      <c r="B33" s="2"/>
      <c r="C33" s="3" t="s">
        <v>840</v>
      </c>
      <c r="D33" s="4"/>
      <c r="E33" s="4">
        <v>10</v>
      </c>
      <c r="F33" s="297"/>
      <c r="G33" s="260"/>
    </row>
    <row r="34" spans="1:7" x14ac:dyDescent="0.4">
      <c r="A34" s="260"/>
      <c r="B34" s="260"/>
      <c r="C34" s="260"/>
      <c r="D34" s="260"/>
      <c r="E34" s="260"/>
      <c r="F34" s="260"/>
      <c r="G34" s="260"/>
    </row>
    <row r="35" spans="1:7" x14ac:dyDescent="0.4">
      <c r="A35" s="260"/>
      <c r="B35" s="765" t="s">
        <v>661</v>
      </c>
      <c r="C35" s="766"/>
      <c r="D35" s="766"/>
      <c r="E35" s="767"/>
      <c r="F35" s="295"/>
      <c r="G35" s="260"/>
    </row>
    <row r="36" spans="1:7" x14ac:dyDescent="0.4">
      <c r="A36" s="260"/>
      <c r="B36" s="1"/>
      <c r="C36" s="363" t="str">
        <f>IF($B36="","",VLOOKUP($B36,Subject!$A$4:$H$500,2,FALSE))</f>
        <v/>
      </c>
      <c r="D36" s="362" t="str">
        <f>IF($B36="","",VLOOKUP($B36,Subject!$A$4:$H$500,3,FALSE))</f>
        <v/>
      </c>
      <c r="E36" s="362" t="str">
        <f>IF($B36="","",VLOOKUP($B36,Subject!$A$4:$H$500,4,FALSE))</f>
        <v/>
      </c>
      <c r="F36" s="297"/>
      <c r="G36" s="260"/>
    </row>
    <row r="37" spans="1:7" x14ac:dyDescent="0.4">
      <c r="A37" s="260"/>
      <c r="B37" s="1"/>
      <c r="C37" s="363" t="str">
        <f>IF($B37="","",VLOOKUP($B37,Subject!$A$4:$H$500,2,FALSE))</f>
        <v/>
      </c>
      <c r="D37" s="362" t="str">
        <f>IF($B37="","",VLOOKUP($B37,Subject!$A$4:$H$500,3,FALSE))</f>
        <v/>
      </c>
      <c r="E37" s="362" t="str">
        <f>IF($B37="","",VLOOKUP($B37,Subject!$A$4:$H$500,4,FALSE))</f>
        <v/>
      </c>
      <c r="F37" s="297"/>
      <c r="G37" s="260"/>
    </row>
    <row r="38" spans="1:7" x14ac:dyDescent="0.4">
      <c r="A38" s="260"/>
      <c r="B38" s="1"/>
      <c r="C38" s="363" t="str">
        <f>IF($B38="","",VLOOKUP($B38,Subject!$A$4:$H$500,2,FALSE))</f>
        <v/>
      </c>
      <c r="D38" s="362" t="str">
        <f>IF($B38="","",VLOOKUP($B38,Subject!$A$4:$H$500,3,FALSE))</f>
        <v/>
      </c>
      <c r="E38" s="362" t="str">
        <f>IF($B38="","",VLOOKUP($B38,Subject!$A$4:$H$500,4,FALSE))</f>
        <v/>
      </c>
      <c r="F38" s="297"/>
      <c r="G38" s="260"/>
    </row>
    <row r="39" spans="1:7" x14ac:dyDescent="0.4">
      <c r="A39" s="260"/>
      <c r="B39" s="1"/>
      <c r="C39" s="363" t="str">
        <f>IF($B39="","",VLOOKUP($B39,Subject!$A$4:$H$500,2,FALSE))</f>
        <v/>
      </c>
      <c r="D39" s="362" t="str">
        <f>IF($B39="","",VLOOKUP($B39,Subject!$A$4:$H$500,3,FALSE))</f>
        <v/>
      </c>
      <c r="E39" s="362" t="str">
        <f>IF($B39="","",VLOOKUP($B39,Subject!$A$4:$H$500,4,FALSE))</f>
        <v/>
      </c>
      <c r="F39" s="297"/>
      <c r="G39" s="260"/>
    </row>
    <row r="40" spans="1:7" x14ac:dyDescent="0.4">
      <c r="A40" s="260"/>
      <c r="B40" s="1"/>
      <c r="C40" s="363" t="str">
        <f>IF($B40="","",VLOOKUP($B40,Subject!$A$4:$H$500,2,FALSE))</f>
        <v/>
      </c>
      <c r="D40" s="362" t="str">
        <f>IF($B40="","",VLOOKUP($B40,Subject!$A$4:$H$500,3,FALSE))</f>
        <v/>
      </c>
      <c r="E40" s="362" t="str">
        <f>IF($B40="","",VLOOKUP($B40,Subject!$A$4:$H$500,4,FALSE))</f>
        <v/>
      </c>
      <c r="F40" s="297"/>
      <c r="G40" s="260"/>
    </row>
    <row r="41" spans="1:7" x14ac:dyDescent="0.4">
      <c r="A41" s="260"/>
      <c r="B41" s="1"/>
      <c r="C41" s="363" t="str">
        <f>IF($B41="","",VLOOKUP($B41,Subject!$A$4:$H$500,2,FALSE))</f>
        <v/>
      </c>
      <c r="D41" s="362" t="str">
        <f>IF($B41="","",VLOOKUP($B41,Subject!$A$4:$H$500,3,FALSE))</f>
        <v/>
      </c>
      <c r="E41" s="362" t="str">
        <f>IF($B41="","",VLOOKUP($B41,Subject!$A$4:$H$500,4,FALSE))</f>
        <v/>
      </c>
      <c r="F41" s="297"/>
      <c r="G41" s="260"/>
    </row>
    <row r="42" spans="1:7" x14ac:dyDescent="0.4">
      <c r="A42" s="260"/>
      <c r="B42" s="1"/>
      <c r="C42" s="363" t="str">
        <f>IF($B42="","",VLOOKUP($B42,Subject!$A$4:$H$500,2,FALSE))</f>
        <v/>
      </c>
      <c r="D42" s="362" t="str">
        <f>IF($B42="","",VLOOKUP($B42,Subject!$A$4:$H$500,3,FALSE))</f>
        <v/>
      </c>
      <c r="E42" s="362" t="str">
        <f>IF($B42="","",VLOOKUP($B42,Subject!$A$4:$H$500,4,FALSE))</f>
        <v/>
      </c>
      <c r="F42" s="297"/>
      <c r="G42" s="260"/>
    </row>
    <row r="43" spans="1:7" x14ac:dyDescent="0.4">
      <c r="A43" s="260"/>
      <c r="B43" s="1"/>
      <c r="C43" s="363" t="str">
        <f>IF($B43="","",VLOOKUP($B43,Subject!$A$4:$H$500,2,FALSE))</f>
        <v/>
      </c>
      <c r="D43" s="362" t="str">
        <f>IF($B43="","",VLOOKUP($B43,Subject!$A$4:$H$500,3,FALSE))</f>
        <v/>
      </c>
      <c r="E43" s="362" t="str">
        <f>IF($B43="","",VLOOKUP($B43,Subject!$A$4:$H$500,4,FALSE))</f>
        <v/>
      </c>
      <c r="F43" s="297"/>
      <c r="G43" s="260"/>
    </row>
    <row r="44" spans="1:7" x14ac:dyDescent="0.4">
      <c r="A44" s="260"/>
      <c r="B44" s="260"/>
      <c r="C44" s="260"/>
      <c r="D44" s="260"/>
      <c r="E44" s="260"/>
      <c r="F44" s="260"/>
      <c r="G44" s="260"/>
    </row>
  </sheetData>
  <sheetProtection algorithmName="SHA-512" hashValue="ghV7vyKXcuVMnPUT/H1U2XWDVuzkBOxK+cP/bGNu72pVzuR2yyQau87VYDsRSNgoeRnLzl59OW9yaqwdQ/y9hg==" saltValue="XdPzWhuAkP8L9oKVXgBRnA==" spinCount="100000" sheet="1" objects="1" scenarios="1"/>
  <mergeCells count="30">
    <mergeCell ref="B18:E18"/>
    <mergeCell ref="B29:E29"/>
    <mergeCell ref="B6:E6"/>
    <mergeCell ref="A1:G1"/>
    <mergeCell ref="I1:M1"/>
    <mergeCell ref="A2:G2"/>
    <mergeCell ref="A3:G3"/>
    <mergeCell ref="A4:G4"/>
    <mergeCell ref="A5:G5"/>
    <mergeCell ref="I17:M17"/>
    <mergeCell ref="I18:J18"/>
    <mergeCell ref="K18:L18"/>
    <mergeCell ref="I19:J19"/>
    <mergeCell ref="K19:L19"/>
    <mergeCell ref="I20:J20"/>
    <mergeCell ref="K20:L20"/>
    <mergeCell ref="B35:E35"/>
    <mergeCell ref="I24:J24"/>
    <mergeCell ref="K24:L24"/>
    <mergeCell ref="I21:J21"/>
    <mergeCell ref="K21:L21"/>
    <mergeCell ref="I22:J22"/>
    <mergeCell ref="K22:L22"/>
    <mergeCell ref="I23:J23"/>
    <mergeCell ref="K23:L23"/>
    <mergeCell ref="S24:T24"/>
    <mergeCell ref="U24:V24"/>
    <mergeCell ref="O8:Q9"/>
    <mergeCell ref="O10:Q11"/>
    <mergeCell ref="S1:W1"/>
  </mergeCells>
  <phoneticPr fontId="40" type="noConversion"/>
  <pageMargins left="0.7" right="0.7" top="0.75" bottom="0.75" header="0.3" footer="0.3"/>
  <pageSetup paperSize="9" orientation="portrait" horizontalDpi="4294967293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9507CC76-A9DD-42D6-989F-E795EF7B3338}">
          <x14:formula1>
            <xm:f>Subject!$A$1:$A$500</xm:f>
          </x14:formula1>
          <xm:sqref>B36:B43 B19:B28</xm:sqref>
        </x14:dataValidation>
        <x14:dataValidation type="list" allowBlank="1" showInputMessage="1" showErrorMessage="1" xr:uid="{D4B05C0B-B65D-4E72-AD5C-2237BAC9BC3A}">
          <x14:formula1>
            <xm:f>Subject!$A$4:$A$500</xm:f>
          </x14:formula1>
          <xm:sqref>B8:B15 B17 B16</xm:sqref>
        </x14:dataValidation>
        <x14:dataValidation type="list" allowBlank="1" showInputMessage="1" showErrorMessage="1" xr:uid="{F7BBD8AA-EF7E-410A-AEEA-63167E4E6C33}">
          <x14:formula1>
            <xm:f>ข้อมูล1!$A$2:$A$40</xm:f>
          </x14:formula1>
          <xm:sqref>J2</xm:sqref>
        </x14:dataValidation>
        <x14:dataValidation type="list" allowBlank="1" showInputMessage="1" showErrorMessage="1" xr:uid="{581E99CC-E618-4ED9-9B75-0956EA333955}">
          <x14:formula1>
            <xm:f>ข้อมูล1!$D$2:$D$35</xm:f>
          </x14:formula1>
          <xm:sqref>M2 M12</xm:sqref>
        </x14:dataValidation>
        <x14:dataValidation type="list" allowBlank="1" showInputMessage="1" showErrorMessage="1" xr:uid="{9CF5ECA9-A9C6-41EC-87F2-0E27C066D6F5}">
          <x14:formula1>
            <xm:f>ข้อมูล1!$B$2:$B$32</xm:f>
          </x14:formula1>
          <xm:sqref>K12</xm:sqref>
        </x14:dataValidation>
        <x14:dataValidation type="list" allowBlank="1" showInputMessage="1" showErrorMessage="1" xr:uid="{B9BDAAE4-0015-4C54-8560-A15377A33FBA}">
          <x14:formula1>
            <xm:f>ข้อมูล1!$C$2:$C$13</xm:f>
          </x14:formula1>
          <xm:sqref>L12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</sheetPr>
  <dimension ref="A1:CE68"/>
  <sheetViews>
    <sheetView view="pageBreakPreview" topLeftCell="A3" zoomScale="76" zoomScaleSheetLayoutView="76" workbookViewId="0">
      <pane xSplit="3" ySplit="7" topLeftCell="D10" activePane="bottomRight" state="frozen"/>
      <selection activeCell="BU43" sqref="BU43"/>
      <selection pane="topRight" activeCell="BU43" sqref="BU43"/>
      <selection pane="bottomLeft" activeCell="BU43" sqref="BU43"/>
      <selection pane="bottomRight" activeCell="AW54" sqref="AW54"/>
    </sheetView>
  </sheetViews>
  <sheetFormatPr defaultColWidth="9.28515625" defaultRowHeight="21" x14ac:dyDescent="0.35"/>
  <cols>
    <col min="1" max="1" width="3.5703125" style="14" customWidth="1"/>
    <col min="2" max="2" width="10.42578125" style="14" customWidth="1"/>
    <col min="3" max="3" width="8.5703125" style="14" customWidth="1"/>
    <col min="4" max="4" width="3.5703125" style="14" customWidth="1"/>
    <col min="5" max="5" width="3.42578125" style="14" customWidth="1"/>
    <col min="6" max="6" width="3.5703125" style="16" customWidth="1"/>
    <col min="7" max="7" width="3.42578125" style="14" customWidth="1"/>
    <col min="8" max="8" width="3.5703125" style="14" customWidth="1"/>
    <col min="9" max="9" width="3.42578125" style="14" customWidth="1"/>
    <col min="10" max="10" width="3.5703125" style="14" customWidth="1"/>
    <col min="11" max="11" width="3.42578125" style="14" customWidth="1"/>
    <col min="12" max="12" width="3.5703125" style="14" customWidth="1"/>
    <col min="13" max="13" width="3.42578125" style="14" customWidth="1"/>
    <col min="14" max="14" width="3.5703125" style="14" customWidth="1"/>
    <col min="15" max="15" width="3.42578125" style="14" customWidth="1"/>
    <col min="16" max="16" width="3.5703125" style="14" customWidth="1"/>
    <col min="17" max="17" width="3.42578125" style="14" customWidth="1"/>
    <col min="18" max="18" width="3.5703125" style="14" customWidth="1"/>
    <col min="19" max="19" width="3.42578125" style="14" customWidth="1"/>
    <col min="20" max="20" width="3.5703125" style="14" customWidth="1"/>
    <col min="21" max="21" width="3.42578125" style="14" customWidth="1"/>
    <col min="22" max="22" width="3.5703125" style="14" customWidth="1"/>
    <col min="23" max="23" width="3.42578125" style="14" customWidth="1"/>
    <col min="24" max="24" width="3.5703125" style="14" customWidth="1"/>
    <col min="25" max="25" width="10.42578125" style="14" customWidth="1"/>
    <col min="26" max="26" width="8.5703125" style="14" customWidth="1"/>
    <col min="27" max="27" width="3.5703125" style="14" customWidth="1"/>
    <col min="28" max="46" width="3.42578125" style="14" customWidth="1"/>
    <col min="47" max="49" width="4.42578125" style="14" customWidth="1"/>
    <col min="50" max="51" width="4.7109375" style="14" hidden="1" customWidth="1"/>
    <col min="52" max="82" width="4.7109375" style="16" hidden="1" customWidth="1"/>
    <col min="83" max="83" width="4.7109375" style="14" hidden="1" customWidth="1"/>
    <col min="84" max="84" width="9.28515625" style="14" customWidth="1"/>
    <col min="85" max="16384" width="9.28515625" style="14"/>
  </cols>
  <sheetData>
    <row r="1" spans="1:83" s="13" customFormat="1" ht="24.75" customHeight="1" x14ac:dyDescent="0.3">
      <c r="A1" s="958"/>
      <c r="B1" s="958"/>
      <c r="C1" s="958"/>
      <c r="D1" s="958"/>
      <c r="E1" s="958"/>
      <c r="F1" s="958"/>
      <c r="G1" s="958"/>
      <c r="H1" s="958"/>
      <c r="I1" s="958"/>
      <c r="J1" s="958"/>
      <c r="K1" s="958"/>
      <c r="L1" s="958"/>
      <c r="M1" s="958"/>
      <c r="N1" s="958"/>
      <c r="O1" s="958"/>
      <c r="P1" s="958"/>
      <c r="Q1" s="958"/>
      <c r="R1" s="958"/>
      <c r="S1" s="958"/>
      <c r="T1" s="958"/>
      <c r="U1" s="958"/>
      <c r="V1" s="958"/>
      <c r="W1" s="958"/>
      <c r="X1" s="958"/>
      <c r="Y1" s="958"/>
      <c r="Z1" s="958"/>
      <c r="AA1" s="958"/>
      <c r="AB1" s="958"/>
      <c r="AC1" s="958"/>
      <c r="AD1" s="958"/>
      <c r="AE1" s="958"/>
      <c r="AF1" s="958"/>
      <c r="AG1" s="958"/>
      <c r="AH1" s="958"/>
      <c r="AI1" s="958"/>
      <c r="AJ1" s="958"/>
      <c r="AK1" s="958"/>
      <c r="AL1" s="958"/>
      <c r="AM1" s="958"/>
      <c r="AN1" s="958"/>
      <c r="AO1" s="958"/>
      <c r="AP1" s="958"/>
      <c r="AQ1" s="958"/>
      <c r="AR1" s="958"/>
      <c r="AS1" s="958"/>
      <c r="AT1" s="958"/>
      <c r="AU1" s="958"/>
      <c r="AV1" s="958"/>
      <c r="AW1" s="958"/>
      <c r="AX1" s="958"/>
      <c r="AY1" s="339"/>
      <c r="AZ1" s="963"/>
      <c r="BA1" s="963"/>
      <c r="BB1" s="963"/>
      <c r="BC1" s="963"/>
      <c r="BD1" s="963"/>
      <c r="BE1" s="963"/>
      <c r="BF1" s="963"/>
      <c r="BG1" s="963"/>
      <c r="BH1" s="963"/>
      <c r="BI1" s="963"/>
      <c r="BJ1" s="963"/>
      <c r="BK1" s="963"/>
      <c r="BL1" s="963"/>
      <c r="BM1" s="963"/>
      <c r="BN1" s="963"/>
      <c r="BO1" s="963"/>
      <c r="BP1" s="963"/>
      <c r="BQ1" s="963"/>
      <c r="BR1" s="963"/>
      <c r="BS1" s="963"/>
      <c r="BT1" s="963"/>
      <c r="BU1" s="31"/>
      <c r="BV1" s="31"/>
      <c r="BW1" s="31"/>
      <c r="BX1" s="31"/>
      <c r="BY1" s="31"/>
      <c r="BZ1" s="31"/>
      <c r="CA1" s="31"/>
      <c r="CB1" s="31"/>
      <c r="CC1" s="31"/>
      <c r="CD1" s="31"/>
    </row>
    <row r="2" spans="1:83" s="13" customFormat="1" ht="24.75" customHeight="1" x14ac:dyDescent="0.3">
      <c r="F2" s="371"/>
      <c r="L2" s="31"/>
      <c r="M2" s="31"/>
      <c r="N2" s="31"/>
      <c r="O2" s="31"/>
      <c r="P2" s="31"/>
      <c r="Q2" s="31"/>
      <c r="R2" s="31"/>
      <c r="S2" s="31"/>
      <c r="T2" s="31"/>
    </row>
    <row r="3" spans="1:83" s="13" customFormat="1" ht="21.75" customHeight="1" x14ac:dyDescent="0.3">
      <c r="A3" s="958" t="str">
        <f>CONCATENATE("ประกาศผลการสอบวัดผลสัมฤทธิ์ทางการเรียน ปีการศึกษา  ",'01.ข้อมูลเบื้องต้น'!$M$2)</f>
        <v>ประกาศผลการสอบวัดผลสัมฤทธิ์ทางการเรียน ปีการศึกษา  2567</v>
      </c>
      <c r="B3" s="958"/>
      <c r="C3" s="958"/>
      <c r="D3" s="958"/>
      <c r="E3" s="958"/>
      <c r="F3" s="958"/>
      <c r="G3" s="958"/>
      <c r="H3" s="958"/>
      <c r="I3" s="958"/>
      <c r="J3" s="958"/>
      <c r="K3" s="958"/>
      <c r="L3" s="958"/>
      <c r="M3" s="958"/>
      <c r="N3" s="958"/>
      <c r="O3" s="958"/>
      <c r="P3" s="958"/>
      <c r="Q3" s="958"/>
      <c r="R3" s="958"/>
      <c r="S3" s="958"/>
      <c r="T3" s="958"/>
      <c r="U3" s="958"/>
      <c r="V3" s="958"/>
      <c r="W3" s="958"/>
      <c r="X3" s="958" t="str">
        <f>CONCATENATE("ประกาศผลการสอบวัดผลสัมฤทธิ์ทางการเรียน ปีการศึกษา  ",'01.ข้อมูลเบื้องต้น'!$M$2)</f>
        <v>ประกาศผลการสอบวัดผลสัมฤทธิ์ทางการเรียน ปีการศึกษา  2567</v>
      </c>
      <c r="Y3" s="958"/>
      <c r="Z3" s="958"/>
      <c r="AA3" s="958"/>
      <c r="AB3" s="958"/>
      <c r="AC3" s="958"/>
      <c r="AD3" s="958"/>
      <c r="AE3" s="958"/>
      <c r="AF3" s="958"/>
      <c r="AG3" s="958"/>
      <c r="AH3" s="958"/>
      <c r="AI3" s="958"/>
      <c r="AJ3" s="958"/>
      <c r="AK3" s="958"/>
      <c r="AL3" s="958"/>
      <c r="AM3" s="958"/>
      <c r="AN3" s="958"/>
      <c r="AO3" s="958"/>
      <c r="AP3" s="958"/>
      <c r="AQ3" s="958"/>
      <c r="AR3" s="958"/>
      <c r="AS3" s="958"/>
      <c r="AT3" s="958"/>
      <c r="AU3" s="958"/>
      <c r="AV3" s="958"/>
      <c r="AW3" s="958"/>
      <c r="AX3" s="958"/>
      <c r="AY3" s="339"/>
      <c r="AZ3" s="963" t="s">
        <v>61</v>
      </c>
      <c r="BA3" s="963"/>
      <c r="BB3" s="963"/>
      <c r="BC3" s="963"/>
      <c r="BD3" s="963"/>
      <c r="BE3" s="963"/>
      <c r="BF3" s="963"/>
      <c r="BG3" s="963"/>
      <c r="BH3" s="963"/>
      <c r="BI3" s="963"/>
      <c r="BJ3" s="963"/>
      <c r="BK3" s="963"/>
      <c r="BL3" s="963"/>
      <c r="BM3" s="963"/>
      <c r="BN3" s="963"/>
      <c r="BO3" s="963"/>
      <c r="BP3" s="963"/>
      <c r="BQ3" s="963"/>
      <c r="BR3" s="963"/>
      <c r="BS3" s="963"/>
      <c r="BT3" s="963"/>
      <c r="BU3" s="31"/>
      <c r="BV3" s="31"/>
      <c r="BW3" s="31"/>
      <c r="BX3" s="31"/>
      <c r="BY3" s="31"/>
      <c r="BZ3" s="31"/>
      <c r="CA3" s="31"/>
      <c r="CB3" s="31"/>
      <c r="CC3" s="31"/>
      <c r="CD3" s="31"/>
    </row>
    <row r="4" spans="1:83" s="13" customFormat="1" ht="21.75" customHeight="1" x14ac:dyDescent="0.3">
      <c r="A4" s="958" t="s">
        <v>679</v>
      </c>
      <c r="B4" s="958"/>
      <c r="C4" s="958"/>
      <c r="D4" s="958"/>
      <c r="E4" s="958"/>
      <c r="F4" s="958"/>
      <c r="G4" s="958"/>
      <c r="H4" s="958"/>
      <c r="I4" s="958"/>
      <c r="J4" s="958"/>
      <c r="K4" s="958"/>
      <c r="L4" s="958"/>
      <c r="M4" s="958"/>
      <c r="N4" s="958"/>
      <c r="O4" s="958"/>
      <c r="P4" s="958"/>
      <c r="Q4" s="958"/>
      <c r="R4" s="958"/>
      <c r="S4" s="958"/>
      <c r="T4" s="958"/>
      <c r="U4" s="958"/>
      <c r="V4" s="958"/>
      <c r="W4" s="958"/>
      <c r="X4" s="958" t="s">
        <v>679</v>
      </c>
      <c r="Y4" s="958"/>
      <c r="Z4" s="958"/>
      <c r="AA4" s="958"/>
      <c r="AB4" s="958"/>
      <c r="AC4" s="958"/>
      <c r="AD4" s="958"/>
      <c r="AE4" s="958"/>
      <c r="AF4" s="958"/>
      <c r="AG4" s="958"/>
      <c r="AH4" s="958"/>
      <c r="AI4" s="958"/>
      <c r="AJ4" s="958"/>
      <c r="AK4" s="958"/>
      <c r="AL4" s="958"/>
      <c r="AM4" s="958"/>
      <c r="AN4" s="958"/>
      <c r="AO4" s="958"/>
      <c r="AP4" s="958"/>
      <c r="AQ4" s="958"/>
      <c r="AR4" s="958"/>
      <c r="AS4" s="958"/>
      <c r="AT4" s="958"/>
      <c r="AU4" s="958"/>
      <c r="AV4" s="958"/>
      <c r="AW4" s="958"/>
      <c r="AX4" s="958"/>
      <c r="AY4" s="339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</row>
    <row r="5" spans="1:83" s="13" customFormat="1" ht="21.75" customHeight="1" x14ac:dyDescent="0.3">
      <c r="A5" s="958" t="str">
        <f>IF(D10="","ชั้น........................................................",CONCATENATE("ชั้น",'01.ข้อมูลเบื้องต้น'!$J$2))</f>
        <v>ชั้น........................................................</v>
      </c>
      <c r="B5" s="958"/>
      <c r="C5" s="958"/>
      <c r="D5" s="958"/>
      <c r="E5" s="958"/>
      <c r="F5" s="958"/>
      <c r="G5" s="958"/>
      <c r="H5" s="958"/>
      <c r="I5" s="958"/>
      <c r="J5" s="958"/>
      <c r="K5" s="958"/>
      <c r="L5" s="958"/>
      <c r="M5" s="958"/>
      <c r="N5" s="958"/>
      <c r="O5" s="958"/>
      <c r="P5" s="958"/>
      <c r="Q5" s="958"/>
      <c r="R5" s="958"/>
      <c r="S5" s="958"/>
      <c r="T5" s="958"/>
      <c r="U5" s="958"/>
      <c r="V5" s="958"/>
      <c r="W5" s="958"/>
      <c r="X5" s="958" t="str">
        <f>IF(AA10="","ชั้น........................................................",CONCATENATE("ชั้น",'01.ข้อมูลเบื้องต้น'!$J$2))</f>
        <v>ชั้น........................................................</v>
      </c>
      <c r="Y5" s="958"/>
      <c r="Z5" s="958"/>
      <c r="AA5" s="958"/>
      <c r="AB5" s="958"/>
      <c r="AC5" s="958"/>
      <c r="AD5" s="958"/>
      <c r="AE5" s="958"/>
      <c r="AF5" s="958"/>
      <c r="AG5" s="958"/>
      <c r="AH5" s="958"/>
      <c r="AI5" s="958"/>
      <c r="AJ5" s="958"/>
      <c r="AK5" s="958"/>
      <c r="AL5" s="958"/>
      <c r="AM5" s="958"/>
      <c r="AN5" s="958"/>
      <c r="AO5" s="958"/>
      <c r="AP5" s="958"/>
      <c r="AQ5" s="958"/>
      <c r="AR5" s="958"/>
      <c r="AS5" s="958"/>
      <c r="AT5" s="958"/>
      <c r="AU5" s="958"/>
      <c r="AV5" s="958"/>
      <c r="AW5" s="958"/>
      <c r="AX5" s="958"/>
      <c r="AY5" s="339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</row>
    <row r="6" spans="1:83" ht="12.75" customHeight="1" thickBot="1" x14ac:dyDescent="0.4">
      <c r="AN6" s="16"/>
      <c r="AO6" s="339"/>
      <c r="AP6" s="16"/>
      <c r="AQ6" s="16"/>
      <c r="AR6" s="16"/>
      <c r="AS6" s="16"/>
      <c r="AT6" s="16"/>
      <c r="AU6" s="16"/>
      <c r="AV6" s="16"/>
      <c r="AW6" s="16"/>
      <c r="AX6" s="16"/>
      <c r="AY6" s="16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</row>
    <row r="7" spans="1:83" s="15" customFormat="1" ht="21.75" customHeight="1" x14ac:dyDescent="0.35">
      <c r="A7" s="1011" t="s">
        <v>0</v>
      </c>
      <c r="B7" s="1014" t="s">
        <v>1</v>
      </c>
      <c r="C7" s="1015"/>
      <c r="D7" s="989" t="s">
        <v>2</v>
      </c>
      <c r="E7" s="990"/>
      <c r="F7" s="990"/>
      <c r="G7" s="990"/>
      <c r="H7" s="990"/>
      <c r="I7" s="990"/>
      <c r="J7" s="990"/>
      <c r="K7" s="990"/>
      <c r="L7" s="990"/>
      <c r="M7" s="990"/>
      <c r="N7" s="990"/>
      <c r="O7" s="990"/>
      <c r="P7" s="990"/>
      <c r="Q7" s="990"/>
      <c r="R7" s="990"/>
      <c r="S7" s="990"/>
      <c r="T7" s="990"/>
      <c r="U7" s="990"/>
      <c r="V7" s="990"/>
      <c r="W7" s="991"/>
      <c r="X7" s="1011" t="s">
        <v>0</v>
      </c>
      <c r="Y7" s="1014" t="s">
        <v>1</v>
      </c>
      <c r="Z7" s="1015"/>
      <c r="AA7" s="1020" t="s">
        <v>3</v>
      </c>
      <c r="AB7" s="990"/>
      <c r="AC7" s="990"/>
      <c r="AD7" s="990"/>
      <c r="AE7" s="990"/>
      <c r="AF7" s="990"/>
      <c r="AG7" s="990"/>
      <c r="AH7" s="990"/>
      <c r="AI7" s="990"/>
      <c r="AJ7" s="990"/>
      <c r="AK7" s="990"/>
      <c r="AL7" s="990"/>
      <c r="AM7" s="990"/>
      <c r="AN7" s="990"/>
      <c r="AO7" s="990"/>
      <c r="AP7" s="990"/>
      <c r="AQ7" s="990"/>
      <c r="AR7" s="990"/>
      <c r="AS7" s="990"/>
      <c r="AT7" s="990"/>
      <c r="AU7" s="984" t="s">
        <v>62</v>
      </c>
      <c r="AV7" s="984" t="s">
        <v>48</v>
      </c>
      <c r="AW7" s="968" t="s">
        <v>11</v>
      </c>
      <c r="AX7" s="981" t="s">
        <v>4</v>
      </c>
      <c r="AY7" s="390"/>
      <c r="AZ7" s="964" t="s">
        <v>2</v>
      </c>
      <c r="BA7" s="964"/>
      <c r="BB7" s="965"/>
      <c r="BC7" s="965"/>
      <c r="BD7" s="965"/>
      <c r="BE7" s="965"/>
      <c r="BF7" s="965"/>
      <c r="BG7" s="965"/>
      <c r="BH7" s="965"/>
      <c r="BI7" s="965"/>
      <c r="BJ7" s="965"/>
      <c r="BK7" s="965"/>
      <c r="BL7" s="965"/>
      <c r="BM7" s="965"/>
      <c r="BN7" s="965"/>
      <c r="BO7" s="965"/>
      <c r="BP7" s="965"/>
      <c r="BQ7" s="966"/>
      <c r="BR7" s="967"/>
      <c r="BS7" s="947" t="s">
        <v>3</v>
      </c>
      <c r="BT7" s="947"/>
      <c r="BU7" s="947"/>
      <c r="BV7" s="947"/>
      <c r="BW7" s="947"/>
      <c r="BX7" s="947"/>
      <c r="BY7" s="947"/>
      <c r="BZ7" s="947"/>
      <c r="CA7" s="947"/>
      <c r="CB7" s="947"/>
      <c r="CC7" s="947"/>
      <c r="CD7" s="948"/>
    </row>
    <row r="8" spans="1:83" ht="73.5" customHeight="1" x14ac:dyDescent="0.35">
      <c r="A8" s="1012"/>
      <c r="B8" s="1016"/>
      <c r="C8" s="1017"/>
      <c r="D8" s="949" t="str">
        <f>IF('01.ข้อมูลเบื้องต้น'!C8="","",'01.ข้อมูลเบื้องต้น'!C8)</f>
        <v/>
      </c>
      <c r="E8" s="950"/>
      <c r="F8" s="950" t="str">
        <f>IF('01.ข้อมูลเบื้องต้น'!C9="","",'01.ข้อมูลเบื้องต้น'!C9)</f>
        <v/>
      </c>
      <c r="G8" s="950"/>
      <c r="H8" s="950" t="str">
        <f>IF('01.ข้อมูลเบื้องต้น'!C10="","",'01.ข้อมูลเบื้องต้น'!C10)</f>
        <v/>
      </c>
      <c r="I8" s="950"/>
      <c r="J8" s="950" t="str">
        <f>IF('01.ข้อมูลเบื้องต้น'!C11="","",'01.ข้อมูลเบื้องต้น'!C11)</f>
        <v/>
      </c>
      <c r="K8" s="950"/>
      <c r="L8" s="950" t="str">
        <f>IF('01.ข้อมูลเบื้องต้น'!C12="","",'01.ข้อมูลเบื้องต้น'!C12)</f>
        <v/>
      </c>
      <c r="M8" s="950"/>
      <c r="N8" s="950" t="str">
        <f>IF('01.ข้อมูลเบื้องต้น'!C13="","",'01.ข้อมูลเบื้องต้น'!C13)</f>
        <v/>
      </c>
      <c r="O8" s="950"/>
      <c r="P8" s="950" t="str">
        <f>IF('01.ข้อมูลเบื้องต้น'!C14="","",'01.ข้อมูลเบื้องต้น'!C14)</f>
        <v/>
      </c>
      <c r="Q8" s="950"/>
      <c r="R8" s="950" t="str">
        <f>IF('01.ข้อมูลเบื้องต้น'!C15="","",'01.ข้อมูลเบื้องต้น'!C15)</f>
        <v/>
      </c>
      <c r="S8" s="950"/>
      <c r="T8" s="950" t="str">
        <f>IF('01.ข้อมูลเบื้องต้น'!C16="","",'01.ข้อมูลเบื้องต้น'!C16)</f>
        <v/>
      </c>
      <c r="U8" s="950"/>
      <c r="V8" s="950" t="str">
        <f>IF('01.ข้อมูลเบื้องต้น'!C17="","",'01.ข้อมูลเบื้องต้น'!C17)</f>
        <v/>
      </c>
      <c r="W8" s="951"/>
      <c r="X8" s="1012"/>
      <c r="Y8" s="1016"/>
      <c r="Z8" s="1017"/>
      <c r="AA8" s="1010" t="str">
        <f>IF('01.ข้อมูลเบื้องต้น'!C19="","",'01.ข้อมูลเบื้องต้น'!C19)</f>
        <v/>
      </c>
      <c r="AB8" s="950"/>
      <c r="AC8" s="950" t="str">
        <f>IF('01.ข้อมูลเบื้องต้น'!C20="","",'01.ข้อมูลเบื้องต้น'!C20)</f>
        <v/>
      </c>
      <c r="AD8" s="950"/>
      <c r="AE8" s="950" t="str">
        <f>IF('01.ข้อมูลเบื้องต้น'!C21="","",'01.ข้อมูลเบื้องต้น'!C21)</f>
        <v/>
      </c>
      <c r="AF8" s="950" t="e">
        <f>IF('01.ข้อมูลเบื้องต้น'!#REF!="","",'01.ข้อมูลเบื้องต้น'!#REF!)</f>
        <v>#REF!</v>
      </c>
      <c r="AG8" s="950" t="str">
        <f>IF('01.ข้อมูลเบื้องต้น'!C22="","",'01.ข้อมูลเบื้องต้น'!C22)</f>
        <v/>
      </c>
      <c r="AH8" s="950" t="e">
        <f>IF('01.ข้อมูลเบื้องต้น'!#REF!="","",'01.ข้อมูลเบื้องต้น'!#REF!)</f>
        <v>#REF!</v>
      </c>
      <c r="AI8" s="950" t="str">
        <f>IF('01.ข้อมูลเบื้องต้น'!C23="","",'01.ข้อมูลเบื้องต้น'!C23)</f>
        <v/>
      </c>
      <c r="AJ8" s="950" t="e">
        <f>IF('01.ข้อมูลเบื้องต้น'!#REF!="","",'01.ข้อมูลเบื้องต้น'!#REF!)</f>
        <v>#REF!</v>
      </c>
      <c r="AK8" s="950" t="str">
        <f>IF('01.ข้อมูลเบื้องต้น'!C24="","",'01.ข้อมูลเบื้องต้น'!C24)</f>
        <v/>
      </c>
      <c r="AL8" s="950"/>
      <c r="AM8" s="950" t="str">
        <f>IF('01.ข้อมูลเบื้องต้น'!C25="","",'01.ข้อมูลเบื้องต้น'!C25)</f>
        <v/>
      </c>
      <c r="AN8" s="950" t="e">
        <f>IF('01.ข้อมูลเบื้องต้น'!#REF!="","",'01.ข้อมูลเบื้องต้น'!#REF!)</f>
        <v>#REF!</v>
      </c>
      <c r="AO8" s="950" t="str">
        <f>IF('01.ข้อมูลเบื้องต้น'!C26="","",'01.ข้อมูลเบื้องต้น'!C26)</f>
        <v/>
      </c>
      <c r="AP8" s="950" t="e">
        <f>IF('01.ข้อมูลเบื้องต้น'!#REF!="","",'01.ข้อมูลเบื้องต้น'!#REF!)</f>
        <v>#REF!</v>
      </c>
      <c r="AQ8" s="950" t="str">
        <f>IF('01.ข้อมูลเบื้องต้น'!C27="","",'01.ข้อมูลเบื้องต้น'!C27)</f>
        <v/>
      </c>
      <c r="AR8" s="950" t="e">
        <f>IF('01.ข้อมูลเบื้องต้น'!#REF!="","",'01.ข้อมูลเบื้องต้น'!#REF!)</f>
        <v>#REF!</v>
      </c>
      <c r="AS8" s="950" t="str">
        <f>IF('01.ข้อมูลเบื้องต้น'!C28="","",'01.ข้อมูลเบื้องต้น'!C28)</f>
        <v/>
      </c>
      <c r="AT8" s="950" t="e">
        <f>IF('01.ข้อมูลเบื้องต้น'!#REF!="","",'01.ข้อมูลเบื้องต้น'!#REF!)</f>
        <v>#REF!</v>
      </c>
      <c r="AU8" s="985"/>
      <c r="AV8" s="985"/>
      <c r="AW8" s="969"/>
      <c r="AX8" s="982"/>
      <c r="AY8" s="949" t="str">
        <f>IF('01.ข้อมูลเบื้องต้น'!$C8="","",'01.ข้อมูลเบื้องต้น'!$C8)</f>
        <v/>
      </c>
      <c r="AZ8" s="950"/>
      <c r="BA8" s="950" t="str">
        <f>IF('01.ข้อมูลเบื้องต้น'!$C9="","",'01.ข้อมูลเบื้องต้น'!$C9)</f>
        <v/>
      </c>
      <c r="BB8" s="950"/>
      <c r="BC8" s="950" t="str">
        <f>IF('01.ข้อมูลเบื้องต้น'!$C10="","",'01.ข้อมูลเบื้องต้น'!$C10)</f>
        <v/>
      </c>
      <c r="BD8" s="950"/>
      <c r="BE8" s="950" t="str">
        <f>IF('01.ข้อมูลเบื้องต้น'!$C11="","",'01.ข้อมูลเบื้องต้น'!$C11)</f>
        <v/>
      </c>
      <c r="BF8" s="950"/>
      <c r="BG8" s="950" t="str">
        <f>IF('01.ข้อมูลเบื้องต้น'!$C12="","",'01.ข้อมูลเบื้องต้น'!$C12)</f>
        <v/>
      </c>
      <c r="BH8" s="950"/>
      <c r="BI8" s="950" t="str">
        <f>IF('01.ข้อมูลเบื้องต้น'!$C13="","",'01.ข้อมูลเบื้องต้น'!$C13)</f>
        <v/>
      </c>
      <c r="BJ8" s="950"/>
      <c r="BK8" s="950" t="str">
        <f>IF('01.ข้อมูลเบื้องต้น'!$C14="","",'01.ข้อมูลเบื้องต้น'!$C14)</f>
        <v/>
      </c>
      <c r="BL8" s="950"/>
      <c r="BM8" s="950" t="str">
        <f>IF('01.ข้อมูลเบื้องต้น'!$C15="","",'01.ข้อมูลเบื้องต้น'!$C15)</f>
        <v/>
      </c>
      <c r="BN8" s="950"/>
      <c r="BO8" s="950" t="str">
        <f>IF('01.ข้อมูลเบื้องต้น'!$C16="","",'01.ข้อมูลเบื้องต้น'!$C16)</f>
        <v/>
      </c>
      <c r="BP8" s="950"/>
      <c r="BQ8" s="950" t="str">
        <f>IF('01.ข้อมูลเบื้องต้น'!$C17="","",'01.ข้อมูลเบื้องต้น'!$C17)</f>
        <v/>
      </c>
      <c r="BR8" s="951"/>
      <c r="BS8" s="1010" t="str">
        <f>IF('01.ข้อมูลเบื้องต้น'!C19="","",IF('01.ข้อมูลเบื้องต้น'!F19="SBMLD","SBMLD",'01.ข้อมูลเบื้องต้น'!C19))</f>
        <v/>
      </c>
      <c r="BT8" s="950"/>
      <c r="BU8" s="950" t="str">
        <f>IF('01.ข้อมูลเบื้องต้น'!C20="","",IF(BS8="SBMLD","",IF('01.ข้อมูลเบื้องต้น'!F20="SBMLD","SBMLD",'01.ข้อมูลเบื้องต้น'!C20)))</f>
        <v/>
      </c>
      <c r="BV8" s="950"/>
      <c r="BW8" s="950" t="str">
        <f>IF('01.ข้อมูลเบื้องต้น'!C21="","",IF(BU8="SBMLD","",IF('01.ข้อมูลเบื้องต้น'!F21="SBMLD","SBMLD",'01.ข้อมูลเบื้องต้น'!C21)))</f>
        <v/>
      </c>
      <c r="BX8" s="950"/>
      <c r="BY8" s="950" t="str">
        <f>IF('01.ข้อมูลเบื้องต้น'!C22="","",IF(BW8="SBMLD","",IF('01.ข้อมูลเบื้องต้น'!F22="SBMLD","SBMLD",'01.ข้อมูลเบื้องต้น'!C22)))</f>
        <v/>
      </c>
      <c r="BZ8" s="950"/>
      <c r="CA8" s="950" t="str">
        <f>IF('01.ข้อมูลเบื้องต้น'!C23="","",IF(BY8="SBMLD","",IF(BY8="","",IF('01.ข้อมูลเบื้องต้น'!F23="SBMLD","SBMLD",'01.ข้อมูลเบื้องต้น'!C23))))</f>
        <v/>
      </c>
      <c r="CB8" s="950"/>
      <c r="CC8" s="950" t="str">
        <f>IF('01.ข้อมูลเบื้องต้น'!C24="","",IF(CA8="SBMLD","",IF(CA8="","",IF('01.ข้อมูลเบื้องต้น'!F24="SBMLD","SBMLD",'01.ข้อมูลเบื้องต้น'!C24))))</f>
        <v/>
      </c>
      <c r="CD8" s="950"/>
      <c r="CE8" s="959" t="s">
        <v>11</v>
      </c>
    </row>
    <row r="9" spans="1:83" s="16" customFormat="1" ht="16.5" customHeight="1" thickBot="1" x14ac:dyDescent="0.3">
      <c r="A9" s="1013"/>
      <c r="B9" s="1018"/>
      <c r="C9" s="1019"/>
      <c r="D9" s="368" t="str">
        <f>IF(D8="","",100)</f>
        <v/>
      </c>
      <c r="E9" s="209" t="str">
        <f>IF(D8="","",'01.ข้อมูลเบื้องต้น'!D8)</f>
        <v/>
      </c>
      <c r="F9" s="374" t="str">
        <f>IF(F8="","",100)</f>
        <v/>
      </c>
      <c r="G9" s="209" t="str">
        <f>IF(F8="","",'01.ข้อมูลเบื้องต้น'!D9)</f>
        <v/>
      </c>
      <c r="H9" s="374" t="str">
        <f>IF(H8="","",100)</f>
        <v/>
      </c>
      <c r="I9" s="209" t="str">
        <f>IF(H8="","",'01.ข้อมูลเบื้องต้น'!D10)</f>
        <v/>
      </c>
      <c r="J9" s="374" t="str">
        <f>IF(J8="","",100)</f>
        <v/>
      </c>
      <c r="K9" s="209" t="str">
        <f>IF(J8="","",'01.ข้อมูลเบื้องต้น'!D11)</f>
        <v/>
      </c>
      <c r="L9" s="374" t="str">
        <f>IF(L8="","",100)</f>
        <v/>
      </c>
      <c r="M9" s="209" t="str">
        <f>IF(L8="","",'01.ข้อมูลเบื้องต้น'!D12)</f>
        <v/>
      </c>
      <c r="N9" s="374" t="str">
        <f>IF(N8="","",100)</f>
        <v/>
      </c>
      <c r="O9" s="209" t="str">
        <f>IF(N8="","",'01.ข้อมูลเบื้องต้น'!D13)</f>
        <v/>
      </c>
      <c r="P9" s="374" t="str">
        <f>IF(P8="","",100)</f>
        <v/>
      </c>
      <c r="Q9" s="209" t="str">
        <f>IF(P8="","",'01.ข้อมูลเบื้องต้น'!D14)</f>
        <v/>
      </c>
      <c r="R9" s="374" t="str">
        <f>IF(R8="","",100)</f>
        <v/>
      </c>
      <c r="S9" s="209" t="str">
        <f>IF(R8="","",'01.ข้อมูลเบื้องต้น'!D15)</f>
        <v/>
      </c>
      <c r="T9" s="374" t="str">
        <f>IF(T8="","",100)</f>
        <v/>
      </c>
      <c r="U9" s="209" t="str">
        <f>IF(T8="","",'01.ข้อมูลเบื้องต้น'!D16)</f>
        <v/>
      </c>
      <c r="V9" s="374" t="str">
        <f>IF(V8="","",100)</f>
        <v/>
      </c>
      <c r="W9" s="370" t="str">
        <f>IF(V8="","",'01.ข้อมูลเบื้องต้น'!D17)</f>
        <v/>
      </c>
      <c r="X9" s="1013"/>
      <c r="Y9" s="1018"/>
      <c r="Z9" s="1019"/>
      <c r="AA9" s="376" t="str">
        <f>IF(AA8="","",100)</f>
        <v/>
      </c>
      <c r="AB9" s="209" t="str">
        <f>IF(AA8="","",'01.ข้อมูลเบื้องต้น'!D19)</f>
        <v/>
      </c>
      <c r="AC9" s="374" t="str">
        <f>IF(AC8="","",100)</f>
        <v/>
      </c>
      <c r="AD9" s="209" t="str">
        <f>IF(AC8="","",'01.ข้อมูลเบื้องต้น'!D20)</f>
        <v/>
      </c>
      <c r="AE9" s="374" t="str">
        <f>IF(AE8="","",100)</f>
        <v/>
      </c>
      <c r="AF9" s="209" t="str">
        <f>IF(AE8="","",'01.ข้อมูลเบื้องต้น'!D21)</f>
        <v/>
      </c>
      <c r="AG9" s="374" t="str">
        <f>IF(AG8="","",100)</f>
        <v/>
      </c>
      <c r="AH9" s="209" t="str">
        <f>IF(AG8="","",'01.ข้อมูลเบื้องต้น'!D22)</f>
        <v/>
      </c>
      <c r="AI9" s="374" t="str">
        <f>IF(AI8="","",100)</f>
        <v/>
      </c>
      <c r="AJ9" s="209" t="str">
        <f>IF(AI8="","",'01.ข้อมูลเบื้องต้น'!D23)</f>
        <v/>
      </c>
      <c r="AK9" s="374" t="str">
        <f>IF(AK8="","",100)</f>
        <v/>
      </c>
      <c r="AL9" s="209" t="str">
        <f>IF(AK8="","",'01.ข้อมูลเบื้องต้น'!D24)</f>
        <v/>
      </c>
      <c r="AM9" s="374" t="str">
        <f>IF(AM8="","",100)</f>
        <v/>
      </c>
      <c r="AN9" s="209" t="str">
        <f>IF(AM8="","",'01.ข้อมูลเบื้องต้น'!D25)</f>
        <v/>
      </c>
      <c r="AO9" s="374" t="str">
        <f>IF(AO8="","",100)</f>
        <v/>
      </c>
      <c r="AP9" s="209" t="str">
        <f>IF(AO8="","",'01.ข้อมูลเบื้องต้น'!D26)</f>
        <v/>
      </c>
      <c r="AQ9" s="374" t="str">
        <f>IF(AQ8="","",100)</f>
        <v/>
      </c>
      <c r="AR9" s="209" t="str">
        <f>IF(AQ8="","",'01.ข้อมูลเบื้องต้น'!D27)</f>
        <v/>
      </c>
      <c r="AS9" s="374" t="str">
        <f>IF(AS8="","",100)</f>
        <v/>
      </c>
      <c r="AT9" s="209" t="str">
        <f>IF(AS8="","",'01.ข้อมูลเบื้องต้น'!D28)</f>
        <v/>
      </c>
      <c r="AU9" s="375" t="str">
        <f>'03.คีย์เทอม2'!DC8</f>
        <v/>
      </c>
      <c r="AV9" s="986"/>
      <c r="AW9" s="970"/>
      <c r="AX9" s="983"/>
      <c r="AY9" s="391" t="str">
        <f>IF(AY8="","",100)</f>
        <v/>
      </c>
      <c r="AZ9" s="386" t="str">
        <f>IF('01.ข้อมูลเบื้องต้น'!$D8="","",'01.ข้อมูลเบื้องต้น'!$D8)</f>
        <v/>
      </c>
      <c r="BA9" s="388" t="str">
        <f>IF(BA8="","",100)</f>
        <v/>
      </c>
      <c r="BB9" s="386" t="str">
        <f>IF('01.ข้อมูลเบื้องต้น'!$D9="","",'01.ข้อมูลเบื้องต้น'!$D9)</f>
        <v/>
      </c>
      <c r="BC9" s="388" t="str">
        <f>IF(BC8="","",100)</f>
        <v/>
      </c>
      <c r="BD9" s="386" t="str">
        <f>IF('01.ข้อมูลเบื้องต้น'!$D10="","",'01.ข้อมูลเบื้องต้น'!$D10)</f>
        <v/>
      </c>
      <c r="BE9" s="388" t="str">
        <f>IF(BE8="","",100)</f>
        <v/>
      </c>
      <c r="BF9" s="386" t="str">
        <f>IF('01.ข้อมูลเบื้องต้น'!$D11="","",'01.ข้อมูลเบื้องต้น'!$D11)</f>
        <v/>
      </c>
      <c r="BG9" s="388" t="str">
        <f>IF(BG8="","",100)</f>
        <v/>
      </c>
      <c r="BH9" s="386" t="str">
        <f>IF('01.ข้อมูลเบื้องต้น'!$D12="","",'01.ข้อมูลเบื้องต้น'!$D12)</f>
        <v/>
      </c>
      <c r="BI9" s="388" t="str">
        <f>IF(BI8="","",100)</f>
        <v/>
      </c>
      <c r="BJ9" s="386" t="str">
        <f>IF('01.ข้อมูลเบื้องต้น'!$D13="","",'01.ข้อมูลเบื้องต้น'!$D13)</f>
        <v/>
      </c>
      <c r="BK9" s="388" t="str">
        <f>IF(BK8="","",100)</f>
        <v/>
      </c>
      <c r="BL9" s="386" t="str">
        <f>IF('01.ข้อมูลเบื้องต้น'!$D14="","",'01.ข้อมูลเบื้องต้น'!$D14)</f>
        <v/>
      </c>
      <c r="BM9" s="388" t="str">
        <f>IF(BM8="","",100)</f>
        <v/>
      </c>
      <c r="BN9" s="386" t="str">
        <f>IF('01.ข้อมูลเบื้องต้น'!$D15="","",'01.ข้อมูลเบื้องต้น'!$D15)</f>
        <v/>
      </c>
      <c r="BO9" s="388" t="str">
        <f>IF(BO8="","",100)</f>
        <v/>
      </c>
      <c r="BP9" s="386" t="str">
        <f>IF('01.ข้อมูลเบื้องต้น'!$D16="","",'01.ข้อมูลเบื้องต้น'!$D16)</f>
        <v/>
      </c>
      <c r="BQ9" s="388" t="str">
        <f>IF(BQ8="","",100)</f>
        <v/>
      </c>
      <c r="BR9" s="387" t="str">
        <f>IF('01.ข้อมูลเบื้องต้น'!$D17="","",'01.ข้อมูลเบื้องต้น'!$D17)</f>
        <v/>
      </c>
      <c r="BS9" s="389" t="str">
        <f>IF(BS8="","",100)</f>
        <v/>
      </c>
      <c r="BT9" s="386" t="str">
        <f>IF('01.ข้อมูลเบื้องต้น'!$D19="","",'01.ข้อมูลเบื้องต้น'!$D19)</f>
        <v/>
      </c>
      <c r="BU9" s="388" t="str">
        <f>IF(BU8="","",100)</f>
        <v/>
      </c>
      <c r="BV9" s="386" t="str">
        <f>IF('01.ข้อมูลเบื้องต้น'!$D20="","",'01.ข้อมูลเบื้องต้น'!$D20)</f>
        <v/>
      </c>
      <c r="BW9" s="388" t="str">
        <f>IF(BW8="","",100)</f>
        <v/>
      </c>
      <c r="BX9" s="386" t="str">
        <f>IF('01.ข้อมูลเบื้องต้น'!$D21="","",IF(BW8="","",'01.ข้อมูลเบื้องต้น'!$D21))</f>
        <v/>
      </c>
      <c r="BY9" s="388" t="str">
        <f>IF(BY8="","",100)</f>
        <v/>
      </c>
      <c r="BZ9" s="386" t="str">
        <f>IF('01.ข้อมูลเบื้องต้น'!$D22="","",IF(BY8="","",'01.ข้อมูลเบื้องต้น'!$D22))</f>
        <v/>
      </c>
      <c r="CA9" s="388" t="str">
        <f>IF(CA8="","",100)</f>
        <v/>
      </c>
      <c r="CB9" s="386" t="str">
        <f>IF('01.ข้อมูลเบื้องต้น'!$D23="","",IF(CA8="","",'01.ข้อมูลเบื้องต้น'!$D23))</f>
        <v/>
      </c>
      <c r="CC9" s="388" t="str">
        <f>IF(CC8="","",100)</f>
        <v/>
      </c>
      <c r="CD9" s="386" t="str">
        <f>IF('01.ข้อมูลเบื้องต้น'!$D24="","",IF(CC8="","",'01.ข้อมูลเบื้องต้น'!$D24))</f>
        <v/>
      </c>
      <c r="CE9" s="959"/>
    </row>
    <row r="10" spans="1:83" s="17" customFormat="1" ht="16.5" customHeight="1" x14ac:dyDescent="0.2">
      <c r="A10" s="365">
        <v>1</v>
      </c>
      <c r="B10" s="366" t="str">
        <f>IF('2.ชื่อนักเรียน'!$C11="","",'2.ชื่อนักเรียน'!$C11)</f>
        <v/>
      </c>
      <c r="C10" s="367" t="str">
        <f>IF('2.ชื่อนักเรียน'!$D11="","",'2.ชื่อนักเรียน'!$D11)</f>
        <v/>
      </c>
      <c r="D10" s="372" t="str">
        <f>IF(D$8="","",IF('2.ชื่อนักเรียน'!$R11="ร","ร",IF('2.ชื่อนักเรียน'!$R11="มส","",IF(OR(VLOOKUP($A10,'02.คีย์เทอม1'!$A$9:$DY$58,10,FALSE)="",VLOOKUP($A10,'03.คีย์เทอม2'!$A$9:$DY$58,10,FALSE)=""),"",(IF(VLOOKUP($A10,'02.คีย์เทอม1'!$A$9:$DY$58,11,FALSE)="",VLOOKUP($A10,'02.คีย์เทอม1'!$A$9:$DY$58,10,FALSE),VLOOKUP($A10,'02.คีย์เทอม1'!$A$9:$DY$58,11,FALSE))+IF(VLOOKUP($A10,'03.คีย์เทอม2'!$A$9:$DY$58,11,FALSE)="",VLOOKUP($A10,'03.คีย์เทอม2'!$A$9:$DY$58,10,FALSE),VLOOKUP($A10,'03.คีย์เทอม2'!$A$9:$DY$58,11,FALSE)))*100/200))))</f>
        <v/>
      </c>
      <c r="E10" s="206" t="str">
        <f>IF(D$8="","",IF('2.ชื่อนักเรียน'!$R11="ร","ร",IF('2.ชื่อนักเรียน'!$R11="มส","",IF(D10="","",IF(D10&gt;=80,4,IF(D10&gt;=75,3.5,IF(D10&gt;=70,3,IF(D10&gt;=65,2.5,IF(D10&gt;=60,2,IF(D10&gt;=55,1.5,IF(D10&gt;=50,1,0)))))))))))</f>
        <v/>
      </c>
      <c r="F10" s="372" t="str">
        <f>IF(F$8="","",IF('2.ชื่อนักเรียน'!$R11="ร","ร",IF('2.ชื่อนักเรียน'!$R11="มส","",IF(OR(VLOOKUP($A10,'02.คีย์เทอม1'!$A$9:$DY$58,15,FALSE)="",VLOOKUP($A10,'03.คีย์เทอม2'!$A$9:$DY$58,15,FALSE)=""),"",(IF(VLOOKUP($A10,'02.คีย์เทอม1'!$A$9:$DY$58,16,FALSE)="",VLOOKUP($A10,'02.คีย์เทอม1'!$A$9:$DY$58,15,FALSE),VLOOKUP($A10,'02.คีย์เทอม1'!$A$9:$DY$58,16,FALSE))+IF(VLOOKUP($A10,'03.คีย์เทอม2'!$A$9:$DY$58,16,FALSE)="",VLOOKUP($A10,'03.คีย์เทอม2'!$A$9:$DY$58,15,FALSE),VLOOKUP($A10,'03.คีย์เทอม2'!$A$9:$DY$58,16,FALSE)))*100/200))))</f>
        <v/>
      </c>
      <c r="G10" s="206" t="str">
        <f>IF(F$8="","",IF('2.ชื่อนักเรียน'!$R11="ร","ร",IF('2.ชื่อนักเรียน'!$R11="มส","",IF(F10="","",IF(F10&gt;=80,4,IF(F10&gt;=75,3.5,IF(F10&gt;=70,3,IF(F10&gt;=65,2.5,IF(F10&gt;=60,2,IF(F10&gt;=55,1.5,IF(F10&gt;=50,1,0)))))))))))</f>
        <v/>
      </c>
      <c r="H10" s="127" t="str">
        <f>IF(H$8="","",IF('2.ชื่อนักเรียน'!$R11="ร","ร",IF('2.ชื่อนักเรียน'!$R11="มส","",IF(OR(VLOOKUP($A10,'02.คีย์เทอม1'!$A$9:$DY$58,20,FALSE)="",VLOOKUP($A10,'03.คีย์เทอม2'!$A$9:$DY$58,20,FALSE)=""),"",(IF(VLOOKUP($A10,'02.คีย์เทอม1'!$A$9:$DY$58,21,FALSE)="",VLOOKUP($A10,'02.คีย์เทอม1'!$A$9:$DY$58,20,FALSE),VLOOKUP($A10,'02.คีย์เทอม1'!$A$9:$DY$58,21,FALSE))+IF(VLOOKUP($A10,'03.คีย์เทอม2'!$A$9:$DY$58,21,FALSE)="",VLOOKUP($A10,'03.คีย์เทอม2'!$A$9:$DY$58,20,FALSE),VLOOKUP($A10,'03.คีย์เทอม2'!$A$9:$DY$58,21,FALSE)))*100/200))))</f>
        <v/>
      </c>
      <c r="I10" s="206" t="str">
        <f>IF(H$8="","",IF('2.ชื่อนักเรียน'!$R11="ร","ร",IF('2.ชื่อนักเรียน'!$R11="มส","",IF(H10="","",IF(H10&gt;=80,4,IF(H10&gt;=75,3.5,IF(H10&gt;=70,3,IF(H10&gt;=65,2.5,IF(H10&gt;=60,2,IF(H10&gt;=55,1.5,IF(H10&gt;=50,1,0)))))))))))</f>
        <v/>
      </c>
      <c r="J10" s="127" t="str">
        <f>IF(J$8="","",IF('2.ชื่อนักเรียน'!$R11="ร","ร",IF('2.ชื่อนักเรียน'!$R11="มส","",IF(OR(VLOOKUP($A10,'02.คีย์เทอม1'!$A$9:$DY$58,25,FALSE)="",VLOOKUP($A10,'03.คีย์เทอม2'!$A$9:$DY$58,25,FALSE)=""),"",(IF(VLOOKUP($A10,'02.คีย์เทอม1'!$A$9:$DY$58,26,FALSE)="",VLOOKUP($A10,'02.คีย์เทอม1'!$A$9:$DY$58,25,FALSE),VLOOKUP($A10,'02.คีย์เทอม1'!$A$9:$DY$58,26,FALSE))+IF(VLOOKUP($A10,'03.คีย์เทอม2'!$A$9:$DY$58,26,FALSE)="",VLOOKUP($A10,'03.คีย์เทอม2'!$A$9:$DY$58,25,FALSE),VLOOKUP($A10,'03.คีย์เทอม2'!$A$9:$DY$58,26,FALSE)))*100/200))))</f>
        <v/>
      </c>
      <c r="K10" s="206" t="str">
        <f>IF(J$8="","",IF('2.ชื่อนักเรียน'!$R11="ร","ร",IF('2.ชื่อนักเรียน'!$R11="มส","",IF(J10="","",IF(J10&gt;=80,4,IF(J10&gt;=75,3.5,IF(J10&gt;=70,3,IF(J10&gt;=65,2.5,IF(J10&gt;=60,2,IF(J10&gt;=55,1.5,IF(J10&gt;=50,1,0)))))))))))</f>
        <v/>
      </c>
      <c r="L10" s="127" t="str">
        <f>IF(L$8="","",IF('2.ชื่อนักเรียน'!$R11="ร","ร",IF('2.ชื่อนักเรียน'!$R11="มส","",IF(OR(VLOOKUP($A10,'02.คีย์เทอม1'!$A$9:$DY$58,30,FALSE)="",VLOOKUP($A10,'03.คีย์เทอม2'!$A$9:$DY$58,30,FALSE)=""),"",(IF(VLOOKUP($A10,'02.คีย์เทอม1'!$A$9:$DY$58,31,FALSE)="",VLOOKUP($A10,'02.คีย์เทอม1'!$A$9:$DY$58,30,FALSE),VLOOKUP($A10,'02.คีย์เทอม1'!$A$9:$DY$58,31,FALSE))+IF(VLOOKUP($A10,'03.คีย์เทอม2'!$A$9:$DY$58,31,FALSE)="",VLOOKUP($A10,'03.คีย์เทอม2'!$A$9:$DY$58,30,FALSE),VLOOKUP($A10,'03.คีย์เทอม2'!$A$9:$DY$58,31,FALSE)))*100/200))))</f>
        <v/>
      </c>
      <c r="M10" s="206" t="str">
        <f>IF(L$8="","",IF('2.ชื่อนักเรียน'!$R11="ร","ร",IF('2.ชื่อนักเรียน'!$R11="มส","",IF(L10="","",IF(L10&gt;=80,4,IF(L10&gt;=75,3.5,IF(L10&gt;=70,3,IF(L10&gt;=65,2.5,IF(L10&gt;=60,2,IF(L10&gt;=55,1.5,IF(L10&gt;=50,1,0)))))))))))</f>
        <v/>
      </c>
      <c r="N10" s="127" t="str">
        <f>IF(N$8="","",IF('2.ชื่อนักเรียน'!$R11="ร","ร",IF('2.ชื่อนักเรียน'!$R11="มส","",IF(OR(VLOOKUP($A10,'02.คีย์เทอม1'!$A$9:$DY$58,35,FALSE)="",VLOOKUP($A10,'03.คีย์เทอม2'!$A$9:$DY$58,35,FALSE)=""),"",(IF(VLOOKUP($A10,'02.คีย์เทอม1'!$A$9:$DY$58,36,FALSE)="",VLOOKUP($A10,'02.คีย์เทอม1'!$A$9:$DY$58,35,FALSE),VLOOKUP($A10,'02.คีย์เทอม1'!$A$9:$DY$58,36,FALSE))+IF(VLOOKUP($A10,'03.คีย์เทอม2'!$A$9:$DY$58,36,FALSE)="",VLOOKUP($A10,'03.คีย์เทอม2'!$A$9:$DY$58,35,FALSE),VLOOKUP($A10,'03.คีย์เทอม2'!$A$9:$DY$58,36,FALSE)))*100/200))))</f>
        <v/>
      </c>
      <c r="O10" s="206" t="str">
        <f>IF(N$8="","",IF('2.ชื่อนักเรียน'!$R11="ร","ร",IF('2.ชื่อนักเรียน'!$R11="มส","",IF(N10="","",IF(N10&gt;=80,4,IF(N10&gt;=75,3.5,IF(N10&gt;=70,3,IF(N10&gt;=65,2.5,IF(N10&gt;=60,2,IF(N10&gt;=55,1.5,IF(N10&gt;=50,1,0)))))))))))</f>
        <v/>
      </c>
      <c r="P10" s="127" t="str">
        <f>IF(P$8="","",IF('2.ชื่อนักเรียน'!$R11="ร","ร",IF('2.ชื่อนักเรียน'!$R11="มส","",IF(OR(VLOOKUP($A10,'02.คีย์เทอม1'!$A$9:$DY$58,40,FALSE)="",VLOOKUP($A10,'03.คีย์เทอม2'!$A$9:$DY$58,40,FALSE)=""),"",(IF(VLOOKUP($A10,'02.คีย์เทอม1'!$A$9:$DY$58,41,FALSE)="",VLOOKUP($A10,'02.คีย์เทอม1'!$A$9:$DY$58,40,FALSE),VLOOKUP($A10,'02.คีย์เทอม1'!$A$9:$DY$58,41,FALSE))+IF(VLOOKUP($A10,'03.คีย์เทอม2'!$A$9:$DY$58,41,FALSE)="",VLOOKUP($A10,'03.คีย์เทอม2'!$A$9:$DY$58,40,FALSE),VLOOKUP($A10,'03.คีย์เทอม2'!$A$9:$DY$58,41,FALSE)))*100/200))))</f>
        <v/>
      </c>
      <c r="Q10" s="206" t="str">
        <f>IF(P$8="","",IF('2.ชื่อนักเรียน'!$R11="ร","ร",IF('2.ชื่อนักเรียน'!$R11="มส","",IF(P10="","",IF(P10&gt;=80,4,IF(P10&gt;=75,3.5,IF(P10&gt;=70,3,IF(P10&gt;=65,2.5,IF(P10&gt;=60,2,IF(P10&gt;=55,1.5,IF(P10&gt;=50,1,0)))))))))))</f>
        <v/>
      </c>
      <c r="R10" s="127" t="str">
        <f>IF(R$8="","",IF('2.ชื่อนักเรียน'!$R11="ร","ร",IF('2.ชื่อนักเรียน'!$R11="มส","",IF(OR(VLOOKUP($A10,'02.คีย์เทอม1'!$A$9:$DY$58,45,FALSE)="",VLOOKUP($A10,'03.คีย์เทอม2'!$A$9:$DY$58,45,FALSE)=""),"",(IF(VLOOKUP($A10,'02.คีย์เทอม1'!$A$9:$DY$58,46,FALSE)="",VLOOKUP($A10,'02.คีย์เทอม1'!$A$9:$DY$58,45,FALSE),VLOOKUP($A10,'02.คีย์เทอม1'!$A$9:$DY$58,46,FALSE))+IF(VLOOKUP($A10,'03.คีย์เทอม2'!$A$9:$DY$58,46,FALSE)="",VLOOKUP($A10,'03.คีย์เทอม2'!$A$9:$DY$58,45,FALSE),VLOOKUP($A10,'03.คีย์เทอม2'!$A$9:$DY$58,46,FALSE)))*100/200))))</f>
        <v/>
      </c>
      <c r="S10" s="206" t="str">
        <f>IF(R$8="","",IF('2.ชื่อนักเรียน'!$R11="ร","ร",IF('2.ชื่อนักเรียน'!$R11="มส","",IF(R10="","",IF(R10&gt;=80,4,IF(R10&gt;=75,3.5,IF(R10&gt;=70,3,IF(R10&gt;=65,2.5,IF(R10&gt;=60,2,IF(R10&gt;=55,1.5,IF(R10&gt;=50,1,0)))))))))))</f>
        <v/>
      </c>
      <c r="T10" s="127" t="str">
        <f>IF(T$8="","",IF('2.ชื่อนักเรียน'!$R11="ร","ร",IF('2.ชื่อนักเรียน'!$R11="มส","",IF(OR(VLOOKUP($A10,'02.คีย์เทอม1'!$A$9:$DY$58,50,FALSE)="",VLOOKUP($A10,'03.คีย์เทอม2'!$A$9:$DY$58,50,FALSE)=""),"",(IF(VLOOKUP($A10,'02.คีย์เทอม1'!$A$9:$DY$58,51,FALSE)="",VLOOKUP($A10,'02.คีย์เทอม1'!$A$9:$DY$58,50,FALSE),VLOOKUP($A10,'02.คีย์เทอม1'!$A$9:$DY$58,51,FALSE))+IF(VLOOKUP($A10,'03.คีย์เทอม2'!$A$9:$DY$58,51,FALSE)="",VLOOKUP($A10,'03.คีย์เทอม2'!$A$9:$DY$58,50,FALSE),VLOOKUP($A10,'03.คีย์เทอม2'!$A$9:$DY$58,51,FALSE)))*100/200))))</f>
        <v/>
      </c>
      <c r="U10" s="206" t="str">
        <f>IF(T$8="","",IF('2.ชื่อนักเรียน'!$R11="ร","ร",IF('2.ชื่อนักเรียน'!$R11="มส","",IF(T10="","",IF(T10&gt;=80,4,IF(T10&gt;=75,3.5,IF(T10&gt;=70,3,IF(T10&gt;=65,2.5,IF(T10&gt;=60,2,IF(T10&gt;=55,1.5,IF(T10&gt;=50,1,0)))))))))))</f>
        <v/>
      </c>
      <c r="V10" s="127" t="str">
        <f>IF(V$8="","",IF('2.ชื่อนักเรียน'!$R11="ร","ร",IF('2.ชื่อนักเรียน'!$R11="มส","",IF(OR(VLOOKUP($A10,'02.คีย์เทอม1'!$A$9:$DY$58,55,FALSE)="",VLOOKUP($A10,'03.คีย์เทอม2'!$A$9:$DY$58,55,FALSE)=""),"",(IF(VLOOKUP($A10,'02.คีย์เทอม1'!$A$9:$DY$58,56,FALSE)="",VLOOKUP($A10,'02.คีย์เทอม1'!$A$9:$DY$58,55,FALSE),VLOOKUP($A10,'02.คีย์เทอม1'!$A$9:$DY$58,56,FALSE))+IF(VLOOKUP($A10,'03.คีย์เทอม2'!$A$9:$DY$58,56,FALSE)="",VLOOKUP($A10,'03.คีย์เทอม2'!$A$9:$DY$58,55,FALSE),VLOOKUP($A10,'03.คีย์เทอม2'!$A$9:$DY$58,56,FALSE)))*100/200))))</f>
        <v/>
      </c>
      <c r="W10" s="178" t="str">
        <f>IF(V$8="","",IF('2.ชื่อนักเรียน'!$R11="ร","ร",IF('2.ชื่อนักเรียน'!$R11="มส","",IF(V10="","",IF(V10&gt;=80,4,IF(V10&gt;=75,3.5,IF(V10&gt;=70,3,IF(V10&gt;=65,2.5,IF(V10&gt;=60,2,IF(V10&gt;=55,1.5,IF(V10&gt;=50,1,0)))))))))))</f>
        <v/>
      </c>
      <c r="X10" s="365">
        <v>1</v>
      </c>
      <c r="Y10" s="366" t="str">
        <f>IF('2.ชื่อนักเรียน'!$C11="","",'2.ชื่อนักเรียน'!$C11)</f>
        <v/>
      </c>
      <c r="Z10" s="379" t="str">
        <f>IF('2.ชื่อนักเรียน'!$D11="","",'2.ชื่อนักเรียน'!$D11)</f>
        <v/>
      </c>
      <c r="AA10" s="377" t="str">
        <f>IF(AA$8="","",IF('2.ชื่อนักเรียน'!$R11="ร","ร",IF('2.ชื่อนักเรียน'!$R11="มส","",IF(OR(VLOOKUP($A10,'02.คีย์เทอม1'!$A$9:$DY$58,60,FALSE)="",VLOOKUP($A10,'03.คีย์เทอม2'!$A$9:$DY$58,60,FALSE)=""),"",(IF(VLOOKUP($A10,'02.คีย์เทอม1'!$A$9:$DY$58,61,FALSE)="",VLOOKUP($A10,'02.คีย์เทอม1'!$A$9:$DY$58,60,FALSE),VLOOKUP($A10,'02.คีย์เทอม1'!$A$9:$DY$58,61,FALSE))+IF(VLOOKUP($A10,'03.คีย์เทอม2'!$A$9:$DY$58,61,FALSE)="",VLOOKUP($A10,'03.คีย์เทอม2'!$A$9:$DY$58,60,FALSE),VLOOKUP($A10,'03.คีย์เทอม2'!$A$9:$DY$58,61,FALSE)))*100/200))))</f>
        <v/>
      </c>
      <c r="AB10" s="206" t="str">
        <f>IF(AA$8="","",IF('2.ชื่อนักเรียน'!$R11="ร","ร",IF('2.ชื่อนักเรียน'!$R11="มส","",IF(AA10="","",IF(AA10&gt;=80,4,IF(AA10&gt;=75,3.5,IF(AA10&gt;=70,3,IF(AA10&gt;=65,2.5,IF(AA10&gt;=60,2,IF(AA10&gt;=55,1.5,IF(AA10&gt;=50,1,0)))))))))))</f>
        <v/>
      </c>
      <c r="AC10" s="127" t="str">
        <f>IF(AC$8="","",IF('2.ชื่อนักเรียน'!$R11="ร","ร",IF('2.ชื่อนักเรียน'!$R11="มส","",IF(OR(VLOOKUP($A10,'02.คีย์เทอม1'!$A$9:$DY$58,65,FALSE)="",VLOOKUP($A10,'03.คีย์เทอม2'!$A$9:$DY$58,65,FALSE)=""),"",(IF(VLOOKUP($A10,'02.คีย์เทอม1'!$A$9:$DY$58,66,FALSE)="",VLOOKUP($A10,'02.คีย์เทอม1'!$A$9:$DY$58,65,FALSE),VLOOKUP($A10,'02.คีย์เทอม1'!$A$9:$DY$58,66,FALSE))+IF(VLOOKUP($A10,'03.คีย์เทอม2'!$A$9:$DY$58,66,FALSE)="",VLOOKUP($A10,'03.คีย์เทอม2'!$A$9:$DY$58,65,FALSE),VLOOKUP($A10,'03.คีย์เทอม2'!$A$9:$DY$58,66,FALSE)))*100/200))))</f>
        <v/>
      </c>
      <c r="AD10" s="206" t="str">
        <f>IF(AC$8="","",IF('2.ชื่อนักเรียน'!$R11="ร","ร",IF('2.ชื่อนักเรียน'!$R11="มส","",IF(AC10="","",IF(AC10&gt;=80,4,IF(AC10&gt;=75,3.5,IF(AC10&gt;=70,3,IF(AC10&gt;=65,2.5,IF(AC10&gt;=60,2,IF(AC10&gt;=55,1.5,IF(AC10&gt;=50,1,0)))))))))))</f>
        <v/>
      </c>
      <c r="AE10" s="127" t="str">
        <f>IF(AE$8="","",IF('2.ชื่อนักเรียน'!$R11="ร","ร",IF('2.ชื่อนักเรียน'!$R11="มส","",IF(OR(VLOOKUP($A10,'02.คีย์เทอม1'!$A$9:$DY$58,70,FALSE)="",VLOOKUP($A10,'03.คีย์เทอม2'!$A$9:$DY$58,70,FALSE)=""),"",(IF(VLOOKUP($A10,'02.คีย์เทอม1'!$A$9:$DY$58,71,FALSE)="",VLOOKUP($A10,'02.คีย์เทอม1'!$A$9:$DY$58,70,FALSE),VLOOKUP($A10,'02.คีย์เทอม1'!$A$9:$DY$58,71,FALSE))+IF(VLOOKUP($A10,'03.คีย์เทอม2'!$A$9:$DY$58,71,FALSE)="",VLOOKUP($A10,'03.คีย์เทอม2'!$A$9:$DY$58,70,FALSE),VLOOKUP($A10,'03.คีย์เทอม2'!$A$9:$DY$58,71,FALSE)))*100/200))))</f>
        <v/>
      </c>
      <c r="AF10" s="206" t="str">
        <f>IF(AE$8="","",IF('2.ชื่อนักเรียน'!$R11="ร","ร",IF('2.ชื่อนักเรียน'!$R11="มส","",IF(AE10="","",IF(AE10&gt;=80,4,IF(AE10&gt;=75,3.5,IF(AE10&gt;=70,3,IF(AE10&gt;=65,2.5,IF(AE10&gt;=60,2,IF(AE10&gt;=55,1.5,IF(AE10&gt;=50,1,0)))))))))))</f>
        <v/>
      </c>
      <c r="AG10" s="127" t="str">
        <f>IF(AG$8="","",IF('2.ชื่อนักเรียน'!$R11="ร","ร",IF('2.ชื่อนักเรียน'!$R11="มส","",IF(OR(VLOOKUP($A10,'02.คีย์เทอม1'!$A$9:$DY$58,75,FALSE)="",VLOOKUP($A10,'03.คีย์เทอม2'!$A$9:$DY$58,75,FALSE)=""),"",(IF(VLOOKUP($A10,'02.คีย์เทอม1'!$A$9:$DY$58,76,FALSE)="",VLOOKUP($A10,'02.คีย์เทอม1'!$A$9:$DY$58,75,FALSE),VLOOKUP($A10,'02.คีย์เทอม1'!$A$9:$DY$58,76,FALSE))+IF(VLOOKUP($A10,'03.คีย์เทอม2'!$A$9:$DY$58,76,FALSE)="",VLOOKUP($A10,'03.คีย์เทอม2'!$A$9:$DY$58,75,FALSE),VLOOKUP($A10,'03.คีย์เทอม2'!$A$9:$DY$58,76,FALSE)))*100/200))))</f>
        <v/>
      </c>
      <c r="AH10" s="206" t="str">
        <f>IF(AG$8="","",IF('2.ชื่อนักเรียน'!$R11="ร","ร",IF('2.ชื่อนักเรียน'!$R11="มส","",IF(AG10="","",IF(AG10&gt;=80,4,IF(AG10&gt;=75,3.5,IF(AG10&gt;=70,3,IF(AG10&gt;=65,2.5,IF(AG10&gt;=60,2,IF(AG10&gt;=55,1.5,IF(AG10&gt;=50,1,0)))))))))))</f>
        <v/>
      </c>
      <c r="AI10" s="127" t="str">
        <f>IF(AI$8="","",IF('2.ชื่อนักเรียน'!$R11="ร","ร",IF('2.ชื่อนักเรียน'!$R11="มส","",IF(OR(VLOOKUP($A10,'02.คีย์เทอม1'!$A$9:$DY$58,80,FALSE)="",VLOOKUP($A10,'03.คีย์เทอม2'!$A$9:$DY$58,80,FALSE)=""),"",(IF(VLOOKUP($A10,'02.คีย์เทอม1'!$A$9:$DY$58,81,FALSE)="",VLOOKUP($A10,'02.คีย์เทอม1'!$A$9:$DY$58,80,FALSE),VLOOKUP($A10,'02.คีย์เทอม1'!$A$9:$DY$58,81,FALSE))+IF(VLOOKUP($A10,'03.คีย์เทอม2'!$A$9:$DY$58,81,FALSE)="",VLOOKUP($A10,'03.คีย์เทอม2'!$A$9:$DY$58,80,FALSE),VLOOKUP($A10,'03.คีย์เทอม2'!$A$9:$DY$58,81,FALSE)))*100/200))))</f>
        <v/>
      </c>
      <c r="AJ10" s="206" t="str">
        <f>IF(AI$8="","",IF('2.ชื่อนักเรียน'!$R11="ร","ร",IF('2.ชื่อนักเรียน'!$R11="มส","",IF(AI10="","",IF(AI10&gt;=80,4,IF(AI10&gt;=75,3.5,IF(AI10&gt;=70,3,IF(AI10&gt;=65,2.5,IF(AI10&gt;=60,2,IF(AI10&gt;=55,1.5,IF(AI10&gt;=50,1,0)))))))))))</f>
        <v/>
      </c>
      <c r="AK10" s="127" t="str">
        <f>IF(AK$8="","",IF('2.ชื่อนักเรียน'!$R11="ร","ร",IF('2.ชื่อนักเรียน'!$R11="มส","",IF(OR(VLOOKUP($A10,'02.คีย์เทอม1'!$A$9:$DY$58,85,FALSE)="",VLOOKUP($A10,'03.คีย์เทอม2'!$A$9:$DY$58,85,FALSE)=""),"",(IF(VLOOKUP($A10,'02.คีย์เทอม1'!$A$9:$DY$58,86,FALSE)="",VLOOKUP($A10,'02.คีย์เทอม1'!$A$9:$DY$58,85,FALSE),VLOOKUP($A10,'02.คีย์เทอม1'!$A$9:$DY$58,86,FALSE))+IF(VLOOKUP($A10,'03.คีย์เทอม2'!$A$9:$DY$58,86,FALSE)="",VLOOKUP($A10,'03.คีย์เทอม2'!$A$9:$DY$58,85,FALSE),VLOOKUP($A10,'03.คีย์เทอม2'!$A$9:$DY$58,86,FALSE)))*100/200))))</f>
        <v/>
      </c>
      <c r="AL10" s="206" t="str">
        <f>IF(AK$8="","",IF('2.ชื่อนักเรียน'!$R11="ร","ร",IF('2.ชื่อนักเรียน'!$R11="มส","",IF(AK10="","",IF(AK10&gt;=80,4,IF(AK10&gt;=75,3.5,IF(AK10&gt;=70,3,IF(AK10&gt;=65,2.5,IF(AK10&gt;=60,2,IF(AK10&gt;=55,1.5,IF(AK10&gt;=50,1,0)))))))))))</f>
        <v/>
      </c>
      <c r="AM10" s="127" t="str">
        <f>IF(AM$8="","",IF('2.ชื่อนักเรียน'!$R11="ร","ร",IF('2.ชื่อนักเรียน'!$R11="มส","",IF(OR(VLOOKUP($A10,'02.คีย์เทอม1'!$A$9:$DY$58,90,FALSE)="",VLOOKUP($A10,'03.คีย์เทอม2'!$A$9:$DY$58,90,FALSE)=""),"",(IF(VLOOKUP($A10,'02.คีย์เทอม1'!$A$9:$DY$58,91,FALSE)="",VLOOKUP($A10,'02.คีย์เทอม1'!$A$9:$DY$58,90,FALSE),VLOOKUP($A10,'02.คีย์เทอม1'!$A$9:$DY$58,91,FALSE))+IF(VLOOKUP($A10,'03.คีย์เทอม2'!$A$9:$DY$58,91,FALSE)="",VLOOKUP($A10,'03.คีย์เทอม2'!$A$9:$DY$58,90,FALSE),VLOOKUP($A10,'03.คีย์เทอม2'!$A$9:$DY$58,91,FALSE)))*100/200))))</f>
        <v/>
      </c>
      <c r="AN10" s="206" t="str">
        <f>IF(AM$8="","",IF('2.ชื่อนักเรียน'!$R11="ร","ร",IF('2.ชื่อนักเรียน'!$R11="มส","",IF(AM10="","",IF(AM10&gt;=80,4,IF(AM10&gt;=75,3.5,IF(AM10&gt;=70,3,IF(AM10&gt;=65,2.5,IF(AM10&gt;=60,2,IF(AM10&gt;=55,1.5,IF(AM10&gt;=50,1,0)))))))))))</f>
        <v/>
      </c>
      <c r="AO10" s="127" t="str">
        <f>IF(AO$8="","",IF('2.ชื่อนักเรียน'!$R11="ร","ร",IF('2.ชื่อนักเรียน'!$R11="มส","",IF(OR(VLOOKUP($A10,'02.คีย์เทอม1'!$A$9:$DY$58,95,FALSE)="",VLOOKUP($A10,'03.คีย์เทอม2'!$A$9:$DY$58,95,FALSE)=""),"",(IF(VLOOKUP($A10,'02.คีย์เทอม1'!$A$9:$DY$58,96,FALSE)="",VLOOKUP($A10,'02.คีย์เทอม1'!$A$9:$DY$58,95,FALSE),VLOOKUP($A10,'02.คีย์เทอม1'!$A$9:$DY$58,96,FALSE))+IF(VLOOKUP($A10,'03.คีย์เทอม2'!$A$9:$DY$58,96,FALSE)="",VLOOKUP($A10,'03.คีย์เทอม2'!$A$9:$DY$58,95,FALSE),VLOOKUP($A10,'03.คีย์เทอม2'!$A$9:$DY$58,96,FALSE)))*100/200))))</f>
        <v/>
      </c>
      <c r="AP10" s="206" t="str">
        <f>IF(AO$8="","",IF('2.ชื่อนักเรียน'!$R11="ร","ร",IF('2.ชื่อนักเรียน'!$R11="มส","",IF(AO10="","",IF(AO10&gt;=80,4,IF(AO10&gt;=75,3.5,IF(AO10&gt;=70,3,IF(AO10&gt;=65,2.5,IF(AO10&gt;=60,2,IF(AO10&gt;=55,1.5,IF(AO10&gt;=50,1,0)))))))))))</f>
        <v/>
      </c>
      <c r="AQ10" s="127" t="str">
        <f>IF(AQ$8="","",IF('2.ชื่อนักเรียน'!$R11="ร","ร",IF('2.ชื่อนักเรียน'!$R11="มส","",IF(OR(VLOOKUP($A10,'02.คีย์เทอม1'!$A$9:$DY$58,100,FALSE)="",VLOOKUP($A10,'03.คีย์เทอม2'!$A$9:$DY$58,100,FALSE)=""),"",(IF(VLOOKUP($A10,'02.คีย์เทอม1'!$A$9:$DY$58,101,FALSE)="",VLOOKUP($A10,'02.คีย์เทอม1'!$A$9:$DY$58,100,FALSE),VLOOKUP($A10,'02.คีย์เทอม1'!$A$9:$DY$58,101,FALSE))+IF(VLOOKUP($A10,'03.คีย์เทอม2'!$A$9:$DY$58,101,FALSE)="",VLOOKUP($A10,'03.คีย์เทอม2'!$A$9:$DY$58,100,FALSE),VLOOKUP($A10,'03.คีย์เทอม2'!$A$9:$DY$58,101,FALSE)))*100/200))))</f>
        <v/>
      </c>
      <c r="AR10" s="206" t="str">
        <f>IF(AQ$8="","",IF('2.ชื่อนักเรียน'!$R11="ร","ร",IF('2.ชื่อนักเรียน'!$R11="มส","",IF(AQ10="","",IF(AQ10&gt;=80,4,IF(AQ10&gt;=75,3.5,IF(AQ10&gt;=70,3,IF(AQ10&gt;=65,2.5,IF(AQ10&gt;=60,2,IF(AQ10&gt;=55,1.5,IF(AQ10&gt;=50,1,0)))))))))))</f>
        <v/>
      </c>
      <c r="AS10" s="127" t="str">
        <f>IF(AS$8="","",IF('2.ชื่อนักเรียน'!$R11="ร","ร",IF('2.ชื่อนักเรียน'!$R11="มส","",IF(OR(VLOOKUP($A10,'02.คีย์เทอม1'!$A$9:$DY$58,105,FALSE)="",VLOOKUP($A10,'03.คีย์เทอม2'!$A$9:$DY$58,105,FALSE)=""),"",(IF(VLOOKUP($A10,'02.คีย์เทอม1'!$A$9:$DY$58,106,FALSE)="",VLOOKUP($A10,'02.คีย์เทอม1'!$A$9:$DY$58,105,FALSE),VLOOKUP($A10,'02.คีย์เทอม1'!$A$9:$DY$58,106,FALSE))+IF(VLOOKUP($A10,'03.คีย์เทอม2'!$A$9:$DY$58,106,FALSE)="",VLOOKUP($A10,'03.คีย์เทอม2'!$A$9:$DY$58,105,FALSE),VLOOKUP($A10,'03.คีย์เทอม2'!$A$9:$DY$58,106,FALSE)))*100/200))))</f>
        <v/>
      </c>
      <c r="AT10" s="206" t="str">
        <f>IF(AS$8="","",IF('2.ชื่อนักเรียน'!$R11="ร","ร",IF('2.ชื่อนักเรียน'!$R11="มส","",IF(AS10="","",IF(AS10&gt;=80,4,IF(AS10&gt;=75,3.5,IF(AS10&gt;=70,3,IF(AS10&gt;=65,2.5,IF(AS10&gt;=60,2,IF(AS10&gt;=55,1.5,IF(AS10&gt;=50,1,0)))))))))))</f>
        <v/>
      </c>
      <c r="AU10" s="127" t="str">
        <f t="shared" ref="AU10" si="0">IF(COUNT(D10,F10,H10,J10,L10,N10,P10,R10,V10,AA10)=0,"",SUM(D10,F10,H10,J10,L10,N10,P10,R10,T10,V10,AA10,AC10,AE10,AG10,AI10,AK10,AM10,AO10,AQ10,AS10))</f>
        <v/>
      </c>
      <c r="AV10" s="127" t="str">
        <f>IF(AU10="","",(AU10*100)/$AU$9)</f>
        <v/>
      </c>
      <c r="AW10" s="540" t="str">
        <f>IF(E10="","",IF(COUNT(AZ10,BB10,BD10,BF10,BH10,BJ10,BL10,BN10,BP10,BR10,BT10,BV10,BX10,BZ10,CB10,CD10)&lt;COUNT($AZ$9,$BB$9,$BD$9,$BF$9,$BH$9,$BJ$9,$BL$9,$BN$9,$BP$9,$BR$9,$BT$9,$BV$9,$BX$9,$BZ$9,$CB$9,$CD$9),"",SUM(AZ10,BB10,BD10,BF10,BH10,BJ10,BL10,BN10,BP10,BR10,BT10,BV10,BX10,BZ10,CB10,CD10)/SUM($AZ$9,$BB$9,$BD$9,$BF$9,$BH$9,$BJ$9,$BL$9,$BN$9,$BP$9,$BR$9,$BT$9,$BV$9,$BX$9,$BZ$9,$CB$9,$CD$9)))</f>
        <v/>
      </c>
      <c r="AX10" s="539" t="str">
        <f>IF('2.ชื่อนักเรียน'!R11="มส","มส",IF('2.ชื่อนักเรียน'!R11="ย้าย","ย้าย",IF('2.ชื่อนักเรียน'!R11="ร","ร",IF(CE10="","",RANK(CE10,$CE$10:$CE$59,0)))))</f>
        <v/>
      </c>
      <c r="AY10" s="392" t="str">
        <f>IF(D10="","",D10)</f>
        <v/>
      </c>
      <c r="AZ10" s="380" t="str">
        <f t="shared" ref="AZ10:AZ54" si="1">IF(E10="","",E10*E$9)</f>
        <v/>
      </c>
      <c r="BA10" s="383" t="str">
        <f>IF(F10="","",F10)</f>
        <v/>
      </c>
      <c r="BB10" s="333" t="str">
        <f t="shared" ref="BB10:BB54" si="2">IF(G10="","",G10*G$9)</f>
        <v/>
      </c>
      <c r="BC10" s="383" t="str">
        <f>IF(H10="","",H10)</f>
        <v/>
      </c>
      <c r="BD10" s="333" t="str">
        <f t="shared" ref="BD10:BD54" si="3">IF(I10="","",I10*I$9)</f>
        <v/>
      </c>
      <c r="BE10" s="383" t="str">
        <f t="shared" ref="BE10:BE54" si="4">IF(J10="","",J10)</f>
        <v/>
      </c>
      <c r="BF10" s="333" t="str">
        <f t="shared" ref="BF10:BF54" si="5">IF(K10="","",K10*K$9)</f>
        <v/>
      </c>
      <c r="BG10" s="383" t="str">
        <f t="shared" ref="BG10:BG54" si="6">IF(L10="","",L10)</f>
        <v/>
      </c>
      <c r="BH10" s="333" t="str">
        <f t="shared" ref="BH10:BH54" si="7">IF(M10="","",M10*M$9)</f>
        <v/>
      </c>
      <c r="BI10" s="383" t="str">
        <f>IF(N10="","",N10)</f>
        <v/>
      </c>
      <c r="BJ10" s="333" t="str">
        <f t="shared" ref="BJ10:BJ54" si="8">IF(O10="","",O10*O$9)</f>
        <v/>
      </c>
      <c r="BK10" s="383" t="str">
        <f>IF(P10="","",P10)</f>
        <v/>
      </c>
      <c r="BL10" s="333" t="str">
        <f t="shared" ref="BL10:BL54" si="9">IF(Q10="","",Q10*Q$9)</f>
        <v/>
      </c>
      <c r="BM10" s="383" t="str">
        <f t="shared" ref="BM10:BM54" si="10">IF(R10="","",R10)</f>
        <v/>
      </c>
      <c r="BN10" s="333" t="str">
        <f t="shared" ref="BN10:BN54" si="11">IF(S10="","",S10*S$9)</f>
        <v/>
      </c>
      <c r="BO10" s="383" t="str">
        <f t="shared" ref="BO10:BO54" si="12">IF(T10="","",T10)</f>
        <v/>
      </c>
      <c r="BP10" s="333" t="str">
        <f t="shared" ref="BP10:BP54" si="13">IF(U10="","",U10*U$9)</f>
        <v/>
      </c>
      <c r="BQ10" s="383" t="str">
        <f t="shared" ref="BQ10:BQ54" si="14">IF(V10="","",V10)</f>
        <v/>
      </c>
      <c r="BR10" s="334" t="str">
        <f t="shared" ref="BR10:BR54" si="15">IF(W10="","",W10*W$9)</f>
        <v/>
      </c>
      <c r="BS10" s="380" t="str">
        <f>IF($BS$8="","",IF($BS$8="SBMLD",SUM(AA10,AC10,AE10,AG10,AI10,AK10,AM10,AO10,AQ10,AS10),AA10))</f>
        <v/>
      </c>
      <c r="BT10" s="333" t="str">
        <f>IF($BS$8="","",IF($BS$8="SBMLD",SUM(AB10,AD10,AF10,AH10,AJ10,AL10,AN10,AP10,AR10,AT10)*$BT$9,AB10*AB$9))</f>
        <v/>
      </c>
      <c r="BU10" s="333" t="str">
        <f>IF($BU$8="","",IF($BU$8="SBMLD",SUM(AC10,AE10,AG10,AI10,AK10,AM10,AO10,AQ10,AS10),AC10))</f>
        <v/>
      </c>
      <c r="BV10" s="333" t="str">
        <f>IF($BU$8="","",IF($BU$8="SBMLD",SUM(AD10,AF10,AH10,AJ10,AL10,AN10,AP10,AR10,AT10)*$BV$9,AD10*AD$9))</f>
        <v/>
      </c>
      <c r="BW10" s="333" t="str">
        <f>IF($BW$8="","",IF($BW$8="SBMLD",SUM(AE10,AG10,AI10,AK10,AM10,AO10,AQ10,AS10),AE10))</f>
        <v/>
      </c>
      <c r="BX10" s="333" t="str">
        <f>IF($BW$8="","",IF($BW$8="SBMLD",SUM(AF10,AH10,AJ10,AL10,AN10,AP10,AR10,AT10)*$BX$9,AF10*AF$9))</f>
        <v/>
      </c>
      <c r="BY10" s="333" t="str">
        <f>IF($BY$8="","",IF($BY$8="SBMLD",SUM(AG10,AI10,AK10,AM10,AO10,AQ10,AS10),AG10))</f>
        <v/>
      </c>
      <c r="BZ10" s="333" t="str">
        <f>IF($BY$8="","",IF($BY$8="SBMLD",SUM(AH10,AJ10,AL10,AN10,AP10,AR10,AT10)*$BZ$9,AH10*AH$9))</f>
        <v/>
      </c>
      <c r="CA10" s="333" t="str">
        <f>IF($CA$8="","",IF($CA$8="SBMLD",SUM(AI10,AK10,AM10,AO10,AQ10,AS10),AI10))</f>
        <v/>
      </c>
      <c r="CB10" s="333" t="str">
        <f>IF($CA$8="","",IF($CA$8="SBMLD",SUM(AJ10,AL10,AN10,AP10,AR10,AT10)*$CB$9,AJ10*AJ$9))</f>
        <v/>
      </c>
      <c r="CC10" s="333" t="str">
        <f>IF($CC$8="","",IF($CC$8="SBMLD",SUM(AK10,AM10,AO10,AQ10,AS10),AK10))</f>
        <v/>
      </c>
      <c r="CD10" s="334" t="str">
        <f>IF($CC$8="","",IF($CC$8="SBMLD",SUM(AL10,AN10,AP10,AR10,AT10)*$CD$9,AL10*AL$9))</f>
        <v/>
      </c>
      <c r="CE10" s="177" t="str">
        <f>AW10</f>
        <v/>
      </c>
    </row>
    <row r="11" spans="1:83" s="17" customFormat="1" ht="16.5" customHeight="1" x14ac:dyDescent="0.2">
      <c r="A11" s="18">
        <v>2</v>
      </c>
      <c r="B11" s="122" t="str">
        <f>IF('2.ชื่อนักเรียน'!$C12="","",'2.ชื่อนักเรียน'!$C12)</f>
        <v/>
      </c>
      <c r="C11" s="26" t="str">
        <f>IF('2.ชื่อนักเรียน'!$D12="","",'2.ชื่อนักเรียน'!$D12)</f>
        <v/>
      </c>
      <c r="D11" s="207" t="str">
        <f>IF(D$8="","",IF('2.ชื่อนักเรียน'!$R12="ร","ร",IF('2.ชื่อนักเรียน'!$R12="มส","",IF(OR(VLOOKUP($A11,'02.คีย์เทอม1'!$A$9:$DY$58,10,FALSE)="",VLOOKUP($A11,'03.คีย์เทอม2'!$A$9:$DY$58,10,FALSE)=""),"",(IF(VLOOKUP($A11,'02.คีย์เทอม1'!$A$9:$DY$58,11,FALSE)="",VLOOKUP($A11,'02.คีย์เทอม1'!$A$9:$DY$58,10,FALSE),VLOOKUP($A11,'02.คีย์เทอม1'!$A$9:$DY$58,11,FALSE))+IF(VLOOKUP($A11,'03.คีย์เทอม2'!$A$9:$DY$58,11,FALSE)="",VLOOKUP($A11,'03.คีย์เทอม2'!$A$9:$DY$58,10,FALSE),VLOOKUP($A11,'03.คีย์เทอม2'!$A$9:$DY$58,11,FALSE)))*100/200))))</f>
        <v/>
      </c>
      <c r="E11" s="125" t="str">
        <f>IF(D$8="","",IF('2.ชื่อนักเรียน'!$R12="ร","ร",IF('2.ชื่อนักเรียน'!$R12="มส","",IF(D11="","",IF(D11&gt;=80,4,IF(D11&gt;=75,3.5,IF(D11&gt;=70,3,IF(D11&gt;=65,2.5,IF(D11&gt;=60,2,IF(D11&gt;=55,1.5,IF(D11&gt;=50,1,0)))))))))))</f>
        <v/>
      </c>
      <c r="F11" s="126" t="str">
        <f>IF(F$8="","",IF('2.ชื่อนักเรียน'!$R12="ร","ร",IF('2.ชื่อนักเรียน'!$R12="มส","",IF(OR(VLOOKUP($A11,'02.คีย์เทอม1'!$A$9:$DY$58,15,FALSE)="",VLOOKUP($A11,'03.คีย์เทอม2'!$A$9:$DY$58,15,FALSE)=""),"",(IF(VLOOKUP($A11,'02.คีย์เทอม1'!$A$9:$DY$58,16,FALSE)="",VLOOKUP($A11,'02.คีย์เทอม1'!$A$9:$DY$58,15,FALSE),VLOOKUP($A11,'02.คีย์เทอม1'!$A$9:$DY$58,16,FALSE))+IF(VLOOKUP($A11,'03.คีย์เทอม2'!$A$9:$DY$58,16,FALSE)="",VLOOKUP($A11,'03.คีย์เทอม2'!$A$9:$DY$58,15,FALSE),VLOOKUP($A11,'03.คีย์เทอม2'!$A$9:$DY$58,16,FALSE)))*100/200))))</f>
        <v/>
      </c>
      <c r="G11" s="125" t="str">
        <f>IF(F$8="","",IF('2.ชื่อนักเรียน'!$R12="ร","ร",IF('2.ชื่อนักเรียน'!$R12="มส","",IF(F11="","",IF(F11&gt;=80,4,IF(F11&gt;=75,3.5,IF(F11&gt;=70,3,IF(F11&gt;=65,2.5,IF(F11&gt;=60,2,IF(F11&gt;=55,1.5,IF(F11&gt;=50,1,0)))))))))))</f>
        <v/>
      </c>
      <c r="H11" s="126" t="str">
        <f>IF(H$8="","",IF('2.ชื่อนักเรียน'!$R12="ร","ร",IF('2.ชื่อนักเรียน'!$R12="มส","",IF(OR(VLOOKUP($A11,'02.คีย์เทอม1'!$A$9:$DY$58,20,FALSE)="",VLOOKUP($A11,'03.คีย์เทอม2'!$A$9:$DY$58,20,FALSE)=""),"",(IF(VLOOKUP($A11,'02.คีย์เทอม1'!$A$9:$DY$58,21,FALSE)="",VLOOKUP($A11,'02.คีย์เทอม1'!$A$9:$DY$58,20,FALSE),VLOOKUP($A11,'02.คีย์เทอม1'!$A$9:$DY$58,21,FALSE))+IF(VLOOKUP($A11,'03.คีย์เทอม2'!$A$9:$DY$58,21,FALSE)="",VLOOKUP($A11,'03.คีย์เทอม2'!$A$9:$DY$58,20,FALSE),VLOOKUP($A11,'03.คีย์เทอม2'!$A$9:$DY$58,21,FALSE)))*100/200))))</f>
        <v/>
      </c>
      <c r="I11" s="125" t="str">
        <f>IF(H$8="","",IF('2.ชื่อนักเรียน'!$R12="ร","ร",IF('2.ชื่อนักเรียน'!$R12="มส","",IF(H11="","",IF(H11&gt;=80,4,IF(H11&gt;=75,3.5,IF(H11&gt;=70,3,IF(H11&gt;=65,2.5,IF(H11&gt;=60,2,IF(H11&gt;=55,1.5,IF(H11&gt;=50,1,0)))))))))))</f>
        <v/>
      </c>
      <c r="J11" s="126" t="str">
        <f>IF(J$8="","",IF('2.ชื่อนักเรียน'!$R12="ร","ร",IF('2.ชื่อนักเรียน'!$R12="มส","",IF(OR(VLOOKUP($A11,'02.คีย์เทอม1'!$A$9:$DY$58,25,FALSE)="",VLOOKUP($A11,'03.คีย์เทอม2'!$A$9:$DY$58,25,FALSE)=""),"",(IF(VLOOKUP($A11,'02.คีย์เทอม1'!$A$9:$DY$58,26,FALSE)="",VLOOKUP($A11,'02.คีย์เทอม1'!$A$9:$DY$58,25,FALSE),VLOOKUP($A11,'02.คีย์เทอม1'!$A$9:$DY$58,26,FALSE))+IF(VLOOKUP($A11,'03.คีย์เทอม2'!$A$9:$DY$58,26,FALSE)="",VLOOKUP($A11,'03.คีย์เทอม2'!$A$9:$DY$58,25,FALSE),VLOOKUP($A11,'03.คีย์เทอม2'!$A$9:$DY$58,26,FALSE)))*100/200))))</f>
        <v/>
      </c>
      <c r="K11" s="125" t="str">
        <f>IF(J$8="","",IF('2.ชื่อนักเรียน'!$R12="ร","ร",IF('2.ชื่อนักเรียน'!$R12="มส","",IF(J11="","",IF(J11&gt;=80,4,IF(J11&gt;=75,3.5,IF(J11&gt;=70,3,IF(J11&gt;=65,2.5,IF(J11&gt;=60,2,IF(J11&gt;=55,1.5,IF(J11&gt;=50,1,0)))))))))))</f>
        <v/>
      </c>
      <c r="L11" s="126" t="str">
        <f>IF(L$8="","",IF('2.ชื่อนักเรียน'!$R12="ร","ร",IF('2.ชื่อนักเรียน'!$R12="มส","",IF(OR(VLOOKUP($A11,'02.คีย์เทอม1'!$A$9:$DY$58,30,FALSE)="",VLOOKUP($A11,'03.คีย์เทอม2'!$A$9:$DY$58,30,FALSE)=""),"",(IF(VLOOKUP($A11,'02.คีย์เทอม1'!$A$9:$DY$58,31,FALSE)="",VLOOKUP($A11,'02.คีย์เทอม1'!$A$9:$DY$58,30,FALSE),VLOOKUP($A11,'02.คีย์เทอม1'!$A$9:$DY$58,31,FALSE))+IF(VLOOKUP($A11,'03.คีย์เทอม2'!$A$9:$DY$58,31,FALSE)="",VLOOKUP($A11,'03.คีย์เทอม2'!$A$9:$DY$58,30,FALSE),VLOOKUP($A11,'03.คีย์เทอม2'!$A$9:$DY$58,31,FALSE)))*100/200))))</f>
        <v/>
      </c>
      <c r="M11" s="125" t="str">
        <f>IF(L$8="","",IF('2.ชื่อนักเรียน'!$R12="ร","ร",IF('2.ชื่อนักเรียน'!$R12="มส","",IF(L11="","",IF(L11&gt;=80,4,IF(L11&gt;=75,3.5,IF(L11&gt;=70,3,IF(L11&gt;=65,2.5,IF(L11&gt;=60,2,IF(L11&gt;=55,1.5,IF(L11&gt;=50,1,0)))))))))))</f>
        <v/>
      </c>
      <c r="N11" s="126" t="str">
        <f>IF(N$8="","",IF('2.ชื่อนักเรียน'!$R12="ร","ร",IF('2.ชื่อนักเรียน'!$R12="มส","",IF(OR(VLOOKUP($A11,'02.คีย์เทอม1'!$A$9:$DY$58,35,FALSE)="",VLOOKUP($A11,'03.คีย์เทอม2'!$A$9:$DY$58,35,FALSE)=""),"",(IF(VLOOKUP($A11,'02.คีย์เทอม1'!$A$9:$DY$58,36,FALSE)="",VLOOKUP($A11,'02.คีย์เทอม1'!$A$9:$DY$58,35,FALSE),VLOOKUP($A11,'02.คีย์เทอม1'!$A$9:$DY$58,36,FALSE))+IF(VLOOKUP($A11,'03.คีย์เทอม2'!$A$9:$DY$58,36,FALSE)="",VLOOKUP($A11,'03.คีย์เทอม2'!$A$9:$DY$58,35,FALSE),VLOOKUP($A11,'03.คีย์เทอม2'!$A$9:$DY$58,36,FALSE)))*100/200))))</f>
        <v/>
      </c>
      <c r="O11" s="125" t="str">
        <f>IF(N$8="","",IF('2.ชื่อนักเรียน'!$R12="ร","ร",IF('2.ชื่อนักเรียน'!$R12="มส","",IF(N11="","",IF(N11&gt;=80,4,IF(N11&gt;=75,3.5,IF(N11&gt;=70,3,IF(N11&gt;=65,2.5,IF(N11&gt;=60,2,IF(N11&gt;=55,1.5,IF(N11&gt;=50,1,0)))))))))))</f>
        <v/>
      </c>
      <c r="P11" s="126" t="str">
        <f>IF(P$8="","",IF('2.ชื่อนักเรียน'!$R12="ร","ร",IF('2.ชื่อนักเรียน'!$R12="มส","",IF(OR(VLOOKUP($A11,'02.คีย์เทอม1'!$A$9:$DY$58,40,FALSE)="",VLOOKUP($A11,'03.คีย์เทอม2'!$A$9:$DY$58,40,FALSE)=""),"",(IF(VLOOKUP($A11,'02.คีย์เทอม1'!$A$9:$DY$58,41,FALSE)="",VLOOKUP($A11,'02.คีย์เทอม1'!$A$9:$DY$58,40,FALSE),VLOOKUP($A11,'02.คีย์เทอม1'!$A$9:$DY$58,41,FALSE))+IF(VLOOKUP($A11,'03.คีย์เทอม2'!$A$9:$DY$58,41,FALSE)="",VLOOKUP($A11,'03.คีย์เทอม2'!$A$9:$DY$58,40,FALSE),VLOOKUP($A11,'03.คีย์เทอม2'!$A$9:$DY$58,41,FALSE)))*100/200))))</f>
        <v/>
      </c>
      <c r="Q11" s="125" t="str">
        <f>IF(P$8="","",IF('2.ชื่อนักเรียน'!$R12="ร","ร",IF('2.ชื่อนักเรียน'!$R12="มส","",IF(P11="","",IF(P11&gt;=80,4,IF(P11&gt;=75,3.5,IF(P11&gt;=70,3,IF(P11&gt;=65,2.5,IF(P11&gt;=60,2,IF(P11&gt;=55,1.5,IF(P11&gt;=50,1,0)))))))))))</f>
        <v/>
      </c>
      <c r="R11" s="126" t="str">
        <f>IF(R$8="","",IF('2.ชื่อนักเรียน'!$R12="ร","ร",IF('2.ชื่อนักเรียน'!$R12="มส","",IF(OR(VLOOKUP($A11,'02.คีย์เทอม1'!$A$9:$DY$58,45,FALSE)="",VLOOKUP($A11,'03.คีย์เทอม2'!$A$9:$DY$58,45,FALSE)=""),"",(IF(VLOOKUP($A11,'02.คีย์เทอม1'!$A$9:$DY$58,46,FALSE)="",VLOOKUP($A11,'02.คีย์เทอม1'!$A$9:$DY$58,45,FALSE),VLOOKUP($A11,'02.คีย์เทอม1'!$A$9:$DY$58,46,FALSE))+IF(VLOOKUP($A11,'03.คีย์เทอม2'!$A$9:$DY$58,46,FALSE)="",VLOOKUP($A11,'03.คีย์เทอม2'!$A$9:$DY$58,45,FALSE),VLOOKUP($A11,'03.คีย์เทอม2'!$A$9:$DY$58,46,FALSE)))*100/200))))</f>
        <v/>
      </c>
      <c r="S11" s="125" t="str">
        <f>IF(R$8="","",IF('2.ชื่อนักเรียน'!$R12="ร","ร",IF('2.ชื่อนักเรียน'!$R12="มส","",IF(R11="","",IF(R11&gt;=80,4,IF(R11&gt;=75,3.5,IF(R11&gt;=70,3,IF(R11&gt;=65,2.5,IF(R11&gt;=60,2,IF(R11&gt;=55,1.5,IF(R11&gt;=50,1,0)))))))))))</f>
        <v/>
      </c>
      <c r="T11" s="126" t="str">
        <f>IF(T$8="","",IF('2.ชื่อนักเรียน'!$R12="ร","ร",IF('2.ชื่อนักเรียน'!$R12="มส","",IF(OR(VLOOKUP($A11,'02.คีย์เทอม1'!$A$9:$DY$58,50,FALSE)="",VLOOKUP($A11,'03.คีย์เทอม2'!$A$9:$DY$58,50,FALSE)=""),"",(IF(VLOOKUP($A11,'02.คีย์เทอม1'!$A$9:$DY$58,51,FALSE)="",VLOOKUP($A11,'02.คีย์เทอม1'!$A$9:$DY$58,50,FALSE),VLOOKUP($A11,'02.คีย์เทอม1'!$A$9:$DY$58,51,FALSE))+IF(VLOOKUP($A11,'03.คีย์เทอม2'!$A$9:$DY$58,51,FALSE)="",VLOOKUP($A11,'03.คีย์เทอม2'!$A$9:$DY$58,50,FALSE),VLOOKUP($A11,'03.คีย์เทอม2'!$A$9:$DY$58,51,FALSE)))*100/200))))</f>
        <v/>
      </c>
      <c r="U11" s="125" t="str">
        <f>IF(T$8="","",IF('2.ชื่อนักเรียน'!$R12="ร","ร",IF('2.ชื่อนักเรียน'!$R12="มส","",IF(T11="","",IF(T11&gt;=80,4,IF(T11&gt;=75,3.5,IF(T11&gt;=70,3,IF(T11&gt;=65,2.5,IF(T11&gt;=60,2,IF(T11&gt;=55,1.5,IF(T11&gt;=50,1,0)))))))))))</f>
        <v/>
      </c>
      <c r="V11" s="126" t="str">
        <f>IF(V$8="","",IF('2.ชื่อนักเรียน'!$R12="ร","ร",IF('2.ชื่อนักเรียน'!$R12="มส","",IF(OR(VLOOKUP($A11,'02.คีย์เทอม1'!$A$9:$DY$58,55,FALSE)="",VLOOKUP($A11,'03.คีย์เทอม2'!$A$9:$DY$58,55,FALSE)=""),"",(IF(VLOOKUP($A11,'02.คีย์เทอม1'!$A$9:$DY$58,56,FALSE)="",VLOOKUP($A11,'02.คีย์เทอม1'!$A$9:$DY$58,55,FALSE),VLOOKUP($A11,'02.คีย์เทอม1'!$A$9:$DY$58,56,FALSE))+IF(VLOOKUP($A11,'03.คีย์เทอม2'!$A$9:$DY$58,56,FALSE)="",VLOOKUP($A11,'03.คีย์เทอม2'!$A$9:$DY$58,55,FALSE),VLOOKUP($A11,'03.คีย์เทอม2'!$A$9:$DY$58,56,FALSE)))*100/200))))</f>
        <v/>
      </c>
      <c r="W11" s="208" t="str">
        <f>IF(V$8="","",IF('2.ชื่อนักเรียน'!$R12="ร","ร",IF('2.ชื่อนักเรียน'!$R12="มส","",IF(V11="","",IF(V11&gt;=80,4,IF(V11&gt;=75,3.5,IF(V11&gt;=70,3,IF(V11&gt;=65,2.5,IF(V11&gt;=60,2,IF(V11&gt;=55,1.5,IF(V11&gt;=50,1,0)))))))))))</f>
        <v/>
      </c>
      <c r="X11" s="18">
        <v>2</v>
      </c>
      <c r="Y11" s="122" t="str">
        <f>IF('2.ชื่อนักเรียน'!$C12="","",'2.ชื่อนักเรียน'!$C12)</f>
        <v/>
      </c>
      <c r="Z11" s="272" t="str">
        <f>IF('2.ชื่อนักเรียน'!$D12="","",'2.ชื่อนักเรียน'!$D12)</f>
        <v/>
      </c>
      <c r="AA11" s="378" t="str">
        <f>IF(AA$8="","",IF('2.ชื่อนักเรียน'!$R12="ร","ร",IF('2.ชื่อนักเรียน'!$R12="มส","",IF(OR(VLOOKUP($A11,'02.คีย์เทอม1'!$A$9:$DY$58,60,FALSE)="",VLOOKUP($A11,'03.คีย์เทอม2'!$A$9:$DY$58,60,FALSE)=""),"",(IF(VLOOKUP($A11,'02.คีย์เทอม1'!$A$9:$DY$58,61,FALSE)="",VLOOKUP($A11,'02.คีย์เทอม1'!$A$9:$DY$58,60,FALSE),VLOOKUP($A11,'02.คีย์เทอม1'!$A$9:$DY$58,61,FALSE))+IF(VLOOKUP($A11,'03.คีย์เทอม2'!$A$9:$DY$58,61,FALSE)="",VLOOKUP($A11,'03.คีย์เทอม2'!$A$9:$DY$58,60,FALSE),VLOOKUP($A11,'03.คีย์เทอม2'!$A$9:$DY$58,61,FALSE)))*100/200))))</f>
        <v/>
      </c>
      <c r="AB11" s="125" t="str">
        <f>IF(AA$8="","",IF('2.ชื่อนักเรียน'!$R12="ร","ร",IF('2.ชื่อนักเรียน'!$R12="มส","",IF(AA11="","",IF(AA11&gt;=80,4,IF(AA11&gt;=75,3.5,IF(AA11&gt;=70,3,IF(AA11&gt;=65,2.5,IF(AA11&gt;=60,2,IF(AA11&gt;=55,1.5,IF(AA11&gt;=50,1,0)))))))))))</f>
        <v/>
      </c>
      <c r="AC11" s="126" t="str">
        <f>IF(AC$8="","",IF('2.ชื่อนักเรียน'!$R12="ร","ร",IF('2.ชื่อนักเรียน'!$R12="มส","",IF(OR(VLOOKUP($A11,'02.คีย์เทอม1'!$A$9:$DY$58,65,FALSE)="",VLOOKUP($A11,'03.คีย์เทอม2'!$A$9:$DY$58,65,FALSE)=""),"",(IF(VLOOKUP($A11,'02.คีย์เทอม1'!$A$9:$DY$58,66,FALSE)="",VLOOKUP($A11,'02.คีย์เทอม1'!$A$9:$DY$58,65,FALSE),VLOOKUP($A11,'02.คีย์เทอม1'!$A$9:$DY$58,66,FALSE))+IF(VLOOKUP($A11,'03.คีย์เทอม2'!$A$9:$DY$58,66,FALSE)="",VLOOKUP($A11,'03.คีย์เทอม2'!$A$9:$DY$58,65,FALSE),VLOOKUP($A11,'03.คีย์เทอม2'!$A$9:$DY$58,66,FALSE)))*100/200))))</f>
        <v/>
      </c>
      <c r="AD11" s="125" t="str">
        <f>IF(AC$8="","",IF('2.ชื่อนักเรียน'!$R12="ร","ร",IF('2.ชื่อนักเรียน'!$R12="มส","",IF(AC11="","",IF(AC11&gt;=80,4,IF(AC11&gt;=75,3.5,IF(AC11&gt;=70,3,IF(AC11&gt;=65,2.5,IF(AC11&gt;=60,2,IF(AC11&gt;=55,1.5,IF(AC11&gt;=50,1,0)))))))))))</f>
        <v/>
      </c>
      <c r="AE11" s="126" t="str">
        <f>IF(AE$8="","",IF('2.ชื่อนักเรียน'!$R12="ร","ร",IF('2.ชื่อนักเรียน'!$R12="มส","",IF(OR(VLOOKUP($A11,'02.คีย์เทอม1'!$A$9:$DY$58,70,FALSE)="",VLOOKUP($A11,'03.คีย์เทอม2'!$A$9:$DY$58,70,FALSE)=""),"",(IF(VLOOKUP($A11,'02.คีย์เทอม1'!$A$9:$DY$58,71,FALSE)="",VLOOKUP($A11,'02.คีย์เทอม1'!$A$9:$DY$58,70,FALSE),VLOOKUP($A11,'02.คีย์เทอม1'!$A$9:$DY$58,71,FALSE))+IF(VLOOKUP($A11,'03.คีย์เทอม2'!$A$9:$DY$58,71,FALSE)="",VLOOKUP($A11,'03.คีย์เทอม2'!$A$9:$DY$58,70,FALSE),VLOOKUP($A11,'03.คีย์เทอม2'!$A$9:$DY$58,71,FALSE)))*100/200))))</f>
        <v/>
      </c>
      <c r="AF11" s="125" t="str">
        <f>IF(AE$8="","",IF('2.ชื่อนักเรียน'!$R12="ร","ร",IF('2.ชื่อนักเรียน'!$R12="มส","",IF(AE11="","",IF(AE11&gt;=80,4,IF(AE11&gt;=75,3.5,IF(AE11&gt;=70,3,IF(AE11&gt;=65,2.5,IF(AE11&gt;=60,2,IF(AE11&gt;=55,1.5,IF(AE11&gt;=50,1,0)))))))))))</f>
        <v/>
      </c>
      <c r="AG11" s="126" t="str">
        <f>IF(AG$8="","",IF('2.ชื่อนักเรียน'!$R12="ร","ร",IF('2.ชื่อนักเรียน'!$R12="มส","",IF(OR(VLOOKUP($A11,'02.คีย์เทอม1'!$A$9:$DY$58,75,FALSE)="",VLOOKUP($A11,'03.คีย์เทอม2'!$A$9:$DY$58,75,FALSE)=""),"",(IF(VLOOKUP($A11,'02.คีย์เทอม1'!$A$9:$DY$58,76,FALSE)="",VLOOKUP($A11,'02.คีย์เทอม1'!$A$9:$DY$58,75,FALSE),VLOOKUP($A11,'02.คีย์เทอม1'!$A$9:$DY$58,76,FALSE))+IF(VLOOKUP($A11,'03.คีย์เทอม2'!$A$9:$DY$58,76,FALSE)="",VLOOKUP($A11,'03.คีย์เทอม2'!$A$9:$DY$58,75,FALSE),VLOOKUP($A11,'03.คีย์เทอม2'!$A$9:$DY$58,76,FALSE)))*100/200))))</f>
        <v/>
      </c>
      <c r="AH11" s="125" t="str">
        <f>IF(AG$8="","",IF('2.ชื่อนักเรียน'!$R12="ร","ร",IF('2.ชื่อนักเรียน'!$R12="มส","",IF(AG11="","",IF(AG11&gt;=80,4,IF(AG11&gt;=75,3.5,IF(AG11&gt;=70,3,IF(AG11&gt;=65,2.5,IF(AG11&gt;=60,2,IF(AG11&gt;=55,1.5,IF(AG11&gt;=50,1,0)))))))))))</f>
        <v/>
      </c>
      <c r="AI11" s="126" t="str">
        <f>IF(AI$8="","",IF('2.ชื่อนักเรียน'!$R12="ร","ร",IF('2.ชื่อนักเรียน'!$R12="มส","",IF(OR(VLOOKUP($A11,'02.คีย์เทอม1'!$A$9:$DY$58,80,FALSE)="",VLOOKUP($A11,'03.คีย์เทอม2'!$A$9:$DY$58,80,FALSE)=""),"",(IF(VLOOKUP($A11,'02.คีย์เทอม1'!$A$9:$DY$58,81,FALSE)="",VLOOKUP($A11,'02.คีย์เทอม1'!$A$9:$DY$58,80,FALSE),VLOOKUP($A11,'02.คีย์เทอม1'!$A$9:$DY$58,81,FALSE))+IF(VLOOKUP($A11,'03.คีย์เทอม2'!$A$9:$DY$58,81,FALSE)="",VLOOKUP($A11,'03.คีย์เทอม2'!$A$9:$DY$58,80,FALSE),VLOOKUP($A11,'03.คีย์เทอม2'!$A$9:$DY$58,81,FALSE)))*100/200))))</f>
        <v/>
      </c>
      <c r="AJ11" s="125" t="str">
        <f>IF(AI$8="","",IF('2.ชื่อนักเรียน'!$R12="ร","ร",IF('2.ชื่อนักเรียน'!$R12="มส","",IF(AI11="","",IF(AI11&gt;=80,4,IF(AI11&gt;=75,3.5,IF(AI11&gt;=70,3,IF(AI11&gt;=65,2.5,IF(AI11&gt;=60,2,IF(AI11&gt;=55,1.5,IF(AI11&gt;=50,1,0)))))))))))</f>
        <v/>
      </c>
      <c r="AK11" s="126" t="str">
        <f>IF(AK$8="","",IF('2.ชื่อนักเรียน'!$R12="ร","ร",IF('2.ชื่อนักเรียน'!$R12="มส","",IF(OR(VLOOKUP($A11,'02.คีย์เทอม1'!$A$9:$DY$58,85,FALSE)="",VLOOKUP($A11,'03.คีย์เทอม2'!$A$9:$DY$58,85,FALSE)=""),"",(IF(VLOOKUP($A11,'02.คีย์เทอม1'!$A$9:$DY$58,86,FALSE)="",VLOOKUP($A11,'02.คีย์เทอม1'!$A$9:$DY$58,85,FALSE),VLOOKUP($A11,'02.คีย์เทอม1'!$A$9:$DY$58,86,FALSE))+IF(VLOOKUP($A11,'03.คีย์เทอม2'!$A$9:$DY$58,86,FALSE)="",VLOOKUP($A11,'03.คีย์เทอม2'!$A$9:$DY$58,85,FALSE),VLOOKUP($A11,'03.คีย์เทอม2'!$A$9:$DY$58,86,FALSE)))*100/200))))</f>
        <v/>
      </c>
      <c r="AL11" s="125" t="str">
        <f>IF(AK$8="","",IF('2.ชื่อนักเรียน'!$R12="ร","ร",IF('2.ชื่อนักเรียน'!$R12="มส","",IF(AK11="","",IF(AK11&gt;=80,4,IF(AK11&gt;=75,3.5,IF(AK11&gt;=70,3,IF(AK11&gt;=65,2.5,IF(AK11&gt;=60,2,IF(AK11&gt;=55,1.5,IF(AK11&gt;=50,1,0)))))))))))</f>
        <v/>
      </c>
      <c r="AM11" s="126" t="str">
        <f>IF(AM$8="","",IF('2.ชื่อนักเรียน'!$R12="ร","ร",IF('2.ชื่อนักเรียน'!$R12="มส","",IF(OR(VLOOKUP($A11,'02.คีย์เทอม1'!$A$9:$DY$58,90,FALSE)="",VLOOKUP($A11,'03.คีย์เทอม2'!$A$9:$DY$58,90,FALSE)=""),"",(IF(VLOOKUP($A11,'02.คีย์เทอม1'!$A$9:$DY$58,91,FALSE)="",VLOOKUP($A11,'02.คีย์เทอม1'!$A$9:$DY$58,90,FALSE),VLOOKUP($A11,'02.คีย์เทอม1'!$A$9:$DY$58,91,FALSE))+IF(VLOOKUP($A11,'03.คีย์เทอม2'!$A$9:$DY$58,91,FALSE)="",VLOOKUP($A11,'03.คีย์เทอม2'!$A$9:$DY$58,90,FALSE),VLOOKUP($A11,'03.คีย์เทอม2'!$A$9:$DY$58,91,FALSE)))*100/200))))</f>
        <v/>
      </c>
      <c r="AN11" s="125" t="str">
        <f>IF(AM$8="","",IF('2.ชื่อนักเรียน'!$R12="ร","ร",IF('2.ชื่อนักเรียน'!$R12="มส","",IF(AM11="","",IF(AM11&gt;=80,4,IF(AM11&gt;=75,3.5,IF(AM11&gt;=70,3,IF(AM11&gt;=65,2.5,IF(AM11&gt;=60,2,IF(AM11&gt;=55,1.5,IF(AM11&gt;=50,1,0)))))))))))</f>
        <v/>
      </c>
      <c r="AO11" s="126" t="str">
        <f>IF(AO$8="","",IF('2.ชื่อนักเรียน'!$R12="ร","ร",IF('2.ชื่อนักเรียน'!$R12="มส","",IF(OR(VLOOKUP($A11,'02.คีย์เทอม1'!$A$9:$DY$58,95,FALSE)="",VLOOKUP($A11,'03.คีย์เทอม2'!$A$9:$DY$58,95,FALSE)=""),"",(IF(VLOOKUP($A11,'02.คีย์เทอม1'!$A$9:$DY$58,96,FALSE)="",VLOOKUP($A11,'02.คีย์เทอม1'!$A$9:$DY$58,95,FALSE),VLOOKUP($A11,'02.คีย์เทอม1'!$A$9:$DY$58,96,FALSE))+IF(VLOOKUP($A11,'03.คีย์เทอม2'!$A$9:$DY$58,96,FALSE)="",VLOOKUP($A11,'03.คีย์เทอม2'!$A$9:$DY$58,95,FALSE),VLOOKUP($A11,'03.คีย์เทอม2'!$A$9:$DY$58,96,FALSE)))*100/200))))</f>
        <v/>
      </c>
      <c r="AP11" s="125" t="str">
        <f>IF(AO$8="","",IF('2.ชื่อนักเรียน'!$R12="ร","ร",IF('2.ชื่อนักเรียน'!$R12="มส","",IF(AO11="","",IF(AO11&gt;=80,4,IF(AO11&gt;=75,3.5,IF(AO11&gt;=70,3,IF(AO11&gt;=65,2.5,IF(AO11&gt;=60,2,IF(AO11&gt;=55,1.5,IF(AO11&gt;=50,1,0)))))))))))</f>
        <v/>
      </c>
      <c r="AQ11" s="126" t="str">
        <f>IF(AQ$8="","",IF('2.ชื่อนักเรียน'!$R12="ร","ร",IF('2.ชื่อนักเรียน'!$R12="มส","",IF(OR(VLOOKUP($A11,'02.คีย์เทอม1'!$A$9:$DY$58,100,FALSE)="",VLOOKUP($A11,'03.คีย์เทอม2'!$A$9:$DY$58,100,FALSE)=""),"",(IF(VLOOKUP($A11,'02.คีย์เทอม1'!$A$9:$DY$58,101,FALSE)="",VLOOKUP($A11,'02.คีย์เทอม1'!$A$9:$DY$58,100,FALSE),VLOOKUP($A11,'02.คีย์เทอม1'!$A$9:$DY$58,101,FALSE))+IF(VLOOKUP($A11,'03.คีย์เทอม2'!$A$9:$DY$58,101,FALSE)="",VLOOKUP($A11,'03.คีย์เทอม2'!$A$9:$DY$58,100,FALSE),VLOOKUP($A11,'03.คีย์เทอม2'!$A$9:$DY$58,101,FALSE)))*100/200))))</f>
        <v/>
      </c>
      <c r="AR11" s="125" t="str">
        <f>IF(AQ$8="","",IF('2.ชื่อนักเรียน'!$R12="ร","ร",IF('2.ชื่อนักเรียน'!$R12="มส","",IF(AQ11="","",IF(AQ11&gt;=80,4,IF(AQ11&gt;=75,3.5,IF(AQ11&gt;=70,3,IF(AQ11&gt;=65,2.5,IF(AQ11&gt;=60,2,IF(AQ11&gt;=55,1.5,IF(AQ11&gt;=50,1,0)))))))))))</f>
        <v/>
      </c>
      <c r="AS11" s="126" t="str">
        <f>IF(AS$8="","",IF('2.ชื่อนักเรียน'!$R12="ร","ร",IF('2.ชื่อนักเรียน'!$R12="มส","",IF(OR(VLOOKUP($A11,'02.คีย์เทอม1'!$A$9:$DY$58,105,FALSE)="",VLOOKUP($A11,'03.คีย์เทอม2'!$A$9:$DY$58,105,FALSE)=""),"",(IF(VLOOKUP($A11,'02.คีย์เทอม1'!$A$9:$DY$58,106,FALSE)="",VLOOKUP($A11,'02.คีย์เทอม1'!$A$9:$DY$58,105,FALSE),VLOOKUP($A11,'02.คีย์เทอม1'!$A$9:$DY$58,106,FALSE))+IF(VLOOKUP($A11,'03.คีย์เทอม2'!$A$9:$DY$58,106,FALSE)="",VLOOKUP($A11,'03.คีย์เทอม2'!$A$9:$DY$58,105,FALSE),VLOOKUP($A11,'03.คีย์เทอม2'!$A$9:$DY$58,106,FALSE)))*100/200))))</f>
        <v/>
      </c>
      <c r="AT11" s="125" t="str">
        <f>IF(AS$8="","",IF('2.ชื่อนักเรียน'!$R12="ร","ร",IF('2.ชื่อนักเรียน'!$R12="มส","",IF(AS11="","",IF(AS11&gt;=80,4,IF(AS11&gt;=75,3.5,IF(AS11&gt;=70,3,IF(AS11&gt;=65,2.5,IF(AS11&gt;=60,2,IF(AS11&gt;=55,1.5,IF(AS11&gt;=50,1,0)))))))))))</f>
        <v/>
      </c>
      <c r="AU11" s="126" t="str">
        <f t="shared" ref="AU11:AU54" si="16">IF(COUNT(D11,F11,H11,J11,L11,N11,P11,R11,V11,AA11)=0,"",SUM(D11,F11,H11,J11,L11,N11,P11,R11,T11,V11,AA11,AC11,AE11,AG11,AI11,AK11,AM11,AO11,AQ11,AS11))</f>
        <v/>
      </c>
      <c r="AV11" s="126" t="str">
        <f t="shared" ref="AV11:AV54" si="17">IF(AU11="","",(AU11*100)/$AU$9)</f>
        <v/>
      </c>
      <c r="AW11" s="541" t="str">
        <f t="shared" ref="AW11:AW54" si="18">IF(E11="","",IF(COUNT(AZ11,BB11,BD11,BF11,BH11,BJ11,BL11,BN11,BP11,BR11,BT11,BV11,BX11,BZ11,CB11,CD11)&lt;COUNT($AZ$9,$BB$9,$BD$9,$BF$9,$BH$9,$BJ$9,$BL$9,$BN$9,$BP$9,$BR$9,$BT$9,$BV$9,$BX$9,$BZ$9,$CB$9,$CD$9),"",SUM(AZ11,BB11,BD11,BF11,BH11,BJ11,BL11,BN11,BP11,BR11,BT11,BV11,BX11,BZ11,CB11,CD11)/SUM($AZ$9,$BB$9,$BD$9,$BF$9,$BH$9,$BJ$9,$BL$9,$BN$9,$BP$9,$BR$9,$BT$9,$BV$9,$BX$9,$BZ$9,$CB$9,$CD$9)))</f>
        <v/>
      </c>
      <c r="AX11" s="539" t="str">
        <f>IF('2.ชื่อนักเรียน'!R12="มส","มส",IF('2.ชื่อนักเรียน'!R12="ย้าย","ย้าย",IF('2.ชื่อนักเรียน'!R12="ร","ร",IF(CE11="","",RANK(CE11,$CE$10:$CE$59,0)))))</f>
        <v/>
      </c>
      <c r="AY11" s="393" t="str">
        <f t="shared" ref="AY11:AY59" si="19">IF(D11="","",D11)</f>
        <v/>
      </c>
      <c r="AZ11" s="381" t="str">
        <f t="shared" si="1"/>
        <v/>
      </c>
      <c r="BA11" s="383" t="str">
        <f t="shared" ref="BA11:BA54" si="20">IF(F11="","",F11)</f>
        <v/>
      </c>
      <c r="BB11" s="335" t="str">
        <f t="shared" si="2"/>
        <v/>
      </c>
      <c r="BC11" s="335" t="str">
        <f t="shared" ref="BC11:BC54" si="21">IF(H11="","",H11)</f>
        <v/>
      </c>
      <c r="BD11" s="335" t="str">
        <f t="shared" si="3"/>
        <v/>
      </c>
      <c r="BE11" s="335" t="str">
        <f t="shared" si="4"/>
        <v/>
      </c>
      <c r="BF11" s="331" t="str">
        <f t="shared" si="5"/>
        <v/>
      </c>
      <c r="BG11" s="331" t="str">
        <f t="shared" si="6"/>
        <v/>
      </c>
      <c r="BH11" s="335" t="str">
        <f t="shared" si="7"/>
        <v/>
      </c>
      <c r="BI11" s="335" t="str">
        <f t="shared" ref="BI11:BI54" si="22">IF(N11="","",N11)</f>
        <v/>
      </c>
      <c r="BJ11" s="335" t="str">
        <f t="shared" si="8"/>
        <v/>
      </c>
      <c r="BK11" s="335" t="str">
        <f t="shared" ref="BK11:BK54" si="23">IF(P11="","",P11)</f>
        <v/>
      </c>
      <c r="BL11" s="335" t="str">
        <f t="shared" si="9"/>
        <v/>
      </c>
      <c r="BM11" s="335" t="str">
        <f t="shared" si="10"/>
        <v/>
      </c>
      <c r="BN11" s="335" t="str">
        <f t="shared" si="11"/>
        <v/>
      </c>
      <c r="BO11" s="335" t="str">
        <f t="shared" si="12"/>
        <v/>
      </c>
      <c r="BP11" s="331" t="str">
        <f t="shared" si="13"/>
        <v/>
      </c>
      <c r="BQ11" s="384" t="str">
        <f t="shared" si="14"/>
        <v/>
      </c>
      <c r="BR11" s="332" t="str">
        <f t="shared" si="15"/>
        <v/>
      </c>
      <c r="BS11" s="381" t="str">
        <f t="shared" ref="BS11:BS54" si="24">IF($BS$8="","",IF($BS$8="SBMLD",SUM(AA11,AC11,AE11,AG11,AI11,AK11,AM11,AO11,AQ11,AS11),AA11))</f>
        <v/>
      </c>
      <c r="BT11" s="331" t="str">
        <f t="shared" ref="BT11:BT54" si="25">IF($BS$8="","",IF($BS$8="SBMLD",SUM(AB11,AD11,AF11,AH11,AJ11,AL11,AN11,AP11,AR11,AT11)*$BT$9,AB11*AB$9))</f>
        <v/>
      </c>
      <c r="BU11" s="331" t="str">
        <f t="shared" ref="BU11:BU54" si="26">IF($BU$8="","",IF($BU$8="SBMLD",SUM(AC11,AE11,AG11,AI11,AK11,AM11,AO11,AQ11,AS11),AC11))</f>
        <v/>
      </c>
      <c r="BV11" s="331" t="str">
        <f t="shared" ref="BV11:BV54" si="27">IF($BU$8="","",IF($BU$8="SBMLD",SUM(AD11,AF11,AH11,AJ11,AL11,AN11,AP11,AR11,AT11)*$BV$9,AD11*AD$9))</f>
        <v/>
      </c>
      <c r="BW11" s="331" t="str">
        <f t="shared" ref="BW11:BW54" si="28">IF($BW$8="","",IF($BW$8="SBMLD",SUM(AE11,AG11,AI11,AK11,AM11,AO11,AQ11,AS11),AE11))</f>
        <v/>
      </c>
      <c r="BX11" s="331" t="str">
        <f t="shared" ref="BX11:BX54" si="29">IF($BW$8="","",IF($BW$8="SBMLD",SUM(AF11,AH11,AJ11,AL11,AN11,AP11,AR11,AT11)*$BX$9,AF11*AF$9))</f>
        <v/>
      </c>
      <c r="BY11" s="331" t="str">
        <f t="shared" ref="BY11:BY54" si="30">IF($BY$8="","",IF($BY$8="SBMLD",SUM(AG11,AI11,AK11,AM11,AO11,AQ11,AS11),AG11))</f>
        <v/>
      </c>
      <c r="BZ11" s="331" t="str">
        <f t="shared" ref="BZ11:BZ54" si="31">IF($BY$8="","",IF($BY$8="SBMLD",SUM(AH11,AJ11,AL11,AN11,AP11,AR11,AT11)*$BZ$9,AH11*AH$9))</f>
        <v/>
      </c>
      <c r="CA11" s="331" t="str">
        <f t="shared" ref="CA11:CA54" si="32">IF($CA$8="","",IF($CA$8="SBMLD",SUM(AI11,AK11,AM11,AO11,AQ11,AS11),AI11))</f>
        <v/>
      </c>
      <c r="CB11" s="331" t="str">
        <f t="shared" ref="CB11:CB54" si="33">IF($CA$8="","",IF($CA$8="SBMLD",SUM(AJ11,AL11,AN11,AP11,AR11,AT11)*$CB$9,AJ11*AJ$9))</f>
        <v/>
      </c>
      <c r="CC11" s="384" t="str">
        <f t="shared" ref="CC11:CC54" si="34">IF($CC$8="","",IF($CC$8="SBMLD",SUM(AK11,AM11,AO11,AQ11,AS11),AK11))</f>
        <v/>
      </c>
      <c r="CD11" s="332" t="str">
        <f t="shared" ref="CD11:CD54" si="35">IF($CC$8="","",IF($CC$8="SBMLD",SUM(AL11,AN11,AP11,AR11,AT11)*$CD$9,AL11*AL$9))</f>
        <v/>
      </c>
      <c r="CE11" s="177" t="str">
        <f t="shared" ref="CE11:CE54" si="36">AW11</f>
        <v/>
      </c>
    </row>
    <row r="12" spans="1:83" s="17" customFormat="1" ht="16.5" customHeight="1" x14ac:dyDescent="0.2">
      <c r="A12" s="18">
        <v>3</v>
      </c>
      <c r="B12" s="122" t="str">
        <f>IF('2.ชื่อนักเรียน'!$C13="","",'2.ชื่อนักเรียน'!$C13)</f>
        <v/>
      </c>
      <c r="C12" s="26" t="str">
        <f>IF('2.ชื่อนักเรียน'!$D13="","",'2.ชื่อนักเรียน'!$D13)</f>
        <v/>
      </c>
      <c r="D12" s="207" t="str">
        <f>IF(D$8="","",IF('2.ชื่อนักเรียน'!$R13="ร","ร",IF('2.ชื่อนักเรียน'!$R13="มส","",IF(OR(VLOOKUP($A12,'02.คีย์เทอม1'!$A$9:$DY$58,10,FALSE)="",VLOOKUP($A12,'03.คีย์เทอม2'!$A$9:$DY$58,10,FALSE)=""),"",(IF(VLOOKUP($A12,'02.คีย์เทอม1'!$A$9:$DY$58,11,FALSE)="",VLOOKUP($A12,'02.คีย์เทอม1'!$A$9:$DY$58,10,FALSE),VLOOKUP($A12,'02.คีย์เทอม1'!$A$9:$DY$58,11,FALSE))+IF(VLOOKUP($A12,'03.คีย์เทอม2'!$A$9:$DY$58,11,FALSE)="",VLOOKUP($A12,'03.คีย์เทอม2'!$A$9:$DY$58,10,FALSE),VLOOKUP($A12,'03.คีย์เทอม2'!$A$9:$DY$58,11,FALSE)))*100/200))))</f>
        <v/>
      </c>
      <c r="E12" s="125" t="str">
        <f>IF(D$8="","",IF('2.ชื่อนักเรียน'!$R13="ร","ร",IF('2.ชื่อนักเรียน'!$R13="มส","",IF(D12="","",IF(D12&gt;=80,4,IF(D12&gt;=75,3.5,IF(D12&gt;=70,3,IF(D12&gt;=65,2.5,IF(D12&gt;=60,2,IF(D12&gt;=55,1.5,IF(D12&gt;=50,1,0)))))))))))</f>
        <v/>
      </c>
      <c r="F12" s="126" t="str">
        <f>IF(F$8="","",IF('2.ชื่อนักเรียน'!$R13="ร","ร",IF('2.ชื่อนักเรียน'!$R13="มส","",IF(OR(VLOOKUP($A12,'02.คีย์เทอม1'!$A$9:$DY$58,15,FALSE)="",VLOOKUP($A12,'03.คีย์เทอม2'!$A$9:$DY$58,15,FALSE)=""),"",(IF(VLOOKUP($A12,'02.คีย์เทอม1'!$A$9:$DY$58,16,FALSE)="",VLOOKUP($A12,'02.คีย์เทอม1'!$A$9:$DY$58,15,FALSE),VLOOKUP($A12,'02.คีย์เทอม1'!$A$9:$DY$58,16,FALSE))+IF(VLOOKUP($A12,'03.คีย์เทอม2'!$A$9:$DY$58,16,FALSE)="",VLOOKUP($A12,'03.คีย์เทอม2'!$A$9:$DY$58,15,FALSE),VLOOKUP($A12,'03.คีย์เทอม2'!$A$9:$DY$58,16,FALSE)))*100/200))))</f>
        <v/>
      </c>
      <c r="G12" s="125" t="str">
        <f>IF(F$8="","",IF('2.ชื่อนักเรียน'!$R13="ร","ร",IF('2.ชื่อนักเรียน'!$R13="มส","",IF(F12="","",IF(F12&gt;=80,4,IF(F12&gt;=75,3.5,IF(F12&gt;=70,3,IF(F12&gt;=65,2.5,IF(F12&gt;=60,2,IF(F12&gt;=55,1.5,IF(F12&gt;=50,1,0)))))))))))</f>
        <v/>
      </c>
      <c r="H12" s="126" t="str">
        <f>IF(H$8="","",IF('2.ชื่อนักเรียน'!$R13="ร","ร",IF('2.ชื่อนักเรียน'!$R13="มส","",IF(OR(VLOOKUP($A12,'02.คีย์เทอม1'!$A$9:$DY$58,20,FALSE)="",VLOOKUP($A12,'03.คีย์เทอม2'!$A$9:$DY$58,20,FALSE)=""),"",(IF(VLOOKUP($A12,'02.คีย์เทอม1'!$A$9:$DY$58,21,FALSE)="",VLOOKUP($A12,'02.คีย์เทอม1'!$A$9:$DY$58,20,FALSE),VLOOKUP($A12,'02.คีย์เทอม1'!$A$9:$DY$58,21,FALSE))+IF(VLOOKUP($A12,'03.คีย์เทอม2'!$A$9:$DY$58,21,FALSE)="",VLOOKUP($A12,'03.คีย์เทอม2'!$A$9:$DY$58,20,FALSE),VLOOKUP($A12,'03.คีย์เทอม2'!$A$9:$DY$58,21,FALSE)))*100/200))))</f>
        <v/>
      </c>
      <c r="I12" s="125" t="str">
        <f>IF(H$8="","",IF('2.ชื่อนักเรียน'!$R13="ร","ร",IF('2.ชื่อนักเรียน'!$R13="มส","",IF(H12="","",IF(H12&gt;=80,4,IF(H12&gt;=75,3.5,IF(H12&gt;=70,3,IF(H12&gt;=65,2.5,IF(H12&gt;=60,2,IF(H12&gt;=55,1.5,IF(H12&gt;=50,1,0)))))))))))</f>
        <v/>
      </c>
      <c r="J12" s="126" t="str">
        <f>IF(J$8="","",IF('2.ชื่อนักเรียน'!$R13="ร","ร",IF('2.ชื่อนักเรียน'!$R13="มส","",IF(OR(VLOOKUP($A12,'02.คีย์เทอม1'!$A$9:$DY$58,25,FALSE)="",VLOOKUP($A12,'03.คีย์เทอม2'!$A$9:$DY$58,25,FALSE)=""),"",(IF(VLOOKUP($A12,'02.คีย์เทอม1'!$A$9:$DY$58,26,FALSE)="",VLOOKUP($A12,'02.คีย์เทอม1'!$A$9:$DY$58,25,FALSE),VLOOKUP($A12,'02.คีย์เทอม1'!$A$9:$DY$58,26,FALSE))+IF(VLOOKUP($A12,'03.คีย์เทอม2'!$A$9:$DY$58,26,FALSE)="",VLOOKUP($A12,'03.คีย์เทอม2'!$A$9:$DY$58,25,FALSE),VLOOKUP($A12,'03.คีย์เทอม2'!$A$9:$DY$58,26,FALSE)))*100/200))))</f>
        <v/>
      </c>
      <c r="K12" s="125" t="str">
        <f>IF(J$8="","",IF('2.ชื่อนักเรียน'!$R13="ร","ร",IF('2.ชื่อนักเรียน'!$R13="มส","",IF(J12="","",IF(J12&gt;=80,4,IF(J12&gt;=75,3.5,IF(J12&gt;=70,3,IF(J12&gt;=65,2.5,IF(J12&gt;=60,2,IF(J12&gt;=55,1.5,IF(J12&gt;=50,1,0)))))))))))</f>
        <v/>
      </c>
      <c r="L12" s="126" t="str">
        <f>IF(L$8="","",IF('2.ชื่อนักเรียน'!$R13="ร","ร",IF('2.ชื่อนักเรียน'!$R13="มส","",IF(OR(VLOOKUP($A12,'02.คีย์เทอม1'!$A$9:$DY$58,30,FALSE)="",VLOOKUP($A12,'03.คีย์เทอม2'!$A$9:$DY$58,30,FALSE)=""),"",(IF(VLOOKUP($A12,'02.คีย์เทอม1'!$A$9:$DY$58,31,FALSE)="",VLOOKUP($A12,'02.คีย์เทอม1'!$A$9:$DY$58,30,FALSE),VLOOKUP($A12,'02.คีย์เทอม1'!$A$9:$DY$58,31,FALSE))+IF(VLOOKUP($A12,'03.คีย์เทอม2'!$A$9:$DY$58,31,FALSE)="",VLOOKUP($A12,'03.คีย์เทอม2'!$A$9:$DY$58,30,FALSE),VLOOKUP($A12,'03.คีย์เทอม2'!$A$9:$DY$58,31,FALSE)))*100/200))))</f>
        <v/>
      </c>
      <c r="M12" s="125" t="str">
        <f>IF(L$8="","",IF('2.ชื่อนักเรียน'!$R13="ร","ร",IF('2.ชื่อนักเรียน'!$R13="มส","",IF(L12="","",IF(L12&gt;=80,4,IF(L12&gt;=75,3.5,IF(L12&gt;=70,3,IF(L12&gt;=65,2.5,IF(L12&gt;=60,2,IF(L12&gt;=55,1.5,IF(L12&gt;=50,1,0)))))))))))</f>
        <v/>
      </c>
      <c r="N12" s="126" t="str">
        <f>IF(N$8="","",IF('2.ชื่อนักเรียน'!$R13="ร","ร",IF('2.ชื่อนักเรียน'!$R13="มส","",IF(OR(VLOOKUP($A12,'02.คีย์เทอม1'!$A$9:$DY$58,35,FALSE)="",VLOOKUP($A12,'03.คีย์เทอม2'!$A$9:$DY$58,35,FALSE)=""),"",(IF(VLOOKUP($A12,'02.คีย์เทอม1'!$A$9:$DY$58,36,FALSE)="",VLOOKUP($A12,'02.คีย์เทอม1'!$A$9:$DY$58,35,FALSE),VLOOKUP($A12,'02.คีย์เทอม1'!$A$9:$DY$58,36,FALSE))+IF(VLOOKUP($A12,'03.คีย์เทอม2'!$A$9:$DY$58,36,FALSE)="",VLOOKUP($A12,'03.คีย์เทอม2'!$A$9:$DY$58,35,FALSE),VLOOKUP($A12,'03.คีย์เทอม2'!$A$9:$DY$58,36,FALSE)))*100/200))))</f>
        <v/>
      </c>
      <c r="O12" s="125" t="str">
        <f>IF(N$8="","",IF('2.ชื่อนักเรียน'!$R13="ร","ร",IF('2.ชื่อนักเรียน'!$R13="มส","",IF(N12="","",IF(N12&gt;=80,4,IF(N12&gt;=75,3.5,IF(N12&gt;=70,3,IF(N12&gt;=65,2.5,IF(N12&gt;=60,2,IF(N12&gt;=55,1.5,IF(N12&gt;=50,1,0)))))))))))</f>
        <v/>
      </c>
      <c r="P12" s="126" t="str">
        <f>IF(P$8="","",IF('2.ชื่อนักเรียน'!$R13="ร","ร",IF('2.ชื่อนักเรียน'!$R13="มส","",IF(OR(VLOOKUP($A12,'02.คีย์เทอม1'!$A$9:$DY$58,40,FALSE)="",VLOOKUP($A12,'03.คีย์เทอม2'!$A$9:$DY$58,40,FALSE)=""),"",(IF(VLOOKUP($A12,'02.คีย์เทอม1'!$A$9:$DY$58,41,FALSE)="",VLOOKUP($A12,'02.คีย์เทอม1'!$A$9:$DY$58,40,FALSE),VLOOKUP($A12,'02.คีย์เทอม1'!$A$9:$DY$58,41,FALSE))+IF(VLOOKUP($A12,'03.คีย์เทอม2'!$A$9:$DY$58,41,FALSE)="",VLOOKUP($A12,'03.คีย์เทอม2'!$A$9:$DY$58,40,FALSE),VLOOKUP($A12,'03.คีย์เทอม2'!$A$9:$DY$58,41,FALSE)))*100/200))))</f>
        <v/>
      </c>
      <c r="Q12" s="125" t="str">
        <f>IF(P$8="","",IF('2.ชื่อนักเรียน'!$R13="ร","ร",IF('2.ชื่อนักเรียน'!$R13="มส","",IF(P12="","",IF(P12&gt;=80,4,IF(P12&gt;=75,3.5,IF(P12&gt;=70,3,IF(P12&gt;=65,2.5,IF(P12&gt;=60,2,IF(P12&gt;=55,1.5,IF(P12&gt;=50,1,0)))))))))))</f>
        <v/>
      </c>
      <c r="R12" s="126" t="str">
        <f>IF(R$8="","",IF('2.ชื่อนักเรียน'!$R13="ร","ร",IF('2.ชื่อนักเรียน'!$R13="มส","",IF(OR(VLOOKUP($A12,'02.คีย์เทอม1'!$A$9:$DY$58,45,FALSE)="",VLOOKUP($A12,'03.คีย์เทอม2'!$A$9:$DY$58,45,FALSE)=""),"",(IF(VLOOKUP($A12,'02.คีย์เทอม1'!$A$9:$DY$58,46,FALSE)="",VLOOKUP($A12,'02.คีย์เทอม1'!$A$9:$DY$58,45,FALSE),VLOOKUP($A12,'02.คีย์เทอม1'!$A$9:$DY$58,46,FALSE))+IF(VLOOKUP($A12,'03.คีย์เทอม2'!$A$9:$DY$58,46,FALSE)="",VLOOKUP($A12,'03.คีย์เทอม2'!$A$9:$DY$58,45,FALSE),VLOOKUP($A12,'03.คีย์เทอม2'!$A$9:$DY$58,46,FALSE)))*100/200))))</f>
        <v/>
      </c>
      <c r="S12" s="125" t="str">
        <f>IF(R$8="","",IF('2.ชื่อนักเรียน'!$R13="ร","ร",IF('2.ชื่อนักเรียน'!$R13="มส","",IF(R12="","",IF(R12&gt;=80,4,IF(R12&gt;=75,3.5,IF(R12&gt;=70,3,IF(R12&gt;=65,2.5,IF(R12&gt;=60,2,IF(R12&gt;=55,1.5,IF(R12&gt;=50,1,0)))))))))))</f>
        <v/>
      </c>
      <c r="T12" s="126" t="str">
        <f>IF(T$8="","",IF('2.ชื่อนักเรียน'!$R13="ร","ร",IF('2.ชื่อนักเรียน'!$R13="มส","",IF(OR(VLOOKUP($A12,'02.คีย์เทอม1'!$A$9:$DY$58,50,FALSE)="",VLOOKUP($A12,'03.คีย์เทอม2'!$A$9:$DY$58,50,FALSE)=""),"",(IF(VLOOKUP($A12,'02.คีย์เทอม1'!$A$9:$DY$58,51,FALSE)="",VLOOKUP($A12,'02.คีย์เทอม1'!$A$9:$DY$58,50,FALSE),VLOOKUP($A12,'02.คีย์เทอม1'!$A$9:$DY$58,51,FALSE))+IF(VLOOKUP($A12,'03.คีย์เทอม2'!$A$9:$DY$58,51,FALSE)="",VLOOKUP($A12,'03.คีย์เทอม2'!$A$9:$DY$58,50,FALSE),VLOOKUP($A12,'03.คีย์เทอม2'!$A$9:$DY$58,51,FALSE)))*100/200))))</f>
        <v/>
      </c>
      <c r="U12" s="125" t="str">
        <f>IF(T$8="","",IF('2.ชื่อนักเรียน'!$R13="ร","ร",IF('2.ชื่อนักเรียน'!$R13="มส","",IF(T12="","",IF(T12&gt;=80,4,IF(T12&gt;=75,3.5,IF(T12&gt;=70,3,IF(T12&gt;=65,2.5,IF(T12&gt;=60,2,IF(T12&gt;=55,1.5,IF(T12&gt;=50,1,0)))))))))))</f>
        <v/>
      </c>
      <c r="V12" s="126" t="str">
        <f>IF(V$8="","",IF('2.ชื่อนักเรียน'!$R13="ร","ร",IF('2.ชื่อนักเรียน'!$R13="มส","",IF(OR(VLOOKUP($A12,'02.คีย์เทอม1'!$A$9:$DY$58,55,FALSE)="",VLOOKUP($A12,'03.คีย์เทอม2'!$A$9:$DY$58,55,FALSE)=""),"",(IF(VLOOKUP($A12,'02.คีย์เทอม1'!$A$9:$DY$58,56,FALSE)="",VLOOKUP($A12,'02.คีย์เทอม1'!$A$9:$DY$58,55,FALSE),VLOOKUP($A12,'02.คีย์เทอม1'!$A$9:$DY$58,56,FALSE))+IF(VLOOKUP($A12,'03.คีย์เทอม2'!$A$9:$DY$58,56,FALSE)="",VLOOKUP($A12,'03.คีย์เทอม2'!$A$9:$DY$58,55,FALSE),VLOOKUP($A12,'03.คีย์เทอม2'!$A$9:$DY$58,56,FALSE)))*100/200))))</f>
        <v/>
      </c>
      <c r="W12" s="208" t="str">
        <f>IF(V$8="","",IF('2.ชื่อนักเรียน'!$R13="ร","ร",IF('2.ชื่อนักเรียน'!$R13="มส","",IF(V12="","",IF(V12&gt;=80,4,IF(V12&gt;=75,3.5,IF(V12&gt;=70,3,IF(V12&gt;=65,2.5,IF(V12&gt;=60,2,IF(V12&gt;=55,1.5,IF(V12&gt;=50,1,0)))))))))))</f>
        <v/>
      </c>
      <c r="X12" s="18">
        <v>3</v>
      </c>
      <c r="Y12" s="122" t="str">
        <f>IF('2.ชื่อนักเรียน'!$C13="","",'2.ชื่อนักเรียน'!$C13)</f>
        <v/>
      </c>
      <c r="Z12" s="272" t="str">
        <f>IF('2.ชื่อนักเรียน'!$D13="","",'2.ชื่อนักเรียน'!$D13)</f>
        <v/>
      </c>
      <c r="AA12" s="378" t="str">
        <f>IF(AA$8="","",IF('2.ชื่อนักเรียน'!$R13="ร","ร",IF('2.ชื่อนักเรียน'!$R13="มส","",IF(OR(VLOOKUP($A12,'02.คีย์เทอม1'!$A$9:$DY$58,60,FALSE)="",VLOOKUP($A12,'03.คีย์เทอม2'!$A$9:$DY$58,60,FALSE)=""),"",(IF(VLOOKUP($A12,'02.คีย์เทอม1'!$A$9:$DY$58,61,FALSE)="",VLOOKUP($A12,'02.คีย์เทอม1'!$A$9:$DY$58,60,FALSE),VLOOKUP($A12,'02.คีย์เทอม1'!$A$9:$DY$58,61,FALSE))+IF(VLOOKUP($A12,'03.คีย์เทอม2'!$A$9:$DY$58,61,FALSE)="",VLOOKUP($A12,'03.คีย์เทอม2'!$A$9:$DY$58,60,FALSE),VLOOKUP($A12,'03.คีย์เทอม2'!$A$9:$DY$58,61,FALSE)))*100/200))))</f>
        <v/>
      </c>
      <c r="AB12" s="125" t="str">
        <f>IF(AA$8="","",IF('2.ชื่อนักเรียน'!$R13="ร","ร",IF('2.ชื่อนักเรียน'!$R13="มส","",IF(AA12="","",IF(AA12&gt;=80,4,IF(AA12&gt;=75,3.5,IF(AA12&gt;=70,3,IF(AA12&gt;=65,2.5,IF(AA12&gt;=60,2,IF(AA12&gt;=55,1.5,IF(AA12&gt;=50,1,0)))))))))))</f>
        <v/>
      </c>
      <c r="AC12" s="126" t="str">
        <f>IF(AC$8="","",IF('2.ชื่อนักเรียน'!$R13="ร","ร",IF('2.ชื่อนักเรียน'!$R13="มส","",IF(OR(VLOOKUP($A12,'02.คีย์เทอม1'!$A$9:$DY$58,65,FALSE)="",VLOOKUP($A12,'03.คีย์เทอม2'!$A$9:$DY$58,65,FALSE)=""),"",(IF(VLOOKUP($A12,'02.คีย์เทอม1'!$A$9:$DY$58,66,FALSE)="",VLOOKUP($A12,'02.คีย์เทอม1'!$A$9:$DY$58,65,FALSE),VLOOKUP($A12,'02.คีย์เทอม1'!$A$9:$DY$58,66,FALSE))+IF(VLOOKUP($A12,'03.คีย์เทอม2'!$A$9:$DY$58,66,FALSE)="",VLOOKUP($A12,'03.คีย์เทอม2'!$A$9:$DY$58,65,FALSE),VLOOKUP($A12,'03.คีย์เทอม2'!$A$9:$DY$58,66,FALSE)))*100/200))))</f>
        <v/>
      </c>
      <c r="AD12" s="125" t="str">
        <f>IF(AC$8="","",IF('2.ชื่อนักเรียน'!$R13="ร","ร",IF('2.ชื่อนักเรียน'!$R13="มส","",IF(AC12="","",IF(AC12&gt;=80,4,IF(AC12&gt;=75,3.5,IF(AC12&gt;=70,3,IF(AC12&gt;=65,2.5,IF(AC12&gt;=60,2,IF(AC12&gt;=55,1.5,IF(AC12&gt;=50,1,0)))))))))))</f>
        <v/>
      </c>
      <c r="AE12" s="126" t="str">
        <f>IF(AE$8="","",IF('2.ชื่อนักเรียน'!$R13="ร","ร",IF('2.ชื่อนักเรียน'!$R13="มส","",IF(OR(VLOOKUP($A12,'02.คีย์เทอม1'!$A$9:$DY$58,70,FALSE)="",VLOOKUP($A12,'03.คีย์เทอม2'!$A$9:$DY$58,70,FALSE)=""),"",(IF(VLOOKUP($A12,'02.คีย์เทอม1'!$A$9:$DY$58,71,FALSE)="",VLOOKUP($A12,'02.คีย์เทอม1'!$A$9:$DY$58,70,FALSE),VLOOKUP($A12,'02.คีย์เทอม1'!$A$9:$DY$58,71,FALSE))+IF(VLOOKUP($A12,'03.คีย์เทอม2'!$A$9:$DY$58,71,FALSE)="",VLOOKUP($A12,'03.คีย์เทอม2'!$A$9:$DY$58,70,FALSE),VLOOKUP($A12,'03.คีย์เทอม2'!$A$9:$DY$58,71,FALSE)))*100/200))))</f>
        <v/>
      </c>
      <c r="AF12" s="125" t="str">
        <f>IF(AE$8="","",IF('2.ชื่อนักเรียน'!$R13="ร","ร",IF('2.ชื่อนักเรียน'!$R13="มส","",IF(AE12="","",IF(AE12&gt;=80,4,IF(AE12&gt;=75,3.5,IF(AE12&gt;=70,3,IF(AE12&gt;=65,2.5,IF(AE12&gt;=60,2,IF(AE12&gt;=55,1.5,IF(AE12&gt;=50,1,0)))))))))))</f>
        <v/>
      </c>
      <c r="AG12" s="126" t="str">
        <f>IF(AG$8="","",IF('2.ชื่อนักเรียน'!$R13="ร","ร",IF('2.ชื่อนักเรียน'!$R13="มส","",IF(OR(VLOOKUP($A12,'02.คีย์เทอม1'!$A$9:$DY$58,75,FALSE)="",VLOOKUP($A12,'03.คีย์เทอม2'!$A$9:$DY$58,75,FALSE)=""),"",(IF(VLOOKUP($A12,'02.คีย์เทอม1'!$A$9:$DY$58,76,FALSE)="",VLOOKUP($A12,'02.คีย์เทอม1'!$A$9:$DY$58,75,FALSE),VLOOKUP($A12,'02.คีย์เทอม1'!$A$9:$DY$58,76,FALSE))+IF(VLOOKUP($A12,'03.คีย์เทอม2'!$A$9:$DY$58,76,FALSE)="",VLOOKUP($A12,'03.คีย์เทอม2'!$A$9:$DY$58,75,FALSE),VLOOKUP($A12,'03.คีย์เทอม2'!$A$9:$DY$58,76,FALSE)))*100/200))))</f>
        <v/>
      </c>
      <c r="AH12" s="125" t="str">
        <f>IF(AG$8="","",IF('2.ชื่อนักเรียน'!$R13="ร","ร",IF('2.ชื่อนักเรียน'!$R13="มส","",IF(AG12="","",IF(AG12&gt;=80,4,IF(AG12&gt;=75,3.5,IF(AG12&gt;=70,3,IF(AG12&gt;=65,2.5,IF(AG12&gt;=60,2,IF(AG12&gt;=55,1.5,IF(AG12&gt;=50,1,0)))))))))))</f>
        <v/>
      </c>
      <c r="AI12" s="126" t="str">
        <f>IF(AI$8="","",IF('2.ชื่อนักเรียน'!$R13="ร","ร",IF('2.ชื่อนักเรียน'!$R13="มส","",IF(OR(VLOOKUP($A12,'02.คีย์เทอม1'!$A$9:$DY$58,80,FALSE)="",VLOOKUP($A12,'03.คีย์เทอม2'!$A$9:$DY$58,80,FALSE)=""),"",(IF(VLOOKUP($A12,'02.คีย์เทอม1'!$A$9:$DY$58,81,FALSE)="",VLOOKUP($A12,'02.คีย์เทอม1'!$A$9:$DY$58,80,FALSE),VLOOKUP($A12,'02.คีย์เทอม1'!$A$9:$DY$58,81,FALSE))+IF(VLOOKUP($A12,'03.คีย์เทอม2'!$A$9:$DY$58,81,FALSE)="",VLOOKUP($A12,'03.คีย์เทอม2'!$A$9:$DY$58,80,FALSE),VLOOKUP($A12,'03.คีย์เทอม2'!$A$9:$DY$58,81,FALSE)))*100/200))))</f>
        <v/>
      </c>
      <c r="AJ12" s="125" t="str">
        <f>IF(AI$8="","",IF('2.ชื่อนักเรียน'!$R13="ร","ร",IF('2.ชื่อนักเรียน'!$R13="มส","",IF(AI12="","",IF(AI12&gt;=80,4,IF(AI12&gt;=75,3.5,IF(AI12&gt;=70,3,IF(AI12&gt;=65,2.5,IF(AI12&gt;=60,2,IF(AI12&gt;=55,1.5,IF(AI12&gt;=50,1,0)))))))))))</f>
        <v/>
      </c>
      <c r="AK12" s="126" t="str">
        <f>IF(AK$8="","",IF('2.ชื่อนักเรียน'!$R13="ร","ร",IF('2.ชื่อนักเรียน'!$R13="มส","",IF(OR(VLOOKUP($A12,'02.คีย์เทอม1'!$A$9:$DY$58,85,FALSE)="",VLOOKUP($A12,'03.คีย์เทอม2'!$A$9:$DY$58,85,FALSE)=""),"",(IF(VLOOKUP($A12,'02.คีย์เทอม1'!$A$9:$DY$58,86,FALSE)="",VLOOKUP($A12,'02.คีย์เทอม1'!$A$9:$DY$58,85,FALSE),VLOOKUP($A12,'02.คีย์เทอม1'!$A$9:$DY$58,86,FALSE))+IF(VLOOKUP($A12,'03.คีย์เทอม2'!$A$9:$DY$58,86,FALSE)="",VLOOKUP($A12,'03.คีย์เทอม2'!$A$9:$DY$58,85,FALSE),VLOOKUP($A12,'03.คีย์เทอม2'!$A$9:$DY$58,86,FALSE)))*100/200))))</f>
        <v/>
      </c>
      <c r="AL12" s="125" t="str">
        <f>IF(AK$8="","",IF('2.ชื่อนักเรียน'!$R13="ร","ร",IF('2.ชื่อนักเรียน'!$R13="มส","",IF(AK12="","",IF(AK12&gt;=80,4,IF(AK12&gt;=75,3.5,IF(AK12&gt;=70,3,IF(AK12&gt;=65,2.5,IF(AK12&gt;=60,2,IF(AK12&gt;=55,1.5,IF(AK12&gt;=50,1,0)))))))))))</f>
        <v/>
      </c>
      <c r="AM12" s="126" t="str">
        <f>IF(AM$8="","",IF('2.ชื่อนักเรียน'!$R13="ร","ร",IF('2.ชื่อนักเรียน'!$R13="มส","",IF(OR(VLOOKUP($A12,'02.คีย์เทอม1'!$A$9:$DY$58,90,FALSE)="",VLOOKUP($A12,'03.คีย์เทอม2'!$A$9:$DY$58,90,FALSE)=""),"",(IF(VLOOKUP($A12,'02.คีย์เทอม1'!$A$9:$DY$58,91,FALSE)="",VLOOKUP($A12,'02.คีย์เทอม1'!$A$9:$DY$58,90,FALSE),VLOOKUP($A12,'02.คีย์เทอม1'!$A$9:$DY$58,91,FALSE))+IF(VLOOKUP($A12,'03.คีย์เทอม2'!$A$9:$DY$58,91,FALSE)="",VLOOKUP($A12,'03.คีย์เทอม2'!$A$9:$DY$58,90,FALSE),VLOOKUP($A12,'03.คีย์เทอม2'!$A$9:$DY$58,91,FALSE)))*100/200))))</f>
        <v/>
      </c>
      <c r="AN12" s="125" t="str">
        <f>IF(AM$8="","",IF('2.ชื่อนักเรียน'!$R13="ร","ร",IF('2.ชื่อนักเรียน'!$R13="มส","",IF(AM12="","",IF(AM12&gt;=80,4,IF(AM12&gt;=75,3.5,IF(AM12&gt;=70,3,IF(AM12&gt;=65,2.5,IF(AM12&gt;=60,2,IF(AM12&gt;=55,1.5,IF(AM12&gt;=50,1,0)))))))))))</f>
        <v/>
      </c>
      <c r="AO12" s="126" t="str">
        <f>IF(AO$8="","",IF('2.ชื่อนักเรียน'!$R13="ร","ร",IF('2.ชื่อนักเรียน'!$R13="มส","",IF(OR(VLOOKUP($A12,'02.คีย์เทอม1'!$A$9:$DY$58,95,FALSE)="",VLOOKUP($A12,'03.คีย์เทอม2'!$A$9:$DY$58,95,FALSE)=""),"",(IF(VLOOKUP($A12,'02.คีย์เทอม1'!$A$9:$DY$58,96,FALSE)="",VLOOKUP($A12,'02.คีย์เทอม1'!$A$9:$DY$58,95,FALSE),VLOOKUP($A12,'02.คีย์เทอม1'!$A$9:$DY$58,96,FALSE))+IF(VLOOKUP($A12,'03.คีย์เทอม2'!$A$9:$DY$58,96,FALSE)="",VLOOKUP($A12,'03.คีย์เทอม2'!$A$9:$DY$58,95,FALSE),VLOOKUP($A12,'03.คีย์เทอม2'!$A$9:$DY$58,96,FALSE)))*100/200))))</f>
        <v/>
      </c>
      <c r="AP12" s="125" t="str">
        <f>IF(AO$8="","",IF('2.ชื่อนักเรียน'!$R13="ร","ร",IF('2.ชื่อนักเรียน'!$R13="มส","",IF(AO12="","",IF(AO12&gt;=80,4,IF(AO12&gt;=75,3.5,IF(AO12&gt;=70,3,IF(AO12&gt;=65,2.5,IF(AO12&gt;=60,2,IF(AO12&gt;=55,1.5,IF(AO12&gt;=50,1,0)))))))))))</f>
        <v/>
      </c>
      <c r="AQ12" s="126" t="str">
        <f>IF(AQ$8="","",IF('2.ชื่อนักเรียน'!$R13="ร","ร",IF('2.ชื่อนักเรียน'!$R13="มส","",IF(OR(VLOOKUP($A12,'02.คีย์เทอม1'!$A$9:$DY$58,100,FALSE)="",VLOOKUP($A12,'03.คีย์เทอม2'!$A$9:$DY$58,100,FALSE)=""),"",(IF(VLOOKUP($A12,'02.คีย์เทอม1'!$A$9:$DY$58,101,FALSE)="",VLOOKUP($A12,'02.คีย์เทอม1'!$A$9:$DY$58,100,FALSE),VLOOKUP($A12,'02.คีย์เทอม1'!$A$9:$DY$58,101,FALSE))+IF(VLOOKUP($A12,'03.คีย์เทอม2'!$A$9:$DY$58,101,FALSE)="",VLOOKUP($A12,'03.คีย์เทอม2'!$A$9:$DY$58,100,FALSE),VLOOKUP($A12,'03.คีย์เทอม2'!$A$9:$DY$58,101,FALSE)))*100/200))))</f>
        <v/>
      </c>
      <c r="AR12" s="125" t="str">
        <f>IF(AQ$8="","",IF('2.ชื่อนักเรียน'!$R13="ร","ร",IF('2.ชื่อนักเรียน'!$R13="มส","",IF(AQ12="","",IF(AQ12&gt;=80,4,IF(AQ12&gt;=75,3.5,IF(AQ12&gt;=70,3,IF(AQ12&gt;=65,2.5,IF(AQ12&gt;=60,2,IF(AQ12&gt;=55,1.5,IF(AQ12&gt;=50,1,0)))))))))))</f>
        <v/>
      </c>
      <c r="AS12" s="126" t="str">
        <f>IF(AS$8="","",IF('2.ชื่อนักเรียน'!$R13="ร","ร",IF('2.ชื่อนักเรียน'!$R13="มส","",IF(OR(VLOOKUP($A12,'02.คีย์เทอม1'!$A$9:$DY$58,105,FALSE)="",VLOOKUP($A12,'03.คีย์เทอม2'!$A$9:$DY$58,105,FALSE)=""),"",(IF(VLOOKUP($A12,'02.คีย์เทอม1'!$A$9:$DY$58,106,FALSE)="",VLOOKUP($A12,'02.คีย์เทอม1'!$A$9:$DY$58,105,FALSE),VLOOKUP($A12,'02.คีย์เทอม1'!$A$9:$DY$58,106,FALSE))+IF(VLOOKUP($A12,'03.คีย์เทอม2'!$A$9:$DY$58,106,FALSE)="",VLOOKUP($A12,'03.คีย์เทอม2'!$A$9:$DY$58,105,FALSE),VLOOKUP($A12,'03.คีย์เทอม2'!$A$9:$DY$58,106,FALSE)))*100/200))))</f>
        <v/>
      </c>
      <c r="AT12" s="125" t="str">
        <f>IF(AS$8="","",IF('2.ชื่อนักเรียน'!$R13="ร","ร",IF('2.ชื่อนักเรียน'!$R13="มส","",IF(AS12="","",IF(AS12&gt;=80,4,IF(AS12&gt;=75,3.5,IF(AS12&gt;=70,3,IF(AS12&gt;=65,2.5,IF(AS12&gt;=60,2,IF(AS12&gt;=55,1.5,IF(AS12&gt;=50,1,0)))))))))))</f>
        <v/>
      </c>
      <c r="AU12" s="126" t="str">
        <f t="shared" si="16"/>
        <v/>
      </c>
      <c r="AV12" s="126" t="str">
        <f t="shared" si="17"/>
        <v/>
      </c>
      <c r="AW12" s="541" t="str">
        <f t="shared" si="18"/>
        <v/>
      </c>
      <c r="AX12" s="539" t="str">
        <f>IF('2.ชื่อนักเรียน'!R13="มส","มส",IF('2.ชื่อนักเรียน'!R13="ย้าย","ย้าย",IF('2.ชื่อนักเรียน'!R13="ร","ร",IF(CE12="","",RANK(CE12,$CE$10:$CE$59,0)))))</f>
        <v/>
      </c>
      <c r="AY12" s="393" t="str">
        <f t="shared" si="19"/>
        <v/>
      </c>
      <c r="AZ12" s="381" t="str">
        <f t="shared" si="1"/>
        <v/>
      </c>
      <c r="BA12" s="383" t="str">
        <f t="shared" si="20"/>
        <v/>
      </c>
      <c r="BB12" s="335" t="str">
        <f t="shared" si="2"/>
        <v/>
      </c>
      <c r="BC12" s="335" t="str">
        <f t="shared" si="21"/>
        <v/>
      </c>
      <c r="BD12" s="335" t="str">
        <f t="shared" si="3"/>
        <v/>
      </c>
      <c r="BE12" s="335" t="str">
        <f t="shared" si="4"/>
        <v/>
      </c>
      <c r="BF12" s="331" t="str">
        <f t="shared" si="5"/>
        <v/>
      </c>
      <c r="BG12" s="331" t="str">
        <f t="shared" si="6"/>
        <v/>
      </c>
      <c r="BH12" s="335" t="str">
        <f t="shared" si="7"/>
        <v/>
      </c>
      <c r="BI12" s="335" t="str">
        <f t="shared" si="22"/>
        <v/>
      </c>
      <c r="BJ12" s="335" t="str">
        <f t="shared" si="8"/>
        <v/>
      </c>
      <c r="BK12" s="335" t="str">
        <f t="shared" si="23"/>
        <v/>
      </c>
      <c r="BL12" s="335" t="str">
        <f t="shared" si="9"/>
        <v/>
      </c>
      <c r="BM12" s="335" t="str">
        <f t="shared" si="10"/>
        <v/>
      </c>
      <c r="BN12" s="335" t="str">
        <f t="shared" si="11"/>
        <v/>
      </c>
      <c r="BO12" s="335" t="str">
        <f t="shared" si="12"/>
        <v/>
      </c>
      <c r="BP12" s="331" t="str">
        <f t="shared" si="13"/>
        <v/>
      </c>
      <c r="BQ12" s="384" t="str">
        <f t="shared" si="14"/>
        <v/>
      </c>
      <c r="BR12" s="332" t="str">
        <f t="shared" si="15"/>
        <v/>
      </c>
      <c r="BS12" s="381" t="str">
        <f t="shared" si="24"/>
        <v/>
      </c>
      <c r="BT12" s="331" t="str">
        <f t="shared" si="25"/>
        <v/>
      </c>
      <c r="BU12" s="331" t="str">
        <f t="shared" si="26"/>
        <v/>
      </c>
      <c r="BV12" s="331" t="str">
        <f t="shared" si="27"/>
        <v/>
      </c>
      <c r="BW12" s="331" t="str">
        <f t="shared" si="28"/>
        <v/>
      </c>
      <c r="BX12" s="331" t="str">
        <f t="shared" si="29"/>
        <v/>
      </c>
      <c r="BY12" s="331" t="str">
        <f t="shared" si="30"/>
        <v/>
      </c>
      <c r="BZ12" s="331" t="str">
        <f t="shared" si="31"/>
        <v/>
      </c>
      <c r="CA12" s="331" t="str">
        <f t="shared" si="32"/>
        <v/>
      </c>
      <c r="CB12" s="331" t="str">
        <f t="shared" si="33"/>
        <v/>
      </c>
      <c r="CC12" s="384" t="str">
        <f t="shared" si="34"/>
        <v/>
      </c>
      <c r="CD12" s="332" t="str">
        <f t="shared" si="35"/>
        <v/>
      </c>
      <c r="CE12" s="177" t="str">
        <f t="shared" si="36"/>
        <v/>
      </c>
    </row>
    <row r="13" spans="1:83" s="17" customFormat="1" ht="16.5" customHeight="1" x14ac:dyDescent="0.2">
      <c r="A13" s="18">
        <v>4</v>
      </c>
      <c r="B13" s="122" t="str">
        <f>IF('2.ชื่อนักเรียน'!$C14="","",'2.ชื่อนักเรียน'!$C14)</f>
        <v/>
      </c>
      <c r="C13" s="26" t="str">
        <f>IF('2.ชื่อนักเรียน'!$D14="","",'2.ชื่อนักเรียน'!$D14)</f>
        <v/>
      </c>
      <c r="D13" s="207" t="str">
        <f>IF(D$8="","",IF('2.ชื่อนักเรียน'!$R14="ร","ร",IF('2.ชื่อนักเรียน'!$R14="มส","",IF(OR(VLOOKUP($A13,'02.คีย์เทอม1'!$A$9:$DY$58,10,FALSE)="",VLOOKUP($A13,'03.คีย์เทอม2'!$A$9:$DY$58,10,FALSE)=""),"",(IF(VLOOKUP($A13,'02.คีย์เทอม1'!$A$9:$DY$58,11,FALSE)="",VLOOKUP($A13,'02.คีย์เทอม1'!$A$9:$DY$58,10,FALSE),VLOOKUP($A13,'02.คีย์เทอม1'!$A$9:$DY$58,11,FALSE))+IF(VLOOKUP($A13,'03.คีย์เทอม2'!$A$9:$DY$58,11,FALSE)="",VLOOKUP($A13,'03.คีย์เทอม2'!$A$9:$DY$58,10,FALSE),VLOOKUP($A13,'03.คีย์เทอม2'!$A$9:$DY$58,11,FALSE)))*100/200))))</f>
        <v/>
      </c>
      <c r="E13" s="125" t="str">
        <f>IF(D$8="","",IF('2.ชื่อนักเรียน'!$R14="ร","ร",IF('2.ชื่อนักเรียน'!$R14="มส","",IF(D13="","",IF(D13&gt;=80,4,IF(D13&gt;=75,3.5,IF(D13&gt;=70,3,IF(D13&gt;=65,2.5,IF(D13&gt;=60,2,IF(D13&gt;=55,1.5,IF(D13&gt;=50,1,0)))))))))))</f>
        <v/>
      </c>
      <c r="F13" s="126" t="str">
        <f>IF(F$8="","",IF('2.ชื่อนักเรียน'!$R14="ร","ร",IF('2.ชื่อนักเรียน'!$R14="มส","",IF(OR(VLOOKUP($A13,'02.คีย์เทอม1'!$A$9:$DY$58,15,FALSE)="",VLOOKUP($A13,'03.คีย์เทอม2'!$A$9:$DY$58,15,FALSE)=""),"",(IF(VLOOKUP($A13,'02.คีย์เทอม1'!$A$9:$DY$58,16,FALSE)="",VLOOKUP($A13,'02.คีย์เทอม1'!$A$9:$DY$58,15,FALSE),VLOOKUP($A13,'02.คีย์เทอม1'!$A$9:$DY$58,16,FALSE))+IF(VLOOKUP($A13,'03.คีย์เทอม2'!$A$9:$DY$58,16,FALSE)="",VLOOKUP($A13,'03.คีย์เทอม2'!$A$9:$DY$58,15,FALSE),VLOOKUP($A13,'03.คีย์เทอม2'!$A$9:$DY$58,16,FALSE)))*100/200))))</f>
        <v/>
      </c>
      <c r="G13" s="125" t="str">
        <f>IF(F$8="","",IF('2.ชื่อนักเรียน'!$R14="ร","ร",IF('2.ชื่อนักเรียน'!$R14="มส","",IF(F13="","",IF(F13&gt;=80,4,IF(F13&gt;=75,3.5,IF(F13&gt;=70,3,IF(F13&gt;=65,2.5,IF(F13&gt;=60,2,IF(F13&gt;=55,1.5,IF(F13&gt;=50,1,0)))))))))))</f>
        <v/>
      </c>
      <c r="H13" s="126" t="str">
        <f>IF(H$8="","",IF('2.ชื่อนักเรียน'!$R14="ร","ร",IF('2.ชื่อนักเรียน'!$R14="มส","",IF(OR(VLOOKUP($A13,'02.คีย์เทอม1'!$A$9:$DY$58,20,FALSE)="",VLOOKUP($A13,'03.คีย์เทอม2'!$A$9:$DY$58,20,FALSE)=""),"",(IF(VLOOKUP($A13,'02.คีย์เทอม1'!$A$9:$DY$58,21,FALSE)="",VLOOKUP($A13,'02.คีย์เทอม1'!$A$9:$DY$58,20,FALSE),VLOOKUP($A13,'02.คีย์เทอม1'!$A$9:$DY$58,21,FALSE))+IF(VLOOKUP($A13,'03.คีย์เทอม2'!$A$9:$DY$58,21,FALSE)="",VLOOKUP($A13,'03.คีย์เทอม2'!$A$9:$DY$58,20,FALSE),VLOOKUP($A13,'03.คีย์เทอม2'!$A$9:$DY$58,21,FALSE)))*100/200))))</f>
        <v/>
      </c>
      <c r="I13" s="125" t="str">
        <f>IF(H$8="","",IF('2.ชื่อนักเรียน'!$R14="ร","ร",IF('2.ชื่อนักเรียน'!$R14="มส","",IF(H13="","",IF(H13&gt;=80,4,IF(H13&gt;=75,3.5,IF(H13&gt;=70,3,IF(H13&gt;=65,2.5,IF(H13&gt;=60,2,IF(H13&gt;=55,1.5,IF(H13&gt;=50,1,0)))))))))))</f>
        <v/>
      </c>
      <c r="J13" s="126" t="str">
        <f>IF(J$8="","",IF('2.ชื่อนักเรียน'!$R14="ร","ร",IF('2.ชื่อนักเรียน'!$R14="มส","",IF(OR(VLOOKUP($A13,'02.คีย์เทอม1'!$A$9:$DY$58,25,FALSE)="",VLOOKUP($A13,'03.คีย์เทอม2'!$A$9:$DY$58,25,FALSE)=""),"",(IF(VLOOKUP($A13,'02.คีย์เทอม1'!$A$9:$DY$58,26,FALSE)="",VLOOKUP($A13,'02.คีย์เทอม1'!$A$9:$DY$58,25,FALSE),VLOOKUP($A13,'02.คีย์เทอม1'!$A$9:$DY$58,26,FALSE))+IF(VLOOKUP($A13,'03.คีย์เทอม2'!$A$9:$DY$58,26,FALSE)="",VLOOKUP($A13,'03.คีย์เทอม2'!$A$9:$DY$58,25,FALSE),VLOOKUP($A13,'03.คีย์เทอม2'!$A$9:$DY$58,26,FALSE)))*100/200))))</f>
        <v/>
      </c>
      <c r="K13" s="125" t="str">
        <f>IF(J$8="","",IF('2.ชื่อนักเรียน'!$R14="ร","ร",IF('2.ชื่อนักเรียน'!$R14="มส","",IF(J13="","",IF(J13&gt;=80,4,IF(J13&gt;=75,3.5,IF(J13&gt;=70,3,IF(J13&gt;=65,2.5,IF(J13&gt;=60,2,IF(J13&gt;=55,1.5,IF(J13&gt;=50,1,0)))))))))))</f>
        <v/>
      </c>
      <c r="L13" s="126" t="str">
        <f>IF(L$8="","",IF('2.ชื่อนักเรียน'!$R14="ร","ร",IF('2.ชื่อนักเรียน'!$R14="มส","",IF(OR(VLOOKUP($A13,'02.คีย์เทอม1'!$A$9:$DY$58,30,FALSE)="",VLOOKUP($A13,'03.คีย์เทอม2'!$A$9:$DY$58,30,FALSE)=""),"",(IF(VLOOKUP($A13,'02.คีย์เทอม1'!$A$9:$DY$58,31,FALSE)="",VLOOKUP($A13,'02.คีย์เทอม1'!$A$9:$DY$58,30,FALSE),VLOOKUP($A13,'02.คีย์เทอม1'!$A$9:$DY$58,31,FALSE))+IF(VLOOKUP($A13,'03.คีย์เทอม2'!$A$9:$DY$58,31,FALSE)="",VLOOKUP($A13,'03.คีย์เทอม2'!$A$9:$DY$58,30,FALSE),VLOOKUP($A13,'03.คีย์เทอม2'!$A$9:$DY$58,31,FALSE)))*100/200))))</f>
        <v/>
      </c>
      <c r="M13" s="125" t="str">
        <f>IF(L$8="","",IF('2.ชื่อนักเรียน'!$R14="ร","ร",IF('2.ชื่อนักเรียน'!$R14="มส","",IF(L13="","",IF(L13&gt;=80,4,IF(L13&gt;=75,3.5,IF(L13&gt;=70,3,IF(L13&gt;=65,2.5,IF(L13&gt;=60,2,IF(L13&gt;=55,1.5,IF(L13&gt;=50,1,0)))))))))))</f>
        <v/>
      </c>
      <c r="N13" s="126" t="str">
        <f>IF(N$8="","",IF('2.ชื่อนักเรียน'!$R14="ร","ร",IF('2.ชื่อนักเรียน'!$R14="มส","",IF(OR(VLOOKUP($A13,'02.คีย์เทอม1'!$A$9:$DY$58,35,FALSE)="",VLOOKUP($A13,'03.คีย์เทอม2'!$A$9:$DY$58,35,FALSE)=""),"",(IF(VLOOKUP($A13,'02.คีย์เทอม1'!$A$9:$DY$58,36,FALSE)="",VLOOKUP($A13,'02.คีย์เทอม1'!$A$9:$DY$58,35,FALSE),VLOOKUP($A13,'02.คีย์เทอม1'!$A$9:$DY$58,36,FALSE))+IF(VLOOKUP($A13,'03.คีย์เทอม2'!$A$9:$DY$58,36,FALSE)="",VLOOKUP($A13,'03.คีย์เทอม2'!$A$9:$DY$58,35,FALSE),VLOOKUP($A13,'03.คีย์เทอม2'!$A$9:$DY$58,36,FALSE)))*100/200))))</f>
        <v/>
      </c>
      <c r="O13" s="125" t="str">
        <f>IF(N$8="","",IF('2.ชื่อนักเรียน'!$R14="ร","ร",IF('2.ชื่อนักเรียน'!$R14="มส","",IF(N13="","",IF(N13&gt;=80,4,IF(N13&gt;=75,3.5,IF(N13&gt;=70,3,IF(N13&gt;=65,2.5,IF(N13&gt;=60,2,IF(N13&gt;=55,1.5,IF(N13&gt;=50,1,0)))))))))))</f>
        <v/>
      </c>
      <c r="P13" s="126" t="str">
        <f>IF(P$8="","",IF('2.ชื่อนักเรียน'!$R14="ร","ร",IF('2.ชื่อนักเรียน'!$R14="มส","",IF(OR(VLOOKUP($A13,'02.คีย์เทอม1'!$A$9:$DY$58,40,FALSE)="",VLOOKUP($A13,'03.คีย์เทอม2'!$A$9:$DY$58,40,FALSE)=""),"",(IF(VLOOKUP($A13,'02.คีย์เทอม1'!$A$9:$DY$58,41,FALSE)="",VLOOKUP($A13,'02.คีย์เทอม1'!$A$9:$DY$58,40,FALSE),VLOOKUP($A13,'02.คีย์เทอม1'!$A$9:$DY$58,41,FALSE))+IF(VLOOKUP($A13,'03.คีย์เทอม2'!$A$9:$DY$58,41,FALSE)="",VLOOKUP($A13,'03.คีย์เทอม2'!$A$9:$DY$58,40,FALSE),VLOOKUP($A13,'03.คีย์เทอม2'!$A$9:$DY$58,41,FALSE)))*100/200))))</f>
        <v/>
      </c>
      <c r="Q13" s="125" t="str">
        <f>IF(P$8="","",IF('2.ชื่อนักเรียน'!$R14="ร","ร",IF('2.ชื่อนักเรียน'!$R14="มส","",IF(P13="","",IF(P13&gt;=80,4,IF(P13&gt;=75,3.5,IF(P13&gt;=70,3,IF(P13&gt;=65,2.5,IF(P13&gt;=60,2,IF(P13&gt;=55,1.5,IF(P13&gt;=50,1,0)))))))))))</f>
        <v/>
      </c>
      <c r="R13" s="126" t="str">
        <f>IF(R$8="","",IF('2.ชื่อนักเรียน'!$R14="ร","ร",IF('2.ชื่อนักเรียน'!$R14="มส","",IF(OR(VLOOKUP($A13,'02.คีย์เทอม1'!$A$9:$DY$58,45,FALSE)="",VLOOKUP($A13,'03.คีย์เทอม2'!$A$9:$DY$58,45,FALSE)=""),"",(IF(VLOOKUP($A13,'02.คีย์เทอม1'!$A$9:$DY$58,46,FALSE)="",VLOOKUP($A13,'02.คีย์เทอม1'!$A$9:$DY$58,45,FALSE),VLOOKUP($A13,'02.คีย์เทอม1'!$A$9:$DY$58,46,FALSE))+IF(VLOOKUP($A13,'03.คีย์เทอม2'!$A$9:$DY$58,46,FALSE)="",VLOOKUP($A13,'03.คีย์เทอม2'!$A$9:$DY$58,45,FALSE),VLOOKUP($A13,'03.คีย์เทอม2'!$A$9:$DY$58,46,FALSE)))*100/200))))</f>
        <v/>
      </c>
      <c r="S13" s="125" t="str">
        <f>IF(R$8="","",IF('2.ชื่อนักเรียน'!$R14="ร","ร",IF('2.ชื่อนักเรียน'!$R14="มส","",IF(R13="","",IF(R13&gt;=80,4,IF(R13&gt;=75,3.5,IF(R13&gt;=70,3,IF(R13&gt;=65,2.5,IF(R13&gt;=60,2,IF(R13&gt;=55,1.5,IF(R13&gt;=50,1,0)))))))))))</f>
        <v/>
      </c>
      <c r="T13" s="126" t="str">
        <f>IF(T$8="","",IF('2.ชื่อนักเรียน'!$R14="ร","ร",IF('2.ชื่อนักเรียน'!$R14="มส","",IF(OR(VLOOKUP($A13,'02.คีย์เทอม1'!$A$9:$DY$58,50,FALSE)="",VLOOKUP($A13,'03.คีย์เทอม2'!$A$9:$DY$58,50,FALSE)=""),"",(IF(VLOOKUP($A13,'02.คีย์เทอม1'!$A$9:$DY$58,51,FALSE)="",VLOOKUP($A13,'02.คีย์เทอม1'!$A$9:$DY$58,50,FALSE),VLOOKUP($A13,'02.คีย์เทอม1'!$A$9:$DY$58,51,FALSE))+IF(VLOOKUP($A13,'03.คีย์เทอม2'!$A$9:$DY$58,51,FALSE)="",VLOOKUP($A13,'03.คีย์เทอม2'!$A$9:$DY$58,50,FALSE),VLOOKUP($A13,'03.คีย์เทอม2'!$A$9:$DY$58,51,FALSE)))*100/200))))</f>
        <v/>
      </c>
      <c r="U13" s="125" t="str">
        <f>IF(T$8="","",IF('2.ชื่อนักเรียน'!$R14="ร","ร",IF('2.ชื่อนักเรียน'!$R14="มส","",IF(T13="","",IF(T13&gt;=80,4,IF(T13&gt;=75,3.5,IF(T13&gt;=70,3,IF(T13&gt;=65,2.5,IF(T13&gt;=60,2,IF(T13&gt;=55,1.5,IF(T13&gt;=50,1,0)))))))))))</f>
        <v/>
      </c>
      <c r="V13" s="126" t="str">
        <f>IF(V$8="","",IF('2.ชื่อนักเรียน'!$R14="ร","ร",IF('2.ชื่อนักเรียน'!$R14="มส","",IF(OR(VLOOKUP($A13,'02.คีย์เทอม1'!$A$9:$DY$58,55,FALSE)="",VLOOKUP($A13,'03.คีย์เทอม2'!$A$9:$DY$58,55,FALSE)=""),"",(IF(VLOOKUP($A13,'02.คีย์เทอม1'!$A$9:$DY$58,56,FALSE)="",VLOOKUP($A13,'02.คีย์เทอม1'!$A$9:$DY$58,55,FALSE),VLOOKUP($A13,'02.คีย์เทอม1'!$A$9:$DY$58,56,FALSE))+IF(VLOOKUP($A13,'03.คีย์เทอม2'!$A$9:$DY$58,56,FALSE)="",VLOOKUP($A13,'03.คีย์เทอม2'!$A$9:$DY$58,55,FALSE),VLOOKUP($A13,'03.คีย์เทอม2'!$A$9:$DY$58,56,FALSE)))*100/200))))</f>
        <v/>
      </c>
      <c r="W13" s="208" t="str">
        <f>IF(V$8="","",IF('2.ชื่อนักเรียน'!$R14="ร","ร",IF('2.ชื่อนักเรียน'!$R14="มส","",IF(V13="","",IF(V13&gt;=80,4,IF(V13&gt;=75,3.5,IF(V13&gt;=70,3,IF(V13&gt;=65,2.5,IF(V13&gt;=60,2,IF(V13&gt;=55,1.5,IF(V13&gt;=50,1,0)))))))))))</f>
        <v/>
      </c>
      <c r="X13" s="18">
        <v>4</v>
      </c>
      <c r="Y13" s="122" t="str">
        <f>IF('2.ชื่อนักเรียน'!$C14="","",'2.ชื่อนักเรียน'!$C14)</f>
        <v/>
      </c>
      <c r="Z13" s="272" t="str">
        <f>IF('2.ชื่อนักเรียน'!$D14="","",'2.ชื่อนักเรียน'!$D14)</f>
        <v/>
      </c>
      <c r="AA13" s="378" t="str">
        <f>IF(AA$8="","",IF('2.ชื่อนักเรียน'!$R14="ร","ร",IF('2.ชื่อนักเรียน'!$R14="มส","",IF(OR(VLOOKUP($A13,'02.คีย์เทอม1'!$A$9:$DY$58,60,FALSE)="",VLOOKUP($A13,'03.คีย์เทอม2'!$A$9:$DY$58,60,FALSE)=""),"",(IF(VLOOKUP($A13,'02.คีย์เทอม1'!$A$9:$DY$58,61,FALSE)="",VLOOKUP($A13,'02.คีย์เทอม1'!$A$9:$DY$58,60,FALSE),VLOOKUP($A13,'02.คีย์เทอม1'!$A$9:$DY$58,61,FALSE))+IF(VLOOKUP($A13,'03.คีย์เทอม2'!$A$9:$DY$58,61,FALSE)="",VLOOKUP($A13,'03.คีย์เทอม2'!$A$9:$DY$58,60,FALSE),VLOOKUP($A13,'03.คีย์เทอม2'!$A$9:$DY$58,61,FALSE)))*100/200))))</f>
        <v/>
      </c>
      <c r="AB13" s="125" t="str">
        <f>IF(AA$8="","",IF('2.ชื่อนักเรียน'!$R14="ร","ร",IF('2.ชื่อนักเรียน'!$R14="มส","",IF(AA13="","",IF(AA13&gt;=80,4,IF(AA13&gt;=75,3.5,IF(AA13&gt;=70,3,IF(AA13&gt;=65,2.5,IF(AA13&gt;=60,2,IF(AA13&gt;=55,1.5,IF(AA13&gt;=50,1,0)))))))))))</f>
        <v/>
      </c>
      <c r="AC13" s="126" t="str">
        <f>IF(AC$8="","",IF('2.ชื่อนักเรียน'!$R14="ร","ร",IF('2.ชื่อนักเรียน'!$R14="มส","",IF(OR(VLOOKUP($A13,'02.คีย์เทอม1'!$A$9:$DY$58,65,FALSE)="",VLOOKUP($A13,'03.คีย์เทอม2'!$A$9:$DY$58,65,FALSE)=""),"",(IF(VLOOKUP($A13,'02.คีย์เทอม1'!$A$9:$DY$58,66,FALSE)="",VLOOKUP($A13,'02.คีย์เทอม1'!$A$9:$DY$58,65,FALSE),VLOOKUP($A13,'02.คีย์เทอม1'!$A$9:$DY$58,66,FALSE))+IF(VLOOKUP($A13,'03.คีย์เทอม2'!$A$9:$DY$58,66,FALSE)="",VLOOKUP($A13,'03.คีย์เทอม2'!$A$9:$DY$58,65,FALSE),VLOOKUP($A13,'03.คีย์เทอม2'!$A$9:$DY$58,66,FALSE)))*100/200))))</f>
        <v/>
      </c>
      <c r="AD13" s="125" t="str">
        <f>IF(AC$8="","",IF('2.ชื่อนักเรียน'!$R14="ร","ร",IF('2.ชื่อนักเรียน'!$R14="มส","",IF(AC13="","",IF(AC13&gt;=80,4,IF(AC13&gt;=75,3.5,IF(AC13&gt;=70,3,IF(AC13&gt;=65,2.5,IF(AC13&gt;=60,2,IF(AC13&gt;=55,1.5,IF(AC13&gt;=50,1,0)))))))))))</f>
        <v/>
      </c>
      <c r="AE13" s="126" t="str">
        <f>IF(AE$8="","",IF('2.ชื่อนักเรียน'!$R14="ร","ร",IF('2.ชื่อนักเรียน'!$R14="มส","",IF(OR(VLOOKUP($A13,'02.คีย์เทอม1'!$A$9:$DY$58,70,FALSE)="",VLOOKUP($A13,'03.คีย์เทอม2'!$A$9:$DY$58,70,FALSE)=""),"",(IF(VLOOKUP($A13,'02.คีย์เทอม1'!$A$9:$DY$58,71,FALSE)="",VLOOKUP($A13,'02.คีย์เทอม1'!$A$9:$DY$58,70,FALSE),VLOOKUP($A13,'02.คีย์เทอม1'!$A$9:$DY$58,71,FALSE))+IF(VLOOKUP($A13,'03.คีย์เทอม2'!$A$9:$DY$58,71,FALSE)="",VLOOKUP($A13,'03.คีย์เทอม2'!$A$9:$DY$58,70,FALSE),VLOOKUP($A13,'03.คีย์เทอม2'!$A$9:$DY$58,71,FALSE)))*100/200))))</f>
        <v/>
      </c>
      <c r="AF13" s="125" t="str">
        <f>IF(AE$8="","",IF('2.ชื่อนักเรียน'!$R14="ร","ร",IF('2.ชื่อนักเรียน'!$R14="มส","",IF(AE13="","",IF(AE13&gt;=80,4,IF(AE13&gt;=75,3.5,IF(AE13&gt;=70,3,IF(AE13&gt;=65,2.5,IF(AE13&gt;=60,2,IF(AE13&gt;=55,1.5,IF(AE13&gt;=50,1,0)))))))))))</f>
        <v/>
      </c>
      <c r="AG13" s="126" t="str">
        <f>IF(AG$8="","",IF('2.ชื่อนักเรียน'!$R14="ร","ร",IF('2.ชื่อนักเรียน'!$R14="มส","",IF(OR(VLOOKUP($A13,'02.คีย์เทอม1'!$A$9:$DY$58,75,FALSE)="",VLOOKUP($A13,'03.คีย์เทอม2'!$A$9:$DY$58,75,FALSE)=""),"",(IF(VLOOKUP($A13,'02.คีย์เทอม1'!$A$9:$DY$58,76,FALSE)="",VLOOKUP($A13,'02.คีย์เทอม1'!$A$9:$DY$58,75,FALSE),VLOOKUP($A13,'02.คีย์เทอม1'!$A$9:$DY$58,76,FALSE))+IF(VLOOKUP($A13,'03.คีย์เทอม2'!$A$9:$DY$58,76,FALSE)="",VLOOKUP($A13,'03.คีย์เทอม2'!$A$9:$DY$58,75,FALSE),VLOOKUP($A13,'03.คีย์เทอม2'!$A$9:$DY$58,76,FALSE)))*100/200))))</f>
        <v/>
      </c>
      <c r="AH13" s="125" t="str">
        <f>IF(AG$8="","",IF('2.ชื่อนักเรียน'!$R14="ร","ร",IF('2.ชื่อนักเรียน'!$R14="มส","",IF(AG13="","",IF(AG13&gt;=80,4,IF(AG13&gt;=75,3.5,IF(AG13&gt;=70,3,IF(AG13&gt;=65,2.5,IF(AG13&gt;=60,2,IF(AG13&gt;=55,1.5,IF(AG13&gt;=50,1,0)))))))))))</f>
        <v/>
      </c>
      <c r="AI13" s="126" t="str">
        <f>IF(AI$8="","",IF('2.ชื่อนักเรียน'!$R14="ร","ร",IF('2.ชื่อนักเรียน'!$R14="มส","",IF(OR(VLOOKUP($A13,'02.คีย์เทอม1'!$A$9:$DY$58,80,FALSE)="",VLOOKUP($A13,'03.คีย์เทอม2'!$A$9:$DY$58,80,FALSE)=""),"",(IF(VLOOKUP($A13,'02.คีย์เทอม1'!$A$9:$DY$58,81,FALSE)="",VLOOKUP($A13,'02.คีย์เทอม1'!$A$9:$DY$58,80,FALSE),VLOOKUP($A13,'02.คีย์เทอม1'!$A$9:$DY$58,81,FALSE))+IF(VLOOKUP($A13,'03.คีย์เทอม2'!$A$9:$DY$58,81,FALSE)="",VLOOKUP($A13,'03.คีย์เทอม2'!$A$9:$DY$58,80,FALSE),VLOOKUP($A13,'03.คีย์เทอม2'!$A$9:$DY$58,81,FALSE)))*100/200))))</f>
        <v/>
      </c>
      <c r="AJ13" s="125" t="str">
        <f>IF(AI$8="","",IF('2.ชื่อนักเรียน'!$R14="ร","ร",IF('2.ชื่อนักเรียน'!$R14="มส","",IF(AI13="","",IF(AI13&gt;=80,4,IF(AI13&gt;=75,3.5,IF(AI13&gt;=70,3,IF(AI13&gt;=65,2.5,IF(AI13&gt;=60,2,IF(AI13&gt;=55,1.5,IF(AI13&gt;=50,1,0)))))))))))</f>
        <v/>
      </c>
      <c r="AK13" s="126" t="str">
        <f>IF(AK$8="","",IF('2.ชื่อนักเรียน'!$R14="ร","ร",IF('2.ชื่อนักเรียน'!$R14="มส","",IF(OR(VLOOKUP($A13,'02.คีย์เทอม1'!$A$9:$DY$58,85,FALSE)="",VLOOKUP($A13,'03.คีย์เทอม2'!$A$9:$DY$58,85,FALSE)=""),"",(IF(VLOOKUP($A13,'02.คีย์เทอม1'!$A$9:$DY$58,86,FALSE)="",VLOOKUP($A13,'02.คีย์เทอม1'!$A$9:$DY$58,85,FALSE),VLOOKUP($A13,'02.คีย์เทอม1'!$A$9:$DY$58,86,FALSE))+IF(VLOOKUP($A13,'03.คีย์เทอม2'!$A$9:$DY$58,86,FALSE)="",VLOOKUP($A13,'03.คีย์เทอม2'!$A$9:$DY$58,85,FALSE),VLOOKUP($A13,'03.คีย์เทอม2'!$A$9:$DY$58,86,FALSE)))*100/200))))</f>
        <v/>
      </c>
      <c r="AL13" s="125" t="str">
        <f>IF(AK$8="","",IF('2.ชื่อนักเรียน'!$R14="ร","ร",IF('2.ชื่อนักเรียน'!$R14="มส","",IF(AK13="","",IF(AK13&gt;=80,4,IF(AK13&gt;=75,3.5,IF(AK13&gt;=70,3,IF(AK13&gt;=65,2.5,IF(AK13&gt;=60,2,IF(AK13&gt;=55,1.5,IF(AK13&gt;=50,1,0)))))))))))</f>
        <v/>
      </c>
      <c r="AM13" s="126" t="str">
        <f>IF(AM$8="","",IF('2.ชื่อนักเรียน'!$R14="ร","ร",IF('2.ชื่อนักเรียน'!$R14="มส","",IF(OR(VLOOKUP($A13,'02.คีย์เทอม1'!$A$9:$DY$58,90,FALSE)="",VLOOKUP($A13,'03.คีย์เทอม2'!$A$9:$DY$58,90,FALSE)=""),"",(IF(VLOOKUP($A13,'02.คีย์เทอม1'!$A$9:$DY$58,91,FALSE)="",VLOOKUP($A13,'02.คีย์เทอม1'!$A$9:$DY$58,90,FALSE),VLOOKUP($A13,'02.คีย์เทอม1'!$A$9:$DY$58,91,FALSE))+IF(VLOOKUP($A13,'03.คีย์เทอม2'!$A$9:$DY$58,91,FALSE)="",VLOOKUP($A13,'03.คีย์เทอม2'!$A$9:$DY$58,90,FALSE),VLOOKUP($A13,'03.คีย์เทอม2'!$A$9:$DY$58,91,FALSE)))*100/200))))</f>
        <v/>
      </c>
      <c r="AN13" s="125" t="str">
        <f>IF(AM$8="","",IF('2.ชื่อนักเรียน'!$R14="ร","ร",IF('2.ชื่อนักเรียน'!$R14="มส","",IF(AM13="","",IF(AM13&gt;=80,4,IF(AM13&gt;=75,3.5,IF(AM13&gt;=70,3,IF(AM13&gt;=65,2.5,IF(AM13&gt;=60,2,IF(AM13&gt;=55,1.5,IF(AM13&gt;=50,1,0)))))))))))</f>
        <v/>
      </c>
      <c r="AO13" s="126" t="str">
        <f>IF(AO$8="","",IF('2.ชื่อนักเรียน'!$R14="ร","ร",IF('2.ชื่อนักเรียน'!$R14="มส","",IF(OR(VLOOKUP($A13,'02.คีย์เทอม1'!$A$9:$DY$58,95,FALSE)="",VLOOKUP($A13,'03.คีย์เทอม2'!$A$9:$DY$58,95,FALSE)=""),"",(IF(VLOOKUP($A13,'02.คีย์เทอม1'!$A$9:$DY$58,96,FALSE)="",VLOOKUP($A13,'02.คีย์เทอม1'!$A$9:$DY$58,95,FALSE),VLOOKUP($A13,'02.คีย์เทอม1'!$A$9:$DY$58,96,FALSE))+IF(VLOOKUP($A13,'03.คีย์เทอม2'!$A$9:$DY$58,96,FALSE)="",VLOOKUP($A13,'03.คีย์เทอม2'!$A$9:$DY$58,95,FALSE),VLOOKUP($A13,'03.คีย์เทอม2'!$A$9:$DY$58,96,FALSE)))*100/200))))</f>
        <v/>
      </c>
      <c r="AP13" s="125" t="str">
        <f>IF(AO$8="","",IF('2.ชื่อนักเรียน'!$R14="ร","ร",IF('2.ชื่อนักเรียน'!$R14="มส","",IF(AO13="","",IF(AO13&gt;=80,4,IF(AO13&gt;=75,3.5,IF(AO13&gt;=70,3,IF(AO13&gt;=65,2.5,IF(AO13&gt;=60,2,IF(AO13&gt;=55,1.5,IF(AO13&gt;=50,1,0)))))))))))</f>
        <v/>
      </c>
      <c r="AQ13" s="126" t="str">
        <f>IF(AQ$8="","",IF('2.ชื่อนักเรียน'!$R14="ร","ร",IF('2.ชื่อนักเรียน'!$R14="มส","",IF(OR(VLOOKUP($A13,'02.คีย์เทอม1'!$A$9:$DY$58,100,FALSE)="",VLOOKUP($A13,'03.คีย์เทอม2'!$A$9:$DY$58,100,FALSE)=""),"",(IF(VLOOKUP($A13,'02.คีย์เทอม1'!$A$9:$DY$58,101,FALSE)="",VLOOKUP($A13,'02.คีย์เทอม1'!$A$9:$DY$58,100,FALSE),VLOOKUP($A13,'02.คีย์เทอม1'!$A$9:$DY$58,101,FALSE))+IF(VLOOKUP($A13,'03.คีย์เทอม2'!$A$9:$DY$58,101,FALSE)="",VLOOKUP($A13,'03.คีย์เทอม2'!$A$9:$DY$58,100,FALSE),VLOOKUP($A13,'03.คีย์เทอม2'!$A$9:$DY$58,101,FALSE)))*100/200))))</f>
        <v/>
      </c>
      <c r="AR13" s="125" t="str">
        <f>IF(AQ$8="","",IF('2.ชื่อนักเรียน'!$R14="ร","ร",IF('2.ชื่อนักเรียน'!$R14="มส","",IF(AQ13="","",IF(AQ13&gt;=80,4,IF(AQ13&gt;=75,3.5,IF(AQ13&gt;=70,3,IF(AQ13&gt;=65,2.5,IF(AQ13&gt;=60,2,IF(AQ13&gt;=55,1.5,IF(AQ13&gt;=50,1,0)))))))))))</f>
        <v/>
      </c>
      <c r="AS13" s="126" t="str">
        <f>IF(AS$8="","",IF('2.ชื่อนักเรียน'!$R14="ร","ร",IF('2.ชื่อนักเรียน'!$R14="มส","",IF(OR(VLOOKUP($A13,'02.คีย์เทอม1'!$A$9:$DY$58,105,FALSE)="",VLOOKUP($A13,'03.คีย์เทอม2'!$A$9:$DY$58,105,FALSE)=""),"",(IF(VLOOKUP($A13,'02.คีย์เทอม1'!$A$9:$DY$58,106,FALSE)="",VLOOKUP($A13,'02.คีย์เทอม1'!$A$9:$DY$58,105,FALSE),VLOOKUP($A13,'02.คีย์เทอม1'!$A$9:$DY$58,106,FALSE))+IF(VLOOKUP($A13,'03.คีย์เทอม2'!$A$9:$DY$58,106,FALSE)="",VLOOKUP($A13,'03.คีย์เทอม2'!$A$9:$DY$58,105,FALSE),VLOOKUP($A13,'03.คีย์เทอม2'!$A$9:$DY$58,106,FALSE)))*100/200))))</f>
        <v/>
      </c>
      <c r="AT13" s="125" t="str">
        <f>IF(AS$8="","",IF('2.ชื่อนักเรียน'!$R14="ร","ร",IF('2.ชื่อนักเรียน'!$R14="มส","",IF(AS13="","",IF(AS13&gt;=80,4,IF(AS13&gt;=75,3.5,IF(AS13&gt;=70,3,IF(AS13&gt;=65,2.5,IF(AS13&gt;=60,2,IF(AS13&gt;=55,1.5,IF(AS13&gt;=50,1,0)))))))))))</f>
        <v/>
      </c>
      <c r="AU13" s="126" t="str">
        <f t="shared" si="16"/>
        <v/>
      </c>
      <c r="AV13" s="126" t="str">
        <f t="shared" si="17"/>
        <v/>
      </c>
      <c r="AW13" s="541" t="str">
        <f t="shared" si="18"/>
        <v/>
      </c>
      <c r="AX13" s="539" t="str">
        <f>IF('2.ชื่อนักเรียน'!R14="มส","มส",IF('2.ชื่อนักเรียน'!R14="ย้าย","ย้าย",IF('2.ชื่อนักเรียน'!R14="ร","ร",IF(CE13="","",RANK(CE13,$CE$10:$CE$59,0)))))</f>
        <v/>
      </c>
      <c r="AY13" s="393" t="str">
        <f t="shared" si="19"/>
        <v/>
      </c>
      <c r="AZ13" s="381" t="str">
        <f t="shared" si="1"/>
        <v/>
      </c>
      <c r="BA13" s="383" t="str">
        <f t="shared" si="20"/>
        <v/>
      </c>
      <c r="BB13" s="335" t="str">
        <f t="shared" si="2"/>
        <v/>
      </c>
      <c r="BC13" s="335" t="str">
        <f t="shared" si="21"/>
        <v/>
      </c>
      <c r="BD13" s="335" t="str">
        <f t="shared" si="3"/>
        <v/>
      </c>
      <c r="BE13" s="335" t="str">
        <f t="shared" si="4"/>
        <v/>
      </c>
      <c r="BF13" s="331" t="str">
        <f t="shared" si="5"/>
        <v/>
      </c>
      <c r="BG13" s="331" t="str">
        <f t="shared" si="6"/>
        <v/>
      </c>
      <c r="BH13" s="335" t="str">
        <f t="shared" si="7"/>
        <v/>
      </c>
      <c r="BI13" s="335" t="str">
        <f t="shared" si="22"/>
        <v/>
      </c>
      <c r="BJ13" s="335" t="str">
        <f t="shared" si="8"/>
        <v/>
      </c>
      <c r="BK13" s="335" t="str">
        <f t="shared" si="23"/>
        <v/>
      </c>
      <c r="BL13" s="335" t="str">
        <f t="shared" si="9"/>
        <v/>
      </c>
      <c r="BM13" s="335" t="str">
        <f t="shared" si="10"/>
        <v/>
      </c>
      <c r="BN13" s="335" t="str">
        <f t="shared" si="11"/>
        <v/>
      </c>
      <c r="BO13" s="335" t="str">
        <f t="shared" si="12"/>
        <v/>
      </c>
      <c r="BP13" s="331" t="str">
        <f t="shared" si="13"/>
        <v/>
      </c>
      <c r="BQ13" s="384" t="str">
        <f t="shared" si="14"/>
        <v/>
      </c>
      <c r="BR13" s="332" t="str">
        <f t="shared" si="15"/>
        <v/>
      </c>
      <c r="BS13" s="381" t="str">
        <f t="shared" si="24"/>
        <v/>
      </c>
      <c r="BT13" s="331" t="str">
        <f t="shared" si="25"/>
        <v/>
      </c>
      <c r="BU13" s="331" t="str">
        <f t="shared" si="26"/>
        <v/>
      </c>
      <c r="BV13" s="331" t="str">
        <f t="shared" si="27"/>
        <v/>
      </c>
      <c r="BW13" s="331" t="str">
        <f t="shared" si="28"/>
        <v/>
      </c>
      <c r="BX13" s="331" t="str">
        <f t="shared" si="29"/>
        <v/>
      </c>
      <c r="BY13" s="331" t="str">
        <f t="shared" si="30"/>
        <v/>
      </c>
      <c r="BZ13" s="331" t="str">
        <f t="shared" si="31"/>
        <v/>
      </c>
      <c r="CA13" s="331" t="str">
        <f t="shared" si="32"/>
        <v/>
      </c>
      <c r="CB13" s="331" t="str">
        <f t="shared" si="33"/>
        <v/>
      </c>
      <c r="CC13" s="384" t="str">
        <f t="shared" si="34"/>
        <v/>
      </c>
      <c r="CD13" s="332" t="str">
        <f t="shared" si="35"/>
        <v/>
      </c>
      <c r="CE13" s="177" t="str">
        <f t="shared" si="36"/>
        <v/>
      </c>
    </row>
    <row r="14" spans="1:83" s="17" customFormat="1" ht="16.5" customHeight="1" x14ac:dyDescent="0.2">
      <c r="A14" s="18">
        <v>5</v>
      </c>
      <c r="B14" s="122" t="str">
        <f>IF('2.ชื่อนักเรียน'!$C15="","",'2.ชื่อนักเรียน'!$C15)</f>
        <v/>
      </c>
      <c r="C14" s="26" t="str">
        <f>IF('2.ชื่อนักเรียน'!$D15="","",'2.ชื่อนักเรียน'!$D15)</f>
        <v/>
      </c>
      <c r="D14" s="207" t="str">
        <f>IF(D$8="","",IF('2.ชื่อนักเรียน'!$R15="ร","ร",IF('2.ชื่อนักเรียน'!$R15="มส","",IF(OR(VLOOKUP($A14,'02.คีย์เทอม1'!$A$9:$DY$58,10,FALSE)="",VLOOKUP($A14,'03.คีย์เทอม2'!$A$9:$DY$58,10,FALSE)=""),"",(IF(VLOOKUP($A14,'02.คีย์เทอม1'!$A$9:$DY$58,11,FALSE)="",VLOOKUP($A14,'02.คีย์เทอม1'!$A$9:$DY$58,10,FALSE),VLOOKUP($A14,'02.คีย์เทอม1'!$A$9:$DY$58,11,FALSE))+IF(VLOOKUP($A14,'03.คีย์เทอม2'!$A$9:$DY$58,11,FALSE)="",VLOOKUP($A14,'03.คีย์เทอม2'!$A$9:$DY$58,10,FALSE),VLOOKUP($A14,'03.คีย์เทอม2'!$A$9:$DY$58,11,FALSE)))*100/200))))</f>
        <v/>
      </c>
      <c r="E14" s="125" t="str">
        <f>IF(D$8="","",IF('2.ชื่อนักเรียน'!$R15="ร","ร",IF('2.ชื่อนักเรียน'!$R15="มส","",IF(D14="","",IF(D14&gt;=80,4,IF(D14&gt;=75,3.5,IF(D14&gt;=70,3,IF(D14&gt;=65,2.5,IF(D14&gt;=60,2,IF(D14&gt;=55,1.5,IF(D14&gt;=50,1,0)))))))))))</f>
        <v/>
      </c>
      <c r="F14" s="126" t="str">
        <f>IF(F$8="","",IF('2.ชื่อนักเรียน'!$R15="ร","ร",IF('2.ชื่อนักเรียน'!$R15="มส","",IF(OR(VLOOKUP($A14,'02.คีย์เทอม1'!$A$9:$DY$58,15,FALSE)="",VLOOKUP($A14,'03.คีย์เทอม2'!$A$9:$DY$58,15,FALSE)=""),"",(IF(VLOOKUP($A14,'02.คีย์เทอม1'!$A$9:$DY$58,16,FALSE)="",VLOOKUP($A14,'02.คีย์เทอม1'!$A$9:$DY$58,15,FALSE),VLOOKUP($A14,'02.คีย์เทอม1'!$A$9:$DY$58,16,FALSE))+IF(VLOOKUP($A14,'03.คีย์เทอม2'!$A$9:$DY$58,16,FALSE)="",VLOOKUP($A14,'03.คีย์เทอม2'!$A$9:$DY$58,15,FALSE),VLOOKUP($A14,'03.คีย์เทอม2'!$A$9:$DY$58,16,FALSE)))*100/200))))</f>
        <v/>
      </c>
      <c r="G14" s="125" t="str">
        <f>IF(F$8="","",IF('2.ชื่อนักเรียน'!$R15="ร","ร",IF('2.ชื่อนักเรียน'!$R15="มส","",IF(F14="","",IF(F14&gt;=80,4,IF(F14&gt;=75,3.5,IF(F14&gt;=70,3,IF(F14&gt;=65,2.5,IF(F14&gt;=60,2,IF(F14&gt;=55,1.5,IF(F14&gt;=50,1,0)))))))))))</f>
        <v/>
      </c>
      <c r="H14" s="126" t="str">
        <f>IF(H$8="","",IF('2.ชื่อนักเรียน'!$R15="ร","ร",IF('2.ชื่อนักเรียน'!$R15="มส","",IF(OR(VLOOKUP($A14,'02.คีย์เทอม1'!$A$9:$DY$58,20,FALSE)="",VLOOKUP($A14,'03.คีย์เทอม2'!$A$9:$DY$58,20,FALSE)=""),"",(IF(VLOOKUP($A14,'02.คีย์เทอม1'!$A$9:$DY$58,21,FALSE)="",VLOOKUP($A14,'02.คีย์เทอม1'!$A$9:$DY$58,20,FALSE),VLOOKUP($A14,'02.คีย์เทอม1'!$A$9:$DY$58,21,FALSE))+IF(VLOOKUP($A14,'03.คีย์เทอม2'!$A$9:$DY$58,21,FALSE)="",VLOOKUP($A14,'03.คีย์เทอม2'!$A$9:$DY$58,20,FALSE),VLOOKUP($A14,'03.คีย์เทอม2'!$A$9:$DY$58,21,FALSE)))*100/200))))</f>
        <v/>
      </c>
      <c r="I14" s="125" t="str">
        <f>IF(H$8="","",IF('2.ชื่อนักเรียน'!$R15="ร","ร",IF('2.ชื่อนักเรียน'!$R15="มส","",IF(H14="","",IF(H14&gt;=80,4,IF(H14&gt;=75,3.5,IF(H14&gt;=70,3,IF(H14&gt;=65,2.5,IF(H14&gt;=60,2,IF(H14&gt;=55,1.5,IF(H14&gt;=50,1,0)))))))))))</f>
        <v/>
      </c>
      <c r="J14" s="126" t="str">
        <f>IF(J$8="","",IF('2.ชื่อนักเรียน'!$R15="ร","ร",IF('2.ชื่อนักเรียน'!$R15="มส","",IF(OR(VLOOKUP($A14,'02.คีย์เทอม1'!$A$9:$DY$58,25,FALSE)="",VLOOKUP($A14,'03.คีย์เทอม2'!$A$9:$DY$58,25,FALSE)=""),"",(IF(VLOOKUP($A14,'02.คีย์เทอม1'!$A$9:$DY$58,26,FALSE)="",VLOOKUP($A14,'02.คีย์เทอม1'!$A$9:$DY$58,25,FALSE),VLOOKUP($A14,'02.คีย์เทอม1'!$A$9:$DY$58,26,FALSE))+IF(VLOOKUP($A14,'03.คีย์เทอม2'!$A$9:$DY$58,26,FALSE)="",VLOOKUP($A14,'03.คีย์เทอม2'!$A$9:$DY$58,25,FALSE),VLOOKUP($A14,'03.คีย์เทอม2'!$A$9:$DY$58,26,FALSE)))*100/200))))</f>
        <v/>
      </c>
      <c r="K14" s="125" t="str">
        <f>IF(J$8="","",IF('2.ชื่อนักเรียน'!$R15="ร","ร",IF('2.ชื่อนักเรียน'!$R15="มส","",IF(J14="","",IF(J14&gt;=80,4,IF(J14&gt;=75,3.5,IF(J14&gt;=70,3,IF(J14&gt;=65,2.5,IF(J14&gt;=60,2,IF(J14&gt;=55,1.5,IF(J14&gt;=50,1,0)))))))))))</f>
        <v/>
      </c>
      <c r="L14" s="126" t="str">
        <f>IF(L$8="","",IF('2.ชื่อนักเรียน'!$R15="ร","ร",IF('2.ชื่อนักเรียน'!$R15="มส","",IF(OR(VLOOKUP($A14,'02.คีย์เทอม1'!$A$9:$DY$58,30,FALSE)="",VLOOKUP($A14,'03.คีย์เทอม2'!$A$9:$DY$58,30,FALSE)=""),"",(IF(VLOOKUP($A14,'02.คีย์เทอม1'!$A$9:$DY$58,31,FALSE)="",VLOOKUP($A14,'02.คีย์เทอม1'!$A$9:$DY$58,30,FALSE),VLOOKUP($A14,'02.คีย์เทอม1'!$A$9:$DY$58,31,FALSE))+IF(VLOOKUP($A14,'03.คีย์เทอม2'!$A$9:$DY$58,31,FALSE)="",VLOOKUP($A14,'03.คีย์เทอม2'!$A$9:$DY$58,30,FALSE),VLOOKUP($A14,'03.คีย์เทอม2'!$A$9:$DY$58,31,FALSE)))*100/200))))</f>
        <v/>
      </c>
      <c r="M14" s="125" t="str">
        <f>IF(L$8="","",IF('2.ชื่อนักเรียน'!$R15="ร","ร",IF('2.ชื่อนักเรียน'!$R15="มส","",IF(L14="","",IF(L14&gt;=80,4,IF(L14&gt;=75,3.5,IF(L14&gt;=70,3,IF(L14&gt;=65,2.5,IF(L14&gt;=60,2,IF(L14&gt;=55,1.5,IF(L14&gt;=50,1,0)))))))))))</f>
        <v/>
      </c>
      <c r="N14" s="126" t="str">
        <f>IF(N$8="","",IF('2.ชื่อนักเรียน'!$R15="ร","ร",IF('2.ชื่อนักเรียน'!$R15="มส","",IF(OR(VLOOKUP($A14,'02.คีย์เทอม1'!$A$9:$DY$58,35,FALSE)="",VLOOKUP($A14,'03.คีย์เทอม2'!$A$9:$DY$58,35,FALSE)=""),"",(IF(VLOOKUP($A14,'02.คีย์เทอม1'!$A$9:$DY$58,36,FALSE)="",VLOOKUP($A14,'02.คีย์เทอม1'!$A$9:$DY$58,35,FALSE),VLOOKUP($A14,'02.คีย์เทอม1'!$A$9:$DY$58,36,FALSE))+IF(VLOOKUP($A14,'03.คีย์เทอม2'!$A$9:$DY$58,36,FALSE)="",VLOOKUP($A14,'03.คีย์เทอม2'!$A$9:$DY$58,35,FALSE),VLOOKUP($A14,'03.คีย์เทอม2'!$A$9:$DY$58,36,FALSE)))*100/200))))</f>
        <v/>
      </c>
      <c r="O14" s="125" t="str">
        <f>IF(N$8="","",IF('2.ชื่อนักเรียน'!$R15="ร","ร",IF('2.ชื่อนักเรียน'!$R15="มส","",IF(N14="","",IF(N14&gt;=80,4,IF(N14&gt;=75,3.5,IF(N14&gt;=70,3,IF(N14&gt;=65,2.5,IF(N14&gt;=60,2,IF(N14&gt;=55,1.5,IF(N14&gt;=50,1,0)))))))))))</f>
        <v/>
      </c>
      <c r="P14" s="126" t="str">
        <f>IF(P$8="","",IF('2.ชื่อนักเรียน'!$R15="ร","ร",IF('2.ชื่อนักเรียน'!$R15="มส","",IF(OR(VLOOKUP($A14,'02.คีย์เทอม1'!$A$9:$DY$58,40,FALSE)="",VLOOKUP($A14,'03.คีย์เทอม2'!$A$9:$DY$58,40,FALSE)=""),"",(IF(VLOOKUP($A14,'02.คีย์เทอม1'!$A$9:$DY$58,41,FALSE)="",VLOOKUP($A14,'02.คีย์เทอม1'!$A$9:$DY$58,40,FALSE),VLOOKUP($A14,'02.คีย์เทอม1'!$A$9:$DY$58,41,FALSE))+IF(VLOOKUP($A14,'03.คีย์เทอม2'!$A$9:$DY$58,41,FALSE)="",VLOOKUP($A14,'03.คีย์เทอม2'!$A$9:$DY$58,40,FALSE),VLOOKUP($A14,'03.คีย์เทอม2'!$A$9:$DY$58,41,FALSE)))*100/200))))</f>
        <v/>
      </c>
      <c r="Q14" s="125" t="str">
        <f>IF(P$8="","",IF('2.ชื่อนักเรียน'!$R15="ร","ร",IF('2.ชื่อนักเรียน'!$R15="มส","",IF(P14="","",IF(P14&gt;=80,4,IF(P14&gt;=75,3.5,IF(P14&gt;=70,3,IF(P14&gt;=65,2.5,IF(P14&gt;=60,2,IF(P14&gt;=55,1.5,IF(P14&gt;=50,1,0)))))))))))</f>
        <v/>
      </c>
      <c r="R14" s="126" t="str">
        <f>IF(R$8="","",IF('2.ชื่อนักเรียน'!$R15="ร","ร",IF('2.ชื่อนักเรียน'!$R15="มส","",IF(OR(VLOOKUP($A14,'02.คีย์เทอม1'!$A$9:$DY$58,45,FALSE)="",VLOOKUP($A14,'03.คีย์เทอม2'!$A$9:$DY$58,45,FALSE)=""),"",(IF(VLOOKUP($A14,'02.คีย์เทอม1'!$A$9:$DY$58,46,FALSE)="",VLOOKUP($A14,'02.คีย์เทอม1'!$A$9:$DY$58,45,FALSE),VLOOKUP($A14,'02.คีย์เทอม1'!$A$9:$DY$58,46,FALSE))+IF(VLOOKUP($A14,'03.คีย์เทอม2'!$A$9:$DY$58,46,FALSE)="",VLOOKUP($A14,'03.คีย์เทอม2'!$A$9:$DY$58,45,FALSE),VLOOKUP($A14,'03.คีย์เทอม2'!$A$9:$DY$58,46,FALSE)))*100/200))))</f>
        <v/>
      </c>
      <c r="S14" s="125" t="str">
        <f>IF(R$8="","",IF('2.ชื่อนักเรียน'!$R15="ร","ร",IF('2.ชื่อนักเรียน'!$R15="มส","",IF(R14="","",IF(R14&gt;=80,4,IF(R14&gt;=75,3.5,IF(R14&gt;=70,3,IF(R14&gt;=65,2.5,IF(R14&gt;=60,2,IF(R14&gt;=55,1.5,IF(R14&gt;=50,1,0)))))))))))</f>
        <v/>
      </c>
      <c r="T14" s="126" t="str">
        <f>IF(T$8="","",IF('2.ชื่อนักเรียน'!$R15="ร","ร",IF('2.ชื่อนักเรียน'!$R15="มส","",IF(OR(VLOOKUP($A14,'02.คีย์เทอม1'!$A$9:$DY$58,50,FALSE)="",VLOOKUP($A14,'03.คีย์เทอม2'!$A$9:$DY$58,50,FALSE)=""),"",(IF(VLOOKUP($A14,'02.คีย์เทอม1'!$A$9:$DY$58,51,FALSE)="",VLOOKUP($A14,'02.คีย์เทอม1'!$A$9:$DY$58,50,FALSE),VLOOKUP($A14,'02.คีย์เทอม1'!$A$9:$DY$58,51,FALSE))+IF(VLOOKUP($A14,'03.คีย์เทอม2'!$A$9:$DY$58,51,FALSE)="",VLOOKUP($A14,'03.คีย์เทอม2'!$A$9:$DY$58,50,FALSE),VLOOKUP($A14,'03.คีย์เทอม2'!$A$9:$DY$58,51,FALSE)))*100/200))))</f>
        <v/>
      </c>
      <c r="U14" s="125" t="str">
        <f>IF(T$8="","",IF('2.ชื่อนักเรียน'!$R15="ร","ร",IF('2.ชื่อนักเรียน'!$R15="มส","",IF(T14="","",IF(T14&gt;=80,4,IF(T14&gt;=75,3.5,IF(T14&gt;=70,3,IF(T14&gt;=65,2.5,IF(T14&gt;=60,2,IF(T14&gt;=55,1.5,IF(T14&gt;=50,1,0)))))))))))</f>
        <v/>
      </c>
      <c r="V14" s="126" t="str">
        <f>IF(V$8="","",IF('2.ชื่อนักเรียน'!$R15="ร","ร",IF('2.ชื่อนักเรียน'!$R15="มส","",IF(OR(VLOOKUP($A14,'02.คีย์เทอม1'!$A$9:$DY$58,55,FALSE)="",VLOOKUP($A14,'03.คีย์เทอม2'!$A$9:$DY$58,55,FALSE)=""),"",(IF(VLOOKUP($A14,'02.คีย์เทอม1'!$A$9:$DY$58,56,FALSE)="",VLOOKUP($A14,'02.คีย์เทอม1'!$A$9:$DY$58,55,FALSE),VLOOKUP($A14,'02.คีย์เทอม1'!$A$9:$DY$58,56,FALSE))+IF(VLOOKUP($A14,'03.คีย์เทอม2'!$A$9:$DY$58,56,FALSE)="",VLOOKUP($A14,'03.คีย์เทอม2'!$A$9:$DY$58,55,FALSE),VLOOKUP($A14,'03.คีย์เทอม2'!$A$9:$DY$58,56,FALSE)))*100/200))))</f>
        <v/>
      </c>
      <c r="W14" s="208" t="str">
        <f>IF(V$8="","",IF('2.ชื่อนักเรียน'!$R15="ร","ร",IF('2.ชื่อนักเรียน'!$R15="มส","",IF(V14="","",IF(V14&gt;=80,4,IF(V14&gt;=75,3.5,IF(V14&gt;=70,3,IF(V14&gt;=65,2.5,IF(V14&gt;=60,2,IF(V14&gt;=55,1.5,IF(V14&gt;=50,1,0)))))))))))</f>
        <v/>
      </c>
      <c r="X14" s="18">
        <v>5</v>
      </c>
      <c r="Y14" s="122" t="str">
        <f>IF('2.ชื่อนักเรียน'!$C15="","",'2.ชื่อนักเรียน'!$C15)</f>
        <v/>
      </c>
      <c r="Z14" s="272" t="str">
        <f>IF('2.ชื่อนักเรียน'!$D15="","",'2.ชื่อนักเรียน'!$D15)</f>
        <v/>
      </c>
      <c r="AA14" s="378" t="str">
        <f>IF(AA$8="","",IF('2.ชื่อนักเรียน'!$R15="ร","ร",IF('2.ชื่อนักเรียน'!$R15="มส","",IF(OR(VLOOKUP($A14,'02.คีย์เทอม1'!$A$9:$DY$58,60,FALSE)="",VLOOKUP($A14,'03.คีย์เทอม2'!$A$9:$DY$58,60,FALSE)=""),"",(IF(VLOOKUP($A14,'02.คีย์เทอม1'!$A$9:$DY$58,61,FALSE)="",VLOOKUP($A14,'02.คีย์เทอม1'!$A$9:$DY$58,60,FALSE),VLOOKUP($A14,'02.คีย์เทอม1'!$A$9:$DY$58,61,FALSE))+IF(VLOOKUP($A14,'03.คีย์เทอม2'!$A$9:$DY$58,61,FALSE)="",VLOOKUP($A14,'03.คีย์เทอม2'!$A$9:$DY$58,60,FALSE),VLOOKUP($A14,'03.คีย์เทอม2'!$A$9:$DY$58,61,FALSE)))*100/200))))</f>
        <v/>
      </c>
      <c r="AB14" s="125" t="str">
        <f>IF(AA$8="","",IF('2.ชื่อนักเรียน'!$R15="ร","ร",IF('2.ชื่อนักเรียน'!$R15="มส","",IF(AA14="","",IF(AA14&gt;=80,4,IF(AA14&gt;=75,3.5,IF(AA14&gt;=70,3,IF(AA14&gt;=65,2.5,IF(AA14&gt;=60,2,IF(AA14&gt;=55,1.5,IF(AA14&gt;=50,1,0)))))))))))</f>
        <v/>
      </c>
      <c r="AC14" s="126" t="str">
        <f>IF(AC$8="","",IF('2.ชื่อนักเรียน'!$R15="ร","ร",IF('2.ชื่อนักเรียน'!$R15="มส","",IF(OR(VLOOKUP($A14,'02.คีย์เทอม1'!$A$9:$DY$58,65,FALSE)="",VLOOKUP($A14,'03.คีย์เทอม2'!$A$9:$DY$58,65,FALSE)=""),"",(IF(VLOOKUP($A14,'02.คีย์เทอม1'!$A$9:$DY$58,66,FALSE)="",VLOOKUP($A14,'02.คีย์เทอม1'!$A$9:$DY$58,65,FALSE),VLOOKUP($A14,'02.คีย์เทอม1'!$A$9:$DY$58,66,FALSE))+IF(VLOOKUP($A14,'03.คีย์เทอม2'!$A$9:$DY$58,66,FALSE)="",VLOOKUP($A14,'03.คีย์เทอม2'!$A$9:$DY$58,65,FALSE),VLOOKUP($A14,'03.คีย์เทอม2'!$A$9:$DY$58,66,FALSE)))*100/200))))</f>
        <v/>
      </c>
      <c r="AD14" s="125" t="str">
        <f>IF(AC$8="","",IF('2.ชื่อนักเรียน'!$R15="ร","ร",IF('2.ชื่อนักเรียน'!$R15="มส","",IF(AC14="","",IF(AC14&gt;=80,4,IF(AC14&gt;=75,3.5,IF(AC14&gt;=70,3,IF(AC14&gt;=65,2.5,IF(AC14&gt;=60,2,IF(AC14&gt;=55,1.5,IF(AC14&gt;=50,1,0)))))))))))</f>
        <v/>
      </c>
      <c r="AE14" s="126" t="str">
        <f>IF(AE$8="","",IF('2.ชื่อนักเรียน'!$R15="ร","ร",IF('2.ชื่อนักเรียน'!$R15="มส","",IF(OR(VLOOKUP($A14,'02.คีย์เทอม1'!$A$9:$DY$58,70,FALSE)="",VLOOKUP($A14,'03.คีย์เทอม2'!$A$9:$DY$58,70,FALSE)=""),"",(IF(VLOOKUP($A14,'02.คีย์เทอม1'!$A$9:$DY$58,71,FALSE)="",VLOOKUP($A14,'02.คีย์เทอม1'!$A$9:$DY$58,70,FALSE),VLOOKUP($A14,'02.คีย์เทอม1'!$A$9:$DY$58,71,FALSE))+IF(VLOOKUP($A14,'03.คีย์เทอม2'!$A$9:$DY$58,71,FALSE)="",VLOOKUP($A14,'03.คีย์เทอม2'!$A$9:$DY$58,70,FALSE),VLOOKUP($A14,'03.คีย์เทอม2'!$A$9:$DY$58,71,FALSE)))*100/200))))</f>
        <v/>
      </c>
      <c r="AF14" s="125" t="str">
        <f>IF(AE$8="","",IF('2.ชื่อนักเรียน'!$R15="ร","ร",IF('2.ชื่อนักเรียน'!$R15="มส","",IF(AE14="","",IF(AE14&gt;=80,4,IF(AE14&gt;=75,3.5,IF(AE14&gt;=70,3,IF(AE14&gt;=65,2.5,IF(AE14&gt;=60,2,IF(AE14&gt;=55,1.5,IF(AE14&gt;=50,1,0)))))))))))</f>
        <v/>
      </c>
      <c r="AG14" s="126" t="str">
        <f>IF(AG$8="","",IF('2.ชื่อนักเรียน'!$R15="ร","ร",IF('2.ชื่อนักเรียน'!$R15="มส","",IF(OR(VLOOKUP($A14,'02.คีย์เทอม1'!$A$9:$DY$58,75,FALSE)="",VLOOKUP($A14,'03.คีย์เทอม2'!$A$9:$DY$58,75,FALSE)=""),"",(IF(VLOOKUP($A14,'02.คีย์เทอม1'!$A$9:$DY$58,76,FALSE)="",VLOOKUP($A14,'02.คีย์เทอม1'!$A$9:$DY$58,75,FALSE),VLOOKUP($A14,'02.คีย์เทอม1'!$A$9:$DY$58,76,FALSE))+IF(VLOOKUP($A14,'03.คีย์เทอม2'!$A$9:$DY$58,76,FALSE)="",VLOOKUP($A14,'03.คีย์เทอม2'!$A$9:$DY$58,75,FALSE),VLOOKUP($A14,'03.คีย์เทอม2'!$A$9:$DY$58,76,FALSE)))*100/200))))</f>
        <v/>
      </c>
      <c r="AH14" s="125" t="str">
        <f>IF(AG$8="","",IF('2.ชื่อนักเรียน'!$R15="ร","ร",IF('2.ชื่อนักเรียน'!$R15="มส","",IF(AG14="","",IF(AG14&gt;=80,4,IF(AG14&gt;=75,3.5,IF(AG14&gt;=70,3,IF(AG14&gt;=65,2.5,IF(AG14&gt;=60,2,IF(AG14&gt;=55,1.5,IF(AG14&gt;=50,1,0)))))))))))</f>
        <v/>
      </c>
      <c r="AI14" s="126" t="str">
        <f>IF(AI$8="","",IF('2.ชื่อนักเรียน'!$R15="ร","ร",IF('2.ชื่อนักเรียน'!$R15="มส","",IF(OR(VLOOKUP($A14,'02.คีย์เทอม1'!$A$9:$DY$58,80,FALSE)="",VLOOKUP($A14,'03.คีย์เทอม2'!$A$9:$DY$58,80,FALSE)=""),"",(IF(VLOOKUP($A14,'02.คีย์เทอม1'!$A$9:$DY$58,81,FALSE)="",VLOOKUP($A14,'02.คีย์เทอม1'!$A$9:$DY$58,80,FALSE),VLOOKUP($A14,'02.คีย์เทอม1'!$A$9:$DY$58,81,FALSE))+IF(VLOOKUP($A14,'03.คีย์เทอม2'!$A$9:$DY$58,81,FALSE)="",VLOOKUP($A14,'03.คีย์เทอม2'!$A$9:$DY$58,80,FALSE),VLOOKUP($A14,'03.คีย์เทอม2'!$A$9:$DY$58,81,FALSE)))*100/200))))</f>
        <v/>
      </c>
      <c r="AJ14" s="125" t="str">
        <f>IF(AI$8="","",IF('2.ชื่อนักเรียน'!$R15="ร","ร",IF('2.ชื่อนักเรียน'!$R15="มส","",IF(AI14="","",IF(AI14&gt;=80,4,IF(AI14&gt;=75,3.5,IF(AI14&gt;=70,3,IF(AI14&gt;=65,2.5,IF(AI14&gt;=60,2,IF(AI14&gt;=55,1.5,IF(AI14&gt;=50,1,0)))))))))))</f>
        <v/>
      </c>
      <c r="AK14" s="126" t="str">
        <f>IF(AK$8="","",IF('2.ชื่อนักเรียน'!$R15="ร","ร",IF('2.ชื่อนักเรียน'!$R15="มส","",IF(OR(VLOOKUP($A14,'02.คีย์เทอม1'!$A$9:$DY$58,85,FALSE)="",VLOOKUP($A14,'03.คีย์เทอม2'!$A$9:$DY$58,85,FALSE)=""),"",(IF(VLOOKUP($A14,'02.คีย์เทอม1'!$A$9:$DY$58,86,FALSE)="",VLOOKUP($A14,'02.คีย์เทอม1'!$A$9:$DY$58,85,FALSE),VLOOKUP($A14,'02.คีย์เทอม1'!$A$9:$DY$58,86,FALSE))+IF(VLOOKUP($A14,'03.คีย์เทอม2'!$A$9:$DY$58,86,FALSE)="",VLOOKUP($A14,'03.คีย์เทอม2'!$A$9:$DY$58,85,FALSE),VLOOKUP($A14,'03.คีย์เทอม2'!$A$9:$DY$58,86,FALSE)))*100/200))))</f>
        <v/>
      </c>
      <c r="AL14" s="125" t="str">
        <f>IF(AK$8="","",IF('2.ชื่อนักเรียน'!$R15="ร","ร",IF('2.ชื่อนักเรียน'!$R15="มส","",IF(AK14="","",IF(AK14&gt;=80,4,IF(AK14&gt;=75,3.5,IF(AK14&gt;=70,3,IF(AK14&gt;=65,2.5,IF(AK14&gt;=60,2,IF(AK14&gt;=55,1.5,IF(AK14&gt;=50,1,0)))))))))))</f>
        <v/>
      </c>
      <c r="AM14" s="126" t="str">
        <f>IF(AM$8="","",IF('2.ชื่อนักเรียน'!$R15="ร","ร",IF('2.ชื่อนักเรียน'!$R15="มส","",IF(OR(VLOOKUP($A14,'02.คีย์เทอม1'!$A$9:$DY$58,90,FALSE)="",VLOOKUP($A14,'03.คีย์เทอม2'!$A$9:$DY$58,90,FALSE)=""),"",(IF(VLOOKUP($A14,'02.คีย์เทอม1'!$A$9:$DY$58,91,FALSE)="",VLOOKUP($A14,'02.คีย์เทอม1'!$A$9:$DY$58,90,FALSE),VLOOKUP($A14,'02.คีย์เทอม1'!$A$9:$DY$58,91,FALSE))+IF(VLOOKUP($A14,'03.คีย์เทอม2'!$A$9:$DY$58,91,FALSE)="",VLOOKUP($A14,'03.คีย์เทอม2'!$A$9:$DY$58,90,FALSE),VLOOKUP($A14,'03.คีย์เทอม2'!$A$9:$DY$58,91,FALSE)))*100/200))))</f>
        <v/>
      </c>
      <c r="AN14" s="125" t="str">
        <f>IF(AM$8="","",IF('2.ชื่อนักเรียน'!$R15="ร","ร",IF('2.ชื่อนักเรียน'!$R15="มส","",IF(AM14="","",IF(AM14&gt;=80,4,IF(AM14&gt;=75,3.5,IF(AM14&gt;=70,3,IF(AM14&gt;=65,2.5,IF(AM14&gt;=60,2,IF(AM14&gt;=55,1.5,IF(AM14&gt;=50,1,0)))))))))))</f>
        <v/>
      </c>
      <c r="AO14" s="126" t="str">
        <f>IF(AO$8="","",IF('2.ชื่อนักเรียน'!$R15="ร","ร",IF('2.ชื่อนักเรียน'!$R15="มส","",IF(OR(VLOOKUP($A14,'02.คีย์เทอม1'!$A$9:$DY$58,95,FALSE)="",VLOOKUP($A14,'03.คีย์เทอม2'!$A$9:$DY$58,95,FALSE)=""),"",(IF(VLOOKUP($A14,'02.คีย์เทอม1'!$A$9:$DY$58,96,FALSE)="",VLOOKUP($A14,'02.คีย์เทอม1'!$A$9:$DY$58,95,FALSE),VLOOKUP($A14,'02.คีย์เทอม1'!$A$9:$DY$58,96,FALSE))+IF(VLOOKUP($A14,'03.คีย์เทอม2'!$A$9:$DY$58,96,FALSE)="",VLOOKUP($A14,'03.คีย์เทอม2'!$A$9:$DY$58,95,FALSE),VLOOKUP($A14,'03.คีย์เทอม2'!$A$9:$DY$58,96,FALSE)))*100/200))))</f>
        <v/>
      </c>
      <c r="AP14" s="125" t="str">
        <f>IF(AO$8="","",IF('2.ชื่อนักเรียน'!$R15="ร","ร",IF('2.ชื่อนักเรียน'!$R15="มส","",IF(AO14="","",IF(AO14&gt;=80,4,IF(AO14&gt;=75,3.5,IF(AO14&gt;=70,3,IF(AO14&gt;=65,2.5,IF(AO14&gt;=60,2,IF(AO14&gt;=55,1.5,IF(AO14&gt;=50,1,0)))))))))))</f>
        <v/>
      </c>
      <c r="AQ14" s="126" t="str">
        <f>IF(AQ$8="","",IF('2.ชื่อนักเรียน'!$R15="ร","ร",IF('2.ชื่อนักเรียน'!$R15="มส","",IF(OR(VLOOKUP($A14,'02.คีย์เทอม1'!$A$9:$DY$58,100,FALSE)="",VLOOKUP($A14,'03.คีย์เทอม2'!$A$9:$DY$58,100,FALSE)=""),"",(IF(VLOOKUP($A14,'02.คีย์เทอม1'!$A$9:$DY$58,101,FALSE)="",VLOOKUP($A14,'02.คีย์เทอม1'!$A$9:$DY$58,100,FALSE),VLOOKUP($A14,'02.คีย์เทอม1'!$A$9:$DY$58,101,FALSE))+IF(VLOOKUP($A14,'03.คีย์เทอม2'!$A$9:$DY$58,101,FALSE)="",VLOOKUP($A14,'03.คีย์เทอม2'!$A$9:$DY$58,100,FALSE),VLOOKUP($A14,'03.คีย์เทอม2'!$A$9:$DY$58,101,FALSE)))*100/200))))</f>
        <v/>
      </c>
      <c r="AR14" s="125" t="str">
        <f>IF(AQ$8="","",IF('2.ชื่อนักเรียน'!$R15="ร","ร",IF('2.ชื่อนักเรียน'!$R15="มส","",IF(AQ14="","",IF(AQ14&gt;=80,4,IF(AQ14&gt;=75,3.5,IF(AQ14&gt;=70,3,IF(AQ14&gt;=65,2.5,IF(AQ14&gt;=60,2,IF(AQ14&gt;=55,1.5,IF(AQ14&gt;=50,1,0)))))))))))</f>
        <v/>
      </c>
      <c r="AS14" s="126" t="str">
        <f>IF(AS$8="","",IF('2.ชื่อนักเรียน'!$R15="ร","ร",IF('2.ชื่อนักเรียน'!$R15="มส","",IF(OR(VLOOKUP($A14,'02.คีย์เทอม1'!$A$9:$DY$58,105,FALSE)="",VLOOKUP($A14,'03.คีย์เทอม2'!$A$9:$DY$58,105,FALSE)=""),"",(IF(VLOOKUP($A14,'02.คีย์เทอม1'!$A$9:$DY$58,106,FALSE)="",VLOOKUP($A14,'02.คีย์เทอม1'!$A$9:$DY$58,105,FALSE),VLOOKUP($A14,'02.คีย์เทอม1'!$A$9:$DY$58,106,FALSE))+IF(VLOOKUP($A14,'03.คีย์เทอม2'!$A$9:$DY$58,106,FALSE)="",VLOOKUP($A14,'03.คีย์เทอม2'!$A$9:$DY$58,105,FALSE),VLOOKUP($A14,'03.คีย์เทอม2'!$A$9:$DY$58,106,FALSE)))*100/200))))</f>
        <v/>
      </c>
      <c r="AT14" s="125" t="str">
        <f>IF(AS$8="","",IF('2.ชื่อนักเรียน'!$R15="ร","ร",IF('2.ชื่อนักเรียน'!$R15="มส","",IF(AS14="","",IF(AS14&gt;=80,4,IF(AS14&gt;=75,3.5,IF(AS14&gt;=70,3,IF(AS14&gt;=65,2.5,IF(AS14&gt;=60,2,IF(AS14&gt;=55,1.5,IF(AS14&gt;=50,1,0)))))))))))</f>
        <v/>
      </c>
      <c r="AU14" s="126" t="str">
        <f t="shared" si="16"/>
        <v/>
      </c>
      <c r="AV14" s="126" t="str">
        <f t="shared" si="17"/>
        <v/>
      </c>
      <c r="AW14" s="541" t="str">
        <f t="shared" si="18"/>
        <v/>
      </c>
      <c r="AX14" s="539" t="str">
        <f>IF('2.ชื่อนักเรียน'!R15="มส","มส",IF('2.ชื่อนักเรียน'!R15="ย้าย","ย้าย",IF('2.ชื่อนักเรียน'!R15="ร","ร",IF(CE14="","",RANK(CE14,$CE$10:$CE$59,0)))))</f>
        <v/>
      </c>
      <c r="AY14" s="393" t="str">
        <f t="shared" si="19"/>
        <v/>
      </c>
      <c r="AZ14" s="381" t="str">
        <f t="shared" si="1"/>
        <v/>
      </c>
      <c r="BA14" s="383" t="str">
        <f t="shared" si="20"/>
        <v/>
      </c>
      <c r="BB14" s="335" t="str">
        <f t="shared" si="2"/>
        <v/>
      </c>
      <c r="BC14" s="335" t="str">
        <f t="shared" si="21"/>
        <v/>
      </c>
      <c r="BD14" s="335" t="str">
        <f t="shared" si="3"/>
        <v/>
      </c>
      <c r="BE14" s="335" t="str">
        <f t="shared" si="4"/>
        <v/>
      </c>
      <c r="BF14" s="331" t="str">
        <f t="shared" si="5"/>
        <v/>
      </c>
      <c r="BG14" s="331" t="str">
        <f t="shared" si="6"/>
        <v/>
      </c>
      <c r="BH14" s="335" t="str">
        <f t="shared" si="7"/>
        <v/>
      </c>
      <c r="BI14" s="335" t="str">
        <f t="shared" si="22"/>
        <v/>
      </c>
      <c r="BJ14" s="335" t="str">
        <f t="shared" si="8"/>
        <v/>
      </c>
      <c r="BK14" s="335" t="str">
        <f t="shared" si="23"/>
        <v/>
      </c>
      <c r="BL14" s="335" t="str">
        <f t="shared" si="9"/>
        <v/>
      </c>
      <c r="BM14" s="335" t="str">
        <f t="shared" si="10"/>
        <v/>
      </c>
      <c r="BN14" s="335" t="str">
        <f t="shared" si="11"/>
        <v/>
      </c>
      <c r="BO14" s="335" t="str">
        <f t="shared" si="12"/>
        <v/>
      </c>
      <c r="BP14" s="331" t="str">
        <f t="shared" si="13"/>
        <v/>
      </c>
      <c r="BQ14" s="384" t="str">
        <f t="shared" si="14"/>
        <v/>
      </c>
      <c r="BR14" s="332" t="str">
        <f t="shared" si="15"/>
        <v/>
      </c>
      <c r="BS14" s="381" t="str">
        <f t="shared" si="24"/>
        <v/>
      </c>
      <c r="BT14" s="331" t="str">
        <f t="shared" si="25"/>
        <v/>
      </c>
      <c r="BU14" s="331" t="str">
        <f t="shared" si="26"/>
        <v/>
      </c>
      <c r="BV14" s="331" t="str">
        <f t="shared" si="27"/>
        <v/>
      </c>
      <c r="BW14" s="331" t="str">
        <f t="shared" si="28"/>
        <v/>
      </c>
      <c r="BX14" s="331" t="str">
        <f t="shared" si="29"/>
        <v/>
      </c>
      <c r="BY14" s="331" t="str">
        <f t="shared" si="30"/>
        <v/>
      </c>
      <c r="BZ14" s="331" t="str">
        <f t="shared" si="31"/>
        <v/>
      </c>
      <c r="CA14" s="331" t="str">
        <f t="shared" si="32"/>
        <v/>
      </c>
      <c r="CB14" s="331" t="str">
        <f t="shared" si="33"/>
        <v/>
      </c>
      <c r="CC14" s="384" t="str">
        <f t="shared" si="34"/>
        <v/>
      </c>
      <c r="CD14" s="332" t="str">
        <f t="shared" si="35"/>
        <v/>
      </c>
      <c r="CE14" s="177" t="str">
        <f t="shared" si="36"/>
        <v/>
      </c>
    </row>
    <row r="15" spans="1:83" s="17" customFormat="1" ht="16.5" customHeight="1" x14ac:dyDescent="0.2">
      <c r="A15" s="18">
        <v>6</v>
      </c>
      <c r="B15" s="122" t="str">
        <f>IF('2.ชื่อนักเรียน'!$C16="","",'2.ชื่อนักเรียน'!$C16)</f>
        <v/>
      </c>
      <c r="C15" s="26" t="str">
        <f>IF('2.ชื่อนักเรียน'!$D16="","",'2.ชื่อนักเรียน'!$D16)</f>
        <v/>
      </c>
      <c r="D15" s="207" t="str">
        <f>IF(D$8="","",IF('2.ชื่อนักเรียน'!$R16="ร","ร",IF('2.ชื่อนักเรียน'!$R16="มส","",IF(OR(VLOOKUP($A15,'02.คีย์เทอม1'!$A$9:$DY$58,10,FALSE)="",VLOOKUP($A15,'03.คีย์เทอม2'!$A$9:$DY$58,10,FALSE)=""),"",(IF(VLOOKUP($A15,'02.คีย์เทอม1'!$A$9:$DY$58,11,FALSE)="",VLOOKUP($A15,'02.คีย์เทอม1'!$A$9:$DY$58,10,FALSE),VLOOKUP($A15,'02.คีย์เทอม1'!$A$9:$DY$58,11,FALSE))+IF(VLOOKUP($A15,'03.คีย์เทอม2'!$A$9:$DY$58,11,FALSE)="",VLOOKUP($A15,'03.คีย์เทอม2'!$A$9:$DY$58,10,FALSE),VLOOKUP($A15,'03.คีย์เทอม2'!$A$9:$DY$58,11,FALSE)))*100/200))))</f>
        <v/>
      </c>
      <c r="E15" s="125" t="str">
        <f>IF(D$8="","",IF('2.ชื่อนักเรียน'!$R16="ร","ร",IF('2.ชื่อนักเรียน'!$R16="มส","",IF(D15="","",IF(D15&gt;=80,4,IF(D15&gt;=75,3.5,IF(D15&gt;=70,3,IF(D15&gt;=65,2.5,IF(D15&gt;=60,2,IF(D15&gt;=55,1.5,IF(D15&gt;=50,1,0)))))))))))</f>
        <v/>
      </c>
      <c r="F15" s="126" t="str">
        <f>IF(F$8="","",IF('2.ชื่อนักเรียน'!$R16="ร","ร",IF('2.ชื่อนักเรียน'!$R16="มส","",IF(OR(VLOOKUP($A15,'02.คีย์เทอม1'!$A$9:$DY$58,15,FALSE)="",VLOOKUP($A15,'03.คีย์เทอม2'!$A$9:$DY$58,15,FALSE)=""),"",(IF(VLOOKUP($A15,'02.คีย์เทอม1'!$A$9:$DY$58,16,FALSE)="",VLOOKUP($A15,'02.คีย์เทอม1'!$A$9:$DY$58,15,FALSE),VLOOKUP($A15,'02.คีย์เทอม1'!$A$9:$DY$58,16,FALSE))+IF(VLOOKUP($A15,'03.คีย์เทอม2'!$A$9:$DY$58,16,FALSE)="",VLOOKUP($A15,'03.คีย์เทอม2'!$A$9:$DY$58,15,FALSE),VLOOKUP($A15,'03.คีย์เทอม2'!$A$9:$DY$58,16,FALSE)))*100/200))))</f>
        <v/>
      </c>
      <c r="G15" s="125" t="str">
        <f>IF(F$8="","",IF('2.ชื่อนักเรียน'!$R16="ร","ร",IF('2.ชื่อนักเรียน'!$R16="มส","",IF(F15="","",IF(F15&gt;=80,4,IF(F15&gt;=75,3.5,IF(F15&gt;=70,3,IF(F15&gt;=65,2.5,IF(F15&gt;=60,2,IF(F15&gt;=55,1.5,IF(F15&gt;=50,1,0)))))))))))</f>
        <v/>
      </c>
      <c r="H15" s="126" t="str">
        <f>IF(H$8="","",IF('2.ชื่อนักเรียน'!$R16="ร","ร",IF('2.ชื่อนักเรียน'!$R16="มส","",IF(OR(VLOOKUP($A15,'02.คีย์เทอม1'!$A$9:$DY$58,20,FALSE)="",VLOOKUP($A15,'03.คีย์เทอม2'!$A$9:$DY$58,20,FALSE)=""),"",(IF(VLOOKUP($A15,'02.คีย์เทอม1'!$A$9:$DY$58,21,FALSE)="",VLOOKUP($A15,'02.คีย์เทอม1'!$A$9:$DY$58,20,FALSE),VLOOKUP($A15,'02.คีย์เทอม1'!$A$9:$DY$58,21,FALSE))+IF(VLOOKUP($A15,'03.คีย์เทอม2'!$A$9:$DY$58,21,FALSE)="",VLOOKUP($A15,'03.คีย์เทอม2'!$A$9:$DY$58,20,FALSE),VLOOKUP($A15,'03.คีย์เทอม2'!$A$9:$DY$58,21,FALSE)))*100/200))))</f>
        <v/>
      </c>
      <c r="I15" s="125" t="str">
        <f>IF(H$8="","",IF('2.ชื่อนักเรียน'!$R16="ร","ร",IF('2.ชื่อนักเรียน'!$R16="มส","",IF(H15="","",IF(H15&gt;=80,4,IF(H15&gt;=75,3.5,IF(H15&gt;=70,3,IF(H15&gt;=65,2.5,IF(H15&gt;=60,2,IF(H15&gt;=55,1.5,IF(H15&gt;=50,1,0)))))))))))</f>
        <v/>
      </c>
      <c r="J15" s="126" t="str">
        <f>IF(J$8="","",IF('2.ชื่อนักเรียน'!$R16="ร","ร",IF('2.ชื่อนักเรียน'!$R16="มส","",IF(OR(VLOOKUP($A15,'02.คีย์เทอม1'!$A$9:$DY$58,25,FALSE)="",VLOOKUP($A15,'03.คีย์เทอม2'!$A$9:$DY$58,25,FALSE)=""),"",(IF(VLOOKUP($A15,'02.คีย์เทอม1'!$A$9:$DY$58,26,FALSE)="",VLOOKUP($A15,'02.คีย์เทอม1'!$A$9:$DY$58,25,FALSE),VLOOKUP($A15,'02.คีย์เทอม1'!$A$9:$DY$58,26,FALSE))+IF(VLOOKUP($A15,'03.คีย์เทอม2'!$A$9:$DY$58,26,FALSE)="",VLOOKUP($A15,'03.คีย์เทอม2'!$A$9:$DY$58,25,FALSE),VLOOKUP($A15,'03.คีย์เทอม2'!$A$9:$DY$58,26,FALSE)))*100/200))))</f>
        <v/>
      </c>
      <c r="K15" s="125" t="str">
        <f>IF(J$8="","",IF('2.ชื่อนักเรียน'!$R16="ร","ร",IF('2.ชื่อนักเรียน'!$R16="มส","",IF(J15="","",IF(J15&gt;=80,4,IF(J15&gt;=75,3.5,IF(J15&gt;=70,3,IF(J15&gt;=65,2.5,IF(J15&gt;=60,2,IF(J15&gt;=55,1.5,IF(J15&gt;=50,1,0)))))))))))</f>
        <v/>
      </c>
      <c r="L15" s="126" t="str">
        <f>IF(L$8="","",IF('2.ชื่อนักเรียน'!$R16="ร","ร",IF('2.ชื่อนักเรียน'!$R16="มส","",IF(OR(VLOOKUP($A15,'02.คีย์เทอม1'!$A$9:$DY$58,30,FALSE)="",VLOOKUP($A15,'03.คีย์เทอม2'!$A$9:$DY$58,30,FALSE)=""),"",(IF(VLOOKUP($A15,'02.คีย์เทอม1'!$A$9:$DY$58,31,FALSE)="",VLOOKUP($A15,'02.คีย์เทอม1'!$A$9:$DY$58,30,FALSE),VLOOKUP($A15,'02.คีย์เทอม1'!$A$9:$DY$58,31,FALSE))+IF(VLOOKUP($A15,'03.คีย์เทอม2'!$A$9:$DY$58,31,FALSE)="",VLOOKUP($A15,'03.คีย์เทอม2'!$A$9:$DY$58,30,FALSE),VLOOKUP($A15,'03.คีย์เทอม2'!$A$9:$DY$58,31,FALSE)))*100/200))))</f>
        <v/>
      </c>
      <c r="M15" s="125" t="str">
        <f>IF(L$8="","",IF('2.ชื่อนักเรียน'!$R16="ร","ร",IF('2.ชื่อนักเรียน'!$R16="มส","",IF(L15="","",IF(L15&gt;=80,4,IF(L15&gt;=75,3.5,IF(L15&gt;=70,3,IF(L15&gt;=65,2.5,IF(L15&gt;=60,2,IF(L15&gt;=55,1.5,IF(L15&gt;=50,1,0)))))))))))</f>
        <v/>
      </c>
      <c r="N15" s="126" t="str">
        <f>IF(N$8="","",IF('2.ชื่อนักเรียน'!$R16="ร","ร",IF('2.ชื่อนักเรียน'!$R16="มส","",IF(OR(VLOOKUP($A15,'02.คีย์เทอม1'!$A$9:$DY$58,35,FALSE)="",VLOOKUP($A15,'03.คีย์เทอม2'!$A$9:$DY$58,35,FALSE)=""),"",(IF(VLOOKUP($A15,'02.คีย์เทอม1'!$A$9:$DY$58,36,FALSE)="",VLOOKUP($A15,'02.คีย์เทอม1'!$A$9:$DY$58,35,FALSE),VLOOKUP($A15,'02.คีย์เทอม1'!$A$9:$DY$58,36,FALSE))+IF(VLOOKUP($A15,'03.คีย์เทอม2'!$A$9:$DY$58,36,FALSE)="",VLOOKUP($A15,'03.คีย์เทอม2'!$A$9:$DY$58,35,FALSE),VLOOKUP($A15,'03.คีย์เทอม2'!$A$9:$DY$58,36,FALSE)))*100/200))))</f>
        <v/>
      </c>
      <c r="O15" s="125" t="str">
        <f>IF(N$8="","",IF('2.ชื่อนักเรียน'!$R16="ร","ร",IF('2.ชื่อนักเรียน'!$R16="มส","",IF(N15="","",IF(N15&gt;=80,4,IF(N15&gt;=75,3.5,IF(N15&gt;=70,3,IF(N15&gt;=65,2.5,IF(N15&gt;=60,2,IF(N15&gt;=55,1.5,IF(N15&gt;=50,1,0)))))))))))</f>
        <v/>
      </c>
      <c r="P15" s="126" t="str">
        <f>IF(P$8="","",IF('2.ชื่อนักเรียน'!$R16="ร","ร",IF('2.ชื่อนักเรียน'!$R16="มส","",IF(OR(VLOOKUP($A15,'02.คีย์เทอม1'!$A$9:$DY$58,40,FALSE)="",VLOOKUP($A15,'03.คีย์เทอม2'!$A$9:$DY$58,40,FALSE)=""),"",(IF(VLOOKUP($A15,'02.คีย์เทอม1'!$A$9:$DY$58,41,FALSE)="",VLOOKUP($A15,'02.คีย์เทอม1'!$A$9:$DY$58,40,FALSE),VLOOKUP($A15,'02.คีย์เทอม1'!$A$9:$DY$58,41,FALSE))+IF(VLOOKUP($A15,'03.คีย์เทอม2'!$A$9:$DY$58,41,FALSE)="",VLOOKUP($A15,'03.คีย์เทอม2'!$A$9:$DY$58,40,FALSE),VLOOKUP($A15,'03.คีย์เทอม2'!$A$9:$DY$58,41,FALSE)))*100/200))))</f>
        <v/>
      </c>
      <c r="Q15" s="125" t="str">
        <f>IF(P$8="","",IF('2.ชื่อนักเรียน'!$R16="ร","ร",IF('2.ชื่อนักเรียน'!$R16="มส","",IF(P15="","",IF(P15&gt;=80,4,IF(P15&gt;=75,3.5,IF(P15&gt;=70,3,IF(P15&gt;=65,2.5,IF(P15&gt;=60,2,IF(P15&gt;=55,1.5,IF(P15&gt;=50,1,0)))))))))))</f>
        <v/>
      </c>
      <c r="R15" s="126" t="str">
        <f>IF(R$8="","",IF('2.ชื่อนักเรียน'!$R16="ร","ร",IF('2.ชื่อนักเรียน'!$R16="มส","",IF(OR(VLOOKUP($A15,'02.คีย์เทอม1'!$A$9:$DY$58,45,FALSE)="",VLOOKUP($A15,'03.คีย์เทอม2'!$A$9:$DY$58,45,FALSE)=""),"",(IF(VLOOKUP($A15,'02.คีย์เทอม1'!$A$9:$DY$58,46,FALSE)="",VLOOKUP($A15,'02.คีย์เทอม1'!$A$9:$DY$58,45,FALSE),VLOOKUP($A15,'02.คีย์เทอม1'!$A$9:$DY$58,46,FALSE))+IF(VLOOKUP($A15,'03.คีย์เทอม2'!$A$9:$DY$58,46,FALSE)="",VLOOKUP($A15,'03.คีย์เทอม2'!$A$9:$DY$58,45,FALSE),VLOOKUP($A15,'03.คีย์เทอม2'!$A$9:$DY$58,46,FALSE)))*100/200))))</f>
        <v/>
      </c>
      <c r="S15" s="125" t="str">
        <f>IF(R$8="","",IF('2.ชื่อนักเรียน'!$R16="ร","ร",IF('2.ชื่อนักเรียน'!$R16="มส","",IF(R15="","",IF(R15&gt;=80,4,IF(R15&gt;=75,3.5,IF(R15&gt;=70,3,IF(R15&gt;=65,2.5,IF(R15&gt;=60,2,IF(R15&gt;=55,1.5,IF(R15&gt;=50,1,0)))))))))))</f>
        <v/>
      </c>
      <c r="T15" s="126" t="str">
        <f>IF(T$8="","",IF('2.ชื่อนักเรียน'!$R16="ร","ร",IF('2.ชื่อนักเรียน'!$R16="มส","",IF(OR(VLOOKUP($A15,'02.คีย์เทอม1'!$A$9:$DY$58,50,FALSE)="",VLOOKUP($A15,'03.คีย์เทอม2'!$A$9:$DY$58,50,FALSE)=""),"",(IF(VLOOKUP($A15,'02.คีย์เทอม1'!$A$9:$DY$58,51,FALSE)="",VLOOKUP($A15,'02.คีย์เทอม1'!$A$9:$DY$58,50,FALSE),VLOOKUP($A15,'02.คีย์เทอม1'!$A$9:$DY$58,51,FALSE))+IF(VLOOKUP($A15,'03.คีย์เทอม2'!$A$9:$DY$58,51,FALSE)="",VLOOKUP($A15,'03.คีย์เทอม2'!$A$9:$DY$58,50,FALSE),VLOOKUP($A15,'03.คีย์เทอม2'!$A$9:$DY$58,51,FALSE)))*100/200))))</f>
        <v/>
      </c>
      <c r="U15" s="125" t="str">
        <f>IF(T$8="","",IF('2.ชื่อนักเรียน'!$R16="ร","ร",IF('2.ชื่อนักเรียน'!$R16="มส","",IF(T15="","",IF(T15&gt;=80,4,IF(T15&gt;=75,3.5,IF(T15&gt;=70,3,IF(T15&gt;=65,2.5,IF(T15&gt;=60,2,IF(T15&gt;=55,1.5,IF(T15&gt;=50,1,0)))))))))))</f>
        <v/>
      </c>
      <c r="V15" s="126" t="str">
        <f>IF(V$8="","",IF('2.ชื่อนักเรียน'!$R16="ร","ร",IF('2.ชื่อนักเรียน'!$R16="มส","",IF(OR(VLOOKUP($A15,'02.คีย์เทอม1'!$A$9:$DY$58,55,FALSE)="",VLOOKUP($A15,'03.คีย์เทอม2'!$A$9:$DY$58,55,FALSE)=""),"",(IF(VLOOKUP($A15,'02.คีย์เทอม1'!$A$9:$DY$58,56,FALSE)="",VLOOKUP($A15,'02.คีย์เทอม1'!$A$9:$DY$58,55,FALSE),VLOOKUP($A15,'02.คีย์เทอม1'!$A$9:$DY$58,56,FALSE))+IF(VLOOKUP($A15,'03.คีย์เทอม2'!$A$9:$DY$58,56,FALSE)="",VLOOKUP($A15,'03.คีย์เทอม2'!$A$9:$DY$58,55,FALSE),VLOOKUP($A15,'03.คีย์เทอม2'!$A$9:$DY$58,56,FALSE)))*100/200))))</f>
        <v/>
      </c>
      <c r="W15" s="208" t="str">
        <f>IF(V$8="","",IF('2.ชื่อนักเรียน'!$R16="ร","ร",IF('2.ชื่อนักเรียน'!$R16="มส","",IF(V15="","",IF(V15&gt;=80,4,IF(V15&gt;=75,3.5,IF(V15&gt;=70,3,IF(V15&gt;=65,2.5,IF(V15&gt;=60,2,IF(V15&gt;=55,1.5,IF(V15&gt;=50,1,0)))))))))))</f>
        <v/>
      </c>
      <c r="X15" s="18">
        <v>6</v>
      </c>
      <c r="Y15" s="122" t="str">
        <f>IF('2.ชื่อนักเรียน'!$C16="","",'2.ชื่อนักเรียน'!$C16)</f>
        <v/>
      </c>
      <c r="Z15" s="272" t="str">
        <f>IF('2.ชื่อนักเรียน'!$D16="","",'2.ชื่อนักเรียน'!$D16)</f>
        <v/>
      </c>
      <c r="AA15" s="378" t="str">
        <f>IF(AA$8="","",IF('2.ชื่อนักเรียน'!$R16="ร","ร",IF('2.ชื่อนักเรียน'!$R16="มส","",IF(OR(VLOOKUP($A15,'02.คีย์เทอม1'!$A$9:$DY$58,60,FALSE)="",VLOOKUP($A15,'03.คีย์เทอม2'!$A$9:$DY$58,60,FALSE)=""),"",(IF(VLOOKUP($A15,'02.คีย์เทอม1'!$A$9:$DY$58,61,FALSE)="",VLOOKUP($A15,'02.คีย์เทอม1'!$A$9:$DY$58,60,FALSE),VLOOKUP($A15,'02.คีย์เทอม1'!$A$9:$DY$58,61,FALSE))+IF(VLOOKUP($A15,'03.คีย์เทอม2'!$A$9:$DY$58,61,FALSE)="",VLOOKUP($A15,'03.คีย์เทอม2'!$A$9:$DY$58,60,FALSE),VLOOKUP($A15,'03.คีย์เทอม2'!$A$9:$DY$58,61,FALSE)))*100/200))))</f>
        <v/>
      </c>
      <c r="AB15" s="125" t="str">
        <f>IF(AA$8="","",IF('2.ชื่อนักเรียน'!$R16="ร","ร",IF('2.ชื่อนักเรียน'!$R16="มส","",IF(AA15="","",IF(AA15&gt;=80,4,IF(AA15&gt;=75,3.5,IF(AA15&gt;=70,3,IF(AA15&gt;=65,2.5,IF(AA15&gt;=60,2,IF(AA15&gt;=55,1.5,IF(AA15&gt;=50,1,0)))))))))))</f>
        <v/>
      </c>
      <c r="AC15" s="126" t="str">
        <f>IF(AC$8="","",IF('2.ชื่อนักเรียน'!$R16="ร","ร",IF('2.ชื่อนักเรียน'!$R16="มส","",IF(OR(VLOOKUP($A15,'02.คีย์เทอม1'!$A$9:$DY$58,65,FALSE)="",VLOOKUP($A15,'03.คีย์เทอม2'!$A$9:$DY$58,65,FALSE)=""),"",(IF(VLOOKUP($A15,'02.คีย์เทอม1'!$A$9:$DY$58,66,FALSE)="",VLOOKUP($A15,'02.คีย์เทอม1'!$A$9:$DY$58,65,FALSE),VLOOKUP($A15,'02.คีย์เทอม1'!$A$9:$DY$58,66,FALSE))+IF(VLOOKUP($A15,'03.คีย์เทอม2'!$A$9:$DY$58,66,FALSE)="",VLOOKUP($A15,'03.คีย์เทอม2'!$A$9:$DY$58,65,FALSE),VLOOKUP($A15,'03.คีย์เทอม2'!$A$9:$DY$58,66,FALSE)))*100/200))))</f>
        <v/>
      </c>
      <c r="AD15" s="125" t="str">
        <f>IF(AC$8="","",IF('2.ชื่อนักเรียน'!$R16="ร","ร",IF('2.ชื่อนักเรียน'!$R16="มส","",IF(AC15="","",IF(AC15&gt;=80,4,IF(AC15&gt;=75,3.5,IF(AC15&gt;=70,3,IF(AC15&gt;=65,2.5,IF(AC15&gt;=60,2,IF(AC15&gt;=55,1.5,IF(AC15&gt;=50,1,0)))))))))))</f>
        <v/>
      </c>
      <c r="AE15" s="126" t="str">
        <f>IF(AE$8="","",IF('2.ชื่อนักเรียน'!$R16="ร","ร",IF('2.ชื่อนักเรียน'!$R16="มส","",IF(OR(VLOOKUP($A15,'02.คีย์เทอม1'!$A$9:$DY$58,70,FALSE)="",VLOOKUP($A15,'03.คีย์เทอม2'!$A$9:$DY$58,70,FALSE)=""),"",(IF(VLOOKUP($A15,'02.คีย์เทอม1'!$A$9:$DY$58,71,FALSE)="",VLOOKUP($A15,'02.คีย์เทอม1'!$A$9:$DY$58,70,FALSE),VLOOKUP($A15,'02.คีย์เทอม1'!$A$9:$DY$58,71,FALSE))+IF(VLOOKUP($A15,'03.คีย์เทอม2'!$A$9:$DY$58,71,FALSE)="",VLOOKUP($A15,'03.คีย์เทอม2'!$A$9:$DY$58,70,FALSE),VLOOKUP($A15,'03.คีย์เทอม2'!$A$9:$DY$58,71,FALSE)))*100/200))))</f>
        <v/>
      </c>
      <c r="AF15" s="125" t="str">
        <f>IF(AE$8="","",IF('2.ชื่อนักเรียน'!$R16="ร","ร",IF('2.ชื่อนักเรียน'!$R16="มส","",IF(AE15="","",IF(AE15&gt;=80,4,IF(AE15&gt;=75,3.5,IF(AE15&gt;=70,3,IF(AE15&gt;=65,2.5,IF(AE15&gt;=60,2,IF(AE15&gt;=55,1.5,IF(AE15&gt;=50,1,0)))))))))))</f>
        <v/>
      </c>
      <c r="AG15" s="126" t="str">
        <f>IF(AG$8="","",IF('2.ชื่อนักเรียน'!$R16="ร","ร",IF('2.ชื่อนักเรียน'!$R16="มส","",IF(OR(VLOOKUP($A15,'02.คีย์เทอม1'!$A$9:$DY$58,75,FALSE)="",VLOOKUP($A15,'03.คีย์เทอม2'!$A$9:$DY$58,75,FALSE)=""),"",(IF(VLOOKUP($A15,'02.คีย์เทอม1'!$A$9:$DY$58,76,FALSE)="",VLOOKUP($A15,'02.คีย์เทอม1'!$A$9:$DY$58,75,FALSE),VLOOKUP($A15,'02.คีย์เทอม1'!$A$9:$DY$58,76,FALSE))+IF(VLOOKUP($A15,'03.คีย์เทอม2'!$A$9:$DY$58,76,FALSE)="",VLOOKUP($A15,'03.คีย์เทอม2'!$A$9:$DY$58,75,FALSE),VLOOKUP($A15,'03.คีย์เทอม2'!$A$9:$DY$58,76,FALSE)))*100/200))))</f>
        <v/>
      </c>
      <c r="AH15" s="125" t="str">
        <f>IF(AG$8="","",IF('2.ชื่อนักเรียน'!$R16="ร","ร",IF('2.ชื่อนักเรียน'!$R16="มส","",IF(AG15="","",IF(AG15&gt;=80,4,IF(AG15&gt;=75,3.5,IF(AG15&gt;=70,3,IF(AG15&gt;=65,2.5,IF(AG15&gt;=60,2,IF(AG15&gt;=55,1.5,IF(AG15&gt;=50,1,0)))))))))))</f>
        <v/>
      </c>
      <c r="AI15" s="126" t="str">
        <f>IF(AI$8="","",IF('2.ชื่อนักเรียน'!$R16="ร","ร",IF('2.ชื่อนักเรียน'!$R16="มส","",IF(OR(VLOOKUP($A15,'02.คีย์เทอม1'!$A$9:$DY$58,80,FALSE)="",VLOOKUP($A15,'03.คีย์เทอม2'!$A$9:$DY$58,80,FALSE)=""),"",(IF(VLOOKUP($A15,'02.คีย์เทอม1'!$A$9:$DY$58,81,FALSE)="",VLOOKUP($A15,'02.คีย์เทอม1'!$A$9:$DY$58,80,FALSE),VLOOKUP($A15,'02.คีย์เทอม1'!$A$9:$DY$58,81,FALSE))+IF(VLOOKUP($A15,'03.คีย์เทอม2'!$A$9:$DY$58,81,FALSE)="",VLOOKUP($A15,'03.คีย์เทอม2'!$A$9:$DY$58,80,FALSE),VLOOKUP($A15,'03.คีย์เทอม2'!$A$9:$DY$58,81,FALSE)))*100/200))))</f>
        <v/>
      </c>
      <c r="AJ15" s="125" t="str">
        <f>IF(AI$8="","",IF('2.ชื่อนักเรียน'!$R16="ร","ร",IF('2.ชื่อนักเรียน'!$R16="มส","",IF(AI15="","",IF(AI15&gt;=80,4,IF(AI15&gt;=75,3.5,IF(AI15&gt;=70,3,IF(AI15&gt;=65,2.5,IF(AI15&gt;=60,2,IF(AI15&gt;=55,1.5,IF(AI15&gt;=50,1,0)))))))))))</f>
        <v/>
      </c>
      <c r="AK15" s="126" t="str">
        <f>IF(AK$8="","",IF('2.ชื่อนักเรียน'!$R16="ร","ร",IF('2.ชื่อนักเรียน'!$R16="มส","",IF(OR(VLOOKUP($A15,'02.คีย์เทอม1'!$A$9:$DY$58,85,FALSE)="",VLOOKUP($A15,'03.คีย์เทอม2'!$A$9:$DY$58,85,FALSE)=""),"",(IF(VLOOKUP($A15,'02.คีย์เทอม1'!$A$9:$DY$58,86,FALSE)="",VLOOKUP($A15,'02.คีย์เทอม1'!$A$9:$DY$58,85,FALSE),VLOOKUP($A15,'02.คีย์เทอม1'!$A$9:$DY$58,86,FALSE))+IF(VLOOKUP($A15,'03.คีย์เทอม2'!$A$9:$DY$58,86,FALSE)="",VLOOKUP($A15,'03.คีย์เทอม2'!$A$9:$DY$58,85,FALSE),VLOOKUP($A15,'03.คีย์เทอม2'!$A$9:$DY$58,86,FALSE)))*100/200))))</f>
        <v/>
      </c>
      <c r="AL15" s="125" t="str">
        <f>IF(AK$8="","",IF('2.ชื่อนักเรียน'!$R16="ร","ร",IF('2.ชื่อนักเรียน'!$R16="มส","",IF(AK15="","",IF(AK15&gt;=80,4,IF(AK15&gt;=75,3.5,IF(AK15&gt;=70,3,IF(AK15&gt;=65,2.5,IF(AK15&gt;=60,2,IF(AK15&gt;=55,1.5,IF(AK15&gt;=50,1,0)))))))))))</f>
        <v/>
      </c>
      <c r="AM15" s="126" t="str">
        <f>IF(AM$8="","",IF('2.ชื่อนักเรียน'!$R16="ร","ร",IF('2.ชื่อนักเรียน'!$R16="มส","",IF(OR(VLOOKUP($A15,'02.คีย์เทอม1'!$A$9:$DY$58,90,FALSE)="",VLOOKUP($A15,'03.คีย์เทอม2'!$A$9:$DY$58,90,FALSE)=""),"",(IF(VLOOKUP($A15,'02.คีย์เทอม1'!$A$9:$DY$58,91,FALSE)="",VLOOKUP($A15,'02.คีย์เทอม1'!$A$9:$DY$58,90,FALSE),VLOOKUP($A15,'02.คีย์เทอม1'!$A$9:$DY$58,91,FALSE))+IF(VLOOKUP($A15,'03.คีย์เทอม2'!$A$9:$DY$58,91,FALSE)="",VLOOKUP($A15,'03.คีย์เทอม2'!$A$9:$DY$58,90,FALSE),VLOOKUP($A15,'03.คีย์เทอม2'!$A$9:$DY$58,91,FALSE)))*100/200))))</f>
        <v/>
      </c>
      <c r="AN15" s="125" t="str">
        <f>IF(AM$8="","",IF('2.ชื่อนักเรียน'!$R16="ร","ร",IF('2.ชื่อนักเรียน'!$R16="มส","",IF(AM15="","",IF(AM15&gt;=80,4,IF(AM15&gt;=75,3.5,IF(AM15&gt;=70,3,IF(AM15&gt;=65,2.5,IF(AM15&gt;=60,2,IF(AM15&gt;=55,1.5,IF(AM15&gt;=50,1,0)))))))))))</f>
        <v/>
      </c>
      <c r="AO15" s="126" t="str">
        <f>IF(AO$8="","",IF('2.ชื่อนักเรียน'!$R16="ร","ร",IF('2.ชื่อนักเรียน'!$R16="มส","",IF(OR(VLOOKUP($A15,'02.คีย์เทอม1'!$A$9:$DY$58,95,FALSE)="",VLOOKUP($A15,'03.คีย์เทอม2'!$A$9:$DY$58,95,FALSE)=""),"",(IF(VLOOKUP($A15,'02.คีย์เทอม1'!$A$9:$DY$58,96,FALSE)="",VLOOKUP($A15,'02.คีย์เทอม1'!$A$9:$DY$58,95,FALSE),VLOOKUP($A15,'02.คีย์เทอม1'!$A$9:$DY$58,96,FALSE))+IF(VLOOKUP($A15,'03.คีย์เทอม2'!$A$9:$DY$58,96,FALSE)="",VLOOKUP($A15,'03.คีย์เทอม2'!$A$9:$DY$58,95,FALSE),VLOOKUP($A15,'03.คีย์เทอม2'!$A$9:$DY$58,96,FALSE)))*100/200))))</f>
        <v/>
      </c>
      <c r="AP15" s="125" t="str">
        <f>IF(AO$8="","",IF('2.ชื่อนักเรียน'!$R16="ร","ร",IF('2.ชื่อนักเรียน'!$R16="มส","",IF(AO15="","",IF(AO15&gt;=80,4,IF(AO15&gt;=75,3.5,IF(AO15&gt;=70,3,IF(AO15&gt;=65,2.5,IF(AO15&gt;=60,2,IF(AO15&gt;=55,1.5,IF(AO15&gt;=50,1,0)))))))))))</f>
        <v/>
      </c>
      <c r="AQ15" s="126" t="str">
        <f>IF(AQ$8="","",IF('2.ชื่อนักเรียน'!$R16="ร","ร",IF('2.ชื่อนักเรียน'!$R16="มส","",IF(OR(VLOOKUP($A15,'02.คีย์เทอม1'!$A$9:$DY$58,100,FALSE)="",VLOOKUP($A15,'03.คีย์เทอม2'!$A$9:$DY$58,100,FALSE)=""),"",(IF(VLOOKUP($A15,'02.คีย์เทอม1'!$A$9:$DY$58,101,FALSE)="",VLOOKUP($A15,'02.คีย์เทอม1'!$A$9:$DY$58,100,FALSE),VLOOKUP($A15,'02.คีย์เทอม1'!$A$9:$DY$58,101,FALSE))+IF(VLOOKUP($A15,'03.คีย์เทอม2'!$A$9:$DY$58,101,FALSE)="",VLOOKUP($A15,'03.คีย์เทอม2'!$A$9:$DY$58,100,FALSE),VLOOKUP($A15,'03.คีย์เทอม2'!$A$9:$DY$58,101,FALSE)))*100/200))))</f>
        <v/>
      </c>
      <c r="AR15" s="125" t="str">
        <f>IF(AQ$8="","",IF('2.ชื่อนักเรียน'!$R16="ร","ร",IF('2.ชื่อนักเรียน'!$R16="มส","",IF(AQ15="","",IF(AQ15&gt;=80,4,IF(AQ15&gt;=75,3.5,IF(AQ15&gt;=70,3,IF(AQ15&gt;=65,2.5,IF(AQ15&gt;=60,2,IF(AQ15&gt;=55,1.5,IF(AQ15&gt;=50,1,0)))))))))))</f>
        <v/>
      </c>
      <c r="AS15" s="126" t="str">
        <f>IF(AS$8="","",IF('2.ชื่อนักเรียน'!$R16="ร","ร",IF('2.ชื่อนักเรียน'!$R16="มส","",IF(OR(VLOOKUP($A15,'02.คีย์เทอม1'!$A$9:$DY$58,105,FALSE)="",VLOOKUP($A15,'03.คีย์เทอม2'!$A$9:$DY$58,105,FALSE)=""),"",(IF(VLOOKUP($A15,'02.คีย์เทอม1'!$A$9:$DY$58,106,FALSE)="",VLOOKUP($A15,'02.คีย์เทอม1'!$A$9:$DY$58,105,FALSE),VLOOKUP($A15,'02.คีย์เทอม1'!$A$9:$DY$58,106,FALSE))+IF(VLOOKUP($A15,'03.คีย์เทอม2'!$A$9:$DY$58,106,FALSE)="",VLOOKUP($A15,'03.คีย์เทอม2'!$A$9:$DY$58,105,FALSE),VLOOKUP($A15,'03.คีย์เทอม2'!$A$9:$DY$58,106,FALSE)))*100/200))))</f>
        <v/>
      </c>
      <c r="AT15" s="125" t="str">
        <f>IF(AS$8="","",IF('2.ชื่อนักเรียน'!$R16="ร","ร",IF('2.ชื่อนักเรียน'!$R16="มส","",IF(AS15="","",IF(AS15&gt;=80,4,IF(AS15&gt;=75,3.5,IF(AS15&gt;=70,3,IF(AS15&gt;=65,2.5,IF(AS15&gt;=60,2,IF(AS15&gt;=55,1.5,IF(AS15&gt;=50,1,0)))))))))))</f>
        <v/>
      </c>
      <c r="AU15" s="126" t="str">
        <f t="shared" si="16"/>
        <v/>
      </c>
      <c r="AV15" s="126" t="str">
        <f t="shared" si="17"/>
        <v/>
      </c>
      <c r="AW15" s="541" t="str">
        <f t="shared" si="18"/>
        <v/>
      </c>
      <c r="AX15" s="539" t="str">
        <f>IF('2.ชื่อนักเรียน'!R16="มส","มส",IF('2.ชื่อนักเรียน'!R16="ย้าย","ย้าย",IF('2.ชื่อนักเรียน'!R16="ร","ร",IF(CE15="","",RANK(CE15,$CE$10:$CE$59,0)))))</f>
        <v/>
      </c>
      <c r="AY15" s="393" t="str">
        <f t="shared" si="19"/>
        <v/>
      </c>
      <c r="AZ15" s="381" t="str">
        <f t="shared" si="1"/>
        <v/>
      </c>
      <c r="BA15" s="383" t="str">
        <f t="shared" si="20"/>
        <v/>
      </c>
      <c r="BB15" s="335" t="str">
        <f t="shared" si="2"/>
        <v/>
      </c>
      <c r="BC15" s="335" t="str">
        <f t="shared" si="21"/>
        <v/>
      </c>
      <c r="BD15" s="335" t="str">
        <f t="shared" si="3"/>
        <v/>
      </c>
      <c r="BE15" s="335" t="str">
        <f t="shared" si="4"/>
        <v/>
      </c>
      <c r="BF15" s="331" t="str">
        <f t="shared" si="5"/>
        <v/>
      </c>
      <c r="BG15" s="331" t="str">
        <f t="shared" si="6"/>
        <v/>
      </c>
      <c r="BH15" s="335" t="str">
        <f t="shared" si="7"/>
        <v/>
      </c>
      <c r="BI15" s="335" t="str">
        <f t="shared" si="22"/>
        <v/>
      </c>
      <c r="BJ15" s="335" t="str">
        <f t="shared" si="8"/>
        <v/>
      </c>
      <c r="BK15" s="335" t="str">
        <f t="shared" si="23"/>
        <v/>
      </c>
      <c r="BL15" s="335" t="str">
        <f t="shared" si="9"/>
        <v/>
      </c>
      <c r="BM15" s="335" t="str">
        <f t="shared" si="10"/>
        <v/>
      </c>
      <c r="BN15" s="335" t="str">
        <f t="shared" si="11"/>
        <v/>
      </c>
      <c r="BO15" s="335" t="str">
        <f t="shared" si="12"/>
        <v/>
      </c>
      <c r="BP15" s="331" t="str">
        <f t="shared" si="13"/>
        <v/>
      </c>
      <c r="BQ15" s="384" t="str">
        <f t="shared" si="14"/>
        <v/>
      </c>
      <c r="BR15" s="332" t="str">
        <f t="shared" si="15"/>
        <v/>
      </c>
      <c r="BS15" s="381" t="str">
        <f t="shared" si="24"/>
        <v/>
      </c>
      <c r="BT15" s="331" t="str">
        <f t="shared" si="25"/>
        <v/>
      </c>
      <c r="BU15" s="331" t="str">
        <f t="shared" si="26"/>
        <v/>
      </c>
      <c r="BV15" s="331" t="str">
        <f t="shared" si="27"/>
        <v/>
      </c>
      <c r="BW15" s="331" t="str">
        <f t="shared" si="28"/>
        <v/>
      </c>
      <c r="BX15" s="331" t="str">
        <f t="shared" si="29"/>
        <v/>
      </c>
      <c r="BY15" s="331" t="str">
        <f t="shared" si="30"/>
        <v/>
      </c>
      <c r="BZ15" s="331" t="str">
        <f t="shared" si="31"/>
        <v/>
      </c>
      <c r="CA15" s="331" t="str">
        <f t="shared" si="32"/>
        <v/>
      </c>
      <c r="CB15" s="331" t="str">
        <f t="shared" si="33"/>
        <v/>
      </c>
      <c r="CC15" s="384" t="str">
        <f t="shared" si="34"/>
        <v/>
      </c>
      <c r="CD15" s="332" t="str">
        <f t="shared" si="35"/>
        <v/>
      </c>
      <c r="CE15" s="177" t="str">
        <f t="shared" si="36"/>
        <v/>
      </c>
    </row>
    <row r="16" spans="1:83" s="17" customFormat="1" ht="16.5" customHeight="1" x14ac:dyDescent="0.2">
      <c r="A16" s="18">
        <v>7</v>
      </c>
      <c r="B16" s="122" t="str">
        <f>IF('2.ชื่อนักเรียน'!$C17="","",'2.ชื่อนักเรียน'!$C17)</f>
        <v/>
      </c>
      <c r="C16" s="26" t="str">
        <f>IF('2.ชื่อนักเรียน'!$D17="","",'2.ชื่อนักเรียน'!$D17)</f>
        <v/>
      </c>
      <c r="D16" s="207" t="str">
        <f>IF(D$8="","",IF('2.ชื่อนักเรียน'!$R17="ร","ร",IF('2.ชื่อนักเรียน'!$R17="มส","",IF(OR(VLOOKUP($A16,'02.คีย์เทอม1'!$A$9:$DY$58,10,FALSE)="",VLOOKUP($A16,'03.คีย์เทอม2'!$A$9:$DY$58,10,FALSE)=""),"",(IF(VLOOKUP($A16,'02.คีย์เทอม1'!$A$9:$DY$58,11,FALSE)="",VLOOKUP($A16,'02.คีย์เทอม1'!$A$9:$DY$58,10,FALSE),VLOOKUP($A16,'02.คีย์เทอม1'!$A$9:$DY$58,11,FALSE))+IF(VLOOKUP($A16,'03.คีย์เทอม2'!$A$9:$DY$58,11,FALSE)="",VLOOKUP($A16,'03.คีย์เทอม2'!$A$9:$DY$58,10,FALSE),VLOOKUP($A16,'03.คีย์เทอม2'!$A$9:$DY$58,11,FALSE)))*100/200))))</f>
        <v/>
      </c>
      <c r="E16" s="125" t="str">
        <f>IF(D$8="","",IF('2.ชื่อนักเรียน'!$R17="ร","ร",IF('2.ชื่อนักเรียน'!$R17="มส","",IF(D16="","",IF(D16&gt;=80,4,IF(D16&gt;=75,3.5,IF(D16&gt;=70,3,IF(D16&gt;=65,2.5,IF(D16&gt;=60,2,IF(D16&gt;=55,1.5,IF(D16&gt;=50,1,0)))))))))))</f>
        <v/>
      </c>
      <c r="F16" s="126" t="str">
        <f>IF(F$8="","",IF('2.ชื่อนักเรียน'!$R17="ร","ร",IF('2.ชื่อนักเรียน'!$R17="มส","",IF(OR(VLOOKUP($A16,'02.คีย์เทอม1'!$A$9:$DY$58,15,FALSE)="",VLOOKUP($A16,'03.คีย์เทอม2'!$A$9:$DY$58,15,FALSE)=""),"",(IF(VLOOKUP($A16,'02.คีย์เทอม1'!$A$9:$DY$58,16,FALSE)="",VLOOKUP($A16,'02.คีย์เทอม1'!$A$9:$DY$58,15,FALSE),VLOOKUP($A16,'02.คีย์เทอม1'!$A$9:$DY$58,16,FALSE))+IF(VLOOKUP($A16,'03.คีย์เทอม2'!$A$9:$DY$58,16,FALSE)="",VLOOKUP($A16,'03.คีย์เทอม2'!$A$9:$DY$58,15,FALSE),VLOOKUP($A16,'03.คีย์เทอม2'!$A$9:$DY$58,16,FALSE)))*100/200))))</f>
        <v/>
      </c>
      <c r="G16" s="125" t="str">
        <f>IF(F$8="","",IF('2.ชื่อนักเรียน'!$R17="ร","ร",IF('2.ชื่อนักเรียน'!$R17="มส","",IF(F16="","",IF(F16&gt;=80,4,IF(F16&gt;=75,3.5,IF(F16&gt;=70,3,IF(F16&gt;=65,2.5,IF(F16&gt;=60,2,IF(F16&gt;=55,1.5,IF(F16&gt;=50,1,0)))))))))))</f>
        <v/>
      </c>
      <c r="H16" s="126" t="str">
        <f>IF(H$8="","",IF('2.ชื่อนักเรียน'!$R17="ร","ร",IF('2.ชื่อนักเรียน'!$R17="มส","",IF(OR(VLOOKUP($A16,'02.คีย์เทอม1'!$A$9:$DY$58,20,FALSE)="",VLOOKUP($A16,'03.คีย์เทอม2'!$A$9:$DY$58,20,FALSE)=""),"",(IF(VLOOKUP($A16,'02.คีย์เทอม1'!$A$9:$DY$58,21,FALSE)="",VLOOKUP($A16,'02.คีย์เทอม1'!$A$9:$DY$58,20,FALSE),VLOOKUP($A16,'02.คีย์เทอม1'!$A$9:$DY$58,21,FALSE))+IF(VLOOKUP($A16,'03.คีย์เทอม2'!$A$9:$DY$58,21,FALSE)="",VLOOKUP($A16,'03.คีย์เทอม2'!$A$9:$DY$58,20,FALSE),VLOOKUP($A16,'03.คีย์เทอม2'!$A$9:$DY$58,21,FALSE)))*100/200))))</f>
        <v/>
      </c>
      <c r="I16" s="125" t="str">
        <f>IF(H$8="","",IF('2.ชื่อนักเรียน'!$R17="ร","ร",IF('2.ชื่อนักเรียน'!$R17="มส","",IF(H16="","",IF(H16&gt;=80,4,IF(H16&gt;=75,3.5,IF(H16&gt;=70,3,IF(H16&gt;=65,2.5,IF(H16&gt;=60,2,IF(H16&gt;=55,1.5,IF(H16&gt;=50,1,0)))))))))))</f>
        <v/>
      </c>
      <c r="J16" s="126" t="str">
        <f>IF(J$8="","",IF('2.ชื่อนักเรียน'!$R17="ร","ร",IF('2.ชื่อนักเรียน'!$R17="มส","",IF(OR(VLOOKUP($A16,'02.คีย์เทอม1'!$A$9:$DY$58,25,FALSE)="",VLOOKUP($A16,'03.คีย์เทอม2'!$A$9:$DY$58,25,FALSE)=""),"",(IF(VLOOKUP($A16,'02.คีย์เทอม1'!$A$9:$DY$58,26,FALSE)="",VLOOKUP($A16,'02.คีย์เทอม1'!$A$9:$DY$58,25,FALSE),VLOOKUP($A16,'02.คีย์เทอม1'!$A$9:$DY$58,26,FALSE))+IF(VLOOKUP($A16,'03.คีย์เทอม2'!$A$9:$DY$58,26,FALSE)="",VLOOKUP($A16,'03.คีย์เทอม2'!$A$9:$DY$58,25,FALSE),VLOOKUP($A16,'03.คีย์เทอม2'!$A$9:$DY$58,26,FALSE)))*100/200))))</f>
        <v/>
      </c>
      <c r="K16" s="125" t="str">
        <f>IF(J$8="","",IF('2.ชื่อนักเรียน'!$R17="ร","ร",IF('2.ชื่อนักเรียน'!$R17="มส","",IF(J16="","",IF(J16&gt;=80,4,IF(J16&gt;=75,3.5,IF(J16&gt;=70,3,IF(J16&gt;=65,2.5,IF(J16&gt;=60,2,IF(J16&gt;=55,1.5,IF(J16&gt;=50,1,0)))))))))))</f>
        <v/>
      </c>
      <c r="L16" s="126" t="str">
        <f>IF(L$8="","",IF('2.ชื่อนักเรียน'!$R17="ร","ร",IF('2.ชื่อนักเรียน'!$R17="มส","",IF(OR(VLOOKUP($A16,'02.คีย์เทอม1'!$A$9:$DY$58,30,FALSE)="",VLOOKUP($A16,'03.คีย์เทอม2'!$A$9:$DY$58,30,FALSE)=""),"",(IF(VLOOKUP($A16,'02.คีย์เทอม1'!$A$9:$DY$58,31,FALSE)="",VLOOKUP($A16,'02.คีย์เทอม1'!$A$9:$DY$58,30,FALSE),VLOOKUP($A16,'02.คีย์เทอม1'!$A$9:$DY$58,31,FALSE))+IF(VLOOKUP($A16,'03.คีย์เทอม2'!$A$9:$DY$58,31,FALSE)="",VLOOKUP($A16,'03.คีย์เทอม2'!$A$9:$DY$58,30,FALSE),VLOOKUP($A16,'03.คีย์เทอม2'!$A$9:$DY$58,31,FALSE)))*100/200))))</f>
        <v/>
      </c>
      <c r="M16" s="125" t="str">
        <f>IF(L$8="","",IF('2.ชื่อนักเรียน'!$R17="ร","ร",IF('2.ชื่อนักเรียน'!$R17="มส","",IF(L16="","",IF(L16&gt;=80,4,IF(L16&gt;=75,3.5,IF(L16&gt;=70,3,IF(L16&gt;=65,2.5,IF(L16&gt;=60,2,IF(L16&gt;=55,1.5,IF(L16&gt;=50,1,0)))))))))))</f>
        <v/>
      </c>
      <c r="N16" s="126" t="str">
        <f>IF(N$8="","",IF('2.ชื่อนักเรียน'!$R17="ร","ร",IF('2.ชื่อนักเรียน'!$R17="มส","",IF(OR(VLOOKUP($A16,'02.คีย์เทอม1'!$A$9:$DY$58,35,FALSE)="",VLOOKUP($A16,'03.คีย์เทอม2'!$A$9:$DY$58,35,FALSE)=""),"",(IF(VLOOKUP($A16,'02.คีย์เทอม1'!$A$9:$DY$58,36,FALSE)="",VLOOKUP($A16,'02.คีย์เทอม1'!$A$9:$DY$58,35,FALSE),VLOOKUP($A16,'02.คีย์เทอม1'!$A$9:$DY$58,36,FALSE))+IF(VLOOKUP($A16,'03.คีย์เทอม2'!$A$9:$DY$58,36,FALSE)="",VLOOKUP($A16,'03.คีย์เทอม2'!$A$9:$DY$58,35,FALSE),VLOOKUP($A16,'03.คีย์เทอม2'!$A$9:$DY$58,36,FALSE)))*100/200))))</f>
        <v/>
      </c>
      <c r="O16" s="125" t="str">
        <f>IF(N$8="","",IF('2.ชื่อนักเรียน'!$R17="ร","ร",IF('2.ชื่อนักเรียน'!$R17="มส","",IF(N16="","",IF(N16&gt;=80,4,IF(N16&gt;=75,3.5,IF(N16&gt;=70,3,IF(N16&gt;=65,2.5,IF(N16&gt;=60,2,IF(N16&gt;=55,1.5,IF(N16&gt;=50,1,0)))))))))))</f>
        <v/>
      </c>
      <c r="P16" s="126" t="str">
        <f>IF(P$8="","",IF('2.ชื่อนักเรียน'!$R17="ร","ร",IF('2.ชื่อนักเรียน'!$R17="มส","",IF(OR(VLOOKUP($A16,'02.คีย์เทอม1'!$A$9:$DY$58,40,FALSE)="",VLOOKUP($A16,'03.คีย์เทอม2'!$A$9:$DY$58,40,FALSE)=""),"",(IF(VLOOKUP($A16,'02.คีย์เทอม1'!$A$9:$DY$58,41,FALSE)="",VLOOKUP($A16,'02.คีย์เทอม1'!$A$9:$DY$58,40,FALSE),VLOOKUP($A16,'02.คีย์เทอม1'!$A$9:$DY$58,41,FALSE))+IF(VLOOKUP($A16,'03.คีย์เทอม2'!$A$9:$DY$58,41,FALSE)="",VLOOKUP($A16,'03.คีย์เทอม2'!$A$9:$DY$58,40,FALSE),VLOOKUP($A16,'03.คีย์เทอม2'!$A$9:$DY$58,41,FALSE)))*100/200))))</f>
        <v/>
      </c>
      <c r="Q16" s="125" t="str">
        <f>IF(P$8="","",IF('2.ชื่อนักเรียน'!$R17="ร","ร",IF('2.ชื่อนักเรียน'!$R17="มส","",IF(P16="","",IF(P16&gt;=80,4,IF(P16&gt;=75,3.5,IF(P16&gt;=70,3,IF(P16&gt;=65,2.5,IF(P16&gt;=60,2,IF(P16&gt;=55,1.5,IF(P16&gt;=50,1,0)))))))))))</f>
        <v/>
      </c>
      <c r="R16" s="126" t="str">
        <f>IF(R$8="","",IF('2.ชื่อนักเรียน'!$R17="ร","ร",IF('2.ชื่อนักเรียน'!$R17="มส","",IF(OR(VLOOKUP($A16,'02.คีย์เทอม1'!$A$9:$DY$58,45,FALSE)="",VLOOKUP($A16,'03.คีย์เทอม2'!$A$9:$DY$58,45,FALSE)=""),"",(IF(VLOOKUP($A16,'02.คีย์เทอม1'!$A$9:$DY$58,46,FALSE)="",VLOOKUP($A16,'02.คีย์เทอม1'!$A$9:$DY$58,45,FALSE),VLOOKUP($A16,'02.คีย์เทอม1'!$A$9:$DY$58,46,FALSE))+IF(VLOOKUP($A16,'03.คีย์เทอม2'!$A$9:$DY$58,46,FALSE)="",VLOOKUP($A16,'03.คีย์เทอม2'!$A$9:$DY$58,45,FALSE),VLOOKUP($A16,'03.คีย์เทอม2'!$A$9:$DY$58,46,FALSE)))*100/200))))</f>
        <v/>
      </c>
      <c r="S16" s="125" t="str">
        <f>IF(R$8="","",IF('2.ชื่อนักเรียน'!$R17="ร","ร",IF('2.ชื่อนักเรียน'!$R17="มส","",IF(R16="","",IF(R16&gt;=80,4,IF(R16&gt;=75,3.5,IF(R16&gt;=70,3,IF(R16&gt;=65,2.5,IF(R16&gt;=60,2,IF(R16&gt;=55,1.5,IF(R16&gt;=50,1,0)))))))))))</f>
        <v/>
      </c>
      <c r="T16" s="126" t="str">
        <f>IF(T$8="","",IF('2.ชื่อนักเรียน'!$R17="ร","ร",IF('2.ชื่อนักเรียน'!$R17="มส","",IF(OR(VLOOKUP($A16,'02.คีย์เทอม1'!$A$9:$DY$58,50,FALSE)="",VLOOKUP($A16,'03.คีย์เทอม2'!$A$9:$DY$58,50,FALSE)=""),"",(IF(VLOOKUP($A16,'02.คีย์เทอม1'!$A$9:$DY$58,51,FALSE)="",VLOOKUP($A16,'02.คีย์เทอม1'!$A$9:$DY$58,50,FALSE),VLOOKUP($A16,'02.คีย์เทอม1'!$A$9:$DY$58,51,FALSE))+IF(VLOOKUP($A16,'03.คีย์เทอม2'!$A$9:$DY$58,51,FALSE)="",VLOOKUP($A16,'03.คีย์เทอม2'!$A$9:$DY$58,50,FALSE),VLOOKUP($A16,'03.คีย์เทอม2'!$A$9:$DY$58,51,FALSE)))*100/200))))</f>
        <v/>
      </c>
      <c r="U16" s="125" t="str">
        <f>IF(T$8="","",IF('2.ชื่อนักเรียน'!$R17="ร","ร",IF('2.ชื่อนักเรียน'!$R17="มส","",IF(T16="","",IF(T16&gt;=80,4,IF(T16&gt;=75,3.5,IF(T16&gt;=70,3,IF(T16&gt;=65,2.5,IF(T16&gt;=60,2,IF(T16&gt;=55,1.5,IF(T16&gt;=50,1,0)))))))))))</f>
        <v/>
      </c>
      <c r="V16" s="126" t="str">
        <f>IF(V$8="","",IF('2.ชื่อนักเรียน'!$R17="ร","ร",IF('2.ชื่อนักเรียน'!$R17="มส","",IF(OR(VLOOKUP($A16,'02.คีย์เทอม1'!$A$9:$DY$58,55,FALSE)="",VLOOKUP($A16,'03.คีย์เทอม2'!$A$9:$DY$58,55,FALSE)=""),"",(IF(VLOOKUP($A16,'02.คีย์เทอม1'!$A$9:$DY$58,56,FALSE)="",VLOOKUP($A16,'02.คีย์เทอม1'!$A$9:$DY$58,55,FALSE),VLOOKUP($A16,'02.คีย์เทอม1'!$A$9:$DY$58,56,FALSE))+IF(VLOOKUP($A16,'03.คีย์เทอม2'!$A$9:$DY$58,56,FALSE)="",VLOOKUP($A16,'03.คีย์เทอม2'!$A$9:$DY$58,55,FALSE),VLOOKUP($A16,'03.คีย์เทอม2'!$A$9:$DY$58,56,FALSE)))*100/200))))</f>
        <v/>
      </c>
      <c r="W16" s="208" t="str">
        <f>IF(V$8="","",IF('2.ชื่อนักเรียน'!$R17="ร","ร",IF('2.ชื่อนักเรียน'!$R17="มส","",IF(V16="","",IF(V16&gt;=80,4,IF(V16&gt;=75,3.5,IF(V16&gt;=70,3,IF(V16&gt;=65,2.5,IF(V16&gt;=60,2,IF(V16&gt;=55,1.5,IF(V16&gt;=50,1,0)))))))))))</f>
        <v/>
      </c>
      <c r="X16" s="18">
        <v>7</v>
      </c>
      <c r="Y16" s="122" t="str">
        <f>IF('2.ชื่อนักเรียน'!$C17="","",'2.ชื่อนักเรียน'!$C17)</f>
        <v/>
      </c>
      <c r="Z16" s="272" t="str">
        <f>IF('2.ชื่อนักเรียน'!$D17="","",'2.ชื่อนักเรียน'!$D17)</f>
        <v/>
      </c>
      <c r="AA16" s="378" t="str">
        <f>IF(AA$8="","",IF('2.ชื่อนักเรียน'!$R17="ร","ร",IF('2.ชื่อนักเรียน'!$R17="มส","",IF(OR(VLOOKUP($A16,'02.คีย์เทอม1'!$A$9:$DY$58,60,FALSE)="",VLOOKUP($A16,'03.คีย์เทอม2'!$A$9:$DY$58,60,FALSE)=""),"",(IF(VLOOKUP($A16,'02.คีย์เทอม1'!$A$9:$DY$58,61,FALSE)="",VLOOKUP($A16,'02.คีย์เทอม1'!$A$9:$DY$58,60,FALSE),VLOOKUP($A16,'02.คีย์เทอม1'!$A$9:$DY$58,61,FALSE))+IF(VLOOKUP($A16,'03.คีย์เทอม2'!$A$9:$DY$58,61,FALSE)="",VLOOKUP($A16,'03.คีย์เทอม2'!$A$9:$DY$58,60,FALSE),VLOOKUP($A16,'03.คีย์เทอม2'!$A$9:$DY$58,61,FALSE)))*100/200))))</f>
        <v/>
      </c>
      <c r="AB16" s="125" t="str">
        <f>IF(AA$8="","",IF('2.ชื่อนักเรียน'!$R17="ร","ร",IF('2.ชื่อนักเรียน'!$R17="มส","",IF(AA16="","",IF(AA16&gt;=80,4,IF(AA16&gt;=75,3.5,IF(AA16&gt;=70,3,IF(AA16&gt;=65,2.5,IF(AA16&gt;=60,2,IF(AA16&gt;=55,1.5,IF(AA16&gt;=50,1,0)))))))))))</f>
        <v/>
      </c>
      <c r="AC16" s="126" t="str">
        <f>IF(AC$8="","",IF('2.ชื่อนักเรียน'!$R17="ร","ร",IF('2.ชื่อนักเรียน'!$R17="มส","",IF(OR(VLOOKUP($A16,'02.คีย์เทอม1'!$A$9:$DY$58,65,FALSE)="",VLOOKUP($A16,'03.คีย์เทอม2'!$A$9:$DY$58,65,FALSE)=""),"",(IF(VLOOKUP($A16,'02.คีย์เทอม1'!$A$9:$DY$58,66,FALSE)="",VLOOKUP($A16,'02.คีย์เทอม1'!$A$9:$DY$58,65,FALSE),VLOOKUP($A16,'02.คีย์เทอม1'!$A$9:$DY$58,66,FALSE))+IF(VLOOKUP($A16,'03.คีย์เทอม2'!$A$9:$DY$58,66,FALSE)="",VLOOKUP($A16,'03.คีย์เทอม2'!$A$9:$DY$58,65,FALSE),VLOOKUP($A16,'03.คีย์เทอม2'!$A$9:$DY$58,66,FALSE)))*100/200))))</f>
        <v/>
      </c>
      <c r="AD16" s="125" t="str">
        <f>IF(AC$8="","",IF('2.ชื่อนักเรียน'!$R17="ร","ร",IF('2.ชื่อนักเรียน'!$R17="มส","",IF(AC16="","",IF(AC16&gt;=80,4,IF(AC16&gt;=75,3.5,IF(AC16&gt;=70,3,IF(AC16&gt;=65,2.5,IF(AC16&gt;=60,2,IF(AC16&gt;=55,1.5,IF(AC16&gt;=50,1,0)))))))))))</f>
        <v/>
      </c>
      <c r="AE16" s="126" t="str">
        <f>IF(AE$8="","",IF('2.ชื่อนักเรียน'!$R17="ร","ร",IF('2.ชื่อนักเรียน'!$R17="มส","",IF(OR(VLOOKUP($A16,'02.คีย์เทอม1'!$A$9:$DY$58,70,FALSE)="",VLOOKUP($A16,'03.คีย์เทอม2'!$A$9:$DY$58,70,FALSE)=""),"",(IF(VLOOKUP($A16,'02.คีย์เทอม1'!$A$9:$DY$58,71,FALSE)="",VLOOKUP($A16,'02.คีย์เทอม1'!$A$9:$DY$58,70,FALSE),VLOOKUP($A16,'02.คีย์เทอม1'!$A$9:$DY$58,71,FALSE))+IF(VLOOKUP($A16,'03.คีย์เทอม2'!$A$9:$DY$58,71,FALSE)="",VLOOKUP($A16,'03.คีย์เทอม2'!$A$9:$DY$58,70,FALSE),VLOOKUP($A16,'03.คีย์เทอม2'!$A$9:$DY$58,71,FALSE)))*100/200))))</f>
        <v/>
      </c>
      <c r="AF16" s="125" t="str">
        <f>IF(AE$8="","",IF('2.ชื่อนักเรียน'!$R17="ร","ร",IF('2.ชื่อนักเรียน'!$R17="มส","",IF(AE16="","",IF(AE16&gt;=80,4,IF(AE16&gt;=75,3.5,IF(AE16&gt;=70,3,IF(AE16&gt;=65,2.5,IF(AE16&gt;=60,2,IF(AE16&gt;=55,1.5,IF(AE16&gt;=50,1,0)))))))))))</f>
        <v/>
      </c>
      <c r="AG16" s="126" t="str">
        <f>IF(AG$8="","",IF('2.ชื่อนักเรียน'!$R17="ร","ร",IF('2.ชื่อนักเรียน'!$R17="มส","",IF(OR(VLOOKUP($A16,'02.คีย์เทอม1'!$A$9:$DY$58,75,FALSE)="",VLOOKUP($A16,'03.คีย์เทอม2'!$A$9:$DY$58,75,FALSE)=""),"",(IF(VLOOKUP($A16,'02.คีย์เทอม1'!$A$9:$DY$58,76,FALSE)="",VLOOKUP($A16,'02.คีย์เทอม1'!$A$9:$DY$58,75,FALSE),VLOOKUP($A16,'02.คีย์เทอม1'!$A$9:$DY$58,76,FALSE))+IF(VLOOKUP($A16,'03.คีย์เทอม2'!$A$9:$DY$58,76,FALSE)="",VLOOKUP($A16,'03.คีย์เทอม2'!$A$9:$DY$58,75,FALSE),VLOOKUP($A16,'03.คีย์เทอม2'!$A$9:$DY$58,76,FALSE)))*100/200))))</f>
        <v/>
      </c>
      <c r="AH16" s="125" t="str">
        <f>IF(AG$8="","",IF('2.ชื่อนักเรียน'!$R17="ร","ร",IF('2.ชื่อนักเรียน'!$R17="มส","",IF(AG16="","",IF(AG16&gt;=80,4,IF(AG16&gt;=75,3.5,IF(AG16&gt;=70,3,IF(AG16&gt;=65,2.5,IF(AG16&gt;=60,2,IF(AG16&gt;=55,1.5,IF(AG16&gt;=50,1,0)))))))))))</f>
        <v/>
      </c>
      <c r="AI16" s="126" t="str">
        <f>IF(AI$8="","",IF('2.ชื่อนักเรียน'!$R17="ร","ร",IF('2.ชื่อนักเรียน'!$R17="มส","",IF(OR(VLOOKUP($A16,'02.คีย์เทอม1'!$A$9:$DY$58,80,FALSE)="",VLOOKUP($A16,'03.คีย์เทอม2'!$A$9:$DY$58,80,FALSE)=""),"",(IF(VLOOKUP($A16,'02.คีย์เทอม1'!$A$9:$DY$58,81,FALSE)="",VLOOKUP($A16,'02.คีย์เทอม1'!$A$9:$DY$58,80,FALSE),VLOOKUP($A16,'02.คีย์เทอม1'!$A$9:$DY$58,81,FALSE))+IF(VLOOKUP($A16,'03.คีย์เทอม2'!$A$9:$DY$58,81,FALSE)="",VLOOKUP($A16,'03.คีย์เทอม2'!$A$9:$DY$58,80,FALSE),VLOOKUP($A16,'03.คีย์เทอม2'!$A$9:$DY$58,81,FALSE)))*100/200))))</f>
        <v/>
      </c>
      <c r="AJ16" s="125" t="str">
        <f>IF(AI$8="","",IF('2.ชื่อนักเรียน'!$R17="ร","ร",IF('2.ชื่อนักเรียน'!$R17="มส","",IF(AI16="","",IF(AI16&gt;=80,4,IF(AI16&gt;=75,3.5,IF(AI16&gt;=70,3,IF(AI16&gt;=65,2.5,IF(AI16&gt;=60,2,IF(AI16&gt;=55,1.5,IF(AI16&gt;=50,1,0)))))))))))</f>
        <v/>
      </c>
      <c r="AK16" s="126" t="str">
        <f>IF(AK$8="","",IF('2.ชื่อนักเรียน'!$R17="ร","ร",IF('2.ชื่อนักเรียน'!$R17="มส","",IF(OR(VLOOKUP($A16,'02.คีย์เทอม1'!$A$9:$DY$58,85,FALSE)="",VLOOKUP($A16,'03.คีย์เทอม2'!$A$9:$DY$58,85,FALSE)=""),"",(IF(VLOOKUP($A16,'02.คีย์เทอม1'!$A$9:$DY$58,86,FALSE)="",VLOOKUP($A16,'02.คีย์เทอม1'!$A$9:$DY$58,85,FALSE),VLOOKUP($A16,'02.คีย์เทอม1'!$A$9:$DY$58,86,FALSE))+IF(VLOOKUP($A16,'03.คีย์เทอม2'!$A$9:$DY$58,86,FALSE)="",VLOOKUP($A16,'03.คีย์เทอม2'!$A$9:$DY$58,85,FALSE),VLOOKUP($A16,'03.คีย์เทอม2'!$A$9:$DY$58,86,FALSE)))*100/200))))</f>
        <v/>
      </c>
      <c r="AL16" s="125" t="str">
        <f>IF(AK$8="","",IF('2.ชื่อนักเรียน'!$R17="ร","ร",IF('2.ชื่อนักเรียน'!$R17="มส","",IF(AK16="","",IF(AK16&gt;=80,4,IF(AK16&gt;=75,3.5,IF(AK16&gt;=70,3,IF(AK16&gt;=65,2.5,IF(AK16&gt;=60,2,IF(AK16&gt;=55,1.5,IF(AK16&gt;=50,1,0)))))))))))</f>
        <v/>
      </c>
      <c r="AM16" s="126" t="str">
        <f>IF(AM$8="","",IF('2.ชื่อนักเรียน'!$R17="ร","ร",IF('2.ชื่อนักเรียน'!$R17="มส","",IF(OR(VLOOKUP($A16,'02.คีย์เทอม1'!$A$9:$DY$58,90,FALSE)="",VLOOKUP($A16,'03.คีย์เทอม2'!$A$9:$DY$58,90,FALSE)=""),"",(IF(VLOOKUP($A16,'02.คีย์เทอม1'!$A$9:$DY$58,91,FALSE)="",VLOOKUP($A16,'02.คีย์เทอม1'!$A$9:$DY$58,90,FALSE),VLOOKUP($A16,'02.คีย์เทอม1'!$A$9:$DY$58,91,FALSE))+IF(VLOOKUP($A16,'03.คีย์เทอม2'!$A$9:$DY$58,91,FALSE)="",VLOOKUP($A16,'03.คีย์เทอม2'!$A$9:$DY$58,90,FALSE),VLOOKUP($A16,'03.คีย์เทอม2'!$A$9:$DY$58,91,FALSE)))*100/200))))</f>
        <v/>
      </c>
      <c r="AN16" s="125" t="str">
        <f>IF(AM$8="","",IF('2.ชื่อนักเรียน'!$R17="ร","ร",IF('2.ชื่อนักเรียน'!$R17="มส","",IF(AM16="","",IF(AM16&gt;=80,4,IF(AM16&gt;=75,3.5,IF(AM16&gt;=70,3,IF(AM16&gt;=65,2.5,IF(AM16&gt;=60,2,IF(AM16&gt;=55,1.5,IF(AM16&gt;=50,1,0)))))))))))</f>
        <v/>
      </c>
      <c r="AO16" s="126" t="str">
        <f>IF(AO$8="","",IF('2.ชื่อนักเรียน'!$R17="ร","ร",IF('2.ชื่อนักเรียน'!$R17="มส","",IF(OR(VLOOKUP($A16,'02.คีย์เทอม1'!$A$9:$DY$58,95,FALSE)="",VLOOKUP($A16,'03.คีย์เทอม2'!$A$9:$DY$58,95,FALSE)=""),"",(IF(VLOOKUP($A16,'02.คีย์เทอม1'!$A$9:$DY$58,96,FALSE)="",VLOOKUP($A16,'02.คีย์เทอม1'!$A$9:$DY$58,95,FALSE),VLOOKUP($A16,'02.คีย์เทอม1'!$A$9:$DY$58,96,FALSE))+IF(VLOOKUP($A16,'03.คีย์เทอม2'!$A$9:$DY$58,96,FALSE)="",VLOOKUP($A16,'03.คีย์เทอม2'!$A$9:$DY$58,95,FALSE),VLOOKUP($A16,'03.คีย์เทอม2'!$A$9:$DY$58,96,FALSE)))*100/200))))</f>
        <v/>
      </c>
      <c r="AP16" s="125" t="str">
        <f>IF(AO$8="","",IF('2.ชื่อนักเรียน'!$R17="ร","ร",IF('2.ชื่อนักเรียน'!$R17="มส","",IF(AO16="","",IF(AO16&gt;=80,4,IF(AO16&gt;=75,3.5,IF(AO16&gt;=70,3,IF(AO16&gt;=65,2.5,IF(AO16&gt;=60,2,IF(AO16&gt;=55,1.5,IF(AO16&gt;=50,1,0)))))))))))</f>
        <v/>
      </c>
      <c r="AQ16" s="126" t="str">
        <f>IF(AQ$8="","",IF('2.ชื่อนักเรียน'!$R17="ร","ร",IF('2.ชื่อนักเรียน'!$R17="มส","",IF(OR(VLOOKUP($A16,'02.คีย์เทอม1'!$A$9:$DY$58,100,FALSE)="",VLOOKUP($A16,'03.คีย์เทอม2'!$A$9:$DY$58,100,FALSE)=""),"",(IF(VLOOKUP($A16,'02.คีย์เทอม1'!$A$9:$DY$58,101,FALSE)="",VLOOKUP($A16,'02.คีย์เทอม1'!$A$9:$DY$58,100,FALSE),VLOOKUP($A16,'02.คีย์เทอม1'!$A$9:$DY$58,101,FALSE))+IF(VLOOKUP($A16,'03.คีย์เทอม2'!$A$9:$DY$58,101,FALSE)="",VLOOKUP($A16,'03.คีย์เทอม2'!$A$9:$DY$58,100,FALSE),VLOOKUP($A16,'03.คีย์เทอม2'!$A$9:$DY$58,101,FALSE)))*100/200))))</f>
        <v/>
      </c>
      <c r="AR16" s="125" t="str">
        <f>IF(AQ$8="","",IF('2.ชื่อนักเรียน'!$R17="ร","ร",IF('2.ชื่อนักเรียน'!$R17="มส","",IF(AQ16="","",IF(AQ16&gt;=80,4,IF(AQ16&gt;=75,3.5,IF(AQ16&gt;=70,3,IF(AQ16&gt;=65,2.5,IF(AQ16&gt;=60,2,IF(AQ16&gt;=55,1.5,IF(AQ16&gt;=50,1,0)))))))))))</f>
        <v/>
      </c>
      <c r="AS16" s="126" t="str">
        <f>IF(AS$8="","",IF('2.ชื่อนักเรียน'!$R17="ร","ร",IF('2.ชื่อนักเรียน'!$R17="มส","",IF(OR(VLOOKUP($A16,'02.คีย์เทอม1'!$A$9:$DY$58,105,FALSE)="",VLOOKUP($A16,'03.คีย์เทอม2'!$A$9:$DY$58,105,FALSE)=""),"",(IF(VLOOKUP($A16,'02.คีย์เทอม1'!$A$9:$DY$58,106,FALSE)="",VLOOKUP($A16,'02.คีย์เทอม1'!$A$9:$DY$58,105,FALSE),VLOOKUP($A16,'02.คีย์เทอม1'!$A$9:$DY$58,106,FALSE))+IF(VLOOKUP($A16,'03.คีย์เทอม2'!$A$9:$DY$58,106,FALSE)="",VLOOKUP($A16,'03.คีย์เทอม2'!$A$9:$DY$58,105,FALSE),VLOOKUP($A16,'03.คีย์เทอม2'!$A$9:$DY$58,106,FALSE)))*100/200))))</f>
        <v/>
      </c>
      <c r="AT16" s="125" t="str">
        <f>IF(AS$8="","",IF('2.ชื่อนักเรียน'!$R17="ร","ร",IF('2.ชื่อนักเรียน'!$R17="มส","",IF(AS16="","",IF(AS16&gt;=80,4,IF(AS16&gt;=75,3.5,IF(AS16&gt;=70,3,IF(AS16&gt;=65,2.5,IF(AS16&gt;=60,2,IF(AS16&gt;=55,1.5,IF(AS16&gt;=50,1,0)))))))))))</f>
        <v/>
      </c>
      <c r="AU16" s="126" t="str">
        <f t="shared" si="16"/>
        <v/>
      </c>
      <c r="AV16" s="126" t="str">
        <f t="shared" si="17"/>
        <v/>
      </c>
      <c r="AW16" s="541" t="str">
        <f t="shared" si="18"/>
        <v/>
      </c>
      <c r="AX16" s="539" t="str">
        <f>IF('2.ชื่อนักเรียน'!R17="มส","มส",IF('2.ชื่อนักเรียน'!R17="ย้าย","ย้าย",IF('2.ชื่อนักเรียน'!R17="ร","ร",IF(CE16="","",RANK(CE16,$CE$10:$CE$59,0)))))</f>
        <v/>
      </c>
      <c r="AY16" s="393" t="str">
        <f t="shared" si="19"/>
        <v/>
      </c>
      <c r="AZ16" s="381" t="str">
        <f t="shared" si="1"/>
        <v/>
      </c>
      <c r="BA16" s="383" t="str">
        <f t="shared" si="20"/>
        <v/>
      </c>
      <c r="BB16" s="335" t="str">
        <f t="shared" si="2"/>
        <v/>
      </c>
      <c r="BC16" s="335" t="str">
        <f t="shared" si="21"/>
        <v/>
      </c>
      <c r="BD16" s="335" t="str">
        <f t="shared" si="3"/>
        <v/>
      </c>
      <c r="BE16" s="335" t="str">
        <f t="shared" si="4"/>
        <v/>
      </c>
      <c r="BF16" s="331" t="str">
        <f t="shared" si="5"/>
        <v/>
      </c>
      <c r="BG16" s="331" t="str">
        <f t="shared" si="6"/>
        <v/>
      </c>
      <c r="BH16" s="335" t="str">
        <f t="shared" si="7"/>
        <v/>
      </c>
      <c r="BI16" s="335" t="str">
        <f t="shared" si="22"/>
        <v/>
      </c>
      <c r="BJ16" s="335" t="str">
        <f t="shared" si="8"/>
        <v/>
      </c>
      <c r="BK16" s="335" t="str">
        <f t="shared" si="23"/>
        <v/>
      </c>
      <c r="BL16" s="335" t="str">
        <f t="shared" si="9"/>
        <v/>
      </c>
      <c r="BM16" s="335" t="str">
        <f t="shared" si="10"/>
        <v/>
      </c>
      <c r="BN16" s="335" t="str">
        <f t="shared" si="11"/>
        <v/>
      </c>
      <c r="BO16" s="335" t="str">
        <f t="shared" si="12"/>
        <v/>
      </c>
      <c r="BP16" s="331" t="str">
        <f t="shared" si="13"/>
        <v/>
      </c>
      <c r="BQ16" s="384" t="str">
        <f t="shared" si="14"/>
        <v/>
      </c>
      <c r="BR16" s="332" t="str">
        <f t="shared" si="15"/>
        <v/>
      </c>
      <c r="BS16" s="381" t="str">
        <f t="shared" si="24"/>
        <v/>
      </c>
      <c r="BT16" s="331" t="str">
        <f t="shared" si="25"/>
        <v/>
      </c>
      <c r="BU16" s="331" t="str">
        <f t="shared" si="26"/>
        <v/>
      </c>
      <c r="BV16" s="331" t="str">
        <f t="shared" si="27"/>
        <v/>
      </c>
      <c r="BW16" s="331" t="str">
        <f t="shared" si="28"/>
        <v/>
      </c>
      <c r="BX16" s="331" t="str">
        <f t="shared" si="29"/>
        <v/>
      </c>
      <c r="BY16" s="331" t="str">
        <f t="shared" si="30"/>
        <v/>
      </c>
      <c r="BZ16" s="331" t="str">
        <f t="shared" si="31"/>
        <v/>
      </c>
      <c r="CA16" s="331" t="str">
        <f t="shared" si="32"/>
        <v/>
      </c>
      <c r="CB16" s="331" t="str">
        <f t="shared" si="33"/>
        <v/>
      </c>
      <c r="CC16" s="384" t="str">
        <f t="shared" si="34"/>
        <v/>
      </c>
      <c r="CD16" s="332" t="str">
        <f t="shared" si="35"/>
        <v/>
      </c>
      <c r="CE16" s="177" t="str">
        <f t="shared" si="36"/>
        <v/>
      </c>
    </row>
    <row r="17" spans="1:83" s="17" customFormat="1" ht="16.5" customHeight="1" x14ac:dyDescent="0.2">
      <c r="A17" s="18">
        <v>8</v>
      </c>
      <c r="B17" s="122" t="str">
        <f>IF('2.ชื่อนักเรียน'!$C18="","",'2.ชื่อนักเรียน'!$C18)</f>
        <v/>
      </c>
      <c r="C17" s="26" t="str">
        <f>IF('2.ชื่อนักเรียน'!$D18="","",'2.ชื่อนักเรียน'!$D18)</f>
        <v/>
      </c>
      <c r="D17" s="207" t="str">
        <f>IF(D$8="","",IF('2.ชื่อนักเรียน'!$R18="ร","ร",IF('2.ชื่อนักเรียน'!$R18="มส","",IF(OR(VLOOKUP($A17,'02.คีย์เทอม1'!$A$9:$DY$58,10,FALSE)="",VLOOKUP($A17,'03.คีย์เทอม2'!$A$9:$DY$58,10,FALSE)=""),"",(IF(VLOOKUP($A17,'02.คีย์เทอม1'!$A$9:$DY$58,11,FALSE)="",VLOOKUP($A17,'02.คีย์เทอม1'!$A$9:$DY$58,10,FALSE),VLOOKUP($A17,'02.คีย์เทอม1'!$A$9:$DY$58,11,FALSE))+IF(VLOOKUP($A17,'03.คีย์เทอม2'!$A$9:$DY$58,11,FALSE)="",VLOOKUP($A17,'03.คีย์เทอม2'!$A$9:$DY$58,10,FALSE),VLOOKUP($A17,'03.คีย์เทอม2'!$A$9:$DY$58,11,FALSE)))*100/200))))</f>
        <v/>
      </c>
      <c r="E17" s="125" t="str">
        <f>IF(D$8="","",IF('2.ชื่อนักเรียน'!$R18="ร","ร",IF('2.ชื่อนักเรียน'!$R18="มส","",IF(D17="","",IF(D17&gt;=80,4,IF(D17&gt;=75,3.5,IF(D17&gt;=70,3,IF(D17&gt;=65,2.5,IF(D17&gt;=60,2,IF(D17&gt;=55,1.5,IF(D17&gt;=50,1,0)))))))))))</f>
        <v/>
      </c>
      <c r="F17" s="126" t="str">
        <f>IF(F$8="","",IF('2.ชื่อนักเรียน'!$R18="ร","ร",IF('2.ชื่อนักเรียน'!$R18="มส","",IF(OR(VLOOKUP($A17,'02.คีย์เทอม1'!$A$9:$DY$58,15,FALSE)="",VLOOKUP($A17,'03.คีย์เทอม2'!$A$9:$DY$58,15,FALSE)=""),"",(IF(VLOOKUP($A17,'02.คีย์เทอม1'!$A$9:$DY$58,16,FALSE)="",VLOOKUP($A17,'02.คีย์เทอม1'!$A$9:$DY$58,15,FALSE),VLOOKUP($A17,'02.คีย์เทอม1'!$A$9:$DY$58,16,FALSE))+IF(VLOOKUP($A17,'03.คีย์เทอม2'!$A$9:$DY$58,16,FALSE)="",VLOOKUP($A17,'03.คีย์เทอม2'!$A$9:$DY$58,15,FALSE),VLOOKUP($A17,'03.คีย์เทอม2'!$A$9:$DY$58,16,FALSE)))*100/200))))</f>
        <v/>
      </c>
      <c r="G17" s="125" t="str">
        <f>IF(F$8="","",IF('2.ชื่อนักเรียน'!$R18="ร","ร",IF('2.ชื่อนักเรียน'!$R18="มส","",IF(F17="","",IF(F17&gt;=80,4,IF(F17&gt;=75,3.5,IF(F17&gt;=70,3,IF(F17&gt;=65,2.5,IF(F17&gt;=60,2,IF(F17&gt;=55,1.5,IF(F17&gt;=50,1,0)))))))))))</f>
        <v/>
      </c>
      <c r="H17" s="126" t="str">
        <f>IF(H$8="","",IF('2.ชื่อนักเรียน'!$R18="ร","ร",IF('2.ชื่อนักเรียน'!$R18="มส","",IF(OR(VLOOKUP($A17,'02.คีย์เทอม1'!$A$9:$DY$58,20,FALSE)="",VLOOKUP($A17,'03.คีย์เทอม2'!$A$9:$DY$58,20,FALSE)=""),"",(IF(VLOOKUP($A17,'02.คีย์เทอม1'!$A$9:$DY$58,21,FALSE)="",VLOOKUP($A17,'02.คีย์เทอม1'!$A$9:$DY$58,20,FALSE),VLOOKUP($A17,'02.คีย์เทอม1'!$A$9:$DY$58,21,FALSE))+IF(VLOOKUP($A17,'03.คีย์เทอม2'!$A$9:$DY$58,21,FALSE)="",VLOOKUP($A17,'03.คีย์เทอม2'!$A$9:$DY$58,20,FALSE),VLOOKUP($A17,'03.คีย์เทอม2'!$A$9:$DY$58,21,FALSE)))*100/200))))</f>
        <v/>
      </c>
      <c r="I17" s="125" t="str">
        <f>IF(H$8="","",IF('2.ชื่อนักเรียน'!$R18="ร","ร",IF('2.ชื่อนักเรียน'!$R18="มส","",IF(H17="","",IF(H17&gt;=80,4,IF(H17&gt;=75,3.5,IF(H17&gt;=70,3,IF(H17&gt;=65,2.5,IF(H17&gt;=60,2,IF(H17&gt;=55,1.5,IF(H17&gt;=50,1,0)))))))))))</f>
        <v/>
      </c>
      <c r="J17" s="126" t="str">
        <f>IF(J$8="","",IF('2.ชื่อนักเรียน'!$R18="ร","ร",IF('2.ชื่อนักเรียน'!$R18="มส","",IF(OR(VLOOKUP($A17,'02.คีย์เทอม1'!$A$9:$DY$58,25,FALSE)="",VLOOKUP($A17,'03.คีย์เทอม2'!$A$9:$DY$58,25,FALSE)=""),"",(IF(VLOOKUP($A17,'02.คีย์เทอม1'!$A$9:$DY$58,26,FALSE)="",VLOOKUP($A17,'02.คีย์เทอม1'!$A$9:$DY$58,25,FALSE),VLOOKUP($A17,'02.คีย์เทอม1'!$A$9:$DY$58,26,FALSE))+IF(VLOOKUP($A17,'03.คีย์เทอม2'!$A$9:$DY$58,26,FALSE)="",VLOOKUP($A17,'03.คีย์เทอม2'!$A$9:$DY$58,25,FALSE),VLOOKUP($A17,'03.คีย์เทอม2'!$A$9:$DY$58,26,FALSE)))*100/200))))</f>
        <v/>
      </c>
      <c r="K17" s="125" t="str">
        <f>IF(J$8="","",IF('2.ชื่อนักเรียน'!$R18="ร","ร",IF('2.ชื่อนักเรียน'!$R18="มส","",IF(J17="","",IF(J17&gt;=80,4,IF(J17&gt;=75,3.5,IF(J17&gt;=70,3,IF(J17&gt;=65,2.5,IF(J17&gt;=60,2,IF(J17&gt;=55,1.5,IF(J17&gt;=50,1,0)))))))))))</f>
        <v/>
      </c>
      <c r="L17" s="126" t="str">
        <f>IF(L$8="","",IF('2.ชื่อนักเรียน'!$R18="ร","ร",IF('2.ชื่อนักเรียน'!$R18="มส","",IF(OR(VLOOKUP($A17,'02.คีย์เทอม1'!$A$9:$DY$58,30,FALSE)="",VLOOKUP($A17,'03.คีย์เทอม2'!$A$9:$DY$58,30,FALSE)=""),"",(IF(VLOOKUP($A17,'02.คีย์เทอม1'!$A$9:$DY$58,31,FALSE)="",VLOOKUP($A17,'02.คีย์เทอม1'!$A$9:$DY$58,30,FALSE),VLOOKUP($A17,'02.คีย์เทอม1'!$A$9:$DY$58,31,FALSE))+IF(VLOOKUP($A17,'03.คีย์เทอม2'!$A$9:$DY$58,31,FALSE)="",VLOOKUP($A17,'03.คีย์เทอม2'!$A$9:$DY$58,30,FALSE),VLOOKUP($A17,'03.คีย์เทอม2'!$A$9:$DY$58,31,FALSE)))*100/200))))</f>
        <v/>
      </c>
      <c r="M17" s="125" t="str">
        <f>IF(L$8="","",IF('2.ชื่อนักเรียน'!$R18="ร","ร",IF('2.ชื่อนักเรียน'!$R18="มส","",IF(L17="","",IF(L17&gt;=80,4,IF(L17&gt;=75,3.5,IF(L17&gt;=70,3,IF(L17&gt;=65,2.5,IF(L17&gt;=60,2,IF(L17&gt;=55,1.5,IF(L17&gt;=50,1,0)))))))))))</f>
        <v/>
      </c>
      <c r="N17" s="126" t="str">
        <f>IF(N$8="","",IF('2.ชื่อนักเรียน'!$R18="ร","ร",IF('2.ชื่อนักเรียน'!$R18="มส","",IF(OR(VLOOKUP($A17,'02.คีย์เทอม1'!$A$9:$DY$58,35,FALSE)="",VLOOKUP($A17,'03.คีย์เทอม2'!$A$9:$DY$58,35,FALSE)=""),"",(IF(VLOOKUP($A17,'02.คีย์เทอม1'!$A$9:$DY$58,36,FALSE)="",VLOOKUP($A17,'02.คีย์เทอม1'!$A$9:$DY$58,35,FALSE),VLOOKUP($A17,'02.คีย์เทอม1'!$A$9:$DY$58,36,FALSE))+IF(VLOOKUP($A17,'03.คีย์เทอม2'!$A$9:$DY$58,36,FALSE)="",VLOOKUP($A17,'03.คีย์เทอม2'!$A$9:$DY$58,35,FALSE),VLOOKUP($A17,'03.คีย์เทอม2'!$A$9:$DY$58,36,FALSE)))*100/200))))</f>
        <v/>
      </c>
      <c r="O17" s="125" t="str">
        <f>IF(N$8="","",IF('2.ชื่อนักเรียน'!$R18="ร","ร",IF('2.ชื่อนักเรียน'!$R18="มส","",IF(N17="","",IF(N17&gt;=80,4,IF(N17&gt;=75,3.5,IF(N17&gt;=70,3,IF(N17&gt;=65,2.5,IF(N17&gt;=60,2,IF(N17&gt;=55,1.5,IF(N17&gt;=50,1,0)))))))))))</f>
        <v/>
      </c>
      <c r="P17" s="126" t="str">
        <f>IF(P$8="","",IF('2.ชื่อนักเรียน'!$R18="ร","ร",IF('2.ชื่อนักเรียน'!$R18="มส","",IF(OR(VLOOKUP($A17,'02.คีย์เทอม1'!$A$9:$DY$58,40,FALSE)="",VLOOKUP($A17,'03.คีย์เทอม2'!$A$9:$DY$58,40,FALSE)=""),"",(IF(VLOOKUP($A17,'02.คีย์เทอม1'!$A$9:$DY$58,41,FALSE)="",VLOOKUP($A17,'02.คีย์เทอม1'!$A$9:$DY$58,40,FALSE),VLOOKUP($A17,'02.คีย์เทอม1'!$A$9:$DY$58,41,FALSE))+IF(VLOOKUP($A17,'03.คีย์เทอม2'!$A$9:$DY$58,41,FALSE)="",VLOOKUP($A17,'03.คีย์เทอม2'!$A$9:$DY$58,40,FALSE),VLOOKUP($A17,'03.คีย์เทอม2'!$A$9:$DY$58,41,FALSE)))*100/200))))</f>
        <v/>
      </c>
      <c r="Q17" s="125" t="str">
        <f>IF(P$8="","",IF('2.ชื่อนักเรียน'!$R18="ร","ร",IF('2.ชื่อนักเรียน'!$R18="มส","",IF(P17="","",IF(P17&gt;=80,4,IF(P17&gt;=75,3.5,IF(P17&gt;=70,3,IF(P17&gt;=65,2.5,IF(P17&gt;=60,2,IF(P17&gt;=55,1.5,IF(P17&gt;=50,1,0)))))))))))</f>
        <v/>
      </c>
      <c r="R17" s="126" t="str">
        <f>IF(R$8="","",IF('2.ชื่อนักเรียน'!$R18="ร","ร",IF('2.ชื่อนักเรียน'!$R18="มส","",IF(OR(VLOOKUP($A17,'02.คีย์เทอม1'!$A$9:$DY$58,45,FALSE)="",VLOOKUP($A17,'03.คีย์เทอม2'!$A$9:$DY$58,45,FALSE)=""),"",(IF(VLOOKUP($A17,'02.คีย์เทอม1'!$A$9:$DY$58,46,FALSE)="",VLOOKUP($A17,'02.คีย์เทอม1'!$A$9:$DY$58,45,FALSE),VLOOKUP($A17,'02.คีย์เทอม1'!$A$9:$DY$58,46,FALSE))+IF(VLOOKUP($A17,'03.คีย์เทอม2'!$A$9:$DY$58,46,FALSE)="",VLOOKUP($A17,'03.คีย์เทอม2'!$A$9:$DY$58,45,FALSE),VLOOKUP($A17,'03.คีย์เทอม2'!$A$9:$DY$58,46,FALSE)))*100/200))))</f>
        <v/>
      </c>
      <c r="S17" s="125" t="str">
        <f>IF(R$8="","",IF('2.ชื่อนักเรียน'!$R18="ร","ร",IF('2.ชื่อนักเรียน'!$R18="มส","",IF(R17="","",IF(R17&gt;=80,4,IF(R17&gt;=75,3.5,IF(R17&gt;=70,3,IF(R17&gt;=65,2.5,IF(R17&gt;=60,2,IF(R17&gt;=55,1.5,IF(R17&gt;=50,1,0)))))))))))</f>
        <v/>
      </c>
      <c r="T17" s="126" t="str">
        <f>IF(T$8="","",IF('2.ชื่อนักเรียน'!$R18="ร","ร",IF('2.ชื่อนักเรียน'!$R18="มส","",IF(OR(VLOOKUP($A17,'02.คีย์เทอม1'!$A$9:$DY$58,50,FALSE)="",VLOOKUP($A17,'03.คีย์เทอม2'!$A$9:$DY$58,50,FALSE)=""),"",(IF(VLOOKUP($A17,'02.คีย์เทอม1'!$A$9:$DY$58,51,FALSE)="",VLOOKUP($A17,'02.คีย์เทอม1'!$A$9:$DY$58,50,FALSE),VLOOKUP($A17,'02.คีย์เทอม1'!$A$9:$DY$58,51,FALSE))+IF(VLOOKUP($A17,'03.คีย์เทอม2'!$A$9:$DY$58,51,FALSE)="",VLOOKUP($A17,'03.คีย์เทอม2'!$A$9:$DY$58,50,FALSE),VLOOKUP($A17,'03.คีย์เทอม2'!$A$9:$DY$58,51,FALSE)))*100/200))))</f>
        <v/>
      </c>
      <c r="U17" s="125" t="str">
        <f>IF(T$8="","",IF('2.ชื่อนักเรียน'!$R18="ร","ร",IF('2.ชื่อนักเรียน'!$R18="มส","",IF(T17="","",IF(T17&gt;=80,4,IF(T17&gt;=75,3.5,IF(T17&gt;=70,3,IF(T17&gt;=65,2.5,IF(T17&gt;=60,2,IF(T17&gt;=55,1.5,IF(T17&gt;=50,1,0)))))))))))</f>
        <v/>
      </c>
      <c r="V17" s="126" t="str">
        <f>IF(V$8="","",IF('2.ชื่อนักเรียน'!$R18="ร","ร",IF('2.ชื่อนักเรียน'!$R18="มส","",IF(OR(VLOOKUP($A17,'02.คีย์เทอม1'!$A$9:$DY$58,55,FALSE)="",VLOOKUP($A17,'03.คีย์เทอม2'!$A$9:$DY$58,55,FALSE)=""),"",(IF(VLOOKUP($A17,'02.คีย์เทอม1'!$A$9:$DY$58,56,FALSE)="",VLOOKUP($A17,'02.คีย์เทอม1'!$A$9:$DY$58,55,FALSE),VLOOKUP($A17,'02.คีย์เทอม1'!$A$9:$DY$58,56,FALSE))+IF(VLOOKUP($A17,'03.คีย์เทอม2'!$A$9:$DY$58,56,FALSE)="",VLOOKUP($A17,'03.คีย์เทอม2'!$A$9:$DY$58,55,FALSE),VLOOKUP($A17,'03.คีย์เทอม2'!$A$9:$DY$58,56,FALSE)))*100/200))))</f>
        <v/>
      </c>
      <c r="W17" s="208" t="str">
        <f>IF(V$8="","",IF('2.ชื่อนักเรียน'!$R18="ร","ร",IF('2.ชื่อนักเรียน'!$R18="มส","",IF(V17="","",IF(V17&gt;=80,4,IF(V17&gt;=75,3.5,IF(V17&gt;=70,3,IF(V17&gt;=65,2.5,IF(V17&gt;=60,2,IF(V17&gt;=55,1.5,IF(V17&gt;=50,1,0)))))))))))</f>
        <v/>
      </c>
      <c r="X17" s="18">
        <v>8</v>
      </c>
      <c r="Y17" s="122" t="str">
        <f>IF('2.ชื่อนักเรียน'!$C18="","",'2.ชื่อนักเรียน'!$C18)</f>
        <v/>
      </c>
      <c r="Z17" s="272" t="str">
        <f>IF('2.ชื่อนักเรียน'!$D18="","",'2.ชื่อนักเรียน'!$D18)</f>
        <v/>
      </c>
      <c r="AA17" s="378" t="str">
        <f>IF(AA$8="","",IF('2.ชื่อนักเรียน'!$R18="ร","ร",IF('2.ชื่อนักเรียน'!$R18="มส","",IF(OR(VLOOKUP($A17,'02.คีย์เทอม1'!$A$9:$DY$58,60,FALSE)="",VLOOKUP($A17,'03.คีย์เทอม2'!$A$9:$DY$58,60,FALSE)=""),"",(IF(VLOOKUP($A17,'02.คีย์เทอม1'!$A$9:$DY$58,61,FALSE)="",VLOOKUP($A17,'02.คีย์เทอม1'!$A$9:$DY$58,60,FALSE),VLOOKUP($A17,'02.คีย์เทอม1'!$A$9:$DY$58,61,FALSE))+IF(VLOOKUP($A17,'03.คีย์เทอม2'!$A$9:$DY$58,61,FALSE)="",VLOOKUP($A17,'03.คีย์เทอม2'!$A$9:$DY$58,60,FALSE),VLOOKUP($A17,'03.คีย์เทอม2'!$A$9:$DY$58,61,FALSE)))*100/200))))</f>
        <v/>
      </c>
      <c r="AB17" s="125" t="str">
        <f>IF(AA$8="","",IF('2.ชื่อนักเรียน'!$R18="ร","ร",IF('2.ชื่อนักเรียน'!$R18="มส","",IF(AA17="","",IF(AA17&gt;=80,4,IF(AA17&gt;=75,3.5,IF(AA17&gt;=70,3,IF(AA17&gt;=65,2.5,IF(AA17&gt;=60,2,IF(AA17&gt;=55,1.5,IF(AA17&gt;=50,1,0)))))))))))</f>
        <v/>
      </c>
      <c r="AC17" s="126" t="str">
        <f>IF(AC$8="","",IF('2.ชื่อนักเรียน'!$R18="ร","ร",IF('2.ชื่อนักเรียน'!$R18="มส","",IF(OR(VLOOKUP($A17,'02.คีย์เทอม1'!$A$9:$DY$58,65,FALSE)="",VLOOKUP($A17,'03.คีย์เทอม2'!$A$9:$DY$58,65,FALSE)=""),"",(IF(VLOOKUP($A17,'02.คีย์เทอม1'!$A$9:$DY$58,66,FALSE)="",VLOOKUP($A17,'02.คีย์เทอม1'!$A$9:$DY$58,65,FALSE),VLOOKUP($A17,'02.คีย์เทอม1'!$A$9:$DY$58,66,FALSE))+IF(VLOOKUP($A17,'03.คีย์เทอม2'!$A$9:$DY$58,66,FALSE)="",VLOOKUP($A17,'03.คีย์เทอม2'!$A$9:$DY$58,65,FALSE),VLOOKUP($A17,'03.คีย์เทอม2'!$A$9:$DY$58,66,FALSE)))*100/200))))</f>
        <v/>
      </c>
      <c r="AD17" s="125" t="str">
        <f>IF(AC$8="","",IF('2.ชื่อนักเรียน'!$R18="ร","ร",IF('2.ชื่อนักเรียน'!$R18="มส","",IF(AC17="","",IF(AC17&gt;=80,4,IF(AC17&gt;=75,3.5,IF(AC17&gt;=70,3,IF(AC17&gt;=65,2.5,IF(AC17&gt;=60,2,IF(AC17&gt;=55,1.5,IF(AC17&gt;=50,1,0)))))))))))</f>
        <v/>
      </c>
      <c r="AE17" s="126" t="str">
        <f>IF(AE$8="","",IF('2.ชื่อนักเรียน'!$R18="ร","ร",IF('2.ชื่อนักเรียน'!$R18="มส","",IF(OR(VLOOKUP($A17,'02.คีย์เทอม1'!$A$9:$DY$58,70,FALSE)="",VLOOKUP($A17,'03.คีย์เทอม2'!$A$9:$DY$58,70,FALSE)=""),"",(IF(VLOOKUP($A17,'02.คีย์เทอม1'!$A$9:$DY$58,71,FALSE)="",VLOOKUP($A17,'02.คีย์เทอม1'!$A$9:$DY$58,70,FALSE),VLOOKUP($A17,'02.คีย์เทอม1'!$A$9:$DY$58,71,FALSE))+IF(VLOOKUP($A17,'03.คีย์เทอม2'!$A$9:$DY$58,71,FALSE)="",VLOOKUP($A17,'03.คีย์เทอม2'!$A$9:$DY$58,70,FALSE),VLOOKUP($A17,'03.คีย์เทอม2'!$A$9:$DY$58,71,FALSE)))*100/200))))</f>
        <v/>
      </c>
      <c r="AF17" s="125" t="str">
        <f>IF(AE$8="","",IF('2.ชื่อนักเรียน'!$R18="ร","ร",IF('2.ชื่อนักเรียน'!$R18="มส","",IF(AE17="","",IF(AE17&gt;=80,4,IF(AE17&gt;=75,3.5,IF(AE17&gt;=70,3,IF(AE17&gt;=65,2.5,IF(AE17&gt;=60,2,IF(AE17&gt;=55,1.5,IF(AE17&gt;=50,1,0)))))))))))</f>
        <v/>
      </c>
      <c r="AG17" s="126" t="str">
        <f>IF(AG$8="","",IF('2.ชื่อนักเรียน'!$R18="ร","ร",IF('2.ชื่อนักเรียน'!$R18="มส","",IF(OR(VLOOKUP($A17,'02.คีย์เทอม1'!$A$9:$DY$58,75,FALSE)="",VLOOKUP($A17,'03.คีย์เทอม2'!$A$9:$DY$58,75,FALSE)=""),"",(IF(VLOOKUP($A17,'02.คีย์เทอม1'!$A$9:$DY$58,76,FALSE)="",VLOOKUP($A17,'02.คีย์เทอม1'!$A$9:$DY$58,75,FALSE),VLOOKUP($A17,'02.คีย์เทอม1'!$A$9:$DY$58,76,FALSE))+IF(VLOOKUP($A17,'03.คีย์เทอม2'!$A$9:$DY$58,76,FALSE)="",VLOOKUP($A17,'03.คีย์เทอม2'!$A$9:$DY$58,75,FALSE),VLOOKUP($A17,'03.คีย์เทอม2'!$A$9:$DY$58,76,FALSE)))*100/200))))</f>
        <v/>
      </c>
      <c r="AH17" s="125" t="str">
        <f>IF(AG$8="","",IF('2.ชื่อนักเรียน'!$R18="ร","ร",IF('2.ชื่อนักเรียน'!$R18="มส","",IF(AG17="","",IF(AG17&gt;=80,4,IF(AG17&gt;=75,3.5,IF(AG17&gt;=70,3,IF(AG17&gt;=65,2.5,IF(AG17&gt;=60,2,IF(AG17&gt;=55,1.5,IF(AG17&gt;=50,1,0)))))))))))</f>
        <v/>
      </c>
      <c r="AI17" s="126" t="str">
        <f>IF(AI$8="","",IF('2.ชื่อนักเรียน'!$R18="ร","ร",IF('2.ชื่อนักเรียน'!$R18="มส","",IF(OR(VLOOKUP($A17,'02.คีย์เทอม1'!$A$9:$DY$58,80,FALSE)="",VLOOKUP($A17,'03.คีย์เทอม2'!$A$9:$DY$58,80,FALSE)=""),"",(IF(VLOOKUP($A17,'02.คีย์เทอม1'!$A$9:$DY$58,81,FALSE)="",VLOOKUP($A17,'02.คีย์เทอม1'!$A$9:$DY$58,80,FALSE),VLOOKUP($A17,'02.คีย์เทอม1'!$A$9:$DY$58,81,FALSE))+IF(VLOOKUP($A17,'03.คีย์เทอม2'!$A$9:$DY$58,81,FALSE)="",VLOOKUP($A17,'03.คีย์เทอม2'!$A$9:$DY$58,80,FALSE),VLOOKUP($A17,'03.คีย์เทอม2'!$A$9:$DY$58,81,FALSE)))*100/200))))</f>
        <v/>
      </c>
      <c r="AJ17" s="125" t="str">
        <f>IF(AI$8="","",IF('2.ชื่อนักเรียน'!$R18="ร","ร",IF('2.ชื่อนักเรียน'!$R18="มส","",IF(AI17="","",IF(AI17&gt;=80,4,IF(AI17&gt;=75,3.5,IF(AI17&gt;=70,3,IF(AI17&gt;=65,2.5,IF(AI17&gt;=60,2,IF(AI17&gt;=55,1.5,IF(AI17&gt;=50,1,0)))))))))))</f>
        <v/>
      </c>
      <c r="AK17" s="126" t="str">
        <f>IF(AK$8="","",IF('2.ชื่อนักเรียน'!$R18="ร","ร",IF('2.ชื่อนักเรียน'!$R18="มส","",IF(OR(VLOOKUP($A17,'02.คีย์เทอม1'!$A$9:$DY$58,85,FALSE)="",VLOOKUP($A17,'03.คีย์เทอม2'!$A$9:$DY$58,85,FALSE)=""),"",(IF(VLOOKUP($A17,'02.คีย์เทอม1'!$A$9:$DY$58,86,FALSE)="",VLOOKUP($A17,'02.คีย์เทอม1'!$A$9:$DY$58,85,FALSE),VLOOKUP($A17,'02.คีย์เทอม1'!$A$9:$DY$58,86,FALSE))+IF(VLOOKUP($A17,'03.คีย์เทอม2'!$A$9:$DY$58,86,FALSE)="",VLOOKUP($A17,'03.คีย์เทอม2'!$A$9:$DY$58,85,FALSE),VLOOKUP($A17,'03.คีย์เทอม2'!$A$9:$DY$58,86,FALSE)))*100/200))))</f>
        <v/>
      </c>
      <c r="AL17" s="125" t="str">
        <f>IF(AK$8="","",IF('2.ชื่อนักเรียน'!$R18="ร","ร",IF('2.ชื่อนักเรียน'!$R18="มส","",IF(AK17="","",IF(AK17&gt;=80,4,IF(AK17&gt;=75,3.5,IF(AK17&gt;=70,3,IF(AK17&gt;=65,2.5,IF(AK17&gt;=60,2,IF(AK17&gt;=55,1.5,IF(AK17&gt;=50,1,0)))))))))))</f>
        <v/>
      </c>
      <c r="AM17" s="126" t="str">
        <f>IF(AM$8="","",IF('2.ชื่อนักเรียน'!$R18="ร","ร",IF('2.ชื่อนักเรียน'!$R18="มส","",IF(OR(VLOOKUP($A17,'02.คีย์เทอม1'!$A$9:$DY$58,90,FALSE)="",VLOOKUP($A17,'03.คีย์เทอม2'!$A$9:$DY$58,90,FALSE)=""),"",(IF(VLOOKUP($A17,'02.คีย์เทอม1'!$A$9:$DY$58,91,FALSE)="",VLOOKUP($A17,'02.คีย์เทอม1'!$A$9:$DY$58,90,FALSE),VLOOKUP($A17,'02.คีย์เทอม1'!$A$9:$DY$58,91,FALSE))+IF(VLOOKUP($A17,'03.คีย์เทอม2'!$A$9:$DY$58,91,FALSE)="",VLOOKUP($A17,'03.คีย์เทอม2'!$A$9:$DY$58,90,FALSE),VLOOKUP($A17,'03.คีย์เทอม2'!$A$9:$DY$58,91,FALSE)))*100/200))))</f>
        <v/>
      </c>
      <c r="AN17" s="125" t="str">
        <f>IF(AM$8="","",IF('2.ชื่อนักเรียน'!$R18="ร","ร",IF('2.ชื่อนักเรียน'!$R18="มส","",IF(AM17="","",IF(AM17&gt;=80,4,IF(AM17&gt;=75,3.5,IF(AM17&gt;=70,3,IF(AM17&gt;=65,2.5,IF(AM17&gt;=60,2,IF(AM17&gt;=55,1.5,IF(AM17&gt;=50,1,0)))))))))))</f>
        <v/>
      </c>
      <c r="AO17" s="126" t="str">
        <f>IF(AO$8="","",IF('2.ชื่อนักเรียน'!$R18="ร","ร",IF('2.ชื่อนักเรียน'!$R18="มส","",IF(OR(VLOOKUP($A17,'02.คีย์เทอม1'!$A$9:$DY$58,95,FALSE)="",VLOOKUP($A17,'03.คีย์เทอม2'!$A$9:$DY$58,95,FALSE)=""),"",(IF(VLOOKUP($A17,'02.คีย์เทอม1'!$A$9:$DY$58,96,FALSE)="",VLOOKUP($A17,'02.คีย์เทอม1'!$A$9:$DY$58,95,FALSE),VLOOKUP($A17,'02.คีย์เทอม1'!$A$9:$DY$58,96,FALSE))+IF(VLOOKUP($A17,'03.คีย์เทอม2'!$A$9:$DY$58,96,FALSE)="",VLOOKUP($A17,'03.คีย์เทอม2'!$A$9:$DY$58,95,FALSE),VLOOKUP($A17,'03.คีย์เทอม2'!$A$9:$DY$58,96,FALSE)))*100/200))))</f>
        <v/>
      </c>
      <c r="AP17" s="125" t="str">
        <f>IF(AO$8="","",IF('2.ชื่อนักเรียน'!$R18="ร","ร",IF('2.ชื่อนักเรียน'!$R18="มส","",IF(AO17="","",IF(AO17&gt;=80,4,IF(AO17&gt;=75,3.5,IF(AO17&gt;=70,3,IF(AO17&gt;=65,2.5,IF(AO17&gt;=60,2,IF(AO17&gt;=55,1.5,IF(AO17&gt;=50,1,0)))))))))))</f>
        <v/>
      </c>
      <c r="AQ17" s="126" t="str">
        <f>IF(AQ$8="","",IF('2.ชื่อนักเรียน'!$R18="ร","ร",IF('2.ชื่อนักเรียน'!$R18="มส","",IF(OR(VLOOKUP($A17,'02.คีย์เทอม1'!$A$9:$DY$58,100,FALSE)="",VLOOKUP($A17,'03.คีย์เทอม2'!$A$9:$DY$58,100,FALSE)=""),"",(IF(VLOOKUP($A17,'02.คีย์เทอม1'!$A$9:$DY$58,101,FALSE)="",VLOOKUP($A17,'02.คีย์เทอม1'!$A$9:$DY$58,100,FALSE),VLOOKUP($A17,'02.คีย์เทอม1'!$A$9:$DY$58,101,FALSE))+IF(VLOOKUP($A17,'03.คีย์เทอม2'!$A$9:$DY$58,101,FALSE)="",VLOOKUP($A17,'03.คีย์เทอม2'!$A$9:$DY$58,100,FALSE),VLOOKUP($A17,'03.คีย์เทอม2'!$A$9:$DY$58,101,FALSE)))*100/200))))</f>
        <v/>
      </c>
      <c r="AR17" s="125" t="str">
        <f>IF(AQ$8="","",IF('2.ชื่อนักเรียน'!$R18="ร","ร",IF('2.ชื่อนักเรียน'!$R18="มส","",IF(AQ17="","",IF(AQ17&gt;=80,4,IF(AQ17&gt;=75,3.5,IF(AQ17&gt;=70,3,IF(AQ17&gt;=65,2.5,IF(AQ17&gt;=60,2,IF(AQ17&gt;=55,1.5,IF(AQ17&gt;=50,1,0)))))))))))</f>
        <v/>
      </c>
      <c r="AS17" s="126" t="str">
        <f>IF(AS$8="","",IF('2.ชื่อนักเรียน'!$R18="ร","ร",IF('2.ชื่อนักเรียน'!$R18="มส","",IF(OR(VLOOKUP($A17,'02.คีย์เทอม1'!$A$9:$DY$58,105,FALSE)="",VLOOKUP($A17,'03.คีย์เทอม2'!$A$9:$DY$58,105,FALSE)=""),"",(IF(VLOOKUP($A17,'02.คีย์เทอม1'!$A$9:$DY$58,106,FALSE)="",VLOOKUP($A17,'02.คีย์เทอม1'!$A$9:$DY$58,105,FALSE),VLOOKUP($A17,'02.คีย์เทอม1'!$A$9:$DY$58,106,FALSE))+IF(VLOOKUP($A17,'03.คีย์เทอม2'!$A$9:$DY$58,106,FALSE)="",VLOOKUP($A17,'03.คีย์เทอม2'!$A$9:$DY$58,105,FALSE),VLOOKUP($A17,'03.คีย์เทอม2'!$A$9:$DY$58,106,FALSE)))*100/200))))</f>
        <v/>
      </c>
      <c r="AT17" s="125" t="str">
        <f>IF(AS$8="","",IF('2.ชื่อนักเรียน'!$R18="ร","ร",IF('2.ชื่อนักเรียน'!$R18="มส","",IF(AS17="","",IF(AS17&gt;=80,4,IF(AS17&gt;=75,3.5,IF(AS17&gt;=70,3,IF(AS17&gt;=65,2.5,IF(AS17&gt;=60,2,IF(AS17&gt;=55,1.5,IF(AS17&gt;=50,1,0)))))))))))</f>
        <v/>
      </c>
      <c r="AU17" s="126" t="str">
        <f t="shared" si="16"/>
        <v/>
      </c>
      <c r="AV17" s="126" t="str">
        <f t="shared" si="17"/>
        <v/>
      </c>
      <c r="AW17" s="541" t="str">
        <f t="shared" si="18"/>
        <v/>
      </c>
      <c r="AX17" s="539" t="str">
        <f>IF('2.ชื่อนักเรียน'!R18="มส","มส",IF('2.ชื่อนักเรียน'!R18="ย้าย","ย้าย",IF('2.ชื่อนักเรียน'!R18="ร","ร",IF(CE17="","",RANK(CE17,$CE$10:$CE$59,0)))))</f>
        <v/>
      </c>
      <c r="AY17" s="393" t="str">
        <f t="shared" si="19"/>
        <v/>
      </c>
      <c r="AZ17" s="381" t="str">
        <f t="shared" si="1"/>
        <v/>
      </c>
      <c r="BA17" s="383" t="str">
        <f t="shared" si="20"/>
        <v/>
      </c>
      <c r="BB17" s="335" t="str">
        <f t="shared" si="2"/>
        <v/>
      </c>
      <c r="BC17" s="335" t="str">
        <f t="shared" si="21"/>
        <v/>
      </c>
      <c r="BD17" s="335" t="str">
        <f t="shared" si="3"/>
        <v/>
      </c>
      <c r="BE17" s="335" t="str">
        <f t="shared" si="4"/>
        <v/>
      </c>
      <c r="BF17" s="331" t="str">
        <f t="shared" si="5"/>
        <v/>
      </c>
      <c r="BG17" s="331" t="str">
        <f t="shared" si="6"/>
        <v/>
      </c>
      <c r="BH17" s="335" t="str">
        <f t="shared" si="7"/>
        <v/>
      </c>
      <c r="BI17" s="335" t="str">
        <f t="shared" si="22"/>
        <v/>
      </c>
      <c r="BJ17" s="335" t="str">
        <f t="shared" si="8"/>
        <v/>
      </c>
      <c r="BK17" s="335" t="str">
        <f t="shared" si="23"/>
        <v/>
      </c>
      <c r="BL17" s="335" t="str">
        <f t="shared" si="9"/>
        <v/>
      </c>
      <c r="BM17" s="335" t="str">
        <f t="shared" si="10"/>
        <v/>
      </c>
      <c r="BN17" s="335" t="str">
        <f t="shared" si="11"/>
        <v/>
      </c>
      <c r="BO17" s="335" t="str">
        <f t="shared" si="12"/>
        <v/>
      </c>
      <c r="BP17" s="331" t="str">
        <f t="shared" si="13"/>
        <v/>
      </c>
      <c r="BQ17" s="384" t="str">
        <f t="shared" si="14"/>
        <v/>
      </c>
      <c r="BR17" s="332" t="str">
        <f t="shared" si="15"/>
        <v/>
      </c>
      <c r="BS17" s="381" t="str">
        <f t="shared" si="24"/>
        <v/>
      </c>
      <c r="BT17" s="331" t="str">
        <f t="shared" si="25"/>
        <v/>
      </c>
      <c r="BU17" s="331" t="str">
        <f t="shared" si="26"/>
        <v/>
      </c>
      <c r="BV17" s="331" t="str">
        <f t="shared" si="27"/>
        <v/>
      </c>
      <c r="BW17" s="331" t="str">
        <f t="shared" si="28"/>
        <v/>
      </c>
      <c r="BX17" s="331" t="str">
        <f t="shared" si="29"/>
        <v/>
      </c>
      <c r="BY17" s="331" t="str">
        <f t="shared" si="30"/>
        <v/>
      </c>
      <c r="BZ17" s="331" t="str">
        <f t="shared" si="31"/>
        <v/>
      </c>
      <c r="CA17" s="331" t="str">
        <f t="shared" si="32"/>
        <v/>
      </c>
      <c r="CB17" s="331" t="str">
        <f t="shared" si="33"/>
        <v/>
      </c>
      <c r="CC17" s="384" t="str">
        <f t="shared" si="34"/>
        <v/>
      </c>
      <c r="CD17" s="332" t="str">
        <f t="shared" si="35"/>
        <v/>
      </c>
      <c r="CE17" s="177" t="str">
        <f t="shared" si="36"/>
        <v/>
      </c>
    </row>
    <row r="18" spans="1:83" s="17" customFormat="1" ht="16.5" customHeight="1" x14ac:dyDescent="0.2">
      <c r="A18" s="18">
        <v>9</v>
      </c>
      <c r="B18" s="122" t="str">
        <f>IF('2.ชื่อนักเรียน'!$C19="","",'2.ชื่อนักเรียน'!$C19)</f>
        <v/>
      </c>
      <c r="C18" s="26" t="str">
        <f>IF('2.ชื่อนักเรียน'!$D19="","",'2.ชื่อนักเรียน'!$D19)</f>
        <v/>
      </c>
      <c r="D18" s="207" t="str">
        <f>IF(D$8="","",IF('2.ชื่อนักเรียน'!$R19="ร","ร",IF('2.ชื่อนักเรียน'!$R19="มส","",IF(OR(VLOOKUP($A18,'02.คีย์เทอม1'!$A$9:$DY$58,10,FALSE)="",VLOOKUP($A18,'03.คีย์เทอม2'!$A$9:$DY$58,10,FALSE)=""),"",(IF(VLOOKUP($A18,'02.คีย์เทอม1'!$A$9:$DY$58,11,FALSE)="",VLOOKUP($A18,'02.คีย์เทอม1'!$A$9:$DY$58,10,FALSE),VLOOKUP($A18,'02.คีย์เทอม1'!$A$9:$DY$58,11,FALSE))+IF(VLOOKUP($A18,'03.คีย์เทอม2'!$A$9:$DY$58,11,FALSE)="",VLOOKUP($A18,'03.คีย์เทอม2'!$A$9:$DY$58,10,FALSE),VLOOKUP($A18,'03.คีย์เทอม2'!$A$9:$DY$58,11,FALSE)))*100/200))))</f>
        <v/>
      </c>
      <c r="E18" s="125" t="str">
        <f>IF(D$8="","",IF('2.ชื่อนักเรียน'!$R19="ร","ร",IF('2.ชื่อนักเรียน'!$R19="มส","",IF(D18="","",IF(D18&gt;=80,4,IF(D18&gt;=75,3.5,IF(D18&gt;=70,3,IF(D18&gt;=65,2.5,IF(D18&gt;=60,2,IF(D18&gt;=55,1.5,IF(D18&gt;=50,1,0)))))))))))</f>
        <v/>
      </c>
      <c r="F18" s="126" t="str">
        <f>IF(F$8="","",IF('2.ชื่อนักเรียน'!$R19="ร","ร",IF('2.ชื่อนักเรียน'!$R19="มส","",IF(OR(VLOOKUP($A18,'02.คีย์เทอม1'!$A$9:$DY$58,15,FALSE)="",VLOOKUP($A18,'03.คีย์เทอม2'!$A$9:$DY$58,15,FALSE)=""),"",(IF(VLOOKUP($A18,'02.คีย์เทอม1'!$A$9:$DY$58,16,FALSE)="",VLOOKUP($A18,'02.คีย์เทอม1'!$A$9:$DY$58,15,FALSE),VLOOKUP($A18,'02.คีย์เทอม1'!$A$9:$DY$58,16,FALSE))+IF(VLOOKUP($A18,'03.คีย์เทอม2'!$A$9:$DY$58,16,FALSE)="",VLOOKUP($A18,'03.คีย์เทอม2'!$A$9:$DY$58,15,FALSE),VLOOKUP($A18,'03.คีย์เทอม2'!$A$9:$DY$58,16,FALSE)))*100/200))))</f>
        <v/>
      </c>
      <c r="G18" s="125" t="str">
        <f>IF(F$8="","",IF('2.ชื่อนักเรียน'!$R19="ร","ร",IF('2.ชื่อนักเรียน'!$R19="มส","",IF(F18="","",IF(F18&gt;=80,4,IF(F18&gt;=75,3.5,IF(F18&gt;=70,3,IF(F18&gt;=65,2.5,IF(F18&gt;=60,2,IF(F18&gt;=55,1.5,IF(F18&gt;=50,1,0)))))))))))</f>
        <v/>
      </c>
      <c r="H18" s="126" t="str">
        <f>IF(H$8="","",IF('2.ชื่อนักเรียน'!$R19="ร","ร",IF('2.ชื่อนักเรียน'!$R19="มส","",IF(OR(VLOOKUP($A18,'02.คีย์เทอม1'!$A$9:$DY$58,20,FALSE)="",VLOOKUP($A18,'03.คีย์เทอม2'!$A$9:$DY$58,20,FALSE)=""),"",(IF(VLOOKUP($A18,'02.คีย์เทอม1'!$A$9:$DY$58,21,FALSE)="",VLOOKUP($A18,'02.คีย์เทอม1'!$A$9:$DY$58,20,FALSE),VLOOKUP($A18,'02.คีย์เทอม1'!$A$9:$DY$58,21,FALSE))+IF(VLOOKUP($A18,'03.คีย์เทอม2'!$A$9:$DY$58,21,FALSE)="",VLOOKUP($A18,'03.คีย์เทอม2'!$A$9:$DY$58,20,FALSE),VLOOKUP($A18,'03.คีย์เทอม2'!$A$9:$DY$58,21,FALSE)))*100/200))))</f>
        <v/>
      </c>
      <c r="I18" s="125" t="str">
        <f>IF(H$8="","",IF('2.ชื่อนักเรียน'!$R19="ร","ร",IF('2.ชื่อนักเรียน'!$R19="มส","",IF(H18="","",IF(H18&gt;=80,4,IF(H18&gt;=75,3.5,IF(H18&gt;=70,3,IF(H18&gt;=65,2.5,IF(H18&gt;=60,2,IF(H18&gt;=55,1.5,IF(H18&gt;=50,1,0)))))))))))</f>
        <v/>
      </c>
      <c r="J18" s="126" t="str">
        <f>IF(J$8="","",IF('2.ชื่อนักเรียน'!$R19="ร","ร",IF('2.ชื่อนักเรียน'!$R19="มส","",IF(OR(VLOOKUP($A18,'02.คีย์เทอม1'!$A$9:$DY$58,25,FALSE)="",VLOOKUP($A18,'03.คีย์เทอม2'!$A$9:$DY$58,25,FALSE)=""),"",(IF(VLOOKUP($A18,'02.คีย์เทอม1'!$A$9:$DY$58,26,FALSE)="",VLOOKUP($A18,'02.คีย์เทอม1'!$A$9:$DY$58,25,FALSE),VLOOKUP($A18,'02.คีย์เทอม1'!$A$9:$DY$58,26,FALSE))+IF(VLOOKUP($A18,'03.คีย์เทอม2'!$A$9:$DY$58,26,FALSE)="",VLOOKUP($A18,'03.คีย์เทอม2'!$A$9:$DY$58,25,FALSE),VLOOKUP($A18,'03.คีย์เทอม2'!$A$9:$DY$58,26,FALSE)))*100/200))))</f>
        <v/>
      </c>
      <c r="K18" s="125" t="str">
        <f>IF(J$8="","",IF('2.ชื่อนักเรียน'!$R19="ร","ร",IF('2.ชื่อนักเรียน'!$R19="มส","",IF(J18="","",IF(J18&gt;=80,4,IF(J18&gt;=75,3.5,IF(J18&gt;=70,3,IF(J18&gt;=65,2.5,IF(J18&gt;=60,2,IF(J18&gt;=55,1.5,IF(J18&gt;=50,1,0)))))))))))</f>
        <v/>
      </c>
      <c r="L18" s="126" t="str">
        <f>IF(L$8="","",IF('2.ชื่อนักเรียน'!$R19="ร","ร",IF('2.ชื่อนักเรียน'!$R19="มส","",IF(OR(VLOOKUP($A18,'02.คีย์เทอม1'!$A$9:$DY$58,30,FALSE)="",VLOOKUP($A18,'03.คีย์เทอม2'!$A$9:$DY$58,30,FALSE)=""),"",(IF(VLOOKUP($A18,'02.คีย์เทอม1'!$A$9:$DY$58,31,FALSE)="",VLOOKUP($A18,'02.คีย์เทอม1'!$A$9:$DY$58,30,FALSE),VLOOKUP($A18,'02.คีย์เทอม1'!$A$9:$DY$58,31,FALSE))+IF(VLOOKUP($A18,'03.คีย์เทอม2'!$A$9:$DY$58,31,FALSE)="",VLOOKUP($A18,'03.คีย์เทอม2'!$A$9:$DY$58,30,FALSE),VLOOKUP($A18,'03.คีย์เทอม2'!$A$9:$DY$58,31,FALSE)))*100/200))))</f>
        <v/>
      </c>
      <c r="M18" s="125" t="str">
        <f>IF(L$8="","",IF('2.ชื่อนักเรียน'!$R19="ร","ร",IF('2.ชื่อนักเรียน'!$R19="มส","",IF(L18="","",IF(L18&gt;=80,4,IF(L18&gt;=75,3.5,IF(L18&gt;=70,3,IF(L18&gt;=65,2.5,IF(L18&gt;=60,2,IF(L18&gt;=55,1.5,IF(L18&gt;=50,1,0)))))))))))</f>
        <v/>
      </c>
      <c r="N18" s="126" t="str">
        <f>IF(N$8="","",IF('2.ชื่อนักเรียน'!$R19="ร","ร",IF('2.ชื่อนักเรียน'!$R19="มส","",IF(OR(VLOOKUP($A18,'02.คีย์เทอม1'!$A$9:$DY$58,35,FALSE)="",VLOOKUP($A18,'03.คีย์เทอม2'!$A$9:$DY$58,35,FALSE)=""),"",(IF(VLOOKUP($A18,'02.คีย์เทอม1'!$A$9:$DY$58,36,FALSE)="",VLOOKUP($A18,'02.คีย์เทอม1'!$A$9:$DY$58,35,FALSE),VLOOKUP($A18,'02.คีย์เทอม1'!$A$9:$DY$58,36,FALSE))+IF(VLOOKUP($A18,'03.คีย์เทอม2'!$A$9:$DY$58,36,FALSE)="",VLOOKUP($A18,'03.คีย์เทอม2'!$A$9:$DY$58,35,FALSE),VLOOKUP($A18,'03.คีย์เทอม2'!$A$9:$DY$58,36,FALSE)))*100/200))))</f>
        <v/>
      </c>
      <c r="O18" s="125" t="str">
        <f>IF(N$8="","",IF('2.ชื่อนักเรียน'!$R19="ร","ร",IF('2.ชื่อนักเรียน'!$R19="มส","",IF(N18="","",IF(N18&gt;=80,4,IF(N18&gt;=75,3.5,IF(N18&gt;=70,3,IF(N18&gt;=65,2.5,IF(N18&gt;=60,2,IF(N18&gt;=55,1.5,IF(N18&gt;=50,1,0)))))))))))</f>
        <v/>
      </c>
      <c r="P18" s="126" t="str">
        <f>IF(P$8="","",IF('2.ชื่อนักเรียน'!$R19="ร","ร",IF('2.ชื่อนักเรียน'!$R19="มส","",IF(OR(VLOOKUP($A18,'02.คีย์เทอม1'!$A$9:$DY$58,40,FALSE)="",VLOOKUP($A18,'03.คีย์เทอม2'!$A$9:$DY$58,40,FALSE)=""),"",(IF(VLOOKUP($A18,'02.คีย์เทอม1'!$A$9:$DY$58,41,FALSE)="",VLOOKUP($A18,'02.คีย์เทอม1'!$A$9:$DY$58,40,FALSE),VLOOKUP($A18,'02.คีย์เทอม1'!$A$9:$DY$58,41,FALSE))+IF(VLOOKUP($A18,'03.คีย์เทอม2'!$A$9:$DY$58,41,FALSE)="",VLOOKUP($A18,'03.คีย์เทอม2'!$A$9:$DY$58,40,FALSE),VLOOKUP($A18,'03.คีย์เทอม2'!$A$9:$DY$58,41,FALSE)))*100/200))))</f>
        <v/>
      </c>
      <c r="Q18" s="125" t="str">
        <f>IF(P$8="","",IF('2.ชื่อนักเรียน'!$R19="ร","ร",IF('2.ชื่อนักเรียน'!$R19="มส","",IF(P18="","",IF(P18&gt;=80,4,IF(P18&gt;=75,3.5,IF(P18&gt;=70,3,IF(P18&gt;=65,2.5,IF(P18&gt;=60,2,IF(P18&gt;=55,1.5,IF(P18&gt;=50,1,0)))))))))))</f>
        <v/>
      </c>
      <c r="R18" s="126" t="str">
        <f>IF(R$8="","",IF('2.ชื่อนักเรียน'!$R19="ร","ร",IF('2.ชื่อนักเรียน'!$R19="มส","",IF(OR(VLOOKUP($A18,'02.คีย์เทอม1'!$A$9:$DY$58,45,FALSE)="",VLOOKUP($A18,'03.คีย์เทอม2'!$A$9:$DY$58,45,FALSE)=""),"",(IF(VLOOKUP($A18,'02.คีย์เทอม1'!$A$9:$DY$58,46,FALSE)="",VLOOKUP($A18,'02.คีย์เทอม1'!$A$9:$DY$58,45,FALSE),VLOOKUP($A18,'02.คีย์เทอม1'!$A$9:$DY$58,46,FALSE))+IF(VLOOKUP($A18,'03.คีย์เทอม2'!$A$9:$DY$58,46,FALSE)="",VLOOKUP($A18,'03.คีย์เทอม2'!$A$9:$DY$58,45,FALSE),VLOOKUP($A18,'03.คีย์เทอม2'!$A$9:$DY$58,46,FALSE)))*100/200))))</f>
        <v/>
      </c>
      <c r="S18" s="125" t="str">
        <f>IF(R$8="","",IF('2.ชื่อนักเรียน'!$R19="ร","ร",IF('2.ชื่อนักเรียน'!$R19="มส","",IF(R18="","",IF(R18&gt;=80,4,IF(R18&gt;=75,3.5,IF(R18&gt;=70,3,IF(R18&gt;=65,2.5,IF(R18&gt;=60,2,IF(R18&gt;=55,1.5,IF(R18&gt;=50,1,0)))))))))))</f>
        <v/>
      </c>
      <c r="T18" s="126" t="str">
        <f>IF(T$8="","",IF('2.ชื่อนักเรียน'!$R19="ร","ร",IF('2.ชื่อนักเรียน'!$R19="มส","",IF(OR(VLOOKUP($A18,'02.คีย์เทอม1'!$A$9:$DY$58,50,FALSE)="",VLOOKUP($A18,'03.คีย์เทอม2'!$A$9:$DY$58,50,FALSE)=""),"",(IF(VLOOKUP($A18,'02.คีย์เทอม1'!$A$9:$DY$58,51,FALSE)="",VLOOKUP($A18,'02.คีย์เทอม1'!$A$9:$DY$58,50,FALSE),VLOOKUP($A18,'02.คีย์เทอม1'!$A$9:$DY$58,51,FALSE))+IF(VLOOKUP($A18,'03.คีย์เทอม2'!$A$9:$DY$58,51,FALSE)="",VLOOKUP($A18,'03.คีย์เทอม2'!$A$9:$DY$58,50,FALSE),VLOOKUP($A18,'03.คีย์เทอม2'!$A$9:$DY$58,51,FALSE)))*100/200))))</f>
        <v/>
      </c>
      <c r="U18" s="125" t="str">
        <f>IF(T$8="","",IF('2.ชื่อนักเรียน'!$R19="ร","ร",IF('2.ชื่อนักเรียน'!$R19="มส","",IF(T18="","",IF(T18&gt;=80,4,IF(T18&gt;=75,3.5,IF(T18&gt;=70,3,IF(T18&gt;=65,2.5,IF(T18&gt;=60,2,IF(T18&gt;=55,1.5,IF(T18&gt;=50,1,0)))))))))))</f>
        <v/>
      </c>
      <c r="V18" s="126" t="str">
        <f>IF(V$8="","",IF('2.ชื่อนักเรียน'!$R19="ร","ร",IF('2.ชื่อนักเรียน'!$R19="มส","",IF(OR(VLOOKUP($A18,'02.คีย์เทอม1'!$A$9:$DY$58,55,FALSE)="",VLOOKUP($A18,'03.คีย์เทอม2'!$A$9:$DY$58,55,FALSE)=""),"",(IF(VLOOKUP($A18,'02.คีย์เทอม1'!$A$9:$DY$58,56,FALSE)="",VLOOKUP($A18,'02.คีย์เทอม1'!$A$9:$DY$58,55,FALSE),VLOOKUP($A18,'02.คีย์เทอม1'!$A$9:$DY$58,56,FALSE))+IF(VLOOKUP($A18,'03.คีย์เทอม2'!$A$9:$DY$58,56,FALSE)="",VLOOKUP($A18,'03.คีย์เทอม2'!$A$9:$DY$58,55,FALSE),VLOOKUP($A18,'03.คีย์เทอม2'!$A$9:$DY$58,56,FALSE)))*100/200))))</f>
        <v/>
      </c>
      <c r="W18" s="208" t="str">
        <f>IF(V$8="","",IF('2.ชื่อนักเรียน'!$R19="ร","ร",IF('2.ชื่อนักเรียน'!$R19="มส","",IF(V18="","",IF(V18&gt;=80,4,IF(V18&gt;=75,3.5,IF(V18&gt;=70,3,IF(V18&gt;=65,2.5,IF(V18&gt;=60,2,IF(V18&gt;=55,1.5,IF(V18&gt;=50,1,0)))))))))))</f>
        <v/>
      </c>
      <c r="X18" s="18">
        <v>9</v>
      </c>
      <c r="Y18" s="122" t="str">
        <f>IF('2.ชื่อนักเรียน'!$C19="","",'2.ชื่อนักเรียน'!$C19)</f>
        <v/>
      </c>
      <c r="Z18" s="272" t="str">
        <f>IF('2.ชื่อนักเรียน'!$D19="","",'2.ชื่อนักเรียน'!$D19)</f>
        <v/>
      </c>
      <c r="AA18" s="378" t="str">
        <f>IF(AA$8="","",IF('2.ชื่อนักเรียน'!$R19="ร","ร",IF('2.ชื่อนักเรียน'!$R19="มส","",IF(OR(VLOOKUP($A18,'02.คีย์เทอม1'!$A$9:$DY$58,60,FALSE)="",VLOOKUP($A18,'03.คีย์เทอม2'!$A$9:$DY$58,60,FALSE)=""),"",(IF(VLOOKUP($A18,'02.คีย์เทอม1'!$A$9:$DY$58,61,FALSE)="",VLOOKUP($A18,'02.คีย์เทอม1'!$A$9:$DY$58,60,FALSE),VLOOKUP($A18,'02.คีย์เทอม1'!$A$9:$DY$58,61,FALSE))+IF(VLOOKUP($A18,'03.คีย์เทอม2'!$A$9:$DY$58,61,FALSE)="",VLOOKUP($A18,'03.คีย์เทอม2'!$A$9:$DY$58,60,FALSE),VLOOKUP($A18,'03.คีย์เทอม2'!$A$9:$DY$58,61,FALSE)))*100/200))))</f>
        <v/>
      </c>
      <c r="AB18" s="125" t="str">
        <f>IF(AA$8="","",IF('2.ชื่อนักเรียน'!$R19="ร","ร",IF('2.ชื่อนักเรียน'!$R19="มส","",IF(AA18="","",IF(AA18&gt;=80,4,IF(AA18&gt;=75,3.5,IF(AA18&gt;=70,3,IF(AA18&gt;=65,2.5,IF(AA18&gt;=60,2,IF(AA18&gt;=55,1.5,IF(AA18&gt;=50,1,0)))))))))))</f>
        <v/>
      </c>
      <c r="AC18" s="126" t="str">
        <f>IF(AC$8="","",IF('2.ชื่อนักเรียน'!$R19="ร","ร",IF('2.ชื่อนักเรียน'!$R19="มส","",IF(OR(VLOOKUP($A18,'02.คีย์เทอม1'!$A$9:$DY$58,65,FALSE)="",VLOOKUP($A18,'03.คีย์เทอม2'!$A$9:$DY$58,65,FALSE)=""),"",(IF(VLOOKUP($A18,'02.คีย์เทอม1'!$A$9:$DY$58,66,FALSE)="",VLOOKUP($A18,'02.คีย์เทอม1'!$A$9:$DY$58,65,FALSE),VLOOKUP($A18,'02.คีย์เทอม1'!$A$9:$DY$58,66,FALSE))+IF(VLOOKUP($A18,'03.คีย์เทอม2'!$A$9:$DY$58,66,FALSE)="",VLOOKUP($A18,'03.คีย์เทอม2'!$A$9:$DY$58,65,FALSE),VLOOKUP($A18,'03.คีย์เทอม2'!$A$9:$DY$58,66,FALSE)))*100/200))))</f>
        <v/>
      </c>
      <c r="AD18" s="125" t="str">
        <f>IF(AC$8="","",IF('2.ชื่อนักเรียน'!$R19="ร","ร",IF('2.ชื่อนักเรียน'!$R19="มส","",IF(AC18="","",IF(AC18&gt;=80,4,IF(AC18&gt;=75,3.5,IF(AC18&gt;=70,3,IF(AC18&gt;=65,2.5,IF(AC18&gt;=60,2,IF(AC18&gt;=55,1.5,IF(AC18&gt;=50,1,0)))))))))))</f>
        <v/>
      </c>
      <c r="AE18" s="126" t="str">
        <f>IF(AE$8="","",IF('2.ชื่อนักเรียน'!$R19="ร","ร",IF('2.ชื่อนักเรียน'!$R19="มส","",IF(OR(VLOOKUP($A18,'02.คีย์เทอม1'!$A$9:$DY$58,70,FALSE)="",VLOOKUP($A18,'03.คีย์เทอม2'!$A$9:$DY$58,70,FALSE)=""),"",(IF(VLOOKUP($A18,'02.คีย์เทอม1'!$A$9:$DY$58,71,FALSE)="",VLOOKUP($A18,'02.คีย์เทอม1'!$A$9:$DY$58,70,FALSE),VLOOKUP($A18,'02.คีย์เทอม1'!$A$9:$DY$58,71,FALSE))+IF(VLOOKUP($A18,'03.คีย์เทอม2'!$A$9:$DY$58,71,FALSE)="",VLOOKUP($A18,'03.คีย์เทอม2'!$A$9:$DY$58,70,FALSE),VLOOKUP($A18,'03.คีย์เทอม2'!$A$9:$DY$58,71,FALSE)))*100/200))))</f>
        <v/>
      </c>
      <c r="AF18" s="125" t="str">
        <f>IF(AE$8="","",IF('2.ชื่อนักเรียน'!$R19="ร","ร",IF('2.ชื่อนักเรียน'!$R19="มส","",IF(AE18="","",IF(AE18&gt;=80,4,IF(AE18&gt;=75,3.5,IF(AE18&gt;=70,3,IF(AE18&gt;=65,2.5,IF(AE18&gt;=60,2,IF(AE18&gt;=55,1.5,IF(AE18&gt;=50,1,0)))))))))))</f>
        <v/>
      </c>
      <c r="AG18" s="126" t="str">
        <f>IF(AG$8="","",IF('2.ชื่อนักเรียน'!$R19="ร","ร",IF('2.ชื่อนักเรียน'!$R19="มส","",IF(OR(VLOOKUP($A18,'02.คีย์เทอม1'!$A$9:$DY$58,75,FALSE)="",VLOOKUP($A18,'03.คีย์เทอม2'!$A$9:$DY$58,75,FALSE)=""),"",(IF(VLOOKUP($A18,'02.คีย์เทอม1'!$A$9:$DY$58,76,FALSE)="",VLOOKUP($A18,'02.คีย์เทอม1'!$A$9:$DY$58,75,FALSE),VLOOKUP($A18,'02.คีย์เทอม1'!$A$9:$DY$58,76,FALSE))+IF(VLOOKUP($A18,'03.คีย์เทอม2'!$A$9:$DY$58,76,FALSE)="",VLOOKUP($A18,'03.คีย์เทอม2'!$A$9:$DY$58,75,FALSE),VLOOKUP($A18,'03.คีย์เทอม2'!$A$9:$DY$58,76,FALSE)))*100/200))))</f>
        <v/>
      </c>
      <c r="AH18" s="125" t="str">
        <f>IF(AG$8="","",IF('2.ชื่อนักเรียน'!$R19="ร","ร",IF('2.ชื่อนักเรียน'!$R19="มส","",IF(AG18="","",IF(AG18&gt;=80,4,IF(AG18&gt;=75,3.5,IF(AG18&gt;=70,3,IF(AG18&gt;=65,2.5,IF(AG18&gt;=60,2,IF(AG18&gt;=55,1.5,IF(AG18&gt;=50,1,0)))))))))))</f>
        <v/>
      </c>
      <c r="AI18" s="126" t="str">
        <f>IF(AI$8="","",IF('2.ชื่อนักเรียน'!$R19="ร","ร",IF('2.ชื่อนักเรียน'!$R19="มส","",IF(OR(VLOOKUP($A18,'02.คีย์เทอม1'!$A$9:$DY$58,80,FALSE)="",VLOOKUP($A18,'03.คีย์เทอม2'!$A$9:$DY$58,80,FALSE)=""),"",(IF(VLOOKUP($A18,'02.คีย์เทอม1'!$A$9:$DY$58,81,FALSE)="",VLOOKUP($A18,'02.คีย์เทอม1'!$A$9:$DY$58,80,FALSE),VLOOKUP($A18,'02.คีย์เทอม1'!$A$9:$DY$58,81,FALSE))+IF(VLOOKUP($A18,'03.คีย์เทอม2'!$A$9:$DY$58,81,FALSE)="",VLOOKUP($A18,'03.คีย์เทอม2'!$A$9:$DY$58,80,FALSE),VLOOKUP($A18,'03.คีย์เทอม2'!$A$9:$DY$58,81,FALSE)))*100/200))))</f>
        <v/>
      </c>
      <c r="AJ18" s="125" t="str">
        <f>IF(AI$8="","",IF('2.ชื่อนักเรียน'!$R19="ร","ร",IF('2.ชื่อนักเรียน'!$R19="มส","",IF(AI18="","",IF(AI18&gt;=80,4,IF(AI18&gt;=75,3.5,IF(AI18&gt;=70,3,IF(AI18&gt;=65,2.5,IF(AI18&gt;=60,2,IF(AI18&gt;=55,1.5,IF(AI18&gt;=50,1,0)))))))))))</f>
        <v/>
      </c>
      <c r="AK18" s="126" t="str">
        <f>IF(AK$8="","",IF('2.ชื่อนักเรียน'!$R19="ร","ร",IF('2.ชื่อนักเรียน'!$R19="มส","",IF(OR(VLOOKUP($A18,'02.คีย์เทอม1'!$A$9:$DY$58,85,FALSE)="",VLOOKUP($A18,'03.คีย์เทอม2'!$A$9:$DY$58,85,FALSE)=""),"",(IF(VLOOKUP($A18,'02.คีย์เทอม1'!$A$9:$DY$58,86,FALSE)="",VLOOKUP($A18,'02.คีย์เทอม1'!$A$9:$DY$58,85,FALSE),VLOOKUP($A18,'02.คีย์เทอม1'!$A$9:$DY$58,86,FALSE))+IF(VLOOKUP($A18,'03.คีย์เทอม2'!$A$9:$DY$58,86,FALSE)="",VLOOKUP($A18,'03.คีย์เทอม2'!$A$9:$DY$58,85,FALSE),VLOOKUP($A18,'03.คีย์เทอม2'!$A$9:$DY$58,86,FALSE)))*100/200))))</f>
        <v/>
      </c>
      <c r="AL18" s="125" t="str">
        <f>IF(AK$8="","",IF('2.ชื่อนักเรียน'!$R19="ร","ร",IF('2.ชื่อนักเรียน'!$R19="มส","",IF(AK18="","",IF(AK18&gt;=80,4,IF(AK18&gt;=75,3.5,IF(AK18&gt;=70,3,IF(AK18&gt;=65,2.5,IF(AK18&gt;=60,2,IF(AK18&gt;=55,1.5,IF(AK18&gt;=50,1,0)))))))))))</f>
        <v/>
      </c>
      <c r="AM18" s="126" t="str">
        <f>IF(AM$8="","",IF('2.ชื่อนักเรียน'!$R19="ร","ร",IF('2.ชื่อนักเรียน'!$R19="มส","",IF(OR(VLOOKUP($A18,'02.คีย์เทอม1'!$A$9:$DY$58,90,FALSE)="",VLOOKUP($A18,'03.คีย์เทอม2'!$A$9:$DY$58,90,FALSE)=""),"",(IF(VLOOKUP($A18,'02.คีย์เทอม1'!$A$9:$DY$58,91,FALSE)="",VLOOKUP($A18,'02.คีย์เทอม1'!$A$9:$DY$58,90,FALSE),VLOOKUP($A18,'02.คีย์เทอม1'!$A$9:$DY$58,91,FALSE))+IF(VLOOKUP($A18,'03.คีย์เทอม2'!$A$9:$DY$58,91,FALSE)="",VLOOKUP($A18,'03.คีย์เทอม2'!$A$9:$DY$58,90,FALSE),VLOOKUP($A18,'03.คีย์เทอม2'!$A$9:$DY$58,91,FALSE)))*100/200))))</f>
        <v/>
      </c>
      <c r="AN18" s="125" t="str">
        <f>IF(AM$8="","",IF('2.ชื่อนักเรียน'!$R19="ร","ร",IF('2.ชื่อนักเรียน'!$R19="มส","",IF(AM18="","",IF(AM18&gt;=80,4,IF(AM18&gt;=75,3.5,IF(AM18&gt;=70,3,IF(AM18&gt;=65,2.5,IF(AM18&gt;=60,2,IF(AM18&gt;=55,1.5,IF(AM18&gt;=50,1,0)))))))))))</f>
        <v/>
      </c>
      <c r="AO18" s="126" t="str">
        <f>IF(AO$8="","",IF('2.ชื่อนักเรียน'!$R19="ร","ร",IF('2.ชื่อนักเรียน'!$R19="มส","",IF(OR(VLOOKUP($A18,'02.คีย์เทอม1'!$A$9:$DY$58,95,FALSE)="",VLOOKUP($A18,'03.คีย์เทอม2'!$A$9:$DY$58,95,FALSE)=""),"",(IF(VLOOKUP($A18,'02.คีย์เทอม1'!$A$9:$DY$58,96,FALSE)="",VLOOKUP($A18,'02.คีย์เทอม1'!$A$9:$DY$58,95,FALSE),VLOOKUP($A18,'02.คีย์เทอม1'!$A$9:$DY$58,96,FALSE))+IF(VLOOKUP($A18,'03.คีย์เทอม2'!$A$9:$DY$58,96,FALSE)="",VLOOKUP($A18,'03.คีย์เทอม2'!$A$9:$DY$58,95,FALSE),VLOOKUP($A18,'03.คีย์เทอม2'!$A$9:$DY$58,96,FALSE)))*100/200))))</f>
        <v/>
      </c>
      <c r="AP18" s="125" t="str">
        <f>IF(AO$8="","",IF('2.ชื่อนักเรียน'!$R19="ร","ร",IF('2.ชื่อนักเรียน'!$R19="มส","",IF(AO18="","",IF(AO18&gt;=80,4,IF(AO18&gt;=75,3.5,IF(AO18&gt;=70,3,IF(AO18&gt;=65,2.5,IF(AO18&gt;=60,2,IF(AO18&gt;=55,1.5,IF(AO18&gt;=50,1,0)))))))))))</f>
        <v/>
      </c>
      <c r="AQ18" s="126" t="str">
        <f>IF(AQ$8="","",IF('2.ชื่อนักเรียน'!$R19="ร","ร",IF('2.ชื่อนักเรียน'!$R19="มส","",IF(OR(VLOOKUP($A18,'02.คีย์เทอม1'!$A$9:$DY$58,100,FALSE)="",VLOOKUP($A18,'03.คีย์เทอม2'!$A$9:$DY$58,100,FALSE)=""),"",(IF(VLOOKUP($A18,'02.คีย์เทอม1'!$A$9:$DY$58,101,FALSE)="",VLOOKUP($A18,'02.คีย์เทอม1'!$A$9:$DY$58,100,FALSE),VLOOKUP($A18,'02.คีย์เทอม1'!$A$9:$DY$58,101,FALSE))+IF(VLOOKUP($A18,'03.คีย์เทอม2'!$A$9:$DY$58,101,FALSE)="",VLOOKUP($A18,'03.คีย์เทอม2'!$A$9:$DY$58,100,FALSE),VLOOKUP($A18,'03.คีย์เทอม2'!$A$9:$DY$58,101,FALSE)))*100/200))))</f>
        <v/>
      </c>
      <c r="AR18" s="125" t="str">
        <f>IF(AQ$8="","",IF('2.ชื่อนักเรียน'!$R19="ร","ร",IF('2.ชื่อนักเรียน'!$R19="มส","",IF(AQ18="","",IF(AQ18&gt;=80,4,IF(AQ18&gt;=75,3.5,IF(AQ18&gt;=70,3,IF(AQ18&gt;=65,2.5,IF(AQ18&gt;=60,2,IF(AQ18&gt;=55,1.5,IF(AQ18&gt;=50,1,0)))))))))))</f>
        <v/>
      </c>
      <c r="AS18" s="126" t="str">
        <f>IF(AS$8="","",IF('2.ชื่อนักเรียน'!$R19="ร","ร",IF('2.ชื่อนักเรียน'!$R19="มส","",IF(OR(VLOOKUP($A18,'02.คีย์เทอม1'!$A$9:$DY$58,105,FALSE)="",VLOOKUP($A18,'03.คีย์เทอม2'!$A$9:$DY$58,105,FALSE)=""),"",(IF(VLOOKUP($A18,'02.คีย์เทอม1'!$A$9:$DY$58,106,FALSE)="",VLOOKUP($A18,'02.คีย์เทอม1'!$A$9:$DY$58,105,FALSE),VLOOKUP($A18,'02.คีย์เทอม1'!$A$9:$DY$58,106,FALSE))+IF(VLOOKUP($A18,'03.คีย์เทอม2'!$A$9:$DY$58,106,FALSE)="",VLOOKUP($A18,'03.คีย์เทอม2'!$A$9:$DY$58,105,FALSE),VLOOKUP($A18,'03.คีย์เทอม2'!$A$9:$DY$58,106,FALSE)))*100/200))))</f>
        <v/>
      </c>
      <c r="AT18" s="125" t="str">
        <f>IF(AS$8="","",IF('2.ชื่อนักเรียน'!$R19="ร","ร",IF('2.ชื่อนักเรียน'!$R19="มส","",IF(AS18="","",IF(AS18&gt;=80,4,IF(AS18&gt;=75,3.5,IF(AS18&gt;=70,3,IF(AS18&gt;=65,2.5,IF(AS18&gt;=60,2,IF(AS18&gt;=55,1.5,IF(AS18&gt;=50,1,0)))))))))))</f>
        <v/>
      </c>
      <c r="AU18" s="126" t="str">
        <f t="shared" si="16"/>
        <v/>
      </c>
      <c r="AV18" s="126" t="str">
        <f t="shared" si="17"/>
        <v/>
      </c>
      <c r="AW18" s="541" t="str">
        <f t="shared" si="18"/>
        <v/>
      </c>
      <c r="AX18" s="539" t="str">
        <f>IF('2.ชื่อนักเรียน'!R19="มส","มส",IF('2.ชื่อนักเรียน'!R19="ย้าย","ย้าย",IF('2.ชื่อนักเรียน'!R19="ร","ร",IF(CE18="","",RANK(CE18,$CE$10:$CE$59,0)))))</f>
        <v/>
      </c>
      <c r="AY18" s="393" t="str">
        <f t="shared" si="19"/>
        <v/>
      </c>
      <c r="AZ18" s="381" t="str">
        <f t="shared" si="1"/>
        <v/>
      </c>
      <c r="BA18" s="383" t="str">
        <f t="shared" si="20"/>
        <v/>
      </c>
      <c r="BB18" s="335" t="str">
        <f t="shared" si="2"/>
        <v/>
      </c>
      <c r="BC18" s="335" t="str">
        <f t="shared" si="21"/>
        <v/>
      </c>
      <c r="BD18" s="335" t="str">
        <f t="shared" si="3"/>
        <v/>
      </c>
      <c r="BE18" s="335" t="str">
        <f t="shared" si="4"/>
        <v/>
      </c>
      <c r="BF18" s="331" t="str">
        <f t="shared" si="5"/>
        <v/>
      </c>
      <c r="BG18" s="331" t="str">
        <f t="shared" si="6"/>
        <v/>
      </c>
      <c r="BH18" s="335" t="str">
        <f t="shared" si="7"/>
        <v/>
      </c>
      <c r="BI18" s="335" t="str">
        <f t="shared" si="22"/>
        <v/>
      </c>
      <c r="BJ18" s="335" t="str">
        <f t="shared" si="8"/>
        <v/>
      </c>
      <c r="BK18" s="335" t="str">
        <f t="shared" si="23"/>
        <v/>
      </c>
      <c r="BL18" s="335" t="str">
        <f t="shared" si="9"/>
        <v/>
      </c>
      <c r="BM18" s="335" t="str">
        <f t="shared" si="10"/>
        <v/>
      </c>
      <c r="BN18" s="335" t="str">
        <f t="shared" si="11"/>
        <v/>
      </c>
      <c r="BO18" s="335" t="str">
        <f t="shared" si="12"/>
        <v/>
      </c>
      <c r="BP18" s="331" t="str">
        <f t="shared" si="13"/>
        <v/>
      </c>
      <c r="BQ18" s="384" t="str">
        <f t="shared" si="14"/>
        <v/>
      </c>
      <c r="BR18" s="332" t="str">
        <f t="shared" si="15"/>
        <v/>
      </c>
      <c r="BS18" s="381" t="str">
        <f t="shared" si="24"/>
        <v/>
      </c>
      <c r="BT18" s="331" t="str">
        <f t="shared" si="25"/>
        <v/>
      </c>
      <c r="BU18" s="331" t="str">
        <f t="shared" si="26"/>
        <v/>
      </c>
      <c r="BV18" s="331" t="str">
        <f t="shared" si="27"/>
        <v/>
      </c>
      <c r="BW18" s="331" t="str">
        <f t="shared" si="28"/>
        <v/>
      </c>
      <c r="BX18" s="331" t="str">
        <f t="shared" si="29"/>
        <v/>
      </c>
      <c r="BY18" s="331" t="str">
        <f t="shared" si="30"/>
        <v/>
      </c>
      <c r="BZ18" s="331" t="str">
        <f t="shared" si="31"/>
        <v/>
      </c>
      <c r="CA18" s="331" t="str">
        <f t="shared" si="32"/>
        <v/>
      </c>
      <c r="CB18" s="331" t="str">
        <f t="shared" si="33"/>
        <v/>
      </c>
      <c r="CC18" s="384" t="str">
        <f t="shared" si="34"/>
        <v/>
      </c>
      <c r="CD18" s="332" t="str">
        <f t="shared" si="35"/>
        <v/>
      </c>
      <c r="CE18" s="177" t="str">
        <f t="shared" si="36"/>
        <v/>
      </c>
    </row>
    <row r="19" spans="1:83" s="17" customFormat="1" ht="16.5" customHeight="1" x14ac:dyDescent="0.2">
      <c r="A19" s="18">
        <v>10</v>
      </c>
      <c r="B19" s="122" t="str">
        <f>IF('2.ชื่อนักเรียน'!$C20="","",'2.ชื่อนักเรียน'!$C20)</f>
        <v/>
      </c>
      <c r="C19" s="26" t="str">
        <f>IF('2.ชื่อนักเรียน'!$D20="","",'2.ชื่อนักเรียน'!$D20)</f>
        <v/>
      </c>
      <c r="D19" s="207" t="str">
        <f>IF(D$8="","",IF('2.ชื่อนักเรียน'!$R20="ร","ร",IF('2.ชื่อนักเรียน'!$R20="มส","",IF(OR(VLOOKUP($A19,'02.คีย์เทอม1'!$A$9:$DY$58,10,FALSE)="",VLOOKUP($A19,'03.คีย์เทอม2'!$A$9:$DY$58,10,FALSE)=""),"",(IF(VLOOKUP($A19,'02.คีย์เทอม1'!$A$9:$DY$58,11,FALSE)="",VLOOKUP($A19,'02.คีย์เทอม1'!$A$9:$DY$58,10,FALSE),VLOOKUP($A19,'02.คีย์เทอม1'!$A$9:$DY$58,11,FALSE))+IF(VLOOKUP($A19,'03.คีย์เทอม2'!$A$9:$DY$58,11,FALSE)="",VLOOKUP($A19,'03.คีย์เทอม2'!$A$9:$DY$58,10,FALSE),VLOOKUP($A19,'03.คีย์เทอม2'!$A$9:$DY$58,11,FALSE)))*100/200))))</f>
        <v/>
      </c>
      <c r="E19" s="125" t="str">
        <f>IF(D$8="","",IF('2.ชื่อนักเรียน'!$R20="ร","ร",IF('2.ชื่อนักเรียน'!$R20="มส","",IF(D19="","",IF(D19&gt;=80,4,IF(D19&gt;=75,3.5,IF(D19&gt;=70,3,IF(D19&gt;=65,2.5,IF(D19&gt;=60,2,IF(D19&gt;=55,1.5,IF(D19&gt;=50,1,0)))))))))))</f>
        <v/>
      </c>
      <c r="F19" s="126" t="str">
        <f>IF(F$8="","",IF('2.ชื่อนักเรียน'!$R20="ร","ร",IF('2.ชื่อนักเรียน'!$R20="มส","",IF(OR(VLOOKUP($A19,'02.คีย์เทอม1'!$A$9:$DY$58,15,FALSE)="",VLOOKUP($A19,'03.คีย์เทอม2'!$A$9:$DY$58,15,FALSE)=""),"",(IF(VLOOKUP($A19,'02.คีย์เทอม1'!$A$9:$DY$58,16,FALSE)="",VLOOKUP($A19,'02.คีย์เทอม1'!$A$9:$DY$58,15,FALSE),VLOOKUP($A19,'02.คีย์เทอม1'!$A$9:$DY$58,16,FALSE))+IF(VLOOKUP($A19,'03.คีย์เทอม2'!$A$9:$DY$58,16,FALSE)="",VLOOKUP($A19,'03.คีย์เทอม2'!$A$9:$DY$58,15,FALSE),VLOOKUP($A19,'03.คีย์เทอม2'!$A$9:$DY$58,16,FALSE)))*100/200))))</f>
        <v/>
      </c>
      <c r="G19" s="125" t="str">
        <f>IF(F$8="","",IF('2.ชื่อนักเรียน'!$R20="ร","ร",IF('2.ชื่อนักเรียน'!$R20="มส","",IF(F19="","",IF(F19&gt;=80,4,IF(F19&gt;=75,3.5,IF(F19&gt;=70,3,IF(F19&gt;=65,2.5,IF(F19&gt;=60,2,IF(F19&gt;=55,1.5,IF(F19&gt;=50,1,0)))))))))))</f>
        <v/>
      </c>
      <c r="H19" s="126" t="str">
        <f>IF(H$8="","",IF('2.ชื่อนักเรียน'!$R20="ร","ร",IF('2.ชื่อนักเรียน'!$R20="มส","",IF(OR(VLOOKUP($A19,'02.คีย์เทอม1'!$A$9:$DY$58,20,FALSE)="",VLOOKUP($A19,'03.คีย์เทอม2'!$A$9:$DY$58,20,FALSE)=""),"",(IF(VLOOKUP($A19,'02.คีย์เทอม1'!$A$9:$DY$58,21,FALSE)="",VLOOKUP($A19,'02.คีย์เทอม1'!$A$9:$DY$58,20,FALSE),VLOOKUP($A19,'02.คีย์เทอม1'!$A$9:$DY$58,21,FALSE))+IF(VLOOKUP($A19,'03.คีย์เทอม2'!$A$9:$DY$58,21,FALSE)="",VLOOKUP($A19,'03.คีย์เทอม2'!$A$9:$DY$58,20,FALSE),VLOOKUP($A19,'03.คีย์เทอม2'!$A$9:$DY$58,21,FALSE)))*100/200))))</f>
        <v/>
      </c>
      <c r="I19" s="125" t="str">
        <f>IF(H$8="","",IF('2.ชื่อนักเรียน'!$R20="ร","ร",IF('2.ชื่อนักเรียน'!$R20="มส","",IF(H19="","",IF(H19&gt;=80,4,IF(H19&gt;=75,3.5,IF(H19&gt;=70,3,IF(H19&gt;=65,2.5,IF(H19&gt;=60,2,IF(H19&gt;=55,1.5,IF(H19&gt;=50,1,0)))))))))))</f>
        <v/>
      </c>
      <c r="J19" s="126" t="str">
        <f>IF(J$8="","",IF('2.ชื่อนักเรียน'!$R20="ร","ร",IF('2.ชื่อนักเรียน'!$R20="มส","",IF(OR(VLOOKUP($A19,'02.คีย์เทอม1'!$A$9:$DY$58,25,FALSE)="",VLOOKUP($A19,'03.คีย์เทอม2'!$A$9:$DY$58,25,FALSE)=""),"",(IF(VLOOKUP($A19,'02.คีย์เทอม1'!$A$9:$DY$58,26,FALSE)="",VLOOKUP($A19,'02.คีย์เทอม1'!$A$9:$DY$58,25,FALSE),VLOOKUP($A19,'02.คีย์เทอม1'!$A$9:$DY$58,26,FALSE))+IF(VLOOKUP($A19,'03.คีย์เทอม2'!$A$9:$DY$58,26,FALSE)="",VLOOKUP($A19,'03.คีย์เทอม2'!$A$9:$DY$58,25,FALSE),VLOOKUP($A19,'03.คีย์เทอม2'!$A$9:$DY$58,26,FALSE)))*100/200))))</f>
        <v/>
      </c>
      <c r="K19" s="125" t="str">
        <f>IF(J$8="","",IF('2.ชื่อนักเรียน'!$R20="ร","ร",IF('2.ชื่อนักเรียน'!$R20="มส","",IF(J19="","",IF(J19&gt;=80,4,IF(J19&gt;=75,3.5,IF(J19&gt;=70,3,IF(J19&gt;=65,2.5,IF(J19&gt;=60,2,IF(J19&gt;=55,1.5,IF(J19&gt;=50,1,0)))))))))))</f>
        <v/>
      </c>
      <c r="L19" s="126" t="str">
        <f>IF(L$8="","",IF('2.ชื่อนักเรียน'!$R20="ร","ร",IF('2.ชื่อนักเรียน'!$R20="มส","",IF(OR(VLOOKUP($A19,'02.คีย์เทอม1'!$A$9:$DY$58,30,FALSE)="",VLOOKUP($A19,'03.คีย์เทอม2'!$A$9:$DY$58,30,FALSE)=""),"",(IF(VLOOKUP($A19,'02.คีย์เทอม1'!$A$9:$DY$58,31,FALSE)="",VLOOKUP($A19,'02.คีย์เทอม1'!$A$9:$DY$58,30,FALSE),VLOOKUP($A19,'02.คีย์เทอม1'!$A$9:$DY$58,31,FALSE))+IF(VLOOKUP($A19,'03.คีย์เทอม2'!$A$9:$DY$58,31,FALSE)="",VLOOKUP($A19,'03.คีย์เทอม2'!$A$9:$DY$58,30,FALSE),VLOOKUP($A19,'03.คีย์เทอม2'!$A$9:$DY$58,31,FALSE)))*100/200))))</f>
        <v/>
      </c>
      <c r="M19" s="125" t="str">
        <f>IF(L$8="","",IF('2.ชื่อนักเรียน'!$R20="ร","ร",IF('2.ชื่อนักเรียน'!$R20="มส","",IF(L19="","",IF(L19&gt;=80,4,IF(L19&gt;=75,3.5,IF(L19&gt;=70,3,IF(L19&gt;=65,2.5,IF(L19&gt;=60,2,IF(L19&gt;=55,1.5,IF(L19&gt;=50,1,0)))))))))))</f>
        <v/>
      </c>
      <c r="N19" s="126" t="str">
        <f>IF(N$8="","",IF('2.ชื่อนักเรียน'!$R20="ร","ร",IF('2.ชื่อนักเรียน'!$R20="มส","",IF(OR(VLOOKUP($A19,'02.คีย์เทอม1'!$A$9:$DY$58,35,FALSE)="",VLOOKUP($A19,'03.คีย์เทอม2'!$A$9:$DY$58,35,FALSE)=""),"",(IF(VLOOKUP($A19,'02.คีย์เทอม1'!$A$9:$DY$58,36,FALSE)="",VLOOKUP($A19,'02.คีย์เทอม1'!$A$9:$DY$58,35,FALSE),VLOOKUP($A19,'02.คีย์เทอม1'!$A$9:$DY$58,36,FALSE))+IF(VLOOKUP($A19,'03.คีย์เทอม2'!$A$9:$DY$58,36,FALSE)="",VLOOKUP($A19,'03.คีย์เทอม2'!$A$9:$DY$58,35,FALSE),VLOOKUP($A19,'03.คีย์เทอม2'!$A$9:$DY$58,36,FALSE)))*100/200))))</f>
        <v/>
      </c>
      <c r="O19" s="125" t="str">
        <f>IF(N$8="","",IF('2.ชื่อนักเรียน'!$R20="ร","ร",IF('2.ชื่อนักเรียน'!$R20="มส","",IF(N19="","",IF(N19&gt;=80,4,IF(N19&gt;=75,3.5,IF(N19&gt;=70,3,IF(N19&gt;=65,2.5,IF(N19&gt;=60,2,IF(N19&gt;=55,1.5,IF(N19&gt;=50,1,0)))))))))))</f>
        <v/>
      </c>
      <c r="P19" s="126" t="str">
        <f>IF(P$8="","",IF('2.ชื่อนักเรียน'!$R20="ร","ร",IF('2.ชื่อนักเรียน'!$R20="มส","",IF(OR(VLOOKUP($A19,'02.คีย์เทอม1'!$A$9:$DY$58,40,FALSE)="",VLOOKUP($A19,'03.คีย์เทอม2'!$A$9:$DY$58,40,FALSE)=""),"",(IF(VLOOKUP($A19,'02.คีย์เทอม1'!$A$9:$DY$58,41,FALSE)="",VLOOKUP($A19,'02.คีย์เทอม1'!$A$9:$DY$58,40,FALSE),VLOOKUP($A19,'02.คีย์เทอม1'!$A$9:$DY$58,41,FALSE))+IF(VLOOKUP($A19,'03.คีย์เทอม2'!$A$9:$DY$58,41,FALSE)="",VLOOKUP($A19,'03.คีย์เทอม2'!$A$9:$DY$58,40,FALSE),VLOOKUP($A19,'03.คีย์เทอม2'!$A$9:$DY$58,41,FALSE)))*100/200))))</f>
        <v/>
      </c>
      <c r="Q19" s="125" t="str">
        <f>IF(P$8="","",IF('2.ชื่อนักเรียน'!$R20="ร","ร",IF('2.ชื่อนักเรียน'!$R20="มส","",IF(P19="","",IF(P19&gt;=80,4,IF(P19&gt;=75,3.5,IF(P19&gt;=70,3,IF(P19&gt;=65,2.5,IF(P19&gt;=60,2,IF(P19&gt;=55,1.5,IF(P19&gt;=50,1,0)))))))))))</f>
        <v/>
      </c>
      <c r="R19" s="126" t="str">
        <f>IF(R$8="","",IF('2.ชื่อนักเรียน'!$R20="ร","ร",IF('2.ชื่อนักเรียน'!$R20="มส","",IF(OR(VLOOKUP($A19,'02.คีย์เทอม1'!$A$9:$DY$58,45,FALSE)="",VLOOKUP($A19,'03.คีย์เทอม2'!$A$9:$DY$58,45,FALSE)=""),"",(IF(VLOOKUP($A19,'02.คีย์เทอม1'!$A$9:$DY$58,46,FALSE)="",VLOOKUP($A19,'02.คีย์เทอม1'!$A$9:$DY$58,45,FALSE),VLOOKUP($A19,'02.คีย์เทอม1'!$A$9:$DY$58,46,FALSE))+IF(VLOOKUP($A19,'03.คีย์เทอม2'!$A$9:$DY$58,46,FALSE)="",VLOOKUP($A19,'03.คีย์เทอม2'!$A$9:$DY$58,45,FALSE),VLOOKUP($A19,'03.คีย์เทอม2'!$A$9:$DY$58,46,FALSE)))*100/200))))</f>
        <v/>
      </c>
      <c r="S19" s="125" t="str">
        <f>IF(R$8="","",IF('2.ชื่อนักเรียน'!$R20="ร","ร",IF('2.ชื่อนักเรียน'!$R20="มส","",IF(R19="","",IF(R19&gt;=80,4,IF(R19&gt;=75,3.5,IF(R19&gt;=70,3,IF(R19&gt;=65,2.5,IF(R19&gt;=60,2,IF(R19&gt;=55,1.5,IF(R19&gt;=50,1,0)))))))))))</f>
        <v/>
      </c>
      <c r="T19" s="126" t="str">
        <f>IF(T$8="","",IF('2.ชื่อนักเรียน'!$R20="ร","ร",IF('2.ชื่อนักเรียน'!$R20="มส","",IF(OR(VLOOKUP($A19,'02.คีย์เทอม1'!$A$9:$DY$58,50,FALSE)="",VLOOKUP($A19,'03.คีย์เทอม2'!$A$9:$DY$58,50,FALSE)=""),"",(IF(VLOOKUP($A19,'02.คีย์เทอม1'!$A$9:$DY$58,51,FALSE)="",VLOOKUP($A19,'02.คีย์เทอม1'!$A$9:$DY$58,50,FALSE),VLOOKUP($A19,'02.คีย์เทอม1'!$A$9:$DY$58,51,FALSE))+IF(VLOOKUP($A19,'03.คีย์เทอม2'!$A$9:$DY$58,51,FALSE)="",VLOOKUP($A19,'03.คีย์เทอม2'!$A$9:$DY$58,50,FALSE),VLOOKUP($A19,'03.คีย์เทอม2'!$A$9:$DY$58,51,FALSE)))*100/200))))</f>
        <v/>
      </c>
      <c r="U19" s="125" t="str">
        <f>IF(T$8="","",IF('2.ชื่อนักเรียน'!$R20="ร","ร",IF('2.ชื่อนักเรียน'!$R20="มส","",IF(T19="","",IF(T19&gt;=80,4,IF(T19&gt;=75,3.5,IF(T19&gt;=70,3,IF(T19&gt;=65,2.5,IF(T19&gt;=60,2,IF(T19&gt;=55,1.5,IF(T19&gt;=50,1,0)))))))))))</f>
        <v/>
      </c>
      <c r="V19" s="126" t="str">
        <f>IF(V$8="","",IF('2.ชื่อนักเรียน'!$R20="ร","ร",IF('2.ชื่อนักเรียน'!$R20="มส","",IF(OR(VLOOKUP($A19,'02.คีย์เทอม1'!$A$9:$DY$58,55,FALSE)="",VLOOKUP($A19,'03.คีย์เทอม2'!$A$9:$DY$58,55,FALSE)=""),"",(IF(VLOOKUP($A19,'02.คีย์เทอม1'!$A$9:$DY$58,56,FALSE)="",VLOOKUP($A19,'02.คีย์เทอม1'!$A$9:$DY$58,55,FALSE),VLOOKUP($A19,'02.คีย์เทอม1'!$A$9:$DY$58,56,FALSE))+IF(VLOOKUP($A19,'03.คีย์เทอม2'!$A$9:$DY$58,56,FALSE)="",VLOOKUP($A19,'03.คีย์เทอม2'!$A$9:$DY$58,55,FALSE),VLOOKUP($A19,'03.คีย์เทอม2'!$A$9:$DY$58,56,FALSE)))*100/200))))</f>
        <v/>
      </c>
      <c r="W19" s="208" t="str">
        <f>IF(V$8="","",IF('2.ชื่อนักเรียน'!$R20="ร","ร",IF('2.ชื่อนักเรียน'!$R20="มส","",IF(V19="","",IF(V19&gt;=80,4,IF(V19&gt;=75,3.5,IF(V19&gt;=70,3,IF(V19&gt;=65,2.5,IF(V19&gt;=60,2,IF(V19&gt;=55,1.5,IF(V19&gt;=50,1,0)))))))))))</f>
        <v/>
      </c>
      <c r="X19" s="18">
        <v>10</v>
      </c>
      <c r="Y19" s="122" t="str">
        <f>IF('2.ชื่อนักเรียน'!$C20="","",'2.ชื่อนักเรียน'!$C20)</f>
        <v/>
      </c>
      <c r="Z19" s="272" t="str">
        <f>IF('2.ชื่อนักเรียน'!$D20="","",'2.ชื่อนักเรียน'!$D20)</f>
        <v/>
      </c>
      <c r="AA19" s="378" t="str">
        <f>IF(AA$8="","",IF('2.ชื่อนักเรียน'!$R20="ร","ร",IF('2.ชื่อนักเรียน'!$R20="มส","",IF(OR(VLOOKUP($A19,'02.คีย์เทอม1'!$A$9:$DY$58,60,FALSE)="",VLOOKUP($A19,'03.คีย์เทอม2'!$A$9:$DY$58,60,FALSE)=""),"",(IF(VLOOKUP($A19,'02.คีย์เทอม1'!$A$9:$DY$58,61,FALSE)="",VLOOKUP($A19,'02.คีย์เทอม1'!$A$9:$DY$58,60,FALSE),VLOOKUP($A19,'02.คีย์เทอม1'!$A$9:$DY$58,61,FALSE))+IF(VLOOKUP($A19,'03.คีย์เทอม2'!$A$9:$DY$58,61,FALSE)="",VLOOKUP($A19,'03.คีย์เทอม2'!$A$9:$DY$58,60,FALSE),VLOOKUP($A19,'03.คีย์เทอม2'!$A$9:$DY$58,61,FALSE)))*100/200))))</f>
        <v/>
      </c>
      <c r="AB19" s="125" t="str">
        <f>IF(AA$8="","",IF('2.ชื่อนักเรียน'!$R20="ร","ร",IF('2.ชื่อนักเรียน'!$R20="มส","",IF(AA19="","",IF(AA19&gt;=80,4,IF(AA19&gt;=75,3.5,IF(AA19&gt;=70,3,IF(AA19&gt;=65,2.5,IF(AA19&gt;=60,2,IF(AA19&gt;=55,1.5,IF(AA19&gt;=50,1,0)))))))))))</f>
        <v/>
      </c>
      <c r="AC19" s="126" t="str">
        <f>IF(AC$8="","",IF('2.ชื่อนักเรียน'!$R20="ร","ร",IF('2.ชื่อนักเรียน'!$R20="มส","",IF(OR(VLOOKUP($A19,'02.คีย์เทอม1'!$A$9:$DY$58,65,FALSE)="",VLOOKUP($A19,'03.คีย์เทอม2'!$A$9:$DY$58,65,FALSE)=""),"",(IF(VLOOKUP($A19,'02.คีย์เทอม1'!$A$9:$DY$58,66,FALSE)="",VLOOKUP($A19,'02.คีย์เทอม1'!$A$9:$DY$58,65,FALSE),VLOOKUP($A19,'02.คีย์เทอม1'!$A$9:$DY$58,66,FALSE))+IF(VLOOKUP($A19,'03.คีย์เทอม2'!$A$9:$DY$58,66,FALSE)="",VLOOKUP($A19,'03.คีย์เทอม2'!$A$9:$DY$58,65,FALSE),VLOOKUP($A19,'03.คีย์เทอม2'!$A$9:$DY$58,66,FALSE)))*100/200))))</f>
        <v/>
      </c>
      <c r="AD19" s="125" t="str">
        <f>IF(AC$8="","",IF('2.ชื่อนักเรียน'!$R20="ร","ร",IF('2.ชื่อนักเรียน'!$R20="มส","",IF(AC19="","",IF(AC19&gt;=80,4,IF(AC19&gt;=75,3.5,IF(AC19&gt;=70,3,IF(AC19&gt;=65,2.5,IF(AC19&gt;=60,2,IF(AC19&gt;=55,1.5,IF(AC19&gt;=50,1,0)))))))))))</f>
        <v/>
      </c>
      <c r="AE19" s="126" t="str">
        <f>IF(AE$8="","",IF('2.ชื่อนักเรียน'!$R20="ร","ร",IF('2.ชื่อนักเรียน'!$R20="มส","",IF(OR(VLOOKUP($A19,'02.คีย์เทอม1'!$A$9:$DY$58,70,FALSE)="",VLOOKUP($A19,'03.คีย์เทอม2'!$A$9:$DY$58,70,FALSE)=""),"",(IF(VLOOKUP($A19,'02.คีย์เทอม1'!$A$9:$DY$58,71,FALSE)="",VLOOKUP($A19,'02.คีย์เทอม1'!$A$9:$DY$58,70,FALSE),VLOOKUP($A19,'02.คีย์เทอม1'!$A$9:$DY$58,71,FALSE))+IF(VLOOKUP($A19,'03.คีย์เทอม2'!$A$9:$DY$58,71,FALSE)="",VLOOKUP($A19,'03.คีย์เทอม2'!$A$9:$DY$58,70,FALSE),VLOOKUP($A19,'03.คีย์เทอม2'!$A$9:$DY$58,71,FALSE)))*100/200))))</f>
        <v/>
      </c>
      <c r="AF19" s="125" t="str">
        <f>IF(AE$8="","",IF('2.ชื่อนักเรียน'!$R20="ร","ร",IF('2.ชื่อนักเรียน'!$R20="มส","",IF(AE19="","",IF(AE19&gt;=80,4,IF(AE19&gt;=75,3.5,IF(AE19&gt;=70,3,IF(AE19&gt;=65,2.5,IF(AE19&gt;=60,2,IF(AE19&gt;=55,1.5,IF(AE19&gt;=50,1,0)))))))))))</f>
        <v/>
      </c>
      <c r="AG19" s="126" t="str">
        <f>IF(AG$8="","",IF('2.ชื่อนักเรียน'!$R20="ร","ร",IF('2.ชื่อนักเรียน'!$R20="มส","",IF(OR(VLOOKUP($A19,'02.คีย์เทอม1'!$A$9:$DY$58,75,FALSE)="",VLOOKUP($A19,'03.คีย์เทอม2'!$A$9:$DY$58,75,FALSE)=""),"",(IF(VLOOKUP($A19,'02.คีย์เทอม1'!$A$9:$DY$58,76,FALSE)="",VLOOKUP($A19,'02.คีย์เทอม1'!$A$9:$DY$58,75,FALSE),VLOOKUP($A19,'02.คีย์เทอม1'!$A$9:$DY$58,76,FALSE))+IF(VLOOKUP($A19,'03.คีย์เทอม2'!$A$9:$DY$58,76,FALSE)="",VLOOKUP($A19,'03.คีย์เทอม2'!$A$9:$DY$58,75,FALSE),VLOOKUP($A19,'03.คีย์เทอม2'!$A$9:$DY$58,76,FALSE)))*100/200))))</f>
        <v/>
      </c>
      <c r="AH19" s="125" t="str">
        <f>IF(AG$8="","",IF('2.ชื่อนักเรียน'!$R20="ร","ร",IF('2.ชื่อนักเรียน'!$R20="มส","",IF(AG19="","",IF(AG19&gt;=80,4,IF(AG19&gt;=75,3.5,IF(AG19&gt;=70,3,IF(AG19&gt;=65,2.5,IF(AG19&gt;=60,2,IF(AG19&gt;=55,1.5,IF(AG19&gt;=50,1,0)))))))))))</f>
        <v/>
      </c>
      <c r="AI19" s="126" t="str">
        <f>IF(AI$8="","",IF('2.ชื่อนักเรียน'!$R20="ร","ร",IF('2.ชื่อนักเรียน'!$R20="มส","",IF(OR(VLOOKUP($A19,'02.คีย์เทอม1'!$A$9:$DY$58,80,FALSE)="",VLOOKUP($A19,'03.คีย์เทอม2'!$A$9:$DY$58,80,FALSE)=""),"",(IF(VLOOKUP($A19,'02.คีย์เทอม1'!$A$9:$DY$58,81,FALSE)="",VLOOKUP($A19,'02.คีย์เทอม1'!$A$9:$DY$58,80,FALSE),VLOOKUP($A19,'02.คีย์เทอม1'!$A$9:$DY$58,81,FALSE))+IF(VLOOKUP($A19,'03.คีย์เทอม2'!$A$9:$DY$58,81,FALSE)="",VLOOKUP($A19,'03.คีย์เทอม2'!$A$9:$DY$58,80,FALSE),VLOOKUP($A19,'03.คีย์เทอม2'!$A$9:$DY$58,81,FALSE)))*100/200))))</f>
        <v/>
      </c>
      <c r="AJ19" s="125" t="str">
        <f>IF(AI$8="","",IF('2.ชื่อนักเรียน'!$R20="ร","ร",IF('2.ชื่อนักเรียน'!$R20="มส","",IF(AI19="","",IF(AI19&gt;=80,4,IF(AI19&gt;=75,3.5,IF(AI19&gt;=70,3,IF(AI19&gt;=65,2.5,IF(AI19&gt;=60,2,IF(AI19&gt;=55,1.5,IF(AI19&gt;=50,1,0)))))))))))</f>
        <v/>
      </c>
      <c r="AK19" s="126" t="str">
        <f>IF(AK$8="","",IF('2.ชื่อนักเรียน'!$R20="ร","ร",IF('2.ชื่อนักเรียน'!$R20="มส","",IF(OR(VLOOKUP($A19,'02.คีย์เทอม1'!$A$9:$DY$58,85,FALSE)="",VLOOKUP($A19,'03.คีย์เทอม2'!$A$9:$DY$58,85,FALSE)=""),"",(IF(VLOOKUP($A19,'02.คีย์เทอม1'!$A$9:$DY$58,86,FALSE)="",VLOOKUP($A19,'02.คีย์เทอม1'!$A$9:$DY$58,85,FALSE),VLOOKUP($A19,'02.คีย์เทอม1'!$A$9:$DY$58,86,FALSE))+IF(VLOOKUP($A19,'03.คีย์เทอม2'!$A$9:$DY$58,86,FALSE)="",VLOOKUP($A19,'03.คีย์เทอม2'!$A$9:$DY$58,85,FALSE),VLOOKUP($A19,'03.คีย์เทอม2'!$A$9:$DY$58,86,FALSE)))*100/200))))</f>
        <v/>
      </c>
      <c r="AL19" s="125" t="str">
        <f>IF(AK$8="","",IF('2.ชื่อนักเรียน'!$R20="ร","ร",IF('2.ชื่อนักเรียน'!$R20="มส","",IF(AK19="","",IF(AK19&gt;=80,4,IF(AK19&gt;=75,3.5,IF(AK19&gt;=70,3,IF(AK19&gt;=65,2.5,IF(AK19&gt;=60,2,IF(AK19&gt;=55,1.5,IF(AK19&gt;=50,1,0)))))))))))</f>
        <v/>
      </c>
      <c r="AM19" s="126" t="str">
        <f>IF(AM$8="","",IF('2.ชื่อนักเรียน'!$R20="ร","ร",IF('2.ชื่อนักเรียน'!$R20="มส","",IF(OR(VLOOKUP($A19,'02.คีย์เทอม1'!$A$9:$DY$58,90,FALSE)="",VLOOKUP($A19,'03.คีย์เทอม2'!$A$9:$DY$58,90,FALSE)=""),"",(IF(VLOOKUP($A19,'02.คีย์เทอม1'!$A$9:$DY$58,91,FALSE)="",VLOOKUP($A19,'02.คีย์เทอม1'!$A$9:$DY$58,90,FALSE),VLOOKUP($A19,'02.คีย์เทอม1'!$A$9:$DY$58,91,FALSE))+IF(VLOOKUP($A19,'03.คีย์เทอม2'!$A$9:$DY$58,91,FALSE)="",VLOOKUP($A19,'03.คีย์เทอม2'!$A$9:$DY$58,90,FALSE),VLOOKUP($A19,'03.คีย์เทอม2'!$A$9:$DY$58,91,FALSE)))*100/200))))</f>
        <v/>
      </c>
      <c r="AN19" s="125" t="str">
        <f>IF(AM$8="","",IF('2.ชื่อนักเรียน'!$R20="ร","ร",IF('2.ชื่อนักเรียน'!$R20="มส","",IF(AM19="","",IF(AM19&gt;=80,4,IF(AM19&gt;=75,3.5,IF(AM19&gt;=70,3,IF(AM19&gt;=65,2.5,IF(AM19&gt;=60,2,IF(AM19&gt;=55,1.5,IF(AM19&gt;=50,1,0)))))))))))</f>
        <v/>
      </c>
      <c r="AO19" s="126" t="str">
        <f>IF(AO$8="","",IF('2.ชื่อนักเรียน'!$R20="ร","ร",IF('2.ชื่อนักเรียน'!$R20="มส","",IF(OR(VLOOKUP($A19,'02.คีย์เทอม1'!$A$9:$DY$58,95,FALSE)="",VLOOKUP($A19,'03.คีย์เทอม2'!$A$9:$DY$58,95,FALSE)=""),"",(IF(VLOOKUP($A19,'02.คีย์เทอม1'!$A$9:$DY$58,96,FALSE)="",VLOOKUP($A19,'02.คีย์เทอม1'!$A$9:$DY$58,95,FALSE),VLOOKUP($A19,'02.คีย์เทอม1'!$A$9:$DY$58,96,FALSE))+IF(VLOOKUP($A19,'03.คีย์เทอม2'!$A$9:$DY$58,96,FALSE)="",VLOOKUP($A19,'03.คีย์เทอม2'!$A$9:$DY$58,95,FALSE),VLOOKUP($A19,'03.คีย์เทอม2'!$A$9:$DY$58,96,FALSE)))*100/200))))</f>
        <v/>
      </c>
      <c r="AP19" s="125" t="str">
        <f>IF(AO$8="","",IF('2.ชื่อนักเรียน'!$R20="ร","ร",IF('2.ชื่อนักเรียน'!$R20="มส","",IF(AO19="","",IF(AO19&gt;=80,4,IF(AO19&gt;=75,3.5,IF(AO19&gt;=70,3,IF(AO19&gt;=65,2.5,IF(AO19&gt;=60,2,IF(AO19&gt;=55,1.5,IF(AO19&gt;=50,1,0)))))))))))</f>
        <v/>
      </c>
      <c r="AQ19" s="126" t="str">
        <f>IF(AQ$8="","",IF('2.ชื่อนักเรียน'!$R20="ร","ร",IF('2.ชื่อนักเรียน'!$R20="มส","",IF(OR(VLOOKUP($A19,'02.คีย์เทอม1'!$A$9:$DY$58,100,FALSE)="",VLOOKUP($A19,'03.คีย์เทอม2'!$A$9:$DY$58,100,FALSE)=""),"",(IF(VLOOKUP($A19,'02.คีย์เทอม1'!$A$9:$DY$58,101,FALSE)="",VLOOKUP($A19,'02.คีย์เทอม1'!$A$9:$DY$58,100,FALSE),VLOOKUP($A19,'02.คีย์เทอม1'!$A$9:$DY$58,101,FALSE))+IF(VLOOKUP($A19,'03.คีย์เทอม2'!$A$9:$DY$58,101,FALSE)="",VLOOKUP($A19,'03.คีย์เทอม2'!$A$9:$DY$58,100,FALSE),VLOOKUP($A19,'03.คีย์เทอม2'!$A$9:$DY$58,101,FALSE)))*100/200))))</f>
        <v/>
      </c>
      <c r="AR19" s="125" t="str">
        <f>IF(AQ$8="","",IF('2.ชื่อนักเรียน'!$R20="ร","ร",IF('2.ชื่อนักเรียน'!$R20="มส","",IF(AQ19="","",IF(AQ19&gt;=80,4,IF(AQ19&gt;=75,3.5,IF(AQ19&gt;=70,3,IF(AQ19&gt;=65,2.5,IF(AQ19&gt;=60,2,IF(AQ19&gt;=55,1.5,IF(AQ19&gt;=50,1,0)))))))))))</f>
        <v/>
      </c>
      <c r="AS19" s="126" t="str">
        <f>IF(AS$8="","",IF('2.ชื่อนักเรียน'!$R20="ร","ร",IF('2.ชื่อนักเรียน'!$R20="มส","",IF(OR(VLOOKUP($A19,'02.คีย์เทอม1'!$A$9:$DY$58,105,FALSE)="",VLOOKUP($A19,'03.คีย์เทอม2'!$A$9:$DY$58,105,FALSE)=""),"",(IF(VLOOKUP($A19,'02.คีย์เทอม1'!$A$9:$DY$58,106,FALSE)="",VLOOKUP($A19,'02.คีย์เทอม1'!$A$9:$DY$58,105,FALSE),VLOOKUP($A19,'02.คีย์เทอม1'!$A$9:$DY$58,106,FALSE))+IF(VLOOKUP($A19,'03.คีย์เทอม2'!$A$9:$DY$58,106,FALSE)="",VLOOKUP($A19,'03.คีย์เทอม2'!$A$9:$DY$58,105,FALSE),VLOOKUP($A19,'03.คีย์เทอม2'!$A$9:$DY$58,106,FALSE)))*100/200))))</f>
        <v/>
      </c>
      <c r="AT19" s="125" t="str">
        <f>IF(AS$8="","",IF('2.ชื่อนักเรียน'!$R20="ร","ร",IF('2.ชื่อนักเรียน'!$R20="มส","",IF(AS19="","",IF(AS19&gt;=80,4,IF(AS19&gt;=75,3.5,IF(AS19&gt;=70,3,IF(AS19&gt;=65,2.5,IF(AS19&gt;=60,2,IF(AS19&gt;=55,1.5,IF(AS19&gt;=50,1,0)))))))))))</f>
        <v/>
      </c>
      <c r="AU19" s="126" t="str">
        <f t="shared" si="16"/>
        <v/>
      </c>
      <c r="AV19" s="126" t="str">
        <f t="shared" si="17"/>
        <v/>
      </c>
      <c r="AW19" s="541" t="str">
        <f t="shared" si="18"/>
        <v/>
      </c>
      <c r="AX19" s="539" t="str">
        <f>IF('2.ชื่อนักเรียน'!R20="มส","มส",IF('2.ชื่อนักเรียน'!R20="ย้าย","ย้าย",IF('2.ชื่อนักเรียน'!R20="ร","ร",IF(CE19="","",RANK(CE19,$CE$10:$CE$59,0)))))</f>
        <v/>
      </c>
      <c r="AY19" s="393" t="str">
        <f t="shared" si="19"/>
        <v/>
      </c>
      <c r="AZ19" s="381" t="str">
        <f t="shared" si="1"/>
        <v/>
      </c>
      <c r="BA19" s="383" t="str">
        <f t="shared" si="20"/>
        <v/>
      </c>
      <c r="BB19" s="335" t="str">
        <f t="shared" si="2"/>
        <v/>
      </c>
      <c r="BC19" s="335" t="str">
        <f t="shared" si="21"/>
        <v/>
      </c>
      <c r="BD19" s="335" t="str">
        <f t="shared" si="3"/>
        <v/>
      </c>
      <c r="BE19" s="335" t="str">
        <f t="shared" si="4"/>
        <v/>
      </c>
      <c r="BF19" s="331" t="str">
        <f t="shared" si="5"/>
        <v/>
      </c>
      <c r="BG19" s="331" t="str">
        <f t="shared" si="6"/>
        <v/>
      </c>
      <c r="BH19" s="335" t="str">
        <f t="shared" si="7"/>
        <v/>
      </c>
      <c r="BI19" s="335" t="str">
        <f t="shared" si="22"/>
        <v/>
      </c>
      <c r="BJ19" s="335" t="str">
        <f t="shared" si="8"/>
        <v/>
      </c>
      <c r="BK19" s="335" t="str">
        <f t="shared" si="23"/>
        <v/>
      </c>
      <c r="BL19" s="335" t="str">
        <f t="shared" si="9"/>
        <v/>
      </c>
      <c r="BM19" s="335" t="str">
        <f t="shared" si="10"/>
        <v/>
      </c>
      <c r="BN19" s="335" t="str">
        <f t="shared" si="11"/>
        <v/>
      </c>
      <c r="BO19" s="335" t="str">
        <f t="shared" si="12"/>
        <v/>
      </c>
      <c r="BP19" s="331" t="str">
        <f t="shared" si="13"/>
        <v/>
      </c>
      <c r="BQ19" s="384" t="str">
        <f t="shared" si="14"/>
        <v/>
      </c>
      <c r="BR19" s="332" t="str">
        <f t="shared" si="15"/>
        <v/>
      </c>
      <c r="BS19" s="381" t="str">
        <f t="shared" si="24"/>
        <v/>
      </c>
      <c r="BT19" s="331" t="str">
        <f t="shared" si="25"/>
        <v/>
      </c>
      <c r="BU19" s="331" t="str">
        <f t="shared" si="26"/>
        <v/>
      </c>
      <c r="BV19" s="331" t="str">
        <f t="shared" si="27"/>
        <v/>
      </c>
      <c r="BW19" s="331" t="str">
        <f t="shared" si="28"/>
        <v/>
      </c>
      <c r="BX19" s="331" t="str">
        <f t="shared" si="29"/>
        <v/>
      </c>
      <c r="BY19" s="331" t="str">
        <f t="shared" si="30"/>
        <v/>
      </c>
      <c r="BZ19" s="331" t="str">
        <f t="shared" si="31"/>
        <v/>
      </c>
      <c r="CA19" s="331" t="str">
        <f t="shared" si="32"/>
        <v/>
      </c>
      <c r="CB19" s="331" t="str">
        <f t="shared" si="33"/>
        <v/>
      </c>
      <c r="CC19" s="384" t="str">
        <f t="shared" si="34"/>
        <v/>
      </c>
      <c r="CD19" s="332" t="str">
        <f t="shared" si="35"/>
        <v/>
      </c>
      <c r="CE19" s="177" t="str">
        <f t="shared" si="36"/>
        <v/>
      </c>
    </row>
    <row r="20" spans="1:83" s="17" customFormat="1" ht="16.5" customHeight="1" x14ac:dyDescent="0.2">
      <c r="A20" s="18">
        <v>11</v>
      </c>
      <c r="B20" s="122" t="str">
        <f>IF('2.ชื่อนักเรียน'!$C21="","",'2.ชื่อนักเรียน'!$C21)</f>
        <v/>
      </c>
      <c r="C20" s="26" t="str">
        <f>IF('2.ชื่อนักเรียน'!$D21="","",'2.ชื่อนักเรียน'!$D21)</f>
        <v/>
      </c>
      <c r="D20" s="207" t="str">
        <f>IF(D$8="","",IF('2.ชื่อนักเรียน'!$R21="ร","ร",IF('2.ชื่อนักเรียน'!$R21="มส","",IF(OR(VLOOKUP($A20,'02.คีย์เทอม1'!$A$9:$DY$58,10,FALSE)="",VLOOKUP($A20,'03.คีย์เทอม2'!$A$9:$DY$58,10,FALSE)=""),"",(IF(VLOOKUP($A20,'02.คีย์เทอม1'!$A$9:$DY$58,11,FALSE)="",VLOOKUP($A20,'02.คีย์เทอม1'!$A$9:$DY$58,10,FALSE),VLOOKUP($A20,'02.คีย์เทอม1'!$A$9:$DY$58,11,FALSE))+IF(VLOOKUP($A20,'03.คีย์เทอม2'!$A$9:$DY$58,11,FALSE)="",VLOOKUP($A20,'03.คีย์เทอม2'!$A$9:$DY$58,10,FALSE),VLOOKUP($A20,'03.คีย์เทอม2'!$A$9:$DY$58,11,FALSE)))*100/200))))</f>
        <v/>
      </c>
      <c r="E20" s="125" t="str">
        <f>IF(D$8="","",IF('2.ชื่อนักเรียน'!$R21="ร","ร",IF('2.ชื่อนักเรียน'!$R21="มส","",IF(D20="","",IF(D20&gt;=80,4,IF(D20&gt;=75,3.5,IF(D20&gt;=70,3,IF(D20&gt;=65,2.5,IF(D20&gt;=60,2,IF(D20&gt;=55,1.5,IF(D20&gt;=50,1,0)))))))))))</f>
        <v/>
      </c>
      <c r="F20" s="126" t="str">
        <f>IF(F$8="","",IF('2.ชื่อนักเรียน'!$R21="ร","ร",IF('2.ชื่อนักเรียน'!$R21="มส","",IF(OR(VLOOKUP($A20,'02.คีย์เทอม1'!$A$9:$DY$58,15,FALSE)="",VLOOKUP($A20,'03.คีย์เทอม2'!$A$9:$DY$58,15,FALSE)=""),"",(IF(VLOOKUP($A20,'02.คีย์เทอม1'!$A$9:$DY$58,16,FALSE)="",VLOOKUP($A20,'02.คีย์เทอม1'!$A$9:$DY$58,15,FALSE),VLOOKUP($A20,'02.คีย์เทอม1'!$A$9:$DY$58,16,FALSE))+IF(VLOOKUP($A20,'03.คีย์เทอม2'!$A$9:$DY$58,16,FALSE)="",VLOOKUP($A20,'03.คีย์เทอม2'!$A$9:$DY$58,15,FALSE),VLOOKUP($A20,'03.คีย์เทอม2'!$A$9:$DY$58,16,FALSE)))*100/200))))</f>
        <v/>
      </c>
      <c r="G20" s="125" t="str">
        <f>IF(F$8="","",IF('2.ชื่อนักเรียน'!$R21="ร","ร",IF('2.ชื่อนักเรียน'!$R21="มส","",IF(F20="","",IF(F20&gt;=80,4,IF(F20&gt;=75,3.5,IF(F20&gt;=70,3,IF(F20&gt;=65,2.5,IF(F20&gt;=60,2,IF(F20&gt;=55,1.5,IF(F20&gt;=50,1,0)))))))))))</f>
        <v/>
      </c>
      <c r="H20" s="126" t="str">
        <f>IF(H$8="","",IF('2.ชื่อนักเรียน'!$R21="ร","ร",IF('2.ชื่อนักเรียน'!$R21="มส","",IF(OR(VLOOKUP($A20,'02.คีย์เทอม1'!$A$9:$DY$58,20,FALSE)="",VLOOKUP($A20,'03.คีย์เทอม2'!$A$9:$DY$58,20,FALSE)=""),"",(IF(VLOOKUP($A20,'02.คีย์เทอม1'!$A$9:$DY$58,21,FALSE)="",VLOOKUP($A20,'02.คีย์เทอม1'!$A$9:$DY$58,20,FALSE),VLOOKUP($A20,'02.คีย์เทอม1'!$A$9:$DY$58,21,FALSE))+IF(VLOOKUP($A20,'03.คีย์เทอม2'!$A$9:$DY$58,21,FALSE)="",VLOOKUP($A20,'03.คีย์เทอม2'!$A$9:$DY$58,20,FALSE),VLOOKUP($A20,'03.คีย์เทอม2'!$A$9:$DY$58,21,FALSE)))*100/200))))</f>
        <v/>
      </c>
      <c r="I20" s="125" t="str">
        <f>IF(H$8="","",IF('2.ชื่อนักเรียน'!$R21="ร","ร",IF('2.ชื่อนักเรียน'!$R21="มส","",IF(H20="","",IF(H20&gt;=80,4,IF(H20&gt;=75,3.5,IF(H20&gt;=70,3,IF(H20&gt;=65,2.5,IF(H20&gt;=60,2,IF(H20&gt;=55,1.5,IF(H20&gt;=50,1,0)))))))))))</f>
        <v/>
      </c>
      <c r="J20" s="126" t="str">
        <f>IF(J$8="","",IF('2.ชื่อนักเรียน'!$R21="ร","ร",IF('2.ชื่อนักเรียน'!$R21="มส","",IF(OR(VLOOKUP($A20,'02.คีย์เทอม1'!$A$9:$DY$58,25,FALSE)="",VLOOKUP($A20,'03.คีย์เทอม2'!$A$9:$DY$58,25,FALSE)=""),"",(IF(VLOOKUP($A20,'02.คีย์เทอม1'!$A$9:$DY$58,26,FALSE)="",VLOOKUP($A20,'02.คีย์เทอม1'!$A$9:$DY$58,25,FALSE),VLOOKUP($A20,'02.คีย์เทอม1'!$A$9:$DY$58,26,FALSE))+IF(VLOOKUP($A20,'03.คีย์เทอม2'!$A$9:$DY$58,26,FALSE)="",VLOOKUP($A20,'03.คีย์เทอม2'!$A$9:$DY$58,25,FALSE),VLOOKUP($A20,'03.คีย์เทอม2'!$A$9:$DY$58,26,FALSE)))*100/200))))</f>
        <v/>
      </c>
      <c r="K20" s="125" t="str">
        <f>IF(J$8="","",IF('2.ชื่อนักเรียน'!$R21="ร","ร",IF('2.ชื่อนักเรียน'!$R21="มส","",IF(J20="","",IF(J20&gt;=80,4,IF(J20&gt;=75,3.5,IF(J20&gt;=70,3,IF(J20&gt;=65,2.5,IF(J20&gt;=60,2,IF(J20&gt;=55,1.5,IF(J20&gt;=50,1,0)))))))))))</f>
        <v/>
      </c>
      <c r="L20" s="126" t="str">
        <f>IF(L$8="","",IF('2.ชื่อนักเรียน'!$R21="ร","ร",IF('2.ชื่อนักเรียน'!$R21="มส","",IF(OR(VLOOKUP($A20,'02.คีย์เทอม1'!$A$9:$DY$58,30,FALSE)="",VLOOKUP($A20,'03.คีย์เทอม2'!$A$9:$DY$58,30,FALSE)=""),"",(IF(VLOOKUP($A20,'02.คีย์เทอม1'!$A$9:$DY$58,31,FALSE)="",VLOOKUP($A20,'02.คีย์เทอม1'!$A$9:$DY$58,30,FALSE),VLOOKUP($A20,'02.คีย์เทอม1'!$A$9:$DY$58,31,FALSE))+IF(VLOOKUP($A20,'03.คีย์เทอม2'!$A$9:$DY$58,31,FALSE)="",VLOOKUP($A20,'03.คีย์เทอม2'!$A$9:$DY$58,30,FALSE),VLOOKUP($A20,'03.คีย์เทอม2'!$A$9:$DY$58,31,FALSE)))*100/200))))</f>
        <v/>
      </c>
      <c r="M20" s="125" t="str">
        <f>IF(L$8="","",IF('2.ชื่อนักเรียน'!$R21="ร","ร",IF('2.ชื่อนักเรียน'!$R21="มส","",IF(L20="","",IF(L20&gt;=80,4,IF(L20&gt;=75,3.5,IF(L20&gt;=70,3,IF(L20&gt;=65,2.5,IF(L20&gt;=60,2,IF(L20&gt;=55,1.5,IF(L20&gt;=50,1,0)))))))))))</f>
        <v/>
      </c>
      <c r="N20" s="126" t="str">
        <f>IF(N$8="","",IF('2.ชื่อนักเรียน'!$R21="ร","ร",IF('2.ชื่อนักเรียน'!$R21="มส","",IF(OR(VLOOKUP($A20,'02.คีย์เทอม1'!$A$9:$DY$58,35,FALSE)="",VLOOKUP($A20,'03.คีย์เทอม2'!$A$9:$DY$58,35,FALSE)=""),"",(IF(VLOOKUP($A20,'02.คีย์เทอม1'!$A$9:$DY$58,36,FALSE)="",VLOOKUP($A20,'02.คีย์เทอม1'!$A$9:$DY$58,35,FALSE),VLOOKUP($A20,'02.คีย์เทอม1'!$A$9:$DY$58,36,FALSE))+IF(VLOOKUP($A20,'03.คีย์เทอม2'!$A$9:$DY$58,36,FALSE)="",VLOOKUP($A20,'03.คีย์เทอม2'!$A$9:$DY$58,35,FALSE),VLOOKUP($A20,'03.คีย์เทอม2'!$A$9:$DY$58,36,FALSE)))*100/200))))</f>
        <v/>
      </c>
      <c r="O20" s="125" t="str">
        <f>IF(N$8="","",IF('2.ชื่อนักเรียน'!$R21="ร","ร",IF('2.ชื่อนักเรียน'!$R21="มส","",IF(N20="","",IF(N20&gt;=80,4,IF(N20&gt;=75,3.5,IF(N20&gt;=70,3,IF(N20&gt;=65,2.5,IF(N20&gt;=60,2,IF(N20&gt;=55,1.5,IF(N20&gt;=50,1,0)))))))))))</f>
        <v/>
      </c>
      <c r="P20" s="126" t="str">
        <f>IF(P$8="","",IF('2.ชื่อนักเรียน'!$R21="ร","ร",IF('2.ชื่อนักเรียน'!$R21="มส","",IF(OR(VLOOKUP($A20,'02.คีย์เทอม1'!$A$9:$DY$58,40,FALSE)="",VLOOKUP($A20,'03.คีย์เทอม2'!$A$9:$DY$58,40,FALSE)=""),"",(IF(VLOOKUP($A20,'02.คีย์เทอม1'!$A$9:$DY$58,41,FALSE)="",VLOOKUP($A20,'02.คีย์เทอม1'!$A$9:$DY$58,40,FALSE),VLOOKUP($A20,'02.คีย์เทอม1'!$A$9:$DY$58,41,FALSE))+IF(VLOOKUP($A20,'03.คีย์เทอม2'!$A$9:$DY$58,41,FALSE)="",VLOOKUP($A20,'03.คีย์เทอม2'!$A$9:$DY$58,40,FALSE),VLOOKUP($A20,'03.คีย์เทอม2'!$A$9:$DY$58,41,FALSE)))*100/200))))</f>
        <v/>
      </c>
      <c r="Q20" s="125" t="str">
        <f>IF(P$8="","",IF('2.ชื่อนักเรียน'!$R21="ร","ร",IF('2.ชื่อนักเรียน'!$R21="มส","",IF(P20="","",IF(P20&gt;=80,4,IF(P20&gt;=75,3.5,IF(P20&gt;=70,3,IF(P20&gt;=65,2.5,IF(P20&gt;=60,2,IF(P20&gt;=55,1.5,IF(P20&gt;=50,1,0)))))))))))</f>
        <v/>
      </c>
      <c r="R20" s="126" t="str">
        <f>IF(R$8="","",IF('2.ชื่อนักเรียน'!$R21="ร","ร",IF('2.ชื่อนักเรียน'!$R21="มส","",IF(OR(VLOOKUP($A20,'02.คีย์เทอม1'!$A$9:$DY$58,45,FALSE)="",VLOOKUP($A20,'03.คีย์เทอม2'!$A$9:$DY$58,45,FALSE)=""),"",(IF(VLOOKUP($A20,'02.คีย์เทอม1'!$A$9:$DY$58,46,FALSE)="",VLOOKUP($A20,'02.คีย์เทอม1'!$A$9:$DY$58,45,FALSE),VLOOKUP($A20,'02.คีย์เทอม1'!$A$9:$DY$58,46,FALSE))+IF(VLOOKUP($A20,'03.คีย์เทอม2'!$A$9:$DY$58,46,FALSE)="",VLOOKUP($A20,'03.คีย์เทอม2'!$A$9:$DY$58,45,FALSE),VLOOKUP($A20,'03.คีย์เทอม2'!$A$9:$DY$58,46,FALSE)))*100/200))))</f>
        <v/>
      </c>
      <c r="S20" s="125" t="str">
        <f>IF(R$8="","",IF('2.ชื่อนักเรียน'!$R21="ร","ร",IF('2.ชื่อนักเรียน'!$R21="มส","",IF(R20="","",IF(R20&gt;=80,4,IF(R20&gt;=75,3.5,IF(R20&gt;=70,3,IF(R20&gt;=65,2.5,IF(R20&gt;=60,2,IF(R20&gt;=55,1.5,IF(R20&gt;=50,1,0)))))))))))</f>
        <v/>
      </c>
      <c r="T20" s="126" t="str">
        <f>IF(T$8="","",IF('2.ชื่อนักเรียน'!$R21="ร","ร",IF('2.ชื่อนักเรียน'!$R21="มส","",IF(OR(VLOOKUP($A20,'02.คีย์เทอม1'!$A$9:$DY$58,50,FALSE)="",VLOOKUP($A20,'03.คีย์เทอม2'!$A$9:$DY$58,50,FALSE)=""),"",(IF(VLOOKUP($A20,'02.คีย์เทอม1'!$A$9:$DY$58,51,FALSE)="",VLOOKUP($A20,'02.คีย์เทอม1'!$A$9:$DY$58,50,FALSE),VLOOKUP($A20,'02.คีย์เทอม1'!$A$9:$DY$58,51,FALSE))+IF(VLOOKUP($A20,'03.คีย์เทอม2'!$A$9:$DY$58,51,FALSE)="",VLOOKUP($A20,'03.คีย์เทอม2'!$A$9:$DY$58,50,FALSE),VLOOKUP($A20,'03.คีย์เทอม2'!$A$9:$DY$58,51,FALSE)))*100/200))))</f>
        <v/>
      </c>
      <c r="U20" s="125" t="str">
        <f>IF(T$8="","",IF('2.ชื่อนักเรียน'!$R21="ร","ร",IF('2.ชื่อนักเรียน'!$R21="มส","",IF(T20="","",IF(T20&gt;=80,4,IF(T20&gt;=75,3.5,IF(T20&gt;=70,3,IF(T20&gt;=65,2.5,IF(T20&gt;=60,2,IF(T20&gt;=55,1.5,IF(T20&gt;=50,1,0)))))))))))</f>
        <v/>
      </c>
      <c r="V20" s="126" t="str">
        <f>IF(V$8="","",IF('2.ชื่อนักเรียน'!$R21="ร","ร",IF('2.ชื่อนักเรียน'!$R21="มส","",IF(OR(VLOOKUP($A20,'02.คีย์เทอม1'!$A$9:$DY$58,55,FALSE)="",VLOOKUP($A20,'03.คีย์เทอม2'!$A$9:$DY$58,55,FALSE)=""),"",(IF(VLOOKUP($A20,'02.คีย์เทอม1'!$A$9:$DY$58,56,FALSE)="",VLOOKUP($A20,'02.คีย์เทอม1'!$A$9:$DY$58,55,FALSE),VLOOKUP($A20,'02.คีย์เทอม1'!$A$9:$DY$58,56,FALSE))+IF(VLOOKUP($A20,'03.คีย์เทอม2'!$A$9:$DY$58,56,FALSE)="",VLOOKUP($A20,'03.คีย์เทอม2'!$A$9:$DY$58,55,FALSE),VLOOKUP($A20,'03.คีย์เทอม2'!$A$9:$DY$58,56,FALSE)))*100/200))))</f>
        <v/>
      </c>
      <c r="W20" s="208" t="str">
        <f>IF(V$8="","",IF('2.ชื่อนักเรียน'!$R21="ร","ร",IF('2.ชื่อนักเรียน'!$R21="มส","",IF(V20="","",IF(V20&gt;=80,4,IF(V20&gt;=75,3.5,IF(V20&gt;=70,3,IF(V20&gt;=65,2.5,IF(V20&gt;=60,2,IF(V20&gt;=55,1.5,IF(V20&gt;=50,1,0)))))))))))</f>
        <v/>
      </c>
      <c r="X20" s="18">
        <v>11</v>
      </c>
      <c r="Y20" s="122" t="str">
        <f>IF('2.ชื่อนักเรียน'!$C21="","",'2.ชื่อนักเรียน'!$C21)</f>
        <v/>
      </c>
      <c r="Z20" s="272" t="str">
        <f>IF('2.ชื่อนักเรียน'!$D21="","",'2.ชื่อนักเรียน'!$D21)</f>
        <v/>
      </c>
      <c r="AA20" s="378" t="str">
        <f>IF(AA$8="","",IF('2.ชื่อนักเรียน'!$R21="ร","ร",IF('2.ชื่อนักเรียน'!$R21="มส","",IF(OR(VLOOKUP($A20,'02.คีย์เทอม1'!$A$9:$DY$58,60,FALSE)="",VLOOKUP($A20,'03.คีย์เทอม2'!$A$9:$DY$58,60,FALSE)=""),"",(IF(VLOOKUP($A20,'02.คีย์เทอม1'!$A$9:$DY$58,61,FALSE)="",VLOOKUP($A20,'02.คีย์เทอม1'!$A$9:$DY$58,60,FALSE),VLOOKUP($A20,'02.คีย์เทอม1'!$A$9:$DY$58,61,FALSE))+IF(VLOOKUP($A20,'03.คีย์เทอม2'!$A$9:$DY$58,61,FALSE)="",VLOOKUP($A20,'03.คีย์เทอม2'!$A$9:$DY$58,60,FALSE),VLOOKUP($A20,'03.คีย์เทอม2'!$A$9:$DY$58,61,FALSE)))*100/200))))</f>
        <v/>
      </c>
      <c r="AB20" s="125" t="str">
        <f>IF(AA$8="","",IF('2.ชื่อนักเรียน'!$R21="ร","ร",IF('2.ชื่อนักเรียน'!$R21="มส","",IF(AA20="","",IF(AA20&gt;=80,4,IF(AA20&gt;=75,3.5,IF(AA20&gt;=70,3,IF(AA20&gt;=65,2.5,IF(AA20&gt;=60,2,IF(AA20&gt;=55,1.5,IF(AA20&gt;=50,1,0)))))))))))</f>
        <v/>
      </c>
      <c r="AC20" s="126" t="str">
        <f>IF(AC$8="","",IF('2.ชื่อนักเรียน'!$R21="ร","ร",IF('2.ชื่อนักเรียน'!$R21="มส","",IF(OR(VLOOKUP($A20,'02.คีย์เทอม1'!$A$9:$DY$58,65,FALSE)="",VLOOKUP($A20,'03.คีย์เทอม2'!$A$9:$DY$58,65,FALSE)=""),"",(IF(VLOOKUP($A20,'02.คีย์เทอม1'!$A$9:$DY$58,66,FALSE)="",VLOOKUP($A20,'02.คีย์เทอม1'!$A$9:$DY$58,65,FALSE),VLOOKUP($A20,'02.คีย์เทอม1'!$A$9:$DY$58,66,FALSE))+IF(VLOOKUP($A20,'03.คีย์เทอม2'!$A$9:$DY$58,66,FALSE)="",VLOOKUP($A20,'03.คีย์เทอม2'!$A$9:$DY$58,65,FALSE),VLOOKUP($A20,'03.คีย์เทอม2'!$A$9:$DY$58,66,FALSE)))*100/200))))</f>
        <v/>
      </c>
      <c r="AD20" s="125" t="str">
        <f>IF(AC$8="","",IF('2.ชื่อนักเรียน'!$R21="ร","ร",IF('2.ชื่อนักเรียน'!$R21="มส","",IF(AC20="","",IF(AC20&gt;=80,4,IF(AC20&gt;=75,3.5,IF(AC20&gt;=70,3,IF(AC20&gt;=65,2.5,IF(AC20&gt;=60,2,IF(AC20&gt;=55,1.5,IF(AC20&gt;=50,1,0)))))))))))</f>
        <v/>
      </c>
      <c r="AE20" s="126" t="str">
        <f>IF(AE$8="","",IF('2.ชื่อนักเรียน'!$R21="ร","ร",IF('2.ชื่อนักเรียน'!$R21="มส","",IF(OR(VLOOKUP($A20,'02.คีย์เทอม1'!$A$9:$DY$58,70,FALSE)="",VLOOKUP($A20,'03.คีย์เทอม2'!$A$9:$DY$58,70,FALSE)=""),"",(IF(VLOOKUP($A20,'02.คีย์เทอม1'!$A$9:$DY$58,71,FALSE)="",VLOOKUP($A20,'02.คีย์เทอม1'!$A$9:$DY$58,70,FALSE),VLOOKUP($A20,'02.คีย์เทอม1'!$A$9:$DY$58,71,FALSE))+IF(VLOOKUP($A20,'03.คีย์เทอม2'!$A$9:$DY$58,71,FALSE)="",VLOOKUP($A20,'03.คีย์เทอม2'!$A$9:$DY$58,70,FALSE),VLOOKUP($A20,'03.คีย์เทอม2'!$A$9:$DY$58,71,FALSE)))*100/200))))</f>
        <v/>
      </c>
      <c r="AF20" s="125" t="str">
        <f>IF(AE$8="","",IF('2.ชื่อนักเรียน'!$R21="ร","ร",IF('2.ชื่อนักเรียน'!$R21="มส","",IF(AE20="","",IF(AE20&gt;=80,4,IF(AE20&gt;=75,3.5,IF(AE20&gt;=70,3,IF(AE20&gt;=65,2.5,IF(AE20&gt;=60,2,IF(AE20&gt;=55,1.5,IF(AE20&gt;=50,1,0)))))))))))</f>
        <v/>
      </c>
      <c r="AG20" s="126" t="str">
        <f>IF(AG$8="","",IF('2.ชื่อนักเรียน'!$R21="ร","ร",IF('2.ชื่อนักเรียน'!$R21="มส","",IF(OR(VLOOKUP($A20,'02.คีย์เทอม1'!$A$9:$DY$58,75,FALSE)="",VLOOKUP($A20,'03.คีย์เทอม2'!$A$9:$DY$58,75,FALSE)=""),"",(IF(VLOOKUP($A20,'02.คีย์เทอม1'!$A$9:$DY$58,76,FALSE)="",VLOOKUP($A20,'02.คีย์เทอม1'!$A$9:$DY$58,75,FALSE),VLOOKUP($A20,'02.คีย์เทอม1'!$A$9:$DY$58,76,FALSE))+IF(VLOOKUP($A20,'03.คีย์เทอม2'!$A$9:$DY$58,76,FALSE)="",VLOOKUP($A20,'03.คีย์เทอม2'!$A$9:$DY$58,75,FALSE),VLOOKUP($A20,'03.คีย์เทอม2'!$A$9:$DY$58,76,FALSE)))*100/200))))</f>
        <v/>
      </c>
      <c r="AH20" s="125" t="str">
        <f>IF(AG$8="","",IF('2.ชื่อนักเรียน'!$R21="ร","ร",IF('2.ชื่อนักเรียน'!$R21="มส","",IF(AG20="","",IF(AG20&gt;=80,4,IF(AG20&gt;=75,3.5,IF(AG20&gt;=70,3,IF(AG20&gt;=65,2.5,IF(AG20&gt;=60,2,IF(AG20&gt;=55,1.5,IF(AG20&gt;=50,1,0)))))))))))</f>
        <v/>
      </c>
      <c r="AI20" s="126" t="str">
        <f>IF(AI$8="","",IF('2.ชื่อนักเรียน'!$R21="ร","ร",IF('2.ชื่อนักเรียน'!$R21="มส","",IF(OR(VLOOKUP($A20,'02.คีย์เทอม1'!$A$9:$DY$58,80,FALSE)="",VLOOKUP($A20,'03.คีย์เทอม2'!$A$9:$DY$58,80,FALSE)=""),"",(IF(VLOOKUP($A20,'02.คีย์เทอม1'!$A$9:$DY$58,81,FALSE)="",VLOOKUP($A20,'02.คีย์เทอม1'!$A$9:$DY$58,80,FALSE),VLOOKUP($A20,'02.คีย์เทอม1'!$A$9:$DY$58,81,FALSE))+IF(VLOOKUP($A20,'03.คีย์เทอม2'!$A$9:$DY$58,81,FALSE)="",VLOOKUP($A20,'03.คีย์เทอม2'!$A$9:$DY$58,80,FALSE),VLOOKUP($A20,'03.คีย์เทอม2'!$A$9:$DY$58,81,FALSE)))*100/200))))</f>
        <v/>
      </c>
      <c r="AJ20" s="125" t="str">
        <f>IF(AI$8="","",IF('2.ชื่อนักเรียน'!$R21="ร","ร",IF('2.ชื่อนักเรียน'!$R21="มส","",IF(AI20="","",IF(AI20&gt;=80,4,IF(AI20&gt;=75,3.5,IF(AI20&gt;=70,3,IF(AI20&gt;=65,2.5,IF(AI20&gt;=60,2,IF(AI20&gt;=55,1.5,IF(AI20&gt;=50,1,0)))))))))))</f>
        <v/>
      </c>
      <c r="AK20" s="126" t="str">
        <f>IF(AK$8="","",IF('2.ชื่อนักเรียน'!$R21="ร","ร",IF('2.ชื่อนักเรียน'!$R21="มส","",IF(OR(VLOOKUP($A20,'02.คีย์เทอม1'!$A$9:$DY$58,85,FALSE)="",VLOOKUP($A20,'03.คีย์เทอม2'!$A$9:$DY$58,85,FALSE)=""),"",(IF(VLOOKUP($A20,'02.คีย์เทอม1'!$A$9:$DY$58,86,FALSE)="",VLOOKUP($A20,'02.คีย์เทอม1'!$A$9:$DY$58,85,FALSE),VLOOKUP($A20,'02.คีย์เทอม1'!$A$9:$DY$58,86,FALSE))+IF(VLOOKUP($A20,'03.คีย์เทอม2'!$A$9:$DY$58,86,FALSE)="",VLOOKUP($A20,'03.คีย์เทอม2'!$A$9:$DY$58,85,FALSE),VLOOKUP($A20,'03.คีย์เทอม2'!$A$9:$DY$58,86,FALSE)))*100/200))))</f>
        <v/>
      </c>
      <c r="AL20" s="125" t="str">
        <f>IF(AK$8="","",IF('2.ชื่อนักเรียน'!$R21="ร","ร",IF('2.ชื่อนักเรียน'!$R21="มส","",IF(AK20="","",IF(AK20&gt;=80,4,IF(AK20&gt;=75,3.5,IF(AK20&gt;=70,3,IF(AK20&gt;=65,2.5,IF(AK20&gt;=60,2,IF(AK20&gt;=55,1.5,IF(AK20&gt;=50,1,0)))))))))))</f>
        <v/>
      </c>
      <c r="AM20" s="126" t="str">
        <f>IF(AM$8="","",IF('2.ชื่อนักเรียน'!$R21="ร","ร",IF('2.ชื่อนักเรียน'!$R21="มส","",IF(OR(VLOOKUP($A20,'02.คีย์เทอม1'!$A$9:$DY$58,90,FALSE)="",VLOOKUP($A20,'03.คีย์เทอม2'!$A$9:$DY$58,90,FALSE)=""),"",(IF(VLOOKUP($A20,'02.คีย์เทอม1'!$A$9:$DY$58,91,FALSE)="",VLOOKUP($A20,'02.คีย์เทอม1'!$A$9:$DY$58,90,FALSE),VLOOKUP($A20,'02.คีย์เทอม1'!$A$9:$DY$58,91,FALSE))+IF(VLOOKUP($A20,'03.คีย์เทอม2'!$A$9:$DY$58,91,FALSE)="",VLOOKUP($A20,'03.คีย์เทอม2'!$A$9:$DY$58,90,FALSE),VLOOKUP($A20,'03.คีย์เทอม2'!$A$9:$DY$58,91,FALSE)))*100/200))))</f>
        <v/>
      </c>
      <c r="AN20" s="125" t="str">
        <f>IF(AM$8="","",IF('2.ชื่อนักเรียน'!$R21="ร","ร",IF('2.ชื่อนักเรียน'!$R21="มส","",IF(AM20="","",IF(AM20&gt;=80,4,IF(AM20&gt;=75,3.5,IF(AM20&gt;=70,3,IF(AM20&gt;=65,2.5,IF(AM20&gt;=60,2,IF(AM20&gt;=55,1.5,IF(AM20&gt;=50,1,0)))))))))))</f>
        <v/>
      </c>
      <c r="AO20" s="126" t="str">
        <f>IF(AO$8="","",IF('2.ชื่อนักเรียน'!$R21="ร","ร",IF('2.ชื่อนักเรียน'!$R21="มส","",IF(OR(VLOOKUP($A20,'02.คีย์เทอม1'!$A$9:$DY$58,95,FALSE)="",VLOOKUP($A20,'03.คีย์เทอม2'!$A$9:$DY$58,95,FALSE)=""),"",(IF(VLOOKUP($A20,'02.คีย์เทอม1'!$A$9:$DY$58,96,FALSE)="",VLOOKUP($A20,'02.คีย์เทอม1'!$A$9:$DY$58,95,FALSE),VLOOKUP($A20,'02.คีย์เทอม1'!$A$9:$DY$58,96,FALSE))+IF(VLOOKUP($A20,'03.คีย์เทอม2'!$A$9:$DY$58,96,FALSE)="",VLOOKUP($A20,'03.คีย์เทอม2'!$A$9:$DY$58,95,FALSE),VLOOKUP($A20,'03.คีย์เทอม2'!$A$9:$DY$58,96,FALSE)))*100/200))))</f>
        <v/>
      </c>
      <c r="AP20" s="125" t="str">
        <f>IF(AO$8="","",IF('2.ชื่อนักเรียน'!$R21="ร","ร",IF('2.ชื่อนักเรียน'!$R21="มส","",IF(AO20="","",IF(AO20&gt;=80,4,IF(AO20&gt;=75,3.5,IF(AO20&gt;=70,3,IF(AO20&gt;=65,2.5,IF(AO20&gt;=60,2,IF(AO20&gt;=55,1.5,IF(AO20&gt;=50,1,0)))))))))))</f>
        <v/>
      </c>
      <c r="AQ20" s="126" t="str">
        <f>IF(AQ$8="","",IF('2.ชื่อนักเรียน'!$R21="ร","ร",IF('2.ชื่อนักเรียน'!$R21="มส","",IF(OR(VLOOKUP($A20,'02.คีย์เทอม1'!$A$9:$DY$58,100,FALSE)="",VLOOKUP($A20,'03.คีย์เทอม2'!$A$9:$DY$58,100,FALSE)=""),"",(IF(VLOOKUP($A20,'02.คีย์เทอม1'!$A$9:$DY$58,101,FALSE)="",VLOOKUP($A20,'02.คีย์เทอม1'!$A$9:$DY$58,100,FALSE),VLOOKUP($A20,'02.คีย์เทอม1'!$A$9:$DY$58,101,FALSE))+IF(VLOOKUP($A20,'03.คีย์เทอม2'!$A$9:$DY$58,101,FALSE)="",VLOOKUP($A20,'03.คีย์เทอม2'!$A$9:$DY$58,100,FALSE),VLOOKUP($A20,'03.คีย์เทอม2'!$A$9:$DY$58,101,FALSE)))*100/200))))</f>
        <v/>
      </c>
      <c r="AR20" s="125" t="str">
        <f>IF(AQ$8="","",IF('2.ชื่อนักเรียน'!$R21="ร","ร",IF('2.ชื่อนักเรียน'!$R21="มส","",IF(AQ20="","",IF(AQ20&gt;=80,4,IF(AQ20&gt;=75,3.5,IF(AQ20&gt;=70,3,IF(AQ20&gt;=65,2.5,IF(AQ20&gt;=60,2,IF(AQ20&gt;=55,1.5,IF(AQ20&gt;=50,1,0)))))))))))</f>
        <v/>
      </c>
      <c r="AS20" s="126" t="str">
        <f>IF(AS$8="","",IF('2.ชื่อนักเรียน'!$R21="ร","ร",IF('2.ชื่อนักเรียน'!$R21="มส","",IF(OR(VLOOKUP($A20,'02.คีย์เทอม1'!$A$9:$DY$58,105,FALSE)="",VLOOKUP($A20,'03.คีย์เทอม2'!$A$9:$DY$58,105,FALSE)=""),"",(IF(VLOOKUP($A20,'02.คีย์เทอม1'!$A$9:$DY$58,106,FALSE)="",VLOOKUP($A20,'02.คีย์เทอม1'!$A$9:$DY$58,105,FALSE),VLOOKUP($A20,'02.คีย์เทอม1'!$A$9:$DY$58,106,FALSE))+IF(VLOOKUP($A20,'03.คีย์เทอม2'!$A$9:$DY$58,106,FALSE)="",VLOOKUP($A20,'03.คีย์เทอม2'!$A$9:$DY$58,105,FALSE),VLOOKUP($A20,'03.คีย์เทอม2'!$A$9:$DY$58,106,FALSE)))*100/200))))</f>
        <v/>
      </c>
      <c r="AT20" s="125" t="str">
        <f>IF(AS$8="","",IF('2.ชื่อนักเรียน'!$R21="ร","ร",IF('2.ชื่อนักเรียน'!$R21="มส","",IF(AS20="","",IF(AS20&gt;=80,4,IF(AS20&gt;=75,3.5,IF(AS20&gt;=70,3,IF(AS20&gt;=65,2.5,IF(AS20&gt;=60,2,IF(AS20&gt;=55,1.5,IF(AS20&gt;=50,1,0)))))))))))</f>
        <v/>
      </c>
      <c r="AU20" s="126" t="str">
        <f t="shared" si="16"/>
        <v/>
      </c>
      <c r="AV20" s="126" t="str">
        <f t="shared" si="17"/>
        <v/>
      </c>
      <c r="AW20" s="541" t="str">
        <f t="shared" si="18"/>
        <v/>
      </c>
      <c r="AX20" s="539" t="str">
        <f>IF('2.ชื่อนักเรียน'!R21="มส","มส",IF('2.ชื่อนักเรียน'!R21="ย้าย","ย้าย",IF('2.ชื่อนักเรียน'!R21="ร","ร",IF(CE20="","",RANK(CE20,$CE$10:$CE$59,0)))))</f>
        <v/>
      </c>
      <c r="AY20" s="393" t="str">
        <f t="shared" si="19"/>
        <v/>
      </c>
      <c r="AZ20" s="381" t="str">
        <f t="shared" si="1"/>
        <v/>
      </c>
      <c r="BA20" s="383" t="str">
        <f t="shared" si="20"/>
        <v/>
      </c>
      <c r="BB20" s="335" t="str">
        <f t="shared" si="2"/>
        <v/>
      </c>
      <c r="BC20" s="335" t="str">
        <f t="shared" si="21"/>
        <v/>
      </c>
      <c r="BD20" s="335" t="str">
        <f t="shared" si="3"/>
        <v/>
      </c>
      <c r="BE20" s="335" t="str">
        <f t="shared" si="4"/>
        <v/>
      </c>
      <c r="BF20" s="331" t="str">
        <f t="shared" si="5"/>
        <v/>
      </c>
      <c r="BG20" s="331" t="str">
        <f t="shared" si="6"/>
        <v/>
      </c>
      <c r="BH20" s="335" t="str">
        <f t="shared" si="7"/>
        <v/>
      </c>
      <c r="BI20" s="335" t="str">
        <f t="shared" si="22"/>
        <v/>
      </c>
      <c r="BJ20" s="335" t="str">
        <f t="shared" si="8"/>
        <v/>
      </c>
      <c r="BK20" s="335" t="str">
        <f t="shared" si="23"/>
        <v/>
      </c>
      <c r="BL20" s="335" t="str">
        <f t="shared" si="9"/>
        <v/>
      </c>
      <c r="BM20" s="335" t="str">
        <f t="shared" si="10"/>
        <v/>
      </c>
      <c r="BN20" s="335" t="str">
        <f t="shared" si="11"/>
        <v/>
      </c>
      <c r="BO20" s="335" t="str">
        <f t="shared" si="12"/>
        <v/>
      </c>
      <c r="BP20" s="331" t="str">
        <f t="shared" si="13"/>
        <v/>
      </c>
      <c r="BQ20" s="384" t="str">
        <f t="shared" si="14"/>
        <v/>
      </c>
      <c r="BR20" s="332" t="str">
        <f t="shared" si="15"/>
        <v/>
      </c>
      <c r="BS20" s="381" t="str">
        <f t="shared" si="24"/>
        <v/>
      </c>
      <c r="BT20" s="331" t="str">
        <f t="shared" si="25"/>
        <v/>
      </c>
      <c r="BU20" s="331" t="str">
        <f t="shared" si="26"/>
        <v/>
      </c>
      <c r="BV20" s="331" t="str">
        <f t="shared" si="27"/>
        <v/>
      </c>
      <c r="BW20" s="331" t="str">
        <f t="shared" si="28"/>
        <v/>
      </c>
      <c r="BX20" s="331" t="str">
        <f t="shared" si="29"/>
        <v/>
      </c>
      <c r="BY20" s="331" t="str">
        <f t="shared" si="30"/>
        <v/>
      </c>
      <c r="BZ20" s="331" t="str">
        <f t="shared" si="31"/>
        <v/>
      </c>
      <c r="CA20" s="331" t="str">
        <f t="shared" si="32"/>
        <v/>
      </c>
      <c r="CB20" s="331" t="str">
        <f t="shared" si="33"/>
        <v/>
      </c>
      <c r="CC20" s="384" t="str">
        <f t="shared" si="34"/>
        <v/>
      </c>
      <c r="CD20" s="332" t="str">
        <f t="shared" si="35"/>
        <v/>
      </c>
      <c r="CE20" s="177" t="str">
        <f t="shared" si="36"/>
        <v/>
      </c>
    </row>
    <row r="21" spans="1:83" s="17" customFormat="1" ht="16.5" customHeight="1" x14ac:dyDescent="0.2">
      <c r="A21" s="18">
        <v>12</v>
      </c>
      <c r="B21" s="122" t="str">
        <f>IF('2.ชื่อนักเรียน'!$C22="","",'2.ชื่อนักเรียน'!$C22)</f>
        <v/>
      </c>
      <c r="C21" s="26" t="str">
        <f>IF('2.ชื่อนักเรียน'!$D22="","",'2.ชื่อนักเรียน'!$D22)</f>
        <v/>
      </c>
      <c r="D21" s="207" t="str">
        <f>IF(D$8="","",IF('2.ชื่อนักเรียน'!$R22="ร","ร",IF('2.ชื่อนักเรียน'!$R22="มส","",IF(OR(VLOOKUP($A21,'02.คีย์เทอม1'!$A$9:$DY$58,10,FALSE)="",VLOOKUP($A21,'03.คีย์เทอม2'!$A$9:$DY$58,10,FALSE)=""),"",(IF(VLOOKUP($A21,'02.คีย์เทอม1'!$A$9:$DY$58,11,FALSE)="",VLOOKUP($A21,'02.คีย์เทอม1'!$A$9:$DY$58,10,FALSE),VLOOKUP($A21,'02.คีย์เทอม1'!$A$9:$DY$58,11,FALSE))+IF(VLOOKUP($A21,'03.คีย์เทอม2'!$A$9:$DY$58,11,FALSE)="",VLOOKUP($A21,'03.คีย์เทอม2'!$A$9:$DY$58,10,FALSE),VLOOKUP($A21,'03.คีย์เทอม2'!$A$9:$DY$58,11,FALSE)))*100/200))))</f>
        <v/>
      </c>
      <c r="E21" s="125" t="str">
        <f>IF(D$8="","",IF('2.ชื่อนักเรียน'!$R22="ร","ร",IF('2.ชื่อนักเรียน'!$R22="มส","",IF(D21="","",IF(D21&gt;=80,4,IF(D21&gt;=75,3.5,IF(D21&gt;=70,3,IF(D21&gt;=65,2.5,IF(D21&gt;=60,2,IF(D21&gt;=55,1.5,IF(D21&gt;=50,1,0)))))))))))</f>
        <v/>
      </c>
      <c r="F21" s="126" t="str">
        <f>IF(F$8="","",IF('2.ชื่อนักเรียน'!$R22="ร","ร",IF('2.ชื่อนักเรียน'!$R22="มส","",IF(OR(VLOOKUP($A21,'02.คีย์เทอม1'!$A$9:$DY$58,15,FALSE)="",VLOOKUP($A21,'03.คีย์เทอม2'!$A$9:$DY$58,15,FALSE)=""),"",(IF(VLOOKUP($A21,'02.คีย์เทอม1'!$A$9:$DY$58,16,FALSE)="",VLOOKUP($A21,'02.คีย์เทอม1'!$A$9:$DY$58,15,FALSE),VLOOKUP($A21,'02.คีย์เทอม1'!$A$9:$DY$58,16,FALSE))+IF(VLOOKUP($A21,'03.คีย์เทอม2'!$A$9:$DY$58,16,FALSE)="",VLOOKUP($A21,'03.คีย์เทอม2'!$A$9:$DY$58,15,FALSE),VLOOKUP($A21,'03.คีย์เทอม2'!$A$9:$DY$58,16,FALSE)))*100/200))))</f>
        <v/>
      </c>
      <c r="G21" s="125" t="str">
        <f>IF(F$8="","",IF('2.ชื่อนักเรียน'!$R22="ร","ร",IF('2.ชื่อนักเรียน'!$R22="มส","",IF(F21="","",IF(F21&gt;=80,4,IF(F21&gt;=75,3.5,IF(F21&gt;=70,3,IF(F21&gt;=65,2.5,IF(F21&gt;=60,2,IF(F21&gt;=55,1.5,IF(F21&gt;=50,1,0)))))))))))</f>
        <v/>
      </c>
      <c r="H21" s="126" t="str">
        <f>IF(H$8="","",IF('2.ชื่อนักเรียน'!$R22="ร","ร",IF('2.ชื่อนักเรียน'!$R22="มส","",IF(OR(VLOOKUP($A21,'02.คีย์เทอม1'!$A$9:$DY$58,20,FALSE)="",VLOOKUP($A21,'03.คีย์เทอม2'!$A$9:$DY$58,20,FALSE)=""),"",(IF(VLOOKUP($A21,'02.คีย์เทอม1'!$A$9:$DY$58,21,FALSE)="",VLOOKUP($A21,'02.คีย์เทอม1'!$A$9:$DY$58,20,FALSE),VLOOKUP($A21,'02.คีย์เทอม1'!$A$9:$DY$58,21,FALSE))+IF(VLOOKUP($A21,'03.คีย์เทอม2'!$A$9:$DY$58,21,FALSE)="",VLOOKUP($A21,'03.คีย์เทอม2'!$A$9:$DY$58,20,FALSE),VLOOKUP($A21,'03.คีย์เทอม2'!$A$9:$DY$58,21,FALSE)))*100/200))))</f>
        <v/>
      </c>
      <c r="I21" s="125" t="str">
        <f>IF(H$8="","",IF('2.ชื่อนักเรียน'!$R22="ร","ร",IF('2.ชื่อนักเรียน'!$R22="มส","",IF(H21="","",IF(H21&gt;=80,4,IF(H21&gt;=75,3.5,IF(H21&gt;=70,3,IF(H21&gt;=65,2.5,IF(H21&gt;=60,2,IF(H21&gt;=55,1.5,IF(H21&gt;=50,1,0)))))))))))</f>
        <v/>
      </c>
      <c r="J21" s="126" t="str">
        <f>IF(J$8="","",IF('2.ชื่อนักเรียน'!$R22="ร","ร",IF('2.ชื่อนักเรียน'!$R22="มส","",IF(OR(VLOOKUP($A21,'02.คีย์เทอม1'!$A$9:$DY$58,25,FALSE)="",VLOOKUP($A21,'03.คีย์เทอม2'!$A$9:$DY$58,25,FALSE)=""),"",(IF(VLOOKUP($A21,'02.คีย์เทอม1'!$A$9:$DY$58,26,FALSE)="",VLOOKUP($A21,'02.คีย์เทอม1'!$A$9:$DY$58,25,FALSE),VLOOKUP($A21,'02.คีย์เทอม1'!$A$9:$DY$58,26,FALSE))+IF(VLOOKUP($A21,'03.คีย์เทอม2'!$A$9:$DY$58,26,FALSE)="",VLOOKUP($A21,'03.คีย์เทอม2'!$A$9:$DY$58,25,FALSE),VLOOKUP($A21,'03.คีย์เทอม2'!$A$9:$DY$58,26,FALSE)))*100/200))))</f>
        <v/>
      </c>
      <c r="K21" s="125" t="str">
        <f>IF(J$8="","",IF('2.ชื่อนักเรียน'!$R22="ร","ร",IF('2.ชื่อนักเรียน'!$R22="มส","",IF(J21="","",IF(J21&gt;=80,4,IF(J21&gt;=75,3.5,IF(J21&gt;=70,3,IF(J21&gt;=65,2.5,IF(J21&gt;=60,2,IF(J21&gt;=55,1.5,IF(J21&gt;=50,1,0)))))))))))</f>
        <v/>
      </c>
      <c r="L21" s="126" t="str">
        <f>IF(L$8="","",IF('2.ชื่อนักเรียน'!$R22="ร","ร",IF('2.ชื่อนักเรียน'!$R22="มส","",IF(OR(VLOOKUP($A21,'02.คีย์เทอม1'!$A$9:$DY$58,30,FALSE)="",VLOOKUP($A21,'03.คีย์เทอม2'!$A$9:$DY$58,30,FALSE)=""),"",(IF(VLOOKUP($A21,'02.คีย์เทอม1'!$A$9:$DY$58,31,FALSE)="",VLOOKUP($A21,'02.คีย์เทอม1'!$A$9:$DY$58,30,FALSE),VLOOKUP($A21,'02.คีย์เทอม1'!$A$9:$DY$58,31,FALSE))+IF(VLOOKUP($A21,'03.คีย์เทอม2'!$A$9:$DY$58,31,FALSE)="",VLOOKUP($A21,'03.คีย์เทอม2'!$A$9:$DY$58,30,FALSE),VLOOKUP($A21,'03.คีย์เทอม2'!$A$9:$DY$58,31,FALSE)))*100/200))))</f>
        <v/>
      </c>
      <c r="M21" s="125" t="str">
        <f>IF(L$8="","",IF('2.ชื่อนักเรียน'!$R22="ร","ร",IF('2.ชื่อนักเรียน'!$R22="มส","",IF(L21="","",IF(L21&gt;=80,4,IF(L21&gt;=75,3.5,IF(L21&gt;=70,3,IF(L21&gt;=65,2.5,IF(L21&gt;=60,2,IF(L21&gt;=55,1.5,IF(L21&gt;=50,1,0)))))))))))</f>
        <v/>
      </c>
      <c r="N21" s="126" t="str">
        <f>IF(N$8="","",IF('2.ชื่อนักเรียน'!$R22="ร","ร",IF('2.ชื่อนักเรียน'!$R22="มส","",IF(OR(VLOOKUP($A21,'02.คีย์เทอม1'!$A$9:$DY$58,35,FALSE)="",VLOOKUP($A21,'03.คีย์เทอม2'!$A$9:$DY$58,35,FALSE)=""),"",(IF(VLOOKUP($A21,'02.คีย์เทอม1'!$A$9:$DY$58,36,FALSE)="",VLOOKUP($A21,'02.คีย์เทอม1'!$A$9:$DY$58,35,FALSE),VLOOKUP($A21,'02.คีย์เทอม1'!$A$9:$DY$58,36,FALSE))+IF(VLOOKUP($A21,'03.คีย์เทอม2'!$A$9:$DY$58,36,FALSE)="",VLOOKUP($A21,'03.คีย์เทอม2'!$A$9:$DY$58,35,FALSE),VLOOKUP($A21,'03.คีย์เทอม2'!$A$9:$DY$58,36,FALSE)))*100/200))))</f>
        <v/>
      </c>
      <c r="O21" s="125" t="str">
        <f>IF(N$8="","",IF('2.ชื่อนักเรียน'!$R22="ร","ร",IF('2.ชื่อนักเรียน'!$R22="มส","",IF(N21="","",IF(N21&gt;=80,4,IF(N21&gt;=75,3.5,IF(N21&gt;=70,3,IF(N21&gt;=65,2.5,IF(N21&gt;=60,2,IF(N21&gt;=55,1.5,IF(N21&gt;=50,1,0)))))))))))</f>
        <v/>
      </c>
      <c r="P21" s="126" t="str">
        <f>IF(P$8="","",IF('2.ชื่อนักเรียน'!$R22="ร","ร",IF('2.ชื่อนักเรียน'!$R22="มส","",IF(OR(VLOOKUP($A21,'02.คีย์เทอม1'!$A$9:$DY$58,40,FALSE)="",VLOOKUP($A21,'03.คีย์เทอม2'!$A$9:$DY$58,40,FALSE)=""),"",(IF(VLOOKUP($A21,'02.คีย์เทอม1'!$A$9:$DY$58,41,FALSE)="",VLOOKUP($A21,'02.คีย์เทอม1'!$A$9:$DY$58,40,FALSE),VLOOKUP($A21,'02.คีย์เทอม1'!$A$9:$DY$58,41,FALSE))+IF(VLOOKUP($A21,'03.คีย์เทอม2'!$A$9:$DY$58,41,FALSE)="",VLOOKUP($A21,'03.คีย์เทอม2'!$A$9:$DY$58,40,FALSE),VLOOKUP($A21,'03.คีย์เทอม2'!$A$9:$DY$58,41,FALSE)))*100/200))))</f>
        <v/>
      </c>
      <c r="Q21" s="125" t="str">
        <f>IF(P$8="","",IF('2.ชื่อนักเรียน'!$R22="ร","ร",IF('2.ชื่อนักเรียน'!$R22="มส","",IF(P21="","",IF(P21&gt;=80,4,IF(P21&gt;=75,3.5,IF(P21&gt;=70,3,IF(P21&gt;=65,2.5,IF(P21&gt;=60,2,IF(P21&gt;=55,1.5,IF(P21&gt;=50,1,0)))))))))))</f>
        <v/>
      </c>
      <c r="R21" s="126" t="str">
        <f>IF(R$8="","",IF('2.ชื่อนักเรียน'!$R22="ร","ร",IF('2.ชื่อนักเรียน'!$R22="มส","",IF(OR(VLOOKUP($A21,'02.คีย์เทอม1'!$A$9:$DY$58,45,FALSE)="",VLOOKUP($A21,'03.คีย์เทอม2'!$A$9:$DY$58,45,FALSE)=""),"",(IF(VLOOKUP($A21,'02.คีย์เทอม1'!$A$9:$DY$58,46,FALSE)="",VLOOKUP($A21,'02.คีย์เทอม1'!$A$9:$DY$58,45,FALSE),VLOOKUP($A21,'02.คีย์เทอม1'!$A$9:$DY$58,46,FALSE))+IF(VLOOKUP($A21,'03.คีย์เทอม2'!$A$9:$DY$58,46,FALSE)="",VLOOKUP($A21,'03.คีย์เทอม2'!$A$9:$DY$58,45,FALSE),VLOOKUP($A21,'03.คีย์เทอม2'!$A$9:$DY$58,46,FALSE)))*100/200))))</f>
        <v/>
      </c>
      <c r="S21" s="125" t="str">
        <f>IF(R$8="","",IF('2.ชื่อนักเรียน'!$R22="ร","ร",IF('2.ชื่อนักเรียน'!$R22="มส","",IF(R21="","",IF(R21&gt;=80,4,IF(R21&gt;=75,3.5,IF(R21&gt;=70,3,IF(R21&gt;=65,2.5,IF(R21&gt;=60,2,IF(R21&gt;=55,1.5,IF(R21&gt;=50,1,0)))))))))))</f>
        <v/>
      </c>
      <c r="T21" s="126" t="str">
        <f>IF(T$8="","",IF('2.ชื่อนักเรียน'!$R22="ร","ร",IF('2.ชื่อนักเรียน'!$R22="มส","",IF(OR(VLOOKUP($A21,'02.คีย์เทอม1'!$A$9:$DY$58,50,FALSE)="",VLOOKUP($A21,'03.คีย์เทอม2'!$A$9:$DY$58,50,FALSE)=""),"",(IF(VLOOKUP($A21,'02.คีย์เทอม1'!$A$9:$DY$58,51,FALSE)="",VLOOKUP($A21,'02.คีย์เทอม1'!$A$9:$DY$58,50,FALSE),VLOOKUP($A21,'02.คีย์เทอม1'!$A$9:$DY$58,51,FALSE))+IF(VLOOKUP($A21,'03.คีย์เทอม2'!$A$9:$DY$58,51,FALSE)="",VLOOKUP($A21,'03.คีย์เทอม2'!$A$9:$DY$58,50,FALSE),VLOOKUP($A21,'03.คีย์เทอม2'!$A$9:$DY$58,51,FALSE)))*100/200))))</f>
        <v/>
      </c>
      <c r="U21" s="125" t="str">
        <f>IF(T$8="","",IF('2.ชื่อนักเรียน'!$R22="ร","ร",IF('2.ชื่อนักเรียน'!$R22="มส","",IF(T21="","",IF(T21&gt;=80,4,IF(T21&gt;=75,3.5,IF(T21&gt;=70,3,IF(T21&gt;=65,2.5,IF(T21&gt;=60,2,IF(T21&gt;=55,1.5,IF(T21&gt;=50,1,0)))))))))))</f>
        <v/>
      </c>
      <c r="V21" s="126" t="str">
        <f>IF(V$8="","",IF('2.ชื่อนักเรียน'!$R22="ร","ร",IF('2.ชื่อนักเรียน'!$R22="มส","",IF(OR(VLOOKUP($A21,'02.คีย์เทอม1'!$A$9:$DY$58,55,FALSE)="",VLOOKUP($A21,'03.คีย์เทอม2'!$A$9:$DY$58,55,FALSE)=""),"",(IF(VLOOKUP($A21,'02.คีย์เทอม1'!$A$9:$DY$58,56,FALSE)="",VLOOKUP($A21,'02.คีย์เทอม1'!$A$9:$DY$58,55,FALSE),VLOOKUP($A21,'02.คีย์เทอม1'!$A$9:$DY$58,56,FALSE))+IF(VLOOKUP($A21,'03.คีย์เทอม2'!$A$9:$DY$58,56,FALSE)="",VLOOKUP($A21,'03.คีย์เทอม2'!$A$9:$DY$58,55,FALSE),VLOOKUP($A21,'03.คีย์เทอม2'!$A$9:$DY$58,56,FALSE)))*100/200))))</f>
        <v/>
      </c>
      <c r="W21" s="208" t="str">
        <f>IF(V$8="","",IF('2.ชื่อนักเรียน'!$R22="ร","ร",IF('2.ชื่อนักเรียน'!$R22="มส","",IF(V21="","",IF(V21&gt;=80,4,IF(V21&gt;=75,3.5,IF(V21&gt;=70,3,IF(V21&gt;=65,2.5,IF(V21&gt;=60,2,IF(V21&gt;=55,1.5,IF(V21&gt;=50,1,0)))))))))))</f>
        <v/>
      </c>
      <c r="X21" s="18">
        <v>12</v>
      </c>
      <c r="Y21" s="122" t="str">
        <f>IF('2.ชื่อนักเรียน'!$C22="","",'2.ชื่อนักเรียน'!$C22)</f>
        <v/>
      </c>
      <c r="Z21" s="272" t="str">
        <f>IF('2.ชื่อนักเรียน'!$D22="","",'2.ชื่อนักเรียน'!$D22)</f>
        <v/>
      </c>
      <c r="AA21" s="378" t="str">
        <f>IF(AA$8="","",IF('2.ชื่อนักเรียน'!$R22="ร","ร",IF('2.ชื่อนักเรียน'!$R22="มส","",IF(OR(VLOOKUP($A21,'02.คีย์เทอม1'!$A$9:$DY$58,60,FALSE)="",VLOOKUP($A21,'03.คีย์เทอม2'!$A$9:$DY$58,60,FALSE)=""),"",(IF(VLOOKUP($A21,'02.คีย์เทอม1'!$A$9:$DY$58,61,FALSE)="",VLOOKUP($A21,'02.คีย์เทอม1'!$A$9:$DY$58,60,FALSE),VLOOKUP($A21,'02.คีย์เทอม1'!$A$9:$DY$58,61,FALSE))+IF(VLOOKUP($A21,'03.คีย์เทอม2'!$A$9:$DY$58,61,FALSE)="",VLOOKUP($A21,'03.คีย์เทอม2'!$A$9:$DY$58,60,FALSE),VLOOKUP($A21,'03.คีย์เทอม2'!$A$9:$DY$58,61,FALSE)))*100/200))))</f>
        <v/>
      </c>
      <c r="AB21" s="125" t="str">
        <f>IF(AA$8="","",IF('2.ชื่อนักเรียน'!$R22="ร","ร",IF('2.ชื่อนักเรียน'!$R22="มส","",IF(AA21="","",IF(AA21&gt;=80,4,IF(AA21&gt;=75,3.5,IF(AA21&gt;=70,3,IF(AA21&gt;=65,2.5,IF(AA21&gt;=60,2,IF(AA21&gt;=55,1.5,IF(AA21&gt;=50,1,0)))))))))))</f>
        <v/>
      </c>
      <c r="AC21" s="126" t="str">
        <f>IF(AC$8="","",IF('2.ชื่อนักเรียน'!$R22="ร","ร",IF('2.ชื่อนักเรียน'!$R22="มส","",IF(OR(VLOOKUP($A21,'02.คีย์เทอม1'!$A$9:$DY$58,65,FALSE)="",VLOOKUP($A21,'03.คีย์เทอม2'!$A$9:$DY$58,65,FALSE)=""),"",(IF(VLOOKUP($A21,'02.คีย์เทอม1'!$A$9:$DY$58,66,FALSE)="",VLOOKUP($A21,'02.คีย์เทอม1'!$A$9:$DY$58,65,FALSE),VLOOKUP($A21,'02.คีย์เทอม1'!$A$9:$DY$58,66,FALSE))+IF(VLOOKUP($A21,'03.คีย์เทอม2'!$A$9:$DY$58,66,FALSE)="",VLOOKUP($A21,'03.คีย์เทอม2'!$A$9:$DY$58,65,FALSE),VLOOKUP($A21,'03.คีย์เทอม2'!$A$9:$DY$58,66,FALSE)))*100/200))))</f>
        <v/>
      </c>
      <c r="AD21" s="125" t="str">
        <f>IF(AC$8="","",IF('2.ชื่อนักเรียน'!$R22="ร","ร",IF('2.ชื่อนักเรียน'!$R22="มส","",IF(AC21="","",IF(AC21&gt;=80,4,IF(AC21&gt;=75,3.5,IF(AC21&gt;=70,3,IF(AC21&gt;=65,2.5,IF(AC21&gt;=60,2,IF(AC21&gt;=55,1.5,IF(AC21&gt;=50,1,0)))))))))))</f>
        <v/>
      </c>
      <c r="AE21" s="126" t="str">
        <f>IF(AE$8="","",IF('2.ชื่อนักเรียน'!$R22="ร","ร",IF('2.ชื่อนักเรียน'!$R22="มส","",IF(OR(VLOOKUP($A21,'02.คีย์เทอม1'!$A$9:$DY$58,70,FALSE)="",VLOOKUP($A21,'03.คีย์เทอม2'!$A$9:$DY$58,70,FALSE)=""),"",(IF(VLOOKUP($A21,'02.คีย์เทอม1'!$A$9:$DY$58,71,FALSE)="",VLOOKUP($A21,'02.คีย์เทอม1'!$A$9:$DY$58,70,FALSE),VLOOKUP($A21,'02.คีย์เทอม1'!$A$9:$DY$58,71,FALSE))+IF(VLOOKUP($A21,'03.คีย์เทอม2'!$A$9:$DY$58,71,FALSE)="",VLOOKUP($A21,'03.คีย์เทอม2'!$A$9:$DY$58,70,FALSE),VLOOKUP($A21,'03.คีย์เทอม2'!$A$9:$DY$58,71,FALSE)))*100/200))))</f>
        <v/>
      </c>
      <c r="AF21" s="125" t="str">
        <f>IF(AE$8="","",IF('2.ชื่อนักเรียน'!$R22="ร","ร",IF('2.ชื่อนักเรียน'!$R22="มส","",IF(AE21="","",IF(AE21&gt;=80,4,IF(AE21&gt;=75,3.5,IF(AE21&gt;=70,3,IF(AE21&gt;=65,2.5,IF(AE21&gt;=60,2,IF(AE21&gt;=55,1.5,IF(AE21&gt;=50,1,0)))))))))))</f>
        <v/>
      </c>
      <c r="AG21" s="126" t="str">
        <f>IF(AG$8="","",IF('2.ชื่อนักเรียน'!$R22="ร","ร",IF('2.ชื่อนักเรียน'!$R22="มส","",IF(OR(VLOOKUP($A21,'02.คีย์เทอม1'!$A$9:$DY$58,75,FALSE)="",VLOOKUP($A21,'03.คีย์เทอม2'!$A$9:$DY$58,75,FALSE)=""),"",(IF(VLOOKUP($A21,'02.คีย์เทอม1'!$A$9:$DY$58,76,FALSE)="",VLOOKUP($A21,'02.คีย์เทอม1'!$A$9:$DY$58,75,FALSE),VLOOKUP($A21,'02.คีย์เทอม1'!$A$9:$DY$58,76,FALSE))+IF(VLOOKUP($A21,'03.คีย์เทอม2'!$A$9:$DY$58,76,FALSE)="",VLOOKUP($A21,'03.คีย์เทอม2'!$A$9:$DY$58,75,FALSE),VLOOKUP($A21,'03.คีย์เทอม2'!$A$9:$DY$58,76,FALSE)))*100/200))))</f>
        <v/>
      </c>
      <c r="AH21" s="125" t="str">
        <f>IF(AG$8="","",IF('2.ชื่อนักเรียน'!$R22="ร","ร",IF('2.ชื่อนักเรียน'!$R22="มส","",IF(AG21="","",IF(AG21&gt;=80,4,IF(AG21&gt;=75,3.5,IF(AG21&gt;=70,3,IF(AG21&gt;=65,2.5,IF(AG21&gt;=60,2,IF(AG21&gt;=55,1.5,IF(AG21&gt;=50,1,0)))))))))))</f>
        <v/>
      </c>
      <c r="AI21" s="126" t="str">
        <f>IF(AI$8="","",IF('2.ชื่อนักเรียน'!$R22="ร","ร",IF('2.ชื่อนักเรียน'!$R22="มส","",IF(OR(VLOOKUP($A21,'02.คีย์เทอม1'!$A$9:$DY$58,80,FALSE)="",VLOOKUP($A21,'03.คีย์เทอม2'!$A$9:$DY$58,80,FALSE)=""),"",(IF(VLOOKUP($A21,'02.คีย์เทอม1'!$A$9:$DY$58,81,FALSE)="",VLOOKUP($A21,'02.คีย์เทอม1'!$A$9:$DY$58,80,FALSE),VLOOKUP($A21,'02.คีย์เทอม1'!$A$9:$DY$58,81,FALSE))+IF(VLOOKUP($A21,'03.คีย์เทอม2'!$A$9:$DY$58,81,FALSE)="",VLOOKUP($A21,'03.คีย์เทอม2'!$A$9:$DY$58,80,FALSE),VLOOKUP($A21,'03.คีย์เทอม2'!$A$9:$DY$58,81,FALSE)))*100/200))))</f>
        <v/>
      </c>
      <c r="AJ21" s="125" t="str">
        <f>IF(AI$8="","",IF('2.ชื่อนักเรียน'!$R22="ร","ร",IF('2.ชื่อนักเรียน'!$R22="มส","",IF(AI21="","",IF(AI21&gt;=80,4,IF(AI21&gt;=75,3.5,IF(AI21&gt;=70,3,IF(AI21&gt;=65,2.5,IF(AI21&gt;=60,2,IF(AI21&gt;=55,1.5,IF(AI21&gt;=50,1,0)))))))))))</f>
        <v/>
      </c>
      <c r="AK21" s="126" t="str">
        <f>IF(AK$8="","",IF('2.ชื่อนักเรียน'!$R22="ร","ร",IF('2.ชื่อนักเรียน'!$R22="มส","",IF(OR(VLOOKUP($A21,'02.คีย์เทอม1'!$A$9:$DY$58,85,FALSE)="",VLOOKUP($A21,'03.คีย์เทอม2'!$A$9:$DY$58,85,FALSE)=""),"",(IF(VLOOKUP($A21,'02.คีย์เทอม1'!$A$9:$DY$58,86,FALSE)="",VLOOKUP($A21,'02.คีย์เทอม1'!$A$9:$DY$58,85,FALSE),VLOOKUP($A21,'02.คีย์เทอม1'!$A$9:$DY$58,86,FALSE))+IF(VLOOKUP($A21,'03.คีย์เทอม2'!$A$9:$DY$58,86,FALSE)="",VLOOKUP($A21,'03.คีย์เทอม2'!$A$9:$DY$58,85,FALSE),VLOOKUP($A21,'03.คีย์เทอม2'!$A$9:$DY$58,86,FALSE)))*100/200))))</f>
        <v/>
      </c>
      <c r="AL21" s="125" t="str">
        <f>IF(AK$8="","",IF('2.ชื่อนักเรียน'!$R22="ร","ร",IF('2.ชื่อนักเรียน'!$R22="มส","",IF(AK21="","",IF(AK21&gt;=80,4,IF(AK21&gt;=75,3.5,IF(AK21&gt;=70,3,IF(AK21&gt;=65,2.5,IF(AK21&gt;=60,2,IF(AK21&gt;=55,1.5,IF(AK21&gt;=50,1,0)))))))))))</f>
        <v/>
      </c>
      <c r="AM21" s="126" t="str">
        <f>IF(AM$8="","",IF('2.ชื่อนักเรียน'!$R22="ร","ร",IF('2.ชื่อนักเรียน'!$R22="มส","",IF(OR(VLOOKUP($A21,'02.คีย์เทอม1'!$A$9:$DY$58,90,FALSE)="",VLOOKUP($A21,'03.คีย์เทอม2'!$A$9:$DY$58,90,FALSE)=""),"",(IF(VLOOKUP($A21,'02.คีย์เทอม1'!$A$9:$DY$58,91,FALSE)="",VLOOKUP($A21,'02.คีย์เทอม1'!$A$9:$DY$58,90,FALSE),VLOOKUP($A21,'02.คีย์เทอม1'!$A$9:$DY$58,91,FALSE))+IF(VLOOKUP($A21,'03.คีย์เทอม2'!$A$9:$DY$58,91,FALSE)="",VLOOKUP($A21,'03.คีย์เทอม2'!$A$9:$DY$58,90,FALSE),VLOOKUP($A21,'03.คีย์เทอม2'!$A$9:$DY$58,91,FALSE)))*100/200))))</f>
        <v/>
      </c>
      <c r="AN21" s="125" t="str">
        <f>IF(AM$8="","",IF('2.ชื่อนักเรียน'!$R22="ร","ร",IF('2.ชื่อนักเรียน'!$R22="มส","",IF(AM21="","",IF(AM21&gt;=80,4,IF(AM21&gt;=75,3.5,IF(AM21&gt;=70,3,IF(AM21&gt;=65,2.5,IF(AM21&gt;=60,2,IF(AM21&gt;=55,1.5,IF(AM21&gt;=50,1,0)))))))))))</f>
        <v/>
      </c>
      <c r="AO21" s="126" t="str">
        <f>IF(AO$8="","",IF('2.ชื่อนักเรียน'!$R22="ร","ร",IF('2.ชื่อนักเรียน'!$R22="มส","",IF(OR(VLOOKUP($A21,'02.คีย์เทอม1'!$A$9:$DY$58,95,FALSE)="",VLOOKUP($A21,'03.คีย์เทอม2'!$A$9:$DY$58,95,FALSE)=""),"",(IF(VLOOKUP($A21,'02.คีย์เทอม1'!$A$9:$DY$58,96,FALSE)="",VLOOKUP($A21,'02.คีย์เทอม1'!$A$9:$DY$58,95,FALSE),VLOOKUP($A21,'02.คีย์เทอม1'!$A$9:$DY$58,96,FALSE))+IF(VLOOKUP($A21,'03.คีย์เทอม2'!$A$9:$DY$58,96,FALSE)="",VLOOKUP($A21,'03.คีย์เทอม2'!$A$9:$DY$58,95,FALSE),VLOOKUP($A21,'03.คีย์เทอม2'!$A$9:$DY$58,96,FALSE)))*100/200))))</f>
        <v/>
      </c>
      <c r="AP21" s="125" t="str">
        <f>IF(AO$8="","",IF('2.ชื่อนักเรียน'!$R22="ร","ร",IF('2.ชื่อนักเรียน'!$R22="มส","",IF(AO21="","",IF(AO21&gt;=80,4,IF(AO21&gt;=75,3.5,IF(AO21&gt;=70,3,IF(AO21&gt;=65,2.5,IF(AO21&gt;=60,2,IF(AO21&gt;=55,1.5,IF(AO21&gt;=50,1,0)))))))))))</f>
        <v/>
      </c>
      <c r="AQ21" s="126" t="str">
        <f>IF(AQ$8="","",IF('2.ชื่อนักเรียน'!$R22="ร","ร",IF('2.ชื่อนักเรียน'!$R22="มส","",IF(OR(VLOOKUP($A21,'02.คีย์เทอม1'!$A$9:$DY$58,100,FALSE)="",VLOOKUP($A21,'03.คีย์เทอม2'!$A$9:$DY$58,100,FALSE)=""),"",(IF(VLOOKUP($A21,'02.คีย์เทอม1'!$A$9:$DY$58,101,FALSE)="",VLOOKUP($A21,'02.คีย์เทอม1'!$A$9:$DY$58,100,FALSE),VLOOKUP($A21,'02.คีย์เทอม1'!$A$9:$DY$58,101,FALSE))+IF(VLOOKUP($A21,'03.คีย์เทอม2'!$A$9:$DY$58,101,FALSE)="",VLOOKUP($A21,'03.คีย์เทอม2'!$A$9:$DY$58,100,FALSE),VLOOKUP($A21,'03.คีย์เทอม2'!$A$9:$DY$58,101,FALSE)))*100/200))))</f>
        <v/>
      </c>
      <c r="AR21" s="125" t="str">
        <f>IF(AQ$8="","",IF('2.ชื่อนักเรียน'!$R22="ร","ร",IF('2.ชื่อนักเรียน'!$R22="มส","",IF(AQ21="","",IF(AQ21&gt;=80,4,IF(AQ21&gt;=75,3.5,IF(AQ21&gt;=70,3,IF(AQ21&gt;=65,2.5,IF(AQ21&gt;=60,2,IF(AQ21&gt;=55,1.5,IF(AQ21&gt;=50,1,0)))))))))))</f>
        <v/>
      </c>
      <c r="AS21" s="126" t="str">
        <f>IF(AS$8="","",IF('2.ชื่อนักเรียน'!$R22="ร","ร",IF('2.ชื่อนักเรียน'!$R22="มส","",IF(OR(VLOOKUP($A21,'02.คีย์เทอม1'!$A$9:$DY$58,105,FALSE)="",VLOOKUP($A21,'03.คีย์เทอม2'!$A$9:$DY$58,105,FALSE)=""),"",(IF(VLOOKUP($A21,'02.คีย์เทอม1'!$A$9:$DY$58,106,FALSE)="",VLOOKUP($A21,'02.คีย์เทอม1'!$A$9:$DY$58,105,FALSE),VLOOKUP($A21,'02.คีย์เทอม1'!$A$9:$DY$58,106,FALSE))+IF(VLOOKUP($A21,'03.คีย์เทอม2'!$A$9:$DY$58,106,FALSE)="",VLOOKUP($A21,'03.คีย์เทอม2'!$A$9:$DY$58,105,FALSE),VLOOKUP($A21,'03.คีย์เทอม2'!$A$9:$DY$58,106,FALSE)))*100/200))))</f>
        <v/>
      </c>
      <c r="AT21" s="125" t="str">
        <f>IF(AS$8="","",IF('2.ชื่อนักเรียน'!$R22="ร","ร",IF('2.ชื่อนักเรียน'!$R22="มส","",IF(AS21="","",IF(AS21&gt;=80,4,IF(AS21&gt;=75,3.5,IF(AS21&gt;=70,3,IF(AS21&gt;=65,2.5,IF(AS21&gt;=60,2,IF(AS21&gt;=55,1.5,IF(AS21&gt;=50,1,0)))))))))))</f>
        <v/>
      </c>
      <c r="AU21" s="126" t="str">
        <f t="shared" si="16"/>
        <v/>
      </c>
      <c r="AV21" s="126" t="str">
        <f t="shared" si="17"/>
        <v/>
      </c>
      <c r="AW21" s="541" t="str">
        <f t="shared" si="18"/>
        <v/>
      </c>
      <c r="AX21" s="539" t="str">
        <f>IF('2.ชื่อนักเรียน'!R22="มส","มส",IF('2.ชื่อนักเรียน'!R22="ย้าย","ย้าย",IF('2.ชื่อนักเรียน'!R22="ร","ร",IF(CE21="","",RANK(CE21,$CE$10:$CE$59,0)))))</f>
        <v/>
      </c>
      <c r="AY21" s="393" t="str">
        <f t="shared" si="19"/>
        <v/>
      </c>
      <c r="AZ21" s="381" t="str">
        <f t="shared" si="1"/>
        <v/>
      </c>
      <c r="BA21" s="383" t="str">
        <f t="shared" si="20"/>
        <v/>
      </c>
      <c r="BB21" s="335" t="str">
        <f t="shared" si="2"/>
        <v/>
      </c>
      <c r="BC21" s="335" t="str">
        <f t="shared" si="21"/>
        <v/>
      </c>
      <c r="BD21" s="335" t="str">
        <f t="shared" si="3"/>
        <v/>
      </c>
      <c r="BE21" s="335" t="str">
        <f t="shared" si="4"/>
        <v/>
      </c>
      <c r="BF21" s="331" t="str">
        <f t="shared" si="5"/>
        <v/>
      </c>
      <c r="BG21" s="331" t="str">
        <f t="shared" si="6"/>
        <v/>
      </c>
      <c r="BH21" s="335" t="str">
        <f t="shared" si="7"/>
        <v/>
      </c>
      <c r="BI21" s="335" t="str">
        <f t="shared" si="22"/>
        <v/>
      </c>
      <c r="BJ21" s="335" t="str">
        <f t="shared" si="8"/>
        <v/>
      </c>
      <c r="BK21" s="335" t="str">
        <f t="shared" si="23"/>
        <v/>
      </c>
      <c r="BL21" s="335" t="str">
        <f t="shared" si="9"/>
        <v/>
      </c>
      <c r="BM21" s="335" t="str">
        <f t="shared" si="10"/>
        <v/>
      </c>
      <c r="BN21" s="335" t="str">
        <f t="shared" si="11"/>
        <v/>
      </c>
      <c r="BO21" s="335" t="str">
        <f t="shared" si="12"/>
        <v/>
      </c>
      <c r="BP21" s="331" t="str">
        <f t="shared" si="13"/>
        <v/>
      </c>
      <c r="BQ21" s="384" t="str">
        <f t="shared" si="14"/>
        <v/>
      </c>
      <c r="BR21" s="332" t="str">
        <f t="shared" si="15"/>
        <v/>
      </c>
      <c r="BS21" s="381" t="str">
        <f t="shared" si="24"/>
        <v/>
      </c>
      <c r="BT21" s="331" t="str">
        <f t="shared" si="25"/>
        <v/>
      </c>
      <c r="BU21" s="331" t="str">
        <f t="shared" si="26"/>
        <v/>
      </c>
      <c r="BV21" s="331" t="str">
        <f t="shared" si="27"/>
        <v/>
      </c>
      <c r="BW21" s="331" t="str">
        <f t="shared" si="28"/>
        <v/>
      </c>
      <c r="BX21" s="331" t="str">
        <f t="shared" si="29"/>
        <v/>
      </c>
      <c r="BY21" s="331" t="str">
        <f t="shared" si="30"/>
        <v/>
      </c>
      <c r="BZ21" s="331" t="str">
        <f t="shared" si="31"/>
        <v/>
      </c>
      <c r="CA21" s="331" t="str">
        <f t="shared" si="32"/>
        <v/>
      </c>
      <c r="CB21" s="331" t="str">
        <f t="shared" si="33"/>
        <v/>
      </c>
      <c r="CC21" s="384" t="str">
        <f t="shared" si="34"/>
        <v/>
      </c>
      <c r="CD21" s="332" t="str">
        <f t="shared" si="35"/>
        <v/>
      </c>
      <c r="CE21" s="177" t="str">
        <f t="shared" si="36"/>
        <v/>
      </c>
    </row>
    <row r="22" spans="1:83" s="17" customFormat="1" ht="16.5" customHeight="1" x14ac:dyDescent="0.2">
      <c r="A22" s="18">
        <v>13</v>
      </c>
      <c r="B22" s="122" t="str">
        <f>IF('2.ชื่อนักเรียน'!$C23="","",'2.ชื่อนักเรียน'!$C23)</f>
        <v/>
      </c>
      <c r="C22" s="26" t="str">
        <f>IF('2.ชื่อนักเรียน'!$D23="","",'2.ชื่อนักเรียน'!$D23)</f>
        <v/>
      </c>
      <c r="D22" s="207" t="str">
        <f>IF(D$8="","",IF('2.ชื่อนักเรียน'!$R23="ร","ร",IF('2.ชื่อนักเรียน'!$R23="มส","",IF(OR(VLOOKUP($A22,'02.คีย์เทอม1'!$A$9:$DY$58,10,FALSE)="",VLOOKUP($A22,'03.คีย์เทอม2'!$A$9:$DY$58,10,FALSE)=""),"",(IF(VLOOKUP($A22,'02.คีย์เทอม1'!$A$9:$DY$58,11,FALSE)="",VLOOKUP($A22,'02.คีย์เทอม1'!$A$9:$DY$58,10,FALSE),VLOOKUP($A22,'02.คีย์เทอม1'!$A$9:$DY$58,11,FALSE))+IF(VLOOKUP($A22,'03.คีย์เทอม2'!$A$9:$DY$58,11,FALSE)="",VLOOKUP($A22,'03.คีย์เทอม2'!$A$9:$DY$58,10,FALSE),VLOOKUP($A22,'03.คีย์เทอม2'!$A$9:$DY$58,11,FALSE)))*100/200))))</f>
        <v/>
      </c>
      <c r="E22" s="125" t="str">
        <f>IF(D$8="","",IF('2.ชื่อนักเรียน'!$R23="ร","ร",IF('2.ชื่อนักเรียน'!$R23="มส","",IF(D22="","",IF(D22&gt;=80,4,IF(D22&gt;=75,3.5,IF(D22&gt;=70,3,IF(D22&gt;=65,2.5,IF(D22&gt;=60,2,IF(D22&gt;=55,1.5,IF(D22&gt;=50,1,0)))))))))))</f>
        <v/>
      </c>
      <c r="F22" s="126" t="str">
        <f>IF(F$8="","",IF('2.ชื่อนักเรียน'!$R23="ร","ร",IF('2.ชื่อนักเรียน'!$R23="มส","",IF(OR(VLOOKUP($A22,'02.คีย์เทอม1'!$A$9:$DY$58,15,FALSE)="",VLOOKUP($A22,'03.คีย์เทอม2'!$A$9:$DY$58,15,FALSE)=""),"",(IF(VLOOKUP($A22,'02.คีย์เทอม1'!$A$9:$DY$58,16,FALSE)="",VLOOKUP($A22,'02.คีย์เทอม1'!$A$9:$DY$58,15,FALSE),VLOOKUP($A22,'02.คีย์เทอม1'!$A$9:$DY$58,16,FALSE))+IF(VLOOKUP($A22,'03.คีย์เทอม2'!$A$9:$DY$58,16,FALSE)="",VLOOKUP($A22,'03.คีย์เทอม2'!$A$9:$DY$58,15,FALSE),VLOOKUP($A22,'03.คีย์เทอม2'!$A$9:$DY$58,16,FALSE)))*100/200))))</f>
        <v/>
      </c>
      <c r="G22" s="125" t="str">
        <f>IF(F$8="","",IF('2.ชื่อนักเรียน'!$R23="ร","ร",IF('2.ชื่อนักเรียน'!$R23="มส","",IF(F22="","",IF(F22&gt;=80,4,IF(F22&gt;=75,3.5,IF(F22&gt;=70,3,IF(F22&gt;=65,2.5,IF(F22&gt;=60,2,IF(F22&gt;=55,1.5,IF(F22&gt;=50,1,0)))))))))))</f>
        <v/>
      </c>
      <c r="H22" s="126" t="str">
        <f>IF(H$8="","",IF('2.ชื่อนักเรียน'!$R23="ร","ร",IF('2.ชื่อนักเรียน'!$R23="มส","",IF(OR(VLOOKUP($A22,'02.คีย์เทอม1'!$A$9:$DY$58,20,FALSE)="",VLOOKUP($A22,'03.คีย์เทอม2'!$A$9:$DY$58,20,FALSE)=""),"",(IF(VLOOKUP($A22,'02.คีย์เทอม1'!$A$9:$DY$58,21,FALSE)="",VLOOKUP($A22,'02.คีย์เทอม1'!$A$9:$DY$58,20,FALSE),VLOOKUP($A22,'02.คีย์เทอม1'!$A$9:$DY$58,21,FALSE))+IF(VLOOKUP($A22,'03.คีย์เทอม2'!$A$9:$DY$58,21,FALSE)="",VLOOKUP($A22,'03.คีย์เทอม2'!$A$9:$DY$58,20,FALSE),VLOOKUP($A22,'03.คีย์เทอม2'!$A$9:$DY$58,21,FALSE)))*100/200))))</f>
        <v/>
      </c>
      <c r="I22" s="125" t="str">
        <f>IF(H$8="","",IF('2.ชื่อนักเรียน'!$R23="ร","ร",IF('2.ชื่อนักเรียน'!$R23="มส","",IF(H22="","",IF(H22&gt;=80,4,IF(H22&gt;=75,3.5,IF(H22&gt;=70,3,IF(H22&gt;=65,2.5,IF(H22&gt;=60,2,IF(H22&gt;=55,1.5,IF(H22&gt;=50,1,0)))))))))))</f>
        <v/>
      </c>
      <c r="J22" s="126" t="str">
        <f>IF(J$8="","",IF('2.ชื่อนักเรียน'!$R23="ร","ร",IF('2.ชื่อนักเรียน'!$R23="มส","",IF(OR(VLOOKUP($A22,'02.คีย์เทอม1'!$A$9:$DY$58,25,FALSE)="",VLOOKUP($A22,'03.คีย์เทอม2'!$A$9:$DY$58,25,FALSE)=""),"",(IF(VLOOKUP($A22,'02.คีย์เทอม1'!$A$9:$DY$58,26,FALSE)="",VLOOKUP($A22,'02.คีย์เทอม1'!$A$9:$DY$58,25,FALSE),VLOOKUP($A22,'02.คีย์เทอม1'!$A$9:$DY$58,26,FALSE))+IF(VLOOKUP($A22,'03.คีย์เทอม2'!$A$9:$DY$58,26,FALSE)="",VLOOKUP($A22,'03.คีย์เทอม2'!$A$9:$DY$58,25,FALSE),VLOOKUP($A22,'03.คีย์เทอม2'!$A$9:$DY$58,26,FALSE)))*100/200))))</f>
        <v/>
      </c>
      <c r="K22" s="125" t="str">
        <f>IF(J$8="","",IF('2.ชื่อนักเรียน'!$R23="ร","ร",IF('2.ชื่อนักเรียน'!$R23="มส","",IF(J22="","",IF(J22&gt;=80,4,IF(J22&gt;=75,3.5,IF(J22&gt;=70,3,IF(J22&gt;=65,2.5,IF(J22&gt;=60,2,IF(J22&gt;=55,1.5,IF(J22&gt;=50,1,0)))))))))))</f>
        <v/>
      </c>
      <c r="L22" s="126" t="str">
        <f>IF(L$8="","",IF('2.ชื่อนักเรียน'!$R23="ร","ร",IF('2.ชื่อนักเรียน'!$R23="มส","",IF(OR(VLOOKUP($A22,'02.คีย์เทอม1'!$A$9:$DY$58,30,FALSE)="",VLOOKUP($A22,'03.คีย์เทอม2'!$A$9:$DY$58,30,FALSE)=""),"",(IF(VLOOKUP($A22,'02.คีย์เทอม1'!$A$9:$DY$58,31,FALSE)="",VLOOKUP($A22,'02.คีย์เทอม1'!$A$9:$DY$58,30,FALSE),VLOOKUP($A22,'02.คีย์เทอม1'!$A$9:$DY$58,31,FALSE))+IF(VLOOKUP($A22,'03.คีย์เทอม2'!$A$9:$DY$58,31,FALSE)="",VLOOKUP($A22,'03.คีย์เทอม2'!$A$9:$DY$58,30,FALSE),VLOOKUP($A22,'03.คีย์เทอม2'!$A$9:$DY$58,31,FALSE)))*100/200))))</f>
        <v/>
      </c>
      <c r="M22" s="125" t="str">
        <f>IF(L$8="","",IF('2.ชื่อนักเรียน'!$R23="ร","ร",IF('2.ชื่อนักเรียน'!$R23="มส","",IF(L22="","",IF(L22&gt;=80,4,IF(L22&gt;=75,3.5,IF(L22&gt;=70,3,IF(L22&gt;=65,2.5,IF(L22&gt;=60,2,IF(L22&gt;=55,1.5,IF(L22&gt;=50,1,0)))))))))))</f>
        <v/>
      </c>
      <c r="N22" s="126" t="str">
        <f>IF(N$8="","",IF('2.ชื่อนักเรียน'!$R23="ร","ร",IF('2.ชื่อนักเรียน'!$R23="มส","",IF(OR(VLOOKUP($A22,'02.คีย์เทอม1'!$A$9:$DY$58,35,FALSE)="",VLOOKUP($A22,'03.คีย์เทอม2'!$A$9:$DY$58,35,FALSE)=""),"",(IF(VLOOKUP($A22,'02.คีย์เทอม1'!$A$9:$DY$58,36,FALSE)="",VLOOKUP($A22,'02.คีย์เทอม1'!$A$9:$DY$58,35,FALSE),VLOOKUP($A22,'02.คีย์เทอม1'!$A$9:$DY$58,36,FALSE))+IF(VLOOKUP($A22,'03.คีย์เทอม2'!$A$9:$DY$58,36,FALSE)="",VLOOKUP($A22,'03.คีย์เทอม2'!$A$9:$DY$58,35,FALSE),VLOOKUP($A22,'03.คีย์เทอม2'!$A$9:$DY$58,36,FALSE)))*100/200))))</f>
        <v/>
      </c>
      <c r="O22" s="125" t="str">
        <f>IF(N$8="","",IF('2.ชื่อนักเรียน'!$R23="ร","ร",IF('2.ชื่อนักเรียน'!$R23="มส","",IF(N22="","",IF(N22&gt;=80,4,IF(N22&gt;=75,3.5,IF(N22&gt;=70,3,IF(N22&gt;=65,2.5,IF(N22&gt;=60,2,IF(N22&gt;=55,1.5,IF(N22&gt;=50,1,0)))))))))))</f>
        <v/>
      </c>
      <c r="P22" s="126" t="str">
        <f>IF(P$8="","",IF('2.ชื่อนักเรียน'!$R23="ร","ร",IF('2.ชื่อนักเรียน'!$R23="มส","",IF(OR(VLOOKUP($A22,'02.คีย์เทอม1'!$A$9:$DY$58,40,FALSE)="",VLOOKUP($A22,'03.คีย์เทอม2'!$A$9:$DY$58,40,FALSE)=""),"",(IF(VLOOKUP($A22,'02.คีย์เทอม1'!$A$9:$DY$58,41,FALSE)="",VLOOKUP($A22,'02.คีย์เทอม1'!$A$9:$DY$58,40,FALSE),VLOOKUP($A22,'02.คีย์เทอม1'!$A$9:$DY$58,41,FALSE))+IF(VLOOKUP($A22,'03.คีย์เทอม2'!$A$9:$DY$58,41,FALSE)="",VLOOKUP($A22,'03.คีย์เทอม2'!$A$9:$DY$58,40,FALSE),VLOOKUP($A22,'03.คีย์เทอม2'!$A$9:$DY$58,41,FALSE)))*100/200))))</f>
        <v/>
      </c>
      <c r="Q22" s="125" t="str">
        <f>IF(P$8="","",IF('2.ชื่อนักเรียน'!$R23="ร","ร",IF('2.ชื่อนักเรียน'!$R23="มส","",IF(P22="","",IF(P22&gt;=80,4,IF(P22&gt;=75,3.5,IF(P22&gt;=70,3,IF(P22&gt;=65,2.5,IF(P22&gt;=60,2,IF(P22&gt;=55,1.5,IF(P22&gt;=50,1,0)))))))))))</f>
        <v/>
      </c>
      <c r="R22" s="126" t="str">
        <f>IF(R$8="","",IF('2.ชื่อนักเรียน'!$R23="ร","ร",IF('2.ชื่อนักเรียน'!$R23="มส","",IF(OR(VLOOKUP($A22,'02.คีย์เทอม1'!$A$9:$DY$58,45,FALSE)="",VLOOKUP($A22,'03.คีย์เทอม2'!$A$9:$DY$58,45,FALSE)=""),"",(IF(VLOOKUP($A22,'02.คีย์เทอม1'!$A$9:$DY$58,46,FALSE)="",VLOOKUP($A22,'02.คีย์เทอม1'!$A$9:$DY$58,45,FALSE),VLOOKUP($A22,'02.คีย์เทอม1'!$A$9:$DY$58,46,FALSE))+IF(VLOOKUP($A22,'03.คีย์เทอม2'!$A$9:$DY$58,46,FALSE)="",VLOOKUP($A22,'03.คีย์เทอม2'!$A$9:$DY$58,45,FALSE),VLOOKUP($A22,'03.คีย์เทอม2'!$A$9:$DY$58,46,FALSE)))*100/200))))</f>
        <v/>
      </c>
      <c r="S22" s="125" t="str">
        <f>IF(R$8="","",IF('2.ชื่อนักเรียน'!$R23="ร","ร",IF('2.ชื่อนักเรียน'!$R23="มส","",IF(R22="","",IF(R22&gt;=80,4,IF(R22&gt;=75,3.5,IF(R22&gt;=70,3,IF(R22&gt;=65,2.5,IF(R22&gt;=60,2,IF(R22&gt;=55,1.5,IF(R22&gt;=50,1,0)))))))))))</f>
        <v/>
      </c>
      <c r="T22" s="126" t="str">
        <f>IF(T$8="","",IF('2.ชื่อนักเรียน'!$R23="ร","ร",IF('2.ชื่อนักเรียน'!$R23="มส","",IF(OR(VLOOKUP($A22,'02.คีย์เทอม1'!$A$9:$DY$58,50,FALSE)="",VLOOKUP($A22,'03.คีย์เทอม2'!$A$9:$DY$58,50,FALSE)=""),"",(IF(VLOOKUP($A22,'02.คีย์เทอม1'!$A$9:$DY$58,51,FALSE)="",VLOOKUP($A22,'02.คีย์เทอม1'!$A$9:$DY$58,50,FALSE),VLOOKUP($A22,'02.คีย์เทอม1'!$A$9:$DY$58,51,FALSE))+IF(VLOOKUP($A22,'03.คีย์เทอม2'!$A$9:$DY$58,51,FALSE)="",VLOOKUP($A22,'03.คีย์เทอม2'!$A$9:$DY$58,50,FALSE),VLOOKUP($A22,'03.คีย์เทอม2'!$A$9:$DY$58,51,FALSE)))*100/200))))</f>
        <v/>
      </c>
      <c r="U22" s="125" t="str">
        <f>IF(T$8="","",IF('2.ชื่อนักเรียน'!$R23="ร","ร",IF('2.ชื่อนักเรียน'!$R23="มส","",IF(T22="","",IF(T22&gt;=80,4,IF(T22&gt;=75,3.5,IF(T22&gt;=70,3,IF(T22&gt;=65,2.5,IF(T22&gt;=60,2,IF(T22&gt;=55,1.5,IF(T22&gt;=50,1,0)))))))))))</f>
        <v/>
      </c>
      <c r="V22" s="126" t="str">
        <f>IF(V$8="","",IF('2.ชื่อนักเรียน'!$R23="ร","ร",IF('2.ชื่อนักเรียน'!$R23="มส","",IF(OR(VLOOKUP($A22,'02.คีย์เทอม1'!$A$9:$DY$58,55,FALSE)="",VLOOKUP($A22,'03.คีย์เทอม2'!$A$9:$DY$58,55,FALSE)=""),"",(IF(VLOOKUP($A22,'02.คีย์เทอม1'!$A$9:$DY$58,56,FALSE)="",VLOOKUP($A22,'02.คีย์เทอม1'!$A$9:$DY$58,55,FALSE),VLOOKUP($A22,'02.คีย์เทอม1'!$A$9:$DY$58,56,FALSE))+IF(VLOOKUP($A22,'03.คีย์เทอม2'!$A$9:$DY$58,56,FALSE)="",VLOOKUP($A22,'03.คีย์เทอม2'!$A$9:$DY$58,55,FALSE),VLOOKUP($A22,'03.คีย์เทอม2'!$A$9:$DY$58,56,FALSE)))*100/200))))</f>
        <v/>
      </c>
      <c r="W22" s="208" t="str">
        <f>IF(V$8="","",IF('2.ชื่อนักเรียน'!$R23="ร","ร",IF('2.ชื่อนักเรียน'!$R23="มส","",IF(V22="","",IF(V22&gt;=80,4,IF(V22&gt;=75,3.5,IF(V22&gt;=70,3,IF(V22&gt;=65,2.5,IF(V22&gt;=60,2,IF(V22&gt;=55,1.5,IF(V22&gt;=50,1,0)))))))))))</f>
        <v/>
      </c>
      <c r="X22" s="18">
        <v>13</v>
      </c>
      <c r="Y22" s="122" t="str">
        <f>IF('2.ชื่อนักเรียน'!$C23="","",'2.ชื่อนักเรียน'!$C23)</f>
        <v/>
      </c>
      <c r="Z22" s="272" t="str">
        <f>IF('2.ชื่อนักเรียน'!$D23="","",'2.ชื่อนักเรียน'!$D23)</f>
        <v/>
      </c>
      <c r="AA22" s="378" t="str">
        <f>IF(AA$8="","",IF('2.ชื่อนักเรียน'!$R23="ร","ร",IF('2.ชื่อนักเรียน'!$R23="มส","",IF(OR(VLOOKUP($A22,'02.คีย์เทอม1'!$A$9:$DY$58,60,FALSE)="",VLOOKUP($A22,'03.คีย์เทอม2'!$A$9:$DY$58,60,FALSE)=""),"",(IF(VLOOKUP($A22,'02.คีย์เทอม1'!$A$9:$DY$58,61,FALSE)="",VLOOKUP($A22,'02.คีย์เทอม1'!$A$9:$DY$58,60,FALSE),VLOOKUP($A22,'02.คีย์เทอม1'!$A$9:$DY$58,61,FALSE))+IF(VLOOKUP($A22,'03.คีย์เทอม2'!$A$9:$DY$58,61,FALSE)="",VLOOKUP($A22,'03.คีย์เทอม2'!$A$9:$DY$58,60,FALSE),VLOOKUP($A22,'03.คีย์เทอม2'!$A$9:$DY$58,61,FALSE)))*100/200))))</f>
        <v/>
      </c>
      <c r="AB22" s="125" t="str">
        <f>IF(AA$8="","",IF('2.ชื่อนักเรียน'!$R23="ร","ร",IF('2.ชื่อนักเรียน'!$R23="มส","",IF(AA22="","",IF(AA22&gt;=80,4,IF(AA22&gt;=75,3.5,IF(AA22&gt;=70,3,IF(AA22&gt;=65,2.5,IF(AA22&gt;=60,2,IF(AA22&gt;=55,1.5,IF(AA22&gt;=50,1,0)))))))))))</f>
        <v/>
      </c>
      <c r="AC22" s="126" t="str">
        <f>IF(AC$8="","",IF('2.ชื่อนักเรียน'!$R23="ร","ร",IF('2.ชื่อนักเรียน'!$R23="มส","",IF(OR(VLOOKUP($A22,'02.คีย์เทอม1'!$A$9:$DY$58,65,FALSE)="",VLOOKUP($A22,'03.คีย์เทอม2'!$A$9:$DY$58,65,FALSE)=""),"",(IF(VLOOKUP($A22,'02.คีย์เทอม1'!$A$9:$DY$58,66,FALSE)="",VLOOKUP($A22,'02.คีย์เทอม1'!$A$9:$DY$58,65,FALSE),VLOOKUP($A22,'02.คีย์เทอม1'!$A$9:$DY$58,66,FALSE))+IF(VLOOKUP($A22,'03.คีย์เทอม2'!$A$9:$DY$58,66,FALSE)="",VLOOKUP($A22,'03.คีย์เทอม2'!$A$9:$DY$58,65,FALSE),VLOOKUP($A22,'03.คีย์เทอม2'!$A$9:$DY$58,66,FALSE)))*100/200))))</f>
        <v/>
      </c>
      <c r="AD22" s="125" t="str">
        <f>IF(AC$8="","",IF('2.ชื่อนักเรียน'!$R23="ร","ร",IF('2.ชื่อนักเรียน'!$R23="มส","",IF(AC22="","",IF(AC22&gt;=80,4,IF(AC22&gt;=75,3.5,IF(AC22&gt;=70,3,IF(AC22&gt;=65,2.5,IF(AC22&gt;=60,2,IF(AC22&gt;=55,1.5,IF(AC22&gt;=50,1,0)))))))))))</f>
        <v/>
      </c>
      <c r="AE22" s="126" t="str">
        <f>IF(AE$8="","",IF('2.ชื่อนักเรียน'!$R23="ร","ร",IF('2.ชื่อนักเรียน'!$R23="มส","",IF(OR(VLOOKUP($A22,'02.คีย์เทอม1'!$A$9:$DY$58,70,FALSE)="",VLOOKUP($A22,'03.คีย์เทอม2'!$A$9:$DY$58,70,FALSE)=""),"",(IF(VLOOKUP($A22,'02.คีย์เทอม1'!$A$9:$DY$58,71,FALSE)="",VLOOKUP($A22,'02.คีย์เทอม1'!$A$9:$DY$58,70,FALSE),VLOOKUP($A22,'02.คีย์เทอม1'!$A$9:$DY$58,71,FALSE))+IF(VLOOKUP($A22,'03.คีย์เทอม2'!$A$9:$DY$58,71,FALSE)="",VLOOKUP($A22,'03.คีย์เทอม2'!$A$9:$DY$58,70,FALSE),VLOOKUP($A22,'03.คีย์เทอม2'!$A$9:$DY$58,71,FALSE)))*100/200))))</f>
        <v/>
      </c>
      <c r="AF22" s="125" t="str">
        <f>IF(AE$8="","",IF('2.ชื่อนักเรียน'!$R23="ร","ร",IF('2.ชื่อนักเรียน'!$R23="มส","",IF(AE22="","",IF(AE22&gt;=80,4,IF(AE22&gt;=75,3.5,IF(AE22&gt;=70,3,IF(AE22&gt;=65,2.5,IF(AE22&gt;=60,2,IF(AE22&gt;=55,1.5,IF(AE22&gt;=50,1,0)))))))))))</f>
        <v/>
      </c>
      <c r="AG22" s="126" t="str">
        <f>IF(AG$8="","",IF('2.ชื่อนักเรียน'!$R23="ร","ร",IF('2.ชื่อนักเรียน'!$R23="มส","",IF(OR(VLOOKUP($A22,'02.คีย์เทอม1'!$A$9:$DY$58,75,FALSE)="",VLOOKUP($A22,'03.คีย์เทอม2'!$A$9:$DY$58,75,FALSE)=""),"",(IF(VLOOKUP($A22,'02.คีย์เทอม1'!$A$9:$DY$58,76,FALSE)="",VLOOKUP($A22,'02.คีย์เทอม1'!$A$9:$DY$58,75,FALSE),VLOOKUP($A22,'02.คีย์เทอม1'!$A$9:$DY$58,76,FALSE))+IF(VLOOKUP($A22,'03.คีย์เทอม2'!$A$9:$DY$58,76,FALSE)="",VLOOKUP($A22,'03.คีย์เทอม2'!$A$9:$DY$58,75,FALSE),VLOOKUP($A22,'03.คีย์เทอม2'!$A$9:$DY$58,76,FALSE)))*100/200))))</f>
        <v/>
      </c>
      <c r="AH22" s="125" t="str">
        <f>IF(AG$8="","",IF('2.ชื่อนักเรียน'!$R23="ร","ร",IF('2.ชื่อนักเรียน'!$R23="มส","",IF(AG22="","",IF(AG22&gt;=80,4,IF(AG22&gt;=75,3.5,IF(AG22&gt;=70,3,IF(AG22&gt;=65,2.5,IF(AG22&gt;=60,2,IF(AG22&gt;=55,1.5,IF(AG22&gt;=50,1,0)))))))))))</f>
        <v/>
      </c>
      <c r="AI22" s="126" t="str">
        <f>IF(AI$8="","",IF('2.ชื่อนักเรียน'!$R23="ร","ร",IF('2.ชื่อนักเรียน'!$R23="มส","",IF(OR(VLOOKUP($A22,'02.คีย์เทอม1'!$A$9:$DY$58,80,FALSE)="",VLOOKUP($A22,'03.คีย์เทอม2'!$A$9:$DY$58,80,FALSE)=""),"",(IF(VLOOKUP($A22,'02.คีย์เทอม1'!$A$9:$DY$58,81,FALSE)="",VLOOKUP($A22,'02.คีย์เทอม1'!$A$9:$DY$58,80,FALSE),VLOOKUP($A22,'02.คีย์เทอม1'!$A$9:$DY$58,81,FALSE))+IF(VLOOKUP($A22,'03.คีย์เทอม2'!$A$9:$DY$58,81,FALSE)="",VLOOKUP($A22,'03.คีย์เทอม2'!$A$9:$DY$58,80,FALSE),VLOOKUP($A22,'03.คีย์เทอม2'!$A$9:$DY$58,81,FALSE)))*100/200))))</f>
        <v/>
      </c>
      <c r="AJ22" s="125" t="str">
        <f>IF(AI$8="","",IF('2.ชื่อนักเรียน'!$R23="ร","ร",IF('2.ชื่อนักเรียน'!$R23="มส","",IF(AI22="","",IF(AI22&gt;=80,4,IF(AI22&gt;=75,3.5,IF(AI22&gt;=70,3,IF(AI22&gt;=65,2.5,IF(AI22&gt;=60,2,IF(AI22&gt;=55,1.5,IF(AI22&gt;=50,1,0)))))))))))</f>
        <v/>
      </c>
      <c r="AK22" s="126" t="str">
        <f>IF(AK$8="","",IF('2.ชื่อนักเรียน'!$R23="ร","ร",IF('2.ชื่อนักเรียน'!$R23="มส","",IF(OR(VLOOKUP($A22,'02.คีย์เทอม1'!$A$9:$DY$58,85,FALSE)="",VLOOKUP($A22,'03.คีย์เทอม2'!$A$9:$DY$58,85,FALSE)=""),"",(IF(VLOOKUP($A22,'02.คีย์เทอม1'!$A$9:$DY$58,86,FALSE)="",VLOOKUP($A22,'02.คีย์เทอม1'!$A$9:$DY$58,85,FALSE),VLOOKUP($A22,'02.คีย์เทอม1'!$A$9:$DY$58,86,FALSE))+IF(VLOOKUP($A22,'03.คีย์เทอม2'!$A$9:$DY$58,86,FALSE)="",VLOOKUP($A22,'03.คีย์เทอม2'!$A$9:$DY$58,85,FALSE),VLOOKUP($A22,'03.คีย์เทอม2'!$A$9:$DY$58,86,FALSE)))*100/200))))</f>
        <v/>
      </c>
      <c r="AL22" s="125" t="str">
        <f>IF(AK$8="","",IF('2.ชื่อนักเรียน'!$R23="ร","ร",IF('2.ชื่อนักเรียน'!$R23="มส","",IF(AK22="","",IF(AK22&gt;=80,4,IF(AK22&gt;=75,3.5,IF(AK22&gt;=70,3,IF(AK22&gt;=65,2.5,IF(AK22&gt;=60,2,IF(AK22&gt;=55,1.5,IF(AK22&gt;=50,1,0)))))))))))</f>
        <v/>
      </c>
      <c r="AM22" s="126" t="str">
        <f>IF(AM$8="","",IF('2.ชื่อนักเรียน'!$R23="ร","ร",IF('2.ชื่อนักเรียน'!$R23="มส","",IF(OR(VLOOKUP($A22,'02.คีย์เทอม1'!$A$9:$DY$58,90,FALSE)="",VLOOKUP($A22,'03.คีย์เทอม2'!$A$9:$DY$58,90,FALSE)=""),"",(IF(VLOOKUP($A22,'02.คีย์เทอม1'!$A$9:$DY$58,91,FALSE)="",VLOOKUP($A22,'02.คีย์เทอม1'!$A$9:$DY$58,90,FALSE),VLOOKUP($A22,'02.คีย์เทอม1'!$A$9:$DY$58,91,FALSE))+IF(VLOOKUP($A22,'03.คีย์เทอม2'!$A$9:$DY$58,91,FALSE)="",VLOOKUP($A22,'03.คีย์เทอม2'!$A$9:$DY$58,90,FALSE),VLOOKUP($A22,'03.คีย์เทอม2'!$A$9:$DY$58,91,FALSE)))*100/200))))</f>
        <v/>
      </c>
      <c r="AN22" s="125" t="str">
        <f>IF(AM$8="","",IF('2.ชื่อนักเรียน'!$R23="ร","ร",IF('2.ชื่อนักเรียน'!$R23="มส","",IF(AM22="","",IF(AM22&gt;=80,4,IF(AM22&gt;=75,3.5,IF(AM22&gt;=70,3,IF(AM22&gt;=65,2.5,IF(AM22&gt;=60,2,IF(AM22&gt;=55,1.5,IF(AM22&gt;=50,1,0)))))))))))</f>
        <v/>
      </c>
      <c r="AO22" s="126" t="str">
        <f>IF(AO$8="","",IF('2.ชื่อนักเรียน'!$R23="ร","ร",IF('2.ชื่อนักเรียน'!$R23="มส","",IF(OR(VLOOKUP($A22,'02.คีย์เทอม1'!$A$9:$DY$58,95,FALSE)="",VLOOKUP($A22,'03.คีย์เทอม2'!$A$9:$DY$58,95,FALSE)=""),"",(IF(VLOOKUP($A22,'02.คีย์เทอม1'!$A$9:$DY$58,96,FALSE)="",VLOOKUP($A22,'02.คีย์เทอม1'!$A$9:$DY$58,95,FALSE),VLOOKUP($A22,'02.คีย์เทอม1'!$A$9:$DY$58,96,FALSE))+IF(VLOOKUP($A22,'03.คีย์เทอม2'!$A$9:$DY$58,96,FALSE)="",VLOOKUP($A22,'03.คีย์เทอม2'!$A$9:$DY$58,95,FALSE),VLOOKUP($A22,'03.คีย์เทอม2'!$A$9:$DY$58,96,FALSE)))*100/200))))</f>
        <v/>
      </c>
      <c r="AP22" s="125" t="str">
        <f>IF(AO$8="","",IF('2.ชื่อนักเรียน'!$R23="ร","ร",IF('2.ชื่อนักเรียน'!$R23="มส","",IF(AO22="","",IF(AO22&gt;=80,4,IF(AO22&gt;=75,3.5,IF(AO22&gt;=70,3,IF(AO22&gt;=65,2.5,IF(AO22&gt;=60,2,IF(AO22&gt;=55,1.5,IF(AO22&gt;=50,1,0)))))))))))</f>
        <v/>
      </c>
      <c r="AQ22" s="126" t="str">
        <f>IF(AQ$8="","",IF('2.ชื่อนักเรียน'!$R23="ร","ร",IF('2.ชื่อนักเรียน'!$R23="มส","",IF(OR(VLOOKUP($A22,'02.คีย์เทอม1'!$A$9:$DY$58,100,FALSE)="",VLOOKUP($A22,'03.คีย์เทอม2'!$A$9:$DY$58,100,FALSE)=""),"",(IF(VLOOKUP($A22,'02.คีย์เทอม1'!$A$9:$DY$58,101,FALSE)="",VLOOKUP($A22,'02.คีย์เทอม1'!$A$9:$DY$58,100,FALSE),VLOOKUP($A22,'02.คีย์เทอม1'!$A$9:$DY$58,101,FALSE))+IF(VLOOKUP($A22,'03.คีย์เทอม2'!$A$9:$DY$58,101,FALSE)="",VLOOKUP($A22,'03.คีย์เทอม2'!$A$9:$DY$58,100,FALSE),VLOOKUP($A22,'03.คีย์เทอม2'!$A$9:$DY$58,101,FALSE)))*100/200))))</f>
        <v/>
      </c>
      <c r="AR22" s="125" t="str">
        <f>IF(AQ$8="","",IF('2.ชื่อนักเรียน'!$R23="ร","ร",IF('2.ชื่อนักเรียน'!$R23="มส","",IF(AQ22="","",IF(AQ22&gt;=80,4,IF(AQ22&gt;=75,3.5,IF(AQ22&gt;=70,3,IF(AQ22&gt;=65,2.5,IF(AQ22&gt;=60,2,IF(AQ22&gt;=55,1.5,IF(AQ22&gt;=50,1,0)))))))))))</f>
        <v/>
      </c>
      <c r="AS22" s="126" t="str">
        <f>IF(AS$8="","",IF('2.ชื่อนักเรียน'!$R23="ร","ร",IF('2.ชื่อนักเรียน'!$R23="มส","",IF(OR(VLOOKUP($A22,'02.คีย์เทอม1'!$A$9:$DY$58,105,FALSE)="",VLOOKUP($A22,'03.คีย์เทอม2'!$A$9:$DY$58,105,FALSE)=""),"",(IF(VLOOKUP($A22,'02.คีย์เทอม1'!$A$9:$DY$58,106,FALSE)="",VLOOKUP($A22,'02.คีย์เทอม1'!$A$9:$DY$58,105,FALSE),VLOOKUP($A22,'02.คีย์เทอม1'!$A$9:$DY$58,106,FALSE))+IF(VLOOKUP($A22,'03.คีย์เทอม2'!$A$9:$DY$58,106,FALSE)="",VLOOKUP($A22,'03.คีย์เทอม2'!$A$9:$DY$58,105,FALSE),VLOOKUP($A22,'03.คีย์เทอม2'!$A$9:$DY$58,106,FALSE)))*100/200))))</f>
        <v/>
      </c>
      <c r="AT22" s="125" t="str">
        <f>IF(AS$8="","",IF('2.ชื่อนักเรียน'!$R23="ร","ร",IF('2.ชื่อนักเรียน'!$R23="มส","",IF(AS22="","",IF(AS22&gt;=80,4,IF(AS22&gt;=75,3.5,IF(AS22&gt;=70,3,IF(AS22&gt;=65,2.5,IF(AS22&gt;=60,2,IF(AS22&gt;=55,1.5,IF(AS22&gt;=50,1,0)))))))))))</f>
        <v/>
      </c>
      <c r="AU22" s="126" t="str">
        <f t="shared" si="16"/>
        <v/>
      </c>
      <c r="AV22" s="126" t="str">
        <f t="shared" si="17"/>
        <v/>
      </c>
      <c r="AW22" s="541" t="str">
        <f t="shared" si="18"/>
        <v/>
      </c>
      <c r="AX22" s="539" t="str">
        <f>IF('2.ชื่อนักเรียน'!R23="มส","มส",IF('2.ชื่อนักเรียน'!R23="ย้าย","ย้าย",IF('2.ชื่อนักเรียน'!R23="ร","ร",IF(CE22="","",RANK(CE22,$CE$10:$CE$59,0)))))</f>
        <v/>
      </c>
      <c r="AY22" s="393" t="str">
        <f t="shared" si="19"/>
        <v/>
      </c>
      <c r="AZ22" s="381" t="str">
        <f t="shared" si="1"/>
        <v/>
      </c>
      <c r="BA22" s="383" t="str">
        <f t="shared" si="20"/>
        <v/>
      </c>
      <c r="BB22" s="335" t="str">
        <f t="shared" si="2"/>
        <v/>
      </c>
      <c r="BC22" s="335" t="str">
        <f t="shared" si="21"/>
        <v/>
      </c>
      <c r="BD22" s="335" t="str">
        <f t="shared" si="3"/>
        <v/>
      </c>
      <c r="BE22" s="335" t="str">
        <f t="shared" si="4"/>
        <v/>
      </c>
      <c r="BF22" s="331" t="str">
        <f t="shared" si="5"/>
        <v/>
      </c>
      <c r="BG22" s="331" t="str">
        <f t="shared" si="6"/>
        <v/>
      </c>
      <c r="BH22" s="335" t="str">
        <f t="shared" si="7"/>
        <v/>
      </c>
      <c r="BI22" s="335" t="str">
        <f t="shared" si="22"/>
        <v/>
      </c>
      <c r="BJ22" s="335" t="str">
        <f t="shared" si="8"/>
        <v/>
      </c>
      <c r="BK22" s="335" t="str">
        <f t="shared" si="23"/>
        <v/>
      </c>
      <c r="BL22" s="335" t="str">
        <f t="shared" si="9"/>
        <v/>
      </c>
      <c r="BM22" s="335" t="str">
        <f t="shared" si="10"/>
        <v/>
      </c>
      <c r="BN22" s="335" t="str">
        <f t="shared" si="11"/>
        <v/>
      </c>
      <c r="BO22" s="335" t="str">
        <f t="shared" si="12"/>
        <v/>
      </c>
      <c r="BP22" s="331" t="str">
        <f t="shared" si="13"/>
        <v/>
      </c>
      <c r="BQ22" s="384" t="str">
        <f t="shared" si="14"/>
        <v/>
      </c>
      <c r="BR22" s="332" t="str">
        <f t="shared" si="15"/>
        <v/>
      </c>
      <c r="BS22" s="381" t="str">
        <f t="shared" si="24"/>
        <v/>
      </c>
      <c r="BT22" s="331" t="str">
        <f t="shared" si="25"/>
        <v/>
      </c>
      <c r="BU22" s="331" t="str">
        <f t="shared" si="26"/>
        <v/>
      </c>
      <c r="BV22" s="331" t="str">
        <f t="shared" si="27"/>
        <v/>
      </c>
      <c r="BW22" s="331" t="str">
        <f t="shared" si="28"/>
        <v/>
      </c>
      <c r="BX22" s="331" t="str">
        <f t="shared" si="29"/>
        <v/>
      </c>
      <c r="BY22" s="331" t="str">
        <f t="shared" si="30"/>
        <v/>
      </c>
      <c r="BZ22" s="331" t="str">
        <f t="shared" si="31"/>
        <v/>
      </c>
      <c r="CA22" s="331" t="str">
        <f t="shared" si="32"/>
        <v/>
      </c>
      <c r="CB22" s="331" t="str">
        <f t="shared" si="33"/>
        <v/>
      </c>
      <c r="CC22" s="384" t="str">
        <f t="shared" si="34"/>
        <v/>
      </c>
      <c r="CD22" s="332" t="str">
        <f t="shared" si="35"/>
        <v/>
      </c>
      <c r="CE22" s="177" t="str">
        <f t="shared" si="36"/>
        <v/>
      </c>
    </row>
    <row r="23" spans="1:83" s="17" customFormat="1" ht="16.5" customHeight="1" x14ac:dyDescent="0.2">
      <c r="A23" s="18">
        <v>14</v>
      </c>
      <c r="B23" s="122" t="str">
        <f>IF('2.ชื่อนักเรียน'!$C24="","",'2.ชื่อนักเรียน'!$C24)</f>
        <v/>
      </c>
      <c r="C23" s="26" t="str">
        <f>IF('2.ชื่อนักเรียน'!$D24="","",'2.ชื่อนักเรียน'!$D24)</f>
        <v/>
      </c>
      <c r="D23" s="207" t="str">
        <f>IF(D$8="","",IF('2.ชื่อนักเรียน'!$R24="ร","ร",IF('2.ชื่อนักเรียน'!$R24="มส","",IF(OR(VLOOKUP($A23,'02.คีย์เทอม1'!$A$9:$DY$58,10,FALSE)="",VLOOKUP($A23,'03.คีย์เทอม2'!$A$9:$DY$58,10,FALSE)=""),"",(IF(VLOOKUP($A23,'02.คีย์เทอม1'!$A$9:$DY$58,11,FALSE)="",VLOOKUP($A23,'02.คีย์เทอม1'!$A$9:$DY$58,10,FALSE),VLOOKUP($A23,'02.คีย์เทอม1'!$A$9:$DY$58,11,FALSE))+IF(VLOOKUP($A23,'03.คีย์เทอม2'!$A$9:$DY$58,11,FALSE)="",VLOOKUP($A23,'03.คีย์เทอม2'!$A$9:$DY$58,10,FALSE),VLOOKUP($A23,'03.คีย์เทอม2'!$A$9:$DY$58,11,FALSE)))*100/200))))</f>
        <v/>
      </c>
      <c r="E23" s="125" t="str">
        <f>IF(D$8="","",IF('2.ชื่อนักเรียน'!$R24="ร","ร",IF('2.ชื่อนักเรียน'!$R24="มส","",IF(D23="","",IF(D23&gt;=80,4,IF(D23&gt;=75,3.5,IF(D23&gt;=70,3,IF(D23&gt;=65,2.5,IF(D23&gt;=60,2,IF(D23&gt;=55,1.5,IF(D23&gt;=50,1,0)))))))))))</f>
        <v/>
      </c>
      <c r="F23" s="126" t="str">
        <f>IF(F$8="","",IF('2.ชื่อนักเรียน'!$R24="ร","ร",IF('2.ชื่อนักเรียน'!$R24="มส","",IF(OR(VLOOKUP($A23,'02.คีย์เทอม1'!$A$9:$DY$58,15,FALSE)="",VLOOKUP($A23,'03.คีย์เทอม2'!$A$9:$DY$58,15,FALSE)=""),"",(IF(VLOOKUP($A23,'02.คีย์เทอม1'!$A$9:$DY$58,16,FALSE)="",VLOOKUP($A23,'02.คีย์เทอม1'!$A$9:$DY$58,15,FALSE),VLOOKUP($A23,'02.คีย์เทอม1'!$A$9:$DY$58,16,FALSE))+IF(VLOOKUP($A23,'03.คีย์เทอม2'!$A$9:$DY$58,16,FALSE)="",VLOOKUP($A23,'03.คีย์เทอม2'!$A$9:$DY$58,15,FALSE),VLOOKUP($A23,'03.คีย์เทอม2'!$A$9:$DY$58,16,FALSE)))*100/200))))</f>
        <v/>
      </c>
      <c r="G23" s="125" t="str">
        <f>IF(F$8="","",IF('2.ชื่อนักเรียน'!$R24="ร","ร",IF('2.ชื่อนักเรียน'!$R24="มส","",IF(F23="","",IF(F23&gt;=80,4,IF(F23&gt;=75,3.5,IF(F23&gt;=70,3,IF(F23&gt;=65,2.5,IF(F23&gt;=60,2,IF(F23&gt;=55,1.5,IF(F23&gt;=50,1,0)))))))))))</f>
        <v/>
      </c>
      <c r="H23" s="126" t="str">
        <f>IF(H$8="","",IF('2.ชื่อนักเรียน'!$R24="ร","ร",IF('2.ชื่อนักเรียน'!$R24="มส","",IF(OR(VLOOKUP($A23,'02.คีย์เทอม1'!$A$9:$DY$58,20,FALSE)="",VLOOKUP($A23,'03.คีย์เทอม2'!$A$9:$DY$58,20,FALSE)=""),"",(IF(VLOOKUP($A23,'02.คีย์เทอม1'!$A$9:$DY$58,21,FALSE)="",VLOOKUP($A23,'02.คีย์เทอม1'!$A$9:$DY$58,20,FALSE),VLOOKUP($A23,'02.คีย์เทอม1'!$A$9:$DY$58,21,FALSE))+IF(VLOOKUP($A23,'03.คีย์เทอม2'!$A$9:$DY$58,21,FALSE)="",VLOOKUP($A23,'03.คีย์เทอม2'!$A$9:$DY$58,20,FALSE),VLOOKUP($A23,'03.คีย์เทอม2'!$A$9:$DY$58,21,FALSE)))*100/200))))</f>
        <v/>
      </c>
      <c r="I23" s="125" t="str">
        <f>IF(H$8="","",IF('2.ชื่อนักเรียน'!$R24="ร","ร",IF('2.ชื่อนักเรียน'!$R24="มส","",IF(H23="","",IF(H23&gt;=80,4,IF(H23&gt;=75,3.5,IF(H23&gt;=70,3,IF(H23&gt;=65,2.5,IF(H23&gt;=60,2,IF(H23&gt;=55,1.5,IF(H23&gt;=50,1,0)))))))))))</f>
        <v/>
      </c>
      <c r="J23" s="126" t="str">
        <f>IF(J$8="","",IF('2.ชื่อนักเรียน'!$R24="ร","ร",IF('2.ชื่อนักเรียน'!$R24="มส","",IF(OR(VLOOKUP($A23,'02.คีย์เทอม1'!$A$9:$DY$58,25,FALSE)="",VLOOKUP($A23,'03.คีย์เทอม2'!$A$9:$DY$58,25,FALSE)=""),"",(IF(VLOOKUP($A23,'02.คีย์เทอม1'!$A$9:$DY$58,26,FALSE)="",VLOOKUP($A23,'02.คีย์เทอม1'!$A$9:$DY$58,25,FALSE),VLOOKUP($A23,'02.คีย์เทอม1'!$A$9:$DY$58,26,FALSE))+IF(VLOOKUP($A23,'03.คีย์เทอม2'!$A$9:$DY$58,26,FALSE)="",VLOOKUP($A23,'03.คีย์เทอม2'!$A$9:$DY$58,25,FALSE),VLOOKUP($A23,'03.คีย์เทอม2'!$A$9:$DY$58,26,FALSE)))*100/200))))</f>
        <v/>
      </c>
      <c r="K23" s="125" t="str">
        <f>IF(J$8="","",IF('2.ชื่อนักเรียน'!$R24="ร","ร",IF('2.ชื่อนักเรียน'!$R24="มส","",IF(J23="","",IF(J23&gt;=80,4,IF(J23&gt;=75,3.5,IF(J23&gt;=70,3,IF(J23&gt;=65,2.5,IF(J23&gt;=60,2,IF(J23&gt;=55,1.5,IF(J23&gt;=50,1,0)))))))))))</f>
        <v/>
      </c>
      <c r="L23" s="126" t="str">
        <f>IF(L$8="","",IF('2.ชื่อนักเรียน'!$R24="ร","ร",IF('2.ชื่อนักเรียน'!$R24="มส","",IF(OR(VLOOKUP($A23,'02.คีย์เทอม1'!$A$9:$DY$58,30,FALSE)="",VLOOKUP($A23,'03.คีย์เทอม2'!$A$9:$DY$58,30,FALSE)=""),"",(IF(VLOOKUP($A23,'02.คีย์เทอม1'!$A$9:$DY$58,31,FALSE)="",VLOOKUP($A23,'02.คีย์เทอม1'!$A$9:$DY$58,30,FALSE),VLOOKUP($A23,'02.คีย์เทอม1'!$A$9:$DY$58,31,FALSE))+IF(VLOOKUP($A23,'03.คีย์เทอม2'!$A$9:$DY$58,31,FALSE)="",VLOOKUP($A23,'03.คีย์เทอม2'!$A$9:$DY$58,30,FALSE),VLOOKUP($A23,'03.คีย์เทอม2'!$A$9:$DY$58,31,FALSE)))*100/200))))</f>
        <v/>
      </c>
      <c r="M23" s="125" t="str">
        <f>IF(L$8="","",IF('2.ชื่อนักเรียน'!$R24="ร","ร",IF('2.ชื่อนักเรียน'!$R24="มส","",IF(L23="","",IF(L23&gt;=80,4,IF(L23&gt;=75,3.5,IF(L23&gt;=70,3,IF(L23&gt;=65,2.5,IF(L23&gt;=60,2,IF(L23&gt;=55,1.5,IF(L23&gt;=50,1,0)))))))))))</f>
        <v/>
      </c>
      <c r="N23" s="126" t="str">
        <f>IF(N$8="","",IF('2.ชื่อนักเรียน'!$R24="ร","ร",IF('2.ชื่อนักเรียน'!$R24="มส","",IF(OR(VLOOKUP($A23,'02.คีย์เทอม1'!$A$9:$DY$58,35,FALSE)="",VLOOKUP($A23,'03.คีย์เทอม2'!$A$9:$DY$58,35,FALSE)=""),"",(IF(VLOOKUP($A23,'02.คีย์เทอม1'!$A$9:$DY$58,36,FALSE)="",VLOOKUP($A23,'02.คีย์เทอม1'!$A$9:$DY$58,35,FALSE),VLOOKUP($A23,'02.คีย์เทอม1'!$A$9:$DY$58,36,FALSE))+IF(VLOOKUP($A23,'03.คีย์เทอม2'!$A$9:$DY$58,36,FALSE)="",VLOOKUP($A23,'03.คีย์เทอม2'!$A$9:$DY$58,35,FALSE),VLOOKUP($A23,'03.คีย์เทอม2'!$A$9:$DY$58,36,FALSE)))*100/200))))</f>
        <v/>
      </c>
      <c r="O23" s="125" t="str">
        <f>IF(N$8="","",IF('2.ชื่อนักเรียน'!$R24="ร","ร",IF('2.ชื่อนักเรียน'!$R24="มส","",IF(N23="","",IF(N23&gt;=80,4,IF(N23&gt;=75,3.5,IF(N23&gt;=70,3,IF(N23&gt;=65,2.5,IF(N23&gt;=60,2,IF(N23&gt;=55,1.5,IF(N23&gt;=50,1,0)))))))))))</f>
        <v/>
      </c>
      <c r="P23" s="126" t="str">
        <f>IF(P$8="","",IF('2.ชื่อนักเรียน'!$R24="ร","ร",IF('2.ชื่อนักเรียน'!$R24="มส","",IF(OR(VLOOKUP($A23,'02.คีย์เทอม1'!$A$9:$DY$58,40,FALSE)="",VLOOKUP($A23,'03.คีย์เทอม2'!$A$9:$DY$58,40,FALSE)=""),"",(IF(VLOOKUP($A23,'02.คีย์เทอม1'!$A$9:$DY$58,41,FALSE)="",VLOOKUP($A23,'02.คีย์เทอม1'!$A$9:$DY$58,40,FALSE),VLOOKUP($A23,'02.คีย์เทอม1'!$A$9:$DY$58,41,FALSE))+IF(VLOOKUP($A23,'03.คีย์เทอม2'!$A$9:$DY$58,41,FALSE)="",VLOOKUP($A23,'03.คีย์เทอม2'!$A$9:$DY$58,40,FALSE),VLOOKUP($A23,'03.คีย์เทอม2'!$A$9:$DY$58,41,FALSE)))*100/200))))</f>
        <v/>
      </c>
      <c r="Q23" s="125" t="str">
        <f>IF(P$8="","",IF('2.ชื่อนักเรียน'!$R24="ร","ร",IF('2.ชื่อนักเรียน'!$R24="มส","",IF(P23="","",IF(P23&gt;=80,4,IF(P23&gt;=75,3.5,IF(P23&gt;=70,3,IF(P23&gt;=65,2.5,IF(P23&gt;=60,2,IF(P23&gt;=55,1.5,IF(P23&gt;=50,1,0)))))))))))</f>
        <v/>
      </c>
      <c r="R23" s="126" t="str">
        <f>IF(R$8="","",IF('2.ชื่อนักเรียน'!$R24="ร","ร",IF('2.ชื่อนักเรียน'!$R24="มส","",IF(OR(VLOOKUP($A23,'02.คีย์เทอม1'!$A$9:$DY$58,45,FALSE)="",VLOOKUP($A23,'03.คีย์เทอม2'!$A$9:$DY$58,45,FALSE)=""),"",(IF(VLOOKUP($A23,'02.คีย์เทอม1'!$A$9:$DY$58,46,FALSE)="",VLOOKUP($A23,'02.คีย์เทอม1'!$A$9:$DY$58,45,FALSE),VLOOKUP($A23,'02.คีย์เทอม1'!$A$9:$DY$58,46,FALSE))+IF(VLOOKUP($A23,'03.คีย์เทอม2'!$A$9:$DY$58,46,FALSE)="",VLOOKUP($A23,'03.คีย์เทอม2'!$A$9:$DY$58,45,FALSE),VLOOKUP($A23,'03.คีย์เทอม2'!$A$9:$DY$58,46,FALSE)))*100/200))))</f>
        <v/>
      </c>
      <c r="S23" s="125" t="str">
        <f>IF(R$8="","",IF('2.ชื่อนักเรียน'!$R24="ร","ร",IF('2.ชื่อนักเรียน'!$R24="มส","",IF(R23="","",IF(R23&gt;=80,4,IF(R23&gt;=75,3.5,IF(R23&gt;=70,3,IF(R23&gt;=65,2.5,IF(R23&gt;=60,2,IF(R23&gt;=55,1.5,IF(R23&gt;=50,1,0)))))))))))</f>
        <v/>
      </c>
      <c r="T23" s="126" t="str">
        <f>IF(T$8="","",IF('2.ชื่อนักเรียน'!$R24="ร","ร",IF('2.ชื่อนักเรียน'!$R24="มส","",IF(OR(VLOOKUP($A23,'02.คีย์เทอม1'!$A$9:$DY$58,50,FALSE)="",VLOOKUP($A23,'03.คีย์เทอม2'!$A$9:$DY$58,50,FALSE)=""),"",(IF(VLOOKUP($A23,'02.คีย์เทอม1'!$A$9:$DY$58,51,FALSE)="",VLOOKUP($A23,'02.คีย์เทอม1'!$A$9:$DY$58,50,FALSE),VLOOKUP($A23,'02.คีย์เทอม1'!$A$9:$DY$58,51,FALSE))+IF(VLOOKUP($A23,'03.คีย์เทอม2'!$A$9:$DY$58,51,FALSE)="",VLOOKUP($A23,'03.คีย์เทอม2'!$A$9:$DY$58,50,FALSE),VLOOKUP($A23,'03.คีย์เทอม2'!$A$9:$DY$58,51,FALSE)))*100/200))))</f>
        <v/>
      </c>
      <c r="U23" s="125" t="str">
        <f>IF(T$8="","",IF('2.ชื่อนักเรียน'!$R24="ร","ร",IF('2.ชื่อนักเรียน'!$R24="มส","",IF(T23="","",IF(T23&gt;=80,4,IF(T23&gt;=75,3.5,IF(T23&gt;=70,3,IF(T23&gt;=65,2.5,IF(T23&gt;=60,2,IF(T23&gt;=55,1.5,IF(T23&gt;=50,1,0)))))))))))</f>
        <v/>
      </c>
      <c r="V23" s="126" t="str">
        <f>IF(V$8="","",IF('2.ชื่อนักเรียน'!$R24="ร","ร",IF('2.ชื่อนักเรียน'!$R24="มส","",IF(OR(VLOOKUP($A23,'02.คีย์เทอม1'!$A$9:$DY$58,55,FALSE)="",VLOOKUP($A23,'03.คีย์เทอม2'!$A$9:$DY$58,55,FALSE)=""),"",(IF(VLOOKUP($A23,'02.คีย์เทอม1'!$A$9:$DY$58,56,FALSE)="",VLOOKUP($A23,'02.คีย์เทอม1'!$A$9:$DY$58,55,FALSE),VLOOKUP($A23,'02.คีย์เทอม1'!$A$9:$DY$58,56,FALSE))+IF(VLOOKUP($A23,'03.คีย์เทอม2'!$A$9:$DY$58,56,FALSE)="",VLOOKUP($A23,'03.คีย์เทอม2'!$A$9:$DY$58,55,FALSE),VLOOKUP($A23,'03.คีย์เทอม2'!$A$9:$DY$58,56,FALSE)))*100/200))))</f>
        <v/>
      </c>
      <c r="W23" s="208" t="str">
        <f>IF(V$8="","",IF('2.ชื่อนักเรียน'!$R24="ร","ร",IF('2.ชื่อนักเรียน'!$R24="มส","",IF(V23="","",IF(V23&gt;=80,4,IF(V23&gt;=75,3.5,IF(V23&gt;=70,3,IF(V23&gt;=65,2.5,IF(V23&gt;=60,2,IF(V23&gt;=55,1.5,IF(V23&gt;=50,1,0)))))))))))</f>
        <v/>
      </c>
      <c r="X23" s="18">
        <v>14</v>
      </c>
      <c r="Y23" s="122" t="str">
        <f>IF('2.ชื่อนักเรียน'!$C24="","",'2.ชื่อนักเรียน'!$C24)</f>
        <v/>
      </c>
      <c r="Z23" s="272" t="str">
        <f>IF('2.ชื่อนักเรียน'!$D24="","",'2.ชื่อนักเรียน'!$D24)</f>
        <v/>
      </c>
      <c r="AA23" s="378" t="str">
        <f>IF(AA$8="","",IF('2.ชื่อนักเรียน'!$R24="ร","ร",IF('2.ชื่อนักเรียน'!$R24="มส","",IF(OR(VLOOKUP($A23,'02.คีย์เทอม1'!$A$9:$DY$58,60,FALSE)="",VLOOKUP($A23,'03.คีย์เทอม2'!$A$9:$DY$58,60,FALSE)=""),"",(IF(VLOOKUP($A23,'02.คีย์เทอม1'!$A$9:$DY$58,61,FALSE)="",VLOOKUP($A23,'02.คีย์เทอม1'!$A$9:$DY$58,60,FALSE),VLOOKUP($A23,'02.คีย์เทอม1'!$A$9:$DY$58,61,FALSE))+IF(VLOOKUP($A23,'03.คีย์เทอม2'!$A$9:$DY$58,61,FALSE)="",VLOOKUP($A23,'03.คีย์เทอม2'!$A$9:$DY$58,60,FALSE),VLOOKUP($A23,'03.คีย์เทอม2'!$A$9:$DY$58,61,FALSE)))*100/200))))</f>
        <v/>
      </c>
      <c r="AB23" s="125" t="str">
        <f>IF(AA$8="","",IF('2.ชื่อนักเรียน'!$R24="ร","ร",IF('2.ชื่อนักเรียน'!$R24="มส","",IF(AA23="","",IF(AA23&gt;=80,4,IF(AA23&gt;=75,3.5,IF(AA23&gt;=70,3,IF(AA23&gt;=65,2.5,IF(AA23&gt;=60,2,IF(AA23&gt;=55,1.5,IF(AA23&gt;=50,1,0)))))))))))</f>
        <v/>
      </c>
      <c r="AC23" s="126" t="str">
        <f>IF(AC$8="","",IF('2.ชื่อนักเรียน'!$R24="ร","ร",IF('2.ชื่อนักเรียน'!$R24="มส","",IF(OR(VLOOKUP($A23,'02.คีย์เทอม1'!$A$9:$DY$58,65,FALSE)="",VLOOKUP($A23,'03.คีย์เทอม2'!$A$9:$DY$58,65,FALSE)=""),"",(IF(VLOOKUP($A23,'02.คีย์เทอม1'!$A$9:$DY$58,66,FALSE)="",VLOOKUP($A23,'02.คีย์เทอม1'!$A$9:$DY$58,65,FALSE),VLOOKUP($A23,'02.คีย์เทอม1'!$A$9:$DY$58,66,FALSE))+IF(VLOOKUP($A23,'03.คีย์เทอม2'!$A$9:$DY$58,66,FALSE)="",VLOOKUP($A23,'03.คีย์เทอม2'!$A$9:$DY$58,65,FALSE),VLOOKUP($A23,'03.คีย์เทอม2'!$A$9:$DY$58,66,FALSE)))*100/200))))</f>
        <v/>
      </c>
      <c r="AD23" s="125" t="str">
        <f>IF(AC$8="","",IF('2.ชื่อนักเรียน'!$R24="ร","ร",IF('2.ชื่อนักเรียน'!$R24="มส","",IF(AC23="","",IF(AC23&gt;=80,4,IF(AC23&gt;=75,3.5,IF(AC23&gt;=70,3,IF(AC23&gt;=65,2.5,IF(AC23&gt;=60,2,IF(AC23&gt;=55,1.5,IF(AC23&gt;=50,1,0)))))))))))</f>
        <v/>
      </c>
      <c r="AE23" s="126" t="str">
        <f>IF(AE$8="","",IF('2.ชื่อนักเรียน'!$R24="ร","ร",IF('2.ชื่อนักเรียน'!$R24="มส","",IF(OR(VLOOKUP($A23,'02.คีย์เทอม1'!$A$9:$DY$58,70,FALSE)="",VLOOKUP($A23,'03.คีย์เทอม2'!$A$9:$DY$58,70,FALSE)=""),"",(IF(VLOOKUP($A23,'02.คีย์เทอม1'!$A$9:$DY$58,71,FALSE)="",VLOOKUP($A23,'02.คีย์เทอม1'!$A$9:$DY$58,70,FALSE),VLOOKUP($A23,'02.คีย์เทอม1'!$A$9:$DY$58,71,FALSE))+IF(VLOOKUP($A23,'03.คีย์เทอม2'!$A$9:$DY$58,71,FALSE)="",VLOOKUP($A23,'03.คีย์เทอม2'!$A$9:$DY$58,70,FALSE),VLOOKUP($A23,'03.คีย์เทอม2'!$A$9:$DY$58,71,FALSE)))*100/200))))</f>
        <v/>
      </c>
      <c r="AF23" s="125" t="str">
        <f>IF(AE$8="","",IF('2.ชื่อนักเรียน'!$R24="ร","ร",IF('2.ชื่อนักเรียน'!$R24="มส","",IF(AE23="","",IF(AE23&gt;=80,4,IF(AE23&gt;=75,3.5,IF(AE23&gt;=70,3,IF(AE23&gt;=65,2.5,IF(AE23&gt;=60,2,IF(AE23&gt;=55,1.5,IF(AE23&gt;=50,1,0)))))))))))</f>
        <v/>
      </c>
      <c r="AG23" s="126" t="str">
        <f>IF(AG$8="","",IF('2.ชื่อนักเรียน'!$R24="ร","ร",IF('2.ชื่อนักเรียน'!$R24="มส","",IF(OR(VLOOKUP($A23,'02.คีย์เทอม1'!$A$9:$DY$58,75,FALSE)="",VLOOKUP($A23,'03.คีย์เทอม2'!$A$9:$DY$58,75,FALSE)=""),"",(IF(VLOOKUP($A23,'02.คีย์เทอม1'!$A$9:$DY$58,76,FALSE)="",VLOOKUP($A23,'02.คีย์เทอม1'!$A$9:$DY$58,75,FALSE),VLOOKUP($A23,'02.คีย์เทอม1'!$A$9:$DY$58,76,FALSE))+IF(VLOOKUP($A23,'03.คีย์เทอม2'!$A$9:$DY$58,76,FALSE)="",VLOOKUP($A23,'03.คีย์เทอม2'!$A$9:$DY$58,75,FALSE),VLOOKUP($A23,'03.คีย์เทอม2'!$A$9:$DY$58,76,FALSE)))*100/200))))</f>
        <v/>
      </c>
      <c r="AH23" s="125" t="str">
        <f>IF(AG$8="","",IF('2.ชื่อนักเรียน'!$R24="ร","ร",IF('2.ชื่อนักเรียน'!$R24="มส","",IF(AG23="","",IF(AG23&gt;=80,4,IF(AG23&gt;=75,3.5,IF(AG23&gt;=70,3,IF(AG23&gt;=65,2.5,IF(AG23&gt;=60,2,IF(AG23&gt;=55,1.5,IF(AG23&gt;=50,1,0)))))))))))</f>
        <v/>
      </c>
      <c r="AI23" s="126" t="str">
        <f>IF(AI$8="","",IF('2.ชื่อนักเรียน'!$R24="ร","ร",IF('2.ชื่อนักเรียน'!$R24="มส","",IF(OR(VLOOKUP($A23,'02.คีย์เทอม1'!$A$9:$DY$58,80,FALSE)="",VLOOKUP($A23,'03.คีย์เทอม2'!$A$9:$DY$58,80,FALSE)=""),"",(IF(VLOOKUP($A23,'02.คีย์เทอม1'!$A$9:$DY$58,81,FALSE)="",VLOOKUP($A23,'02.คีย์เทอม1'!$A$9:$DY$58,80,FALSE),VLOOKUP($A23,'02.คีย์เทอม1'!$A$9:$DY$58,81,FALSE))+IF(VLOOKUP($A23,'03.คีย์เทอม2'!$A$9:$DY$58,81,FALSE)="",VLOOKUP($A23,'03.คีย์เทอม2'!$A$9:$DY$58,80,FALSE),VLOOKUP($A23,'03.คีย์เทอม2'!$A$9:$DY$58,81,FALSE)))*100/200))))</f>
        <v/>
      </c>
      <c r="AJ23" s="125" t="str">
        <f>IF(AI$8="","",IF('2.ชื่อนักเรียน'!$R24="ร","ร",IF('2.ชื่อนักเรียน'!$R24="มส","",IF(AI23="","",IF(AI23&gt;=80,4,IF(AI23&gt;=75,3.5,IF(AI23&gt;=70,3,IF(AI23&gt;=65,2.5,IF(AI23&gt;=60,2,IF(AI23&gt;=55,1.5,IF(AI23&gt;=50,1,0)))))))))))</f>
        <v/>
      </c>
      <c r="AK23" s="126" t="str">
        <f>IF(AK$8="","",IF('2.ชื่อนักเรียน'!$R24="ร","ร",IF('2.ชื่อนักเรียน'!$R24="มส","",IF(OR(VLOOKUP($A23,'02.คีย์เทอม1'!$A$9:$DY$58,85,FALSE)="",VLOOKUP($A23,'03.คีย์เทอม2'!$A$9:$DY$58,85,FALSE)=""),"",(IF(VLOOKUP($A23,'02.คีย์เทอม1'!$A$9:$DY$58,86,FALSE)="",VLOOKUP($A23,'02.คีย์เทอม1'!$A$9:$DY$58,85,FALSE),VLOOKUP($A23,'02.คีย์เทอม1'!$A$9:$DY$58,86,FALSE))+IF(VLOOKUP($A23,'03.คีย์เทอม2'!$A$9:$DY$58,86,FALSE)="",VLOOKUP($A23,'03.คีย์เทอม2'!$A$9:$DY$58,85,FALSE),VLOOKUP($A23,'03.คีย์เทอม2'!$A$9:$DY$58,86,FALSE)))*100/200))))</f>
        <v/>
      </c>
      <c r="AL23" s="125" t="str">
        <f>IF(AK$8="","",IF('2.ชื่อนักเรียน'!$R24="ร","ร",IF('2.ชื่อนักเรียน'!$R24="มส","",IF(AK23="","",IF(AK23&gt;=80,4,IF(AK23&gt;=75,3.5,IF(AK23&gt;=70,3,IF(AK23&gt;=65,2.5,IF(AK23&gt;=60,2,IF(AK23&gt;=55,1.5,IF(AK23&gt;=50,1,0)))))))))))</f>
        <v/>
      </c>
      <c r="AM23" s="126" t="str">
        <f>IF(AM$8="","",IF('2.ชื่อนักเรียน'!$R24="ร","ร",IF('2.ชื่อนักเรียน'!$R24="มส","",IF(OR(VLOOKUP($A23,'02.คีย์เทอม1'!$A$9:$DY$58,90,FALSE)="",VLOOKUP($A23,'03.คีย์เทอม2'!$A$9:$DY$58,90,FALSE)=""),"",(IF(VLOOKUP($A23,'02.คีย์เทอม1'!$A$9:$DY$58,91,FALSE)="",VLOOKUP($A23,'02.คีย์เทอม1'!$A$9:$DY$58,90,FALSE),VLOOKUP($A23,'02.คีย์เทอม1'!$A$9:$DY$58,91,FALSE))+IF(VLOOKUP($A23,'03.คีย์เทอม2'!$A$9:$DY$58,91,FALSE)="",VLOOKUP($A23,'03.คีย์เทอม2'!$A$9:$DY$58,90,FALSE),VLOOKUP($A23,'03.คีย์เทอม2'!$A$9:$DY$58,91,FALSE)))*100/200))))</f>
        <v/>
      </c>
      <c r="AN23" s="125" t="str">
        <f>IF(AM$8="","",IF('2.ชื่อนักเรียน'!$R24="ร","ร",IF('2.ชื่อนักเรียน'!$R24="มส","",IF(AM23="","",IF(AM23&gt;=80,4,IF(AM23&gt;=75,3.5,IF(AM23&gt;=70,3,IF(AM23&gt;=65,2.5,IF(AM23&gt;=60,2,IF(AM23&gt;=55,1.5,IF(AM23&gt;=50,1,0)))))))))))</f>
        <v/>
      </c>
      <c r="AO23" s="126" t="str">
        <f>IF(AO$8="","",IF('2.ชื่อนักเรียน'!$R24="ร","ร",IF('2.ชื่อนักเรียน'!$R24="มส","",IF(OR(VLOOKUP($A23,'02.คีย์เทอม1'!$A$9:$DY$58,95,FALSE)="",VLOOKUP($A23,'03.คีย์เทอม2'!$A$9:$DY$58,95,FALSE)=""),"",(IF(VLOOKUP($A23,'02.คีย์เทอม1'!$A$9:$DY$58,96,FALSE)="",VLOOKUP($A23,'02.คีย์เทอม1'!$A$9:$DY$58,95,FALSE),VLOOKUP($A23,'02.คีย์เทอม1'!$A$9:$DY$58,96,FALSE))+IF(VLOOKUP($A23,'03.คีย์เทอม2'!$A$9:$DY$58,96,FALSE)="",VLOOKUP($A23,'03.คีย์เทอม2'!$A$9:$DY$58,95,FALSE),VLOOKUP($A23,'03.คีย์เทอม2'!$A$9:$DY$58,96,FALSE)))*100/200))))</f>
        <v/>
      </c>
      <c r="AP23" s="125" t="str">
        <f>IF(AO$8="","",IF('2.ชื่อนักเรียน'!$R24="ร","ร",IF('2.ชื่อนักเรียน'!$R24="มส","",IF(AO23="","",IF(AO23&gt;=80,4,IF(AO23&gt;=75,3.5,IF(AO23&gt;=70,3,IF(AO23&gt;=65,2.5,IF(AO23&gt;=60,2,IF(AO23&gt;=55,1.5,IF(AO23&gt;=50,1,0)))))))))))</f>
        <v/>
      </c>
      <c r="AQ23" s="126" t="str">
        <f>IF(AQ$8="","",IF('2.ชื่อนักเรียน'!$R24="ร","ร",IF('2.ชื่อนักเรียน'!$R24="มส","",IF(OR(VLOOKUP($A23,'02.คีย์เทอม1'!$A$9:$DY$58,100,FALSE)="",VLOOKUP($A23,'03.คีย์เทอม2'!$A$9:$DY$58,100,FALSE)=""),"",(IF(VLOOKUP($A23,'02.คีย์เทอม1'!$A$9:$DY$58,101,FALSE)="",VLOOKUP($A23,'02.คีย์เทอม1'!$A$9:$DY$58,100,FALSE),VLOOKUP($A23,'02.คีย์เทอม1'!$A$9:$DY$58,101,FALSE))+IF(VLOOKUP($A23,'03.คีย์เทอม2'!$A$9:$DY$58,101,FALSE)="",VLOOKUP($A23,'03.คีย์เทอม2'!$A$9:$DY$58,100,FALSE),VLOOKUP($A23,'03.คีย์เทอม2'!$A$9:$DY$58,101,FALSE)))*100/200))))</f>
        <v/>
      </c>
      <c r="AR23" s="125" t="str">
        <f>IF(AQ$8="","",IF('2.ชื่อนักเรียน'!$R24="ร","ร",IF('2.ชื่อนักเรียน'!$R24="มส","",IF(AQ23="","",IF(AQ23&gt;=80,4,IF(AQ23&gt;=75,3.5,IF(AQ23&gt;=70,3,IF(AQ23&gt;=65,2.5,IF(AQ23&gt;=60,2,IF(AQ23&gt;=55,1.5,IF(AQ23&gt;=50,1,0)))))))))))</f>
        <v/>
      </c>
      <c r="AS23" s="126" t="str">
        <f>IF(AS$8="","",IF('2.ชื่อนักเรียน'!$R24="ร","ร",IF('2.ชื่อนักเรียน'!$R24="มส","",IF(OR(VLOOKUP($A23,'02.คีย์เทอม1'!$A$9:$DY$58,105,FALSE)="",VLOOKUP($A23,'03.คีย์เทอม2'!$A$9:$DY$58,105,FALSE)=""),"",(IF(VLOOKUP($A23,'02.คีย์เทอม1'!$A$9:$DY$58,106,FALSE)="",VLOOKUP($A23,'02.คีย์เทอม1'!$A$9:$DY$58,105,FALSE),VLOOKUP($A23,'02.คีย์เทอม1'!$A$9:$DY$58,106,FALSE))+IF(VLOOKUP($A23,'03.คีย์เทอม2'!$A$9:$DY$58,106,FALSE)="",VLOOKUP($A23,'03.คีย์เทอม2'!$A$9:$DY$58,105,FALSE),VLOOKUP($A23,'03.คีย์เทอม2'!$A$9:$DY$58,106,FALSE)))*100/200))))</f>
        <v/>
      </c>
      <c r="AT23" s="125" t="str">
        <f>IF(AS$8="","",IF('2.ชื่อนักเรียน'!$R24="ร","ร",IF('2.ชื่อนักเรียน'!$R24="มส","",IF(AS23="","",IF(AS23&gt;=80,4,IF(AS23&gt;=75,3.5,IF(AS23&gt;=70,3,IF(AS23&gt;=65,2.5,IF(AS23&gt;=60,2,IF(AS23&gt;=55,1.5,IF(AS23&gt;=50,1,0)))))))))))</f>
        <v/>
      </c>
      <c r="AU23" s="126" t="str">
        <f t="shared" si="16"/>
        <v/>
      </c>
      <c r="AV23" s="126" t="str">
        <f t="shared" si="17"/>
        <v/>
      </c>
      <c r="AW23" s="541" t="str">
        <f t="shared" si="18"/>
        <v/>
      </c>
      <c r="AX23" s="539" t="str">
        <f>IF('2.ชื่อนักเรียน'!R24="มส","มส",IF('2.ชื่อนักเรียน'!R24="ย้าย","ย้าย",IF('2.ชื่อนักเรียน'!R24="ร","ร",IF(CE23="","",RANK(CE23,$CE$10:$CE$59,0)))))</f>
        <v/>
      </c>
      <c r="AY23" s="393" t="str">
        <f t="shared" si="19"/>
        <v/>
      </c>
      <c r="AZ23" s="381" t="str">
        <f t="shared" si="1"/>
        <v/>
      </c>
      <c r="BA23" s="383" t="str">
        <f t="shared" si="20"/>
        <v/>
      </c>
      <c r="BB23" s="335" t="str">
        <f t="shared" si="2"/>
        <v/>
      </c>
      <c r="BC23" s="335" t="str">
        <f t="shared" si="21"/>
        <v/>
      </c>
      <c r="BD23" s="335" t="str">
        <f t="shared" si="3"/>
        <v/>
      </c>
      <c r="BE23" s="335" t="str">
        <f t="shared" si="4"/>
        <v/>
      </c>
      <c r="BF23" s="331" t="str">
        <f t="shared" si="5"/>
        <v/>
      </c>
      <c r="BG23" s="331" t="str">
        <f t="shared" si="6"/>
        <v/>
      </c>
      <c r="BH23" s="335" t="str">
        <f t="shared" si="7"/>
        <v/>
      </c>
      <c r="BI23" s="335" t="str">
        <f t="shared" si="22"/>
        <v/>
      </c>
      <c r="BJ23" s="335" t="str">
        <f t="shared" si="8"/>
        <v/>
      </c>
      <c r="BK23" s="335" t="str">
        <f t="shared" si="23"/>
        <v/>
      </c>
      <c r="BL23" s="335" t="str">
        <f t="shared" si="9"/>
        <v/>
      </c>
      <c r="BM23" s="335" t="str">
        <f t="shared" si="10"/>
        <v/>
      </c>
      <c r="BN23" s="335" t="str">
        <f t="shared" si="11"/>
        <v/>
      </c>
      <c r="BO23" s="335" t="str">
        <f t="shared" si="12"/>
        <v/>
      </c>
      <c r="BP23" s="331" t="str">
        <f t="shared" si="13"/>
        <v/>
      </c>
      <c r="BQ23" s="384" t="str">
        <f t="shared" si="14"/>
        <v/>
      </c>
      <c r="BR23" s="332" t="str">
        <f t="shared" si="15"/>
        <v/>
      </c>
      <c r="BS23" s="381" t="str">
        <f t="shared" si="24"/>
        <v/>
      </c>
      <c r="BT23" s="331" t="str">
        <f t="shared" si="25"/>
        <v/>
      </c>
      <c r="BU23" s="331" t="str">
        <f t="shared" si="26"/>
        <v/>
      </c>
      <c r="BV23" s="331" t="str">
        <f t="shared" si="27"/>
        <v/>
      </c>
      <c r="BW23" s="331" t="str">
        <f t="shared" si="28"/>
        <v/>
      </c>
      <c r="BX23" s="331" t="str">
        <f t="shared" si="29"/>
        <v/>
      </c>
      <c r="BY23" s="331" t="str">
        <f t="shared" si="30"/>
        <v/>
      </c>
      <c r="BZ23" s="331" t="str">
        <f t="shared" si="31"/>
        <v/>
      </c>
      <c r="CA23" s="331" t="str">
        <f t="shared" si="32"/>
        <v/>
      </c>
      <c r="CB23" s="331" t="str">
        <f t="shared" si="33"/>
        <v/>
      </c>
      <c r="CC23" s="384" t="str">
        <f t="shared" si="34"/>
        <v/>
      </c>
      <c r="CD23" s="332" t="str">
        <f t="shared" si="35"/>
        <v/>
      </c>
      <c r="CE23" s="177" t="str">
        <f t="shared" si="36"/>
        <v/>
      </c>
    </row>
    <row r="24" spans="1:83" s="17" customFormat="1" ht="16.5" customHeight="1" x14ac:dyDescent="0.2">
      <c r="A24" s="18">
        <v>15</v>
      </c>
      <c r="B24" s="122" t="str">
        <f>IF('2.ชื่อนักเรียน'!$C25="","",'2.ชื่อนักเรียน'!$C25)</f>
        <v/>
      </c>
      <c r="C24" s="26" t="str">
        <f>IF('2.ชื่อนักเรียน'!$D25="","",'2.ชื่อนักเรียน'!$D25)</f>
        <v/>
      </c>
      <c r="D24" s="207" t="str">
        <f>IF(D$8="","",IF('2.ชื่อนักเรียน'!$R25="ร","ร",IF('2.ชื่อนักเรียน'!$R25="มส","",IF(OR(VLOOKUP($A24,'02.คีย์เทอม1'!$A$9:$DY$58,10,FALSE)="",VLOOKUP($A24,'03.คีย์เทอม2'!$A$9:$DY$58,10,FALSE)=""),"",(IF(VLOOKUP($A24,'02.คีย์เทอม1'!$A$9:$DY$58,11,FALSE)="",VLOOKUP($A24,'02.คีย์เทอม1'!$A$9:$DY$58,10,FALSE),VLOOKUP($A24,'02.คีย์เทอม1'!$A$9:$DY$58,11,FALSE))+IF(VLOOKUP($A24,'03.คีย์เทอม2'!$A$9:$DY$58,11,FALSE)="",VLOOKUP($A24,'03.คีย์เทอม2'!$A$9:$DY$58,10,FALSE),VLOOKUP($A24,'03.คีย์เทอม2'!$A$9:$DY$58,11,FALSE)))*100/200))))</f>
        <v/>
      </c>
      <c r="E24" s="125" t="str">
        <f>IF(D$8="","",IF('2.ชื่อนักเรียน'!$R25="ร","ร",IF('2.ชื่อนักเรียน'!$R25="มส","",IF(D24="","",IF(D24&gt;=80,4,IF(D24&gt;=75,3.5,IF(D24&gt;=70,3,IF(D24&gt;=65,2.5,IF(D24&gt;=60,2,IF(D24&gt;=55,1.5,IF(D24&gt;=50,1,0)))))))))))</f>
        <v/>
      </c>
      <c r="F24" s="126" t="str">
        <f>IF(F$8="","",IF('2.ชื่อนักเรียน'!$R25="ร","ร",IF('2.ชื่อนักเรียน'!$R25="มส","",IF(OR(VLOOKUP($A24,'02.คีย์เทอม1'!$A$9:$DY$58,15,FALSE)="",VLOOKUP($A24,'03.คีย์เทอม2'!$A$9:$DY$58,15,FALSE)=""),"",(IF(VLOOKUP($A24,'02.คีย์เทอม1'!$A$9:$DY$58,16,FALSE)="",VLOOKUP($A24,'02.คีย์เทอม1'!$A$9:$DY$58,15,FALSE),VLOOKUP($A24,'02.คีย์เทอม1'!$A$9:$DY$58,16,FALSE))+IF(VLOOKUP($A24,'03.คีย์เทอม2'!$A$9:$DY$58,16,FALSE)="",VLOOKUP($A24,'03.คีย์เทอม2'!$A$9:$DY$58,15,FALSE),VLOOKUP($A24,'03.คีย์เทอม2'!$A$9:$DY$58,16,FALSE)))*100/200))))</f>
        <v/>
      </c>
      <c r="G24" s="125" t="str">
        <f>IF(F$8="","",IF('2.ชื่อนักเรียน'!$R25="ร","ร",IF('2.ชื่อนักเรียน'!$R25="มส","",IF(F24="","",IF(F24&gt;=80,4,IF(F24&gt;=75,3.5,IF(F24&gt;=70,3,IF(F24&gt;=65,2.5,IF(F24&gt;=60,2,IF(F24&gt;=55,1.5,IF(F24&gt;=50,1,0)))))))))))</f>
        <v/>
      </c>
      <c r="H24" s="126" t="str">
        <f>IF(H$8="","",IF('2.ชื่อนักเรียน'!$R25="ร","ร",IF('2.ชื่อนักเรียน'!$R25="มส","",IF(OR(VLOOKUP($A24,'02.คีย์เทอม1'!$A$9:$DY$58,20,FALSE)="",VLOOKUP($A24,'03.คีย์เทอม2'!$A$9:$DY$58,20,FALSE)=""),"",(IF(VLOOKUP($A24,'02.คีย์เทอม1'!$A$9:$DY$58,21,FALSE)="",VLOOKUP($A24,'02.คีย์เทอม1'!$A$9:$DY$58,20,FALSE),VLOOKUP($A24,'02.คีย์เทอม1'!$A$9:$DY$58,21,FALSE))+IF(VLOOKUP($A24,'03.คีย์เทอม2'!$A$9:$DY$58,21,FALSE)="",VLOOKUP($A24,'03.คีย์เทอม2'!$A$9:$DY$58,20,FALSE),VLOOKUP($A24,'03.คีย์เทอม2'!$A$9:$DY$58,21,FALSE)))*100/200))))</f>
        <v/>
      </c>
      <c r="I24" s="125" t="str">
        <f>IF(H$8="","",IF('2.ชื่อนักเรียน'!$R25="ร","ร",IF('2.ชื่อนักเรียน'!$R25="มส","",IF(H24="","",IF(H24&gt;=80,4,IF(H24&gt;=75,3.5,IF(H24&gt;=70,3,IF(H24&gt;=65,2.5,IF(H24&gt;=60,2,IF(H24&gt;=55,1.5,IF(H24&gt;=50,1,0)))))))))))</f>
        <v/>
      </c>
      <c r="J24" s="126" t="str">
        <f>IF(J$8="","",IF('2.ชื่อนักเรียน'!$R25="ร","ร",IF('2.ชื่อนักเรียน'!$R25="มส","",IF(OR(VLOOKUP($A24,'02.คีย์เทอม1'!$A$9:$DY$58,25,FALSE)="",VLOOKUP($A24,'03.คีย์เทอม2'!$A$9:$DY$58,25,FALSE)=""),"",(IF(VLOOKUP($A24,'02.คีย์เทอม1'!$A$9:$DY$58,26,FALSE)="",VLOOKUP($A24,'02.คีย์เทอม1'!$A$9:$DY$58,25,FALSE),VLOOKUP($A24,'02.คีย์เทอม1'!$A$9:$DY$58,26,FALSE))+IF(VLOOKUP($A24,'03.คีย์เทอม2'!$A$9:$DY$58,26,FALSE)="",VLOOKUP($A24,'03.คีย์เทอม2'!$A$9:$DY$58,25,FALSE),VLOOKUP($A24,'03.คีย์เทอม2'!$A$9:$DY$58,26,FALSE)))*100/200))))</f>
        <v/>
      </c>
      <c r="K24" s="125" t="str">
        <f>IF(J$8="","",IF('2.ชื่อนักเรียน'!$R25="ร","ร",IF('2.ชื่อนักเรียน'!$R25="มส","",IF(J24="","",IF(J24&gt;=80,4,IF(J24&gt;=75,3.5,IF(J24&gt;=70,3,IF(J24&gt;=65,2.5,IF(J24&gt;=60,2,IF(J24&gt;=55,1.5,IF(J24&gt;=50,1,0)))))))))))</f>
        <v/>
      </c>
      <c r="L24" s="126" t="str">
        <f>IF(L$8="","",IF('2.ชื่อนักเรียน'!$R25="ร","ร",IF('2.ชื่อนักเรียน'!$R25="มส","",IF(OR(VLOOKUP($A24,'02.คีย์เทอม1'!$A$9:$DY$58,30,FALSE)="",VLOOKUP($A24,'03.คีย์เทอม2'!$A$9:$DY$58,30,FALSE)=""),"",(IF(VLOOKUP($A24,'02.คีย์เทอม1'!$A$9:$DY$58,31,FALSE)="",VLOOKUP($A24,'02.คีย์เทอม1'!$A$9:$DY$58,30,FALSE),VLOOKUP($A24,'02.คีย์เทอม1'!$A$9:$DY$58,31,FALSE))+IF(VLOOKUP($A24,'03.คีย์เทอม2'!$A$9:$DY$58,31,FALSE)="",VLOOKUP($A24,'03.คีย์เทอม2'!$A$9:$DY$58,30,FALSE),VLOOKUP($A24,'03.คีย์เทอม2'!$A$9:$DY$58,31,FALSE)))*100/200))))</f>
        <v/>
      </c>
      <c r="M24" s="125" t="str">
        <f>IF(L$8="","",IF('2.ชื่อนักเรียน'!$R25="ร","ร",IF('2.ชื่อนักเรียน'!$R25="มส","",IF(L24="","",IF(L24&gt;=80,4,IF(L24&gt;=75,3.5,IF(L24&gt;=70,3,IF(L24&gt;=65,2.5,IF(L24&gt;=60,2,IF(L24&gt;=55,1.5,IF(L24&gt;=50,1,0)))))))))))</f>
        <v/>
      </c>
      <c r="N24" s="126" t="str">
        <f>IF(N$8="","",IF('2.ชื่อนักเรียน'!$R25="ร","ร",IF('2.ชื่อนักเรียน'!$R25="มส","",IF(OR(VLOOKUP($A24,'02.คีย์เทอม1'!$A$9:$DY$58,35,FALSE)="",VLOOKUP($A24,'03.คีย์เทอม2'!$A$9:$DY$58,35,FALSE)=""),"",(IF(VLOOKUP($A24,'02.คีย์เทอม1'!$A$9:$DY$58,36,FALSE)="",VLOOKUP($A24,'02.คีย์เทอม1'!$A$9:$DY$58,35,FALSE),VLOOKUP($A24,'02.คีย์เทอม1'!$A$9:$DY$58,36,FALSE))+IF(VLOOKUP($A24,'03.คีย์เทอม2'!$A$9:$DY$58,36,FALSE)="",VLOOKUP($A24,'03.คีย์เทอม2'!$A$9:$DY$58,35,FALSE),VLOOKUP($A24,'03.คีย์เทอม2'!$A$9:$DY$58,36,FALSE)))*100/200))))</f>
        <v/>
      </c>
      <c r="O24" s="125" t="str">
        <f>IF(N$8="","",IF('2.ชื่อนักเรียน'!$R25="ร","ร",IF('2.ชื่อนักเรียน'!$R25="มส","",IF(N24="","",IF(N24&gt;=80,4,IF(N24&gt;=75,3.5,IF(N24&gt;=70,3,IF(N24&gt;=65,2.5,IF(N24&gt;=60,2,IF(N24&gt;=55,1.5,IF(N24&gt;=50,1,0)))))))))))</f>
        <v/>
      </c>
      <c r="P24" s="126" t="str">
        <f>IF(P$8="","",IF('2.ชื่อนักเรียน'!$R25="ร","ร",IF('2.ชื่อนักเรียน'!$R25="มส","",IF(OR(VLOOKUP($A24,'02.คีย์เทอม1'!$A$9:$DY$58,40,FALSE)="",VLOOKUP($A24,'03.คีย์เทอม2'!$A$9:$DY$58,40,FALSE)=""),"",(IF(VLOOKUP($A24,'02.คีย์เทอม1'!$A$9:$DY$58,41,FALSE)="",VLOOKUP($A24,'02.คีย์เทอม1'!$A$9:$DY$58,40,FALSE),VLOOKUP($A24,'02.คีย์เทอม1'!$A$9:$DY$58,41,FALSE))+IF(VLOOKUP($A24,'03.คีย์เทอม2'!$A$9:$DY$58,41,FALSE)="",VLOOKUP($A24,'03.คีย์เทอม2'!$A$9:$DY$58,40,FALSE),VLOOKUP($A24,'03.คีย์เทอม2'!$A$9:$DY$58,41,FALSE)))*100/200))))</f>
        <v/>
      </c>
      <c r="Q24" s="125" t="str">
        <f>IF(P$8="","",IF('2.ชื่อนักเรียน'!$R25="ร","ร",IF('2.ชื่อนักเรียน'!$R25="มส","",IF(P24="","",IF(P24&gt;=80,4,IF(P24&gt;=75,3.5,IF(P24&gt;=70,3,IF(P24&gt;=65,2.5,IF(P24&gt;=60,2,IF(P24&gt;=55,1.5,IF(P24&gt;=50,1,0)))))))))))</f>
        <v/>
      </c>
      <c r="R24" s="126" t="str">
        <f>IF(R$8="","",IF('2.ชื่อนักเรียน'!$R25="ร","ร",IF('2.ชื่อนักเรียน'!$R25="มส","",IF(OR(VLOOKUP($A24,'02.คีย์เทอม1'!$A$9:$DY$58,45,FALSE)="",VLOOKUP($A24,'03.คีย์เทอม2'!$A$9:$DY$58,45,FALSE)=""),"",(IF(VLOOKUP($A24,'02.คีย์เทอม1'!$A$9:$DY$58,46,FALSE)="",VLOOKUP($A24,'02.คีย์เทอม1'!$A$9:$DY$58,45,FALSE),VLOOKUP($A24,'02.คีย์เทอม1'!$A$9:$DY$58,46,FALSE))+IF(VLOOKUP($A24,'03.คีย์เทอม2'!$A$9:$DY$58,46,FALSE)="",VLOOKUP($A24,'03.คีย์เทอม2'!$A$9:$DY$58,45,FALSE),VLOOKUP($A24,'03.คีย์เทอม2'!$A$9:$DY$58,46,FALSE)))*100/200))))</f>
        <v/>
      </c>
      <c r="S24" s="125" t="str">
        <f>IF(R$8="","",IF('2.ชื่อนักเรียน'!$R25="ร","ร",IF('2.ชื่อนักเรียน'!$R25="มส","",IF(R24="","",IF(R24&gt;=80,4,IF(R24&gt;=75,3.5,IF(R24&gt;=70,3,IF(R24&gt;=65,2.5,IF(R24&gt;=60,2,IF(R24&gt;=55,1.5,IF(R24&gt;=50,1,0)))))))))))</f>
        <v/>
      </c>
      <c r="T24" s="126" t="str">
        <f>IF(T$8="","",IF('2.ชื่อนักเรียน'!$R25="ร","ร",IF('2.ชื่อนักเรียน'!$R25="มส","",IF(OR(VLOOKUP($A24,'02.คีย์เทอม1'!$A$9:$DY$58,50,FALSE)="",VLOOKUP($A24,'03.คีย์เทอม2'!$A$9:$DY$58,50,FALSE)=""),"",(IF(VLOOKUP($A24,'02.คีย์เทอม1'!$A$9:$DY$58,51,FALSE)="",VLOOKUP($A24,'02.คีย์เทอม1'!$A$9:$DY$58,50,FALSE),VLOOKUP($A24,'02.คีย์เทอม1'!$A$9:$DY$58,51,FALSE))+IF(VLOOKUP($A24,'03.คีย์เทอม2'!$A$9:$DY$58,51,FALSE)="",VLOOKUP($A24,'03.คีย์เทอม2'!$A$9:$DY$58,50,FALSE),VLOOKUP($A24,'03.คีย์เทอม2'!$A$9:$DY$58,51,FALSE)))*100/200))))</f>
        <v/>
      </c>
      <c r="U24" s="125" t="str">
        <f>IF(T$8="","",IF('2.ชื่อนักเรียน'!$R25="ร","ร",IF('2.ชื่อนักเรียน'!$R25="มส","",IF(T24="","",IF(T24&gt;=80,4,IF(T24&gt;=75,3.5,IF(T24&gt;=70,3,IF(T24&gt;=65,2.5,IF(T24&gt;=60,2,IF(T24&gt;=55,1.5,IF(T24&gt;=50,1,0)))))))))))</f>
        <v/>
      </c>
      <c r="V24" s="126" t="str">
        <f>IF(V$8="","",IF('2.ชื่อนักเรียน'!$R25="ร","ร",IF('2.ชื่อนักเรียน'!$R25="มส","",IF(OR(VLOOKUP($A24,'02.คีย์เทอม1'!$A$9:$DY$58,55,FALSE)="",VLOOKUP($A24,'03.คีย์เทอม2'!$A$9:$DY$58,55,FALSE)=""),"",(IF(VLOOKUP($A24,'02.คีย์เทอม1'!$A$9:$DY$58,56,FALSE)="",VLOOKUP($A24,'02.คีย์เทอม1'!$A$9:$DY$58,55,FALSE),VLOOKUP($A24,'02.คีย์เทอม1'!$A$9:$DY$58,56,FALSE))+IF(VLOOKUP($A24,'03.คีย์เทอม2'!$A$9:$DY$58,56,FALSE)="",VLOOKUP($A24,'03.คีย์เทอม2'!$A$9:$DY$58,55,FALSE),VLOOKUP($A24,'03.คีย์เทอม2'!$A$9:$DY$58,56,FALSE)))*100/200))))</f>
        <v/>
      </c>
      <c r="W24" s="208" t="str">
        <f>IF(V$8="","",IF('2.ชื่อนักเรียน'!$R25="ร","ร",IF('2.ชื่อนักเรียน'!$R25="มส","",IF(V24="","",IF(V24&gt;=80,4,IF(V24&gt;=75,3.5,IF(V24&gt;=70,3,IF(V24&gt;=65,2.5,IF(V24&gt;=60,2,IF(V24&gt;=55,1.5,IF(V24&gt;=50,1,0)))))))))))</f>
        <v/>
      </c>
      <c r="X24" s="18">
        <v>15</v>
      </c>
      <c r="Y24" s="122" t="str">
        <f>IF('2.ชื่อนักเรียน'!$C25="","",'2.ชื่อนักเรียน'!$C25)</f>
        <v/>
      </c>
      <c r="Z24" s="272" t="str">
        <f>IF('2.ชื่อนักเรียน'!$D25="","",'2.ชื่อนักเรียน'!$D25)</f>
        <v/>
      </c>
      <c r="AA24" s="378" t="str">
        <f>IF(AA$8="","",IF('2.ชื่อนักเรียน'!$R25="ร","ร",IF('2.ชื่อนักเรียน'!$R25="มส","",IF(OR(VLOOKUP($A24,'02.คีย์เทอม1'!$A$9:$DY$58,60,FALSE)="",VLOOKUP($A24,'03.คีย์เทอม2'!$A$9:$DY$58,60,FALSE)=""),"",(IF(VLOOKUP($A24,'02.คีย์เทอม1'!$A$9:$DY$58,61,FALSE)="",VLOOKUP($A24,'02.คีย์เทอม1'!$A$9:$DY$58,60,FALSE),VLOOKUP($A24,'02.คีย์เทอม1'!$A$9:$DY$58,61,FALSE))+IF(VLOOKUP($A24,'03.คีย์เทอม2'!$A$9:$DY$58,61,FALSE)="",VLOOKUP($A24,'03.คีย์เทอม2'!$A$9:$DY$58,60,FALSE),VLOOKUP($A24,'03.คีย์เทอม2'!$A$9:$DY$58,61,FALSE)))*100/200))))</f>
        <v/>
      </c>
      <c r="AB24" s="125" t="str">
        <f>IF(AA$8="","",IF('2.ชื่อนักเรียน'!$R25="ร","ร",IF('2.ชื่อนักเรียน'!$R25="มส","",IF(AA24="","",IF(AA24&gt;=80,4,IF(AA24&gt;=75,3.5,IF(AA24&gt;=70,3,IF(AA24&gt;=65,2.5,IF(AA24&gt;=60,2,IF(AA24&gt;=55,1.5,IF(AA24&gt;=50,1,0)))))))))))</f>
        <v/>
      </c>
      <c r="AC24" s="126" t="str">
        <f>IF(AC$8="","",IF('2.ชื่อนักเรียน'!$R25="ร","ร",IF('2.ชื่อนักเรียน'!$R25="มส","",IF(OR(VLOOKUP($A24,'02.คีย์เทอม1'!$A$9:$DY$58,65,FALSE)="",VLOOKUP($A24,'03.คีย์เทอม2'!$A$9:$DY$58,65,FALSE)=""),"",(IF(VLOOKUP($A24,'02.คีย์เทอม1'!$A$9:$DY$58,66,FALSE)="",VLOOKUP($A24,'02.คีย์เทอม1'!$A$9:$DY$58,65,FALSE),VLOOKUP($A24,'02.คีย์เทอม1'!$A$9:$DY$58,66,FALSE))+IF(VLOOKUP($A24,'03.คีย์เทอม2'!$A$9:$DY$58,66,FALSE)="",VLOOKUP($A24,'03.คีย์เทอม2'!$A$9:$DY$58,65,FALSE),VLOOKUP($A24,'03.คีย์เทอม2'!$A$9:$DY$58,66,FALSE)))*100/200))))</f>
        <v/>
      </c>
      <c r="AD24" s="125" t="str">
        <f>IF(AC$8="","",IF('2.ชื่อนักเรียน'!$R25="ร","ร",IF('2.ชื่อนักเรียน'!$R25="มส","",IF(AC24="","",IF(AC24&gt;=80,4,IF(AC24&gt;=75,3.5,IF(AC24&gt;=70,3,IF(AC24&gt;=65,2.5,IF(AC24&gt;=60,2,IF(AC24&gt;=55,1.5,IF(AC24&gt;=50,1,0)))))))))))</f>
        <v/>
      </c>
      <c r="AE24" s="126" t="str">
        <f>IF(AE$8="","",IF('2.ชื่อนักเรียน'!$R25="ร","ร",IF('2.ชื่อนักเรียน'!$R25="มส","",IF(OR(VLOOKUP($A24,'02.คีย์เทอม1'!$A$9:$DY$58,70,FALSE)="",VLOOKUP($A24,'03.คีย์เทอม2'!$A$9:$DY$58,70,FALSE)=""),"",(IF(VLOOKUP($A24,'02.คีย์เทอม1'!$A$9:$DY$58,71,FALSE)="",VLOOKUP($A24,'02.คีย์เทอม1'!$A$9:$DY$58,70,FALSE),VLOOKUP($A24,'02.คีย์เทอม1'!$A$9:$DY$58,71,FALSE))+IF(VLOOKUP($A24,'03.คีย์เทอม2'!$A$9:$DY$58,71,FALSE)="",VLOOKUP($A24,'03.คีย์เทอม2'!$A$9:$DY$58,70,FALSE),VLOOKUP($A24,'03.คีย์เทอม2'!$A$9:$DY$58,71,FALSE)))*100/200))))</f>
        <v/>
      </c>
      <c r="AF24" s="125" t="str">
        <f>IF(AE$8="","",IF('2.ชื่อนักเรียน'!$R25="ร","ร",IF('2.ชื่อนักเรียน'!$R25="มส","",IF(AE24="","",IF(AE24&gt;=80,4,IF(AE24&gt;=75,3.5,IF(AE24&gt;=70,3,IF(AE24&gt;=65,2.5,IF(AE24&gt;=60,2,IF(AE24&gt;=55,1.5,IF(AE24&gt;=50,1,0)))))))))))</f>
        <v/>
      </c>
      <c r="AG24" s="126" t="str">
        <f>IF(AG$8="","",IF('2.ชื่อนักเรียน'!$R25="ร","ร",IF('2.ชื่อนักเรียน'!$R25="มส","",IF(OR(VLOOKUP($A24,'02.คีย์เทอม1'!$A$9:$DY$58,75,FALSE)="",VLOOKUP($A24,'03.คีย์เทอม2'!$A$9:$DY$58,75,FALSE)=""),"",(IF(VLOOKUP($A24,'02.คีย์เทอม1'!$A$9:$DY$58,76,FALSE)="",VLOOKUP($A24,'02.คีย์เทอม1'!$A$9:$DY$58,75,FALSE),VLOOKUP($A24,'02.คีย์เทอม1'!$A$9:$DY$58,76,FALSE))+IF(VLOOKUP($A24,'03.คีย์เทอม2'!$A$9:$DY$58,76,FALSE)="",VLOOKUP($A24,'03.คีย์เทอม2'!$A$9:$DY$58,75,FALSE),VLOOKUP($A24,'03.คีย์เทอม2'!$A$9:$DY$58,76,FALSE)))*100/200))))</f>
        <v/>
      </c>
      <c r="AH24" s="125" t="str">
        <f>IF(AG$8="","",IF('2.ชื่อนักเรียน'!$R25="ร","ร",IF('2.ชื่อนักเรียน'!$R25="มส","",IF(AG24="","",IF(AG24&gt;=80,4,IF(AG24&gt;=75,3.5,IF(AG24&gt;=70,3,IF(AG24&gt;=65,2.5,IF(AG24&gt;=60,2,IF(AG24&gt;=55,1.5,IF(AG24&gt;=50,1,0)))))))))))</f>
        <v/>
      </c>
      <c r="AI24" s="126" t="str">
        <f>IF(AI$8="","",IF('2.ชื่อนักเรียน'!$R25="ร","ร",IF('2.ชื่อนักเรียน'!$R25="มส","",IF(OR(VLOOKUP($A24,'02.คีย์เทอม1'!$A$9:$DY$58,80,FALSE)="",VLOOKUP($A24,'03.คีย์เทอม2'!$A$9:$DY$58,80,FALSE)=""),"",(IF(VLOOKUP($A24,'02.คีย์เทอม1'!$A$9:$DY$58,81,FALSE)="",VLOOKUP($A24,'02.คีย์เทอม1'!$A$9:$DY$58,80,FALSE),VLOOKUP($A24,'02.คีย์เทอม1'!$A$9:$DY$58,81,FALSE))+IF(VLOOKUP($A24,'03.คีย์เทอม2'!$A$9:$DY$58,81,FALSE)="",VLOOKUP($A24,'03.คีย์เทอม2'!$A$9:$DY$58,80,FALSE),VLOOKUP($A24,'03.คีย์เทอม2'!$A$9:$DY$58,81,FALSE)))*100/200))))</f>
        <v/>
      </c>
      <c r="AJ24" s="125" t="str">
        <f>IF(AI$8="","",IF('2.ชื่อนักเรียน'!$R25="ร","ร",IF('2.ชื่อนักเรียน'!$R25="มส","",IF(AI24="","",IF(AI24&gt;=80,4,IF(AI24&gt;=75,3.5,IF(AI24&gt;=70,3,IF(AI24&gt;=65,2.5,IF(AI24&gt;=60,2,IF(AI24&gt;=55,1.5,IF(AI24&gt;=50,1,0)))))))))))</f>
        <v/>
      </c>
      <c r="AK24" s="126" t="str">
        <f>IF(AK$8="","",IF('2.ชื่อนักเรียน'!$R25="ร","ร",IF('2.ชื่อนักเรียน'!$R25="มส","",IF(OR(VLOOKUP($A24,'02.คีย์เทอม1'!$A$9:$DY$58,85,FALSE)="",VLOOKUP($A24,'03.คีย์เทอม2'!$A$9:$DY$58,85,FALSE)=""),"",(IF(VLOOKUP($A24,'02.คีย์เทอม1'!$A$9:$DY$58,86,FALSE)="",VLOOKUP($A24,'02.คีย์เทอม1'!$A$9:$DY$58,85,FALSE),VLOOKUP($A24,'02.คีย์เทอม1'!$A$9:$DY$58,86,FALSE))+IF(VLOOKUP($A24,'03.คีย์เทอม2'!$A$9:$DY$58,86,FALSE)="",VLOOKUP($A24,'03.คีย์เทอม2'!$A$9:$DY$58,85,FALSE),VLOOKUP($A24,'03.คีย์เทอม2'!$A$9:$DY$58,86,FALSE)))*100/200))))</f>
        <v/>
      </c>
      <c r="AL24" s="125" t="str">
        <f>IF(AK$8="","",IF('2.ชื่อนักเรียน'!$R25="ร","ร",IF('2.ชื่อนักเรียน'!$R25="มส","",IF(AK24="","",IF(AK24&gt;=80,4,IF(AK24&gt;=75,3.5,IF(AK24&gt;=70,3,IF(AK24&gt;=65,2.5,IF(AK24&gt;=60,2,IF(AK24&gt;=55,1.5,IF(AK24&gt;=50,1,0)))))))))))</f>
        <v/>
      </c>
      <c r="AM24" s="126" t="str">
        <f>IF(AM$8="","",IF('2.ชื่อนักเรียน'!$R25="ร","ร",IF('2.ชื่อนักเรียน'!$R25="มส","",IF(OR(VLOOKUP($A24,'02.คีย์เทอม1'!$A$9:$DY$58,90,FALSE)="",VLOOKUP($A24,'03.คีย์เทอม2'!$A$9:$DY$58,90,FALSE)=""),"",(IF(VLOOKUP($A24,'02.คีย์เทอม1'!$A$9:$DY$58,91,FALSE)="",VLOOKUP($A24,'02.คีย์เทอม1'!$A$9:$DY$58,90,FALSE),VLOOKUP($A24,'02.คีย์เทอม1'!$A$9:$DY$58,91,FALSE))+IF(VLOOKUP($A24,'03.คีย์เทอม2'!$A$9:$DY$58,91,FALSE)="",VLOOKUP($A24,'03.คีย์เทอม2'!$A$9:$DY$58,90,FALSE),VLOOKUP($A24,'03.คีย์เทอม2'!$A$9:$DY$58,91,FALSE)))*100/200))))</f>
        <v/>
      </c>
      <c r="AN24" s="125" t="str">
        <f>IF(AM$8="","",IF('2.ชื่อนักเรียน'!$R25="ร","ร",IF('2.ชื่อนักเรียน'!$R25="มส","",IF(AM24="","",IF(AM24&gt;=80,4,IF(AM24&gt;=75,3.5,IF(AM24&gt;=70,3,IF(AM24&gt;=65,2.5,IF(AM24&gt;=60,2,IF(AM24&gt;=55,1.5,IF(AM24&gt;=50,1,0)))))))))))</f>
        <v/>
      </c>
      <c r="AO24" s="126" t="str">
        <f>IF(AO$8="","",IF('2.ชื่อนักเรียน'!$R25="ร","ร",IF('2.ชื่อนักเรียน'!$R25="มส","",IF(OR(VLOOKUP($A24,'02.คีย์เทอม1'!$A$9:$DY$58,95,FALSE)="",VLOOKUP($A24,'03.คีย์เทอม2'!$A$9:$DY$58,95,FALSE)=""),"",(IF(VLOOKUP($A24,'02.คีย์เทอม1'!$A$9:$DY$58,96,FALSE)="",VLOOKUP($A24,'02.คีย์เทอม1'!$A$9:$DY$58,95,FALSE),VLOOKUP($A24,'02.คีย์เทอม1'!$A$9:$DY$58,96,FALSE))+IF(VLOOKUP($A24,'03.คีย์เทอม2'!$A$9:$DY$58,96,FALSE)="",VLOOKUP($A24,'03.คีย์เทอม2'!$A$9:$DY$58,95,FALSE),VLOOKUP($A24,'03.คีย์เทอม2'!$A$9:$DY$58,96,FALSE)))*100/200))))</f>
        <v/>
      </c>
      <c r="AP24" s="125" t="str">
        <f>IF(AO$8="","",IF('2.ชื่อนักเรียน'!$R25="ร","ร",IF('2.ชื่อนักเรียน'!$R25="มส","",IF(AO24="","",IF(AO24&gt;=80,4,IF(AO24&gt;=75,3.5,IF(AO24&gt;=70,3,IF(AO24&gt;=65,2.5,IF(AO24&gt;=60,2,IF(AO24&gt;=55,1.5,IF(AO24&gt;=50,1,0)))))))))))</f>
        <v/>
      </c>
      <c r="AQ24" s="126" t="str">
        <f>IF(AQ$8="","",IF('2.ชื่อนักเรียน'!$R25="ร","ร",IF('2.ชื่อนักเรียน'!$R25="มส","",IF(OR(VLOOKUP($A24,'02.คีย์เทอม1'!$A$9:$DY$58,100,FALSE)="",VLOOKUP($A24,'03.คีย์เทอม2'!$A$9:$DY$58,100,FALSE)=""),"",(IF(VLOOKUP($A24,'02.คีย์เทอม1'!$A$9:$DY$58,101,FALSE)="",VLOOKUP($A24,'02.คีย์เทอม1'!$A$9:$DY$58,100,FALSE),VLOOKUP($A24,'02.คีย์เทอม1'!$A$9:$DY$58,101,FALSE))+IF(VLOOKUP($A24,'03.คีย์เทอม2'!$A$9:$DY$58,101,FALSE)="",VLOOKUP($A24,'03.คีย์เทอม2'!$A$9:$DY$58,100,FALSE),VLOOKUP($A24,'03.คีย์เทอม2'!$A$9:$DY$58,101,FALSE)))*100/200))))</f>
        <v/>
      </c>
      <c r="AR24" s="125" t="str">
        <f>IF(AQ$8="","",IF('2.ชื่อนักเรียน'!$R25="ร","ร",IF('2.ชื่อนักเรียน'!$R25="มส","",IF(AQ24="","",IF(AQ24&gt;=80,4,IF(AQ24&gt;=75,3.5,IF(AQ24&gt;=70,3,IF(AQ24&gt;=65,2.5,IF(AQ24&gt;=60,2,IF(AQ24&gt;=55,1.5,IF(AQ24&gt;=50,1,0)))))))))))</f>
        <v/>
      </c>
      <c r="AS24" s="126" t="str">
        <f>IF(AS$8="","",IF('2.ชื่อนักเรียน'!$R25="ร","ร",IF('2.ชื่อนักเรียน'!$R25="มส","",IF(OR(VLOOKUP($A24,'02.คีย์เทอม1'!$A$9:$DY$58,105,FALSE)="",VLOOKUP($A24,'03.คีย์เทอม2'!$A$9:$DY$58,105,FALSE)=""),"",(IF(VLOOKUP($A24,'02.คีย์เทอม1'!$A$9:$DY$58,106,FALSE)="",VLOOKUP($A24,'02.คีย์เทอม1'!$A$9:$DY$58,105,FALSE),VLOOKUP($A24,'02.คีย์เทอม1'!$A$9:$DY$58,106,FALSE))+IF(VLOOKUP($A24,'03.คีย์เทอม2'!$A$9:$DY$58,106,FALSE)="",VLOOKUP($A24,'03.คีย์เทอม2'!$A$9:$DY$58,105,FALSE),VLOOKUP($A24,'03.คีย์เทอม2'!$A$9:$DY$58,106,FALSE)))*100/200))))</f>
        <v/>
      </c>
      <c r="AT24" s="125" t="str">
        <f>IF(AS$8="","",IF('2.ชื่อนักเรียน'!$R25="ร","ร",IF('2.ชื่อนักเรียน'!$R25="มส","",IF(AS24="","",IF(AS24&gt;=80,4,IF(AS24&gt;=75,3.5,IF(AS24&gt;=70,3,IF(AS24&gt;=65,2.5,IF(AS24&gt;=60,2,IF(AS24&gt;=55,1.5,IF(AS24&gt;=50,1,0)))))))))))</f>
        <v/>
      </c>
      <c r="AU24" s="126" t="str">
        <f t="shared" si="16"/>
        <v/>
      </c>
      <c r="AV24" s="126" t="str">
        <f t="shared" si="17"/>
        <v/>
      </c>
      <c r="AW24" s="541" t="str">
        <f t="shared" si="18"/>
        <v/>
      </c>
      <c r="AX24" s="539" t="str">
        <f>IF('2.ชื่อนักเรียน'!R25="มส","มส",IF('2.ชื่อนักเรียน'!R25="ย้าย","ย้าย",IF('2.ชื่อนักเรียน'!R25="ร","ร",IF(CE24="","",RANK(CE24,$CE$10:$CE$59,0)))))</f>
        <v/>
      </c>
      <c r="AY24" s="393" t="str">
        <f t="shared" si="19"/>
        <v/>
      </c>
      <c r="AZ24" s="381" t="str">
        <f t="shared" si="1"/>
        <v/>
      </c>
      <c r="BA24" s="383" t="str">
        <f t="shared" si="20"/>
        <v/>
      </c>
      <c r="BB24" s="335" t="str">
        <f t="shared" si="2"/>
        <v/>
      </c>
      <c r="BC24" s="335" t="str">
        <f t="shared" si="21"/>
        <v/>
      </c>
      <c r="BD24" s="335" t="str">
        <f t="shared" si="3"/>
        <v/>
      </c>
      <c r="BE24" s="335" t="str">
        <f t="shared" si="4"/>
        <v/>
      </c>
      <c r="BF24" s="331" t="str">
        <f t="shared" si="5"/>
        <v/>
      </c>
      <c r="BG24" s="331" t="str">
        <f t="shared" si="6"/>
        <v/>
      </c>
      <c r="BH24" s="335" t="str">
        <f t="shared" si="7"/>
        <v/>
      </c>
      <c r="BI24" s="335" t="str">
        <f t="shared" si="22"/>
        <v/>
      </c>
      <c r="BJ24" s="335" t="str">
        <f t="shared" si="8"/>
        <v/>
      </c>
      <c r="BK24" s="335" t="str">
        <f t="shared" si="23"/>
        <v/>
      </c>
      <c r="BL24" s="335" t="str">
        <f t="shared" si="9"/>
        <v/>
      </c>
      <c r="BM24" s="335" t="str">
        <f t="shared" si="10"/>
        <v/>
      </c>
      <c r="BN24" s="335" t="str">
        <f t="shared" si="11"/>
        <v/>
      </c>
      <c r="BO24" s="335" t="str">
        <f t="shared" si="12"/>
        <v/>
      </c>
      <c r="BP24" s="331" t="str">
        <f t="shared" si="13"/>
        <v/>
      </c>
      <c r="BQ24" s="384" t="str">
        <f t="shared" si="14"/>
        <v/>
      </c>
      <c r="BR24" s="332" t="str">
        <f t="shared" si="15"/>
        <v/>
      </c>
      <c r="BS24" s="381" t="str">
        <f t="shared" si="24"/>
        <v/>
      </c>
      <c r="BT24" s="331" t="str">
        <f t="shared" si="25"/>
        <v/>
      </c>
      <c r="BU24" s="331" t="str">
        <f t="shared" si="26"/>
        <v/>
      </c>
      <c r="BV24" s="331" t="str">
        <f t="shared" si="27"/>
        <v/>
      </c>
      <c r="BW24" s="331" t="str">
        <f t="shared" si="28"/>
        <v/>
      </c>
      <c r="BX24" s="331" t="str">
        <f t="shared" si="29"/>
        <v/>
      </c>
      <c r="BY24" s="331" t="str">
        <f t="shared" si="30"/>
        <v/>
      </c>
      <c r="BZ24" s="331" t="str">
        <f t="shared" si="31"/>
        <v/>
      </c>
      <c r="CA24" s="331" t="str">
        <f t="shared" si="32"/>
        <v/>
      </c>
      <c r="CB24" s="331" t="str">
        <f t="shared" si="33"/>
        <v/>
      </c>
      <c r="CC24" s="384" t="str">
        <f t="shared" si="34"/>
        <v/>
      </c>
      <c r="CD24" s="332" t="str">
        <f t="shared" si="35"/>
        <v/>
      </c>
      <c r="CE24" s="177" t="str">
        <f t="shared" si="36"/>
        <v/>
      </c>
    </row>
    <row r="25" spans="1:83" s="17" customFormat="1" ht="16.5" customHeight="1" x14ac:dyDescent="0.2">
      <c r="A25" s="18">
        <v>16</v>
      </c>
      <c r="B25" s="122" t="str">
        <f>IF('2.ชื่อนักเรียน'!$C26="","",'2.ชื่อนักเรียน'!$C26)</f>
        <v/>
      </c>
      <c r="C25" s="26" t="str">
        <f>IF('2.ชื่อนักเรียน'!$D26="","",'2.ชื่อนักเรียน'!$D26)</f>
        <v/>
      </c>
      <c r="D25" s="207" t="str">
        <f>IF(D$8="","",IF('2.ชื่อนักเรียน'!$R26="ร","ร",IF('2.ชื่อนักเรียน'!$R26="มส","",IF(OR(VLOOKUP($A25,'02.คีย์เทอม1'!$A$9:$DY$58,10,FALSE)="",VLOOKUP($A25,'03.คีย์เทอม2'!$A$9:$DY$58,10,FALSE)=""),"",(IF(VLOOKUP($A25,'02.คีย์เทอม1'!$A$9:$DY$58,11,FALSE)="",VLOOKUP($A25,'02.คีย์เทอม1'!$A$9:$DY$58,10,FALSE),VLOOKUP($A25,'02.คีย์เทอม1'!$A$9:$DY$58,11,FALSE))+IF(VLOOKUP($A25,'03.คีย์เทอม2'!$A$9:$DY$58,11,FALSE)="",VLOOKUP($A25,'03.คีย์เทอม2'!$A$9:$DY$58,10,FALSE),VLOOKUP($A25,'03.คีย์เทอม2'!$A$9:$DY$58,11,FALSE)))*100/200))))</f>
        <v/>
      </c>
      <c r="E25" s="125" t="str">
        <f>IF(D$8="","",IF('2.ชื่อนักเรียน'!$R26="ร","ร",IF('2.ชื่อนักเรียน'!$R26="มส","",IF(D25="","",IF(D25&gt;=80,4,IF(D25&gt;=75,3.5,IF(D25&gt;=70,3,IF(D25&gt;=65,2.5,IF(D25&gt;=60,2,IF(D25&gt;=55,1.5,IF(D25&gt;=50,1,0)))))))))))</f>
        <v/>
      </c>
      <c r="F25" s="126" t="str">
        <f>IF(F$8="","",IF('2.ชื่อนักเรียน'!$R26="ร","ร",IF('2.ชื่อนักเรียน'!$R26="มส","",IF(OR(VLOOKUP($A25,'02.คีย์เทอม1'!$A$9:$DY$58,15,FALSE)="",VLOOKUP($A25,'03.คีย์เทอม2'!$A$9:$DY$58,15,FALSE)=""),"",(IF(VLOOKUP($A25,'02.คีย์เทอม1'!$A$9:$DY$58,16,FALSE)="",VLOOKUP($A25,'02.คีย์เทอม1'!$A$9:$DY$58,15,FALSE),VLOOKUP($A25,'02.คีย์เทอม1'!$A$9:$DY$58,16,FALSE))+IF(VLOOKUP($A25,'03.คีย์เทอม2'!$A$9:$DY$58,16,FALSE)="",VLOOKUP($A25,'03.คีย์เทอม2'!$A$9:$DY$58,15,FALSE),VLOOKUP($A25,'03.คีย์เทอม2'!$A$9:$DY$58,16,FALSE)))*100/200))))</f>
        <v/>
      </c>
      <c r="G25" s="125" t="str">
        <f>IF(F$8="","",IF('2.ชื่อนักเรียน'!$R26="ร","ร",IF('2.ชื่อนักเรียน'!$R26="มส","",IF(F25="","",IF(F25&gt;=80,4,IF(F25&gt;=75,3.5,IF(F25&gt;=70,3,IF(F25&gt;=65,2.5,IF(F25&gt;=60,2,IF(F25&gt;=55,1.5,IF(F25&gt;=50,1,0)))))))))))</f>
        <v/>
      </c>
      <c r="H25" s="126" t="str">
        <f>IF(H$8="","",IF('2.ชื่อนักเรียน'!$R26="ร","ร",IF('2.ชื่อนักเรียน'!$R26="มส","",IF(OR(VLOOKUP($A25,'02.คีย์เทอม1'!$A$9:$DY$58,20,FALSE)="",VLOOKUP($A25,'03.คีย์เทอม2'!$A$9:$DY$58,20,FALSE)=""),"",(IF(VLOOKUP($A25,'02.คีย์เทอม1'!$A$9:$DY$58,21,FALSE)="",VLOOKUP($A25,'02.คีย์เทอม1'!$A$9:$DY$58,20,FALSE),VLOOKUP($A25,'02.คีย์เทอม1'!$A$9:$DY$58,21,FALSE))+IF(VLOOKUP($A25,'03.คีย์เทอม2'!$A$9:$DY$58,21,FALSE)="",VLOOKUP($A25,'03.คีย์เทอม2'!$A$9:$DY$58,20,FALSE),VLOOKUP($A25,'03.คีย์เทอม2'!$A$9:$DY$58,21,FALSE)))*100/200))))</f>
        <v/>
      </c>
      <c r="I25" s="125" t="str">
        <f>IF(H$8="","",IF('2.ชื่อนักเรียน'!$R26="ร","ร",IF('2.ชื่อนักเรียน'!$R26="มส","",IF(H25="","",IF(H25&gt;=80,4,IF(H25&gt;=75,3.5,IF(H25&gt;=70,3,IF(H25&gt;=65,2.5,IF(H25&gt;=60,2,IF(H25&gt;=55,1.5,IF(H25&gt;=50,1,0)))))))))))</f>
        <v/>
      </c>
      <c r="J25" s="126" t="str">
        <f>IF(J$8="","",IF('2.ชื่อนักเรียน'!$R26="ร","ร",IF('2.ชื่อนักเรียน'!$R26="มส","",IF(OR(VLOOKUP($A25,'02.คีย์เทอม1'!$A$9:$DY$58,25,FALSE)="",VLOOKUP($A25,'03.คีย์เทอม2'!$A$9:$DY$58,25,FALSE)=""),"",(IF(VLOOKUP($A25,'02.คีย์เทอม1'!$A$9:$DY$58,26,FALSE)="",VLOOKUP($A25,'02.คีย์เทอม1'!$A$9:$DY$58,25,FALSE),VLOOKUP($A25,'02.คีย์เทอม1'!$A$9:$DY$58,26,FALSE))+IF(VLOOKUP($A25,'03.คีย์เทอม2'!$A$9:$DY$58,26,FALSE)="",VLOOKUP($A25,'03.คีย์เทอม2'!$A$9:$DY$58,25,FALSE),VLOOKUP($A25,'03.คีย์เทอม2'!$A$9:$DY$58,26,FALSE)))*100/200))))</f>
        <v/>
      </c>
      <c r="K25" s="125" t="str">
        <f>IF(J$8="","",IF('2.ชื่อนักเรียน'!$R26="ร","ร",IF('2.ชื่อนักเรียน'!$R26="มส","",IF(J25="","",IF(J25&gt;=80,4,IF(J25&gt;=75,3.5,IF(J25&gt;=70,3,IF(J25&gt;=65,2.5,IF(J25&gt;=60,2,IF(J25&gt;=55,1.5,IF(J25&gt;=50,1,0)))))))))))</f>
        <v/>
      </c>
      <c r="L25" s="126" t="str">
        <f>IF(L$8="","",IF('2.ชื่อนักเรียน'!$R26="ร","ร",IF('2.ชื่อนักเรียน'!$R26="มส","",IF(OR(VLOOKUP($A25,'02.คีย์เทอม1'!$A$9:$DY$58,30,FALSE)="",VLOOKUP($A25,'03.คีย์เทอม2'!$A$9:$DY$58,30,FALSE)=""),"",(IF(VLOOKUP($A25,'02.คีย์เทอม1'!$A$9:$DY$58,31,FALSE)="",VLOOKUP($A25,'02.คีย์เทอม1'!$A$9:$DY$58,30,FALSE),VLOOKUP($A25,'02.คีย์เทอม1'!$A$9:$DY$58,31,FALSE))+IF(VLOOKUP($A25,'03.คีย์เทอม2'!$A$9:$DY$58,31,FALSE)="",VLOOKUP($A25,'03.คีย์เทอม2'!$A$9:$DY$58,30,FALSE),VLOOKUP($A25,'03.คีย์เทอม2'!$A$9:$DY$58,31,FALSE)))*100/200))))</f>
        <v/>
      </c>
      <c r="M25" s="125" t="str">
        <f>IF(L$8="","",IF('2.ชื่อนักเรียน'!$R26="ร","ร",IF('2.ชื่อนักเรียน'!$R26="มส","",IF(L25="","",IF(L25&gt;=80,4,IF(L25&gt;=75,3.5,IF(L25&gt;=70,3,IF(L25&gt;=65,2.5,IF(L25&gt;=60,2,IF(L25&gt;=55,1.5,IF(L25&gt;=50,1,0)))))))))))</f>
        <v/>
      </c>
      <c r="N25" s="126" t="str">
        <f>IF(N$8="","",IF('2.ชื่อนักเรียน'!$R26="ร","ร",IF('2.ชื่อนักเรียน'!$R26="มส","",IF(OR(VLOOKUP($A25,'02.คีย์เทอม1'!$A$9:$DY$58,35,FALSE)="",VLOOKUP($A25,'03.คีย์เทอม2'!$A$9:$DY$58,35,FALSE)=""),"",(IF(VLOOKUP($A25,'02.คีย์เทอม1'!$A$9:$DY$58,36,FALSE)="",VLOOKUP($A25,'02.คีย์เทอม1'!$A$9:$DY$58,35,FALSE),VLOOKUP($A25,'02.คีย์เทอม1'!$A$9:$DY$58,36,FALSE))+IF(VLOOKUP($A25,'03.คีย์เทอม2'!$A$9:$DY$58,36,FALSE)="",VLOOKUP($A25,'03.คีย์เทอม2'!$A$9:$DY$58,35,FALSE),VLOOKUP($A25,'03.คีย์เทอม2'!$A$9:$DY$58,36,FALSE)))*100/200))))</f>
        <v/>
      </c>
      <c r="O25" s="125" t="str">
        <f>IF(N$8="","",IF('2.ชื่อนักเรียน'!$R26="ร","ร",IF('2.ชื่อนักเรียน'!$R26="มส","",IF(N25="","",IF(N25&gt;=80,4,IF(N25&gt;=75,3.5,IF(N25&gt;=70,3,IF(N25&gt;=65,2.5,IF(N25&gt;=60,2,IF(N25&gt;=55,1.5,IF(N25&gt;=50,1,0)))))))))))</f>
        <v/>
      </c>
      <c r="P25" s="126" t="str">
        <f>IF(P$8="","",IF('2.ชื่อนักเรียน'!$R26="ร","ร",IF('2.ชื่อนักเรียน'!$R26="มส","",IF(OR(VLOOKUP($A25,'02.คีย์เทอม1'!$A$9:$DY$58,40,FALSE)="",VLOOKUP($A25,'03.คีย์เทอม2'!$A$9:$DY$58,40,FALSE)=""),"",(IF(VLOOKUP($A25,'02.คีย์เทอม1'!$A$9:$DY$58,41,FALSE)="",VLOOKUP($A25,'02.คีย์เทอม1'!$A$9:$DY$58,40,FALSE),VLOOKUP($A25,'02.คีย์เทอม1'!$A$9:$DY$58,41,FALSE))+IF(VLOOKUP($A25,'03.คีย์เทอม2'!$A$9:$DY$58,41,FALSE)="",VLOOKUP($A25,'03.คีย์เทอม2'!$A$9:$DY$58,40,FALSE),VLOOKUP($A25,'03.คีย์เทอม2'!$A$9:$DY$58,41,FALSE)))*100/200))))</f>
        <v/>
      </c>
      <c r="Q25" s="125" t="str">
        <f>IF(P$8="","",IF('2.ชื่อนักเรียน'!$R26="ร","ร",IF('2.ชื่อนักเรียน'!$R26="มส","",IF(P25="","",IF(P25&gt;=80,4,IF(P25&gt;=75,3.5,IF(P25&gt;=70,3,IF(P25&gt;=65,2.5,IF(P25&gt;=60,2,IF(P25&gt;=55,1.5,IF(P25&gt;=50,1,0)))))))))))</f>
        <v/>
      </c>
      <c r="R25" s="126" t="str">
        <f>IF(R$8="","",IF('2.ชื่อนักเรียน'!$R26="ร","ร",IF('2.ชื่อนักเรียน'!$R26="มส","",IF(OR(VLOOKUP($A25,'02.คีย์เทอม1'!$A$9:$DY$58,45,FALSE)="",VLOOKUP($A25,'03.คีย์เทอม2'!$A$9:$DY$58,45,FALSE)=""),"",(IF(VLOOKUP($A25,'02.คีย์เทอม1'!$A$9:$DY$58,46,FALSE)="",VLOOKUP($A25,'02.คีย์เทอม1'!$A$9:$DY$58,45,FALSE),VLOOKUP($A25,'02.คีย์เทอม1'!$A$9:$DY$58,46,FALSE))+IF(VLOOKUP($A25,'03.คีย์เทอม2'!$A$9:$DY$58,46,FALSE)="",VLOOKUP($A25,'03.คีย์เทอม2'!$A$9:$DY$58,45,FALSE),VLOOKUP($A25,'03.คีย์เทอม2'!$A$9:$DY$58,46,FALSE)))*100/200))))</f>
        <v/>
      </c>
      <c r="S25" s="125" t="str">
        <f>IF(R$8="","",IF('2.ชื่อนักเรียน'!$R26="ร","ร",IF('2.ชื่อนักเรียน'!$R26="มส","",IF(R25="","",IF(R25&gt;=80,4,IF(R25&gt;=75,3.5,IF(R25&gt;=70,3,IF(R25&gt;=65,2.5,IF(R25&gt;=60,2,IF(R25&gt;=55,1.5,IF(R25&gt;=50,1,0)))))))))))</f>
        <v/>
      </c>
      <c r="T25" s="126" t="str">
        <f>IF(T$8="","",IF('2.ชื่อนักเรียน'!$R26="ร","ร",IF('2.ชื่อนักเรียน'!$R26="มส","",IF(OR(VLOOKUP($A25,'02.คีย์เทอม1'!$A$9:$DY$58,50,FALSE)="",VLOOKUP($A25,'03.คีย์เทอม2'!$A$9:$DY$58,50,FALSE)=""),"",(IF(VLOOKUP($A25,'02.คีย์เทอม1'!$A$9:$DY$58,51,FALSE)="",VLOOKUP($A25,'02.คีย์เทอม1'!$A$9:$DY$58,50,FALSE),VLOOKUP($A25,'02.คีย์เทอม1'!$A$9:$DY$58,51,FALSE))+IF(VLOOKUP($A25,'03.คีย์เทอม2'!$A$9:$DY$58,51,FALSE)="",VLOOKUP($A25,'03.คีย์เทอม2'!$A$9:$DY$58,50,FALSE),VLOOKUP($A25,'03.คีย์เทอม2'!$A$9:$DY$58,51,FALSE)))*100/200))))</f>
        <v/>
      </c>
      <c r="U25" s="125" t="str">
        <f>IF(T$8="","",IF('2.ชื่อนักเรียน'!$R26="ร","ร",IF('2.ชื่อนักเรียน'!$R26="มส","",IF(T25="","",IF(T25&gt;=80,4,IF(T25&gt;=75,3.5,IF(T25&gt;=70,3,IF(T25&gt;=65,2.5,IF(T25&gt;=60,2,IF(T25&gt;=55,1.5,IF(T25&gt;=50,1,0)))))))))))</f>
        <v/>
      </c>
      <c r="V25" s="126" t="str">
        <f>IF(V$8="","",IF('2.ชื่อนักเรียน'!$R26="ร","ร",IF('2.ชื่อนักเรียน'!$R26="มส","",IF(OR(VLOOKUP($A25,'02.คีย์เทอม1'!$A$9:$DY$58,55,FALSE)="",VLOOKUP($A25,'03.คีย์เทอม2'!$A$9:$DY$58,55,FALSE)=""),"",(IF(VLOOKUP($A25,'02.คีย์เทอม1'!$A$9:$DY$58,56,FALSE)="",VLOOKUP($A25,'02.คีย์เทอม1'!$A$9:$DY$58,55,FALSE),VLOOKUP($A25,'02.คีย์เทอม1'!$A$9:$DY$58,56,FALSE))+IF(VLOOKUP($A25,'03.คีย์เทอม2'!$A$9:$DY$58,56,FALSE)="",VLOOKUP($A25,'03.คีย์เทอม2'!$A$9:$DY$58,55,FALSE),VLOOKUP($A25,'03.คีย์เทอม2'!$A$9:$DY$58,56,FALSE)))*100/200))))</f>
        <v/>
      </c>
      <c r="W25" s="208" t="str">
        <f>IF(V$8="","",IF('2.ชื่อนักเรียน'!$R26="ร","ร",IF('2.ชื่อนักเรียน'!$R26="มส","",IF(V25="","",IF(V25&gt;=80,4,IF(V25&gt;=75,3.5,IF(V25&gt;=70,3,IF(V25&gt;=65,2.5,IF(V25&gt;=60,2,IF(V25&gt;=55,1.5,IF(V25&gt;=50,1,0)))))))))))</f>
        <v/>
      </c>
      <c r="X25" s="18">
        <v>16</v>
      </c>
      <c r="Y25" s="122" t="str">
        <f>IF('2.ชื่อนักเรียน'!$C26="","",'2.ชื่อนักเรียน'!$C26)</f>
        <v/>
      </c>
      <c r="Z25" s="272" t="str">
        <f>IF('2.ชื่อนักเรียน'!$D26="","",'2.ชื่อนักเรียน'!$D26)</f>
        <v/>
      </c>
      <c r="AA25" s="378" t="str">
        <f>IF(AA$8="","",IF('2.ชื่อนักเรียน'!$R26="ร","ร",IF('2.ชื่อนักเรียน'!$R26="มส","",IF(OR(VLOOKUP($A25,'02.คีย์เทอม1'!$A$9:$DY$58,60,FALSE)="",VLOOKUP($A25,'03.คีย์เทอม2'!$A$9:$DY$58,60,FALSE)=""),"",(IF(VLOOKUP($A25,'02.คีย์เทอม1'!$A$9:$DY$58,61,FALSE)="",VLOOKUP($A25,'02.คีย์เทอม1'!$A$9:$DY$58,60,FALSE),VLOOKUP($A25,'02.คีย์เทอม1'!$A$9:$DY$58,61,FALSE))+IF(VLOOKUP($A25,'03.คีย์เทอม2'!$A$9:$DY$58,61,FALSE)="",VLOOKUP($A25,'03.คีย์เทอม2'!$A$9:$DY$58,60,FALSE),VLOOKUP($A25,'03.คีย์เทอม2'!$A$9:$DY$58,61,FALSE)))*100/200))))</f>
        <v/>
      </c>
      <c r="AB25" s="125" t="str">
        <f>IF(AA$8="","",IF('2.ชื่อนักเรียน'!$R26="ร","ร",IF('2.ชื่อนักเรียน'!$R26="มส","",IF(AA25="","",IF(AA25&gt;=80,4,IF(AA25&gt;=75,3.5,IF(AA25&gt;=70,3,IF(AA25&gt;=65,2.5,IF(AA25&gt;=60,2,IF(AA25&gt;=55,1.5,IF(AA25&gt;=50,1,0)))))))))))</f>
        <v/>
      </c>
      <c r="AC25" s="126" t="str">
        <f>IF(AC$8="","",IF('2.ชื่อนักเรียน'!$R26="ร","ร",IF('2.ชื่อนักเรียน'!$R26="มส","",IF(OR(VLOOKUP($A25,'02.คีย์เทอม1'!$A$9:$DY$58,65,FALSE)="",VLOOKUP($A25,'03.คีย์เทอม2'!$A$9:$DY$58,65,FALSE)=""),"",(IF(VLOOKUP($A25,'02.คีย์เทอม1'!$A$9:$DY$58,66,FALSE)="",VLOOKUP($A25,'02.คีย์เทอม1'!$A$9:$DY$58,65,FALSE),VLOOKUP($A25,'02.คีย์เทอม1'!$A$9:$DY$58,66,FALSE))+IF(VLOOKUP($A25,'03.คีย์เทอม2'!$A$9:$DY$58,66,FALSE)="",VLOOKUP($A25,'03.คีย์เทอม2'!$A$9:$DY$58,65,FALSE),VLOOKUP($A25,'03.คีย์เทอม2'!$A$9:$DY$58,66,FALSE)))*100/200))))</f>
        <v/>
      </c>
      <c r="AD25" s="125" t="str">
        <f>IF(AC$8="","",IF('2.ชื่อนักเรียน'!$R26="ร","ร",IF('2.ชื่อนักเรียน'!$R26="มส","",IF(AC25="","",IF(AC25&gt;=80,4,IF(AC25&gt;=75,3.5,IF(AC25&gt;=70,3,IF(AC25&gt;=65,2.5,IF(AC25&gt;=60,2,IF(AC25&gt;=55,1.5,IF(AC25&gt;=50,1,0)))))))))))</f>
        <v/>
      </c>
      <c r="AE25" s="126" t="str">
        <f>IF(AE$8="","",IF('2.ชื่อนักเรียน'!$R26="ร","ร",IF('2.ชื่อนักเรียน'!$R26="มส","",IF(OR(VLOOKUP($A25,'02.คีย์เทอม1'!$A$9:$DY$58,70,FALSE)="",VLOOKUP($A25,'03.คีย์เทอม2'!$A$9:$DY$58,70,FALSE)=""),"",(IF(VLOOKUP($A25,'02.คีย์เทอม1'!$A$9:$DY$58,71,FALSE)="",VLOOKUP($A25,'02.คีย์เทอม1'!$A$9:$DY$58,70,FALSE),VLOOKUP($A25,'02.คีย์เทอม1'!$A$9:$DY$58,71,FALSE))+IF(VLOOKUP($A25,'03.คีย์เทอม2'!$A$9:$DY$58,71,FALSE)="",VLOOKUP($A25,'03.คีย์เทอม2'!$A$9:$DY$58,70,FALSE),VLOOKUP($A25,'03.คีย์เทอม2'!$A$9:$DY$58,71,FALSE)))*100/200))))</f>
        <v/>
      </c>
      <c r="AF25" s="125" t="str">
        <f>IF(AE$8="","",IF('2.ชื่อนักเรียน'!$R26="ร","ร",IF('2.ชื่อนักเรียน'!$R26="มส","",IF(AE25="","",IF(AE25&gt;=80,4,IF(AE25&gt;=75,3.5,IF(AE25&gt;=70,3,IF(AE25&gt;=65,2.5,IF(AE25&gt;=60,2,IF(AE25&gt;=55,1.5,IF(AE25&gt;=50,1,0)))))))))))</f>
        <v/>
      </c>
      <c r="AG25" s="126" t="str">
        <f>IF(AG$8="","",IF('2.ชื่อนักเรียน'!$R26="ร","ร",IF('2.ชื่อนักเรียน'!$R26="มส","",IF(OR(VLOOKUP($A25,'02.คีย์เทอม1'!$A$9:$DY$58,75,FALSE)="",VLOOKUP($A25,'03.คีย์เทอม2'!$A$9:$DY$58,75,FALSE)=""),"",(IF(VLOOKUP($A25,'02.คีย์เทอม1'!$A$9:$DY$58,76,FALSE)="",VLOOKUP($A25,'02.คีย์เทอม1'!$A$9:$DY$58,75,FALSE),VLOOKUP($A25,'02.คีย์เทอม1'!$A$9:$DY$58,76,FALSE))+IF(VLOOKUP($A25,'03.คีย์เทอม2'!$A$9:$DY$58,76,FALSE)="",VLOOKUP($A25,'03.คีย์เทอม2'!$A$9:$DY$58,75,FALSE),VLOOKUP($A25,'03.คีย์เทอม2'!$A$9:$DY$58,76,FALSE)))*100/200))))</f>
        <v/>
      </c>
      <c r="AH25" s="125" t="str">
        <f>IF(AG$8="","",IF('2.ชื่อนักเรียน'!$R26="ร","ร",IF('2.ชื่อนักเรียน'!$R26="มส","",IF(AG25="","",IF(AG25&gt;=80,4,IF(AG25&gt;=75,3.5,IF(AG25&gt;=70,3,IF(AG25&gt;=65,2.5,IF(AG25&gt;=60,2,IF(AG25&gt;=55,1.5,IF(AG25&gt;=50,1,0)))))))))))</f>
        <v/>
      </c>
      <c r="AI25" s="126" t="str">
        <f>IF(AI$8="","",IF('2.ชื่อนักเรียน'!$R26="ร","ร",IF('2.ชื่อนักเรียน'!$R26="มส","",IF(OR(VLOOKUP($A25,'02.คีย์เทอม1'!$A$9:$DY$58,80,FALSE)="",VLOOKUP($A25,'03.คีย์เทอม2'!$A$9:$DY$58,80,FALSE)=""),"",(IF(VLOOKUP($A25,'02.คีย์เทอม1'!$A$9:$DY$58,81,FALSE)="",VLOOKUP($A25,'02.คีย์เทอม1'!$A$9:$DY$58,80,FALSE),VLOOKUP($A25,'02.คีย์เทอม1'!$A$9:$DY$58,81,FALSE))+IF(VLOOKUP($A25,'03.คีย์เทอม2'!$A$9:$DY$58,81,FALSE)="",VLOOKUP($A25,'03.คีย์เทอม2'!$A$9:$DY$58,80,FALSE),VLOOKUP($A25,'03.คีย์เทอม2'!$A$9:$DY$58,81,FALSE)))*100/200))))</f>
        <v/>
      </c>
      <c r="AJ25" s="125" t="str">
        <f>IF(AI$8="","",IF('2.ชื่อนักเรียน'!$R26="ร","ร",IF('2.ชื่อนักเรียน'!$R26="มส","",IF(AI25="","",IF(AI25&gt;=80,4,IF(AI25&gt;=75,3.5,IF(AI25&gt;=70,3,IF(AI25&gt;=65,2.5,IF(AI25&gt;=60,2,IF(AI25&gt;=55,1.5,IF(AI25&gt;=50,1,0)))))))))))</f>
        <v/>
      </c>
      <c r="AK25" s="126" t="str">
        <f>IF(AK$8="","",IF('2.ชื่อนักเรียน'!$R26="ร","ร",IF('2.ชื่อนักเรียน'!$R26="มส","",IF(OR(VLOOKUP($A25,'02.คีย์เทอม1'!$A$9:$DY$58,85,FALSE)="",VLOOKUP($A25,'03.คีย์เทอม2'!$A$9:$DY$58,85,FALSE)=""),"",(IF(VLOOKUP($A25,'02.คีย์เทอม1'!$A$9:$DY$58,86,FALSE)="",VLOOKUP($A25,'02.คีย์เทอม1'!$A$9:$DY$58,85,FALSE),VLOOKUP($A25,'02.คีย์เทอม1'!$A$9:$DY$58,86,FALSE))+IF(VLOOKUP($A25,'03.คีย์เทอม2'!$A$9:$DY$58,86,FALSE)="",VLOOKUP($A25,'03.คีย์เทอม2'!$A$9:$DY$58,85,FALSE),VLOOKUP($A25,'03.คีย์เทอม2'!$A$9:$DY$58,86,FALSE)))*100/200))))</f>
        <v/>
      </c>
      <c r="AL25" s="125" t="str">
        <f>IF(AK$8="","",IF('2.ชื่อนักเรียน'!$R26="ร","ร",IF('2.ชื่อนักเรียน'!$R26="มส","",IF(AK25="","",IF(AK25&gt;=80,4,IF(AK25&gt;=75,3.5,IF(AK25&gt;=70,3,IF(AK25&gt;=65,2.5,IF(AK25&gt;=60,2,IF(AK25&gt;=55,1.5,IF(AK25&gt;=50,1,0)))))))))))</f>
        <v/>
      </c>
      <c r="AM25" s="126" t="str">
        <f>IF(AM$8="","",IF('2.ชื่อนักเรียน'!$R26="ร","ร",IF('2.ชื่อนักเรียน'!$R26="มส","",IF(OR(VLOOKUP($A25,'02.คีย์เทอม1'!$A$9:$DY$58,90,FALSE)="",VLOOKUP($A25,'03.คีย์เทอม2'!$A$9:$DY$58,90,FALSE)=""),"",(IF(VLOOKUP($A25,'02.คีย์เทอม1'!$A$9:$DY$58,91,FALSE)="",VLOOKUP($A25,'02.คีย์เทอม1'!$A$9:$DY$58,90,FALSE),VLOOKUP($A25,'02.คีย์เทอม1'!$A$9:$DY$58,91,FALSE))+IF(VLOOKUP($A25,'03.คีย์เทอม2'!$A$9:$DY$58,91,FALSE)="",VLOOKUP($A25,'03.คีย์เทอม2'!$A$9:$DY$58,90,FALSE),VLOOKUP($A25,'03.คีย์เทอม2'!$A$9:$DY$58,91,FALSE)))*100/200))))</f>
        <v/>
      </c>
      <c r="AN25" s="125" t="str">
        <f>IF(AM$8="","",IF('2.ชื่อนักเรียน'!$R26="ร","ร",IF('2.ชื่อนักเรียน'!$R26="มส","",IF(AM25="","",IF(AM25&gt;=80,4,IF(AM25&gt;=75,3.5,IF(AM25&gt;=70,3,IF(AM25&gt;=65,2.5,IF(AM25&gt;=60,2,IF(AM25&gt;=55,1.5,IF(AM25&gt;=50,1,0)))))))))))</f>
        <v/>
      </c>
      <c r="AO25" s="126" t="str">
        <f>IF(AO$8="","",IF('2.ชื่อนักเรียน'!$R26="ร","ร",IF('2.ชื่อนักเรียน'!$R26="มส","",IF(OR(VLOOKUP($A25,'02.คีย์เทอม1'!$A$9:$DY$58,95,FALSE)="",VLOOKUP($A25,'03.คีย์เทอม2'!$A$9:$DY$58,95,FALSE)=""),"",(IF(VLOOKUP($A25,'02.คีย์เทอม1'!$A$9:$DY$58,96,FALSE)="",VLOOKUP($A25,'02.คีย์เทอม1'!$A$9:$DY$58,95,FALSE),VLOOKUP($A25,'02.คีย์เทอม1'!$A$9:$DY$58,96,FALSE))+IF(VLOOKUP($A25,'03.คีย์เทอม2'!$A$9:$DY$58,96,FALSE)="",VLOOKUP($A25,'03.คีย์เทอม2'!$A$9:$DY$58,95,FALSE),VLOOKUP($A25,'03.คีย์เทอม2'!$A$9:$DY$58,96,FALSE)))*100/200))))</f>
        <v/>
      </c>
      <c r="AP25" s="125" t="str">
        <f>IF(AO$8="","",IF('2.ชื่อนักเรียน'!$R26="ร","ร",IF('2.ชื่อนักเรียน'!$R26="มส","",IF(AO25="","",IF(AO25&gt;=80,4,IF(AO25&gt;=75,3.5,IF(AO25&gt;=70,3,IF(AO25&gt;=65,2.5,IF(AO25&gt;=60,2,IF(AO25&gt;=55,1.5,IF(AO25&gt;=50,1,0)))))))))))</f>
        <v/>
      </c>
      <c r="AQ25" s="126" t="str">
        <f>IF(AQ$8="","",IF('2.ชื่อนักเรียน'!$R26="ร","ร",IF('2.ชื่อนักเรียน'!$R26="มส","",IF(OR(VLOOKUP($A25,'02.คีย์เทอม1'!$A$9:$DY$58,100,FALSE)="",VLOOKUP($A25,'03.คีย์เทอม2'!$A$9:$DY$58,100,FALSE)=""),"",(IF(VLOOKUP($A25,'02.คีย์เทอม1'!$A$9:$DY$58,101,FALSE)="",VLOOKUP($A25,'02.คีย์เทอม1'!$A$9:$DY$58,100,FALSE),VLOOKUP($A25,'02.คีย์เทอม1'!$A$9:$DY$58,101,FALSE))+IF(VLOOKUP($A25,'03.คีย์เทอม2'!$A$9:$DY$58,101,FALSE)="",VLOOKUP($A25,'03.คีย์เทอม2'!$A$9:$DY$58,100,FALSE),VLOOKUP($A25,'03.คีย์เทอม2'!$A$9:$DY$58,101,FALSE)))*100/200))))</f>
        <v/>
      </c>
      <c r="AR25" s="125" t="str">
        <f>IF(AQ$8="","",IF('2.ชื่อนักเรียน'!$R26="ร","ร",IF('2.ชื่อนักเรียน'!$R26="มส","",IF(AQ25="","",IF(AQ25&gt;=80,4,IF(AQ25&gt;=75,3.5,IF(AQ25&gt;=70,3,IF(AQ25&gt;=65,2.5,IF(AQ25&gt;=60,2,IF(AQ25&gt;=55,1.5,IF(AQ25&gt;=50,1,0)))))))))))</f>
        <v/>
      </c>
      <c r="AS25" s="126" t="str">
        <f>IF(AS$8="","",IF('2.ชื่อนักเรียน'!$R26="ร","ร",IF('2.ชื่อนักเรียน'!$R26="มส","",IF(OR(VLOOKUP($A25,'02.คีย์เทอม1'!$A$9:$DY$58,105,FALSE)="",VLOOKUP($A25,'03.คีย์เทอม2'!$A$9:$DY$58,105,FALSE)=""),"",(IF(VLOOKUP($A25,'02.คีย์เทอม1'!$A$9:$DY$58,106,FALSE)="",VLOOKUP($A25,'02.คีย์เทอม1'!$A$9:$DY$58,105,FALSE),VLOOKUP($A25,'02.คีย์เทอม1'!$A$9:$DY$58,106,FALSE))+IF(VLOOKUP($A25,'03.คีย์เทอม2'!$A$9:$DY$58,106,FALSE)="",VLOOKUP($A25,'03.คีย์เทอม2'!$A$9:$DY$58,105,FALSE),VLOOKUP($A25,'03.คีย์เทอม2'!$A$9:$DY$58,106,FALSE)))*100/200))))</f>
        <v/>
      </c>
      <c r="AT25" s="125" t="str">
        <f>IF(AS$8="","",IF('2.ชื่อนักเรียน'!$R26="ร","ร",IF('2.ชื่อนักเรียน'!$R26="มส","",IF(AS25="","",IF(AS25&gt;=80,4,IF(AS25&gt;=75,3.5,IF(AS25&gt;=70,3,IF(AS25&gt;=65,2.5,IF(AS25&gt;=60,2,IF(AS25&gt;=55,1.5,IF(AS25&gt;=50,1,0)))))))))))</f>
        <v/>
      </c>
      <c r="AU25" s="126" t="str">
        <f t="shared" si="16"/>
        <v/>
      </c>
      <c r="AV25" s="126" t="str">
        <f t="shared" si="17"/>
        <v/>
      </c>
      <c r="AW25" s="541" t="str">
        <f t="shared" si="18"/>
        <v/>
      </c>
      <c r="AX25" s="539" t="str">
        <f>IF('2.ชื่อนักเรียน'!R26="มส","มส",IF('2.ชื่อนักเรียน'!R26="ย้าย","ย้าย",IF('2.ชื่อนักเรียน'!R26="ร","ร",IF(CE25="","",RANK(CE25,$CE$10:$CE$59,0)))))</f>
        <v/>
      </c>
      <c r="AY25" s="393" t="str">
        <f t="shared" si="19"/>
        <v/>
      </c>
      <c r="AZ25" s="381" t="str">
        <f t="shared" si="1"/>
        <v/>
      </c>
      <c r="BA25" s="383" t="str">
        <f t="shared" si="20"/>
        <v/>
      </c>
      <c r="BB25" s="335" t="str">
        <f t="shared" si="2"/>
        <v/>
      </c>
      <c r="BC25" s="335" t="str">
        <f t="shared" si="21"/>
        <v/>
      </c>
      <c r="BD25" s="335" t="str">
        <f t="shared" si="3"/>
        <v/>
      </c>
      <c r="BE25" s="335" t="str">
        <f t="shared" si="4"/>
        <v/>
      </c>
      <c r="BF25" s="331" t="str">
        <f t="shared" si="5"/>
        <v/>
      </c>
      <c r="BG25" s="331" t="str">
        <f t="shared" si="6"/>
        <v/>
      </c>
      <c r="BH25" s="335" t="str">
        <f t="shared" si="7"/>
        <v/>
      </c>
      <c r="BI25" s="335" t="str">
        <f t="shared" si="22"/>
        <v/>
      </c>
      <c r="BJ25" s="335" t="str">
        <f t="shared" si="8"/>
        <v/>
      </c>
      <c r="BK25" s="335" t="str">
        <f t="shared" si="23"/>
        <v/>
      </c>
      <c r="BL25" s="335" t="str">
        <f t="shared" si="9"/>
        <v/>
      </c>
      <c r="BM25" s="335" t="str">
        <f t="shared" si="10"/>
        <v/>
      </c>
      <c r="BN25" s="335" t="str">
        <f t="shared" si="11"/>
        <v/>
      </c>
      <c r="BO25" s="335" t="str">
        <f t="shared" si="12"/>
        <v/>
      </c>
      <c r="BP25" s="331" t="str">
        <f t="shared" si="13"/>
        <v/>
      </c>
      <c r="BQ25" s="384" t="str">
        <f t="shared" si="14"/>
        <v/>
      </c>
      <c r="BR25" s="332" t="str">
        <f t="shared" si="15"/>
        <v/>
      </c>
      <c r="BS25" s="381" t="str">
        <f t="shared" si="24"/>
        <v/>
      </c>
      <c r="BT25" s="331" t="str">
        <f t="shared" si="25"/>
        <v/>
      </c>
      <c r="BU25" s="331" t="str">
        <f t="shared" si="26"/>
        <v/>
      </c>
      <c r="BV25" s="331" t="str">
        <f t="shared" si="27"/>
        <v/>
      </c>
      <c r="BW25" s="331" t="str">
        <f t="shared" si="28"/>
        <v/>
      </c>
      <c r="BX25" s="331" t="str">
        <f t="shared" si="29"/>
        <v/>
      </c>
      <c r="BY25" s="331" t="str">
        <f t="shared" si="30"/>
        <v/>
      </c>
      <c r="BZ25" s="331" t="str">
        <f t="shared" si="31"/>
        <v/>
      </c>
      <c r="CA25" s="331" t="str">
        <f t="shared" si="32"/>
        <v/>
      </c>
      <c r="CB25" s="331" t="str">
        <f t="shared" si="33"/>
        <v/>
      </c>
      <c r="CC25" s="384" t="str">
        <f t="shared" si="34"/>
        <v/>
      </c>
      <c r="CD25" s="332" t="str">
        <f t="shared" si="35"/>
        <v/>
      </c>
      <c r="CE25" s="177" t="str">
        <f t="shared" si="36"/>
        <v/>
      </c>
    </row>
    <row r="26" spans="1:83" s="17" customFormat="1" ht="16.5" customHeight="1" x14ac:dyDescent="0.2">
      <c r="A26" s="18">
        <v>17</v>
      </c>
      <c r="B26" s="122" t="str">
        <f>IF('2.ชื่อนักเรียน'!$C27="","",'2.ชื่อนักเรียน'!$C27)</f>
        <v/>
      </c>
      <c r="C26" s="26" t="str">
        <f>IF('2.ชื่อนักเรียน'!$D27="","",'2.ชื่อนักเรียน'!$D27)</f>
        <v/>
      </c>
      <c r="D26" s="207" t="str">
        <f>IF(D$8="","",IF('2.ชื่อนักเรียน'!$R27="ร","ร",IF('2.ชื่อนักเรียน'!$R27="มส","",IF(OR(VLOOKUP($A26,'02.คีย์เทอม1'!$A$9:$DY$58,10,FALSE)="",VLOOKUP($A26,'03.คีย์เทอม2'!$A$9:$DY$58,10,FALSE)=""),"",(IF(VLOOKUP($A26,'02.คีย์เทอม1'!$A$9:$DY$58,11,FALSE)="",VLOOKUP($A26,'02.คีย์เทอม1'!$A$9:$DY$58,10,FALSE),VLOOKUP($A26,'02.คีย์เทอม1'!$A$9:$DY$58,11,FALSE))+IF(VLOOKUP($A26,'03.คีย์เทอม2'!$A$9:$DY$58,11,FALSE)="",VLOOKUP($A26,'03.คีย์เทอม2'!$A$9:$DY$58,10,FALSE),VLOOKUP($A26,'03.คีย์เทอม2'!$A$9:$DY$58,11,FALSE)))*100/200))))</f>
        <v/>
      </c>
      <c r="E26" s="125" t="str">
        <f>IF(D$8="","",IF('2.ชื่อนักเรียน'!$R27="ร","ร",IF('2.ชื่อนักเรียน'!$R27="มส","",IF(D26="","",IF(D26&gt;=80,4,IF(D26&gt;=75,3.5,IF(D26&gt;=70,3,IF(D26&gt;=65,2.5,IF(D26&gt;=60,2,IF(D26&gt;=55,1.5,IF(D26&gt;=50,1,0)))))))))))</f>
        <v/>
      </c>
      <c r="F26" s="126" t="str">
        <f>IF(F$8="","",IF('2.ชื่อนักเรียน'!$R27="ร","ร",IF('2.ชื่อนักเรียน'!$R27="มส","",IF(OR(VLOOKUP($A26,'02.คีย์เทอม1'!$A$9:$DY$58,15,FALSE)="",VLOOKUP($A26,'03.คีย์เทอม2'!$A$9:$DY$58,15,FALSE)=""),"",(IF(VLOOKUP($A26,'02.คีย์เทอม1'!$A$9:$DY$58,16,FALSE)="",VLOOKUP($A26,'02.คีย์เทอม1'!$A$9:$DY$58,15,FALSE),VLOOKUP($A26,'02.คีย์เทอม1'!$A$9:$DY$58,16,FALSE))+IF(VLOOKUP($A26,'03.คีย์เทอม2'!$A$9:$DY$58,16,FALSE)="",VLOOKUP($A26,'03.คีย์เทอม2'!$A$9:$DY$58,15,FALSE),VLOOKUP($A26,'03.คีย์เทอม2'!$A$9:$DY$58,16,FALSE)))*100/200))))</f>
        <v/>
      </c>
      <c r="G26" s="125" t="str">
        <f>IF(F$8="","",IF('2.ชื่อนักเรียน'!$R27="ร","ร",IF('2.ชื่อนักเรียน'!$R27="มส","",IF(F26="","",IF(F26&gt;=80,4,IF(F26&gt;=75,3.5,IF(F26&gt;=70,3,IF(F26&gt;=65,2.5,IF(F26&gt;=60,2,IF(F26&gt;=55,1.5,IF(F26&gt;=50,1,0)))))))))))</f>
        <v/>
      </c>
      <c r="H26" s="126" t="str">
        <f>IF(H$8="","",IF('2.ชื่อนักเรียน'!$R27="ร","ร",IF('2.ชื่อนักเรียน'!$R27="มส","",IF(OR(VLOOKUP($A26,'02.คีย์เทอม1'!$A$9:$DY$58,20,FALSE)="",VLOOKUP($A26,'03.คีย์เทอม2'!$A$9:$DY$58,20,FALSE)=""),"",(IF(VLOOKUP($A26,'02.คีย์เทอม1'!$A$9:$DY$58,21,FALSE)="",VLOOKUP($A26,'02.คีย์เทอม1'!$A$9:$DY$58,20,FALSE),VLOOKUP($A26,'02.คีย์เทอม1'!$A$9:$DY$58,21,FALSE))+IF(VLOOKUP($A26,'03.คีย์เทอม2'!$A$9:$DY$58,21,FALSE)="",VLOOKUP($A26,'03.คีย์เทอม2'!$A$9:$DY$58,20,FALSE),VLOOKUP($A26,'03.คีย์เทอม2'!$A$9:$DY$58,21,FALSE)))*100/200))))</f>
        <v/>
      </c>
      <c r="I26" s="125" t="str">
        <f>IF(H$8="","",IF('2.ชื่อนักเรียน'!$R27="ร","ร",IF('2.ชื่อนักเรียน'!$R27="มส","",IF(H26="","",IF(H26&gt;=80,4,IF(H26&gt;=75,3.5,IF(H26&gt;=70,3,IF(H26&gt;=65,2.5,IF(H26&gt;=60,2,IF(H26&gt;=55,1.5,IF(H26&gt;=50,1,0)))))))))))</f>
        <v/>
      </c>
      <c r="J26" s="126" t="str">
        <f>IF(J$8="","",IF('2.ชื่อนักเรียน'!$R27="ร","ร",IF('2.ชื่อนักเรียน'!$R27="มส","",IF(OR(VLOOKUP($A26,'02.คีย์เทอม1'!$A$9:$DY$58,25,FALSE)="",VLOOKUP($A26,'03.คีย์เทอม2'!$A$9:$DY$58,25,FALSE)=""),"",(IF(VLOOKUP($A26,'02.คีย์เทอม1'!$A$9:$DY$58,26,FALSE)="",VLOOKUP($A26,'02.คีย์เทอม1'!$A$9:$DY$58,25,FALSE),VLOOKUP($A26,'02.คีย์เทอม1'!$A$9:$DY$58,26,FALSE))+IF(VLOOKUP($A26,'03.คีย์เทอม2'!$A$9:$DY$58,26,FALSE)="",VLOOKUP($A26,'03.คีย์เทอม2'!$A$9:$DY$58,25,FALSE),VLOOKUP($A26,'03.คีย์เทอม2'!$A$9:$DY$58,26,FALSE)))*100/200))))</f>
        <v/>
      </c>
      <c r="K26" s="125" t="str">
        <f>IF(J$8="","",IF('2.ชื่อนักเรียน'!$R27="ร","ร",IF('2.ชื่อนักเรียน'!$R27="มส","",IF(J26="","",IF(J26&gt;=80,4,IF(J26&gt;=75,3.5,IF(J26&gt;=70,3,IF(J26&gt;=65,2.5,IF(J26&gt;=60,2,IF(J26&gt;=55,1.5,IF(J26&gt;=50,1,0)))))))))))</f>
        <v/>
      </c>
      <c r="L26" s="126" t="str">
        <f>IF(L$8="","",IF('2.ชื่อนักเรียน'!$R27="ร","ร",IF('2.ชื่อนักเรียน'!$R27="มส","",IF(OR(VLOOKUP($A26,'02.คีย์เทอม1'!$A$9:$DY$58,30,FALSE)="",VLOOKUP($A26,'03.คีย์เทอม2'!$A$9:$DY$58,30,FALSE)=""),"",(IF(VLOOKUP($A26,'02.คีย์เทอม1'!$A$9:$DY$58,31,FALSE)="",VLOOKUP($A26,'02.คีย์เทอม1'!$A$9:$DY$58,30,FALSE),VLOOKUP($A26,'02.คีย์เทอม1'!$A$9:$DY$58,31,FALSE))+IF(VLOOKUP($A26,'03.คีย์เทอม2'!$A$9:$DY$58,31,FALSE)="",VLOOKUP($A26,'03.คีย์เทอม2'!$A$9:$DY$58,30,FALSE),VLOOKUP($A26,'03.คีย์เทอม2'!$A$9:$DY$58,31,FALSE)))*100/200))))</f>
        <v/>
      </c>
      <c r="M26" s="125" t="str">
        <f>IF(L$8="","",IF('2.ชื่อนักเรียน'!$R27="ร","ร",IF('2.ชื่อนักเรียน'!$R27="มส","",IF(L26="","",IF(L26&gt;=80,4,IF(L26&gt;=75,3.5,IF(L26&gt;=70,3,IF(L26&gt;=65,2.5,IF(L26&gt;=60,2,IF(L26&gt;=55,1.5,IF(L26&gt;=50,1,0)))))))))))</f>
        <v/>
      </c>
      <c r="N26" s="126" t="str">
        <f>IF(N$8="","",IF('2.ชื่อนักเรียน'!$R27="ร","ร",IF('2.ชื่อนักเรียน'!$R27="มส","",IF(OR(VLOOKUP($A26,'02.คีย์เทอม1'!$A$9:$DY$58,35,FALSE)="",VLOOKUP($A26,'03.คีย์เทอม2'!$A$9:$DY$58,35,FALSE)=""),"",(IF(VLOOKUP($A26,'02.คีย์เทอม1'!$A$9:$DY$58,36,FALSE)="",VLOOKUP($A26,'02.คีย์เทอม1'!$A$9:$DY$58,35,FALSE),VLOOKUP($A26,'02.คีย์เทอม1'!$A$9:$DY$58,36,FALSE))+IF(VLOOKUP($A26,'03.คีย์เทอม2'!$A$9:$DY$58,36,FALSE)="",VLOOKUP($A26,'03.คีย์เทอม2'!$A$9:$DY$58,35,FALSE),VLOOKUP($A26,'03.คีย์เทอม2'!$A$9:$DY$58,36,FALSE)))*100/200))))</f>
        <v/>
      </c>
      <c r="O26" s="125" t="str">
        <f>IF(N$8="","",IF('2.ชื่อนักเรียน'!$R27="ร","ร",IF('2.ชื่อนักเรียน'!$R27="มส","",IF(N26="","",IF(N26&gt;=80,4,IF(N26&gt;=75,3.5,IF(N26&gt;=70,3,IF(N26&gt;=65,2.5,IF(N26&gt;=60,2,IF(N26&gt;=55,1.5,IF(N26&gt;=50,1,0)))))))))))</f>
        <v/>
      </c>
      <c r="P26" s="126" t="str">
        <f>IF(P$8="","",IF('2.ชื่อนักเรียน'!$R27="ร","ร",IF('2.ชื่อนักเรียน'!$R27="มส","",IF(OR(VLOOKUP($A26,'02.คีย์เทอม1'!$A$9:$DY$58,40,FALSE)="",VLOOKUP($A26,'03.คีย์เทอม2'!$A$9:$DY$58,40,FALSE)=""),"",(IF(VLOOKUP($A26,'02.คีย์เทอม1'!$A$9:$DY$58,41,FALSE)="",VLOOKUP($A26,'02.คีย์เทอม1'!$A$9:$DY$58,40,FALSE),VLOOKUP($A26,'02.คีย์เทอม1'!$A$9:$DY$58,41,FALSE))+IF(VLOOKUP($A26,'03.คีย์เทอม2'!$A$9:$DY$58,41,FALSE)="",VLOOKUP($A26,'03.คีย์เทอม2'!$A$9:$DY$58,40,FALSE),VLOOKUP($A26,'03.คีย์เทอม2'!$A$9:$DY$58,41,FALSE)))*100/200))))</f>
        <v/>
      </c>
      <c r="Q26" s="125" t="str">
        <f>IF(P$8="","",IF('2.ชื่อนักเรียน'!$R27="ร","ร",IF('2.ชื่อนักเรียน'!$R27="มส","",IF(P26="","",IF(P26&gt;=80,4,IF(P26&gt;=75,3.5,IF(P26&gt;=70,3,IF(P26&gt;=65,2.5,IF(P26&gt;=60,2,IF(P26&gt;=55,1.5,IF(P26&gt;=50,1,0)))))))))))</f>
        <v/>
      </c>
      <c r="R26" s="126" t="str">
        <f>IF(R$8="","",IF('2.ชื่อนักเรียน'!$R27="ร","ร",IF('2.ชื่อนักเรียน'!$R27="มส","",IF(OR(VLOOKUP($A26,'02.คีย์เทอม1'!$A$9:$DY$58,45,FALSE)="",VLOOKUP($A26,'03.คีย์เทอม2'!$A$9:$DY$58,45,FALSE)=""),"",(IF(VLOOKUP($A26,'02.คีย์เทอม1'!$A$9:$DY$58,46,FALSE)="",VLOOKUP($A26,'02.คีย์เทอม1'!$A$9:$DY$58,45,FALSE),VLOOKUP($A26,'02.คีย์เทอม1'!$A$9:$DY$58,46,FALSE))+IF(VLOOKUP($A26,'03.คีย์เทอม2'!$A$9:$DY$58,46,FALSE)="",VLOOKUP($A26,'03.คีย์เทอม2'!$A$9:$DY$58,45,FALSE),VLOOKUP($A26,'03.คีย์เทอม2'!$A$9:$DY$58,46,FALSE)))*100/200))))</f>
        <v/>
      </c>
      <c r="S26" s="125" t="str">
        <f>IF(R$8="","",IF('2.ชื่อนักเรียน'!$R27="ร","ร",IF('2.ชื่อนักเรียน'!$R27="มส","",IF(R26="","",IF(R26&gt;=80,4,IF(R26&gt;=75,3.5,IF(R26&gt;=70,3,IF(R26&gt;=65,2.5,IF(R26&gt;=60,2,IF(R26&gt;=55,1.5,IF(R26&gt;=50,1,0)))))))))))</f>
        <v/>
      </c>
      <c r="T26" s="126" t="str">
        <f>IF(T$8="","",IF('2.ชื่อนักเรียน'!$R27="ร","ร",IF('2.ชื่อนักเรียน'!$R27="มส","",IF(OR(VLOOKUP($A26,'02.คีย์เทอม1'!$A$9:$DY$58,50,FALSE)="",VLOOKUP($A26,'03.คีย์เทอม2'!$A$9:$DY$58,50,FALSE)=""),"",(IF(VLOOKUP($A26,'02.คีย์เทอม1'!$A$9:$DY$58,51,FALSE)="",VLOOKUP($A26,'02.คีย์เทอม1'!$A$9:$DY$58,50,FALSE),VLOOKUP($A26,'02.คีย์เทอม1'!$A$9:$DY$58,51,FALSE))+IF(VLOOKUP($A26,'03.คีย์เทอม2'!$A$9:$DY$58,51,FALSE)="",VLOOKUP($A26,'03.คีย์เทอม2'!$A$9:$DY$58,50,FALSE),VLOOKUP($A26,'03.คีย์เทอม2'!$A$9:$DY$58,51,FALSE)))*100/200))))</f>
        <v/>
      </c>
      <c r="U26" s="125" t="str">
        <f>IF(T$8="","",IF('2.ชื่อนักเรียน'!$R27="ร","ร",IF('2.ชื่อนักเรียน'!$R27="มส","",IF(T26="","",IF(T26&gt;=80,4,IF(T26&gt;=75,3.5,IF(T26&gt;=70,3,IF(T26&gt;=65,2.5,IF(T26&gt;=60,2,IF(T26&gt;=55,1.5,IF(T26&gt;=50,1,0)))))))))))</f>
        <v/>
      </c>
      <c r="V26" s="126" t="str">
        <f>IF(V$8="","",IF('2.ชื่อนักเรียน'!$R27="ร","ร",IF('2.ชื่อนักเรียน'!$R27="มส","",IF(OR(VLOOKUP($A26,'02.คีย์เทอม1'!$A$9:$DY$58,55,FALSE)="",VLOOKUP($A26,'03.คีย์เทอม2'!$A$9:$DY$58,55,FALSE)=""),"",(IF(VLOOKUP($A26,'02.คีย์เทอม1'!$A$9:$DY$58,56,FALSE)="",VLOOKUP($A26,'02.คีย์เทอม1'!$A$9:$DY$58,55,FALSE),VLOOKUP($A26,'02.คีย์เทอม1'!$A$9:$DY$58,56,FALSE))+IF(VLOOKUP($A26,'03.คีย์เทอม2'!$A$9:$DY$58,56,FALSE)="",VLOOKUP($A26,'03.คีย์เทอม2'!$A$9:$DY$58,55,FALSE),VLOOKUP($A26,'03.คีย์เทอม2'!$A$9:$DY$58,56,FALSE)))*100/200))))</f>
        <v/>
      </c>
      <c r="W26" s="208" t="str">
        <f>IF(V$8="","",IF('2.ชื่อนักเรียน'!$R27="ร","ร",IF('2.ชื่อนักเรียน'!$R27="มส","",IF(V26="","",IF(V26&gt;=80,4,IF(V26&gt;=75,3.5,IF(V26&gt;=70,3,IF(V26&gt;=65,2.5,IF(V26&gt;=60,2,IF(V26&gt;=55,1.5,IF(V26&gt;=50,1,0)))))))))))</f>
        <v/>
      </c>
      <c r="X26" s="18">
        <v>17</v>
      </c>
      <c r="Y26" s="122" t="str">
        <f>IF('2.ชื่อนักเรียน'!$C27="","",'2.ชื่อนักเรียน'!$C27)</f>
        <v/>
      </c>
      <c r="Z26" s="272" t="str">
        <f>IF('2.ชื่อนักเรียน'!$D27="","",'2.ชื่อนักเรียน'!$D27)</f>
        <v/>
      </c>
      <c r="AA26" s="378" t="str">
        <f>IF(AA$8="","",IF('2.ชื่อนักเรียน'!$R27="ร","ร",IF('2.ชื่อนักเรียน'!$R27="มส","",IF(OR(VLOOKUP($A26,'02.คีย์เทอม1'!$A$9:$DY$58,60,FALSE)="",VLOOKUP($A26,'03.คีย์เทอม2'!$A$9:$DY$58,60,FALSE)=""),"",(IF(VLOOKUP($A26,'02.คีย์เทอม1'!$A$9:$DY$58,61,FALSE)="",VLOOKUP($A26,'02.คีย์เทอม1'!$A$9:$DY$58,60,FALSE),VLOOKUP($A26,'02.คีย์เทอม1'!$A$9:$DY$58,61,FALSE))+IF(VLOOKUP($A26,'03.คีย์เทอม2'!$A$9:$DY$58,61,FALSE)="",VLOOKUP($A26,'03.คีย์เทอม2'!$A$9:$DY$58,60,FALSE),VLOOKUP($A26,'03.คีย์เทอม2'!$A$9:$DY$58,61,FALSE)))*100/200))))</f>
        <v/>
      </c>
      <c r="AB26" s="125" t="str">
        <f>IF(AA$8="","",IF('2.ชื่อนักเรียน'!$R27="ร","ร",IF('2.ชื่อนักเรียน'!$R27="มส","",IF(AA26="","",IF(AA26&gt;=80,4,IF(AA26&gt;=75,3.5,IF(AA26&gt;=70,3,IF(AA26&gt;=65,2.5,IF(AA26&gt;=60,2,IF(AA26&gt;=55,1.5,IF(AA26&gt;=50,1,0)))))))))))</f>
        <v/>
      </c>
      <c r="AC26" s="126" t="str">
        <f>IF(AC$8="","",IF('2.ชื่อนักเรียน'!$R27="ร","ร",IF('2.ชื่อนักเรียน'!$R27="มส","",IF(OR(VLOOKUP($A26,'02.คีย์เทอม1'!$A$9:$DY$58,65,FALSE)="",VLOOKUP($A26,'03.คีย์เทอม2'!$A$9:$DY$58,65,FALSE)=""),"",(IF(VLOOKUP($A26,'02.คีย์เทอม1'!$A$9:$DY$58,66,FALSE)="",VLOOKUP($A26,'02.คีย์เทอม1'!$A$9:$DY$58,65,FALSE),VLOOKUP($A26,'02.คีย์เทอม1'!$A$9:$DY$58,66,FALSE))+IF(VLOOKUP($A26,'03.คีย์เทอม2'!$A$9:$DY$58,66,FALSE)="",VLOOKUP($A26,'03.คีย์เทอม2'!$A$9:$DY$58,65,FALSE),VLOOKUP($A26,'03.คีย์เทอม2'!$A$9:$DY$58,66,FALSE)))*100/200))))</f>
        <v/>
      </c>
      <c r="AD26" s="125" t="str">
        <f>IF(AC$8="","",IF('2.ชื่อนักเรียน'!$R27="ร","ร",IF('2.ชื่อนักเรียน'!$R27="มส","",IF(AC26="","",IF(AC26&gt;=80,4,IF(AC26&gt;=75,3.5,IF(AC26&gt;=70,3,IF(AC26&gt;=65,2.5,IF(AC26&gt;=60,2,IF(AC26&gt;=55,1.5,IF(AC26&gt;=50,1,0)))))))))))</f>
        <v/>
      </c>
      <c r="AE26" s="126" t="str">
        <f>IF(AE$8="","",IF('2.ชื่อนักเรียน'!$R27="ร","ร",IF('2.ชื่อนักเรียน'!$R27="มส","",IF(OR(VLOOKUP($A26,'02.คีย์เทอม1'!$A$9:$DY$58,70,FALSE)="",VLOOKUP($A26,'03.คีย์เทอม2'!$A$9:$DY$58,70,FALSE)=""),"",(IF(VLOOKUP($A26,'02.คีย์เทอม1'!$A$9:$DY$58,71,FALSE)="",VLOOKUP($A26,'02.คีย์เทอม1'!$A$9:$DY$58,70,FALSE),VLOOKUP($A26,'02.คีย์เทอม1'!$A$9:$DY$58,71,FALSE))+IF(VLOOKUP($A26,'03.คีย์เทอม2'!$A$9:$DY$58,71,FALSE)="",VLOOKUP($A26,'03.คีย์เทอม2'!$A$9:$DY$58,70,FALSE),VLOOKUP($A26,'03.คีย์เทอม2'!$A$9:$DY$58,71,FALSE)))*100/200))))</f>
        <v/>
      </c>
      <c r="AF26" s="125" t="str">
        <f>IF(AE$8="","",IF('2.ชื่อนักเรียน'!$R27="ร","ร",IF('2.ชื่อนักเรียน'!$R27="มส","",IF(AE26="","",IF(AE26&gt;=80,4,IF(AE26&gt;=75,3.5,IF(AE26&gt;=70,3,IF(AE26&gt;=65,2.5,IF(AE26&gt;=60,2,IF(AE26&gt;=55,1.5,IF(AE26&gt;=50,1,0)))))))))))</f>
        <v/>
      </c>
      <c r="AG26" s="126" t="str">
        <f>IF(AG$8="","",IF('2.ชื่อนักเรียน'!$R27="ร","ร",IF('2.ชื่อนักเรียน'!$R27="มส","",IF(OR(VLOOKUP($A26,'02.คีย์เทอม1'!$A$9:$DY$58,75,FALSE)="",VLOOKUP($A26,'03.คีย์เทอม2'!$A$9:$DY$58,75,FALSE)=""),"",(IF(VLOOKUP($A26,'02.คีย์เทอม1'!$A$9:$DY$58,76,FALSE)="",VLOOKUP($A26,'02.คีย์เทอม1'!$A$9:$DY$58,75,FALSE),VLOOKUP($A26,'02.คีย์เทอม1'!$A$9:$DY$58,76,FALSE))+IF(VLOOKUP($A26,'03.คีย์เทอม2'!$A$9:$DY$58,76,FALSE)="",VLOOKUP($A26,'03.คีย์เทอม2'!$A$9:$DY$58,75,FALSE),VLOOKUP($A26,'03.คีย์เทอม2'!$A$9:$DY$58,76,FALSE)))*100/200))))</f>
        <v/>
      </c>
      <c r="AH26" s="125" t="str">
        <f>IF(AG$8="","",IF('2.ชื่อนักเรียน'!$R27="ร","ร",IF('2.ชื่อนักเรียน'!$R27="มส","",IF(AG26="","",IF(AG26&gt;=80,4,IF(AG26&gt;=75,3.5,IF(AG26&gt;=70,3,IF(AG26&gt;=65,2.5,IF(AG26&gt;=60,2,IF(AG26&gt;=55,1.5,IF(AG26&gt;=50,1,0)))))))))))</f>
        <v/>
      </c>
      <c r="AI26" s="126" t="str">
        <f>IF(AI$8="","",IF('2.ชื่อนักเรียน'!$R27="ร","ร",IF('2.ชื่อนักเรียน'!$R27="มส","",IF(OR(VLOOKUP($A26,'02.คีย์เทอม1'!$A$9:$DY$58,80,FALSE)="",VLOOKUP($A26,'03.คีย์เทอม2'!$A$9:$DY$58,80,FALSE)=""),"",(IF(VLOOKUP($A26,'02.คีย์เทอม1'!$A$9:$DY$58,81,FALSE)="",VLOOKUP($A26,'02.คีย์เทอม1'!$A$9:$DY$58,80,FALSE),VLOOKUP($A26,'02.คีย์เทอม1'!$A$9:$DY$58,81,FALSE))+IF(VLOOKUP($A26,'03.คีย์เทอม2'!$A$9:$DY$58,81,FALSE)="",VLOOKUP($A26,'03.คีย์เทอม2'!$A$9:$DY$58,80,FALSE),VLOOKUP($A26,'03.คีย์เทอม2'!$A$9:$DY$58,81,FALSE)))*100/200))))</f>
        <v/>
      </c>
      <c r="AJ26" s="125" t="str">
        <f>IF(AI$8="","",IF('2.ชื่อนักเรียน'!$R27="ร","ร",IF('2.ชื่อนักเรียน'!$R27="มส","",IF(AI26="","",IF(AI26&gt;=80,4,IF(AI26&gt;=75,3.5,IF(AI26&gt;=70,3,IF(AI26&gt;=65,2.5,IF(AI26&gt;=60,2,IF(AI26&gt;=55,1.5,IF(AI26&gt;=50,1,0)))))))))))</f>
        <v/>
      </c>
      <c r="AK26" s="126" t="str">
        <f>IF(AK$8="","",IF('2.ชื่อนักเรียน'!$R27="ร","ร",IF('2.ชื่อนักเรียน'!$R27="มส","",IF(OR(VLOOKUP($A26,'02.คีย์เทอม1'!$A$9:$DY$58,85,FALSE)="",VLOOKUP($A26,'03.คีย์เทอม2'!$A$9:$DY$58,85,FALSE)=""),"",(IF(VLOOKUP($A26,'02.คีย์เทอม1'!$A$9:$DY$58,86,FALSE)="",VLOOKUP($A26,'02.คีย์เทอม1'!$A$9:$DY$58,85,FALSE),VLOOKUP($A26,'02.คีย์เทอม1'!$A$9:$DY$58,86,FALSE))+IF(VLOOKUP($A26,'03.คีย์เทอม2'!$A$9:$DY$58,86,FALSE)="",VLOOKUP($A26,'03.คีย์เทอม2'!$A$9:$DY$58,85,FALSE),VLOOKUP($A26,'03.คีย์เทอม2'!$A$9:$DY$58,86,FALSE)))*100/200))))</f>
        <v/>
      </c>
      <c r="AL26" s="125" t="str">
        <f>IF(AK$8="","",IF('2.ชื่อนักเรียน'!$R27="ร","ร",IF('2.ชื่อนักเรียน'!$R27="มส","",IF(AK26="","",IF(AK26&gt;=80,4,IF(AK26&gt;=75,3.5,IF(AK26&gt;=70,3,IF(AK26&gt;=65,2.5,IF(AK26&gt;=60,2,IF(AK26&gt;=55,1.5,IF(AK26&gt;=50,1,0)))))))))))</f>
        <v/>
      </c>
      <c r="AM26" s="126" t="str">
        <f>IF(AM$8="","",IF('2.ชื่อนักเรียน'!$R27="ร","ร",IF('2.ชื่อนักเรียน'!$R27="มส","",IF(OR(VLOOKUP($A26,'02.คีย์เทอม1'!$A$9:$DY$58,90,FALSE)="",VLOOKUP($A26,'03.คีย์เทอม2'!$A$9:$DY$58,90,FALSE)=""),"",(IF(VLOOKUP($A26,'02.คีย์เทอม1'!$A$9:$DY$58,91,FALSE)="",VLOOKUP($A26,'02.คีย์เทอม1'!$A$9:$DY$58,90,FALSE),VLOOKUP($A26,'02.คีย์เทอม1'!$A$9:$DY$58,91,FALSE))+IF(VLOOKUP($A26,'03.คีย์เทอม2'!$A$9:$DY$58,91,FALSE)="",VLOOKUP($A26,'03.คีย์เทอม2'!$A$9:$DY$58,90,FALSE),VLOOKUP($A26,'03.คีย์เทอม2'!$A$9:$DY$58,91,FALSE)))*100/200))))</f>
        <v/>
      </c>
      <c r="AN26" s="125" t="str">
        <f>IF(AM$8="","",IF('2.ชื่อนักเรียน'!$R27="ร","ร",IF('2.ชื่อนักเรียน'!$R27="มส","",IF(AM26="","",IF(AM26&gt;=80,4,IF(AM26&gt;=75,3.5,IF(AM26&gt;=70,3,IF(AM26&gt;=65,2.5,IF(AM26&gt;=60,2,IF(AM26&gt;=55,1.5,IF(AM26&gt;=50,1,0)))))))))))</f>
        <v/>
      </c>
      <c r="AO26" s="126" t="str">
        <f>IF(AO$8="","",IF('2.ชื่อนักเรียน'!$R27="ร","ร",IF('2.ชื่อนักเรียน'!$R27="มส","",IF(OR(VLOOKUP($A26,'02.คีย์เทอม1'!$A$9:$DY$58,95,FALSE)="",VLOOKUP($A26,'03.คีย์เทอม2'!$A$9:$DY$58,95,FALSE)=""),"",(IF(VLOOKUP($A26,'02.คีย์เทอม1'!$A$9:$DY$58,96,FALSE)="",VLOOKUP($A26,'02.คีย์เทอม1'!$A$9:$DY$58,95,FALSE),VLOOKUP($A26,'02.คีย์เทอม1'!$A$9:$DY$58,96,FALSE))+IF(VLOOKUP($A26,'03.คีย์เทอม2'!$A$9:$DY$58,96,FALSE)="",VLOOKUP($A26,'03.คีย์เทอม2'!$A$9:$DY$58,95,FALSE),VLOOKUP($A26,'03.คีย์เทอม2'!$A$9:$DY$58,96,FALSE)))*100/200))))</f>
        <v/>
      </c>
      <c r="AP26" s="125" t="str">
        <f>IF(AO$8="","",IF('2.ชื่อนักเรียน'!$R27="ร","ร",IF('2.ชื่อนักเรียน'!$R27="มส","",IF(AO26="","",IF(AO26&gt;=80,4,IF(AO26&gt;=75,3.5,IF(AO26&gt;=70,3,IF(AO26&gt;=65,2.5,IF(AO26&gt;=60,2,IF(AO26&gt;=55,1.5,IF(AO26&gt;=50,1,0)))))))))))</f>
        <v/>
      </c>
      <c r="AQ26" s="126" t="str">
        <f>IF(AQ$8="","",IF('2.ชื่อนักเรียน'!$R27="ร","ร",IF('2.ชื่อนักเรียน'!$R27="มส","",IF(OR(VLOOKUP($A26,'02.คีย์เทอม1'!$A$9:$DY$58,100,FALSE)="",VLOOKUP($A26,'03.คีย์เทอม2'!$A$9:$DY$58,100,FALSE)=""),"",(IF(VLOOKUP($A26,'02.คีย์เทอม1'!$A$9:$DY$58,101,FALSE)="",VLOOKUP($A26,'02.คีย์เทอม1'!$A$9:$DY$58,100,FALSE),VLOOKUP($A26,'02.คีย์เทอม1'!$A$9:$DY$58,101,FALSE))+IF(VLOOKUP($A26,'03.คีย์เทอม2'!$A$9:$DY$58,101,FALSE)="",VLOOKUP($A26,'03.คีย์เทอม2'!$A$9:$DY$58,100,FALSE),VLOOKUP($A26,'03.คีย์เทอม2'!$A$9:$DY$58,101,FALSE)))*100/200))))</f>
        <v/>
      </c>
      <c r="AR26" s="125" t="str">
        <f>IF(AQ$8="","",IF('2.ชื่อนักเรียน'!$R27="ร","ร",IF('2.ชื่อนักเรียน'!$R27="มส","",IF(AQ26="","",IF(AQ26&gt;=80,4,IF(AQ26&gt;=75,3.5,IF(AQ26&gt;=70,3,IF(AQ26&gt;=65,2.5,IF(AQ26&gt;=60,2,IF(AQ26&gt;=55,1.5,IF(AQ26&gt;=50,1,0)))))))))))</f>
        <v/>
      </c>
      <c r="AS26" s="126" t="str">
        <f>IF(AS$8="","",IF('2.ชื่อนักเรียน'!$R27="ร","ร",IF('2.ชื่อนักเรียน'!$R27="มส","",IF(OR(VLOOKUP($A26,'02.คีย์เทอม1'!$A$9:$DY$58,105,FALSE)="",VLOOKUP($A26,'03.คีย์เทอม2'!$A$9:$DY$58,105,FALSE)=""),"",(IF(VLOOKUP($A26,'02.คีย์เทอม1'!$A$9:$DY$58,106,FALSE)="",VLOOKUP($A26,'02.คีย์เทอม1'!$A$9:$DY$58,105,FALSE),VLOOKUP($A26,'02.คีย์เทอม1'!$A$9:$DY$58,106,FALSE))+IF(VLOOKUP($A26,'03.คีย์เทอม2'!$A$9:$DY$58,106,FALSE)="",VLOOKUP($A26,'03.คีย์เทอม2'!$A$9:$DY$58,105,FALSE),VLOOKUP($A26,'03.คีย์เทอม2'!$A$9:$DY$58,106,FALSE)))*100/200))))</f>
        <v/>
      </c>
      <c r="AT26" s="125" t="str">
        <f>IF(AS$8="","",IF('2.ชื่อนักเรียน'!$R27="ร","ร",IF('2.ชื่อนักเรียน'!$R27="มส","",IF(AS26="","",IF(AS26&gt;=80,4,IF(AS26&gt;=75,3.5,IF(AS26&gt;=70,3,IF(AS26&gt;=65,2.5,IF(AS26&gt;=60,2,IF(AS26&gt;=55,1.5,IF(AS26&gt;=50,1,0)))))))))))</f>
        <v/>
      </c>
      <c r="AU26" s="126" t="str">
        <f t="shared" si="16"/>
        <v/>
      </c>
      <c r="AV26" s="126" t="str">
        <f t="shared" si="17"/>
        <v/>
      </c>
      <c r="AW26" s="541" t="str">
        <f t="shared" si="18"/>
        <v/>
      </c>
      <c r="AX26" s="539" t="str">
        <f>IF('2.ชื่อนักเรียน'!R27="มส","มส",IF('2.ชื่อนักเรียน'!R27="ย้าย","ย้าย",IF('2.ชื่อนักเรียน'!R27="ร","ร",IF(CE26="","",RANK(CE26,$CE$10:$CE$59,0)))))</f>
        <v/>
      </c>
      <c r="AY26" s="393" t="str">
        <f t="shared" si="19"/>
        <v/>
      </c>
      <c r="AZ26" s="381" t="str">
        <f t="shared" si="1"/>
        <v/>
      </c>
      <c r="BA26" s="383" t="str">
        <f t="shared" si="20"/>
        <v/>
      </c>
      <c r="BB26" s="335" t="str">
        <f t="shared" si="2"/>
        <v/>
      </c>
      <c r="BC26" s="335" t="str">
        <f t="shared" si="21"/>
        <v/>
      </c>
      <c r="BD26" s="335" t="str">
        <f t="shared" si="3"/>
        <v/>
      </c>
      <c r="BE26" s="335" t="str">
        <f t="shared" si="4"/>
        <v/>
      </c>
      <c r="BF26" s="331" t="str">
        <f t="shared" si="5"/>
        <v/>
      </c>
      <c r="BG26" s="331" t="str">
        <f t="shared" si="6"/>
        <v/>
      </c>
      <c r="BH26" s="335" t="str">
        <f t="shared" si="7"/>
        <v/>
      </c>
      <c r="BI26" s="335" t="str">
        <f t="shared" si="22"/>
        <v/>
      </c>
      <c r="BJ26" s="335" t="str">
        <f t="shared" si="8"/>
        <v/>
      </c>
      <c r="BK26" s="335" t="str">
        <f t="shared" si="23"/>
        <v/>
      </c>
      <c r="BL26" s="335" t="str">
        <f t="shared" si="9"/>
        <v/>
      </c>
      <c r="BM26" s="335" t="str">
        <f t="shared" si="10"/>
        <v/>
      </c>
      <c r="BN26" s="335" t="str">
        <f t="shared" si="11"/>
        <v/>
      </c>
      <c r="BO26" s="335" t="str">
        <f t="shared" si="12"/>
        <v/>
      </c>
      <c r="BP26" s="331" t="str">
        <f t="shared" si="13"/>
        <v/>
      </c>
      <c r="BQ26" s="384" t="str">
        <f t="shared" si="14"/>
        <v/>
      </c>
      <c r="BR26" s="332" t="str">
        <f t="shared" si="15"/>
        <v/>
      </c>
      <c r="BS26" s="381" t="str">
        <f t="shared" si="24"/>
        <v/>
      </c>
      <c r="BT26" s="331" t="str">
        <f t="shared" si="25"/>
        <v/>
      </c>
      <c r="BU26" s="331" t="str">
        <f t="shared" si="26"/>
        <v/>
      </c>
      <c r="BV26" s="331" t="str">
        <f t="shared" si="27"/>
        <v/>
      </c>
      <c r="BW26" s="331" t="str">
        <f t="shared" si="28"/>
        <v/>
      </c>
      <c r="BX26" s="331" t="str">
        <f t="shared" si="29"/>
        <v/>
      </c>
      <c r="BY26" s="331" t="str">
        <f t="shared" si="30"/>
        <v/>
      </c>
      <c r="BZ26" s="331" t="str">
        <f t="shared" si="31"/>
        <v/>
      </c>
      <c r="CA26" s="331" t="str">
        <f t="shared" si="32"/>
        <v/>
      </c>
      <c r="CB26" s="331" t="str">
        <f t="shared" si="33"/>
        <v/>
      </c>
      <c r="CC26" s="384" t="str">
        <f t="shared" si="34"/>
        <v/>
      </c>
      <c r="CD26" s="332" t="str">
        <f t="shared" si="35"/>
        <v/>
      </c>
      <c r="CE26" s="177" t="str">
        <f t="shared" si="36"/>
        <v/>
      </c>
    </row>
    <row r="27" spans="1:83" s="17" customFormat="1" ht="16.5" customHeight="1" x14ac:dyDescent="0.2">
      <c r="A27" s="18">
        <v>18</v>
      </c>
      <c r="B27" s="122" t="str">
        <f>IF('2.ชื่อนักเรียน'!$C28="","",'2.ชื่อนักเรียน'!$C28)</f>
        <v/>
      </c>
      <c r="C27" s="26" t="str">
        <f>IF('2.ชื่อนักเรียน'!$D28="","",'2.ชื่อนักเรียน'!$D28)</f>
        <v/>
      </c>
      <c r="D27" s="207" t="str">
        <f>IF(D$8="","",IF('2.ชื่อนักเรียน'!$R28="ร","ร",IF('2.ชื่อนักเรียน'!$R28="มส","",IF(OR(VLOOKUP($A27,'02.คีย์เทอม1'!$A$9:$DY$58,10,FALSE)="",VLOOKUP($A27,'03.คีย์เทอม2'!$A$9:$DY$58,10,FALSE)=""),"",(IF(VLOOKUP($A27,'02.คีย์เทอม1'!$A$9:$DY$58,11,FALSE)="",VLOOKUP($A27,'02.คีย์เทอม1'!$A$9:$DY$58,10,FALSE),VLOOKUP($A27,'02.คีย์เทอม1'!$A$9:$DY$58,11,FALSE))+IF(VLOOKUP($A27,'03.คีย์เทอม2'!$A$9:$DY$58,11,FALSE)="",VLOOKUP($A27,'03.คีย์เทอม2'!$A$9:$DY$58,10,FALSE),VLOOKUP($A27,'03.คีย์เทอม2'!$A$9:$DY$58,11,FALSE)))*100/200))))</f>
        <v/>
      </c>
      <c r="E27" s="125" t="str">
        <f>IF(D$8="","",IF('2.ชื่อนักเรียน'!$R28="ร","ร",IF('2.ชื่อนักเรียน'!$R28="มส","",IF(D27="","",IF(D27&gt;=80,4,IF(D27&gt;=75,3.5,IF(D27&gt;=70,3,IF(D27&gt;=65,2.5,IF(D27&gt;=60,2,IF(D27&gt;=55,1.5,IF(D27&gt;=50,1,0)))))))))))</f>
        <v/>
      </c>
      <c r="F27" s="126" t="str">
        <f>IF(F$8="","",IF('2.ชื่อนักเรียน'!$R28="ร","ร",IF('2.ชื่อนักเรียน'!$R28="มส","",IF(OR(VLOOKUP($A27,'02.คีย์เทอม1'!$A$9:$DY$58,15,FALSE)="",VLOOKUP($A27,'03.คีย์เทอม2'!$A$9:$DY$58,15,FALSE)=""),"",(IF(VLOOKUP($A27,'02.คีย์เทอม1'!$A$9:$DY$58,16,FALSE)="",VLOOKUP($A27,'02.คีย์เทอม1'!$A$9:$DY$58,15,FALSE),VLOOKUP($A27,'02.คีย์เทอม1'!$A$9:$DY$58,16,FALSE))+IF(VLOOKUP($A27,'03.คีย์เทอม2'!$A$9:$DY$58,16,FALSE)="",VLOOKUP($A27,'03.คีย์เทอม2'!$A$9:$DY$58,15,FALSE),VLOOKUP($A27,'03.คีย์เทอม2'!$A$9:$DY$58,16,FALSE)))*100/200))))</f>
        <v/>
      </c>
      <c r="G27" s="125" t="str">
        <f>IF(F$8="","",IF('2.ชื่อนักเรียน'!$R28="ร","ร",IF('2.ชื่อนักเรียน'!$R28="มส","",IF(F27="","",IF(F27&gt;=80,4,IF(F27&gt;=75,3.5,IF(F27&gt;=70,3,IF(F27&gt;=65,2.5,IF(F27&gt;=60,2,IF(F27&gt;=55,1.5,IF(F27&gt;=50,1,0)))))))))))</f>
        <v/>
      </c>
      <c r="H27" s="126" t="str">
        <f>IF(H$8="","",IF('2.ชื่อนักเรียน'!$R28="ร","ร",IF('2.ชื่อนักเรียน'!$R28="มส","",IF(OR(VLOOKUP($A27,'02.คีย์เทอม1'!$A$9:$DY$58,20,FALSE)="",VLOOKUP($A27,'03.คีย์เทอม2'!$A$9:$DY$58,20,FALSE)=""),"",(IF(VLOOKUP($A27,'02.คีย์เทอม1'!$A$9:$DY$58,21,FALSE)="",VLOOKUP($A27,'02.คีย์เทอม1'!$A$9:$DY$58,20,FALSE),VLOOKUP($A27,'02.คีย์เทอม1'!$A$9:$DY$58,21,FALSE))+IF(VLOOKUP($A27,'03.คีย์เทอม2'!$A$9:$DY$58,21,FALSE)="",VLOOKUP($A27,'03.คีย์เทอม2'!$A$9:$DY$58,20,FALSE),VLOOKUP($A27,'03.คีย์เทอม2'!$A$9:$DY$58,21,FALSE)))*100/200))))</f>
        <v/>
      </c>
      <c r="I27" s="125" t="str">
        <f>IF(H$8="","",IF('2.ชื่อนักเรียน'!$R28="ร","ร",IF('2.ชื่อนักเรียน'!$R28="มส","",IF(H27="","",IF(H27&gt;=80,4,IF(H27&gt;=75,3.5,IF(H27&gt;=70,3,IF(H27&gt;=65,2.5,IF(H27&gt;=60,2,IF(H27&gt;=55,1.5,IF(H27&gt;=50,1,0)))))))))))</f>
        <v/>
      </c>
      <c r="J27" s="126" t="str">
        <f>IF(J$8="","",IF('2.ชื่อนักเรียน'!$R28="ร","ร",IF('2.ชื่อนักเรียน'!$R28="มส","",IF(OR(VLOOKUP($A27,'02.คีย์เทอม1'!$A$9:$DY$58,25,FALSE)="",VLOOKUP($A27,'03.คีย์เทอม2'!$A$9:$DY$58,25,FALSE)=""),"",(IF(VLOOKUP($A27,'02.คีย์เทอม1'!$A$9:$DY$58,26,FALSE)="",VLOOKUP($A27,'02.คีย์เทอม1'!$A$9:$DY$58,25,FALSE),VLOOKUP($A27,'02.คีย์เทอม1'!$A$9:$DY$58,26,FALSE))+IF(VLOOKUP($A27,'03.คีย์เทอม2'!$A$9:$DY$58,26,FALSE)="",VLOOKUP($A27,'03.คีย์เทอม2'!$A$9:$DY$58,25,FALSE),VLOOKUP($A27,'03.คีย์เทอม2'!$A$9:$DY$58,26,FALSE)))*100/200))))</f>
        <v/>
      </c>
      <c r="K27" s="125" t="str">
        <f>IF(J$8="","",IF('2.ชื่อนักเรียน'!$R28="ร","ร",IF('2.ชื่อนักเรียน'!$R28="มส","",IF(J27="","",IF(J27&gt;=80,4,IF(J27&gt;=75,3.5,IF(J27&gt;=70,3,IF(J27&gt;=65,2.5,IF(J27&gt;=60,2,IF(J27&gt;=55,1.5,IF(J27&gt;=50,1,0)))))))))))</f>
        <v/>
      </c>
      <c r="L27" s="126" t="str">
        <f>IF(L$8="","",IF('2.ชื่อนักเรียน'!$R28="ร","ร",IF('2.ชื่อนักเรียน'!$R28="มส","",IF(OR(VLOOKUP($A27,'02.คีย์เทอม1'!$A$9:$DY$58,30,FALSE)="",VLOOKUP($A27,'03.คีย์เทอม2'!$A$9:$DY$58,30,FALSE)=""),"",(IF(VLOOKUP($A27,'02.คีย์เทอม1'!$A$9:$DY$58,31,FALSE)="",VLOOKUP($A27,'02.คีย์เทอม1'!$A$9:$DY$58,30,FALSE),VLOOKUP($A27,'02.คีย์เทอม1'!$A$9:$DY$58,31,FALSE))+IF(VLOOKUP($A27,'03.คีย์เทอม2'!$A$9:$DY$58,31,FALSE)="",VLOOKUP($A27,'03.คีย์เทอม2'!$A$9:$DY$58,30,FALSE),VLOOKUP($A27,'03.คีย์เทอม2'!$A$9:$DY$58,31,FALSE)))*100/200))))</f>
        <v/>
      </c>
      <c r="M27" s="125" t="str">
        <f>IF(L$8="","",IF('2.ชื่อนักเรียน'!$R28="ร","ร",IF('2.ชื่อนักเรียน'!$R28="มส","",IF(L27="","",IF(L27&gt;=80,4,IF(L27&gt;=75,3.5,IF(L27&gt;=70,3,IF(L27&gt;=65,2.5,IF(L27&gt;=60,2,IF(L27&gt;=55,1.5,IF(L27&gt;=50,1,0)))))))))))</f>
        <v/>
      </c>
      <c r="N27" s="126" t="str">
        <f>IF(N$8="","",IF('2.ชื่อนักเรียน'!$R28="ร","ร",IF('2.ชื่อนักเรียน'!$R28="มส","",IF(OR(VLOOKUP($A27,'02.คีย์เทอม1'!$A$9:$DY$58,35,FALSE)="",VLOOKUP($A27,'03.คีย์เทอม2'!$A$9:$DY$58,35,FALSE)=""),"",(IF(VLOOKUP($A27,'02.คีย์เทอม1'!$A$9:$DY$58,36,FALSE)="",VLOOKUP($A27,'02.คีย์เทอม1'!$A$9:$DY$58,35,FALSE),VLOOKUP($A27,'02.คีย์เทอม1'!$A$9:$DY$58,36,FALSE))+IF(VLOOKUP($A27,'03.คีย์เทอม2'!$A$9:$DY$58,36,FALSE)="",VLOOKUP($A27,'03.คีย์เทอม2'!$A$9:$DY$58,35,FALSE),VLOOKUP($A27,'03.คีย์เทอม2'!$A$9:$DY$58,36,FALSE)))*100/200))))</f>
        <v/>
      </c>
      <c r="O27" s="125" t="str">
        <f>IF(N$8="","",IF('2.ชื่อนักเรียน'!$R28="ร","ร",IF('2.ชื่อนักเรียน'!$R28="มส","",IF(N27="","",IF(N27&gt;=80,4,IF(N27&gt;=75,3.5,IF(N27&gt;=70,3,IF(N27&gt;=65,2.5,IF(N27&gt;=60,2,IF(N27&gt;=55,1.5,IF(N27&gt;=50,1,0)))))))))))</f>
        <v/>
      </c>
      <c r="P27" s="126" t="str">
        <f>IF(P$8="","",IF('2.ชื่อนักเรียน'!$R28="ร","ร",IF('2.ชื่อนักเรียน'!$R28="มส","",IF(OR(VLOOKUP($A27,'02.คีย์เทอม1'!$A$9:$DY$58,40,FALSE)="",VLOOKUP($A27,'03.คีย์เทอม2'!$A$9:$DY$58,40,FALSE)=""),"",(IF(VLOOKUP($A27,'02.คีย์เทอม1'!$A$9:$DY$58,41,FALSE)="",VLOOKUP($A27,'02.คีย์เทอม1'!$A$9:$DY$58,40,FALSE),VLOOKUP($A27,'02.คีย์เทอม1'!$A$9:$DY$58,41,FALSE))+IF(VLOOKUP($A27,'03.คีย์เทอม2'!$A$9:$DY$58,41,FALSE)="",VLOOKUP($A27,'03.คีย์เทอม2'!$A$9:$DY$58,40,FALSE),VLOOKUP($A27,'03.คีย์เทอม2'!$A$9:$DY$58,41,FALSE)))*100/200))))</f>
        <v/>
      </c>
      <c r="Q27" s="125" t="str">
        <f>IF(P$8="","",IF('2.ชื่อนักเรียน'!$R28="ร","ร",IF('2.ชื่อนักเรียน'!$R28="มส","",IF(P27="","",IF(P27&gt;=80,4,IF(P27&gt;=75,3.5,IF(P27&gt;=70,3,IF(P27&gt;=65,2.5,IF(P27&gt;=60,2,IF(P27&gt;=55,1.5,IF(P27&gt;=50,1,0)))))))))))</f>
        <v/>
      </c>
      <c r="R27" s="126" t="str">
        <f>IF(R$8="","",IF('2.ชื่อนักเรียน'!$R28="ร","ร",IF('2.ชื่อนักเรียน'!$R28="มส","",IF(OR(VLOOKUP($A27,'02.คีย์เทอม1'!$A$9:$DY$58,45,FALSE)="",VLOOKUP($A27,'03.คีย์เทอม2'!$A$9:$DY$58,45,FALSE)=""),"",(IF(VLOOKUP($A27,'02.คีย์เทอม1'!$A$9:$DY$58,46,FALSE)="",VLOOKUP($A27,'02.คีย์เทอม1'!$A$9:$DY$58,45,FALSE),VLOOKUP($A27,'02.คีย์เทอม1'!$A$9:$DY$58,46,FALSE))+IF(VLOOKUP($A27,'03.คีย์เทอม2'!$A$9:$DY$58,46,FALSE)="",VLOOKUP($A27,'03.คีย์เทอม2'!$A$9:$DY$58,45,FALSE),VLOOKUP($A27,'03.คีย์เทอม2'!$A$9:$DY$58,46,FALSE)))*100/200))))</f>
        <v/>
      </c>
      <c r="S27" s="125" t="str">
        <f>IF(R$8="","",IF('2.ชื่อนักเรียน'!$R28="ร","ร",IF('2.ชื่อนักเรียน'!$R28="มส","",IF(R27="","",IF(R27&gt;=80,4,IF(R27&gt;=75,3.5,IF(R27&gt;=70,3,IF(R27&gt;=65,2.5,IF(R27&gt;=60,2,IF(R27&gt;=55,1.5,IF(R27&gt;=50,1,0)))))))))))</f>
        <v/>
      </c>
      <c r="T27" s="126" t="str">
        <f>IF(T$8="","",IF('2.ชื่อนักเรียน'!$R28="ร","ร",IF('2.ชื่อนักเรียน'!$R28="มส","",IF(OR(VLOOKUP($A27,'02.คีย์เทอม1'!$A$9:$DY$58,50,FALSE)="",VLOOKUP($A27,'03.คีย์เทอม2'!$A$9:$DY$58,50,FALSE)=""),"",(IF(VLOOKUP($A27,'02.คีย์เทอม1'!$A$9:$DY$58,51,FALSE)="",VLOOKUP($A27,'02.คีย์เทอม1'!$A$9:$DY$58,50,FALSE),VLOOKUP($A27,'02.คีย์เทอม1'!$A$9:$DY$58,51,FALSE))+IF(VLOOKUP($A27,'03.คีย์เทอม2'!$A$9:$DY$58,51,FALSE)="",VLOOKUP($A27,'03.คีย์เทอม2'!$A$9:$DY$58,50,FALSE),VLOOKUP($A27,'03.คีย์เทอม2'!$A$9:$DY$58,51,FALSE)))*100/200))))</f>
        <v/>
      </c>
      <c r="U27" s="125" t="str">
        <f>IF(T$8="","",IF('2.ชื่อนักเรียน'!$R28="ร","ร",IF('2.ชื่อนักเรียน'!$R28="มส","",IF(T27="","",IF(T27&gt;=80,4,IF(T27&gt;=75,3.5,IF(T27&gt;=70,3,IF(T27&gt;=65,2.5,IF(T27&gt;=60,2,IF(T27&gt;=55,1.5,IF(T27&gt;=50,1,0)))))))))))</f>
        <v/>
      </c>
      <c r="V27" s="126" t="str">
        <f>IF(V$8="","",IF('2.ชื่อนักเรียน'!$R28="ร","ร",IF('2.ชื่อนักเรียน'!$R28="มส","",IF(OR(VLOOKUP($A27,'02.คีย์เทอม1'!$A$9:$DY$58,55,FALSE)="",VLOOKUP($A27,'03.คีย์เทอม2'!$A$9:$DY$58,55,FALSE)=""),"",(IF(VLOOKUP($A27,'02.คีย์เทอม1'!$A$9:$DY$58,56,FALSE)="",VLOOKUP($A27,'02.คีย์เทอม1'!$A$9:$DY$58,55,FALSE),VLOOKUP($A27,'02.คีย์เทอม1'!$A$9:$DY$58,56,FALSE))+IF(VLOOKUP($A27,'03.คีย์เทอม2'!$A$9:$DY$58,56,FALSE)="",VLOOKUP($A27,'03.คีย์เทอม2'!$A$9:$DY$58,55,FALSE),VLOOKUP($A27,'03.คีย์เทอม2'!$A$9:$DY$58,56,FALSE)))*100/200))))</f>
        <v/>
      </c>
      <c r="W27" s="208" t="str">
        <f>IF(V$8="","",IF('2.ชื่อนักเรียน'!$R28="ร","ร",IF('2.ชื่อนักเรียน'!$R28="มส","",IF(V27="","",IF(V27&gt;=80,4,IF(V27&gt;=75,3.5,IF(V27&gt;=70,3,IF(V27&gt;=65,2.5,IF(V27&gt;=60,2,IF(V27&gt;=55,1.5,IF(V27&gt;=50,1,0)))))))))))</f>
        <v/>
      </c>
      <c r="X27" s="18">
        <v>18</v>
      </c>
      <c r="Y27" s="122" t="str">
        <f>IF('2.ชื่อนักเรียน'!$C28="","",'2.ชื่อนักเรียน'!$C28)</f>
        <v/>
      </c>
      <c r="Z27" s="272" t="str">
        <f>IF('2.ชื่อนักเรียน'!$D28="","",'2.ชื่อนักเรียน'!$D28)</f>
        <v/>
      </c>
      <c r="AA27" s="378" t="str">
        <f>IF(AA$8="","",IF('2.ชื่อนักเรียน'!$R28="ร","ร",IF('2.ชื่อนักเรียน'!$R28="มส","",IF(OR(VLOOKUP($A27,'02.คีย์เทอม1'!$A$9:$DY$58,60,FALSE)="",VLOOKUP($A27,'03.คีย์เทอม2'!$A$9:$DY$58,60,FALSE)=""),"",(IF(VLOOKUP($A27,'02.คีย์เทอม1'!$A$9:$DY$58,61,FALSE)="",VLOOKUP($A27,'02.คีย์เทอม1'!$A$9:$DY$58,60,FALSE),VLOOKUP($A27,'02.คีย์เทอม1'!$A$9:$DY$58,61,FALSE))+IF(VLOOKUP($A27,'03.คีย์เทอม2'!$A$9:$DY$58,61,FALSE)="",VLOOKUP($A27,'03.คีย์เทอม2'!$A$9:$DY$58,60,FALSE),VLOOKUP($A27,'03.คีย์เทอม2'!$A$9:$DY$58,61,FALSE)))*100/200))))</f>
        <v/>
      </c>
      <c r="AB27" s="125" t="str">
        <f>IF(AA$8="","",IF('2.ชื่อนักเรียน'!$R28="ร","ร",IF('2.ชื่อนักเรียน'!$R28="มส","",IF(AA27="","",IF(AA27&gt;=80,4,IF(AA27&gt;=75,3.5,IF(AA27&gt;=70,3,IF(AA27&gt;=65,2.5,IF(AA27&gt;=60,2,IF(AA27&gt;=55,1.5,IF(AA27&gt;=50,1,0)))))))))))</f>
        <v/>
      </c>
      <c r="AC27" s="126" t="str">
        <f>IF(AC$8="","",IF('2.ชื่อนักเรียน'!$R28="ร","ร",IF('2.ชื่อนักเรียน'!$R28="มส","",IF(OR(VLOOKUP($A27,'02.คีย์เทอม1'!$A$9:$DY$58,65,FALSE)="",VLOOKUP($A27,'03.คีย์เทอม2'!$A$9:$DY$58,65,FALSE)=""),"",(IF(VLOOKUP($A27,'02.คีย์เทอม1'!$A$9:$DY$58,66,FALSE)="",VLOOKUP($A27,'02.คีย์เทอม1'!$A$9:$DY$58,65,FALSE),VLOOKUP($A27,'02.คีย์เทอม1'!$A$9:$DY$58,66,FALSE))+IF(VLOOKUP($A27,'03.คีย์เทอม2'!$A$9:$DY$58,66,FALSE)="",VLOOKUP($A27,'03.คีย์เทอม2'!$A$9:$DY$58,65,FALSE),VLOOKUP($A27,'03.คีย์เทอม2'!$A$9:$DY$58,66,FALSE)))*100/200))))</f>
        <v/>
      </c>
      <c r="AD27" s="125" t="str">
        <f>IF(AC$8="","",IF('2.ชื่อนักเรียน'!$R28="ร","ร",IF('2.ชื่อนักเรียน'!$R28="มส","",IF(AC27="","",IF(AC27&gt;=80,4,IF(AC27&gt;=75,3.5,IF(AC27&gt;=70,3,IF(AC27&gt;=65,2.5,IF(AC27&gt;=60,2,IF(AC27&gt;=55,1.5,IF(AC27&gt;=50,1,0)))))))))))</f>
        <v/>
      </c>
      <c r="AE27" s="126" t="str">
        <f>IF(AE$8="","",IF('2.ชื่อนักเรียน'!$R28="ร","ร",IF('2.ชื่อนักเรียน'!$R28="มส","",IF(OR(VLOOKUP($A27,'02.คีย์เทอม1'!$A$9:$DY$58,70,FALSE)="",VLOOKUP($A27,'03.คีย์เทอม2'!$A$9:$DY$58,70,FALSE)=""),"",(IF(VLOOKUP($A27,'02.คีย์เทอม1'!$A$9:$DY$58,71,FALSE)="",VLOOKUP($A27,'02.คีย์เทอม1'!$A$9:$DY$58,70,FALSE),VLOOKUP($A27,'02.คีย์เทอม1'!$A$9:$DY$58,71,FALSE))+IF(VLOOKUP($A27,'03.คีย์เทอม2'!$A$9:$DY$58,71,FALSE)="",VLOOKUP($A27,'03.คีย์เทอม2'!$A$9:$DY$58,70,FALSE),VLOOKUP($A27,'03.คีย์เทอม2'!$A$9:$DY$58,71,FALSE)))*100/200))))</f>
        <v/>
      </c>
      <c r="AF27" s="125" t="str">
        <f>IF(AE$8="","",IF('2.ชื่อนักเรียน'!$R28="ร","ร",IF('2.ชื่อนักเรียน'!$R28="มส","",IF(AE27="","",IF(AE27&gt;=80,4,IF(AE27&gt;=75,3.5,IF(AE27&gt;=70,3,IF(AE27&gt;=65,2.5,IF(AE27&gt;=60,2,IF(AE27&gt;=55,1.5,IF(AE27&gt;=50,1,0)))))))))))</f>
        <v/>
      </c>
      <c r="AG27" s="126" t="str">
        <f>IF(AG$8="","",IF('2.ชื่อนักเรียน'!$R28="ร","ร",IF('2.ชื่อนักเรียน'!$R28="มส","",IF(OR(VLOOKUP($A27,'02.คีย์เทอม1'!$A$9:$DY$58,75,FALSE)="",VLOOKUP($A27,'03.คีย์เทอม2'!$A$9:$DY$58,75,FALSE)=""),"",(IF(VLOOKUP($A27,'02.คีย์เทอม1'!$A$9:$DY$58,76,FALSE)="",VLOOKUP($A27,'02.คีย์เทอม1'!$A$9:$DY$58,75,FALSE),VLOOKUP($A27,'02.คีย์เทอม1'!$A$9:$DY$58,76,FALSE))+IF(VLOOKUP($A27,'03.คีย์เทอม2'!$A$9:$DY$58,76,FALSE)="",VLOOKUP($A27,'03.คีย์เทอม2'!$A$9:$DY$58,75,FALSE),VLOOKUP($A27,'03.คีย์เทอม2'!$A$9:$DY$58,76,FALSE)))*100/200))))</f>
        <v/>
      </c>
      <c r="AH27" s="125" t="str">
        <f>IF(AG$8="","",IF('2.ชื่อนักเรียน'!$R28="ร","ร",IF('2.ชื่อนักเรียน'!$R28="มส","",IF(AG27="","",IF(AG27&gt;=80,4,IF(AG27&gt;=75,3.5,IF(AG27&gt;=70,3,IF(AG27&gt;=65,2.5,IF(AG27&gt;=60,2,IF(AG27&gt;=55,1.5,IF(AG27&gt;=50,1,0)))))))))))</f>
        <v/>
      </c>
      <c r="AI27" s="126" t="str">
        <f>IF(AI$8="","",IF('2.ชื่อนักเรียน'!$R28="ร","ร",IF('2.ชื่อนักเรียน'!$R28="มส","",IF(OR(VLOOKUP($A27,'02.คีย์เทอม1'!$A$9:$DY$58,80,FALSE)="",VLOOKUP($A27,'03.คีย์เทอม2'!$A$9:$DY$58,80,FALSE)=""),"",(IF(VLOOKUP($A27,'02.คีย์เทอม1'!$A$9:$DY$58,81,FALSE)="",VLOOKUP($A27,'02.คีย์เทอม1'!$A$9:$DY$58,80,FALSE),VLOOKUP($A27,'02.คีย์เทอม1'!$A$9:$DY$58,81,FALSE))+IF(VLOOKUP($A27,'03.คีย์เทอม2'!$A$9:$DY$58,81,FALSE)="",VLOOKUP($A27,'03.คีย์เทอม2'!$A$9:$DY$58,80,FALSE),VLOOKUP($A27,'03.คีย์เทอม2'!$A$9:$DY$58,81,FALSE)))*100/200))))</f>
        <v/>
      </c>
      <c r="AJ27" s="125" t="str">
        <f>IF(AI$8="","",IF('2.ชื่อนักเรียน'!$R28="ร","ร",IF('2.ชื่อนักเรียน'!$R28="มส","",IF(AI27="","",IF(AI27&gt;=80,4,IF(AI27&gt;=75,3.5,IF(AI27&gt;=70,3,IF(AI27&gt;=65,2.5,IF(AI27&gt;=60,2,IF(AI27&gt;=55,1.5,IF(AI27&gt;=50,1,0)))))))))))</f>
        <v/>
      </c>
      <c r="AK27" s="126" t="str">
        <f>IF(AK$8="","",IF('2.ชื่อนักเรียน'!$R28="ร","ร",IF('2.ชื่อนักเรียน'!$R28="มส","",IF(OR(VLOOKUP($A27,'02.คีย์เทอม1'!$A$9:$DY$58,85,FALSE)="",VLOOKUP($A27,'03.คีย์เทอม2'!$A$9:$DY$58,85,FALSE)=""),"",(IF(VLOOKUP($A27,'02.คีย์เทอม1'!$A$9:$DY$58,86,FALSE)="",VLOOKUP($A27,'02.คีย์เทอม1'!$A$9:$DY$58,85,FALSE),VLOOKUP($A27,'02.คีย์เทอม1'!$A$9:$DY$58,86,FALSE))+IF(VLOOKUP($A27,'03.คีย์เทอม2'!$A$9:$DY$58,86,FALSE)="",VLOOKUP($A27,'03.คีย์เทอม2'!$A$9:$DY$58,85,FALSE),VLOOKUP($A27,'03.คีย์เทอม2'!$A$9:$DY$58,86,FALSE)))*100/200))))</f>
        <v/>
      </c>
      <c r="AL27" s="125" t="str">
        <f>IF(AK$8="","",IF('2.ชื่อนักเรียน'!$R28="ร","ร",IF('2.ชื่อนักเรียน'!$R28="มส","",IF(AK27="","",IF(AK27&gt;=80,4,IF(AK27&gt;=75,3.5,IF(AK27&gt;=70,3,IF(AK27&gt;=65,2.5,IF(AK27&gt;=60,2,IF(AK27&gt;=55,1.5,IF(AK27&gt;=50,1,0)))))))))))</f>
        <v/>
      </c>
      <c r="AM27" s="126" t="str">
        <f>IF(AM$8="","",IF('2.ชื่อนักเรียน'!$R28="ร","ร",IF('2.ชื่อนักเรียน'!$R28="มส","",IF(OR(VLOOKUP($A27,'02.คีย์เทอม1'!$A$9:$DY$58,90,FALSE)="",VLOOKUP($A27,'03.คีย์เทอม2'!$A$9:$DY$58,90,FALSE)=""),"",(IF(VLOOKUP($A27,'02.คีย์เทอม1'!$A$9:$DY$58,91,FALSE)="",VLOOKUP($A27,'02.คีย์เทอม1'!$A$9:$DY$58,90,FALSE),VLOOKUP($A27,'02.คีย์เทอม1'!$A$9:$DY$58,91,FALSE))+IF(VLOOKUP($A27,'03.คีย์เทอม2'!$A$9:$DY$58,91,FALSE)="",VLOOKUP($A27,'03.คีย์เทอม2'!$A$9:$DY$58,90,FALSE),VLOOKUP($A27,'03.คีย์เทอม2'!$A$9:$DY$58,91,FALSE)))*100/200))))</f>
        <v/>
      </c>
      <c r="AN27" s="125" t="str">
        <f>IF(AM$8="","",IF('2.ชื่อนักเรียน'!$R28="ร","ร",IF('2.ชื่อนักเรียน'!$R28="มส","",IF(AM27="","",IF(AM27&gt;=80,4,IF(AM27&gt;=75,3.5,IF(AM27&gt;=70,3,IF(AM27&gt;=65,2.5,IF(AM27&gt;=60,2,IF(AM27&gt;=55,1.5,IF(AM27&gt;=50,1,0)))))))))))</f>
        <v/>
      </c>
      <c r="AO27" s="126" t="str">
        <f>IF(AO$8="","",IF('2.ชื่อนักเรียน'!$R28="ร","ร",IF('2.ชื่อนักเรียน'!$R28="มส","",IF(OR(VLOOKUP($A27,'02.คีย์เทอม1'!$A$9:$DY$58,95,FALSE)="",VLOOKUP($A27,'03.คีย์เทอม2'!$A$9:$DY$58,95,FALSE)=""),"",(IF(VLOOKUP($A27,'02.คีย์เทอม1'!$A$9:$DY$58,96,FALSE)="",VLOOKUP($A27,'02.คีย์เทอม1'!$A$9:$DY$58,95,FALSE),VLOOKUP($A27,'02.คีย์เทอม1'!$A$9:$DY$58,96,FALSE))+IF(VLOOKUP($A27,'03.คีย์เทอม2'!$A$9:$DY$58,96,FALSE)="",VLOOKUP($A27,'03.คีย์เทอม2'!$A$9:$DY$58,95,FALSE),VLOOKUP($A27,'03.คีย์เทอม2'!$A$9:$DY$58,96,FALSE)))*100/200))))</f>
        <v/>
      </c>
      <c r="AP27" s="125" t="str">
        <f>IF(AO$8="","",IF('2.ชื่อนักเรียน'!$R28="ร","ร",IF('2.ชื่อนักเรียน'!$R28="มส","",IF(AO27="","",IF(AO27&gt;=80,4,IF(AO27&gt;=75,3.5,IF(AO27&gt;=70,3,IF(AO27&gt;=65,2.5,IF(AO27&gt;=60,2,IF(AO27&gt;=55,1.5,IF(AO27&gt;=50,1,0)))))))))))</f>
        <v/>
      </c>
      <c r="AQ27" s="126" t="str">
        <f>IF(AQ$8="","",IF('2.ชื่อนักเรียน'!$R28="ร","ร",IF('2.ชื่อนักเรียน'!$R28="มส","",IF(OR(VLOOKUP($A27,'02.คีย์เทอม1'!$A$9:$DY$58,100,FALSE)="",VLOOKUP($A27,'03.คีย์เทอม2'!$A$9:$DY$58,100,FALSE)=""),"",(IF(VLOOKUP($A27,'02.คีย์เทอม1'!$A$9:$DY$58,101,FALSE)="",VLOOKUP($A27,'02.คีย์เทอม1'!$A$9:$DY$58,100,FALSE),VLOOKUP($A27,'02.คีย์เทอม1'!$A$9:$DY$58,101,FALSE))+IF(VLOOKUP($A27,'03.คีย์เทอม2'!$A$9:$DY$58,101,FALSE)="",VLOOKUP($A27,'03.คีย์เทอม2'!$A$9:$DY$58,100,FALSE),VLOOKUP($A27,'03.คีย์เทอม2'!$A$9:$DY$58,101,FALSE)))*100/200))))</f>
        <v/>
      </c>
      <c r="AR27" s="125" t="str">
        <f>IF(AQ$8="","",IF('2.ชื่อนักเรียน'!$R28="ร","ร",IF('2.ชื่อนักเรียน'!$R28="มส","",IF(AQ27="","",IF(AQ27&gt;=80,4,IF(AQ27&gt;=75,3.5,IF(AQ27&gt;=70,3,IF(AQ27&gt;=65,2.5,IF(AQ27&gt;=60,2,IF(AQ27&gt;=55,1.5,IF(AQ27&gt;=50,1,0)))))))))))</f>
        <v/>
      </c>
      <c r="AS27" s="126" t="str">
        <f>IF(AS$8="","",IF('2.ชื่อนักเรียน'!$R28="ร","ร",IF('2.ชื่อนักเรียน'!$R28="มส","",IF(OR(VLOOKUP($A27,'02.คีย์เทอม1'!$A$9:$DY$58,105,FALSE)="",VLOOKUP($A27,'03.คีย์เทอม2'!$A$9:$DY$58,105,FALSE)=""),"",(IF(VLOOKUP($A27,'02.คีย์เทอม1'!$A$9:$DY$58,106,FALSE)="",VLOOKUP($A27,'02.คีย์เทอม1'!$A$9:$DY$58,105,FALSE),VLOOKUP($A27,'02.คีย์เทอม1'!$A$9:$DY$58,106,FALSE))+IF(VLOOKUP($A27,'03.คีย์เทอม2'!$A$9:$DY$58,106,FALSE)="",VLOOKUP($A27,'03.คีย์เทอม2'!$A$9:$DY$58,105,FALSE),VLOOKUP($A27,'03.คีย์เทอม2'!$A$9:$DY$58,106,FALSE)))*100/200))))</f>
        <v/>
      </c>
      <c r="AT27" s="125" t="str">
        <f>IF(AS$8="","",IF('2.ชื่อนักเรียน'!$R28="ร","ร",IF('2.ชื่อนักเรียน'!$R28="มส","",IF(AS27="","",IF(AS27&gt;=80,4,IF(AS27&gt;=75,3.5,IF(AS27&gt;=70,3,IF(AS27&gt;=65,2.5,IF(AS27&gt;=60,2,IF(AS27&gt;=55,1.5,IF(AS27&gt;=50,1,0)))))))))))</f>
        <v/>
      </c>
      <c r="AU27" s="126" t="str">
        <f t="shared" si="16"/>
        <v/>
      </c>
      <c r="AV27" s="126" t="str">
        <f t="shared" si="17"/>
        <v/>
      </c>
      <c r="AW27" s="541" t="str">
        <f t="shared" si="18"/>
        <v/>
      </c>
      <c r="AX27" s="539" t="str">
        <f>IF('2.ชื่อนักเรียน'!R28="มส","มส",IF('2.ชื่อนักเรียน'!R28="ย้าย","ย้าย",IF('2.ชื่อนักเรียน'!R28="ร","ร",IF(CE27="","",RANK(CE27,$CE$10:$CE$59,0)))))</f>
        <v/>
      </c>
      <c r="AY27" s="393" t="str">
        <f t="shared" si="19"/>
        <v/>
      </c>
      <c r="AZ27" s="381" t="str">
        <f t="shared" si="1"/>
        <v/>
      </c>
      <c r="BA27" s="383" t="str">
        <f t="shared" si="20"/>
        <v/>
      </c>
      <c r="BB27" s="335" t="str">
        <f t="shared" si="2"/>
        <v/>
      </c>
      <c r="BC27" s="335" t="str">
        <f t="shared" si="21"/>
        <v/>
      </c>
      <c r="BD27" s="335" t="str">
        <f t="shared" si="3"/>
        <v/>
      </c>
      <c r="BE27" s="335" t="str">
        <f t="shared" si="4"/>
        <v/>
      </c>
      <c r="BF27" s="331" t="str">
        <f t="shared" si="5"/>
        <v/>
      </c>
      <c r="BG27" s="331" t="str">
        <f t="shared" si="6"/>
        <v/>
      </c>
      <c r="BH27" s="335" t="str">
        <f t="shared" si="7"/>
        <v/>
      </c>
      <c r="BI27" s="335" t="str">
        <f t="shared" si="22"/>
        <v/>
      </c>
      <c r="BJ27" s="335" t="str">
        <f t="shared" si="8"/>
        <v/>
      </c>
      <c r="BK27" s="335" t="str">
        <f t="shared" si="23"/>
        <v/>
      </c>
      <c r="BL27" s="335" t="str">
        <f t="shared" si="9"/>
        <v/>
      </c>
      <c r="BM27" s="335" t="str">
        <f t="shared" si="10"/>
        <v/>
      </c>
      <c r="BN27" s="335" t="str">
        <f t="shared" si="11"/>
        <v/>
      </c>
      <c r="BO27" s="335" t="str">
        <f t="shared" si="12"/>
        <v/>
      </c>
      <c r="BP27" s="331" t="str">
        <f t="shared" si="13"/>
        <v/>
      </c>
      <c r="BQ27" s="384" t="str">
        <f t="shared" si="14"/>
        <v/>
      </c>
      <c r="BR27" s="332" t="str">
        <f t="shared" si="15"/>
        <v/>
      </c>
      <c r="BS27" s="381" t="str">
        <f t="shared" si="24"/>
        <v/>
      </c>
      <c r="BT27" s="331" t="str">
        <f t="shared" si="25"/>
        <v/>
      </c>
      <c r="BU27" s="331" t="str">
        <f t="shared" si="26"/>
        <v/>
      </c>
      <c r="BV27" s="331" t="str">
        <f t="shared" si="27"/>
        <v/>
      </c>
      <c r="BW27" s="331" t="str">
        <f t="shared" si="28"/>
        <v/>
      </c>
      <c r="BX27" s="331" t="str">
        <f t="shared" si="29"/>
        <v/>
      </c>
      <c r="BY27" s="331" t="str">
        <f t="shared" si="30"/>
        <v/>
      </c>
      <c r="BZ27" s="331" t="str">
        <f t="shared" si="31"/>
        <v/>
      </c>
      <c r="CA27" s="331" t="str">
        <f t="shared" si="32"/>
        <v/>
      </c>
      <c r="CB27" s="331" t="str">
        <f t="shared" si="33"/>
        <v/>
      </c>
      <c r="CC27" s="384" t="str">
        <f t="shared" si="34"/>
        <v/>
      </c>
      <c r="CD27" s="332" t="str">
        <f t="shared" si="35"/>
        <v/>
      </c>
      <c r="CE27" s="177" t="str">
        <f t="shared" si="36"/>
        <v/>
      </c>
    </row>
    <row r="28" spans="1:83" s="17" customFormat="1" ht="16.5" customHeight="1" x14ac:dyDescent="0.2">
      <c r="A28" s="18">
        <v>19</v>
      </c>
      <c r="B28" s="122" t="str">
        <f>IF('2.ชื่อนักเรียน'!$C29="","",'2.ชื่อนักเรียน'!$C29)</f>
        <v/>
      </c>
      <c r="C28" s="26" t="str">
        <f>IF('2.ชื่อนักเรียน'!$D29="","",'2.ชื่อนักเรียน'!$D29)</f>
        <v/>
      </c>
      <c r="D28" s="207" t="str">
        <f>IF(D$8="","",IF('2.ชื่อนักเรียน'!$R29="ร","ร",IF('2.ชื่อนักเรียน'!$R29="มส","",IF(OR(VLOOKUP($A28,'02.คีย์เทอม1'!$A$9:$DY$58,10,FALSE)="",VLOOKUP($A28,'03.คีย์เทอม2'!$A$9:$DY$58,10,FALSE)=""),"",(IF(VLOOKUP($A28,'02.คีย์เทอม1'!$A$9:$DY$58,11,FALSE)="",VLOOKUP($A28,'02.คีย์เทอม1'!$A$9:$DY$58,10,FALSE),VLOOKUP($A28,'02.คีย์เทอม1'!$A$9:$DY$58,11,FALSE))+IF(VLOOKUP($A28,'03.คีย์เทอม2'!$A$9:$DY$58,11,FALSE)="",VLOOKUP($A28,'03.คีย์เทอม2'!$A$9:$DY$58,10,FALSE),VLOOKUP($A28,'03.คีย์เทอม2'!$A$9:$DY$58,11,FALSE)))*100/200))))</f>
        <v/>
      </c>
      <c r="E28" s="125" t="str">
        <f>IF(D$8="","",IF('2.ชื่อนักเรียน'!$R29="ร","ร",IF('2.ชื่อนักเรียน'!$R29="มส","",IF(D28="","",IF(D28&gt;=80,4,IF(D28&gt;=75,3.5,IF(D28&gt;=70,3,IF(D28&gt;=65,2.5,IF(D28&gt;=60,2,IF(D28&gt;=55,1.5,IF(D28&gt;=50,1,0)))))))))))</f>
        <v/>
      </c>
      <c r="F28" s="126" t="str">
        <f>IF(F$8="","",IF('2.ชื่อนักเรียน'!$R29="ร","ร",IF('2.ชื่อนักเรียน'!$R29="มส","",IF(OR(VLOOKUP($A28,'02.คีย์เทอม1'!$A$9:$DY$58,15,FALSE)="",VLOOKUP($A28,'03.คีย์เทอม2'!$A$9:$DY$58,15,FALSE)=""),"",(IF(VLOOKUP($A28,'02.คีย์เทอม1'!$A$9:$DY$58,16,FALSE)="",VLOOKUP($A28,'02.คีย์เทอม1'!$A$9:$DY$58,15,FALSE),VLOOKUP($A28,'02.คีย์เทอม1'!$A$9:$DY$58,16,FALSE))+IF(VLOOKUP($A28,'03.คีย์เทอม2'!$A$9:$DY$58,16,FALSE)="",VLOOKUP($A28,'03.คีย์เทอม2'!$A$9:$DY$58,15,FALSE),VLOOKUP($A28,'03.คีย์เทอม2'!$A$9:$DY$58,16,FALSE)))*100/200))))</f>
        <v/>
      </c>
      <c r="G28" s="125" t="str">
        <f>IF(F$8="","",IF('2.ชื่อนักเรียน'!$R29="ร","ร",IF('2.ชื่อนักเรียน'!$R29="มส","",IF(F28="","",IF(F28&gt;=80,4,IF(F28&gt;=75,3.5,IF(F28&gt;=70,3,IF(F28&gt;=65,2.5,IF(F28&gt;=60,2,IF(F28&gt;=55,1.5,IF(F28&gt;=50,1,0)))))))))))</f>
        <v/>
      </c>
      <c r="H28" s="126" t="str">
        <f>IF(H$8="","",IF('2.ชื่อนักเรียน'!$R29="ร","ร",IF('2.ชื่อนักเรียน'!$R29="มส","",IF(OR(VLOOKUP($A28,'02.คีย์เทอม1'!$A$9:$DY$58,20,FALSE)="",VLOOKUP($A28,'03.คีย์เทอม2'!$A$9:$DY$58,20,FALSE)=""),"",(IF(VLOOKUP($A28,'02.คีย์เทอม1'!$A$9:$DY$58,21,FALSE)="",VLOOKUP($A28,'02.คีย์เทอม1'!$A$9:$DY$58,20,FALSE),VLOOKUP($A28,'02.คีย์เทอม1'!$A$9:$DY$58,21,FALSE))+IF(VLOOKUP($A28,'03.คีย์เทอม2'!$A$9:$DY$58,21,FALSE)="",VLOOKUP($A28,'03.คีย์เทอม2'!$A$9:$DY$58,20,FALSE),VLOOKUP($A28,'03.คีย์เทอม2'!$A$9:$DY$58,21,FALSE)))*100/200))))</f>
        <v/>
      </c>
      <c r="I28" s="125" t="str">
        <f>IF(H$8="","",IF('2.ชื่อนักเรียน'!$R29="ร","ร",IF('2.ชื่อนักเรียน'!$R29="มส","",IF(H28="","",IF(H28&gt;=80,4,IF(H28&gt;=75,3.5,IF(H28&gt;=70,3,IF(H28&gt;=65,2.5,IF(H28&gt;=60,2,IF(H28&gt;=55,1.5,IF(H28&gt;=50,1,0)))))))))))</f>
        <v/>
      </c>
      <c r="J28" s="126" t="str">
        <f>IF(J$8="","",IF('2.ชื่อนักเรียน'!$R29="ร","ร",IF('2.ชื่อนักเรียน'!$R29="มส","",IF(OR(VLOOKUP($A28,'02.คีย์เทอม1'!$A$9:$DY$58,25,FALSE)="",VLOOKUP($A28,'03.คีย์เทอม2'!$A$9:$DY$58,25,FALSE)=""),"",(IF(VLOOKUP($A28,'02.คีย์เทอม1'!$A$9:$DY$58,26,FALSE)="",VLOOKUP($A28,'02.คีย์เทอม1'!$A$9:$DY$58,25,FALSE),VLOOKUP($A28,'02.คีย์เทอม1'!$A$9:$DY$58,26,FALSE))+IF(VLOOKUP($A28,'03.คีย์เทอม2'!$A$9:$DY$58,26,FALSE)="",VLOOKUP($A28,'03.คีย์เทอม2'!$A$9:$DY$58,25,FALSE),VLOOKUP($A28,'03.คีย์เทอม2'!$A$9:$DY$58,26,FALSE)))*100/200))))</f>
        <v/>
      </c>
      <c r="K28" s="125" t="str">
        <f>IF(J$8="","",IF('2.ชื่อนักเรียน'!$R29="ร","ร",IF('2.ชื่อนักเรียน'!$R29="มส","",IF(J28="","",IF(J28&gt;=80,4,IF(J28&gt;=75,3.5,IF(J28&gt;=70,3,IF(J28&gt;=65,2.5,IF(J28&gt;=60,2,IF(J28&gt;=55,1.5,IF(J28&gt;=50,1,0)))))))))))</f>
        <v/>
      </c>
      <c r="L28" s="126" t="str">
        <f>IF(L$8="","",IF('2.ชื่อนักเรียน'!$R29="ร","ร",IF('2.ชื่อนักเรียน'!$R29="มส","",IF(OR(VLOOKUP($A28,'02.คีย์เทอม1'!$A$9:$DY$58,30,FALSE)="",VLOOKUP($A28,'03.คีย์เทอม2'!$A$9:$DY$58,30,FALSE)=""),"",(IF(VLOOKUP($A28,'02.คีย์เทอม1'!$A$9:$DY$58,31,FALSE)="",VLOOKUP($A28,'02.คีย์เทอม1'!$A$9:$DY$58,30,FALSE),VLOOKUP($A28,'02.คีย์เทอม1'!$A$9:$DY$58,31,FALSE))+IF(VLOOKUP($A28,'03.คีย์เทอม2'!$A$9:$DY$58,31,FALSE)="",VLOOKUP($A28,'03.คีย์เทอม2'!$A$9:$DY$58,30,FALSE),VLOOKUP($A28,'03.คีย์เทอม2'!$A$9:$DY$58,31,FALSE)))*100/200))))</f>
        <v/>
      </c>
      <c r="M28" s="125" t="str">
        <f>IF(L$8="","",IF('2.ชื่อนักเรียน'!$R29="ร","ร",IF('2.ชื่อนักเรียน'!$R29="มส","",IF(L28="","",IF(L28&gt;=80,4,IF(L28&gt;=75,3.5,IF(L28&gt;=70,3,IF(L28&gt;=65,2.5,IF(L28&gt;=60,2,IF(L28&gt;=55,1.5,IF(L28&gt;=50,1,0)))))))))))</f>
        <v/>
      </c>
      <c r="N28" s="126" t="str">
        <f>IF(N$8="","",IF('2.ชื่อนักเรียน'!$R29="ร","ร",IF('2.ชื่อนักเรียน'!$R29="มส","",IF(OR(VLOOKUP($A28,'02.คีย์เทอม1'!$A$9:$DY$58,35,FALSE)="",VLOOKUP($A28,'03.คีย์เทอม2'!$A$9:$DY$58,35,FALSE)=""),"",(IF(VLOOKUP($A28,'02.คีย์เทอม1'!$A$9:$DY$58,36,FALSE)="",VLOOKUP($A28,'02.คีย์เทอม1'!$A$9:$DY$58,35,FALSE),VLOOKUP($A28,'02.คีย์เทอม1'!$A$9:$DY$58,36,FALSE))+IF(VLOOKUP($A28,'03.คีย์เทอม2'!$A$9:$DY$58,36,FALSE)="",VLOOKUP($A28,'03.คีย์เทอม2'!$A$9:$DY$58,35,FALSE),VLOOKUP($A28,'03.คีย์เทอม2'!$A$9:$DY$58,36,FALSE)))*100/200))))</f>
        <v/>
      </c>
      <c r="O28" s="125" t="str">
        <f>IF(N$8="","",IF('2.ชื่อนักเรียน'!$R29="ร","ร",IF('2.ชื่อนักเรียน'!$R29="มส","",IF(N28="","",IF(N28&gt;=80,4,IF(N28&gt;=75,3.5,IF(N28&gt;=70,3,IF(N28&gt;=65,2.5,IF(N28&gt;=60,2,IF(N28&gt;=55,1.5,IF(N28&gt;=50,1,0)))))))))))</f>
        <v/>
      </c>
      <c r="P28" s="126" t="str">
        <f>IF(P$8="","",IF('2.ชื่อนักเรียน'!$R29="ร","ร",IF('2.ชื่อนักเรียน'!$R29="มส","",IF(OR(VLOOKUP($A28,'02.คีย์เทอม1'!$A$9:$DY$58,40,FALSE)="",VLOOKUP($A28,'03.คีย์เทอม2'!$A$9:$DY$58,40,FALSE)=""),"",(IF(VLOOKUP($A28,'02.คีย์เทอม1'!$A$9:$DY$58,41,FALSE)="",VLOOKUP($A28,'02.คีย์เทอม1'!$A$9:$DY$58,40,FALSE),VLOOKUP($A28,'02.คีย์เทอม1'!$A$9:$DY$58,41,FALSE))+IF(VLOOKUP($A28,'03.คีย์เทอม2'!$A$9:$DY$58,41,FALSE)="",VLOOKUP($A28,'03.คีย์เทอม2'!$A$9:$DY$58,40,FALSE),VLOOKUP($A28,'03.คีย์เทอม2'!$A$9:$DY$58,41,FALSE)))*100/200))))</f>
        <v/>
      </c>
      <c r="Q28" s="125" t="str">
        <f>IF(P$8="","",IF('2.ชื่อนักเรียน'!$R29="ร","ร",IF('2.ชื่อนักเรียน'!$R29="มส","",IF(P28="","",IF(P28&gt;=80,4,IF(P28&gt;=75,3.5,IF(P28&gt;=70,3,IF(P28&gt;=65,2.5,IF(P28&gt;=60,2,IF(P28&gt;=55,1.5,IF(P28&gt;=50,1,0)))))))))))</f>
        <v/>
      </c>
      <c r="R28" s="126" t="str">
        <f>IF(R$8="","",IF('2.ชื่อนักเรียน'!$R29="ร","ร",IF('2.ชื่อนักเรียน'!$R29="มส","",IF(OR(VLOOKUP($A28,'02.คีย์เทอม1'!$A$9:$DY$58,45,FALSE)="",VLOOKUP($A28,'03.คีย์เทอม2'!$A$9:$DY$58,45,FALSE)=""),"",(IF(VLOOKUP($A28,'02.คีย์เทอม1'!$A$9:$DY$58,46,FALSE)="",VLOOKUP($A28,'02.คีย์เทอม1'!$A$9:$DY$58,45,FALSE),VLOOKUP($A28,'02.คีย์เทอม1'!$A$9:$DY$58,46,FALSE))+IF(VLOOKUP($A28,'03.คีย์เทอม2'!$A$9:$DY$58,46,FALSE)="",VLOOKUP($A28,'03.คีย์เทอม2'!$A$9:$DY$58,45,FALSE),VLOOKUP($A28,'03.คีย์เทอม2'!$A$9:$DY$58,46,FALSE)))*100/200))))</f>
        <v/>
      </c>
      <c r="S28" s="125" t="str">
        <f>IF(R$8="","",IF('2.ชื่อนักเรียน'!$R29="ร","ร",IF('2.ชื่อนักเรียน'!$R29="มส","",IF(R28="","",IF(R28&gt;=80,4,IF(R28&gt;=75,3.5,IF(R28&gt;=70,3,IF(R28&gt;=65,2.5,IF(R28&gt;=60,2,IF(R28&gt;=55,1.5,IF(R28&gt;=50,1,0)))))))))))</f>
        <v/>
      </c>
      <c r="T28" s="126" t="str">
        <f>IF(T$8="","",IF('2.ชื่อนักเรียน'!$R29="ร","ร",IF('2.ชื่อนักเรียน'!$R29="มส","",IF(OR(VLOOKUP($A28,'02.คีย์เทอม1'!$A$9:$DY$58,50,FALSE)="",VLOOKUP($A28,'03.คีย์เทอม2'!$A$9:$DY$58,50,FALSE)=""),"",(IF(VLOOKUP($A28,'02.คีย์เทอม1'!$A$9:$DY$58,51,FALSE)="",VLOOKUP($A28,'02.คีย์เทอม1'!$A$9:$DY$58,50,FALSE),VLOOKUP($A28,'02.คีย์เทอม1'!$A$9:$DY$58,51,FALSE))+IF(VLOOKUP($A28,'03.คีย์เทอม2'!$A$9:$DY$58,51,FALSE)="",VLOOKUP($A28,'03.คีย์เทอม2'!$A$9:$DY$58,50,FALSE),VLOOKUP($A28,'03.คีย์เทอม2'!$A$9:$DY$58,51,FALSE)))*100/200))))</f>
        <v/>
      </c>
      <c r="U28" s="125" t="str">
        <f>IF(T$8="","",IF('2.ชื่อนักเรียน'!$R29="ร","ร",IF('2.ชื่อนักเรียน'!$R29="มส","",IF(T28="","",IF(T28&gt;=80,4,IF(T28&gt;=75,3.5,IF(T28&gt;=70,3,IF(T28&gt;=65,2.5,IF(T28&gt;=60,2,IF(T28&gt;=55,1.5,IF(T28&gt;=50,1,0)))))))))))</f>
        <v/>
      </c>
      <c r="V28" s="126" t="str">
        <f>IF(V$8="","",IF('2.ชื่อนักเรียน'!$R29="ร","ร",IF('2.ชื่อนักเรียน'!$R29="มส","",IF(OR(VLOOKUP($A28,'02.คีย์เทอม1'!$A$9:$DY$58,55,FALSE)="",VLOOKUP($A28,'03.คีย์เทอม2'!$A$9:$DY$58,55,FALSE)=""),"",(IF(VLOOKUP($A28,'02.คีย์เทอม1'!$A$9:$DY$58,56,FALSE)="",VLOOKUP($A28,'02.คีย์เทอม1'!$A$9:$DY$58,55,FALSE),VLOOKUP($A28,'02.คีย์เทอม1'!$A$9:$DY$58,56,FALSE))+IF(VLOOKUP($A28,'03.คีย์เทอม2'!$A$9:$DY$58,56,FALSE)="",VLOOKUP($A28,'03.คีย์เทอม2'!$A$9:$DY$58,55,FALSE),VLOOKUP($A28,'03.คีย์เทอม2'!$A$9:$DY$58,56,FALSE)))*100/200))))</f>
        <v/>
      </c>
      <c r="W28" s="208" t="str">
        <f>IF(V$8="","",IF('2.ชื่อนักเรียน'!$R29="ร","ร",IF('2.ชื่อนักเรียน'!$R29="มส","",IF(V28="","",IF(V28&gt;=80,4,IF(V28&gt;=75,3.5,IF(V28&gt;=70,3,IF(V28&gt;=65,2.5,IF(V28&gt;=60,2,IF(V28&gt;=55,1.5,IF(V28&gt;=50,1,0)))))))))))</f>
        <v/>
      </c>
      <c r="X28" s="18">
        <v>19</v>
      </c>
      <c r="Y28" s="122" t="str">
        <f>IF('2.ชื่อนักเรียน'!$C29="","",'2.ชื่อนักเรียน'!$C29)</f>
        <v/>
      </c>
      <c r="Z28" s="272" t="str">
        <f>IF('2.ชื่อนักเรียน'!$D29="","",'2.ชื่อนักเรียน'!$D29)</f>
        <v/>
      </c>
      <c r="AA28" s="378" t="str">
        <f>IF(AA$8="","",IF('2.ชื่อนักเรียน'!$R29="ร","ร",IF('2.ชื่อนักเรียน'!$R29="มส","",IF(OR(VLOOKUP($A28,'02.คีย์เทอม1'!$A$9:$DY$58,60,FALSE)="",VLOOKUP($A28,'03.คีย์เทอม2'!$A$9:$DY$58,60,FALSE)=""),"",(IF(VLOOKUP($A28,'02.คีย์เทอม1'!$A$9:$DY$58,61,FALSE)="",VLOOKUP($A28,'02.คีย์เทอม1'!$A$9:$DY$58,60,FALSE),VLOOKUP($A28,'02.คีย์เทอม1'!$A$9:$DY$58,61,FALSE))+IF(VLOOKUP($A28,'03.คีย์เทอม2'!$A$9:$DY$58,61,FALSE)="",VLOOKUP($A28,'03.คีย์เทอม2'!$A$9:$DY$58,60,FALSE),VLOOKUP($A28,'03.คีย์เทอม2'!$A$9:$DY$58,61,FALSE)))*100/200))))</f>
        <v/>
      </c>
      <c r="AB28" s="125" t="str">
        <f>IF(AA$8="","",IF('2.ชื่อนักเรียน'!$R29="ร","ร",IF('2.ชื่อนักเรียน'!$R29="มส","",IF(AA28="","",IF(AA28&gt;=80,4,IF(AA28&gt;=75,3.5,IF(AA28&gt;=70,3,IF(AA28&gt;=65,2.5,IF(AA28&gt;=60,2,IF(AA28&gt;=55,1.5,IF(AA28&gt;=50,1,0)))))))))))</f>
        <v/>
      </c>
      <c r="AC28" s="126" t="str">
        <f>IF(AC$8="","",IF('2.ชื่อนักเรียน'!$R29="ร","ร",IF('2.ชื่อนักเรียน'!$R29="มส","",IF(OR(VLOOKUP($A28,'02.คีย์เทอม1'!$A$9:$DY$58,65,FALSE)="",VLOOKUP($A28,'03.คีย์เทอม2'!$A$9:$DY$58,65,FALSE)=""),"",(IF(VLOOKUP($A28,'02.คีย์เทอม1'!$A$9:$DY$58,66,FALSE)="",VLOOKUP($A28,'02.คีย์เทอม1'!$A$9:$DY$58,65,FALSE),VLOOKUP($A28,'02.คีย์เทอม1'!$A$9:$DY$58,66,FALSE))+IF(VLOOKUP($A28,'03.คีย์เทอม2'!$A$9:$DY$58,66,FALSE)="",VLOOKUP($A28,'03.คีย์เทอม2'!$A$9:$DY$58,65,FALSE),VLOOKUP($A28,'03.คีย์เทอม2'!$A$9:$DY$58,66,FALSE)))*100/200))))</f>
        <v/>
      </c>
      <c r="AD28" s="125" t="str">
        <f>IF(AC$8="","",IF('2.ชื่อนักเรียน'!$R29="ร","ร",IF('2.ชื่อนักเรียน'!$R29="มส","",IF(AC28="","",IF(AC28&gt;=80,4,IF(AC28&gt;=75,3.5,IF(AC28&gt;=70,3,IF(AC28&gt;=65,2.5,IF(AC28&gt;=60,2,IF(AC28&gt;=55,1.5,IF(AC28&gt;=50,1,0)))))))))))</f>
        <v/>
      </c>
      <c r="AE28" s="126" t="str">
        <f>IF(AE$8="","",IF('2.ชื่อนักเรียน'!$R29="ร","ร",IF('2.ชื่อนักเรียน'!$R29="มส","",IF(OR(VLOOKUP($A28,'02.คีย์เทอม1'!$A$9:$DY$58,70,FALSE)="",VLOOKUP($A28,'03.คีย์เทอม2'!$A$9:$DY$58,70,FALSE)=""),"",(IF(VLOOKUP($A28,'02.คีย์เทอม1'!$A$9:$DY$58,71,FALSE)="",VLOOKUP($A28,'02.คีย์เทอม1'!$A$9:$DY$58,70,FALSE),VLOOKUP($A28,'02.คีย์เทอม1'!$A$9:$DY$58,71,FALSE))+IF(VLOOKUP($A28,'03.คีย์เทอม2'!$A$9:$DY$58,71,FALSE)="",VLOOKUP($A28,'03.คีย์เทอม2'!$A$9:$DY$58,70,FALSE),VLOOKUP($A28,'03.คีย์เทอม2'!$A$9:$DY$58,71,FALSE)))*100/200))))</f>
        <v/>
      </c>
      <c r="AF28" s="125" t="str">
        <f>IF(AE$8="","",IF('2.ชื่อนักเรียน'!$R29="ร","ร",IF('2.ชื่อนักเรียน'!$R29="มส","",IF(AE28="","",IF(AE28&gt;=80,4,IF(AE28&gt;=75,3.5,IF(AE28&gt;=70,3,IF(AE28&gt;=65,2.5,IF(AE28&gt;=60,2,IF(AE28&gt;=55,1.5,IF(AE28&gt;=50,1,0)))))))))))</f>
        <v/>
      </c>
      <c r="AG28" s="126" t="str">
        <f>IF(AG$8="","",IF('2.ชื่อนักเรียน'!$R29="ร","ร",IF('2.ชื่อนักเรียน'!$R29="มส","",IF(OR(VLOOKUP($A28,'02.คีย์เทอม1'!$A$9:$DY$58,75,FALSE)="",VLOOKUP($A28,'03.คีย์เทอม2'!$A$9:$DY$58,75,FALSE)=""),"",(IF(VLOOKUP($A28,'02.คีย์เทอม1'!$A$9:$DY$58,76,FALSE)="",VLOOKUP($A28,'02.คีย์เทอม1'!$A$9:$DY$58,75,FALSE),VLOOKUP($A28,'02.คีย์เทอม1'!$A$9:$DY$58,76,FALSE))+IF(VLOOKUP($A28,'03.คีย์เทอม2'!$A$9:$DY$58,76,FALSE)="",VLOOKUP($A28,'03.คีย์เทอม2'!$A$9:$DY$58,75,FALSE),VLOOKUP($A28,'03.คีย์เทอม2'!$A$9:$DY$58,76,FALSE)))*100/200))))</f>
        <v/>
      </c>
      <c r="AH28" s="125" t="str">
        <f>IF(AG$8="","",IF('2.ชื่อนักเรียน'!$R29="ร","ร",IF('2.ชื่อนักเรียน'!$R29="มส","",IF(AG28="","",IF(AG28&gt;=80,4,IF(AG28&gt;=75,3.5,IF(AG28&gt;=70,3,IF(AG28&gt;=65,2.5,IF(AG28&gt;=60,2,IF(AG28&gt;=55,1.5,IF(AG28&gt;=50,1,0)))))))))))</f>
        <v/>
      </c>
      <c r="AI28" s="126" t="str">
        <f>IF(AI$8="","",IF('2.ชื่อนักเรียน'!$R29="ร","ร",IF('2.ชื่อนักเรียน'!$R29="มส","",IF(OR(VLOOKUP($A28,'02.คีย์เทอม1'!$A$9:$DY$58,80,FALSE)="",VLOOKUP($A28,'03.คีย์เทอม2'!$A$9:$DY$58,80,FALSE)=""),"",(IF(VLOOKUP($A28,'02.คีย์เทอม1'!$A$9:$DY$58,81,FALSE)="",VLOOKUP($A28,'02.คีย์เทอม1'!$A$9:$DY$58,80,FALSE),VLOOKUP($A28,'02.คีย์เทอม1'!$A$9:$DY$58,81,FALSE))+IF(VLOOKUP($A28,'03.คีย์เทอม2'!$A$9:$DY$58,81,FALSE)="",VLOOKUP($A28,'03.คีย์เทอม2'!$A$9:$DY$58,80,FALSE),VLOOKUP($A28,'03.คีย์เทอม2'!$A$9:$DY$58,81,FALSE)))*100/200))))</f>
        <v/>
      </c>
      <c r="AJ28" s="125" t="str">
        <f>IF(AI$8="","",IF('2.ชื่อนักเรียน'!$R29="ร","ร",IF('2.ชื่อนักเรียน'!$R29="มส","",IF(AI28="","",IF(AI28&gt;=80,4,IF(AI28&gt;=75,3.5,IF(AI28&gt;=70,3,IF(AI28&gt;=65,2.5,IF(AI28&gt;=60,2,IF(AI28&gt;=55,1.5,IF(AI28&gt;=50,1,0)))))))))))</f>
        <v/>
      </c>
      <c r="AK28" s="126" t="str">
        <f>IF(AK$8="","",IF('2.ชื่อนักเรียน'!$R29="ร","ร",IF('2.ชื่อนักเรียน'!$R29="มส","",IF(OR(VLOOKUP($A28,'02.คีย์เทอม1'!$A$9:$DY$58,85,FALSE)="",VLOOKUP($A28,'03.คีย์เทอม2'!$A$9:$DY$58,85,FALSE)=""),"",(IF(VLOOKUP($A28,'02.คีย์เทอม1'!$A$9:$DY$58,86,FALSE)="",VLOOKUP($A28,'02.คีย์เทอม1'!$A$9:$DY$58,85,FALSE),VLOOKUP($A28,'02.คีย์เทอม1'!$A$9:$DY$58,86,FALSE))+IF(VLOOKUP($A28,'03.คีย์เทอม2'!$A$9:$DY$58,86,FALSE)="",VLOOKUP($A28,'03.คีย์เทอม2'!$A$9:$DY$58,85,FALSE),VLOOKUP($A28,'03.คีย์เทอม2'!$A$9:$DY$58,86,FALSE)))*100/200))))</f>
        <v/>
      </c>
      <c r="AL28" s="125" t="str">
        <f>IF(AK$8="","",IF('2.ชื่อนักเรียน'!$R29="ร","ร",IF('2.ชื่อนักเรียน'!$R29="มส","",IF(AK28="","",IF(AK28&gt;=80,4,IF(AK28&gt;=75,3.5,IF(AK28&gt;=70,3,IF(AK28&gt;=65,2.5,IF(AK28&gt;=60,2,IF(AK28&gt;=55,1.5,IF(AK28&gt;=50,1,0)))))))))))</f>
        <v/>
      </c>
      <c r="AM28" s="126" t="str">
        <f>IF(AM$8="","",IF('2.ชื่อนักเรียน'!$R29="ร","ร",IF('2.ชื่อนักเรียน'!$R29="มส","",IF(OR(VLOOKUP($A28,'02.คีย์เทอม1'!$A$9:$DY$58,90,FALSE)="",VLOOKUP($A28,'03.คีย์เทอม2'!$A$9:$DY$58,90,FALSE)=""),"",(IF(VLOOKUP($A28,'02.คีย์เทอม1'!$A$9:$DY$58,91,FALSE)="",VLOOKUP($A28,'02.คีย์เทอม1'!$A$9:$DY$58,90,FALSE),VLOOKUP($A28,'02.คีย์เทอม1'!$A$9:$DY$58,91,FALSE))+IF(VLOOKUP($A28,'03.คีย์เทอม2'!$A$9:$DY$58,91,FALSE)="",VLOOKUP($A28,'03.คีย์เทอม2'!$A$9:$DY$58,90,FALSE),VLOOKUP($A28,'03.คีย์เทอม2'!$A$9:$DY$58,91,FALSE)))*100/200))))</f>
        <v/>
      </c>
      <c r="AN28" s="125" t="str">
        <f>IF(AM$8="","",IF('2.ชื่อนักเรียน'!$R29="ร","ร",IF('2.ชื่อนักเรียน'!$R29="มส","",IF(AM28="","",IF(AM28&gt;=80,4,IF(AM28&gt;=75,3.5,IF(AM28&gt;=70,3,IF(AM28&gt;=65,2.5,IF(AM28&gt;=60,2,IF(AM28&gt;=55,1.5,IF(AM28&gt;=50,1,0)))))))))))</f>
        <v/>
      </c>
      <c r="AO28" s="126" t="str">
        <f>IF(AO$8="","",IF('2.ชื่อนักเรียน'!$R29="ร","ร",IF('2.ชื่อนักเรียน'!$R29="มส","",IF(OR(VLOOKUP($A28,'02.คีย์เทอม1'!$A$9:$DY$58,95,FALSE)="",VLOOKUP($A28,'03.คีย์เทอม2'!$A$9:$DY$58,95,FALSE)=""),"",(IF(VLOOKUP($A28,'02.คีย์เทอม1'!$A$9:$DY$58,96,FALSE)="",VLOOKUP($A28,'02.คีย์เทอม1'!$A$9:$DY$58,95,FALSE),VLOOKUP($A28,'02.คีย์เทอม1'!$A$9:$DY$58,96,FALSE))+IF(VLOOKUP($A28,'03.คีย์เทอม2'!$A$9:$DY$58,96,FALSE)="",VLOOKUP($A28,'03.คีย์เทอม2'!$A$9:$DY$58,95,FALSE),VLOOKUP($A28,'03.คีย์เทอม2'!$A$9:$DY$58,96,FALSE)))*100/200))))</f>
        <v/>
      </c>
      <c r="AP28" s="125" t="str">
        <f>IF(AO$8="","",IF('2.ชื่อนักเรียน'!$R29="ร","ร",IF('2.ชื่อนักเรียน'!$R29="มส","",IF(AO28="","",IF(AO28&gt;=80,4,IF(AO28&gt;=75,3.5,IF(AO28&gt;=70,3,IF(AO28&gt;=65,2.5,IF(AO28&gt;=60,2,IF(AO28&gt;=55,1.5,IF(AO28&gt;=50,1,0)))))))))))</f>
        <v/>
      </c>
      <c r="AQ28" s="126" t="str">
        <f>IF(AQ$8="","",IF('2.ชื่อนักเรียน'!$R29="ร","ร",IF('2.ชื่อนักเรียน'!$R29="มส","",IF(OR(VLOOKUP($A28,'02.คีย์เทอม1'!$A$9:$DY$58,100,FALSE)="",VLOOKUP($A28,'03.คีย์เทอม2'!$A$9:$DY$58,100,FALSE)=""),"",(IF(VLOOKUP($A28,'02.คีย์เทอม1'!$A$9:$DY$58,101,FALSE)="",VLOOKUP($A28,'02.คีย์เทอม1'!$A$9:$DY$58,100,FALSE),VLOOKUP($A28,'02.คีย์เทอม1'!$A$9:$DY$58,101,FALSE))+IF(VLOOKUP($A28,'03.คีย์เทอม2'!$A$9:$DY$58,101,FALSE)="",VLOOKUP($A28,'03.คีย์เทอม2'!$A$9:$DY$58,100,FALSE),VLOOKUP($A28,'03.คีย์เทอม2'!$A$9:$DY$58,101,FALSE)))*100/200))))</f>
        <v/>
      </c>
      <c r="AR28" s="125" t="str">
        <f>IF(AQ$8="","",IF('2.ชื่อนักเรียน'!$R29="ร","ร",IF('2.ชื่อนักเรียน'!$R29="มส","",IF(AQ28="","",IF(AQ28&gt;=80,4,IF(AQ28&gt;=75,3.5,IF(AQ28&gt;=70,3,IF(AQ28&gt;=65,2.5,IF(AQ28&gt;=60,2,IF(AQ28&gt;=55,1.5,IF(AQ28&gt;=50,1,0)))))))))))</f>
        <v/>
      </c>
      <c r="AS28" s="126" t="str">
        <f>IF(AS$8="","",IF('2.ชื่อนักเรียน'!$R29="ร","ร",IF('2.ชื่อนักเรียน'!$R29="มส","",IF(OR(VLOOKUP($A28,'02.คีย์เทอม1'!$A$9:$DY$58,105,FALSE)="",VLOOKUP($A28,'03.คีย์เทอม2'!$A$9:$DY$58,105,FALSE)=""),"",(IF(VLOOKUP($A28,'02.คีย์เทอม1'!$A$9:$DY$58,106,FALSE)="",VLOOKUP($A28,'02.คีย์เทอม1'!$A$9:$DY$58,105,FALSE),VLOOKUP($A28,'02.คีย์เทอม1'!$A$9:$DY$58,106,FALSE))+IF(VLOOKUP($A28,'03.คีย์เทอม2'!$A$9:$DY$58,106,FALSE)="",VLOOKUP($A28,'03.คีย์เทอม2'!$A$9:$DY$58,105,FALSE),VLOOKUP($A28,'03.คีย์เทอม2'!$A$9:$DY$58,106,FALSE)))*100/200))))</f>
        <v/>
      </c>
      <c r="AT28" s="125" t="str">
        <f>IF(AS$8="","",IF('2.ชื่อนักเรียน'!$R29="ร","ร",IF('2.ชื่อนักเรียน'!$R29="มส","",IF(AS28="","",IF(AS28&gt;=80,4,IF(AS28&gt;=75,3.5,IF(AS28&gt;=70,3,IF(AS28&gt;=65,2.5,IF(AS28&gt;=60,2,IF(AS28&gt;=55,1.5,IF(AS28&gt;=50,1,0)))))))))))</f>
        <v/>
      </c>
      <c r="AU28" s="126" t="str">
        <f t="shared" si="16"/>
        <v/>
      </c>
      <c r="AV28" s="126" t="str">
        <f t="shared" si="17"/>
        <v/>
      </c>
      <c r="AW28" s="541" t="str">
        <f t="shared" si="18"/>
        <v/>
      </c>
      <c r="AX28" s="539" t="str">
        <f>IF('2.ชื่อนักเรียน'!R29="มส","มส",IF('2.ชื่อนักเรียน'!R29="ย้าย","ย้าย",IF('2.ชื่อนักเรียน'!R29="ร","ร",IF(CE28="","",RANK(CE28,$CE$10:$CE$59,0)))))</f>
        <v/>
      </c>
      <c r="AY28" s="393" t="str">
        <f t="shared" si="19"/>
        <v/>
      </c>
      <c r="AZ28" s="381" t="str">
        <f t="shared" si="1"/>
        <v/>
      </c>
      <c r="BA28" s="383" t="str">
        <f t="shared" si="20"/>
        <v/>
      </c>
      <c r="BB28" s="335" t="str">
        <f t="shared" si="2"/>
        <v/>
      </c>
      <c r="BC28" s="335" t="str">
        <f t="shared" si="21"/>
        <v/>
      </c>
      <c r="BD28" s="335" t="str">
        <f t="shared" si="3"/>
        <v/>
      </c>
      <c r="BE28" s="335" t="str">
        <f t="shared" si="4"/>
        <v/>
      </c>
      <c r="BF28" s="331" t="str">
        <f t="shared" si="5"/>
        <v/>
      </c>
      <c r="BG28" s="331" t="str">
        <f t="shared" si="6"/>
        <v/>
      </c>
      <c r="BH28" s="335" t="str">
        <f t="shared" si="7"/>
        <v/>
      </c>
      <c r="BI28" s="335" t="str">
        <f t="shared" si="22"/>
        <v/>
      </c>
      <c r="BJ28" s="335" t="str">
        <f t="shared" si="8"/>
        <v/>
      </c>
      <c r="BK28" s="335" t="str">
        <f t="shared" si="23"/>
        <v/>
      </c>
      <c r="BL28" s="335" t="str">
        <f t="shared" si="9"/>
        <v/>
      </c>
      <c r="BM28" s="335" t="str">
        <f t="shared" si="10"/>
        <v/>
      </c>
      <c r="BN28" s="335" t="str">
        <f t="shared" si="11"/>
        <v/>
      </c>
      <c r="BO28" s="335" t="str">
        <f t="shared" si="12"/>
        <v/>
      </c>
      <c r="BP28" s="331" t="str">
        <f t="shared" si="13"/>
        <v/>
      </c>
      <c r="BQ28" s="384" t="str">
        <f t="shared" si="14"/>
        <v/>
      </c>
      <c r="BR28" s="332" t="str">
        <f t="shared" si="15"/>
        <v/>
      </c>
      <c r="BS28" s="381" t="str">
        <f t="shared" si="24"/>
        <v/>
      </c>
      <c r="BT28" s="331" t="str">
        <f t="shared" si="25"/>
        <v/>
      </c>
      <c r="BU28" s="331" t="str">
        <f t="shared" si="26"/>
        <v/>
      </c>
      <c r="BV28" s="331" t="str">
        <f t="shared" si="27"/>
        <v/>
      </c>
      <c r="BW28" s="331" t="str">
        <f t="shared" si="28"/>
        <v/>
      </c>
      <c r="BX28" s="331" t="str">
        <f t="shared" si="29"/>
        <v/>
      </c>
      <c r="BY28" s="331" t="str">
        <f t="shared" si="30"/>
        <v/>
      </c>
      <c r="BZ28" s="331" t="str">
        <f t="shared" si="31"/>
        <v/>
      </c>
      <c r="CA28" s="331" t="str">
        <f t="shared" si="32"/>
        <v/>
      </c>
      <c r="CB28" s="331" t="str">
        <f t="shared" si="33"/>
        <v/>
      </c>
      <c r="CC28" s="384" t="str">
        <f t="shared" si="34"/>
        <v/>
      </c>
      <c r="CD28" s="332" t="str">
        <f t="shared" si="35"/>
        <v/>
      </c>
      <c r="CE28" s="177" t="str">
        <f t="shared" si="36"/>
        <v/>
      </c>
    </row>
    <row r="29" spans="1:83" s="17" customFormat="1" ht="16.5" customHeight="1" x14ac:dyDescent="0.2">
      <c r="A29" s="18">
        <v>20</v>
      </c>
      <c r="B29" s="122" t="str">
        <f>IF('2.ชื่อนักเรียน'!$C30="","",'2.ชื่อนักเรียน'!$C30)</f>
        <v/>
      </c>
      <c r="C29" s="26" t="str">
        <f>IF('2.ชื่อนักเรียน'!$D30="","",'2.ชื่อนักเรียน'!$D30)</f>
        <v/>
      </c>
      <c r="D29" s="207" t="str">
        <f>IF(D$8="","",IF('2.ชื่อนักเรียน'!$R30="ร","ร",IF('2.ชื่อนักเรียน'!$R30="มส","",IF(OR(VLOOKUP($A29,'02.คีย์เทอม1'!$A$9:$DY$58,10,FALSE)="",VLOOKUP($A29,'03.คีย์เทอม2'!$A$9:$DY$58,10,FALSE)=""),"",(IF(VLOOKUP($A29,'02.คีย์เทอม1'!$A$9:$DY$58,11,FALSE)="",VLOOKUP($A29,'02.คีย์เทอม1'!$A$9:$DY$58,10,FALSE),VLOOKUP($A29,'02.คีย์เทอม1'!$A$9:$DY$58,11,FALSE))+IF(VLOOKUP($A29,'03.คีย์เทอม2'!$A$9:$DY$58,11,FALSE)="",VLOOKUP($A29,'03.คีย์เทอม2'!$A$9:$DY$58,10,FALSE),VLOOKUP($A29,'03.คีย์เทอม2'!$A$9:$DY$58,11,FALSE)))*100/200))))</f>
        <v/>
      </c>
      <c r="E29" s="125" t="str">
        <f>IF(D$8="","",IF('2.ชื่อนักเรียน'!$R30="ร","ร",IF('2.ชื่อนักเรียน'!$R30="มส","",IF(D29="","",IF(D29&gt;=80,4,IF(D29&gt;=75,3.5,IF(D29&gt;=70,3,IF(D29&gt;=65,2.5,IF(D29&gt;=60,2,IF(D29&gt;=55,1.5,IF(D29&gt;=50,1,0)))))))))))</f>
        <v/>
      </c>
      <c r="F29" s="126" t="str">
        <f>IF(F$8="","",IF('2.ชื่อนักเรียน'!$R30="ร","ร",IF('2.ชื่อนักเรียน'!$R30="มส","",IF(OR(VLOOKUP($A29,'02.คีย์เทอม1'!$A$9:$DY$58,15,FALSE)="",VLOOKUP($A29,'03.คีย์เทอม2'!$A$9:$DY$58,15,FALSE)=""),"",(IF(VLOOKUP($A29,'02.คีย์เทอม1'!$A$9:$DY$58,16,FALSE)="",VLOOKUP($A29,'02.คีย์เทอม1'!$A$9:$DY$58,15,FALSE),VLOOKUP($A29,'02.คีย์เทอม1'!$A$9:$DY$58,16,FALSE))+IF(VLOOKUP($A29,'03.คีย์เทอม2'!$A$9:$DY$58,16,FALSE)="",VLOOKUP($A29,'03.คีย์เทอม2'!$A$9:$DY$58,15,FALSE),VLOOKUP($A29,'03.คีย์เทอม2'!$A$9:$DY$58,16,FALSE)))*100/200))))</f>
        <v/>
      </c>
      <c r="G29" s="125" t="str">
        <f>IF(F$8="","",IF('2.ชื่อนักเรียน'!$R30="ร","ร",IF('2.ชื่อนักเรียน'!$R30="มส","",IF(F29="","",IF(F29&gt;=80,4,IF(F29&gt;=75,3.5,IF(F29&gt;=70,3,IF(F29&gt;=65,2.5,IF(F29&gt;=60,2,IF(F29&gt;=55,1.5,IF(F29&gt;=50,1,0)))))))))))</f>
        <v/>
      </c>
      <c r="H29" s="126" t="str">
        <f>IF(H$8="","",IF('2.ชื่อนักเรียน'!$R30="ร","ร",IF('2.ชื่อนักเรียน'!$R30="มส","",IF(OR(VLOOKUP($A29,'02.คีย์เทอม1'!$A$9:$DY$58,20,FALSE)="",VLOOKUP($A29,'03.คีย์เทอม2'!$A$9:$DY$58,20,FALSE)=""),"",(IF(VLOOKUP($A29,'02.คีย์เทอม1'!$A$9:$DY$58,21,FALSE)="",VLOOKUP($A29,'02.คีย์เทอม1'!$A$9:$DY$58,20,FALSE),VLOOKUP($A29,'02.คีย์เทอม1'!$A$9:$DY$58,21,FALSE))+IF(VLOOKUP($A29,'03.คีย์เทอม2'!$A$9:$DY$58,21,FALSE)="",VLOOKUP($A29,'03.คีย์เทอม2'!$A$9:$DY$58,20,FALSE),VLOOKUP($A29,'03.คีย์เทอม2'!$A$9:$DY$58,21,FALSE)))*100/200))))</f>
        <v/>
      </c>
      <c r="I29" s="125" t="str">
        <f>IF(H$8="","",IF('2.ชื่อนักเรียน'!$R30="ร","ร",IF('2.ชื่อนักเรียน'!$R30="มส","",IF(H29="","",IF(H29&gt;=80,4,IF(H29&gt;=75,3.5,IF(H29&gt;=70,3,IF(H29&gt;=65,2.5,IF(H29&gt;=60,2,IF(H29&gt;=55,1.5,IF(H29&gt;=50,1,0)))))))))))</f>
        <v/>
      </c>
      <c r="J29" s="126" t="str">
        <f>IF(J$8="","",IF('2.ชื่อนักเรียน'!$R30="ร","ร",IF('2.ชื่อนักเรียน'!$R30="มส","",IF(OR(VLOOKUP($A29,'02.คีย์เทอม1'!$A$9:$DY$58,25,FALSE)="",VLOOKUP($A29,'03.คีย์เทอม2'!$A$9:$DY$58,25,FALSE)=""),"",(IF(VLOOKUP($A29,'02.คีย์เทอม1'!$A$9:$DY$58,26,FALSE)="",VLOOKUP($A29,'02.คีย์เทอม1'!$A$9:$DY$58,25,FALSE),VLOOKUP($A29,'02.คีย์เทอม1'!$A$9:$DY$58,26,FALSE))+IF(VLOOKUP($A29,'03.คีย์เทอม2'!$A$9:$DY$58,26,FALSE)="",VLOOKUP($A29,'03.คีย์เทอม2'!$A$9:$DY$58,25,FALSE),VLOOKUP($A29,'03.คีย์เทอม2'!$A$9:$DY$58,26,FALSE)))*100/200))))</f>
        <v/>
      </c>
      <c r="K29" s="125" t="str">
        <f>IF(J$8="","",IF('2.ชื่อนักเรียน'!$R30="ร","ร",IF('2.ชื่อนักเรียน'!$R30="มส","",IF(J29="","",IF(J29&gt;=80,4,IF(J29&gt;=75,3.5,IF(J29&gt;=70,3,IF(J29&gt;=65,2.5,IF(J29&gt;=60,2,IF(J29&gt;=55,1.5,IF(J29&gt;=50,1,0)))))))))))</f>
        <v/>
      </c>
      <c r="L29" s="126" t="str">
        <f>IF(L$8="","",IF('2.ชื่อนักเรียน'!$R30="ร","ร",IF('2.ชื่อนักเรียน'!$R30="มส","",IF(OR(VLOOKUP($A29,'02.คีย์เทอม1'!$A$9:$DY$58,30,FALSE)="",VLOOKUP($A29,'03.คีย์เทอม2'!$A$9:$DY$58,30,FALSE)=""),"",(IF(VLOOKUP($A29,'02.คีย์เทอม1'!$A$9:$DY$58,31,FALSE)="",VLOOKUP($A29,'02.คีย์เทอม1'!$A$9:$DY$58,30,FALSE),VLOOKUP($A29,'02.คีย์เทอม1'!$A$9:$DY$58,31,FALSE))+IF(VLOOKUP($A29,'03.คีย์เทอม2'!$A$9:$DY$58,31,FALSE)="",VLOOKUP($A29,'03.คีย์เทอม2'!$A$9:$DY$58,30,FALSE),VLOOKUP($A29,'03.คีย์เทอม2'!$A$9:$DY$58,31,FALSE)))*100/200))))</f>
        <v/>
      </c>
      <c r="M29" s="125" t="str">
        <f>IF(L$8="","",IF('2.ชื่อนักเรียน'!$R30="ร","ร",IF('2.ชื่อนักเรียน'!$R30="มส","",IF(L29="","",IF(L29&gt;=80,4,IF(L29&gt;=75,3.5,IF(L29&gt;=70,3,IF(L29&gt;=65,2.5,IF(L29&gt;=60,2,IF(L29&gt;=55,1.5,IF(L29&gt;=50,1,0)))))))))))</f>
        <v/>
      </c>
      <c r="N29" s="126" t="str">
        <f>IF(N$8="","",IF('2.ชื่อนักเรียน'!$R30="ร","ร",IF('2.ชื่อนักเรียน'!$R30="มส","",IF(OR(VLOOKUP($A29,'02.คีย์เทอม1'!$A$9:$DY$58,35,FALSE)="",VLOOKUP($A29,'03.คีย์เทอม2'!$A$9:$DY$58,35,FALSE)=""),"",(IF(VLOOKUP($A29,'02.คีย์เทอม1'!$A$9:$DY$58,36,FALSE)="",VLOOKUP($A29,'02.คีย์เทอม1'!$A$9:$DY$58,35,FALSE),VLOOKUP($A29,'02.คีย์เทอม1'!$A$9:$DY$58,36,FALSE))+IF(VLOOKUP($A29,'03.คีย์เทอม2'!$A$9:$DY$58,36,FALSE)="",VLOOKUP($A29,'03.คีย์เทอม2'!$A$9:$DY$58,35,FALSE),VLOOKUP($A29,'03.คีย์เทอม2'!$A$9:$DY$58,36,FALSE)))*100/200))))</f>
        <v/>
      </c>
      <c r="O29" s="125" t="str">
        <f>IF(N$8="","",IF('2.ชื่อนักเรียน'!$R30="ร","ร",IF('2.ชื่อนักเรียน'!$R30="มส","",IF(N29="","",IF(N29&gt;=80,4,IF(N29&gt;=75,3.5,IF(N29&gt;=70,3,IF(N29&gt;=65,2.5,IF(N29&gt;=60,2,IF(N29&gt;=55,1.5,IF(N29&gt;=50,1,0)))))))))))</f>
        <v/>
      </c>
      <c r="P29" s="126" t="str">
        <f>IF(P$8="","",IF('2.ชื่อนักเรียน'!$R30="ร","ร",IF('2.ชื่อนักเรียน'!$R30="มส","",IF(OR(VLOOKUP($A29,'02.คีย์เทอม1'!$A$9:$DY$58,40,FALSE)="",VLOOKUP($A29,'03.คีย์เทอม2'!$A$9:$DY$58,40,FALSE)=""),"",(IF(VLOOKUP($A29,'02.คีย์เทอม1'!$A$9:$DY$58,41,FALSE)="",VLOOKUP($A29,'02.คีย์เทอม1'!$A$9:$DY$58,40,FALSE),VLOOKUP($A29,'02.คีย์เทอม1'!$A$9:$DY$58,41,FALSE))+IF(VLOOKUP($A29,'03.คีย์เทอม2'!$A$9:$DY$58,41,FALSE)="",VLOOKUP($A29,'03.คีย์เทอม2'!$A$9:$DY$58,40,FALSE),VLOOKUP($A29,'03.คีย์เทอม2'!$A$9:$DY$58,41,FALSE)))*100/200))))</f>
        <v/>
      </c>
      <c r="Q29" s="125" t="str">
        <f>IF(P$8="","",IF('2.ชื่อนักเรียน'!$R30="ร","ร",IF('2.ชื่อนักเรียน'!$R30="มส","",IF(P29="","",IF(P29&gt;=80,4,IF(P29&gt;=75,3.5,IF(P29&gt;=70,3,IF(P29&gt;=65,2.5,IF(P29&gt;=60,2,IF(P29&gt;=55,1.5,IF(P29&gt;=50,1,0)))))))))))</f>
        <v/>
      </c>
      <c r="R29" s="126" t="str">
        <f>IF(R$8="","",IF('2.ชื่อนักเรียน'!$R30="ร","ร",IF('2.ชื่อนักเรียน'!$R30="มส","",IF(OR(VLOOKUP($A29,'02.คีย์เทอม1'!$A$9:$DY$58,45,FALSE)="",VLOOKUP($A29,'03.คีย์เทอม2'!$A$9:$DY$58,45,FALSE)=""),"",(IF(VLOOKUP($A29,'02.คีย์เทอม1'!$A$9:$DY$58,46,FALSE)="",VLOOKUP($A29,'02.คีย์เทอม1'!$A$9:$DY$58,45,FALSE),VLOOKUP($A29,'02.คีย์เทอม1'!$A$9:$DY$58,46,FALSE))+IF(VLOOKUP($A29,'03.คีย์เทอม2'!$A$9:$DY$58,46,FALSE)="",VLOOKUP($A29,'03.คีย์เทอม2'!$A$9:$DY$58,45,FALSE),VLOOKUP($A29,'03.คีย์เทอม2'!$A$9:$DY$58,46,FALSE)))*100/200))))</f>
        <v/>
      </c>
      <c r="S29" s="125" t="str">
        <f>IF(R$8="","",IF('2.ชื่อนักเรียน'!$R30="ร","ร",IF('2.ชื่อนักเรียน'!$R30="มส","",IF(R29="","",IF(R29&gt;=80,4,IF(R29&gt;=75,3.5,IF(R29&gt;=70,3,IF(R29&gt;=65,2.5,IF(R29&gt;=60,2,IF(R29&gt;=55,1.5,IF(R29&gt;=50,1,0)))))))))))</f>
        <v/>
      </c>
      <c r="T29" s="126" t="str">
        <f>IF(T$8="","",IF('2.ชื่อนักเรียน'!$R30="ร","ร",IF('2.ชื่อนักเรียน'!$R30="มส","",IF(OR(VLOOKUP($A29,'02.คีย์เทอม1'!$A$9:$DY$58,50,FALSE)="",VLOOKUP($A29,'03.คีย์เทอม2'!$A$9:$DY$58,50,FALSE)=""),"",(IF(VLOOKUP($A29,'02.คีย์เทอม1'!$A$9:$DY$58,51,FALSE)="",VLOOKUP($A29,'02.คีย์เทอม1'!$A$9:$DY$58,50,FALSE),VLOOKUP($A29,'02.คีย์เทอม1'!$A$9:$DY$58,51,FALSE))+IF(VLOOKUP($A29,'03.คีย์เทอม2'!$A$9:$DY$58,51,FALSE)="",VLOOKUP($A29,'03.คีย์เทอม2'!$A$9:$DY$58,50,FALSE),VLOOKUP($A29,'03.คีย์เทอม2'!$A$9:$DY$58,51,FALSE)))*100/200))))</f>
        <v/>
      </c>
      <c r="U29" s="125" t="str">
        <f>IF(T$8="","",IF('2.ชื่อนักเรียน'!$R30="ร","ร",IF('2.ชื่อนักเรียน'!$R30="มส","",IF(T29="","",IF(T29&gt;=80,4,IF(T29&gt;=75,3.5,IF(T29&gt;=70,3,IF(T29&gt;=65,2.5,IF(T29&gt;=60,2,IF(T29&gt;=55,1.5,IF(T29&gt;=50,1,0)))))))))))</f>
        <v/>
      </c>
      <c r="V29" s="126" t="str">
        <f>IF(V$8="","",IF('2.ชื่อนักเรียน'!$R30="ร","ร",IF('2.ชื่อนักเรียน'!$R30="มส","",IF(OR(VLOOKUP($A29,'02.คีย์เทอม1'!$A$9:$DY$58,55,FALSE)="",VLOOKUP($A29,'03.คีย์เทอม2'!$A$9:$DY$58,55,FALSE)=""),"",(IF(VLOOKUP($A29,'02.คีย์เทอม1'!$A$9:$DY$58,56,FALSE)="",VLOOKUP($A29,'02.คีย์เทอม1'!$A$9:$DY$58,55,FALSE),VLOOKUP($A29,'02.คีย์เทอม1'!$A$9:$DY$58,56,FALSE))+IF(VLOOKUP($A29,'03.คีย์เทอม2'!$A$9:$DY$58,56,FALSE)="",VLOOKUP($A29,'03.คีย์เทอม2'!$A$9:$DY$58,55,FALSE),VLOOKUP($A29,'03.คีย์เทอม2'!$A$9:$DY$58,56,FALSE)))*100/200))))</f>
        <v/>
      </c>
      <c r="W29" s="208" t="str">
        <f>IF(V$8="","",IF('2.ชื่อนักเรียน'!$R30="ร","ร",IF('2.ชื่อนักเรียน'!$R30="มส","",IF(V29="","",IF(V29&gt;=80,4,IF(V29&gt;=75,3.5,IF(V29&gt;=70,3,IF(V29&gt;=65,2.5,IF(V29&gt;=60,2,IF(V29&gt;=55,1.5,IF(V29&gt;=50,1,0)))))))))))</f>
        <v/>
      </c>
      <c r="X29" s="18">
        <v>20</v>
      </c>
      <c r="Y29" s="122" t="str">
        <f>IF('2.ชื่อนักเรียน'!$C30="","",'2.ชื่อนักเรียน'!$C30)</f>
        <v/>
      </c>
      <c r="Z29" s="272" t="str">
        <f>IF('2.ชื่อนักเรียน'!$D30="","",'2.ชื่อนักเรียน'!$D30)</f>
        <v/>
      </c>
      <c r="AA29" s="378" t="str">
        <f>IF(AA$8="","",IF('2.ชื่อนักเรียน'!$R30="ร","ร",IF('2.ชื่อนักเรียน'!$R30="มส","",IF(OR(VLOOKUP($A29,'02.คีย์เทอม1'!$A$9:$DY$58,60,FALSE)="",VLOOKUP($A29,'03.คีย์เทอม2'!$A$9:$DY$58,60,FALSE)=""),"",(IF(VLOOKUP($A29,'02.คีย์เทอม1'!$A$9:$DY$58,61,FALSE)="",VLOOKUP($A29,'02.คีย์เทอม1'!$A$9:$DY$58,60,FALSE),VLOOKUP($A29,'02.คีย์เทอม1'!$A$9:$DY$58,61,FALSE))+IF(VLOOKUP($A29,'03.คีย์เทอม2'!$A$9:$DY$58,61,FALSE)="",VLOOKUP($A29,'03.คีย์เทอม2'!$A$9:$DY$58,60,FALSE),VLOOKUP($A29,'03.คีย์เทอม2'!$A$9:$DY$58,61,FALSE)))*100/200))))</f>
        <v/>
      </c>
      <c r="AB29" s="125" t="str">
        <f>IF(AA$8="","",IF('2.ชื่อนักเรียน'!$R30="ร","ร",IF('2.ชื่อนักเรียน'!$R30="มส","",IF(AA29="","",IF(AA29&gt;=80,4,IF(AA29&gt;=75,3.5,IF(AA29&gt;=70,3,IF(AA29&gt;=65,2.5,IF(AA29&gt;=60,2,IF(AA29&gt;=55,1.5,IF(AA29&gt;=50,1,0)))))))))))</f>
        <v/>
      </c>
      <c r="AC29" s="126" t="str">
        <f>IF(AC$8="","",IF('2.ชื่อนักเรียน'!$R30="ร","ร",IF('2.ชื่อนักเรียน'!$R30="มส","",IF(OR(VLOOKUP($A29,'02.คีย์เทอม1'!$A$9:$DY$58,65,FALSE)="",VLOOKUP($A29,'03.คีย์เทอม2'!$A$9:$DY$58,65,FALSE)=""),"",(IF(VLOOKUP($A29,'02.คีย์เทอม1'!$A$9:$DY$58,66,FALSE)="",VLOOKUP($A29,'02.คีย์เทอม1'!$A$9:$DY$58,65,FALSE),VLOOKUP($A29,'02.คีย์เทอม1'!$A$9:$DY$58,66,FALSE))+IF(VLOOKUP($A29,'03.คีย์เทอม2'!$A$9:$DY$58,66,FALSE)="",VLOOKUP($A29,'03.คีย์เทอม2'!$A$9:$DY$58,65,FALSE),VLOOKUP($A29,'03.คีย์เทอม2'!$A$9:$DY$58,66,FALSE)))*100/200))))</f>
        <v/>
      </c>
      <c r="AD29" s="125" t="str">
        <f>IF(AC$8="","",IF('2.ชื่อนักเรียน'!$R30="ร","ร",IF('2.ชื่อนักเรียน'!$R30="มส","",IF(AC29="","",IF(AC29&gt;=80,4,IF(AC29&gt;=75,3.5,IF(AC29&gt;=70,3,IF(AC29&gt;=65,2.5,IF(AC29&gt;=60,2,IF(AC29&gt;=55,1.5,IF(AC29&gt;=50,1,0)))))))))))</f>
        <v/>
      </c>
      <c r="AE29" s="126" t="str">
        <f>IF(AE$8="","",IF('2.ชื่อนักเรียน'!$R30="ร","ร",IF('2.ชื่อนักเรียน'!$R30="มส","",IF(OR(VLOOKUP($A29,'02.คีย์เทอม1'!$A$9:$DY$58,70,FALSE)="",VLOOKUP($A29,'03.คีย์เทอม2'!$A$9:$DY$58,70,FALSE)=""),"",(IF(VLOOKUP($A29,'02.คีย์เทอม1'!$A$9:$DY$58,71,FALSE)="",VLOOKUP($A29,'02.คีย์เทอม1'!$A$9:$DY$58,70,FALSE),VLOOKUP($A29,'02.คีย์เทอม1'!$A$9:$DY$58,71,FALSE))+IF(VLOOKUP($A29,'03.คีย์เทอม2'!$A$9:$DY$58,71,FALSE)="",VLOOKUP($A29,'03.คีย์เทอม2'!$A$9:$DY$58,70,FALSE),VLOOKUP($A29,'03.คีย์เทอม2'!$A$9:$DY$58,71,FALSE)))*100/200))))</f>
        <v/>
      </c>
      <c r="AF29" s="125" t="str">
        <f>IF(AE$8="","",IF('2.ชื่อนักเรียน'!$R30="ร","ร",IF('2.ชื่อนักเรียน'!$R30="มส","",IF(AE29="","",IF(AE29&gt;=80,4,IF(AE29&gt;=75,3.5,IF(AE29&gt;=70,3,IF(AE29&gt;=65,2.5,IF(AE29&gt;=60,2,IF(AE29&gt;=55,1.5,IF(AE29&gt;=50,1,0)))))))))))</f>
        <v/>
      </c>
      <c r="AG29" s="126" t="str">
        <f>IF(AG$8="","",IF('2.ชื่อนักเรียน'!$R30="ร","ร",IF('2.ชื่อนักเรียน'!$R30="มส","",IF(OR(VLOOKUP($A29,'02.คีย์เทอม1'!$A$9:$DY$58,75,FALSE)="",VLOOKUP($A29,'03.คีย์เทอม2'!$A$9:$DY$58,75,FALSE)=""),"",(IF(VLOOKUP($A29,'02.คีย์เทอม1'!$A$9:$DY$58,76,FALSE)="",VLOOKUP($A29,'02.คีย์เทอม1'!$A$9:$DY$58,75,FALSE),VLOOKUP($A29,'02.คีย์เทอม1'!$A$9:$DY$58,76,FALSE))+IF(VLOOKUP($A29,'03.คีย์เทอม2'!$A$9:$DY$58,76,FALSE)="",VLOOKUP($A29,'03.คีย์เทอม2'!$A$9:$DY$58,75,FALSE),VLOOKUP($A29,'03.คีย์เทอม2'!$A$9:$DY$58,76,FALSE)))*100/200))))</f>
        <v/>
      </c>
      <c r="AH29" s="125" t="str">
        <f>IF(AG$8="","",IF('2.ชื่อนักเรียน'!$R30="ร","ร",IF('2.ชื่อนักเรียน'!$R30="มส","",IF(AG29="","",IF(AG29&gt;=80,4,IF(AG29&gt;=75,3.5,IF(AG29&gt;=70,3,IF(AG29&gt;=65,2.5,IF(AG29&gt;=60,2,IF(AG29&gt;=55,1.5,IF(AG29&gt;=50,1,0)))))))))))</f>
        <v/>
      </c>
      <c r="AI29" s="126" t="str">
        <f>IF(AI$8="","",IF('2.ชื่อนักเรียน'!$R30="ร","ร",IF('2.ชื่อนักเรียน'!$R30="มส","",IF(OR(VLOOKUP($A29,'02.คีย์เทอม1'!$A$9:$DY$58,80,FALSE)="",VLOOKUP($A29,'03.คีย์เทอม2'!$A$9:$DY$58,80,FALSE)=""),"",(IF(VLOOKUP($A29,'02.คีย์เทอม1'!$A$9:$DY$58,81,FALSE)="",VLOOKUP($A29,'02.คีย์เทอม1'!$A$9:$DY$58,80,FALSE),VLOOKUP($A29,'02.คีย์เทอม1'!$A$9:$DY$58,81,FALSE))+IF(VLOOKUP($A29,'03.คีย์เทอม2'!$A$9:$DY$58,81,FALSE)="",VLOOKUP($A29,'03.คีย์เทอม2'!$A$9:$DY$58,80,FALSE),VLOOKUP($A29,'03.คีย์เทอม2'!$A$9:$DY$58,81,FALSE)))*100/200))))</f>
        <v/>
      </c>
      <c r="AJ29" s="125" t="str">
        <f>IF(AI$8="","",IF('2.ชื่อนักเรียน'!$R30="ร","ร",IF('2.ชื่อนักเรียน'!$R30="มส","",IF(AI29="","",IF(AI29&gt;=80,4,IF(AI29&gt;=75,3.5,IF(AI29&gt;=70,3,IF(AI29&gt;=65,2.5,IF(AI29&gt;=60,2,IF(AI29&gt;=55,1.5,IF(AI29&gt;=50,1,0)))))))))))</f>
        <v/>
      </c>
      <c r="AK29" s="126" t="str">
        <f>IF(AK$8="","",IF('2.ชื่อนักเรียน'!$R30="ร","ร",IF('2.ชื่อนักเรียน'!$R30="มส","",IF(OR(VLOOKUP($A29,'02.คีย์เทอม1'!$A$9:$DY$58,85,FALSE)="",VLOOKUP($A29,'03.คีย์เทอม2'!$A$9:$DY$58,85,FALSE)=""),"",(IF(VLOOKUP($A29,'02.คีย์เทอม1'!$A$9:$DY$58,86,FALSE)="",VLOOKUP($A29,'02.คีย์เทอม1'!$A$9:$DY$58,85,FALSE),VLOOKUP($A29,'02.คีย์เทอม1'!$A$9:$DY$58,86,FALSE))+IF(VLOOKUP($A29,'03.คีย์เทอม2'!$A$9:$DY$58,86,FALSE)="",VLOOKUP($A29,'03.คีย์เทอม2'!$A$9:$DY$58,85,FALSE),VLOOKUP($A29,'03.คีย์เทอม2'!$A$9:$DY$58,86,FALSE)))*100/200))))</f>
        <v/>
      </c>
      <c r="AL29" s="125" t="str">
        <f>IF(AK$8="","",IF('2.ชื่อนักเรียน'!$R30="ร","ร",IF('2.ชื่อนักเรียน'!$R30="มส","",IF(AK29="","",IF(AK29&gt;=80,4,IF(AK29&gt;=75,3.5,IF(AK29&gt;=70,3,IF(AK29&gt;=65,2.5,IF(AK29&gt;=60,2,IF(AK29&gt;=55,1.5,IF(AK29&gt;=50,1,0)))))))))))</f>
        <v/>
      </c>
      <c r="AM29" s="126" t="str">
        <f>IF(AM$8="","",IF('2.ชื่อนักเรียน'!$R30="ร","ร",IF('2.ชื่อนักเรียน'!$R30="มส","",IF(OR(VLOOKUP($A29,'02.คีย์เทอม1'!$A$9:$DY$58,90,FALSE)="",VLOOKUP($A29,'03.คีย์เทอม2'!$A$9:$DY$58,90,FALSE)=""),"",(IF(VLOOKUP($A29,'02.คีย์เทอม1'!$A$9:$DY$58,91,FALSE)="",VLOOKUP($A29,'02.คีย์เทอม1'!$A$9:$DY$58,90,FALSE),VLOOKUP($A29,'02.คีย์เทอม1'!$A$9:$DY$58,91,FALSE))+IF(VLOOKUP($A29,'03.คีย์เทอม2'!$A$9:$DY$58,91,FALSE)="",VLOOKUP($A29,'03.คีย์เทอม2'!$A$9:$DY$58,90,FALSE),VLOOKUP($A29,'03.คีย์เทอม2'!$A$9:$DY$58,91,FALSE)))*100/200))))</f>
        <v/>
      </c>
      <c r="AN29" s="125" t="str">
        <f>IF(AM$8="","",IF('2.ชื่อนักเรียน'!$R30="ร","ร",IF('2.ชื่อนักเรียน'!$R30="มส","",IF(AM29="","",IF(AM29&gt;=80,4,IF(AM29&gt;=75,3.5,IF(AM29&gt;=70,3,IF(AM29&gt;=65,2.5,IF(AM29&gt;=60,2,IF(AM29&gt;=55,1.5,IF(AM29&gt;=50,1,0)))))))))))</f>
        <v/>
      </c>
      <c r="AO29" s="126" t="str">
        <f>IF(AO$8="","",IF('2.ชื่อนักเรียน'!$R30="ร","ร",IF('2.ชื่อนักเรียน'!$R30="มส","",IF(OR(VLOOKUP($A29,'02.คีย์เทอม1'!$A$9:$DY$58,95,FALSE)="",VLOOKUP($A29,'03.คีย์เทอม2'!$A$9:$DY$58,95,FALSE)=""),"",(IF(VLOOKUP($A29,'02.คีย์เทอม1'!$A$9:$DY$58,96,FALSE)="",VLOOKUP($A29,'02.คีย์เทอม1'!$A$9:$DY$58,95,FALSE),VLOOKUP($A29,'02.คีย์เทอม1'!$A$9:$DY$58,96,FALSE))+IF(VLOOKUP($A29,'03.คีย์เทอม2'!$A$9:$DY$58,96,FALSE)="",VLOOKUP($A29,'03.คีย์เทอม2'!$A$9:$DY$58,95,FALSE),VLOOKUP($A29,'03.คีย์เทอม2'!$A$9:$DY$58,96,FALSE)))*100/200))))</f>
        <v/>
      </c>
      <c r="AP29" s="125" t="str">
        <f>IF(AO$8="","",IF('2.ชื่อนักเรียน'!$R30="ร","ร",IF('2.ชื่อนักเรียน'!$R30="มส","",IF(AO29="","",IF(AO29&gt;=80,4,IF(AO29&gt;=75,3.5,IF(AO29&gt;=70,3,IF(AO29&gt;=65,2.5,IF(AO29&gt;=60,2,IF(AO29&gt;=55,1.5,IF(AO29&gt;=50,1,0)))))))))))</f>
        <v/>
      </c>
      <c r="AQ29" s="126" t="str">
        <f>IF(AQ$8="","",IF('2.ชื่อนักเรียน'!$R30="ร","ร",IF('2.ชื่อนักเรียน'!$R30="มส","",IF(OR(VLOOKUP($A29,'02.คีย์เทอม1'!$A$9:$DY$58,100,FALSE)="",VLOOKUP($A29,'03.คีย์เทอม2'!$A$9:$DY$58,100,FALSE)=""),"",(IF(VLOOKUP($A29,'02.คีย์เทอม1'!$A$9:$DY$58,101,FALSE)="",VLOOKUP($A29,'02.คีย์เทอม1'!$A$9:$DY$58,100,FALSE),VLOOKUP($A29,'02.คีย์เทอม1'!$A$9:$DY$58,101,FALSE))+IF(VLOOKUP($A29,'03.คีย์เทอม2'!$A$9:$DY$58,101,FALSE)="",VLOOKUP($A29,'03.คีย์เทอม2'!$A$9:$DY$58,100,FALSE),VLOOKUP($A29,'03.คีย์เทอม2'!$A$9:$DY$58,101,FALSE)))*100/200))))</f>
        <v/>
      </c>
      <c r="AR29" s="125" t="str">
        <f>IF(AQ$8="","",IF('2.ชื่อนักเรียน'!$R30="ร","ร",IF('2.ชื่อนักเรียน'!$R30="มส","",IF(AQ29="","",IF(AQ29&gt;=80,4,IF(AQ29&gt;=75,3.5,IF(AQ29&gt;=70,3,IF(AQ29&gt;=65,2.5,IF(AQ29&gt;=60,2,IF(AQ29&gt;=55,1.5,IF(AQ29&gt;=50,1,0)))))))))))</f>
        <v/>
      </c>
      <c r="AS29" s="126" t="str">
        <f>IF(AS$8="","",IF('2.ชื่อนักเรียน'!$R30="ร","ร",IF('2.ชื่อนักเรียน'!$R30="มส","",IF(OR(VLOOKUP($A29,'02.คีย์เทอม1'!$A$9:$DY$58,105,FALSE)="",VLOOKUP($A29,'03.คีย์เทอม2'!$A$9:$DY$58,105,FALSE)=""),"",(IF(VLOOKUP($A29,'02.คีย์เทอม1'!$A$9:$DY$58,106,FALSE)="",VLOOKUP($A29,'02.คีย์เทอม1'!$A$9:$DY$58,105,FALSE),VLOOKUP($A29,'02.คีย์เทอม1'!$A$9:$DY$58,106,FALSE))+IF(VLOOKUP($A29,'03.คีย์เทอม2'!$A$9:$DY$58,106,FALSE)="",VLOOKUP($A29,'03.คีย์เทอม2'!$A$9:$DY$58,105,FALSE),VLOOKUP($A29,'03.คีย์เทอม2'!$A$9:$DY$58,106,FALSE)))*100/200))))</f>
        <v/>
      </c>
      <c r="AT29" s="125" t="str">
        <f>IF(AS$8="","",IF('2.ชื่อนักเรียน'!$R30="ร","ร",IF('2.ชื่อนักเรียน'!$R30="มส","",IF(AS29="","",IF(AS29&gt;=80,4,IF(AS29&gt;=75,3.5,IF(AS29&gt;=70,3,IF(AS29&gt;=65,2.5,IF(AS29&gt;=60,2,IF(AS29&gt;=55,1.5,IF(AS29&gt;=50,1,0)))))))))))</f>
        <v/>
      </c>
      <c r="AU29" s="126" t="str">
        <f t="shared" si="16"/>
        <v/>
      </c>
      <c r="AV29" s="126" t="str">
        <f t="shared" si="17"/>
        <v/>
      </c>
      <c r="AW29" s="541" t="str">
        <f t="shared" si="18"/>
        <v/>
      </c>
      <c r="AX29" s="539" t="str">
        <f>IF('2.ชื่อนักเรียน'!R30="มส","มส",IF('2.ชื่อนักเรียน'!R30="ย้าย","ย้าย",IF('2.ชื่อนักเรียน'!R30="ร","ร",IF(CE29="","",RANK(CE29,$CE$10:$CE$59,0)))))</f>
        <v/>
      </c>
      <c r="AY29" s="393" t="str">
        <f t="shared" si="19"/>
        <v/>
      </c>
      <c r="AZ29" s="381" t="str">
        <f t="shared" si="1"/>
        <v/>
      </c>
      <c r="BA29" s="383" t="str">
        <f t="shared" si="20"/>
        <v/>
      </c>
      <c r="BB29" s="335" t="str">
        <f t="shared" si="2"/>
        <v/>
      </c>
      <c r="BC29" s="335" t="str">
        <f t="shared" si="21"/>
        <v/>
      </c>
      <c r="BD29" s="335" t="str">
        <f t="shared" si="3"/>
        <v/>
      </c>
      <c r="BE29" s="335" t="str">
        <f t="shared" si="4"/>
        <v/>
      </c>
      <c r="BF29" s="331" t="str">
        <f t="shared" si="5"/>
        <v/>
      </c>
      <c r="BG29" s="331" t="str">
        <f t="shared" si="6"/>
        <v/>
      </c>
      <c r="BH29" s="335" t="str">
        <f t="shared" si="7"/>
        <v/>
      </c>
      <c r="BI29" s="335" t="str">
        <f t="shared" si="22"/>
        <v/>
      </c>
      <c r="BJ29" s="335" t="str">
        <f t="shared" si="8"/>
        <v/>
      </c>
      <c r="BK29" s="335" t="str">
        <f t="shared" si="23"/>
        <v/>
      </c>
      <c r="BL29" s="335" t="str">
        <f t="shared" si="9"/>
        <v/>
      </c>
      <c r="BM29" s="335" t="str">
        <f t="shared" si="10"/>
        <v/>
      </c>
      <c r="BN29" s="335" t="str">
        <f t="shared" si="11"/>
        <v/>
      </c>
      <c r="BO29" s="335" t="str">
        <f t="shared" si="12"/>
        <v/>
      </c>
      <c r="BP29" s="331" t="str">
        <f t="shared" si="13"/>
        <v/>
      </c>
      <c r="BQ29" s="384" t="str">
        <f t="shared" si="14"/>
        <v/>
      </c>
      <c r="BR29" s="332" t="str">
        <f t="shared" si="15"/>
        <v/>
      </c>
      <c r="BS29" s="381" t="str">
        <f t="shared" si="24"/>
        <v/>
      </c>
      <c r="BT29" s="331" t="str">
        <f t="shared" si="25"/>
        <v/>
      </c>
      <c r="BU29" s="331" t="str">
        <f t="shared" si="26"/>
        <v/>
      </c>
      <c r="BV29" s="331" t="str">
        <f t="shared" si="27"/>
        <v/>
      </c>
      <c r="BW29" s="331" t="str">
        <f t="shared" si="28"/>
        <v/>
      </c>
      <c r="BX29" s="331" t="str">
        <f t="shared" si="29"/>
        <v/>
      </c>
      <c r="BY29" s="331" t="str">
        <f t="shared" si="30"/>
        <v/>
      </c>
      <c r="BZ29" s="331" t="str">
        <f t="shared" si="31"/>
        <v/>
      </c>
      <c r="CA29" s="331" t="str">
        <f t="shared" si="32"/>
        <v/>
      </c>
      <c r="CB29" s="331" t="str">
        <f t="shared" si="33"/>
        <v/>
      </c>
      <c r="CC29" s="384" t="str">
        <f t="shared" si="34"/>
        <v/>
      </c>
      <c r="CD29" s="332" t="str">
        <f t="shared" si="35"/>
        <v/>
      </c>
      <c r="CE29" s="177" t="str">
        <f t="shared" si="36"/>
        <v/>
      </c>
    </row>
    <row r="30" spans="1:83" s="17" customFormat="1" ht="16.5" customHeight="1" x14ac:dyDescent="0.2">
      <c r="A30" s="18">
        <v>21</v>
      </c>
      <c r="B30" s="122" t="str">
        <f>IF('2.ชื่อนักเรียน'!$C31="","",'2.ชื่อนักเรียน'!$C31)</f>
        <v/>
      </c>
      <c r="C30" s="26" t="str">
        <f>IF('2.ชื่อนักเรียน'!$D31="","",'2.ชื่อนักเรียน'!$D31)</f>
        <v/>
      </c>
      <c r="D30" s="207" t="str">
        <f>IF(D$8="","",IF('2.ชื่อนักเรียน'!$R31="ร","ร",IF('2.ชื่อนักเรียน'!$R31="มส","",IF(OR(VLOOKUP($A30,'02.คีย์เทอม1'!$A$9:$DY$58,10,FALSE)="",VLOOKUP($A30,'03.คีย์เทอม2'!$A$9:$DY$58,10,FALSE)=""),"",(IF(VLOOKUP($A30,'02.คีย์เทอม1'!$A$9:$DY$58,11,FALSE)="",VLOOKUP($A30,'02.คีย์เทอม1'!$A$9:$DY$58,10,FALSE),VLOOKUP($A30,'02.คีย์เทอม1'!$A$9:$DY$58,11,FALSE))+IF(VLOOKUP($A30,'03.คีย์เทอม2'!$A$9:$DY$58,11,FALSE)="",VLOOKUP($A30,'03.คีย์เทอม2'!$A$9:$DY$58,10,FALSE),VLOOKUP($A30,'03.คีย์เทอม2'!$A$9:$DY$58,11,FALSE)))*100/200))))</f>
        <v/>
      </c>
      <c r="E30" s="125" t="str">
        <f>IF(D$8="","",IF('2.ชื่อนักเรียน'!$R31="ร","ร",IF('2.ชื่อนักเรียน'!$R31="มส","",IF(D30="","",IF(D30&gt;=80,4,IF(D30&gt;=75,3.5,IF(D30&gt;=70,3,IF(D30&gt;=65,2.5,IF(D30&gt;=60,2,IF(D30&gt;=55,1.5,IF(D30&gt;=50,1,0)))))))))))</f>
        <v/>
      </c>
      <c r="F30" s="126" t="str">
        <f>IF(F$8="","",IF('2.ชื่อนักเรียน'!$R31="ร","ร",IF('2.ชื่อนักเรียน'!$R31="มส","",IF(OR(VLOOKUP($A30,'02.คีย์เทอม1'!$A$9:$DY$58,15,FALSE)="",VLOOKUP($A30,'03.คีย์เทอม2'!$A$9:$DY$58,15,FALSE)=""),"",(IF(VLOOKUP($A30,'02.คีย์เทอม1'!$A$9:$DY$58,16,FALSE)="",VLOOKUP($A30,'02.คีย์เทอม1'!$A$9:$DY$58,15,FALSE),VLOOKUP($A30,'02.คีย์เทอม1'!$A$9:$DY$58,16,FALSE))+IF(VLOOKUP($A30,'03.คีย์เทอม2'!$A$9:$DY$58,16,FALSE)="",VLOOKUP($A30,'03.คีย์เทอม2'!$A$9:$DY$58,15,FALSE),VLOOKUP($A30,'03.คีย์เทอม2'!$A$9:$DY$58,16,FALSE)))*100/200))))</f>
        <v/>
      </c>
      <c r="G30" s="125" t="str">
        <f>IF(F$8="","",IF('2.ชื่อนักเรียน'!$R31="ร","ร",IF('2.ชื่อนักเรียน'!$R31="มส","",IF(F30="","",IF(F30&gt;=80,4,IF(F30&gt;=75,3.5,IF(F30&gt;=70,3,IF(F30&gt;=65,2.5,IF(F30&gt;=60,2,IF(F30&gt;=55,1.5,IF(F30&gt;=50,1,0)))))))))))</f>
        <v/>
      </c>
      <c r="H30" s="126" t="str">
        <f>IF(H$8="","",IF('2.ชื่อนักเรียน'!$R31="ร","ร",IF('2.ชื่อนักเรียน'!$R31="มส","",IF(OR(VLOOKUP($A30,'02.คีย์เทอม1'!$A$9:$DY$58,20,FALSE)="",VLOOKUP($A30,'03.คีย์เทอม2'!$A$9:$DY$58,20,FALSE)=""),"",(IF(VLOOKUP($A30,'02.คีย์เทอม1'!$A$9:$DY$58,21,FALSE)="",VLOOKUP($A30,'02.คีย์เทอม1'!$A$9:$DY$58,20,FALSE),VLOOKUP($A30,'02.คีย์เทอม1'!$A$9:$DY$58,21,FALSE))+IF(VLOOKUP($A30,'03.คีย์เทอม2'!$A$9:$DY$58,21,FALSE)="",VLOOKUP($A30,'03.คีย์เทอม2'!$A$9:$DY$58,20,FALSE),VLOOKUP($A30,'03.คีย์เทอม2'!$A$9:$DY$58,21,FALSE)))*100/200))))</f>
        <v/>
      </c>
      <c r="I30" s="125" t="str">
        <f>IF(H$8="","",IF('2.ชื่อนักเรียน'!$R31="ร","ร",IF('2.ชื่อนักเรียน'!$R31="มส","",IF(H30="","",IF(H30&gt;=80,4,IF(H30&gt;=75,3.5,IF(H30&gt;=70,3,IF(H30&gt;=65,2.5,IF(H30&gt;=60,2,IF(H30&gt;=55,1.5,IF(H30&gt;=50,1,0)))))))))))</f>
        <v/>
      </c>
      <c r="J30" s="126" t="str">
        <f>IF(J$8="","",IF('2.ชื่อนักเรียน'!$R31="ร","ร",IF('2.ชื่อนักเรียน'!$R31="มส","",IF(OR(VLOOKUP($A30,'02.คีย์เทอม1'!$A$9:$DY$58,25,FALSE)="",VLOOKUP($A30,'03.คีย์เทอม2'!$A$9:$DY$58,25,FALSE)=""),"",(IF(VLOOKUP($A30,'02.คีย์เทอม1'!$A$9:$DY$58,26,FALSE)="",VLOOKUP($A30,'02.คีย์เทอม1'!$A$9:$DY$58,25,FALSE),VLOOKUP($A30,'02.คีย์เทอม1'!$A$9:$DY$58,26,FALSE))+IF(VLOOKUP($A30,'03.คีย์เทอม2'!$A$9:$DY$58,26,FALSE)="",VLOOKUP($A30,'03.คีย์เทอม2'!$A$9:$DY$58,25,FALSE),VLOOKUP($A30,'03.คีย์เทอม2'!$A$9:$DY$58,26,FALSE)))*100/200))))</f>
        <v/>
      </c>
      <c r="K30" s="125" t="str">
        <f>IF(J$8="","",IF('2.ชื่อนักเรียน'!$R31="ร","ร",IF('2.ชื่อนักเรียน'!$R31="มส","",IF(J30="","",IF(J30&gt;=80,4,IF(J30&gt;=75,3.5,IF(J30&gt;=70,3,IF(J30&gt;=65,2.5,IF(J30&gt;=60,2,IF(J30&gt;=55,1.5,IF(J30&gt;=50,1,0)))))))))))</f>
        <v/>
      </c>
      <c r="L30" s="126" t="str">
        <f>IF(L$8="","",IF('2.ชื่อนักเรียน'!$R31="ร","ร",IF('2.ชื่อนักเรียน'!$R31="มส","",IF(OR(VLOOKUP($A30,'02.คีย์เทอม1'!$A$9:$DY$58,30,FALSE)="",VLOOKUP($A30,'03.คีย์เทอม2'!$A$9:$DY$58,30,FALSE)=""),"",(IF(VLOOKUP($A30,'02.คีย์เทอม1'!$A$9:$DY$58,31,FALSE)="",VLOOKUP($A30,'02.คีย์เทอม1'!$A$9:$DY$58,30,FALSE),VLOOKUP($A30,'02.คีย์เทอม1'!$A$9:$DY$58,31,FALSE))+IF(VLOOKUP($A30,'03.คีย์เทอม2'!$A$9:$DY$58,31,FALSE)="",VLOOKUP($A30,'03.คีย์เทอม2'!$A$9:$DY$58,30,FALSE),VLOOKUP($A30,'03.คีย์เทอม2'!$A$9:$DY$58,31,FALSE)))*100/200))))</f>
        <v/>
      </c>
      <c r="M30" s="125" t="str">
        <f>IF(L$8="","",IF('2.ชื่อนักเรียน'!$R31="ร","ร",IF('2.ชื่อนักเรียน'!$R31="มส","",IF(L30="","",IF(L30&gt;=80,4,IF(L30&gt;=75,3.5,IF(L30&gt;=70,3,IF(L30&gt;=65,2.5,IF(L30&gt;=60,2,IF(L30&gt;=55,1.5,IF(L30&gt;=50,1,0)))))))))))</f>
        <v/>
      </c>
      <c r="N30" s="126" t="str">
        <f>IF(N$8="","",IF('2.ชื่อนักเรียน'!$R31="ร","ร",IF('2.ชื่อนักเรียน'!$R31="มส","",IF(OR(VLOOKUP($A30,'02.คีย์เทอม1'!$A$9:$DY$58,35,FALSE)="",VLOOKUP($A30,'03.คีย์เทอม2'!$A$9:$DY$58,35,FALSE)=""),"",(IF(VLOOKUP($A30,'02.คีย์เทอม1'!$A$9:$DY$58,36,FALSE)="",VLOOKUP($A30,'02.คีย์เทอม1'!$A$9:$DY$58,35,FALSE),VLOOKUP($A30,'02.คีย์เทอม1'!$A$9:$DY$58,36,FALSE))+IF(VLOOKUP($A30,'03.คีย์เทอม2'!$A$9:$DY$58,36,FALSE)="",VLOOKUP($A30,'03.คีย์เทอม2'!$A$9:$DY$58,35,FALSE),VLOOKUP($A30,'03.คีย์เทอม2'!$A$9:$DY$58,36,FALSE)))*100/200))))</f>
        <v/>
      </c>
      <c r="O30" s="125" t="str">
        <f>IF(N$8="","",IF('2.ชื่อนักเรียน'!$R31="ร","ร",IF('2.ชื่อนักเรียน'!$R31="มส","",IF(N30="","",IF(N30&gt;=80,4,IF(N30&gt;=75,3.5,IF(N30&gt;=70,3,IF(N30&gt;=65,2.5,IF(N30&gt;=60,2,IF(N30&gt;=55,1.5,IF(N30&gt;=50,1,0)))))))))))</f>
        <v/>
      </c>
      <c r="P30" s="126" t="str">
        <f>IF(P$8="","",IF('2.ชื่อนักเรียน'!$R31="ร","ร",IF('2.ชื่อนักเรียน'!$R31="มส","",IF(OR(VLOOKUP($A30,'02.คีย์เทอม1'!$A$9:$DY$58,40,FALSE)="",VLOOKUP($A30,'03.คีย์เทอม2'!$A$9:$DY$58,40,FALSE)=""),"",(IF(VLOOKUP($A30,'02.คีย์เทอม1'!$A$9:$DY$58,41,FALSE)="",VLOOKUP($A30,'02.คีย์เทอม1'!$A$9:$DY$58,40,FALSE),VLOOKUP($A30,'02.คีย์เทอม1'!$A$9:$DY$58,41,FALSE))+IF(VLOOKUP($A30,'03.คีย์เทอม2'!$A$9:$DY$58,41,FALSE)="",VLOOKUP($A30,'03.คีย์เทอม2'!$A$9:$DY$58,40,FALSE),VLOOKUP($A30,'03.คีย์เทอม2'!$A$9:$DY$58,41,FALSE)))*100/200))))</f>
        <v/>
      </c>
      <c r="Q30" s="125" t="str">
        <f>IF(P$8="","",IF('2.ชื่อนักเรียน'!$R31="ร","ร",IF('2.ชื่อนักเรียน'!$R31="มส","",IF(P30="","",IF(P30&gt;=80,4,IF(P30&gt;=75,3.5,IF(P30&gt;=70,3,IF(P30&gt;=65,2.5,IF(P30&gt;=60,2,IF(P30&gt;=55,1.5,IF(P30&gt;=50,1,0)))))))))))</f>
        <v/>
      </c>
      <c r="R30" s="126" t="str">
        <f>IF(R$8="","",IF('2.ชื่อนักเรียน'!$R31="ร","ร",IF('2.ชื่อนักเรียน'!$R31="มส","",IF(OR(VLOOKUP($A30,'02.คีย์เทอม1'!$A$9:$DY$58,45,FALSE)="",VLOOKUP($A30,'03.คีย์เทอม2'!$A$9:$DY$58,45,FALSE)=""),"",(IF(VLOOKUP($A30,'02.คีย์เทอม1'!$A$9:$DY$58,46,FALSE)="",VLOOKUP($A30,'02.คีย์เทอม1'!$A$9:$DY$58,45,FALSE),VLOOKUP($A30,'02.คีย์เทอม1'!$A$9:$DY$58,46,FALSE))+IF(VLOOKUP($A30,'03.คีย์เทอม2'!$A$9:$DY$58,46,FALSE)="",VLOOKUP($A30,'03.คีย์เทอม2'!$A$9:$DY$58,45,FALSE),VLOOKUP($A30,'03.คีย์เทอม2'!$A$9:$DY$58,46,FALSE)))*100/200))))</f>
        <v/>
      </c>
      <c r="S30" s="125" t="str">
        <f>IF(R$8="","",IF('2.ชื่อนักเรียน'!$R31="ร","ร",IF('2.ชื่อนักเรียน'!$R31="มส","",IF(R30="","",IF(R30&gt;=80,4,IF(R30&gt;=75,3.5,IF(R30&gt;=70,3,IF(R30&gt;=65,2.5,IF(R30&gt;=60,2,IF(R30&gt;=55,1.5,IF(R30&gt;=50,1,0)))))))))))</f>
        <v/>
      </c>
      <c r="T30" s="126" t="str">
        <f>IF(T$8="","",IF('2.ชื่อนักเรียน'!$R31="ร","ร",IF('2.ชื่อนักเรียน'!$R31="มส","",IF(OR(VLOOKUP($A30,'02.คีย์เทอม1'!$A$9:$DY$58,50,FALSE)="",VLOOKUP($A30,'03.คีย์เทอม2'!$A$9:$DY$58,50,FALSE)=""),"",(IF(VLOOKUP($A30,'02.คีย์เทอม1'!$A$9:$DY$58,51,FALSE)="",VLOOKUP($A30,'02.คีย์เทอม1'!$A$9:$DY$58,50,FALSE),VLOOKUP($A30,'02.คีย์เทอม1'!$A$9:$DY$58,51,FALSE))+IF(VLOOKUP($A30,'03.คีย์เทอม2'!$A$9:$DY$58,51,FALSE)="",VLOOKUP($A30,'03.คีย์เทอม2'!$A$9:$DY$58,50,FALSE),VLOOKUP($A30,'03.คีย์เทอม2'!$A$9:$DY$58,51,FALSE)))*100/200))))</f>
        <v/>
      </c>
      <c r="U30" s="125" t="str">
        <f>IF(T$8="","",IF('2.ชื่อนักเรียน'!$R31="ร","ร",IF('2.ชื่อนักเรียน'!$R31="มส","",IF(T30="","",IF(T30&gt;=80,4,IF(T30&gt;=75,3.5,IF(T30&gt;=70,3,IF(T30&gt;=65,2.5,IF(T30&gt;=60,2,IF(T30&gt;=55,1.5,IF(T30&gt;=50,1,0)))))))))))</f>
        <v/>
      </c>
      <c r="V30" s="126" t="str">
        <f>IF(V$8="","",IF('2.ชื่อนักเรียน'!$R31="ร","ร",IF('2.ชื่อนักเรียน'!$R31="มส","",IF(OR(VLOOKUP($A30,'02.คีย์เทอม1'!$A$9:$DY$58,55,FALSE)="",VLOOKUP($A30,'03.คีย์เทอม2'!$A$9:$DY$58,55,FALSE)=""),"",(IF(VLOOKUP($A30,'02.คีย์เทอม1'!$A$9:$DY$58,56,FALSE)="",VLOOKUP($A30,'02.คีย์เทอม1'!$A$9:$DY$58,55,FALSE),VLOOKUP($A30,'02.คีย์เทอม1'!$A$9:$DY$58,56,FALSE))+IF(VLOOKUP($A30,'03.คีย์เทอม2'!$A$9:$DY$58,56,FALSE)="",VLOOKUP($A30,'03.คีย์เทอม2'!$A$9:$DY$58,55,FALSE),VLOOKUP($A30,'03.คีย์เทอม2'!$A$9:$DY$58,56,FALSE)))*100/200))))</f>
        <v/>
      </c>
      <c r="W30" s="208" t="str">
        <f>IF(V$8="","",IF('2.ชื่อนักเรียน'!$R31="ร","ร",IF('2.ชื่อนักเรียน'!$R31="มส","",IF(V30="","",IF(V30&gt;=80,4,IF(V30&gt;=75,3.5,IF(V30&gt;=70,3,IF(V30&gt;=65,2.5,IF(V30&gt;=60,2,IF(V30&gt;=55,1.5,IF(V30&gt;=50,1,0)))))))))))</f>
        <v/>
      </c>
      <c r="X30" s="18">
        <v>21</v>
      </c>
      <c r="Y30" s="122" t="str">
        <f>IF('2.ชื่อนักเรียน'!$C31="","",'2.ชื่อนักเรียน'!$C31)</f>
        <v/>
      </c>
      <c r="Z30" s="272" t="str">
        <f>IF('2.ชื่อนักเรียน'!$D31="","",'2.ชื่อนักเรียน'!$D31)</f>
        <v/>
      </c>
      <c r="AA30" s="378" t="str">
        <f>IF(AA$8="","",IF('2.ชื่อนักเรียน'!$R31="ร","ร",IF('2.ชื่อนักเรียน'!$R31="มส","",IF(OR(VLOOKUP($A30,'02.คีย์เทอม1'!$A$9:$DY$58,60,FALSE)="",VLOOKUP($A30,'03.คีย์เทอม2'!$A$9:$DY$58,60,FALSE)=""),"",(IF(VLOOKUP($A30,'02.คีย์เทอม1'!$A$9:$DY$58,61,FALSE)="",VLOOKUP($A30,'02.คีย์เทอม1'!$A$9:$DY$58,60,FALSE),VLOOKUP($A30,'02.คีย์เทอม1'!$A$9:$DY$58,61,FALSE))+IF(VLOOKUP($A30,'03.คีย์เทอม2'!$A$9:$DY$58,61,FALSE)="",VLOOKUP($A30,'03.คีย์เทอม2'!$A$9:$DY$58,60,FALSE),VLOOKUP($A30,'03.คีย์เทอม2'!$A$9:$DY$58,61,FALSE)))*100/200))))</f>
        <v/>
      </c>
      <c r="AB30" s="125" t="str">
        <f>IF(AA$8="","",IF('2.ชื่อนักเรียน'!$R31="ร","ร",IF('2.ชื่อนักเรียน'!$R31="มส","",IF(AA30="","",IF(AA30&gt;=80,4,IF(AA30&gt;=75,3.5,IF(AA30&gt;=70,3,IF(AA30&gt;=65,2.5,IF(AA30&gt;=60,2,IF(AA30&gt;=55,1.5,IF(AA30&gt;=50,1,0)))))))))))</f>
        <v/>
      </c>
      <c r="AC30" s="126" t="str">
        <f>IF(AC$8="","",IF('2.ชื่อนักเรียน'!$R31="ร","ร",IF('2.ชื่อนักเรียน'!$R31="มส","",IF(OR(VLOOKUP($A30,'02.คีย์เทอม1'!$A$9:$DY$58,65,FALSE)="",VLOOKUP($A30,'03.คีย์เทอม2'!$A$9:$DY$58,65,FALSE)=""),"",(IF(VLOOKUP($A30,'02.คีย์เทอม1'!$A$9:$DY$58,66,FALSE)="",VLOOKUP($A30,'02.คีย์เทอม1'!$A$9:$DY$58,65,FALSE),VLOOKUP($A30,'02.คีย์เทอม1'!$A$9:$DY$58,66,FALSE))+IF(VLOOKUP($A30,'03.คีย์เทอม2'!$A$9:$DY$58,66,FALSE)="",VLOOKUP($A30,'03.คีย์เทอม2'!$A$9:$DY$58,65,FALSE),VLOOKUP($A30,'03.คีย์เทอม2'!$A$9:$DY$58,66,FALSE)))*100/200))))</f>
        <v/>
      </c>
      <c r="AD30" s="125" t="str">
        <f>IF(AC$8="","",IF('2.ชื่อนักเรียน'!$R31="ร","ร",IF('2.ชื่อนักเรียน'!$R31="มส","",IF(AC30="","",IF(AC30&gt;=80,4,IF(AC30&gt;=75,3.5,IF(AC30&gt;=70,3,IF(AC30&gt;=65,2.5,IF(AC30&gt;=60,2,IF(AC30&gt;=55,1.5,IF(AC30&gt;=50,1,0)))))))))))</f>
        <v/>
      </c>
      <c r="AE30" s="126" t="str">
        <f>IF(AE$8="","",IF('2.ชื่อนักเรียน'!$R31="ร","ร",IF('2.ชื่อนักเรียน'!$R31="มส","",IF(OR(VLOOKUP($A30,'02.คีย์เทอม1'!$A$9:$DY$58,70,FALSE)="",VLOOKUP($A30,'03.คีย์เทอม2'!$A$9:$DY$58,70,FALSE)=""),"",(IF(VLOOKUP($A30,'02.คีย์เทอม1'!$A$9:$DY$58,71,FALSE)="",VLOOKUP($A30,'02.คีย์เทอม1'!$A$9:$DY$58,70,FALSE),VLOOKUP($A30,'02.คีย์เทอม1'!$A$9:$DY$58,71,FALSE))+IF(VLOOKUP($A30,'03.คีย์เทอม2'!$A$9:$DY$58,71,FALSE)="",VLOOKUP($A30,'03.คีย์เทอม2'!$A$9:$DY$58,70,FALSE),VLOOKUP($A30,'03.คีย์เทอม2'!$A$9:$DY$58,71,FALSE)))*100/200))))</f>
        <v/>
      </c>
      <c r="AF30" s="125" t="str">
        <f>IF(AE$8="","",IF('2.ชื่อนักเรียน'!$R31="ร","ร",IF('2.ชื่อนักเรียน'!$R31="มส","",IF(AE30="","",IF(AE30&gt;=80,4,IF(AE30&gt;=75,3.5,IF(AE30&gt;=70,3,IF(AE30&gt;=65,2.5,IF(AE30&gt;=60,2,IF(AE30&gt;=55,1.5,IF(AE30&gt;=50,1,0)))))))))))</f>
        <v/>
      </c>
      <c r="AG30" s="126" t="str">
        <f>IF(AG$8="","",IF('2.ชื่อนักเรียน'!$R31="ร","ร",IF('2.ชื่อนักเรียน'!$R31="มส","",IF(OR(VLOOKUP($A30,'02.คีย์เทอม1'!$A$9:$DY$58,75,FALSE)="",VLOOKUP($A30,'03.คีย์เทอม2'!$A$9:$DY$58,75,FALSE)=""),"",(IF(VLOOKUP($A30,'02.คีย์เทอม1'!$A$9:$DY$58,76,FALSE)="",VLOOKUP($A30,'02.คีย์เทอม1'!$A$9:$DY$58,75,FALSE),VLOOKUP($A30,'02.คีย์เทอม1'!$A$9:$DY$58,76,FALSE))+IF(VLOOKUP($A30,'03.คีย์เทอม2'!$A$9:$DY$58,76,FALSE)="",VLOOKUP($A30,'03.คีย์เทอม2'!$A$9:$DY$58,75,FALSE),VLOOKUP($A30,'03.คีย์เทอม2'!$A$9:$DY$58,76,FALSE)))*100/200))))</f>
        <v/>
      </c>
      <c r="AH30" s="125" t="str">
        <f>IF(AG$8="","",IF('2.ชื่อนักเรียน'!$R31="ร","ร",IF('2.ชื่อนักเรียน'!$R31="มส","",IF(AG30="","",IF(AG30&gt;=80,4,IF(AG30&gt;=75,3.5,IF(AG30&gt;=70,3,IF(AG30&gt;=65,2.5,IF(AG30&gt;=60,2,IF(AG30&gt;=55,1.5,IF(AG30&gt;=50,1,0)))))))))))</f>
        <v/>
      </c>
      <c r="AI30" s="126" t="str">
        <f>IF(AI$8="","",IF('2.ชื่อนักเรียน'!$R31="ร","ร",IF('2.ชื่อนักเรียน'!$R31="มส","",IF(OR(VLOOKUP($A30,'02.คีย์เทอม1'!$A$9:$DY$58,80,FALSE)="",VLOOKUP($A30,'03.คีย์เทอม2'!$A$9:$DY$58,80,FALSE)=""),"",(IF(VLOOKUP($A30,'02.คีย์เทอม1'!$A$9:$DY$58,81,FALSE)="",VLOOKUP($A30,'02.คีย์เทอม1'!$A$9:$DY$58,80,FALSE),VLOOKUP($A30,'02.คีย์เทอม1'!$A$9:$DY$58,81,FALSE))+IF(VLOOKUP($A30,'03.คีย์เทอม2'!$A$9:$DY$58,81,FALSE)="",VLOOKUP($A30,'03.คีย์เทอม2'!$A$9:$DY$58,80,FALSE),VLOOKUP($A30,'03.คีย์เทอม2'!$A$9:$DY$58,81,FALSE)))*100/200))))</f>
        <v/>
      </c>
      <c r="AJ30" s="125" t="str">
        <f>IF(AI$8="","",IF('2.ชื่อนักเรียน'!$R31="ร","ร",IF('2.ชื่อนักเรียน'!$R31="มส","",IF(AI30="","",IF(AI30&gt;=80,4,IF(AI30&gt;=75,3.5,IF(AI30&gt;=70,3,IF(AI30&gt;=65,2.5,IF(AI30&gt;=60,2,IF(AI30&gt;=55,1.5,IF(AI30&gt;=50,1,0)))))))))))</f>
        <v/>
      </c>
      <c r="AK30" s="126" t="str">
        <f>IF(AK$8="","",IF('2.ชื่อนักเรียน'!$R31="ร","ร",IF('2.ชื่อนักเรียน'!$R31="มส","",IF(OR(VLOOKUP($A30,'02.คีย์เทอม1'!$A$9:$DY$58,85,FALSE)="",VLOOKUP($A30,'03.คีย์เทอม2'!$A$9:$DY$58,85,FALSE)=""),"",(IF(VLOOKUP($A30,'02.คีย์เทอม1'!$A$9:$DY$58,86,FALSE)="",VLOOKUP($A30,'02.คีย์เทอม1'!$A$9:$DY$58,85,FALSE),VLOOKUP($A30,'02.คีย์เทอม1'!$A$9:$DY$58,86,FALSE))+IF(VLOOKUP($A30,'03.คีย์เทอม2'!$A$9:$DY$58,86,FALSE)="",VLOOKUP($A30,'03.คีย์เทอม2'!$A$9:$DY$58,85,FALSE),VLOOKUP($A30,'03.คีย์เทอม2'!$A$9:$DY$58,86,FALSE)))*100/200))))</f>
        <v/>
      </c>
      <c r="AL30" s="125" t="str">
        <f>IF(AK$8="","",IF('2.ชื่อนักเรียน'!$R31="ร","ร",IF('2.ชื่อนักเรียน'!$R31="มส","",IF(AK30="","",IF(AK30&gt;=80,4,IF(AK30&gt;=75,3.5,IF(AK30&gt;=70,3,IF(AK30&gt;=65,2.5,IF(AK30&gt;=60,2,IF(AK30&gt;=55,1.5,IF(AK30&gt;=50,1,0)))))))))))</f>
        <v/>
      </c>
      <c r="AM30" s="126" t="str">
        <f>IF(AM$8="","",IF('2.ชื่อนักเรียน'!$R31="ร","ร",IF('2.ชื่อนักเรียน'!$R31="มส","",IF(OR(VLOOKUP($A30,'02.คีย์เทอม1'!$A$9:$DY$58,90,FALSE)="",VLOOKUP($A30,'03.คีย์เทอม2'!$A$9:$DY$58,90,FALSE)=""),"",(IF(VLOOKUP($A30,'02.คีย์เทอม1'!$A$9:$DY$58,91,FALSE)="",VLOOKUP($A30,'02.คีย์เทอม1'!$A$9:$DY$58,90,FALSE),VLOOKUP($A30,'02.คีย์เทอม1'!$A$9:$DY$58,91,FALSE))+IF(VLOOKUP($A30,'03.คีย์เทอม2'!$A$9:$DY$58,91,FALSE)="",VLOOKUP($A30,'03.คีย์เทอม2'!$A$9:$DY$58,90,FALSE),VLOOKUP($A30,'03.คีย์เทอม2'!$A$9:$DY$58,91,FALSE)))*100/200))))</f>
        <v/>
      </c>
      <c r="AN30" s="125" t="str">
        <f>IF(AM$8="","",IF('2.ชื่อนักเรียน'!$R31="ร","ร",IF('2.ชื่อนักเรียน'!$R31="มส","",IF(AM30="","",IF(AM30&gt;=80,4,IF(AM30&gt;=75,3.5,IF(AM30&gt;=70,3,IF(AM30&gt;=65,2.5,IF(AM30&gt;=60,2,IF(AM30&gt;=55,1.5,IF(AM30&gt;=50,1,0)))))))))))</f>
        <v/>
      </c>
      <c r="AO30" s="126" t="str">
        <f>IF(AO$8="","",IF('2.ชื่อนักเรียน'!$R31="ร","ร",IF('2.ชื่อนักเรียน'!$R31="มส","",IF(OR(VLOOKUP($A30,'02.คีย์เทอม1'!$A$9:$DY$58,95,FALSE)="",VLOOKUP($A30,'03.คีย์เทอม2'!$A$9:$DY$58,95,FALSE)=""),"",(IF(VLOOKUP($A30,'02.คีย์เทอม1'!$A$9:$DY$58,96,FALSE)="",VLOOKUP($A30,'02.คีย์เทอม1'!$A$9:$DY$58,95,FALSE),VLOOKUP($A30,'02.คีย์เทอม1'!$A$9:$DY$58,96,FALSE))+IF(VLOOKUP($A30,'03.คีย์เทอม2'!$A$9:$DY$58,96,FALSE)="",VLOOKUP($A30,'03.คีย์เทอม2'!$A$9:$DY$58,95,FALSE),VLOOKUP($A30,'03.คีย์เทอม2'!$A$9:$DY$58,96,FALSE)))*100/200))))</f>
        <v/>
      </c>
      <c r="AP30" s="125" t="str">
        <f>IF(AO$8="","",IF('2.ชื่อนักเรียน'!$R31="ร","ร",IF('2.ชื่อนักเรียน'!$R31="มส","",IF(AO30="","",IF(AO30&gt;=80,4,IF(AO30&gt;=75,3.5,IF(AO30&gt;=70,3,IF(AO30&gt;=65,2.5,IF(AO30&gt;=60,2,IF(AO30&gt;=55,1.5,IF(AO30&gt;=50,1,0)))))))))))</f>
        <v/>
      </c>
      <c r="AQ30" s="126" t="str">
        <f>IF(AQ$8="","",IF('2.ชื่อนักเรียน'!$R31="ร","ร",IF('2.ชื่อนักเรียน'!$R31="มส","",IF(OR(VLOOKUP($A30,'02.คีย์เทอม1'!$A$9:$DY$58,100,FALSE)="",VLOOKUP($A30,'03.คีย์เทอม2'!$A$9:$DY$58,100,FALSE)=""),"",(IF(VLOOKUP($A30,'02.คีย์เทอม1'!$A$9:$DY$58,101,FALSE)="",VLOOKUP($A30,'02.คีย์เทอม1'!$A$9:$DY$58,100,FALSE),VLOOKUP($A30,'02.คีย์เทอม1'!$A$9:$DY$58,101,FALSE))+IF(VLOOKUP($A30,'03.คีย์เทอม2'!$A$9:$DY$58,101,FALSE)="",VLOOKUP($A30,'03.คีย์เทอม2'!$A$9:$DY$58,100,FALSE),VLOOKUP($A30,'03.คีย์เทอม2'!$A$9:$DY$58,101,FALSE)))*100/200))))</f>
        <v/>
      </c>
      <c r="AR30" s="125" t="str">
        <f>IF(AQ$8="","",IF('2.ชื่อนักเรียน'!$R31="ร","ร",IF('2.ชื่อนักเรียน'!$R31="มส","",IF(AQ30="","",IF(AQ30&gt;=80,4,IF(AQ30&gt;=75,3.5,IF(AQ30&gt;=70,3,IF(AQ30&gt;=65,2.5,IF(AQ30&gt;=60,2,IF(AQ30&gt;=55,1.5,IF(AQ30&gt;=50,1,0)))))))))))</f>
        <v/>
      </c>
      <c r="AS30" s="126" t="str">
        <f>IF(AS$8="","",IF('2.ชื่อนักเรียน'!$R31="ร","ร",IF('2.ชื่อนักเรียน'!$R31="มส","",IF(OR(VLOOKUP($A30,'02.คีย์เทอม1'!$A$9:$DY$58,105,FALSE)="",VLOOKUP($A30,'03.คีย์เทอม2'!$A$9:$DY$58,105,FALSE)=""),"",(IF(VLOOKUP($A30,'02.คีย์เทอม1'!$A$9:$DY$58,106,FALSE)="",VLOOKUP($A30,'02.คีย์เทอม1'!$A$9:$DY$58,105,FALSE),VLOOKUP($A30,'02.คีย์เทอม1'!$A$9:$DY$58,106,FALSE))+IF(VLOOKUP($A30,'03.คีย์เทอม2'!$A$9:$DY$58,106,FALSE)="",VLOOKUP($A30,'03.คีย์เทอม2'!$A$9:$DY$58,105,FALSE),VLOOKUP($A30,'03.คีย์เทอม2'!$A$9:$DY$58,106,FALSE)))*100/200))))</f>
        <v/>
      </c>
      <c r="AT30" s="125" t="str">
        <f>IF(AS$8="","",IF('2.ชื่อนักเรียน'!$R31="ร","ร",IF('2.ชื่อนักเรียน'!$R31="มส","",IF(AS30="","",IF(AS30&gt;=80,4,IF(AS30&gt;=75,3.5,IF(AS30&gt;=70,3,IF(AS30&gt;=65,2.5,IF(AS30&gt;=60,2,IF(AS30&gt;=55,1.5,IF(AS30&gt;=50,1,0)))))))))))</f>
        <v/>
      </c>
      <c r="AU30" s="126" t="str">
        <f t="shared" si="16"/>
        <v/>
      </c>
      <c r="AV30" s="126" t="str">
        <f t="shared" si="17"/>
        <v/>
      </c>
      <c r="AW30" s="541" t="str">
        <f t="shared" si="18"/>
        <v/>
      </c>
      <c r="AX30" s="539" t="str">
        <f>IF('2.ชื่อนักเรียน'!R31="มส","มส",IF('2.ชื่อนักเรียน'!R31="ย้าย","ย้าย",IF('2.ชื่อนักเรียน'!R31="ร","ร",IF(CE30="","",RANK(CE30,$CE$10:$CE$59,0)))))</f>
        <v/>
      </c>
      <c r="AY30" s="393" t="str">
        <f t="shared" si="19"/>
        <v/>
      </c>
      <c r="AZ30" s="381" t="str">
        <f t="shared" si="1"/>
        <v/>
      </c>
      <c r="BA30" s="383" t="str">
        <f t="shared" si="20"/>
        <v/>
      </c>
      <c r="BB30" s="335" t="str">
        <f t="shared" si="2"/>
        <v/>
      </c>
      <c r="BC30" s="335" t="str">
        <f t="shared" si="21"/>
        <v/>
      </c>
      <c r="BD30" s="335" t="str">
        <f t="shared" si="3"/>
        <v/>
      </c>
      <c r="BE30" s="335" t="str">
        <f t="shared" si="4"/>
        <v/>
      </c>
      <c r="BF30" s="331" t="str">
        <f t="shared" si="5"/>
        <v/>
      </c>
      <c r="BG30" s="331" t="str">
        <f t="shared" si="6"/>
        <v/>
      </c>
      <c r="BH30" s="335" t="str">
        <f t="shared" si="7"/>
        <v/>
      </c>
      <c r="BI30" s="335" t="str">
        <f t="shared" si="22"/>
        <v/>
      </c>
      <c r="BJ30" s="335" t="str">
        <f t="shared" si="8"/>
        <v/>
      </c>
      <c r="BK30" s="335" t="str">
        <f t="shared" si="23"/>
        <v/>
      </c>
      <c r="BL30" s="335" t="str">
        <f t="shared" si="9"/>
        <v/>
      </c>
      <c r="BM30" s="335" t="str">
        <f t="shared" si="10"/>
        <v/>
      </c>
      <c r="BN30" s="335" t="str">
        <f t="shared" si="11"/>
        <v/>
      </c>
      <c r="BO30" s="335" t="str">
        <f t="shared" si="12"/>
        <v/>
      </c>
      <c r="BP30" s="331" t="str">
        <f t="shared" si="13"/>
        <v/>
      </c>
      <c r="BQ30" s="384" t="str">
        <f t="shared" si="14"/>
        <v/>
      </c>
      <c r="BR30" s="332" t="str">
        <f t="shared" si="15"/>
        <v/>
      </c>
      <c r="BS30" s="381" t="str">
        <f t="shared" si="24"/>
        <v/>
      </c>
      <c r="BT30" s="331" t="str">
        <f t="shared" si="25"/>
        <v/>
      </c>
      <c r="BU30" s="331" t="str">
        <f t="shared" si="26"/>
        <v/>
      </c>
      <c r="BV30" s="331" t="str">
        <f t="shared" si="27"/>
        <v/>
      </c>
      <c r="BW30" s="331" t="str">
        <f t="shared" si="28"/>
        <v/>
      </c>
      <c r="BX30" s="331" t="str">
        <f t="shared" si="29"/>
        <v/>
      </c>
      <c r="BY30" s="331" t="str">
        <f t="shared" si="30"/>
        <v/>
      </c>
      <c r="BZ30" s="331" t="str">
        <f t="shared" si="31"/>
        <v/>
      </c>
      <c r="CA30" s="331" t="str">
        <f t="shared" si="32"/>
        <v/>
      </c>
      <c r="CB30" s="331" t="str">
        <f t="shared" si="33"/>
        <v/>
      </c>
      <c r="CC30" s="384" t="str">
        <f t="shared" si="34"/>
        <v/>
      </c>
      <c r="CD30" s="332" t="str">
        <f t="shared" si="35"/>
        <v/>
      </c>
      <c r="CE30" s="177" t="str">
        <f t="shared" si="36"/>
        <v/>
      </c>
    </row>
    <row r="31" spans="1:83" s="17" customFormat="1" ht="16.5" customHeight="1" x14ac:dyDescent="0.2">
      <c r="A31" s="18">
        <v>22</v>
      </c>
      <c r="B31" s="122" t="str">
        <f>IF('2.ชื่อนักเรียน'!$C32="","",'2.ชื่อนักเรียน'!$C32)</f>
        <v/>
      </c>
      <c r="C31" s="26" t="str">
        <f>IF('2.ชื่อนักเรียน'!$D32="","",'2.ชื่อนักเรียน'!$D32)</f>
        <v/>
      </c>
      <c r="D31" s="207" t="str">
        <f>IF(D$8="","",IF('2.ชื่อนักเรียน'!$R32="ร","ร",IF('2.ชื่อนักเรียน'!$R32="มส","",IF(OR(VLOOKUP($A31,'02.คีย์เทอม1'!$A$9:$DY$58,10,FALSE)="",VLOOKUP($A31,'03.คีย์เทอม2'!$A$9:$DY$58,10,FALSE)=""),"",(IF(VLOOKUP($A31,'02.คีย์เทอม1'!$A$9:$DY$58,11,FALSE)="",VLOOKUP($A31,'02.คีย์เทอม1'!$A$9:$DY$58,10,FALSE),VLOOKUP($A31,'02.คีย์เทอม1'!$A$9:$DY$58,11,FALSE))+IF(VLOOKUP($A31,'03.คีย์เทอม2'!$A$9:$DY$58,11,FALSE)="",VLOOKUP($A31,'03.คีย์เทอม2'!$A$9:$DY$58,10,FALSE),VLOOKUP($A31,'03.คีย์เทอม2'!$A$9:$DY$58,11,FALSE)))*100/200))))</f>
        <v/>
      </c>
      <c r="E31" s="125" t="str">
        <f>IF(D$8="","",IF('2.ชื่อนักเรียน'!$R32="ร","ร",IF('2.ชื่อนักเรียน'!$R32="มส","",IF(D31="","",IF(D31&gt;=80,4,IF(D31&gt;=75,3.5,IF(D31&gt;=70,3,IF(D31&gt;=65,2.5,IF(D31&gt;=60,2,IF(D31&gt;=55,1.5,IF(D31&gt;=50,1,0)))))))))))</f>
        <v/>
      </c>
      <c r="F31" s="126" t="str">
        <f>IF(F$8="","",IF('2.ชื่อนักเรียน'!$R32="ร","ร",IF('2.ชื่อนักเรียน'!$R32="มส","",IF(OR(VLOOKUP($A31,'02.คีย์เทอม1'!$A$9:$DY$58,15,FALSE)="",VLOOKUP($A31,'03.คีย์เทอม2'!$A$9:$DY$58,15,FALSE)=""),"",(IF(VLOOKUP($A31,'02.คีย์เทอม1'!$A$9:$DY$58,16,FALSE)="",VLOOKUP($A31,'02.คีย์เทอม1'!$A$9:$DY$58,15,FALSE),VLOOKUP($A31,'02.คีย์เทอม1'!$A$9:$DY$58,16,FALSE))+IF(VLOOKUP($A31,'03.คีย์เทอม2'!$A$9:$DY$58,16,FALSE)="",VLOOKUP($A31,'03.คีย์เทอม2'!$A$9:$DY$58,15,FALSE),VLOOKUP($A31,'03.คีย์เทอม2'!$A$9:$DY$58,16,FALSE)))*100/200))))</f>
        <v/>
      </c>
      <c r="G31" s="125" t="str">
        <f>IF(F$8="","",IF('2.ชื่อนักเรียน'!$R32="ร","ร",IF('2.ชื่อนักเรียน'!$R32="มส","",IF(F31="","",IF(F31&gt;=80,4,IF(F31&gt;=75,3.5,IF(F31&gt;=70,3,IF(F31&gt;=65,2.5,IF(F31&gt;=60,2,IF(F31&gt;=55,1.5,IF(F31&gt;=50,1,0)))))))))))</f>
        <v/>
      </c>
      <c r="H31" s="126" t="str">
        <f>IF(H$8="","",IF('2.ชื่อนักเรียน'!$R32="ร","ร",IF('2.ชื่อนักเรียน'!$R32="มส","",IF(OR(VLOOKUP($A31,'02.คีย์เทอม1'!$A$9:$DY$58,20,FALSE)="",VLOOKUP($A31,'03.คีย์เทอม2'!$A$9:$DY$58,20,FALSE)=""),"",(IF(VLOOKUP($A31,'02.คีย์เทอม1'!$A$9:$DY$58,21,FALSE)="",VLOOKUP($A31,'02.คีย์เทอม1'!$A$9:$DY$58,20,FALSE),VLOOKUP($A31,'02.คีย์เทอม1'!$A$9:$DY$58,21,FALSE))+IF(VLOOKUP($A31,'03.คีย์เทอม2'!$A$9:$DY$58,21,FALSE)="",VLOOKUP($A31,'03.คีย์เทอม2'!$A$9:$DY$58,20,FALSE),VLOOKUP($A31,'03.คีย์เทอม2'!$A$9:$DY$58,21,FALSE)))*100/200))))</f>
        <v/>
      </c>
      <c r="I31" s="125" t="str">
        <f>IF(H$8="","",IF('2.ชื่อนักเรียน'!$R32="ร","ร",IF('2.ชื่อนักเรียน'!$R32="มส","",IF(H31="","",IF(H31&gt;=80,4,IF(H31&gt;=75,3.5,IF(H31&gt;=70,3,IF(H31&gt;=65,2.5,IF(H31&gt;=60,2,IF(H31&gt;=55,1.5,IF(H31&gt;=50,1,0)))))))))))</f>
        <v/>
      </c>
      <c r="J31" s="126" t="str">
        <f>IF(J$8="","",IF('2.ชื่อนักเรียน'!$R32="ร","ร",IF('2.ชื่อนักเรียน'!$R32="มส","",IF(OR(VLOOKUP($A31,'02.คีย์เทอม1'!$A$9:$DY$58,25,FALSE)="",VLOOKUP($A31,'03.คีย์เทอม2'!$A$9:$DY$58,25,FALSE)=""),"",(IF(VLOOKUP($A31,'02.คีย์เทอม1'!$A$9:$DY$58,26,FALSE)="",VLOOKUP($A31,'02.คีย์เทอม1'!$A$9:$DY$58,25,FALSE),VLOOKUP($A31,'02.คีย์เทอม1'!$A$9:$DY$58,26,FALSE))+IF(VLOOKUP($A31,'03.คีย์เทอม2'!$A$9:$DY$58,26,FALSE)="",VLOOKUP($A31,'03.คีย์เทอม2'!$A$9:$DY$58,25,FALSE),VLOOKUP($A31,'03.คีย์เทอม2'!$A$9:$DY$58,26,FALSE)))*100/200))))</f>
        <v/>
      </c>
      <c r="K31" s="125" t="str">
        <f>IF(J$8="","",IF('2.ชื่อนักเรียน'!$R32="ร","ร",IF('2.ชื่อนักเรียน'!$R32="มส","",IF(J31="","",IF(J31&gt;=80,4,IF(J31&gt;=75,3.5,IF(J31&gt;=70,3,IF(J31&gt;=65,2.5,IF(J31&gt;=60,2,IF(J31&gt;=55,1.5,IF(J31&gt;=50,1,0)))))))))))</f>
        <v/>
      </c>
      <c r="L31" s="126" t="str">
        <f>IF(L$8="","",IF('2.ชื่อนักเรียน'!$R32="ร","ร",IF('2.ชื่อนักเรียน'!$R32="มส","",IF(OR(VLOOKUP($A31,'02.คีย์เทอม1'!$A$9:$DY$58,30,FALSE)="",VLOOKUP($A31,'03.คีย์เทอม2'!$A$9:$DY$58,30,FALSE)=""),"",(IF(VLOOKUP($A31,'02.คีย์เทอม1'!$A$9:$DY$58,31,FALSE)="",VLOOKUP($A31,'02.คีย์เทอม1'!$A$9:$DY$58,30,FALSE),VLOOKUP($A31,'02.คีย์เทอม1'!$A$9:$DY$58,31,FALSE))+IF(VLOOKUP($A31,'03.คีย์เทอม2'!$A$9:$DY$58,31,FALSE)="",VLOOKUP($A31,'03.คีย์เทอม2'!$A$9:$DY$58,30,FALSE),VLOOKUP($A31,'03.คีย์เทอม2'!$A$9:$DY$58,31,FALSE)))*100/200))))</f>
        <v/>
      </c>
      <c r="M31" s="125" t="str">
        <f>IF(L$8="","",IF('2.ชื่อนักเรียน'!$R32="ร","ร",IF('2.ชื่อนักเรียน'!$R32="มส","",IF(L31="","",IF(L31&gt;=80,4,IF(L31&gt;=75,3.5,IF(L31&gt;=70,3,IF(L31&gt;=65,2.5,IF(L31&gt;=60,2,IF(L31&gt;=55,1.5,IF(L31&gt;=50,1,0)))))))))))</f>
        <v/>
      </c>
      <c r="N31" s="126" t="str">
        <f>IF(N$8="","",IF('2.ชื่อนักเรียน'!$R32="ร","ร",IF('2.ชื่อนักเรียน'!$R32="มส","",IF(OR(VLOOKUP($A31,'02.คีย์เทอม1'!$A$9:$DY$58,35,FALSE)="",VLOOKUP($A31,'03.คีย์เทอม2'!$A$9:$DY$58,35,FALSE)=""),"",(IF(VLOOKUP($A31,'02.คีย์เทอม1'!$A$9:$DY$58,36,FALSE)="",VLOOKUP($A31,'02.คีย์เทอม1'!$A$9:$DY$58,35,FALSE),VLOOKUP($A31,'02.คีย์เทอม1'!$A$9:$DY$58,36,FALSE))+IF(VLOOKUP($A31,'03.คีย์เทอม2'!$A$9:$DY$58,36,FALSE)="",VLOOKUP($A31,'03.คีย์เทอม2'!$A$9:$DY$58,35,FALSE),VLOOKUP($A31,'03.คีย์เทอม2'!$A$9:$DY$58,36,FALSE)))*100/200))))</f>
        <v/>
      </c>
      <c r="O31" s="125" t="str">
        <f>IF(N$8="","",IF('2.ชื่อนักเรียน'!$R32="ร","ร",IF('2.ชื่อนักเรียน'!$R32="มส","",IF(N31="","",IF(N31&gt;=80,4,IF(N31&gt;=75,3.5,IF(N31&gt;=70,3,IF(N31&gt;=65,2.5,IF(N31&gt;=60,2,IF(N31&gt;=55,1.5,IF(N31&gt;=50,1,0)))))))))))</f>
        <v/>
      </c>
      <c r="P31" s="126" t="str">
        <f>IF(P$8="","",IF('2.ชื่อนักเรียน'!$R32="ร","ร",IF('2.ชื่อนักเรียน'!$R32="มส","",IF(OR(VLOOKUP($A31,'02.คีย์เทอม1'!$A$9:$DY$58,40,FALSE)="",VLOOKUP($A31,'03.คีย์เทอม2'!$A$9:$DY$58,40,FALSE)=""),"",(IF(VLOOKUP($A31,'02.คีย์เทอม1'!$A$9:$DY$58,41,FALSE)="",VLOOKUP($A31,'02.คีย์เทอม1'!$A$9:$DY$58,40,FALSE),VLOOKUP($A31,'02.คีย์เทอม1'!$A$9:$DY$58,41,FALSE))+IF(VLOOKUP($A31,'03.คีย์เทอม2'!$A$9:$DY$58,41,FALSE)="",VLOOKUP($A31,'03.คีย์เทอม2'!$A$9:$DY$58,40,FALSE),VLOOKUP($A31,'03.คีย์เทอม2'!$A$9:$DY$58,41,FALSE)))*100/200))))</f>
        <v/>
      </c>
      <c r="Q31" s="125" t="str">
        <f>IF(P$8="","",IF('2.ชื่อนักเรียน'!$R32="ร","ร",IF('2.ชื่อนักเรียน'!$R32="มส","",IF(P31="","",IF(P31&gt;=80,4,IF(P31&gt;=75,3.5,IF(P31&gt;=70,3,IF(P31&gt;=65,2.5,IF(P31&gt;=60,2,IF(P31&gt;=55,1.5,IF(P31&gt;=50,1,0)))))))))))</f>
        <v/>
      </c>
      <c r="R31" s="126" t="str">
        <f>IF(R$8="","",IF('2.ชื่อนักเรียน'!$R32="ร","ร",IF('2.ชื่อนักเรียน'!$R32="มส","",IF(OR(VLOOKUP($A31,'02.คีย์เทอม1'!$A$9:$DY$58,45,FALSE)="",VLOOKUP($A31,'03.คีย์เทอม2'!$A$9:$DY$58,45,FALSE)=""),"",(IF(VLOOKUP($A31,'02.คีย์เทอม1'!$A$9:$DY$58,46,FALSE)="",VLOOKUP($A31,'02.คีย์เทอม1'!$A$9:$DY$58,45,FALSE),VLOOKUP($A31,'02.คีย์เทอม1'!$A$9:$DY$58,46,FALSE))+IF(VLOOKUP($A31,'03.คีย์เทอม2'!$A$9:$DY$58,46,FALSE)="",VLOOKUP($A31,'03.คีย์เทอม2'!$A$9:$DY$58,45,FALSE),VLOOKUP($A31,'03.คีย์เทอม2'!$A$9:$DY$58,46,FALSE)))*100/200))))</f>
        <v/>
      </c>
      <c r="S31" s="125" t="str">
        <f>IF(R$8="","",IF('2.ชื่อนักเรียน'!$R32="ร","ร",IF('2.ชื่อนักเรียน'!$R32="มส","",IF(R31="","",IF(R31&gt;=80,4,IF(R31&gt;=75,3.5,IF(R31&gt;=70,3,IF(R31&gt;=65,2.5,IF(R31&gt;=60,2,IF(R31&gt;=55,1.5,IF(R31&gt;=50,1,0)))))))))))</f>
        <v/>
      </c>
      <c r="T31" s="126" t="str">
        <f>IF(T$8="","",IF('2.ชื่อนักเรียน'!$R32="ร","ร",IF('2.ชื่อนักเรียน'!$R32="มส","",IF(OR(VLOOKUP($A31,'02.คีย์เทอม1'!$A$9:$DY$58,50,FALSE)="",VLOOKUP($A31,'03.คีย์เทอม2'!$A$9:$DY$58,50,FALSE)=""),"",(IF(VLOOKUP($A31,'02.คีย์เทอม1'!$A$9:$DY$58,51,FALSE)="",VLOOKUP($A31,'02.คีย์เทอม1'!$A$9:$DY$58,50,FALSE),VLOOKUP($A31,'02.คีย์เทอม1'!$A$9:$DY$58,51,FALSE))+IF(VLOOKUP($A31,'03.คีย์เทอม2'!$A$9:$DY$58,51,FALSE)="",VLOOKUP($A31,'03.คีย์เทอม2'!$A$9:$DY$58,50,FALSE),VLOOKUP($A31,'03.คีย์เทอม2'!$A$9:$DY$58,51,FALSE)))*100/200))))</f>
        <v/>
      </c>
      <c r="U31" s="125" t="str">
        <f>IF(T$8="","",IF('2.ชื่อนักเรียน'!$R32="ร","ร",IF('2.ชื่อนักเรียน'!$R32="มส","",IF(T31="","",IF(T31&gt;=80,4,IF(T31&gt;=75,3.5,IF(T31&gt;=70,3,IF(T31&gt;=65,2.5,IF(T31&gt;=60,2,IF(T31&gt;=55,1.5,IF(T31&gt;=50,1,0)))))))))))</f>
        <v/>
      </c>
      <c r="V31" s="126" t="str">
        <f>IF(V$8="","",IF('2.ชื่อนักเรียน'!$R32="ร","ร",IF('2.ชื่อนักเรียน'!$R32="มส","",IF(OR(VLOOKUP($A31,'02.คีย์เทอม1'!$A$9:$DY$58,55,FALSE)="",VLOOKUP($A31,'03.คีย์เทอม2'!$A$9:$DY$58,55,FALSE)=""),"",(IF(VLOOKUP($A31,'02.คีย์เทอม1'!$A$9:$DY$58,56,FALSE)="",VLOOKUP($A31,'02.คีย์เทอม1'!$A$9:$DY$58,55,FALSE),VLOOKUP($A31,'02.คีย์เทอม1'!$A$9:$DY$58,56,FALSE))+IF(VLOOKUP($A31,'03.คีย์เทอม2'!$A$9:$DY$58,56,FALSE)="",VLOOKUP($A31,'03.คีย์เทอม2'!$A$9:$DY$58,55,FALSE),VLOOKUP($A31,'03.คีย์เทอม2'!$A$9:$DY$58,56,FALSE)))*100/200))))</f>
        <v/>
      </c>
      <c r="W31" s="208" t="str">
        <f>IF(V$8="","",IF('2.ชื่อนักเรียน'!$R32="ร","ร",IF('2.ชื่อนักเรียน'!$R32="มส","",IF(V31="","",IF(V31&gt;=80,4,IF(V31&gt;=75,3.5,IF(V31&gt;=70,3,IF(V31&gt;=65,2.5,IF(V31&gt;=60,2,IF(V31&gt;=55,1.5,IF(V31&gt;=50,1,0)))))))))))</f>
        <v/>
      </c>
      <c r="X31" s="18">
        <v>22</v>
      </c>
      <c r="Y31" s="122" t="str">
        <f>IF('2.ชื่อนักเรียน'!$C32="","",'2.ชื่อนักเรียน'!$C32)</f>
        <v/>
      </c>
      <c r="Z31" s="272" t="str">
        <f>IF('2.ชื่อนักเรียน'!$D32="","",'2.ชื่อนักเรียน'!$D32)</f>
        <v/>
      </c>
      <c r="AA31" s="378" t="str">
        <f>IF(AA$8="","",IF('2.ชื่อนักเรียน'!$R32="ร","ร",IF('2.ชื่อนักเรียน'!$R32="มส","",IF(OR(VLOOKUP($A31,'02.คีย์เทอม1'!$A$9:$DY$58,60,FALSE)="",VLOOKUP($A31,'03.คีย์เทอม2'!$A$9:$DY$58,60,FALSE)=""),"",(IF(VLOOKUP($A31,'02.คีย์เทอม1'!$A$9:$DY$58,61,FALSE)="",VLOOKUP($A31,'02.คีย์เทอม1'!$A$9:$DY$58,60,FALSE),VLOOKUP($A31,'02.คีย์เทอม1'!$A$9:$DY$58,61,FALSE))+IF(VLOOKUP($A31,'03.คีย์เทอม2'!$A$9:$DY$58,61,FALSE)="",VLOOKUP($A31,'03.คีย์เทอม2'!$A$9:$DY$58,60,FALSE),VLOOKUP($A31,'03.คีย์เทอม2'!$A$9:$DY$58,61,FALSE)))*100/200))))</f>
        <v/>
      </c>
      <c r="AB31" s="125" t="str">
        <f>IF(AA$8="","",IF('2.ชื่อนักเรียน'!$R32="ร","ร",IF('2.ชื่อนักเรียน'!$R32="มส","",IF(AA31="","",IF(AA31&gt;=80,4,IF(AA31&gt;=75,3.5,IF(AA31&gt;=70,3,IF(AA31&gt;=65,2.5,IF(AA31&gt;=60,2,IF(AA31&gt;=55,1.5,IF(AA31&gt;=50,1,0)))))))))))</f>
        <v/>
      </c>
      <c r="AC31" s="126" t="str">
        <f>IF(AC$8="","",IF('2.ชื่อนักเรียน'!$R32="ร","ร",IF('2.ชื่อนักเรียน'!$R32="มส","",IF(OR(VLOOKUP($A31,'02.คีย์เทอม1'!$A$9:$DY$58,65,FALSE)="",VLOOKUP($A31,'03.คีย์เทอม2'!$A$9:$DY$58,65,FALSE)=""),"",(IF(VLOOKUP($A31,'02.คีย์เทอม1'!$A$9:$DY$58,66,FALSE)="",VLOOKUP($A31,'02.คีย์เทอม1'!$A$9:$DY$58,65,FALSE),VLOOKUP($A31,'02.คีย์เทอม1'!$A$9:$DY$58,66,FALSE))+IF(VLOOKUP($A31,'03.คีย์เทอม2'!$A$9:$DY$58,66,FALSE)="",VLOOKUP($A31,'03.คีย์เทอม2'!$A$9:$DY$58,65,FALSE),VLOOKUP($A31,'03.คีย์เทอม2'!$A$9:$DY$58,66,FALSE)))*100/200))))</f>
        <v/>
      </c>
      <c r="AD31" s="125" t="str">
        <f>IF(AC$8="","",IF('2.ชื่อนักเรียน'!$R32="ร","ร",IF('2.ชื่อนักเรียน'!$R32="มส","",IF(AC31="","",IF(AC31&gt;=80,4,IF(AC31&gt;=75,3.5,IF(AC31&gt;=70,3,IF(AC31&gt;=65,2.5,IF(AC31&gt;=60,2,IF(AC31&gt;=55,1.5,IF(AC31&gt;=50,1,0)))))))))))</f>
        <v/>
      </c>
      <c r="AE31" s="126" t="str">
        <f>IF(AE$8="","",IF('2.ชื่อนักเรียน'!$R32="ร","ร",IF('2.ชื่อนักเรียน'!$R32="มส","",IF(OR(VLOOKUP($A31,'02.คีย์เทอม1'!$A$9:$DY$58,70,FALSE)="",VLOOKUP($A31,'03.คีย์เทอม2'!$A$9:$DY$58,70,FALSE)=""),"",(IF(VLOOKUP($A31,'02.คีย์เทอม1'!$A$9:$DY$58,71,FALSE)="",VLOOKUP($A31,'02.คีย์เทอม1'!$A$9:$DY$58,70,FALSE),VLOOKUP($A31,'02.คีย์เทอม1'!$A$9:$DY$58,71,FALSE))+IF(VLOOKUP($A31,'03.คีย์เทอม2'!$A$9:$DY$58,71,FALSE)="",VLOOKUP($A31,'03.คีย์เทอม2'!$A$9:$DY$58,70,FALSE),VLOOKUP($A31,'03.คีย์เทอม2'!$A$9:$DY$58,71,FALSE)))*100/200))))</f>
        <v/>
      </c>
      <c r="AF31" s="125" t="str">
        <f>IF(AE$8="","",IF('2.ชื่อนักเรียน'!$R32="ร","ร",IF('2.ชื่อนักเรียน'!$R32="มส","",IF(AE31="","",IF(AE31&gt;=80,4,IF(AE31&gt;=75,3.5,IF(AE31&gt;=70,3,IF(AE31&gt;=65,2.5,IF(AE31&gt;=60,2,IF(AE31&gt;=55,1.5,IF(AE31&gt;=50,1,0)))))))))))</f>
        <v/>
      </c>
      <c r="AG31" s="126" t="str">
        <f>IF(AG$8="","",IF('2.ชื่อนักเรียน'!$R32="ร","ร",IF('2.ชื่อนักเรียน'!$R32="มส","",IF(OR(VLOOKUP($A31,'02.คีย์เทอม1'!$A$9:$DY$58,75,FALSE)="",VLOOKUP($A31,'03.คีย์เทอม2'!$A$9:$DY$58,75,FALSE)=""),"",(IF(VLOOKUP($A31,'02.คีย์เทอม1'!$A$9:$DY$58,76,FALSE)="",VLOOKUP($A31,'02.คีย์เทอม1'!$A$9:$DY$58,75,FALSE),VLOOKUP($A31,'02.คีย์เทอม1'!$A$9:$DY$58,76,FALSE))+IF(VLOOKUP($A31,'03.คีย์เทอม2'!$A$9:$DY$58,76,FALSE)="",VLOOKUP($A31,'03.คีย์เทอม2'!$A$9:$DY$58,75,FALSE),VLOOKUP($A31,'03.คีย์เทอม2'!$A$9:$DY$58,76,FALSE)))*100/200))))</f>
        <v/>
      </c>
      <c r="AH31" s="125" t="str">
        <f>IF(AG$8="","",IF('2.ชื่อนักเรียน'!$R32="ร","ร",IF('2.ชื่อนักเรียน'!$R32="มส","",IF(AG31="","",IF(AG31&gt;=80,4,IF(AG31&gt;=75,3.5,IF(AG31&gt;=70,3,IF(AG31&gt;=65,2.5,IF(AG31&gt;=60,2,IF(AG31&gt;=55,1.5,IF(AG31&gt;=50,1,0)))))))))))</f>
        <v/>
      </c>
      <c r="AI31" s="126" t="str">
        <f>IF(AI$8="","",IF('2.ชื่อนักเรียน'!$R32="ร","ร",IF('2.ชื่อนักเรียน'!$R32="มส","",IF(OR(VLOOKUP($A31,'02.คีย์เทอม1'!$A$9:$DY$58,80,FALSE)="",VLOOKUP($A31,'03.คีย์เทอม2'!$A$9:$DY$58,80,FALSE)=""),"",(IF(VLOOKUP($A31,'02.คีย์เทอม1'!$A$9:$DY$58,81,FALSE)="",VLOOKUP($A31,'02.คีย์เทอม1'!$A$9:$DY$58,80,FALSE),VLOOKUP($A31,'02.คีย์เทอม1'!$A$9:$DY$58,81,FALSE))+IF(VLOOKUP($A31,'03.คีย์เทอม2'!$A$9:$DY$58,81,FALSE)="",VLOOKUP($A31,'03.คีย์เทอม2'!$A$9:$DY$58,80,FALSE),VLOOKUP($A31,'03.คีย์เทอม2'!$A$9:$DY$58,81,FALSE)))*100/200))))</f>
        <v/>
      </c>
      <c r="AJ31" s="125" t="str">
        <f>IF(AI$8="","",IF('2.ชื่อนักเรียน'!$R32="ร","ร",IF('2.ชื่อนักเรียน'!$R32="มส","",IF(AI31="","",IF(AI31&gt;=80,4,IF(AI31&gt;=75,3.5,IF(AI31&gt;=70,3,IF(AI31&gt;=65,2.5,IF(AI31&gt;=60,2,IF(AI31&gt;=55,1.5,IF(AI31&gt;=50,1,0)))))))))))</f>
        <v/>
      </c>
      <c r="AK31" s="126" t="str">
        <f>IF(AK$8="","",IF('2.ชื่อนักเรียน'!$R32="ร","ร",IF('2.ชื่อนักเรียน'!$R32="มส","",IF(OR(VLOOKUP($A31,'02.คีย์เทอม1'!$A$9:$DY$58,85,FALSE)="",VLOOKUP($A31,'03.คีย์เทอม2'!$A$9:$DY$58,85,FALSE)=""),"",(IF(VLOOKUP($A31,'02.คีย์เทอม1'!$A$9:$DY$58,86,FALSE)="",VLOOKUP($A31,'02.คีย์เทอม1'!$A$9:$DY$58,85,FALSE),VLOOKUP($A31,'02.คีย์เทอม1'!$A$9:$DY$58,86,FALSE))+IF(VLOOKUP($A31,'03.คีย์เทอม2'!$A$9:$DY$58,86,FALSE)="",VLOOKUP($A31,'03.คีย์เทอม2'!$A$9:$DY$58,85,FALSE),VLOOKUP($A31,'03.คีย์เทอม2'!$A$9:$DY$58,86,FALSE)))*100/200))))</f>
        <v/>
      </c>
      <c r="AL31" s="125" t="str">
        <f>IF(AK$8="","",IF('2.ชื่อนักเรียน'!$R32="ร","ร",IF('2.ชื่อนักเรียน'!$R32="มส","",IF(AK31="","",IF(AK31&gt;=80,4,IF(AK31&gt;=75,3.5,IF(AK31&gt;=70,3,IF(AK31&gt;=65,2.5,IF(AK31&gt;=60,2,IF(AK31&gt;=55,1.5,IF(AK31&gt;=50,1,0)))))))))))</f>
        <v/>
      </c>
      <c r="AM31" s="126" t="str">
        <f>IF(AM$8="","",IF('2.ชื่อนักเรียน'!$R32="ร","ร",IF('2.ชื่อนักเรียน'!$R32="มส","",IF(OR(VLOOKUP($A31,'02.คีย์เทอม1'!$A$9:$DY$58,90,FALSE)="",VLOOKUP($A31,'03.คีย์เทอม2'!$A$9:$DY$58,90,FALSE)=""),"",(IF(VLOOKUP($A31,'02.คีย์เทอม1'!$A$9:$DY$58,91,FALSE)="",VLOOKUP($A31,'02.คีย์เทอม1'!$A$9:$DY$58,90,FALSE),VLOOKUP($A31,'02.คีย์เทอม1'!$A$9:$DY$58,91,FALSE))+IF(VLOOKUP($A31,'03.คีย์เทอม2'!$A$9:$DY$58,91,FALSE)="",VLOOKUP($A31,'03.คีย์เทอม2'!$A$9:$DY$58,90,FALSE),VLOOKUP($A31,'03.คีย์เทอม2'!$A$9:$DY$58,91,FALSE)))*100/200))))</f>
        <v/>
      </c>
      <c r="AN31" s="125" t="str">
        <f>IF(AM$8="","",IF('2.ชื่อนักเรียน'!$R32="ร","ร",IF('2.ชื่อนักเรียน'!$R32="มส","",IF(AM31="","",IF(AM31&gt;=80,4,IF(AM31&gt;=75,3.5,IF(AM31&gt;=70,3,IF(AM31&gt;=65,2.5,IF(AM31&gt;=60,2,IF(AM31&gt;=55,1.5,IF(AM31&gt;=50,1,0)))))))))))</f>
        <v/>
      </c>
      <c r="AO31" s="126" t="str">
        <f>IF(AO$8="","",IF('2.ชื่อนักเรียน'!$R32="ร","ร",IF('2.ชื่อนักเรียน'!$R32="มส","",IF(OR(VLOOKUP($A31,'02.คีย์เทอม1'!$A$9:$DY$58,95,FALSE)="",VLOOKUP($A31,'03.คีย์เทอม2'!$A$9:$DY$58,95,FALSE)=""),"",(IF(VLOOKUP($A31,'02.คีย์เทอม1'!$A$9:$DY$58,96,FALSE)="",VLOOKUP($A31,'02.คีย์เทอม1'!$A$9:$DY$58,95,FALSE),VLOOKUP($A31,'02.คีย์เทอม1'!$A$9:$DY$58,96,FALSE))+IF(VLOOKUP($A31,'03.คีย์เทอม2'!$A$9:$DY$58,96,FALSE)="",VLOOKUP($A31,'03.คีย์เทอม2'!$A$9:$DY$58,95,FALSE),VLOOKUP($A31,'03.คีย์เทอม2'!$A$9:$DY$58,96,FALSE)))*100/200))))</f>
        <v/>
      </c>
      <c r="AP31" s="125" t="str">
        <f>IF(AO$8="","",IF('2.ชื่อนักเรียน'!$R32="ร","ร",IF('2.ชื่อนักเรียน'!$R32="มส","",IF(AO31="","",IF(AO31&gt;=80,4,IF(AO31&gt;=75,3.5,IF(AO31&gt;=70,3,IF(AO31&gt;=65,2.5,IF(AO31&gt;=60,2,IF(AO31&gt;=55,1.5,IF(AO31&gt;=50,1,0)))))))))))</f>
        <v/>
      </c>
      <c r="AQ31" s="126" t="str">
        <f>IF(AQ$8="","",IF('2.ชื่อนักเรียน'!$R32="ร","ร",IF('2.ชื่อนักเรียน'!$R32="มส","",IF(OR(VLOOKUP($A31,'02.คีย์เทอม1'!$A$9:$DY$58,100,FALSE)="",VLOOKUP($A31,'03.คีย์เทอม2'!$A$9:$DY$58,100,FALSE)=""),"",(IF(VLOOKUP($A31,'02.คีย์เทอม1'!$A$9:$DY$58,101,FALSE)="",VLOOKUP($A31,'02.คีย์เทอม1'!$A$9:$DY$58,100,FALSE),VLOOKUP($A31,'02.คีย์เทอม1'!$A$9:$DY$58,101,FALSE))+IF(VLOOKUP($A31,'03.คีย์เทอม2'!$A$9:$DY$58,101,FALSE)="",VLOOKUP($A31,'03.คีย์เทอม2'!$A$9:$DY$58,100,FALSE),VLOOKUP($A31,'03.คีย์เทอม2'!$A$9:$DY$58,101,FALSE)))*100/200))))</f>
        <v/>
      </c>
      <c r="AR31" s="125" t="str">
        <f>IF(AQ$8="","",IF('2.ชื่อนักเรียน'!$R32="ร","ร",IF('2.ชื่อนักเรียน'!$R32="มส","",IF(AQ31="","",IF(AQ31&gt;=80,4,IF(AQ31&gt;=75,3.5,IF(AQ31&gt;=70,3,IF(AQ31&gt;=65,2.5,IF(AQ31&gt;=60,2,IF(AQ31&gt;=55,1.5,IF(AQ31&gt;=50,1,0)))))))))))</f>
        <v/>
      </c>
      <c r="AS31" s="126" t="str">
        <f>IF(AS$8="","",IF('2.ชื่อนักเรียน'!$R32="ร","ร",IF('2.ชื่อนักเรียน'!$R32="มส","",IF(OR(VLOOKUP($A31,'02.คีย์เทอม1'!$A$9:$DY$58,105,FALSE)="",VLOOKUP($A31,'03.คีย์เทอม2'!$A$9:$DY$58,105,FALSE)=""),"",(IF(VLOOKUP($A31,'02.คีย์เทอม1'!$A$9:$DY$58,106,FALSE)="",VLOOKUP($A31,'02.คีย์เทอม1'!$A$9:$DY$58,105,FALSE),VLOOKUP($A31,'02.คีย์เทอม1'!$A$9:$DY$58,106,FALSE))+IF(VLOOKUP($A31,'03.คีย์เทอม2'!$A$9:$DY$58,106,FALSE)="",VLOOKUP($A31,'03.คีย์เทอม2'!$A$9:$DY$58,105,FALSE),VLOOKUP($A31,'03.คีย์เทอม2'!$A$9:$DY$58,106,FALSE)))*100/200))))</f>
        <v/>
      </c>
      <c r="AT31" s="125" t="str">
        <f>IF(AS$8="","",IF('2.ชื่อนักเรียน'!$R32="ร","ร",IF('2.ชื่อนักเรียน'!$R32="มส","",IF(AS31="","",IF(AS31&gt;=80,4,IF(AS31&gt;=75,3.5,IF(AS31&gt;=70,3,IF(AS31&gt;=65,2.5,IF(AS31&gt;=60,2,IF(AS31&gt;=55,1.5,IF(AS31&gt;=50,1,0)))))))))))</f>
        <v/>
      </c>
      <c r="AU31" s="126" t="str">
        <f t="shared" si="16"/>
        <v/>
      </c>
      <c r="AV31" s="126" t="str">
        <f t="shared" si="17"/>
        <v/>
      </c>
      <c r="AW31" s="541" t="str">
        <f t="shared" si="18"/>
        <v/>
      </c>
      <c r="AX31" s="539" t="str">
        <f>IF('2.ชื่อนักเรียน'!R32="มส","มส",IF('2.ชื่อนักเรียน'!R32="ย้าย","ย้าย",IF('2.ชื่อนักเรียน'!R32="ร","ร",IF(CE31="","",RANK(CE31,$CE$10:$CE$59,0)))))</f>
        <v/>
      </c>
      <c r="AY31" s="393" t="str">
        <f t="shared" si="19"/>
        <v/>
      </c>
      <c r="AZ31" s="381" t="str">
        <f t="shared" si="1"/>
        <v/>
      </c>
      <c r="BA31" s="383" t="str">
        <f t="shared" si="20"/>
        <v/>
      </c>
      <c r="BB31" s="331" t="str">
        <f t="shared" si="2"/>
        <v/>
      </c>
      <c r="BC31" s="331" t="str">
        <f t="shared" si="21"/>
        <v/>
      </c>
      <c r="BD31" s="335" t="str">
        <f t="shared" si="3"/>
        <v/>
      </c>
      <c r="BE31" s="335" t="str">
        <f t="shared" si="4"/>
        <v/>
      </c>
      <c r="BF31" s="331" t="str">
        <f t="shared" si="5"/>
        <v/>
      </c>
      <c r="BG31" s="331" t="str">
        <f t="shared" si="6"/>
        <v/>
      </c>
      <c r="BH31" s="331" t="str">
        <f t="shared" si="7"/>
        <v/>
      </c>
      <c r="BI31" s="331" t="str">
        <f t="shared" si="22"/>
        <v/>
      </c>
      <c r="BJ31" s="331" t="str">
        <f t="shared" si="8"/>
        <v/>
      </c>
      <c r="BK31" s="331" t="str">
        <f t="shared" si="23"/>
        <v/>
      </c>
      <c r="BL31" s="335" t="str">
        <f t="shared" si="9"/>
        <v/>
      </c>
      <c r="BM31" s="335" t="str">
        <f t="shared" si="10"/>
        <v/>
      </c>
      <c r="BN31" s="335" t="str">
        <f t="shared" si="11"/>
        <v/>
      </c>
      <c r="BO31" s="335" t="str">
        <f t="shared" si="12"/>
        <v/>
      </c>
      <c r="BP31" s="331" t="str">
        <f t="shared" si="13"/>
        <v/>
      </c>
      <c r="BQ31" s="384" t="str">
        <f t="shared" si="14"/>
        <v/>
      </c>
      <c r="BR31" s="332" t="str">
        <f t="shared" si="15"/>
        <v/>
      </c>
      <c r="BS31" s="381" t="str">
        <f t="shared" si="24"/>
        <v/>
      </c>
      <c r="BT31" s="331" t="str">
        <f t="shared" si="25"/>
        <v/>
      </c>
      <c r="BU31" s="331" t="str">
        <f t="shared" si="26"/>
        <v/>
      </c>
      <c r="BV31" s="331" t="str">
        <f t="shared" si="27"/>
        <v/>
      </c>
      <c r="BW31" s="331" t="str">
        <f t="shared" si="28"/>
        <v/>
      </c>
      <c r="BX31" s="331" t="str">
        <f t="shared" si="29"/>
        <v/>
      </c>
      <c r="BY31" s="331" t="str">
        <f t="shared" si="30"/>
        <v/>
      </c>
      <c r="BZ31" s="331" t="str">
        <f t="shared" si="31"/>
        <v/>
      </c>
      <c r="CA31" s="331" t="str">
        <f t="shared" si="32"/>
        <v/>
      </c>
      <c r="CB31" s="331" t="str">
        <f t="shared" si="33"/>
        <v/>
      </c>
      <c r="CC31" s="384" t="str">
        <f t="shared" si="34"/>
        <v/>
      </c>
      <c r="CD31" s="332" t="str">
        <f t="shared" si="35"/>
        <v/>
      </c>
      <c r="CE31" s="177" t="str">
        <f t="shared" si="36"/>
        <v/>
      </c>
    </row>
    <row r="32" spans="1:83" s="17" customFormat="1" ht="16.5" customHeight="1" x14ac:dyDescent="0.2">
      <c r="A32" s="18">
        <v>23</v>
      </c>
      <c r="B32" s="122" t="str">
        <f>IF('2.ชื่อนักเรียน'!$C33="","",'2.ชื่อนักเรียน'!$C33)</f>
        <v/>
      </c>
      <c r="C32" s="26" t="str">
        <f>IF('2.ชื่อนักเรียน'!$D33="","",'2.ชื่อนักเรียน'!$D33)</f>
        <v/>
      </c>
      <c r="D32" s="207" t="str">
        <f>IF(D$8="","",IF('2.ชื่อนักเรียน'!$R33="ร","ร",IF('2.ชื่อนักเรียน'!$R33="มส","",IF(OR(VLOOKUP($A32,'02.คีย์เทอม1'!$A$9:$DY$58,10,FALSE)="",VLOOKUP($A32,'03.คีย์เทอม2'!$A$9:$DY$58,10,FALSE)=""),"",(IF(VLOOKUP($A32,'02.คีย์เทอม1'!$A$9:$DY$58,11,FALSE)="",VLOOKUP($A32,'02.คีย์เทอม1'!$A$9:$DY$58,10,FALSE),VLOOKUP($A32,'02.คีย์เทอม1'!$A$9:$DY$58,11,FALSE))+IF(VLOOKUP($A32,'03.คีย์เทอม2'!$A$9:$DY$58,11,FALSE)="",VLOOKUP($A32,'03.คีย์เทอม2'!$A$9:$DY$58,10,FALSE),VLOOKUP($A32,'03.คีย์เทอม2'!$A$9:$DY$58,11,FALSE)))*100/200))))</f>
        <v/>
      </c>
      <c r="E32" s="125" t="str">
        <f>IF(D$8="","",IF('2.ชื่อนักเรียน'!$R33="ร","ร",IF('2.ชื่อนักเรียน'!$R33="มส","",IF(D32="","",IF(D32&gt;=80,4,IF(D32&gt;=75,3.5,IF(D32&gt;=70,3,IF(D32&gt;=65,2.5,IF(D32&gt;=60,2,IF(D32&gt;=55,1.5,IF(D32&gt;=50,1,0)))))))))))</f>
        <v/>
      </c>
      <c r="F32" s="126" t="str">
        <f>IF(F$8="","",IF('2.ชื่อนักเรียน'!$R33="ร","ร",IF('2.ชื่อนักเรียน'!$R33="มส","",IF(OR(VLOOKUP($A32,'02.คีย์เทอม1'!$A$9:$DY$58,15,FALSE)="",VLOOKUP($A32,'03.คีย์เทอม2'!$A$9:$DY$58,15,FALSE)=""),"",(IF(VLOOKUP($A32,'02.คีย์เทอม1'!$A$9:$DY$58,16,FALSE)="",VLOOKUP($A32,'02.คีย์เทอม1'!$A$9:$DY$58,15,FALSE),VLOOKUP($A32,'02.คีย์เทอม1'!$A$9:$DY$58,16,FALSE))+IF(VLOOKUP($A32,'03.คีย์เทอม2'!$A$9:$DY$58,16,FALSE)="",VLOOKUP($A32,'03.คีย์เทอม2'!$A$9:$DY$58,15,FALSE),VLOOKUP($A32,'03.คีย์เทอม2'!$A$9:$DY$58,16,FALSE)))*100/200))))</f>
        <v/>
      </c>
      <c r="G32" s="125" t="str">
        <f>IF(F$8="","",IF('2.ชื่อนักเรียน'!$R33="ร","ร",IF('2.ชื่อนักเรียน'!$R33="มส","",IF(F32="","",IF(F32&gt;=80,4,IF(F32&gt;=75,3.5,IF(F32&gt;=70,3,IF(F32&gt;=65,2.5,IF(F32&gt;=60,2,IF(F32&gt;=55,1.5,IF(F32&gt;=50,1,0)))))))))))</f>
        <v/>
      </c>
      <c r="H32" s="126" t="str">
        <f>IF(H$8="","",IF('2.ชื่อนักเรียน'!$R33="ร","ร",IF('2.ชื่อนักเรียน'!$R33="มส","",IF(OR(VLOOKUP($A32,'02.คีย์เทอม1'!$A$9:$DY$58,20,FALSE)="",VLOOKUP($A32,'03.คีย์เทอม2'!$A$9:$DY$58,20,FALSE)=""),"",(IF(VLOOKUP($A32,'02.คีย์เทอม1'!$A$9:$DY$58,21,FALSE)="",VLOOKUP($A32,'02.คีย์เทอม1'!$A$9:$DY$58,20,FALSE),VLOOKUP($A32,'02.คีย์เทอม1'!$A$9:$DY$58,21,FALSE))+IF(VLOOKUP($A32,'03.คีย์เทอม2'!$A$9:$DY$58,21,FALSE)="",VLOOKUP($A32,'03.คีย์เทอม2'!$A$9:$DY$58,20,FALSE),VLOOKUP($A32,'03.คีย์เทอม2'!$A$9:$DY$58,21,FALSE)))*100/200))))</f>
        <v/>
      </c>
      <c r="I32" s="125" t="str">
        <f>IF(H$8="","",IF('2.ชื่อนักเรียน'!$R33="ร","ร",IF('2.ชื่อนักเรียน'!$R33="มส","",IF(H32="","",IF(H32&gt;=80,4,IF(H32&gt;=75,3.5,IF(H32&gt;=70,3,IF(H32&gt;=65,2.5,IF(H32&gt;=60,2,IF(H32&gt;=55,1.5,IF(H32&gt;=50,1,0)))))))))))</f>
        <v/>
      </c>
      <c r="J32" s="126" t="str">
        <f>IF(J$8="","",IF('2.ชื่อนักเรียน'!$R33="ร","ร",IF('2.ชื่อนักเรียน'!$R33="มส","",IF(OR(VLOOKUP($A32,'02.คีย์เทอม1'!$A$9:$DY$58,25,FALSE)="",VLOOKUP($A32,'03.คีย์เทอม2'!$A$9:$DY$58,25,FALSE)=""),"",(IF(VLOOKUP($A32,'02.คีย์เทอม1'!$A$9:$DY$58,26,FALSE)="",VLOOKUP($A32,'02.คีย์เทอม1'!$A$9:$DY$58,25,FALSE),VLOOKUP($A32,'02.คีย์เทอม1'!$A$9:$DY$58,26,FALSE))+IF(VLOOKUP($A32,'03.คีย์เทอม2'!$A$9:$DY$58,26,FALSE)="",VLOOKUP($A32,'03.คีย์เทอม2'!$A$9:$DY$58,25,FALSE),VLOOKUP($A32,'03.คีย์เทอม2'!$A$9:$DY$58,26,FALSE)))*100/200))))</f>
        <v/>
      </c>
      <c r="K32" s="125" t="str">
        <f>IF(J$8="","",IF('2.ชื่อนักเรียน'!$R33="ร","ร",IF('2.ชื่อนักเรียน'!$R33="มส","",IF(J32="","",IF(J32&gt;=80,4,IF(J32&gt;=75,3.5,IF(J32&gt;=70,3,IF(J32&gt;=65,2.5,IF(J32&gt;=60,2,IF(J32&gt;=55,1.5,IF(J32&gt;=50,1,0)))))))))))</f>
        <v/>
      </c>
      <c r="L32" s="126" t="str">
        <f>IF(L$8="","",IF('2.ชื่อนักเรียน'!$R33="ร","ร",IF('2.ชื่อนักเรียน'!$R33="มส","",IF(OR(VLOOKUP($A32,'02.คีย์เทอม1'!$A$9:$DY$58,30,FALSE)="",VLOOKUP($A32,'03.คีย์เทอม2'!$A$9:$DY$58,30,FALSE)=""),"",(IF(VLOOKUP($A32,'02.คีย์เทอม1'!$A$9:$DY$58,31,FALSE)="",VLOOKUP($A32,'02.คีย์เทอม1'!$A$9:$DY$58,30,FALSE),VLOOKUP($A32,'02.คีย์เทอม1'!$A$9:$DY$58,31,FALSE))+IF(VLOOKUP($A32,'03.คีย์เทอม2'!$A$9:$DY$58,31,FALSE)="",VLOOKUP($A32,'03.คีย์เทอม2'!$A$9:$DY$58,30,FALSE),VLOOKUP($A32,'03.คีย์เทอม2'!$A$9:$DY$58,31,FALSE)))*100/200))))</f>
        <v/>
      </c>
      <c r="M32" s="125" t="str">
        <f>IF(L$8="","",IF('2.ชื่อนักเรียน'!$R33="ร","ร",IF('2.ชื่อนักเรียน'!$R33="มส","",IF(L32="","",IF(L32&gt;=80,4,IF(L32&gt;=75,3.5,IF(L32&gt;=70,3,IF(L32&gt;=65,2.5,IF(L32&gt;=60,2,IF(L32&gt;=55,1.5,IF(L32&gt;=50,1,0)))))))))))</f>
        <v/>
      </c>
      <c r="N32" s="126" t="str">
        <f>IF(N$8="","",IF('2.ชื่อนักเรียน'!$R33="ร","ร",IF('2.ชื่อนักเรียน'!$R33="มส","",IF(OR(VLOOKUP($A32,'02.คีย์เทอม1'!$A$9:$DY$58,35,FALSE)="",VLOOKUP($A32,'03.คีย์เทอม2'!$A$9:$DY$58,35,FALSE)=""),"",(IF(VLOOKUP($A32,'02.คีย์เทอม1'!$A$9:$DY$58,36,FALSE)="",VLOOKUP($A32,'02.คีย์เทอม1'!$A$9:$DY$58,35,FALSE),VLOOKUP($A32,'02.คีย์เทอม1'!$A$9:$DY$58,36,FALSE))+IF(VLOOKUP($A32,'03.คีย์เทอม2'!$A$9:$DY$58,36,FALSE)="",VLOOKUP($A32,'03.คีย์เทอม2'!$A$9:$DY$58,35,FALSE),VLOOKUP($A32,'03.คีย์เทอม2'!$A$9:$DY$58,36,FALSE)))*100/200))))</f>
        <v/>
      </c>
      <c r="O32" s="125" t="str">
        <f>IF(N$8="","",IF('2.ชื่อนักเรียน'!$R33="ร","ร",IF('2.ชื่อนักเรียน'!$R33="มส","",IF(N32="","",IF(N32&gt;=80,4,IF(N32&gt;=75,3.5,IF(N32&gt;=70,3,IF(N32&gt;=65,2.5,IF(N32&gt;=60,2,IF(N32&gt;=55,1.5,IF(N32&gt;=50,1,0)))))))))))</f>
        <v/>
      </c>
      <c r="P32" s="126" t="str">
        <f>IF(P$8="","",IF('2.ชื่อนักเรียน'!$R33="ร","ร",IF('2.ชื่อนักเรียน'!$R33="มส","",IF(OR(VLOOKUP($A32,'02.คีย์เทอม1'!$A$9:$DY$58,40,FALSE)="",VLOOKUP($A32,'03.คีย์เทอม2'!$A$9:$DY$58,40,FALSE)=""),"",(IF(VLOOKUP($A32,'02.คีย์เทอม1'!$A$9:$DY$58,41,FALSE)="",VLOOKUP($A32,'02.คีย์เทอม1'!$A$9:$DY$58,40,FALSE),VLOOKUP($A32,'02.คีย์เทอม1'!$A$9:$DY$58,41,FALSE))+IF(VLOOKUP($A32,'03.คีย์เทอม2'!$A$9:$DY$58,41,FALSE)="",VLOOKUP($A32,'03.คีย์เทอม2'!$A$9:$DY$58,40,FALSE),VLOOKUP($A32,'03.คีย์เทอม2'!$A$9:$DY$58,41,FALSE)))*100/200))))</f>
        <v/>
      </c>
      <c r="Q32" s="125" t="str">
        <f>IF(P$8="","",IF('2.ชื่อนักเรียน'!$R33="ร","ร",IF('2.ชื่อนักเรียน'!$R33="มส","",IF(P32="","",IF(P32&gt;=80,4,IF(P32&gt;=75,3.5,IF(P32&gt;=70,3,IF(P32&gt;=65,2.5,IF(P32&gt;=60,2,IF(P32&gt;=55,1.5,IF(P32&gt;=50,1,0)))))))))))</f>
        <v/>
      </c>
      <c r="R32" s="126" t="str">
        <f>IF(R$8="","",IF('2.ชื่อนักเรียน'!$R33="ร","ร",IF('2.ชื่อนักเรียน'!$R33="มส","",IF(OR(VLOOKUP($A32,'02.คีย์เทอม1'!$A$9:$DY$58,45,FALSE)="",VLOOKUP($A32,'03.คีย์เทอม2'!$A$9:$DY$58,45,FALSE)=""),"",(IF(VLOOKUP($A32,'02.คีย์เทอม1'!$A$9:$DY$58,46,FALSE)="",VLOOKUP($A32,'02.คีย์เทอม1'!$A$9:$DY$58,45,FALSE),VLOOKUP($A32,'02.คีย์เทอม1'!$A$9:$DY$58,46,FALSE))+IF(VLOOKUP($A32,'03.คีย์เทอม2'!$A$9:$DY$58,46,FALSE)="",VLOOKUP($A32,'03.คีย์เทอม2'!$A$9:$DY$58,45,FALSE),VLOOKUP($A32,'03.คีย์เทอม2'!$A$9:$DY$58,46,FALSE)))*100/200))))</f>
        <v/>
      </c>
      <c r="S32" s="125" t="str">
        <f>IF(R$8="","",IF('2.ชื่อนักเรียน'!$R33="ร","ร",IF('2.ชื่อนักเรียน'!$R33="มส","",IF(R32="","",IF(R32&gt;=80,4,IF(R32&gt;=75,3.5,IF(R32&gt;=70,3,IF(R32&gt;=65,2.5,IF(R32&gt;=60,2,IF(R32&gt;=55,1.5,IF(R32&gt;=50,1,0)))))))))))</f>
        <v/>
      </c>
      <c r="T32" s="126" t="str">
        <f>IF(T$8="","",IF('2.ชื่อนักเรียน'!$R33="ร","ร",IF('2.ชื่อนักเรียน'!$R33="มส","",IF(OR(VLOOKUP($A32,'02.คีย์เทอม1'!$A$9:$DY$58,50,FALSE)="",VLOOKUP($A32,'03.คีย์เทอม2'!$A$9:$DY$58,50,FALSE)=""),"",(IF(VLOOKUP($A32,'02.คีย์เทอม1'!$A$9:$DY$58,51,FALSE)="",VLOOKUP($A32,'02.คีย์เทอม1'!$A$9:$DY$58,50,FALSE),VLOOKUP($A32,'02.คีย์เทอม1'!$A$9:$DY$58,51,FALSE))+IF(VLOOKUP($A32,'03.คีย์เทอม2'!$A$9:$DY$58,51,FALSE)="",VLOOKUP($A32,'03.คีย์เทอม2'!$A$9:$DY$58,50,FALSE),VLOOKUP($A32,'03.คีย์เทอม2'!$A$9:$DY$58,51,FALSE)))*100/200))))</f>
        <v/>
      </c>
      <c r="U32" s="125" t="str">
        <f>IF(T$8="","",IF('2.ชื่อนักเรียน'!$R33="ร","ร",IF('2.ชื่อนักเรียน'!$R33="มส","",IF(T32="","",IF(T32&gt;=80,4,IF(T32&gt;=75,3.5,IF(T32&gt;=70,3,IF(T32&gt;=65,2.5,IF(T32&gt;=60,2,IF(T32&gt;=55,1.5,IF(T32&gt;=50,1,0)))))))))))</f>
        <v/>
      </c>
      <c r="V32" s="126" t="str">
        <f>IF(V$8="","",IF('2.ชื่อนักเรียน'!$R33="ร","ร",IF('2.ชื่อนักเรียน'!$R33="มส","",IF(OR(VLOOKUP($A32,'02.คีย์เทอม1'!$A$9:$DY$58,55,FALSE)="",VLOOKUP($A32,'03.คีย์เทอม2'!$A$9:$DY$58,55,FALSE)=""),"",(IF(VLOOKUP($A32,'02.คีย์เทอม1'!$A$9:$DY$58,56,FALSE)="",VLOOKUP($A32,'02.คีย์เทอม1'!$A$9:$DY$58,55,FALSE),VLOOKUP($A32,'02.คีย์เทอม1'!$A$9:$DY$58,56,FALSE))+IF(VLOOKUP($A32,'03.คีย์เทอม2'!$A$9:$DY$58,56,FALSE)="",VLOOKUP($A32,'03.คีย์เทอม2'!$A$9:$DY$58,55,FALSE),VLOOKUP($A32,'03.คีย์เทอม2'!$A$9:$DY$58,56,FALSE)))*100/200))))</f>
        <v/>
      </c>
      <c r="W32" s="208" t="str">
        <f>IF(V$8="","",IF('2.ชื่อนักเรียน'!$R33="ร","ร",IF('2.ชื่อนักเรียน'!$R33="มส","",IF(V32="","",IF(V32&gt;=80,4,IF(V32&gt;=75,3.5,IF(V32&gt;=70,3,IF(V32&gt;=65,2.5,IF(V32&gt;=60,2,IF(V32&gt;=55,1.5,IF(V32&gt;=50,1,0)))))))))))</f>
        <v/>
      </c>
      <c r="X32" s="18">
        <v>23</v>
      </c>
      <c r="Y32" s="122" t="str">
        <f>IF('2.ชื่อนักเรียน'!$C33="","",'2.ชื่อนักเรียน'!$C33)</f>
        <v/>
      </c>
      <c r="Z32" s="272" t="str">
        <f>IF('2.ชื่อนักเรียน'!$D33="","",'2.ชื่อนักเรียน'!$D33)</f>
        <v/>
      </c>
      <c r="AA32" s="378" t="str">
        <f>IF(AA$8="","",IF('2.ชื่อนักเรียน'!$R33="ร","ร",IF('2.ชื่อนักเรียน'!$R33="มส","",IF(OR(VLOOKUP($A32,'02.คีย์เทอม1'!$A$9:$DY$58,60,FALSE)="",VLOOKUP($A32,'03.คีย์เทอม2'!$A$9:$DY$58,60,FALSE)=""),"",(IF(VLOOKUP($A32,'02.คีย์เทอม1'!$A$9:$DY$58,61,FALSE)="",VLOOKUP($A32,'02.คีย์เทอม1'!$A$9:$DY$58,60,FALSE),VLOOKUP($A32,'02.คีย์เทอม1'!$A$9:$DY$58,61,FALSE))+IF(VLOOKUP($A32,'03.คีย์เทอม2'!$A$9:$DY$58,61,FALSE)="",VLOOKUP($A32,'03.คีย์เทอม2'!$A$9:$DY$58,60,FALSE),VLOOKUP($A32,'03.คีย์เทอม2'!$A$9:$DY$58,61,FALSE)))*100/200))))</f>
        <v/>
      </c>
      <c r="AB32" s="125" t="str">
        <f>IF(AA$8="","",IF('2.ชื่อนักเรียน'!$R33="ร","ร",IF('2.ชื่อนักเรียน'!$R33="มส","",IF(AA32="","",IF(AA32&gt;=80,4,IF(AA32&gt;=75,3.5,IF(AA32&gt;=70,3,IF(AA32&gt;=65,2.5,IF(AA32&gt;=60,2,IF(AA32&gt;=55,1.5,IF(AA32&gt;=50,1,0)))))))))))</f>
        <v/>
      </c>
      <c r="AC32" s="126" t="str">
        <f>IF(AC$8="","",IF('2.ชื่อนักเรียน'!$R33="ร","ร",IF('2.ชื่อนักเรียน'!$R33="มส","",IF(OR(VLOOKUP($A32,'02.คีย์เทอม1'!$A$9:$DY$58,65,FALSE)="",VLOOKUP($A32,'03.คีย์เทอม2'!$A$9:$DY$58,65,FALSE)=""),"",(IF(VLOOKUP($A32,'02.คีย์เทอม1'!$A$9:$DY$58,66,FALSE)="",VLOOKUP($A32,'02.คีย์เทอม1'!$A$9:$DY$58,65,FALSE),VLOOKUP($A32,'02.คีย์เทอม1'!$A$9:$DY$58,66,FALSE))+IF(VLOOKUP($A32,'03.คีย์เทอม2'!$A$9:$DY$58,66,FALSE)="",VLOOKUP($A32,'03.คีย์เทอม2'!$A$9:$DY$58,65,FALSE),VLOOKUP($A32,'03.คีย์เทอม2'!$A$9:$DY$58,66,FALSE)))*100/200))))</f>
        <v/>
      </c>
      <c r="AD32" s="125" t="str">
        <f>IF(AC$8="","",IF('2.ชื่อนักเรียน'!$R33="ร","ร",IF('2.ชื่อนักเรียน'!$R33="มส","",IF(AC32="","",IF(AC32&gt;=80,4,IF(AC32&gt;=75,3.5,IF(AC32&gt;=70,3,IF(AC32&gt;=65,2.5,IF(AC32&gt;=60,2,IF(AC32&gt;=55,1.5,IF(AC32&gt;=50,1,0)))))))))))</f>
        <v/>
      </c>
      <c r="AE32" s="126" t="str">
        <f>IF(AE$8="","",IF('2.ชื่อนักเรียน'!$R33="ร","ร",IF('2.ชื่อนักเรียน'!$R33="มส","",IF(OR(VLOOKUP($A32,'02.คีย์เทอม1'!$A$9:$DY$58,70,FALSE)="",VLOOKUP($A32,'03.คีย์เทอม2'!$A$9:$DY$58,70,FALSE)=""),"",(IF(VLOOKUP($A32,'02.คีย์เทอม1'!$A$9:$DY$58,71,FALSE)="",VLOOKUP($A32,'02.คีย์เทอม1'!$A$9:$DY$58,70,FALSE),VLOOKUP($A32,'02.คีย์เทอม1'!$A$9:$DY$58,71,FALSE))+IF(VLOOKUP($A32,'03.คีย์เทอม2'!$A$9:$DY$58,71,FALSE)="",VLOOKUP($A32,'03.คีย์เทอม2'!$A$9:$DY$58,70,FALSE),VLOOKUP($A32,'03.คีย์เทอม2'!$A$9:$DY$58,71,FALSE)))*100/200))))</f>
        <v/>
      </c>
      <c r="AF32" s="125" t="str">
        <f>IF(AE$8="","",IF('2.ชื่อนักเรียน'!$R33="ร","ร",IF('2.ชื่อนักเรียน'!$R33="มส","",IF(AE32="","",IF(AE32&gt;=80,4,IF(AE32&gt;=75,3.5,IF(AE32&gt;=70,3,IF(AE32&gt;=65,2.5,IF(AE32&gt;=60,2,IF(AE32&gt;=55,1.5,IF(AE32&gt;=50,1,0)))))))))))</f>
        <v/>
      </c>
      <c r="AG32" s="126" t="str">
        <f>IF(AG$8="","",IF('2.ชื่อนักเรียน'!$R33="ร","ร",IF('2.ชื่อนักเรียน'!$R33="มส","",IF(OR(VLOOKUP($A32,'02.คีย์เทอม1'!$A$9:$DY$58,75,FALSE)="",VLOOKUP($A32,'03.คีย์เทอม2'!$A$9:$DY$58,75,FALSE)=""),"",(IF(VLOOKUP($A32,'02.คีย์เทอม1'!$A$9:$DY$58,76,FALSE)="",VLOOKUP($A32,'02.คีย์เทอม1'!$A$9:$DY$58,75,FALSE),VLOOKUP($A32,'02.คีย์เทอม1'!$A$9:$DY$58,76,FALSE))+IF(VLOOKUP($A32,'03.คีย์เทอม2'!$A$9:$DY$58,76,FALSE)="",VLOOKUP($A32,'03.คีย์เทอม2'!$A$9:$DY$58,75,FALSE),VLOOKUP($A32,'03.คีย์เทอม2'!$A$9:$DY$58,76,FALSE)))*100/200))))</f>
        <v/>
      </c>
      <c r="AH32" s="125" t="str">
        <f>IF(AG$8="","",IF('2.ชื่อนักเรียน'!$R33="ร","ร",IF('2.ชื่อนักเรียน'!$R33="มส","",IF(AG32="","",IF(AG32&gt;=80,4,IF(AG32&gt;=75,3.5,IF(AG32&gt;=70,3,IF(AG32&gt;=65,2.5,IF(AG32&gt;=60,2,IF(AG32&gt;=55,1.5,IF(AG32&gt;=50,1,0)))))))))))</f>
        <v/>
      </c>
      <c r="AI32" s="126" t="str">
        <f>IF(AI$8="","",IF('2.ชื่อนักเรียน'!$R33="ร","ร",IF('2.ชื่อนักเรียน'!$R33="มส","",IF(OR(VLOOKUP($A32,'02.คีย์เทอม1'!$A$9:$DY$58,80,FALSE)="",VLOOKUP($A32,'03.คีย์เทอม2'!$A$9:$DY$58,80,FALSE)=""),"",(IF(VLOOKUP($A32,'02.คีย์เทอม1'!$A$9:$DY$58,81,FALSE)="",VLOOKUP($A32,'02.คีย์เทอม1'!$A$9:$DY$58,80,FALSE),VLOOKUP($A32,'02.คีย์เทอม1'!$A$9:$DY$58,81,FALSE))+IF(VLOOKUP($A32,'03.คีย์เทอม2'!$A$9:$DY$58,81,FALSE)="",VLOOKUP($A32,'03.คีย์เทอม2'!$A$9:$DY$58,80,FALSE),VLOOKUP($A32,'03.คีย์เทอม2'!$A$9:$DY$58,81,FALSE)))*100/200))))</f>
        <v/>
      </c>
      <c r="AJ32" s="125" t="str">
        <f>IF(AI$8="","",IF('2.ชื่อนักเรียน'!$R33="ร","ร",IF('2.ชื่อนักเรียน'!$R33="มส","",IF(AI32="","",IF(AI32&gt;=80,4,IF(AI32&gt;=75,3.5,IF(AI32&gt;=70,3,IF(AI32&gt;=65,2.5,IF(AI32&gt;=60,2,IF(AI32&gt;=55,1.5,IF(AI32&gt;=50,1,0)))))))))))</f>
        <v/>
      </c>
      <c r="AK32" s="126" t="str">
        <f>IF(AK$8="","",IF('2.ชื่อนักเรียน'!$R33="ร","ร",IF('2.ชื่อนักเรียน'!$R33="มส","",IF(OR(VLOOKUP($A32,'02.คีย์เทอม1'!$A$9:$DY$58,85,FALSE)="",VLOOKUP($A32,'03.คีย์เทอม2'!$A$9:$DY$58,85,FALSE)=""),"",(IF(VLOOKUP($A32,'02.คีย์เทอม1'!$A$9:$DY$58,86,FALSE)="",VLOOKUP($A32,'02.คีย์เทอม1'!$A$9:$DY$58,85,FALSE),VLOOKUP($A32,'02.คีย์เทอม1'!$A$9:$DY$58,86,FALSE))+IF(VLOOKUP($A32,'03.คีย์เทอม2'!$A$9:$DY$58,86,FALSE)="",VLOOKUP($A32,'03.คีย์เทอม2'!$A$9:$DY$58,85,FALSE),VLOOKUP($A32,'03.คีย์เทอม2'!$A$9:$DY$58,86,FALSE)))*100/200))))</f>
        <v/>
      </c>
      <c r="AL32" s="125" t="str">
        <f>IF(AK$8="","",IF('2.ชื่อนักเรียน'!$R33="ร","ร",IF('2.ชื่อนักเรียน'!$R33="มส","",IF(AK32="","",IF(AK32&gt;=80,4,IF(AK32&gt;=75,3.5,IF(AK32&gt;=70,3,IF(AK32&gt;=65,2.5,IF(AK32&gt;=60,2,IF(AK32&gt;=55,1.5,IF(AK32&gt;=50,1,0)))))))))))</f>
        <v/>
      </c>
      <c r="AM32" s="126" t="str">
        <f>IF(AM$8="","",IF('2.ชื่อนักเรียน'!$R33="ร","ร",IF('2.ชื่อนักเรียน'!$R33="มส","",IF(OR(VLOOKUP($A32,'02.คีย์เทอม1'!$A$9:$DY$58,90,FALSE)="",VLOOKUP($A32,'03.คีย์เทอม2'!$A$9:$DY$58,90,FALSE)=""),"",(IF(VLOOKUP($A32,'02.คีย์เทอม1'!$A$9:$DY$58,91,FALSE)="",VLOOKUP($A32,'02.คีย์เทอม1'!$A$9:$DY$58,90,FALSE),VLOOKUP($A32,'02.คีย์เทอม1'!$A$9:$DY$58,91,FALSE))+IF(VLOOKUP($A32,'03.คีย์เทอม2'!$A$9:$DY$58,91,FALSE)="",VLOOKUP($A32,'03.คีย์เทอม2'!$A$9:$DY$58,90,FALSE),VLOOKUP($A32,'03.คีย์เทอม2'!$A$9:$DY$58,91,FALSE)))*100/200))))</f>
        <v/>
      </c>
      <c r="AN32" s="125" t="str">
        <f>IF(AM$8="","",IF('2.ชื่อนักเรียน'!$R33="ร","ร",IF('2.ชื่อนักเรียน'!$R33="มส","",IF(AM32="","",IF(AM32&gt;=80,4,IF(AM32&gt;=75,3.5,IF(AM32&gt;=70,3,IF(AM32&gt;=65,2.5,IF(AM32&gt;=60,2,IF(AM32&gt;=55,1.5,IF(AM32&gt;=50,1,0)))))))))))</f>
        <v/>
      </c>
      <c r="AO32" s="126" t="str">
        <f>IF(AO$8="","",IF('2.ชื่อนักเรียน'!$R33="ร","ร",IF('2.ชื่อนักเรียน'!$R33="มส","",IF(OR(VLOOKUP($A32,'02.คีย์เทอม1'!$A$9:$DY$58,95,FALSE)="",VLOOKUP($A32,'03.คีย์เทอม2'!$A$9:$DY$58,95,FALSE)=""),"",(IF(VLOOKUP($A32,'02.คีย์เทอม1'!$A$9:$DY$58,96,FALSE)="",VLOOKUP($A32,'02.คีย์เทอม1'!$A$9:$DY$58,95,FALSE),VLOOKUP($A32,'02.คีย์เทอม1'!$A$9:$DY$58,96,FALSE))+IF(VLOOKUP($A32,'03.คีย์เทอม2'!$A$9:$DY$58,96,FALSE)="",VLOOKUP($A32,'03.คีย์เทอม2'!$A$9:$DY$58,95,FALSE),VLOOKUP($A32,'03.คีย์เทอม2'!$A$9:$DY$58,96,FALSE)))*100/200))))</f>
        <v/>
      </c>
      <c r="AP32" s="125" t="str">
        <f>IF(AO$8="","",IF('2.ชื่อนักเรียน'!$R33="ร","ร",IF('2.ชื่อนักเรียน'!$R33="มส","",IF(AO32="","",IF(AO32&gt;=80,4,IF(AO32&gt;=75,3.5,IF(AO32&gt;=70,3,IF(AO32&gt;=65,2.5,IF(AO32&gt;=60,2,IF(AO32&gt;=55,1.5,IF(AO32&gt;=50,1,0)))))))))))</f>
        <v/>
      </c>
      <c r="AQ32" s="126" t="str">
        <f>IF(AQ$8="","",IF('2.ชื่อนักเรียน'!$R33="ร","ร",IF('2.ชื่อนักเรียน'!$R33="มส","",IF(OR(VLOOKUP($A32,'02.คีย์เทอม1'!$A$9:$DY$58,100,FALSE)="",VLOOKUP($A32,'03.คีย์เทอม2'!$A$9:$DY$58,100,FALSE)=""),"",(IF(VLOOKUP($A32,'02.คีย์เทอม1'!$A$9:$DY$58,101,FALSE)="",VLOOKUP($A32,'02.คีย์เทอม1'!$A$9:$DY$58,100,FALSE),VLOOKUP($A32,'02.คีย์เทอม1'!$A$9:$DY$58,101,FALSE))+IF(VLOOKUP($A32,'03.คีย์เทอม2'!$A$9:$DY$58,101,FALSE)="",VLOOKUP($A32,'03.คีย์เทอม2'!$A$9:$DY$58,100,FALSE),VLOOKUP($A32,'03.คีย์เทอม2'!$A$9:$DY$58,101,FALSE)))*100/200))))</f>
        <v/>
      </c>
      <c r="AR32" s="125" t="str">
        <f>IF(AQ$8="","",IF('2.ชื่อนักเรียน'!$R33="ร","ร",IF('2.ชื่อนักเรียน'!$R33="มส","",IF(AQ32="","",IF(AQ32&gt;=80,4,IF(AQ32&gt;=75,3.5,IF(AQ32&gt;=70,3,IF(AQ32&gt;=65,2.5,IF(AQ32&gt;=60,2,IF(AQ32&gt;=55,1.5,IF(AQ32&gt;=50,1,0)))))))))))</f>
        <v/>
      </c>
      <c r="AS32" s="126" t="str">
        <f>IF(AS$8="","",IF('2.ชื่อนักเรียน'!$R33="ร","ร",IF('2.ชื่อนักเรียน'!$R33="มส","",IF(OR(VLOOKUP($A32,'02.คีย์เทอม1'!$A$9:$DY$58,105,FALSE)="",VLOOKUP($A32,'03.คีย์เทอม2'!$A$9:$DY$58,105,FALSE)=""),"",(IF(VLOOKUP($A32,'02.คีย์เทอม1'!$A$9:$DY$58,106,FALSE)="",VLOOKUP($A32,'02.คีย์เทอม1'!$A$9:$DY$58,105,FALSE),VLOOKUP($A32,'02.คีย์เทอม1'!$A$9:$DY$58,106,FALSE))+IF(VLOOKUP($A32,'03.คีย์เทอม2'!$A$9:$DY$58,106,FALSE)="",VLOOKUP($A32,'03.คีย์เทอม2'!$A$9:$DY$58,105,FALSE),VLOOKUP($A32,'03.คีย์เทอม2'!$A$9:$DY$58,106,FALSE)))*100/200))))</f>
        <v/>
      </c>
      <c r="AT32" s="125" t="str">
        <f>IF(AS$8="","",IF('2.ชื่อนักเรียน'!$R33="ร","ร",IF('2.ชื่อนักเรียน'!$R33="มส","",IF(AS32="","",IF(AS32&gt;=80,4,IF(AS32&gt;=75,3.5,IF(AS32&gt;=70,3,IF(AS32&gt;=65,2.5,IF(AS32&gt;=60,2,IF(AS32&gt;=55,1.5,IF(AS32&gt;=50,1,0)))))))))))</f>
        <v/>
      </c>
      <c r="AU32" s="126" t="str">
        <f t="shared" si="16"/>
        <v/>
      </c>
      <c r="AV32" s="126" t="str">
        <f t="shared" si="17"/>
        <v/>
      </c>
      <c r="AW32" s="541" t="str">
        <f t="shared" si="18"/>
        <v/>
      </c>
      <c r="AX32" s="539" t="str">
        <f>IF('2.ชื่อนักเรียน'!R33="มส","มส",IF('2.ชื่อนักเรียน'!R33="ย้าย","ย้าย",IF('2.ชื่อนักเรียน'!R33="ร","ร",IF(CE32="","",RANK(CE32,$CE$10:$CE$59,0)))))</f>
        <v/>
      </c>
      <c r="AY32" s="393" t="str">
        <f t="shared" si="19"/>
        <v/>
      </c>
      <c r="AZ32" s="381" t="str">
        <f t="shared" si="1"/>
        <v/>
      </c>
      <c r="BA32" s="383" t="str">
        <f t="shared" si="20"/>
        <v/>
      </c>
      <c r="BB32" s="335" t="str">
        <f t="shared" si="2"/>
        <v/>
      </c>
      <c r="BC32" s="335" t="str">
        <f t="shared" si="21"/>
        <v/>
      </c>
      <c r="BD32" s="335" t="str">
        <f t="shared" si="3"/>
        <v/>
      </c>
      <c r="BE32" s="335" t="str">
        <f t="shared" si="4"/>
        <v/>
      </c>
      <c r="BF32" s="331" t="str">
        <f t="shared" si="5"/>
        <v/>
      </c>
      <c r="BG32" s="331" t="str">
        <f t="shared" si="6"/>
        <v/>
      </c>
      <c r="BH32" s="331" t="str">
        <f t="shared" si="7"/>
        <v/>
      </c>
      <c r="BI32" s="331" t="str">
        <f t="shared" si="22"/>
        <v/>
      </c>
      <c r="BJ32" s="331" t="str">
        <f t="shared" si="8"/>
        <v/>
      </c>
      <c r="BK32" s="331" t="str">
        <f t="shared" si="23"/>
        <v/>
      </c>
      <c r="BL32" s="335" t="str">
        <f t="shared" si="9"/>
        <v/>
      </c>
      <c r="BM32" s="335" t="str">
        <f t="shared" si="10"/>
        <v/>
      </c>
      <c r="BN32" s="335" t="str">
        <f t="shared" si="11"/>
        <v/>
      </c>
      <c r="BO32" s="335" t="str">
        <f t="shared" si="12"/>
        <v/>
      </c>
      <c r="BP32" s="331" t="str">
        <f t="shared" si="13"/>
        <v/>
      </c>
      <c r="BQ32" s="384" t="str">
        <f t="shared" si="14"/>
        <v/>
      </c>
      <c r="BR32" s="332" t="str">
        <f t="shared" si="15"/>
        <v/>
      </c>
      <c r="BS32" s="381" t="str">
        <f t="shared" si="24"/>
        <v/>
      </c>
      <c r="BT32" s="331" t="str">
        <f t="shared" si="25"/>
        <v/>
      </c>
      <c r="BU32" s="331" t="str">
        <f t="shared" si="26"/>
        <v/>
      </c>
      <c r="BV32" s="331" t="str">
        <f t="shared" si="27"/>
        <v/>
      </c>
      <c r="BW32" s="331" t="str">
        <f t="shared" si="28"/>
        <v/>
      </c>
      <c r="BX32" s="331" t="str">
        <f t="shared" si="29"/>
        <v/>
      </c>
      <c r="BY32" s="331" t="str">
        <f t="shared" si="30"/>
        <v/>
      </c>
      <c r="BZ32" s="331" t="str">
        <f t="shared" si="31"/>
        <v/>
      </c>
      <c r="CA32" s="331" t="str">
        <f t="shared" si="32"/>
        <v/>
      </c>
      <c r="CB32" s="331" t="str">
        <f t="shared" si="33"/>
        <v/>
      </c>
      <c r="CC32" s="384" t="str">
        <f t="shared" si="34"/>
        <v/>
      </c>
      <c r="CD32" s="332" t="str">
        <f t="shared" si="35"/>
        <v/>
      </c>
      <c r="CE32" s="177" t="str">
        <f t="shared" si="36"/>
        <v/>
      </c>
    </row>
    <row r="33" spans="1:83" s="17" customFormat="1" ht="16.5" customHeight="1" x14ac:dyDescent="0.2">
      <c r="A33" s="18">
        <v>24</v>
      </c>
      <c r="B33" s="122" t="str">
        <f>IF('2.ชื่อนักเรียน'!$C34="","",'2.ชื่อนักเรียน'!$C34)</f>
        <v/>
      </c>
      <c r="C33" s="26" t="str">
        <f>IF('2.ชื่อนักเรียน'!$D34="","",'2.ชื่อนักเรียน'!$D34)</f>
        <v/>
      </c>
      <c r="D33" s="207" t="str">
        <f>IF(D$8="","",IF('2.ชื่อนักเรียน'!$R34="ร","ร",IF('2.ชื่อนักเรียน'!$R34="มส","",IF(OR(VLOOKUP($A33,'02.คีย์เทอม1'!$A$9:$DY$58,10,FALSE)="",VLOOKUP($A33,'03.คีย์เทอม2'!$A$9:$DY$58,10,FALSE)=""),"",(IF(VLOOKUP($A33,'02.คีย์เทอม1'!$A$9:$DY$58,11,FALSE)="",VLOOKUP($A33,'02.คีย์เทอม1'!$A$9:$DY$58,10,FALSE),VLOOKUP($A33,'02.คีย์เทอม1'!$A$9:$DY$58,11,FALSE))+IF(VLOOKUP($A33,'03.คีย์เทอม2'!$A$9:$DY$58,11,FALSE)="",VLOOKUP($A33,'03.คีย์เทอม2'!$A$9:$DY$58,10,FALSE),VLOOKUP($A33,'03.คีย์เทอม2'!$A$9:$DY$58,11,FALSE)))*100/200))))</f>
        <v/>
      </c>
      <c r="E33" s="125" t="str">
        <f>IF(D$8="","",IF('2.ชื่อนักเรียน'!$R34="ร","ร",IF('2.ชื่อนักเรียน'!$R34="มส","",IF(D33="","",IF(D33&gt;=80,4,IF(D33&gt;=75,3.5,IF(D33&gt;=70,3,IF(D33&gt;=65,2.5,IF(D33&gt;=60,2,IF(D33&gt;=55,1.5,IF(D33&gt;=50,1,0)))))))))))</f>
        <v/>
      </c>
      <c r="F33" s="126" t="str">
        <f>IF(F$8="","",IF('2.ชื่อนักเรียน'!$R34="ร","ร",IF('2.ชื่อนักเรียน'!$R34="มส","",IF(OR(VLOOKUP($A33,'02.คีย์เทอม1'!$A$9:$DY$58,15,FALSE)="",VLOOKUP($A33,'03.คีย์เทอม2'!$A$9:$DY$58,15,FALSE)=""),"",(IF(VLOOKUP($A33,'02.คีย์เทอม1'!$A$9:$DY$58,16,FALSE)="",VLOOKUP($A33,'02.คีย์เทอม1'!$A$9:$DY$58,15,FALSE),VLOOKUP($A33,'02.คีย์เทอม1'!$A$9:$DY$58,16,FALSE))+IF(VLOOKUP($A33,'03.คีย์เทอม2'!$A$9:$DY$58,16,FALSE)="",VLOOKUP($A33,'03.คีย์เทอม2'!$A$9:$DY$58,15,FALSE),VLOOKUP($A33,'03.คีย์เทอม2'!$A$9:$DY$58,16,FALSE)))*100/200))))</f>
        <v/>
      </c>
      <c r="G33" s="125" t="str">
        <f>IF(F$8="","",IF('2.ชื่อนักเรียน'!$R34="ร","ร",IF('2.ชื่อนักเรียน'!$R34="มส","",IF(F33="","",IF(F33&gt;=80,4,IF(F33&gt;=75,3.5,IF(F33&gt;=70,3,IF(F33&gt;=65,2.5,IF(F33&gt;=60,2,IF(F33&gt;=55,1.5,IF(F33&gt;=50,1,0)))))))))))</f>
        <v/>
      </c>
      <c r="H33" s="126" t="str">
        <f>IF(H$8="","",IF('2.ชื่อนักเรียน'!$R34="ร","ร",IF('2.ชื่อนักเรียน'!$R34="มส","",IF(OR(VLOOKUP($A33,'02.คีย์เทอม1'!$A$9:$DY$58,20,FALSE)="",VLOOKUP($A33,'03.คีย์เทอม2'!$A$9:$DY$58,20,FALSE)=""),"",(IF(VLOOKUP($A33,'02.คีย์เทอม1'!$A$9:$DY$58,21,FALSE)="",VLOOKUP($A33,'02.คีย์เทอม1'!$A$9:$DY$58,20,FALSE),VLOOKUP($A33,'02.คีย์เทอม1'!$A$9:$DY$58,21,FALSE))+IF(VLOOKUP($A33,'03.คีย์เทอม2'!$A$9:$DY$58,21,FALSE)="",VLOOKUP($A33,'03.คีย์เทอม2'!$A$9:$DY$58,20,FALSE),VLOOKUP($A33,'03.คีย์เทอม2'!$A$9:$DY$58,21,FALSE)))*100/200))))</f>
        <v/>
      </c>
      <c r="I33" s="125" t="str">
        <f>IF(H$8="","",IF('2.ชื่อนักเรียน'!$R34="ร","ร",IF('2.ชื่อนักเรียน'!$R34="มส","",IF(H33="","",IF(H33&gt;=80,4,IF(H33&gt;=75,3.5,IF(H33&gt;=70,3,IF(H33&gt;=65,2.5,IF(H33&gt;=60,2,IF(H33&gt;=55,1.5,IF(H33&gt;=50,1,0)))))))))))</f>
        <v/>
      </c>
      <c r="J33" s="126" t="str">
        <f>IF(J$8="","",IF('2.ชื่อนักเรียน'!$R34="ร","ร",IF('2.ชื่อนักเรียน'!$R34="มส","",IF(OR(VLOOKUP($A33,'02.คีย์เทอม1'!$A$9:$DY$58,25,FALSE)="",VLOOKUP($A33,'03.คีย์เทอม2'!$A$9:$DY$58,25,FALSE)=""),"",(IF(VLOOKUP($A33,'02.คีย์เทอม1'!$A$9:$DY$58,26,FALSE)="",VLOOKUP($A33,'02.คีย์เทอม1'!$A$9:$DY$58,25,FALSE),VLOOKUP($A33,'02.คีย์เทอม1'!$A$9:$DY$58,26,FALSE))+IF(VLOOKUP($A33,'03.คีย์เทอม2'!$A$9:$DY$58,26,FALSE)="",VLOOKUP($A33,'03.คีย์เทอม2'!$A$9:$DY$58,25,FALSE),VLOOKUP($A33,'03.คีย์เทอม2'!$A$9:$DY$58,26,FALSE)))*100/200))))</f>
        <v/>
      </c>
      <c r="K33" s="125" t="str">
        <f>IF(J$8="","",IF('2.ชื่อนักเรียน'!$R34="ร","ร",IF('2.ชื่อนักเรียน'!$R34="มส","",IF(J33="","",IF(J33&gt;=80,4,IF(J33&gt;=75,3.5,IF(J33&gt;=70,3,IF(J33&gt;=65,2.5,IF(J33&gt;=60,2,IF(J33&gt;=55,1.5,IF(J33&gt;=50,1,0)))))))))))</f>
        <v/>
      </c>
      <c r="L33" s="126" t="str">
        <f>IF(L$8="","",IF('2.ชื่อนักเรียน'!$R34="ร","ร",IF('2.ชื่อนักเรียน'!$R34="มส","",IF(OR(VLOOKUP($A33,'02.คีย์เทอม1'!$A$9:$DY$58,30,FALSE)="",VLOOKUP($A33,'03.คีย์เทอม2'!$A$9:$DY$58,30,FALSE)=""),"",(IF(VLOOKUP($A33,'02.คีย์เทอม1'!$A$9:$DY$58,31,FALSE)="",VLOOKUP($A33,'02.คีย์เทอม1'!$A$9:$DY$58,30,FALSE),VLOOKUP($A33,'02.คีย์เทอม1'!$A$9:$DY$58,31,FALSE))+IF(VLOOKUP($A33,'03.คีย์เทอม2'!$A$9:$DY$58,31,FALSE)="",VLOOKUP($A33,'03.คีย์เทอม2'!$A$9:$DY$58,30,FALSE),VLOOKUP($A33,'03.คีย์เทอม2'!$A$9:$DY$58,31,FALSE)))*100/200))))</f>
        <v/>
      </c>
      <c r="M33" s="125" t="str">
        <f>IF(L$8="","",IF('2.ชื่อนักเรียน'!$R34="ร","ร",IF('2.ชื่อนักเรียน'!$R34="มส","",IF(L33="","",IF(L33&gt;=80,4,IF(L33&gt;=75,3.5,IF(L33&gt;=70,3,IF(L33&gt;=65,2.5,IF(L33&gt;=60,2,IF(L33&gt;=55,1.5,IF(L33&gt;=50,1,0)))))))))))</f>
        <v/>
      </c>
      <c r="N33" s="126" t="str">
        <f>IF(N$8="","",IF('2.ชื่อนักเรียน'!$R34="ร","ร",IF('2.ชื่อนักเรียน'!$R34="มส","",IF(OR(VLOOKUP($A33,'02.คีย์เทอม1'!$A$9:$DY$58,35,FALSE)="",VLOOKUP($A33,'03.คีย์เทอม2'!$A$9:$DY$58,35,FALSE)=""),"",(IF(VLOOKUP($A33,'02.คีย์เทอม1'!$A$9:$DY$58,36,FALSE)="",VLOOKUP($A33,'02.คีย์เทอม1'!$A$9:$DY$58,35,FALSE),VLOOKUP($A33,'02.คีย์เทอม1'!$A$9:$DY$58,36,FALSE))+IF(VLOOKUP($A33,'03.คีย์เทอม2'!$A$9:$DY$58,36,FALSE)="",VLOOKUP($A33,'03.คีย์เทอม2'!$A$9:$DY$58,35,FALSE),VLOOKUP($A33,'03.คีย์เทอม2'!$A$9:$DY$58,36,FALSE)))*100/200))))</f>
        <v/>
      </c>
      <c r="O33" s="125" t="str">
        <f>IF(N$8="","",IF('2.ชื่อนักเรียน'!$R34="ร","ร",IF('2.ชื่อนักเรียน'!$R34="มส","",IF(N33="","",IF(N33&gt;=80,4,IF(N33&gt;=75,3.5,IF(N33&gt;=70,3,IF(N33&gt;=65,2.5,IF(N33&gt;=60,2,IF(N33&gt;=55,1.5,IF(N33&gt;=50,1,0)))))))))))</f>
        <v/>
      </c>
      <c r="P33" s="126" t="str">
        <f>IF(P$8="","",IF('2.ชื่อนักเรียน'!$R34="ร","ร",IF('2.ชื่อนักเรียน'!$R34="มส","",IF(OR(VLOOKUP($A33,'02.คีย์เทอม1'!$A$9:$DY$58,40,FALSE)="",VLOOKUP($A33,'03.คีย์เทอม2'!$A$9:$DY$58,40,FALSE)=""),"",(IF(VLOOKUP($A33,'02.คีย์เทอม1'!$A$9:$DY$58,41,FALSE)="",VLOOKUP($A33,'02.คีย์เทอม1'!$A$9:$DY$58,40,FALSE),VLOOKUP($A33,'02.คีย์เทอม1'!$A$9:$DY$58,41,FALSE))+IF(VLOOKUP($A33,'03.คีย์เทอม2'!$A$9:$DY$58,41,FALSE)="",VLOOKUP($A33,'03.คีย์เทอม2'!$A$9:$DY$58,40,FALSE),VLOOKUP($A33,'03.คีย์เทอม2'!$A$9:$DY$58,41,FALSE)))*100/200))))</f>
        <v/>
      </c>
      <c r="Q33" s="125" t="str">
        <f>IF(P$8="","",IF('2.ชื่อนักเรียน'!$R34="ร","ร",IF('2.ชื่อนักเรียน'!$R34="มส","",IF(P33="","",IF(P33&gt;=80,4,IF(P33&gt;=75,3.5,IF(P33&gt;=70,3,IF(P33&gt;=65,2.5,IF(P33&gt;=60,2,IF(P33&gt;=55,1.5,IF(P33&gt;=50,1,0)))))))))))</f>
        <v/>
      </c>
      <c r="R33" s="126" t="str">
        <f>IF(R$8="","",IF('2.ชื่อนักเรียน'!$R34="ร","ร",IF('2.ชื่อนักเรียน'!$R34="มส","",IF(OR(VLOOKUP($A33,'02.คีย์เทอม1'!$A$9:$DY$58,45,FALSE)="",VLOOKUP($A33,'03.คีย์เทอม2'!$A$9:$DY$58,45,FALSE)=""),"",(IF(VLOOKUP($A33,'02.คีย์เทอม1'!$A$9:$DY$58,46,FALSE)="",VLOOKUP($A33,'02.คีย์เทอม1'!$A$9:$DY$58,45,FALSE),VLOOKUP($A33,'02.คีย์เทอม1'!$A$9:$DY$58,46,FALSE))+IF(VLOOKUP($A33,'03.คีย์เทอม2'!$A$9:$DY$58,46,FALSE)="",VLOOKUP($A33,'03.คีย์เทอม2'!$A$9:$DY$58,45,FALSE),VLOOKUP($A33,'03.คีย์เทอม2'!$A$9:$DY$58,46,FALSE)))*100/200))))</f>
        <v/>
      </c>
      <c r="S33" s="125" t="str">
        <f>IF(R$8="","",IF('2.ชื่อนักเรียน'!$R34="ร","ร",IF('2.ชื่อนักเรียน'!$R34="มส","",IF(R33="","",IF(R33&gt;=80,4,IF(R33&gt;=75,3.5,IF(R33&gt;=70,3,IF(R33&gt;=65,2.5,IF(R33&gt;=60,2,IF(R33&gt;=55,1.5,IF(R33&gt;=50,1,0)))))))))))</f>
        <v/>
      </c>
      <c r="T33" s="126" t="str">
        <f>IF(T$8="","",IF('2.ชื่อนักเรียน'!$R34="ร","ร",IF('2.ชื่อนักเรียน'!$R34="มส","",IF(OR(VLOOKUP($A33,'02.คีย์เทอม1'!$A$9:$DY$58,50,FALSE)="",VLOOKUP($A33,'03.คีย์เทอม2'!$A$9:$DY$58,50,FALSE)=""),"",(IF(VLOOKUP($A33,'02.คีย์เทอม1'!$A$9:$DY$58,51,FALSE)="",VLOOKUP($A33,'02.คีย์เทอม1'!$A$9:$DY$58,50,FALSE),VLOOKUP($A33,'02.คีย์เทอม1'!$A$9:$DY$58,51,FALSE))+IF(VLOOKUP($A33,'03.คีย์เทอม2'!$A$9:$DY$58,51,FALSE)="",VLOOKUP($A33,'03.คีย์เทอม2'!$A$9:$DY$58,50,FALSE),VLOOKUP($A33,'03.คีย์เทอม2'!$A$9:$DY$58,51,FALSE)))*100/200))))</f>
        <v/>
      </c>
      <c r="U33" s="125" t="str">
        <f>IF(T$8="","",IF('2.ชื่อนักเรียน'!$R34="ร","ร",IF('2.ชื่อนักเรียน'!$R34="มส","",IF(T33="","",IF(T33&gt;=80,4,IF(T33&gt;=75,3.5,IF(T33&gt;=70,3,IF(T33&gt;=65,2.5,IF(T33&gt;=60,2,IF(T33&gt;=55,1.5,IF(T33&gt;=50,1,0)))))))))))</f>
        <v/>
      </c>
      <c r="V33" s="126" t="str">
        <f>IF(V$8="","",IF('2.ชื่อนักเรียน'!$R34="ร","ร",IF('2.ชื่อนักเรียน'!$R34="มส","",IF(OR(VLOOKUP($A33,'02.คีย์เทอม1'!$A$9:$DY$58,55,FALSE)="",VLOOKUP($A33,'03.คีย์เทอม2'!$A$9:$DY$58,55,FALSE)=""),"",(IF(VLOOKUP($A33,'02.คีย์เทอม1'!$A$9:$DY$58,56,FALSE)="",VLOOKUP($A33,'02.คีย์เทอม1'!$A$9:$DY$58,55,FALSE),VLOOKUP($A33,'02.คีย์เทอม1'!$A$9:$DY$58,56,FALSE))+IF(VLOOKUP($A33,'03.คีย์เทอม2'!$A$9:$DY$58,56,FALSE)="",VLOOKUP($A33,'03.คีย์เทอม2'!$A$9:$DY$58,55,FALSE),VLOOKUP($A33,'03.คีย์เทอม2'!$A$9:$DY$58,56,FALSE)))*100/200))))</f>
        <v/>
      </c>
      <c r="W33" s="208" t="str">
        <f>IF(V$8="","",IF('2.ชื่อนักเรียน'!$R34="ร","ร",IF('2.ชื่อนักเรียน'!$R34="มส","",IF(V33="","",IF(V33&gt;=80,4,IF(V33&gt;=75,3.5,IF(V33&gt;=70,3,IF(V33&gt;=65,2.5,IF(V33&gt;=60,2,IF(V33&gt;=55,1.5,IF(V33&gt;=50,1,0)))))))))))</f>
        <v/>
      </c>
      <c r="X33" s="18">
        <v>24</v>
      </c>
      <c r="Y33" s="122" t="str">
        <f>IF('2.ชื่อนักเรียน'!$C34="","",'2.ชื่อนักเรียน'!$C34)</f>
        <v/>
      </c>
      <c r="Z33" s="272" t="str">
        <f>IF('2.ชื่อนักเรียน'!$D34="","",'2.ชื่อนักเรียน'!$D34)</f>
        <v/>
      </c>
      <c r="AA33" s="378" t="str">
        <f>IF(AA$8="","",IF('2.ชื่อนักเรียน'!$R34="ร","ร",IF('2.ชื่อนักเรียน'!$R34="มส","",IF(OR(VLOOKUP($A33,'02.คีย์เทอม1'!$A$9:$DY$58,60,FALSE)="",VLOOKUP($A33,'03.คีย์เทอม2'!$A$9:$DY$58,60,FALSE)=""),"",(IF(VLOOKUP($A33,'02.คีย์เทอม1'!$A$9:$DY$58,61,FALSE)="",VLOOKUP($A33,'02.คีย์เทอม1'!$A$9:$DY$58,60,FALSE),VLOOKUP($A33,'02.คีย์เทอม1'!$A$9:$DY$58,61,FALSE))+IF(VLOOKUP($A33,'03.คีย์เทอม2'!$A$9:$DY$58,61,FALSE)="",VLOOKUP($A33,'03.คีย์เทอม2'!$A$9:$DY$58,60,FALSE),VLOOKUP($A33,'03.คีย์เทอม2'!$A$9:$DY$58,61,FALSE)))*100/200))))</f>
        <v/>
      </c>
      <c r="AB33" s="125" t="str">
        <f>IF(AA$8="","",IF('2.ชื่อนักเรียน'!$R34="ร","ร",IF('2.ชื่อนักเรียน'!$R34="มส","",IF(AA33="","",IF(AA33&gt;=80,4,IF(AA33&gt;=75,3.5,IF(AA33&gt;=70,3,IF(AA33&gt;=65,2.5,IF(AA33&gt;=60,2,IF(AA33&gt;=55,1.5,IF(AA33&gt;=50,1,0)))))))))))</f>
        <v/>
      </c>
      <c r="AC33" s="126" t="str">
        <f>IF(AC$8="","",IF('2.ชื่อนักเรียน'!$R34="ร","ร",IF('2.ชื่อนักเรียน'!$R34="มส","",IF(OR(VLOOKUP($A33,'02.คีย์เทอม1'!$A$9:$DY$58,65,FALSE)="",VLOOKUP($A33,'03.คีย์เทอม2'!$A$9:$DY$58,65,FALSE)=""),"",(IF(VLOOKUP($A33,'02.คีย์เทอม1'!$A$9:$DY$58,66,FALSE)="",VLOOKUP($A33,'02.คีย์เทอม1'!$A$9:$DY$58,65,FALSE),VLOOKUP($A33,'02.คีย์เทอม1'!$A$9:$DY$58,66,FALSE))+IF(VLOOKUP($A33,'03.คีย์เทอม2'!$A$9:$DY$58,66,FALSE)="",VLOOKUP($A33,'03.คีย์เทอม2'!$A$9:$DY$58,65,FALSE),VLOOKUP($A33,'03.คีย์เทอม2'!$A$9:$DY$58,66,FALSE)))*100/200))))</f>
        <v/>
      </c>
      <c r="AD33" s="125" t="str">
        <f>IF(AC$8="","",IF('2.ชื่อนักเรียน'!$R34="ร","ร",IF('2.ชื่อนักเรียน'!$R34="มส","",IF(AC33="","",IF(AC33&gt;=80,4,IF(AC33&gt;=75,3.5,IF(AC33&gt;=70,3,IF(AC33&gt;=65,2.5,IF(AC33&gt;=60,2,IF(AC33&gt;=55,1.5,IF(AC33&gt;=50,1,0)))))))))))</f>
        <v/>
      </c>
      <c r="AE33" s="126" t="str">
        <f>IF(AE$8="","",IF('2.ชื่อนักเรียน'!$R34="ร","ร",IF('2.ชื่อนักเรียน'!$R34="มส","",IF(OR(VLOOKUP($A33,'02.คีย์เทอม1'!$A$9:$DY$58,70,FALSE)="",VLOOKUP($A33,'03.คีย์เทอม2'!$A$9:$DY$58,70,FALSE)=""),"",(IF(VLOOKUP($A33,'02.คีย์เทอม1'!$A$9:$DY$58,71,FALSE)="",VLOOKUP($A33,'02.คีย์เทอม1'!$A$9:$DY$58,70,FALSE),VLOOKUP($A33,'02.คีย์เทอม1'!$A$9:$DY$58,71,FALSE))+IF(VLOOKUP($A33,'03.คีย์เทอม2'!$A$9:$DY$58,71,FALSE)="",VLOOKUP($A33,'03.คีย์เทอม2'!$A$9:$DY$58,70,FALSE),VLOOKUP($A33,'03.คีย์เทอม2'!$A$9:$DY$58,71,FALSE)))*100/200))))</f>
        <v/>
      </c>
      <c r="AF33" s="125" t="str">
        <f>IF(AE$8="","",IF('2.ชื่อนักเรียน'!$R34="ร","ร",IF('2.ชื่อนักเรียน'!$R34="มส","",IF(AE33="","",IF(AE33&gt;=80,4,IF(AE33&gt;=75,3.5,IF(AE33&gt;=70,3,IF(AE33&gt;=65,2.5,IF(AE33&gt;=60,2,IF(AE33&gt;=55,1.5,IF(AE33&gt;=50,1,0)))))))))))</f>
        <v/>
      </c>
      <c r="AG33" s="126" t="str">
        <f>IF(AG$8="","",IF('2.ชื่อนักเรียน'!$R34="ร","ร",IF('2.ชื่อนักเรียน'!$R34="มส","",IF(OR(VLOOKUP($A33,'02.คีย์เทอม1'!$A$9:$DY$58,75,FALSE)="",VLOOKUP($A33,'03.คีย์เทอม2'!$A$9:$DY$58,75,FALSE)=""),"",(IF(VLOOKUP($A33,'02.คีย์เทอม1'!$A$9:$DY$58,76,FALSE)="",VLOOKUP($A33,'02.คีย์เทอม1'!$A$9:$DY$58,75,FALSE),VLOOKUP($A33,'02.คีย์เทอม1'!$A$9:$DY$58,76,FALSE))+IF(VLOOKUP($A33,'03.คีย์เทอม2'!$A$9:$DY$58,76,FALSE)="",VLOOKUP($A33,'03.คีย์เทอม2'!$A$9:$DY$58,75,FALSE),VLOOKUP($A33,'03.คีย์เทอม2'!$A$9:$DY$58,76,FALSE)))*100/200))))</f>
        <v/>
      </c>
      <c r="AH33" s="125" t="str">
        <f>IF(AG$8="","",IF('2.ชื่อนักเรียน'!$R34="ร","ร",IF('2.ชื่อนักเรียน'!$R34="มส","",IF(AG33="","",IF(AG33&gt;=80,4,IF(AG33&gt;=75,3.5,IF(AG33&gt;=70,3,IF(AG33&gt;=65,2.5,IF(AG33&gt;=60,2,IF(AG33&gt;=55,1.5,IF(AG33&gt;=50,1,0)))))))))))</f>
        <v/>
      </c>
      <c r="AI33" s="126" t="str">
        <f>IF(AI$8="","",IF('2.ชื่อนักเรียน'!$R34="ร","ร",IF('2.ชื่อนักเรียน'!$R34="มส","",IF(OR(VLOOKUP($A33,'02.คีย์เทอม1'!$A$9:$DY$58,80,FALSE)="",VLOOKUP($A33,'03.คีย์เทอม2'!$A$9:$DY$58,80,FALSE)=""),"",(IF(VLOOKUP($A33,'02.คีย์เทอม1'!$A$9:$DY$58,81,FALSE)="",VLOOKUP($A33,'02.คีย์เทอม1'!$A$9:$DY$58,80,FALSE),VLOOKUP($A33,'02.คีย์เทอม1'!$A$9:$DY$58,81,FALSE))+IF(VLOOKUP($A33,'03.คีย์เทอม2'!$A$9:$DY$58,81,FALSE)="",VLOOKUP($A33,'03.คีย์เทอม2'!$A$9:$DY$58,80,FALSE),VLOOKUP($A33,'03.คีย์เทอม2'!$A$9:$DY$58,81,FALSE)))*100/200))))</f>
        <v/>
      </c>
      <c r="AJ33" s="125" t="str">
        <f>IF(AI$8="","",IF('2.ชื่อนักเรียน'!$R34="ร","ร",IF('2.ชื่อนักเรียน'!$R34="มส","",IF(AI33="","",IF(AI33&gt;=80,4,IF(AI33&gt;=75,3.5,IF(AI33&gt;=70,3,IF(AI33&gt;=65,2.5,IF(AI33&gt;=60,2,IF(AI33&gt;=55,1.5,IF(AI33&gt;=50,1,0)))))))))))</f>
        <v/>
      </c>
      <c r="AK33" s="126" t="str">
        <f>IF(AK$8="","",IF('2.ชื่อนักเรียน'!$R34="ร","ร",IF('2.ชื่อนักเรียน'!$R34="มส","",IF(OR(VLOOKUP($A33,'02.คีย์เทอม1'!$A$9:$DY$58,85,FALSE)="",VLOOKUP($A33,'03.คีย์เทอม2'!$A$9:$DY$58,85,FALSE)=""),"",(IF(VLOOKUP($A33,'02.คีย์เทอม1'!$A$9:$DY$58,86,FALSE)="",VLOOKUP($A33,'02.คีย์เทอม1'!$A$9:$DY$58,85,FALSE),VLOOKUP($A33,'02.คีย์เทอม1'!$A$9:$DY$58,86,FALSE))+IF(VLOOKUP($A33,'03.คีย์เทอม2'!$A$9:$DY$58,86,FALSE)="",VLOOKUP($A33,'03.คีย์เทอม2'!$A$9:$DY$58,85,FALSE),VLOOKUP($A33,'03.คีย์เทอม2'!$A$9:$DY$58,86,FALSE)))*100/200))))</f>
        <v/>
      </c>
      <c r="AL33" s="125" t="str">
        <f>IF(AK$8="","",IF('2.ชื่อนักเรียน'!$R34="ร","ร",IF('2.ชื่อนักเรียน'!$R34="มส","",IF(AK33="","",IF(AK33&gt;=80,4,IF(AK33&gt;=75,3.5,IF(AK33&gt;=70,3,IF(AK33&gt;=65,2.5,IF(AK33&gt;=60,2,IF(AK33&gt;=55,1.5,IF(AK33&gt;=50,1,0)))))))))))</f>
        <v/>
      </c>
      <c r="AM33" s="126" t="str">
        <f>IF(AM$8="","",IF('2.ชื่อนักเรียน'!$R34="ร","ร",IF('2.ชื่อนักเรียน'!$R34="มส","",IF(OR(VLOOKUP($A33,'02.คีย์เทอม1'!$A$9:$DY$58,90,FALSE)="",VLOOKUP($A33,'03.คีย์เทอม2'!$A$9:$DY$58,90,FALSE)=""),"",(IF(VLOOKUP($A33,'02.คีย์เทอม1'!$A$9:$DY$58,91,FALSE)="",VLOOKUP($A33,'02.คีย์เทอม1'!$A$9:$DY$58,90,FALSE),VLOOKUP($A33,'02.คีย์เทอม1'!$A$9:$DY$58,91,FALSE))+IF(VLOOKUP($A33,'03.คีย์เทอม2'!$A$9:$DY$58,91,FALSE)="",VLOOKUP($A33,'03.คีย์เทอม2'!$A$9:$DY$58,90,FALSE),VLOOKUP($A33,'03.คีย์เทอม2'!$A$9:$DY$58,91,FALSE)))*100/200))))</f>
        <v/>
      </c>
      <c r="AN33" s="125" t="str">
        <f>IF(AM$8="","",IF('2.ชื่อนักเรียน'!$R34="ร","ร",IF('2.ชื่อนักเรียน'!$R34="มส","",IF(AM33="","",IF(AM33&gt;=80,4,IF(AM33&gt;=75,3.5,IF(AM33&gt;=70,3,IF(AM33&gt;=65,2.5,IF(AM33&gt;=60,2,IF(AM33&gt;=55,1.5,IF(AM33&gt;=50,1,0)))))))))))</f>
        <v/>
      </c>
      <c r="AO33" s="126" t="str">
        <f>IF(AO$8="","",IF('2.ชื่อนักเรียน'!$R34="ร","ร",IF('2.ชื่อนักเรียน'!$R34="มส","",IF(OR(VLOOKUP($A33,'02.คีย์เทอม1'!$A$9:$DY$58,95,FALSE)="",VLOOKUP($A33,'03.คีย์เทอม2'!$A$9:$DY$58,95,FALSE)=""),"",(IF(VLOOKUP($A33,'02.คีย์เทอม1'!$A$9:$DY$58,96,FALSE)="",VLOOKUP($A33,'02.คีย์เทอม1'!$A$9:$DY$58,95,FALSE),VLOOKUP($A33,'02.คีย์เทอม1'!$A$9:$DY$58,96,FALSE))+IF(VLOOKUP($A33,'03.คีย์เทอม2'!$A$9:$DY$58,96,FALSE)="",VLOOKUP($A33,'03.คีย์เทอม2'!$A$9:$DY$58,95,FALSE),VLOOKUP($A33,'03.คีย์เทอม2'!$A$9:$DY$58,96,FALSE)))*100/200))))</f>
        <v/>
      </c>
      <c r="AP33" s="125" t="str">
        <f>IF(AO$8="","",IF('2.ชื่อนักเรียน'!$R34="ร","ร",IF('2.ชื่อนักเรียน'!$R34="มส","",IF(AO33="","",IF(AO33&gt;=80,4,IF(AO33&gt;=75,3.5,IF(AO33&gt;=70,3,IF(AO33&gt;=65,2.5,IF(AO33&gt;=60,2,IF(AO33&gt;=55,1.5,IF(AO33&gt;=50,1,0)))))))))))</f>
        <v/>
      </c>
      <c r="AQ33" s="126" t="str">
        <f>IF(AQ$8="","",IF('2.ชื่อนักเรียน'!$R34="ร","ร",IF('2.ชื่อนักเรียน'!$R34="มส","",IF(OR(VLOOKUP($A33,'02.คีย์เทอม1'!$A$9:$DY$58,100,FALSE)="",VLOOKUP($A33,'03.คีย์เทอม2'!$A$9:$DY$58,100,FALSE)=""),"",(IF(VLOOKUP($A33,'02.คีย์เทอม1'!$A$9:$DY$58,101,FALSE)="",VLOOKUP($A33,'02.คีย์เทอม1'!$A$9:$DY$58,100,FALSE),VLOOKUP($A33,'02.คีย์เทอม1'!$A$9:$DY$58,101,FALSE))+IF(VLOOKUP($A33,'03.คีย์เทอม2'!$A$9:$DY$58,101,FALSE)="",VLOOKUP($A33,'03.คีย์เทอม2'!$A$9:$DY$58,100,FALSE),VLOOKUP($A33,'03.คีย์เทอม2'!$A$9:$DY$58,101,FALSE)))*100/200))))</f>
        <v/>
      </c>
      <c r="AR33" s="125" t="str">
        <f>IF(AQ$8="","",IF('2.ชื่อนักเรียน'!$R34="ร","ร",IF('2.ชื่อนักเรียน'!$R34="มส","",IF(AQ33="","",IF(AQ33&gt;=80,4,IF(AQ33&gt;=75,3.5,IF(AQ33&gt;=70,3,IF(AQ33&gt;=65,2.5,IF(AQ33&gt;=60,2,IF(AQ33&gt;=55,1.5,IF(AQ33&gt;=50,1,0)))))))))))</f>
        <v/>
      </c>
      <c r="AS33" s="126" t="str">
        <f>IF(AS$8="","",IF('2.ชื่อนักเรียน'!$R34="ร","ร",IF('2.ชื่อนักเรียน'!$R34="มส","",IF(OR(VLOOKUP($A33,'02.คีย์เทอม1'!$A$9:$DY$58,105,FALSE)="",VLOOKUP($A33,'03.คีย์เทอม2'!$A$9:$DY$58,105,FALSE)=""),"",(IF(VLOOKUP($A33,'02.คีย์เทอม1'!$A$9:$DY$58,106,FALSE)="",VLOOKUP($A33,'02.คีย์เทอม1'!$A$9:$DY$58,105,FALSE),VLOOKUP($A33,'02.คีย์เทอม1'!$A$9:$DY$58,106,FALSE))+IF(VLOOKUP($A33,'03.คีย์เทอม2'!$A$9:$DY$58,106,FALSE)="",VLOOKUP($A33,'03.คีย์เทอม2'!$A$9:$DY$58,105,FALSE),VLOOKUP($A33,'03.คีย์เทอม2'!$A$9:$DY$58,106,FALSE)))*100/200))))</f>
        <v/>
      </c>
      <c r="AT33" s="125" t="str">
        <f>IF(AS$8="","",IF('2.ชื่อนักเรียน'!$R34="ร","ร",IF('2.ชื่อนักเรียน'!$R34="มส","",IF(AS33="","",IF(AS33&gt;=80,4,IF(AS33&gt;=75,3.5,IF(AS33&gt;=70,3,IF(AS33&gt;=65,2.5,IF(AS33&gt;=60,2,IF(AS33&gt;=55,1.5,IF(AS33&gt;=50,1,0)))))))))))</f>
        <v/>
      </c>
      <c r="AU33" s="126" t="str">
        <f t="shared" si="16"/>
        <v/>
      </c>
      <c r="AV33" s="126" t="str">
        <f t="shared" si="17"/>
        <v/>
      </c>
      <c r="AW33" s="541" t="str">
        <f t="shared" si="18"/>
        <v/>
      </c>
      <c r="AX33" s="539" t="str">
        <f>IF('2.ชื่อนักเรียน'!R34="มส","มส",IF('2.ชื่อนักเรียน'!R34="ย้าย","ย้าย",IF('2.ชื่อนักเรียน'!R34="ร","ร",IF(CE33="","",RANK(CE33,$CE$10:$CE$59,0)))))</f>
        <v/>
      </c>
      <c r="AY33" s="393" t="str">
        <f t="shared" si="19"/>
        <v/>
      </c>
      <c r="AZ33" s="381" t="str">
        <f t="shared" si="1"/>
        <v/>
      </c>
      <c r="BA33" s="383" t="str">
        <f t="shared" si="20"/>
        <v/>
      </c>
      <c r="BB33" s="335" t="str">
        <f t="shared" si="2"/>
        <v/>
      </c>
      <c r="BC33" s="335" t="str">
        <f t="shared" si="21"/>
        <v/>
      </c>
      <c r="BD33" s="335" t="str">
        <f t="shared" si="3"/>
        <v/>
      </c>
      <c r="BE33" s="335" t="str">
        <f t="shared" si="4"/>
        <v/>
      </c>
      <c r="BF33" s="331" t="str">
        <f t="shared" si="5"/>
        <v/>
      </c>
      <c r="BG33" s="331" t="str">
        <f t="shared" si="6"/>
        <v/>
      </c>
      <c r="BH33" s="335" t="str">
        <f t="shared" si="7"/>
        <v/>
      </c>
      <c r="BI33" s="335" t="str">
        <f t="shared" si="22"/>
        <v/>
      </c>
      <c r="BJ33" s="335" t="str">
        <f t="shared" si="8"/>
        <v/>
      </c>
      <c r="BK33" s="335" t="str">
        <f t="shared" si="23"/>
        <v/>
      </c>
      <c r="BL33" s="335" t="str">
        <f t="shared" si="9"/>
        <v/>
      </c>
      <c r="BM33" s="335" t="str">
        <f t="shared" si="10"/>
        <v/>
      </c>
      <c r="BN33" s="335" t="str">
        <f t="shared" si="11"/>
        <v/>
      </c>
      <c r="BO33" s="335" t="str">
        <f t="shared" si="12"/>
        <v/>
      </c>
      <c r="BP33" s="331" t="str">
        <f t="shared" si="13"/>
        <v/>
      </c>
      <c r="BQ33" s="384" t="str">
        <f t="shared" si="14"/>
        <v/>
      </c>
      <c r="BR33" s="332" t="str">
        <f t="shared" si="15"/>
        <v/>
      </c>
      <c r="BS33" s="381" t="str">
        <f t="shared" si="24"/>
        <v/>
      </c>
      <c r="BT33" s="331" t="str">
        <f t="shared" si="25"/>
        <v/>
      </c>
      <c r="BU33" s="331" t="str">
        <f t="shared" si="26"/>
        <v/>
      </c>
      <c r="BV33" s="331" t="str">
        <f t="shared" si="27"/>
        <v/>
      </c>
      <c r="BW33" s="331" t="str">
        <f t="shared" si="28"/>
        <v/>
      </c>
      <c r="BX33" s="331" t="str">
        <f t="shared" si="29"/>
        <v/>
      </c>
      <c r="BY33" s="331" t="str">
        <f t="shared" si="30"/>
        <v/>
      </c>
      <c r="BZ33" s="331" t="str">
        <f t="shared" si="31"/>
        <v/>
      </c>
      <c r="CA33" s="331" t="str">
        <f t="shared" si="32"/>
        <v/>
      </c>
      <c r="CB33" s="331" t="str">
        <f t="shared" si="33"/>
        <v/>
      </c>
      <c r="CC33" s="384" t="str">
        <f t="shared" si="34"/>
        <v/>
      </c>
      <c r="CD33" s="332" t="str">
        <f t="shared" si="35"/>
        <v/>
      </c>
      <c r="CE33" s="177" t="str">
        <f t="shared" si="36"/>
        <v/>
      </c>
    </row>
    <row r="34" spans="1:83" s="17" customFormat="1" ht="16.5" customHeight="1" x14ac:dyDescent="0.2">
      <c r="A34" s="18">
        <v>25</v>
      </c>
      <c r="B34" s="122" t="str">
        <f>IF('2.ชื่อนักเรียน'!$C35="","",'2.ชื่อนักเรียน'!$C35)</f>
        <v/>
      </c>
      <c r="C34" s="26" t="str">
        <f>IF('2.ชื่อนักเรียน'!$D35="","",'2.ชื่อนักเรียน'!$D35)</f>
        <v/>
      </c>
      <c r="D34" s="207" t="str">
        <f>IF(D$8="","",IF('2.ชื่อนักเรียน'!$R35="ร","ร",IF('2.ชื่อนักเรียน'!$R35="มส","",IF(OR(VLOOKUP($A34,'02.คีย์เทอม1'!$A$9:$DY$58,10,FALSE)="",VLOOKUP($A34,'03.คีย์เทอม2'!$A$9:$DY$58,10,FALSE)=""),"",(IF(VLOOKUP($A34,'02.คีย์เทอม1'!$A$9:$DY$58,11,FALSE)="",VLOOKUP($A34,'02.คีย์เทอม1'!$A$9:$DY$58,10,FALSE),VLOOKUP($A34,'02.คีย์เทอม1'!$A$9:$DY$58,11,FALSE))+IF(VLOOKUP($A34,'03.คีย์เทอม2'!$A$9:$DY$58,11,FALSE)="",VLOOKUP($A34,'03.คีย์เทอม2'!$A$9:$DY$58,10,FALSE),VLOOKUP($A34,'03.คีย์เทอม2'!$A$9:$DY$58,11,FALSE)))*100/200))))</f>
        <v/>
      </c>
      <c r="E34" s="125" t="str">
        <f>IF(D$8="","",IF('2.ชื่อนักเรียน'!$R35="ร","ร",IF('2.ชื่อนักเรียน'!$R35="มส","",IF(D34="","",IF(D34&gt;=80,4,IF(D34&gt;=75,3.5,IF(D34&gt;=70,3,IF(D34&gt;=65,2.5,IF(D34&gt;=60,2,IF(D34&gt;=55,1.5,IF(D34&gt;=50,1,0)))))))))))</f>
        <v/>
      </c>
      <c r="F34" s="126" t="str">
        <f>IF(F$8="","",IF('2.ชื่อนักเรียน'!$R35="ร","ร",IF('2.ชื่อนักเรียน'!$R35="มส","",IF(OR(VLOOKUP($A34,'02.คีย์เทอม1'!$A$9:$DY$58,15,FALSE)="",VLOOKUP($A34,'03.คีย์เทอม2'!$A$9:$DY$58,15,FALSE)=""),"",(IF(VLOOKUP($A34,'02.คีย์เทอม1'!$A$9:$DY$58,16,FALSE)="",VLOOKUP($A34,'02.คีย์เทอม1'!$A$9:$DY$58,15,FALSE),VLOOKUP($A34,'02.คีย์เทอม1'!$A$9:$DY$58,16,FALSE))+IF(VLOOKUP($A34,'03.คีย์เทอม2'!$A$9:$DY$58,16,FALSE)="",VLOOKUP($A34,'03.คีย์เทอม2'!$A$9:$DY$58,15,FALSE),VLOOKUP($A34,'03.คีย์เทอม2'!$A$9:$DY$58,16,FALSE)))*100/200))))</f>
        <v/>
      </c>
      <c r="G34" s="125" t="str">
        <f>IF(F$8="","",IF('2.ชื่อนักเรียน'!$R35="ร","ร",IF('2.ชื่อนักเรียน'!$R35="มส","",IF(F34="","",IF(F34&gt;=80,4,IF(F34&gt;=75,3.5,IF(F34&gt;=70,3,IF(F34&gt;=65,2.5,IF(F34&gt;=60,2,IF(F34&gt;=55,1.5,IF(F34&gt;=50,1,0)))))))))))</f>
        <v/>
      </c>
      <c r="H34" s="126" t="str">
        <f>IF(H$8="","",IF('2.ชื่อนักเรียน'!$R35="ร","ร",IF('2.ชื่อนักเรียน'!$R35="มส","",IF(OR(VLOOKUP($A34,'02.คีย์เทอม1'!$A$9:$DY$58,20,FALSE)="",VLOOKUP($A34,'03.คีย์เทอม2'!$A$9:$DY$58,20,FALSE)=""),"",(IF(VLOOKUP($A34,'02.คีย์เทอม1'!$A$9:$DY$58,21,FALSE)="",VLOOKUP($A34,'02.คีย์เทอม1'!$A$9:$DY$58,20,FALSE),VLOOKUP($A34,'02.คีย์เทอม1'!$A$9:$DY$58,21,FALSE))+IF(VLOOKUP($A34,'03.คีย์เทอม2'!$A$9:$DY$58,21,FALSE)="",VLOOKUP($A34,'03.คีย์เทอม2'!$A$9:$DY$58,20,FALSE),VLOOKUP($A34,'03.คีย์เทอม2'!$A$9:$DY$58,21,FALSE)))*100/200))))</f>
        <v/>
      </c>
      <c r="I34" s="125" t="str">
        <f>IF(H$8="","",IF('2.ชื่อนักเรียน'!$R35="ร","ร",IF('2.ชื่อนักเรียน'!$R35="มส","",IF(H34="","",IF(H34&gt;=80,4,IF(H34&gt;=75,3.5,IF(H34&gt;=70,3,IF(H34&gt;=65,2.5,IF(H34&gt;=60,2,IF(H34&gt;=55,1.5,IF(H34&gt;=50,1,0)))))))))))</f>
        <v/>
      </c>
      <c r="J34" s="126" t="str">
        <f>IF(J$8="","",IF('2.ชื่อนักเรียน'!$R35="ร","ร",IF('2.ชื่อนักเรียน'!$R35="มส","",IF(OR(VLOOKUP($A34,'02.คีย์เทอม1'!$A$9:$DY$58,25,FALSE)="",VLOOKUP($A34,'03.คีย์เทอม2'!$A$9:$DY$58,25,FALSE)=""),"",(IF(VLOOKUP($A34,'02.คีย์เทอม1'!$A$9:$DY$58,26,FALSE)="",VLOOKUP($A34,'02.คีย์เทอม1'!$A$9:$DY$58,25,FALSE),VLOOKUP($A34,'02.คีย์เทอม1'!$A$9:$DY$58,26,FALSE))+IF(VLOOKUP($A34,'03.คีย์เทอม2'!$A$9:$DY$58,26,FALSE)="",VLOOKUP($A34,'03.คีย์เทอม2'!$A$9:$DY$58,25,FALSE),VLOOKUP($A34,'03.คีย์เทอม2'!$A$9:$DY$58,26,FALSE)))*100/200))))</f>
        <v/>
      </c>
      <c r="K34" s="125" t="str">
        <f>IF(J$8="","",IF('2.ชื่อนักเรียน'!$R35="ร","ร",IF('2.ชื่อนักเรียน'!$R35="มส","",IF(J34="","",IF(J34&gt;=80,4,IF(J34&gt;=75,3.5,IF(J34&gt;=70,3,IF(J34&gt;=65,2.5,IF(J34&gt;=60,2,IF(J34&gt;=55,1.5,IF(J34&gt;=50,1,0)))))))))))</f>
        <v/>
      </c>
      <c r="L34" s="126" t="str">
        <f>IF(L$8="","",IF('2.ชื่อนักเรียน'!$R35="ร","ร",IF('2.ชื่อนักเรียน'!$R35="มส","",IF(OR(VLOOKUP($A34,'02.คีย์เทอม1'!$A$9:$DY$58,30,FALSE)="",VLOOKUP($A34,'03.คีย์เทอม2'!$A$9:$DY$58,30,FALSE)=""),"",(IF(VLOOKUP($A34,'02.คีย์เทอม1'!$A$9:$DY$58,31,FALSE)="",VLOOKUP($A34,'02.คีย์เทอม1'!$A$9:$DY$58,30,FALSE),VLOOKUP($A34,'02.คีย์เทอม1'!$A$9:$DY$58,31,FALSE))+IF(VLOOKUP($A34,'03.คีย์เทอม2'!$A$9:$DY$58,31,FALSE)="",VLOOKUP($A34,'03.คีย์เทอม2'!$A$9:$DY$58,30,FALSE),VLOOKUP($A34,'03.คีย์เทอม2'!$A$9:$DY$58,31,FALSE)))*100/200))))</f>
        <v/>
      </c>
      <c r="M34" s="125" t="str">
        <f>IF(L$8="","",IF('2.ชื่อนักเรียน'!$R35="ร","ร",IF('2.ชื่อนักเรียน'!$R35="มส","",IF(L34="","",IF(L34&gt;=80,4,IF(L34&gt;=75,3.5,IF(L34&gt;=70,3,IF(L34&gt;=65,2.5,IF(L34&gt;=60,2,IF(L34&gt;=55,1.5,IF(L34&gt;=50,1,0)))))))))))</f>
        <v/>
      </c>
      <c r="N34" s="126" t="str">
        <f>IF(N$8="","",IF('2.ชื่อนักเรียน'!$R35="ร","ร",IF('2.ชื่อนักเรียน'!$R35="มส","",IF(OR(VLOOKUP($A34,'02.คีย์เทอม1'!$A$9:$DY$58,35,FALSE)="",VLOOKUP($A34,'03.คีย์เทอม2'!$A$9:$DY$58,35,FALSE)=""),"",(IF(VLOOKUP($A34,'02.คีย์เทอม1'!$A$9:$DY$58,36,FALSE)="",VLOOKUP($A34,'02.คีย์เทอม1'!$A$9:$DY$58,35,FALSE),VLOOKUP($A34,'02.คีย์เทอม1'!$A$9:$DY$58,36,FALSE))+IF(VLOOKUP($A34,'03.คีย์เทอม2'!$A$9:$DY$58,36,FALSE)="",VLOOKUP($A34,'03.คีย์เทอม2'!$A$9:$DY$58,35,FALSE),VLOOKUP($A34,'03.คีย์เทอม2'!$A$9:$DY$58,36,FALSE)))*100/200))))</f>
        <v/>
      </c>
      <c r="O34" s="125" t="str">
        <f>IF(N$8="","",IF('2.ชื่อนักเรียน'!$R35="ร","ร",IF('2.ชื่อนักเรียน'!$R35="มส","",IF(N34="","",IF(N34&gt;=80,4,IF(N34&gt;=75,3.5,IF(N34&gt;=70,3,IF(N34&gt;=65,2.5,IF(N34&gt;=60,2,IF(N34&gt;=55,1.5,IF(N34&gt;=50,1,0)))))))))))</f>
        <v/>
      </c>
      <c r="P34" s="126" t="str">
        <f>IF(P$8="","",IF('2.ชื่อนักเรียน'!$R35="ร","ร",IF('2.ชื่อนักเรียน'!$R35="มส","",IF(OR(VLOOKUP($A34,'02.คีย์เทอม1'!$A$9:$DY$58,40,FALSE)="",VLOOKUP($A34,'03.คีย์เทอม2'!$A$9:$DY$58,40,FALSE)=""),"",(IF(VLOOKUP($A34,'02.คีย์เทอม1'!$A$9:$DY$58,41,FALSE)="",VLOOKUP($A34,'02.คีย์เทอม1'!$A$9:$DY$58,40,FALSE),VLOOKUP($A34,'02.คีย์เทอม1'!$A$9:$DY$58,41,FALSE))+IF(VLOOKUP($A34,'03.คีย์เทอม2'!$A$9:$DY$58,41,FALSE)="",VLOOKUP($A34,'03.คีย์เทอม2'!$A$9:$DY$58,40,FALSE),VLOOKUP($A34,'03.คีย์เทอม2'!$A$9:$DY$58,41,FALSE)))*100/200))))</f>
        <v/>
      </c>
      <c r="Q34" s="125" t="str">
        <f>IF(P$8="","",IF('2.ชื่อนักเรียน'!$R35="ร","ร",IF('2.ชื่อนักเรียน'!$R35="มส","",IF(P34="","",IF(P34&gt;=80,4,IF(P34&gt;=75,3.5,IF(P34&gt;=70,3,IF(P34&gt;=65,2.5,IF(P34&gt;=60,2,IF(P34&gt;=55,1.5,IF(P34&gt;=50,1,0)))))))))))</f>
        <v/>
      </c>
      <c r="R34" s="126" t="str">
        <f>IF(R$8="","",IF('2.ชื่อนักเรียน'!$R35="ร","ร",IF('2.ชื่อนักเรียน'!$R35="มส","",IF(OR(VLOOKUP($A34,'02.คีย์เทอม1'!$A$9:$DY$58,45,FALSE)="",VLOOKUP($A34,'03.คีย์เทอม2'!$A$9:$DY$58,45,FALSE)=""),"",(IF(VLOOKUP($A34,'02.คีย์เทอม1'!$A$9:$DY$58,46,FALSE)="",VLOOKUP($A34,'02.คีย์เทอม1'!$A$9:$DY$58,45,FALSE),VLOOKUP($A34,'02.คีย์เทอม1'!$A$9:$DY$58,46,FALSE))+IF(VLOOKUP($A34,'03.คีย์เทอม2'!$A$9:$DY$58,46,FALSE)="",VLOOKUP($A34,'03.คีย์เทอม2'!$A$9:$DY$58,45,FALSE),VLOOKUP($A34,'03.คีย์เทอม2'!$A$9:$DY$58,46,FALSE)))*100/200))))</f>
        <v/>
      </c>
      <c r="S34" s="125" t="str">
        <f>IF(R$8="","",IF('2.ชื่อนักเรียน'!$R35="ร","ร",IF('2.ชื่อนักเรียน'!$R35="มส","",IF(R34="","",IF(R34&gt;=80,4,IF(R34&gt;=75,3.5,IF(R34&gt;=70,3,IF(R34&gt;=65,2.5,IF(R34&gt;=60,2,IF(R34&gt;=55,1.5,IF(R34&gt;=50,1,0)))))))))))</f>
        <v/>
      </c>
      <c r="T34" s="126" t="str">
        <f>IF(T$8="","",IF('2.ชื่อนักเรียน'!$R35="ร","ร",IF('2.ชื่อนักเรียน'!$R35="มส","",IF(OR(VLOOKUP($A34,'02.คีย์เทอม1'!$A$9:$DY$58,50,FALSE)="",VLOOKUP($A34,'03.คีย์เทอม2'!$A$9:$DY$58,50,FALSE)=""),"",(IF(VLOOKUP($A34,'02.คีย์เทอม1'!$A$9:$DY$58,51,FALSE)="",VLOOKUP($A34,'02.คีย์เทอม1'!$A$9:$DY$58,50,FALSE),VLOOKUP($A34,'02.คีย์เทอม1'!$A$9:$DY$58,51,FALSE))+IF(VLOOKUP($A34,'03.คีย์เทอม2'!$A$9:$DY$58,51,FALSE)="",VLOOKUP($A34,'03.คีย์เทอม2'!$A$9:$DY$58,50,FALSE),VLOOKUP($A34,'03.คีย์เทอม2'!$A$9:$DY$58,51,FALSE)))*100/200))))</f>
        <v/>
      </c>
      <c r="U34" s="125" t="str">
        <f>IF(T$8="","",IF('2.ชื่อนักเรียน'!$R35="ร","ร",IF('2.ชื่อนักเรียน'!$R35="มส","",IF(T34="","",IF(T34&gt;=80,4,IF(T34&gt;=75,3.5,IF(T34&gt;=70,3,IF(T34&gt;=65,2.5,IF(T34&gt;=60,2,IF(T34&gt;=55,1.5,IF(T34&gt;=50,1,0)))))))))))</f>
        <v/>
      </c>
      <c r="V34" s="126" t="str">
        <f>IF(V$8="","",IF('2.ชื่อนักเรียน'!$R35="ร","ร",IF('2.ชื่อนักเรียน'!$R35="มส","",IF(OR(VLOOKUP($A34,'02.คีย์เทอม1'!$A$9:$DY$58,55,FALSE)="",VLOOKUP($A34,'03.คีย์เทอม2'!$A$9:$DY$58,55,FALSE)=""),"",(IF(VLOOKUP($A34,'02.คีย์เทอม1'!$A$9:$DY$58,56,FALSE)="",VLOOKUP($A34,'02.คีย์เทอม1'!$A$9:$DY$58,55,FALSE),VLOOKUP($A34,'02.คีย์เทอม1'!$A$9:$DY$58,56,FALSE))+IF(VLOOKUP($A34,'03.คีย์เทอม2'!$A$9:$DY$58,56,FALSE)="",VLOOKUP($A34,'03.คีย์เทอม2'!$A$9:$DY$58,55,FALSE),VLOOKUP($A34,'03.คีย์เทอม2'!$A$9:$DY$58,56,FALSE)))*100/200))))</f>
        <v/>
      </c>
      <c r="W34" s="208" t="str">
        <f>IF(V$8="","",IF('2.ชื่อนักเรียน'!$R35="ร","ร",IF('2.ชื่อนักเรียน'!$R35="มส","",IF(V34="","",IF(V34&gt;=80,4,IF(V34&gt;=75,3.5,IF(V34&gt;=70,3,IF(V34&gt;=65,2.5,IF(V34&gt;=60,2,IF(V34&gt;=55,1.5,IF(V34&gt;=50,1,0)))))))))))</f>
        <v/>
      </c>
      <c r="X34" s="18">
        <v>25</v>
      </c>
      <c r="Y34" s="122" t="str">
        <f>IF('2.ชื่อนักเรียน'!$C35="","",'2.ชื่อนักเรียน'!$C35)</f>
        <v/>
      </c>
      <c r="Z34" s="272" t="str">
        <f>IF('2.ชื่อนักเรียน'!$D35="","",'2.ชื่อนักเรียน'!$D35)</f>
        <v/>
      </c>
      <c r="AA34" s="378" t="str">
        <f>IF(AA$8="","",IF('2.ชื่อนักเรียน'!$R35="ร","ร",IF('2.ชื่อนักเรียน'!$R35="มส","",IF(OR(VLOOKUP($A34,'02.คีย์เทอม1'!$A$9:$DY$58,60,FALSE)="",VLOOKUP($A34,'03.คีย์เทอม2'!$A$9:$DY$58,60,FALSE)=""),"",(IF(VLOOKUP($A34,'02.คีย์เทอม1'!$A$9:$DY$58,61,FALSE)="",VLOOKUP($A34,'02.คีย์เทอม1'!$A$9:$DY$58,60,FALSE),VLOOKUP($A34,'02.คีย์เทอม1'!$A$9:$DY$58,61,FALSE))+IF(VLOOKUP($A34,'03.คีย์เทอม2'!$A$9:$DY$58,61,FALSE)="",VLOOKUP($A34,'03.คีย์เทอม2'!$A$9:$DY$58,60,FALSE),VLOOKUP($A34,'03.คีย์เทอม2'!$A$9:$DY$58,61,FALSE)))*100/200))))</f>
        <v/>
      </c>
      <c r="AB34" s="125" t="str">
        <f>IF(AA$8="","",IF('2.ชื่อนักเรียน'!$R35="ร","ร",IF('2.ชื่อนักเรียน'!$R35="มส","",IF(AA34="","",IF(AA34&gt;=80,4,IF(AA34&gt;=75,3.5,IF(AA34&gt;=70,3,IF(AA34&gt;=65,2.5,IF(AA34&gt;=60,2,IF(AA34&gt;=55,1.5,IF(AA34&gt;=50,1,0)))))))))))</f>
        <v/>
      </c>
      <c r="AC34" s="126" t="str">
        <f>IF(AC$8="","",IF('2.ชื่อนักเรียน'!$R35="ร","ร",IF('2.ชื่อนักเรียน'!$R35="มส","",IF(OR(VLOOKUP($A34,'02.คีย์เทอม1'!$A$9:$DY$58,65,FALSE)="",VLOOKUP($A34,'03.คีย์เทอม2'!$A$9:$DY$58,65,FALSE)=""),"",(IF(VLOOKUP($A34,'02.คีย์เทอม1'!$A$9:$DY$58,66,FALSE)="",VLOOKUP($A34,'02.คีย์เทอม1'!$A$9:$DY$58,65,FALSE),VLOOKUP($A34,'02.คีย์เทอม1'!$A$9:$DY$58,66,FALSE))+IF(VLOOKUP($A34,'03.คีย์เทอม2'!$A$9:$DY$58,66,FALSE)="",VLOOKUP($A34,'03.คีย์เทอม2'!$A$9:$DY$58,65,FALSE),VLOOKUP($A34,'03.คีย์เทอม2'!$A$9:$DY$58,66,FALSE)))*100/200))))</f>
        <v/>
      </c>
      <c r="AD34" s="125" t="str">
        <f>IF(AC$8="","",IF('2.ชื่อนักเรียน'!$R35="ร","ร",IF('2.ชื่อนักเรียน'!$R35="มส","",IF(AC34="","",IF(AC34&gt;=80,4,IF(AC34&gt;=75,3.5,IF(AC34&gt;=70,3,IF(AC34&gt;=65,2.5,IF(AC34&gt;=60,2,IF(AC34&gt;=55,1.5,IF(AC34&gt;=50,1,0)))))))))))</f>
        <v/>
      </c>
      <c r="AE34" s="126" t="str">
        <f>IF(AE$8="","",IF('2.ชื่อนักเรียน'!$R35="ร","ร",IF('2.ชื่อนักเรียน'!$R35="มส","",IF(OR(VLOOKUP($A34,'02.คีย์เทอม1'!$A$9:$DY$58,70,FALSE)="",VLOOKUP($A34,'03.คีย์เทอม2'!$A$9:$DY$58,70,FALSE)=""),"",(IF(VLOOKUP($A34,'02.คีย์เทอม1'!$A$9:$DY$58,71,FALSE)="",VLOOKUP($A34,'02.คีย์เทอม1'!$A$9:$DY$58,70,FALSE),VLOOKUP($A34,'02.คีย์เทอม1'!$A$9:$DY$58,71,FALSE))+IF(VLOOKUP($A34,'03.คีย์เทอม2'!$A$9:$DY$58,71,FALSE)="",VLOOKUP($A34,'03.คีย์เทอม2'!$A$9:$DY$58,70,FALSE),VLOOKUP($A34,'03.คีย์เทอม2'!$A$9:$DY$58,71,FALSE)))*100/200))))</f>
        <v/>
      </c>
      <c r="AF34" s="125" t="str">
        <f>IF(AE$8="","",IF('2.ชื่อนักเรียน'!$R35="ร","ร",IF('2.ชื่อนักเรียน'!$R35="มส","",IF(AE34="","",IF(AE34&gt;=80,4,IF(AE34&gt;=75,3.5,IF(AE34&gt;=70,3,IF(AE34&gt;=65,2.5,IF(AE34&gt;=60,2,IF(AE34&gt;=55,1.5,IF(AE34&gt;=50,1,0)))))))))))</f>
        <v/>
      </c>
      <c r="AG34" s="126" t="str">
        <f>IF(AG$8="","",IF('2.ชื่อนักเรียน'!$R35="ร","ร",IF('2.ชื่อนักเรียน'!$R35="มส","",IF(OR(VLOOKUP($A34,'02.คีย์เทอม1'!$A$9:$DY$58,75,FALSE)="",VLOOKUP($A34,'03.คีย์เทอม2'!$A$9:$DY$58,75,FALSE)=""),"",(IF(VLOOKUP($A34,'02.คีย์เทอม1'!$A$9:$DY$58,76,FALSE)="",VLOOKUP($A34,'02.คีย์เทอม1'!$A$9:$DY$58,75,FALSE),VLOOKUP($A34,'02.คีย์เทอม1'!$A$9:$DY$58,76,FALSE))+IF(VLOOKUP($A34,'03.คีย์เทอม2'!$A$9:$DY$58,76,FALSE)="",VLOOKUP($A34,'03.คีย์เทอม2'!$A$9:$DY$58,75,FALSE),VLOOKUP($A34,'03.คีย์เทอม2'!$A$9:$DY$58,76,FALSE)))*100/200))))</f>
        <v/>
      </c>
      <c r="AH34" s="125" t="str">
        <f>IF(AG$8="","",IF('2.ชื่อนักเรียน'!$R35="ร","ร",IF('2.ชื่อนักเรียน'!$R35="มส","",IF(AG34="","",IF(AG34&gt;=80,4,IF(AG34&gt;=75,3.5,IF(AG34&gt;=70,3,IF(AG34&gt;=65,2.5,IF(AG34&gt;=60,2,IF(AG34&gt;=55,1.5,IF(AG34&gt;=50,1,0)))))))))))</f>
        <v/>
      </c>
      <c r="AI34" s="126" t="str">
        <f>IF(AI$8="","",IF('2.ชื่อนักเรียน'!$R35="ร","ร",IF('2.ชื่อนักเรียน'!$R35="มส","",IF(OR(VLOOKUP($A34,'02.คีย์เทอม1'!$A$9:$DY$58,80,FALSE)="",VLOOKUP($A34,'03.คีย์เทอม2'!$A$9:$DY$58,80,FALSE)=""),"",(IF(VLOOKUP($A34,'02.คีย์เทอม1'!$A$9:$DY$58,81,FALSE)="",VLOOKUP($A34,'02.คีย์เทอม1'!$A$9:$DY$58,80,FALSE),VLOOKUP($A34,'02.คีย์เทอม1'!$A$9:$DY$58,81,FALSE))+IF(VLOOKUP($A34,'03.คีย์เทอม2'!$A$9:$DY$58,81,FALSE)="",VLOOKUP($A34,'03.คีย์เทอม2'!$A$9:$DY$58,80,FALSE),VLOOKUP($A34,'03.คีย์เทอม2'!$A$9:$DY$58,81,FALSE)))*100/200))))</f>
        <v/>
      </c>
      <c r="AJ34" s="125" t="str">
        <f>IF(AI$8="","",IF('2.ชื่อนักเรียน'!$R35="ร","ร",IF('2.ชื่อนักเรียน'!$R35="มส","",IF(AI34="","",IF(AI34&gt;=80,4,IF(AI34&gt;=75,3.5,IF(AI34&gt;=70,3,IF(AI34&gt;=65,2.5,IF(AI34&gt;=60,2,IF(AI34&gt;=55,1.5,IF(AI34&gt;=50,1,0)))))))))))</f>
        <v/>
      </c>
      <c r="AK34" s="126" t="str">
        <f>IF(AK$8="","",IF('2.ชื่อนักเรียน'!$R35="ร","ร",IF('2.ชื่อนักเรียน'!$R35="มส","",IF(OR(VLOOKUP($A34,'02.คีย์เทอม1'!$A$9:$DY$58,85,FALSE)="",VLOOKUP($A34,'03.คีย์เทอม2'!$A$9:$DY$58,85,FALSE)=""),"",(IF(VLOOKUP($A34,'02.คีย์เทอม1'!$A$9:$DY$58,86,FALSE)="",VLOOKUP($A34,'02.คีย์เทอม1'!$A$9:$DY$58,85,FALSE),VLOOKUP($A34,'02.คีย์เทอม1'!$A$9:$DY$58,86,FALSE))+IF(VLOOKUP($A34,'03.คีย์เทอม2'!$A$9:$DY$58,86,FALSE)="",VLOOKUP($A34,'03.คีย์เทอม2'!$A$9:$DY$58,85,FALSE),VLOOKUP($A34,'03.คีย์เทอม2'!$A$9:$DY$58,86,FALSE)))*100/200))))</f>
        <v/>
      </c>
      <c r="AL34" s="125" t="str">
        <f>IF(AK$8="","",IF('2.ชื่อนักเรียน'!$R35="ร","ร",IF('2.ชื่อนักเรียน'!$R35="มส","",IF(AK34="","",IF(AK34&gt;=80,4,IF(AK34&gt;=75,3.5,IF(AK34&gt;=70,3,IF(AK34&gt;=65,2.5,IF(AK34&gt;=60,2,IF(AK34&gt;=55,1.5,IF(AK34&gt;=50,1,0)))))))))))</f>
        <v/>
      </c>
      <c r="AM34" s="126" t="str">
        <f>IF(AM$8="","",IF('2.ชื่อนักเรียน'!$R35="ร","ร",IF('2.ชื่อนักเรียน'!$R35="มส","",IF(OR(VLOOKUP($A34,'02.คีย์เทอม1'!$A$9:$DY$58,90,FALSE)="",VLOOKUP($A34,'03.คีย์เทอม2'!$A$9:$DY$58,90,FALSE)=""),"",(IF(VLOOKUP($A34,'02.คีย์เทอม1'!$A$9:$DY$58,91,FALSE)="",VLOOKUP($A34,'02.คีย์เทอม1'!$A$9:$DY$58,90,FALSE),VLOOKUP($A34,'02.คีย์เทอม1'!$A$9:$DY$58,91,FALSE))+IF(VLOOKUP($A34,'03.คีย์เทอม2'!$A$9:$DY$58,91,FALSE)="",VLOOKUP($A34,'03.คีย์เทอม2'!$A$9:$DY$58,90,FALSE),VLOOKUP($A34,'03.คีย์เทอม2'!$A$9:$DY$58,91,FALSE)))*100/200))))</f>
        <v/>
      </c>
      <c r="AN34" s="125" t="str">
        <f>IF(AM$8="","",IF('2.ชื่อนักเรียน'!$R35="ร","ร",IF('2.ชื่อนักเรียน'!$R35="มส","",IF(AM34="","",IF(AM34&gt;=80,4,IF(AM34&gt;=75,3.5,IF(AM34&gt;=70,3,IF(AM34&gt;=65,2.5,IF(AM34&gt;=60,2,IF(AM34&gt;=55,1.5,IF(AM34&gt;=50,1,0)))))))))))</f>
        <v/>
      </c>
      <c r="AO34" s="126" t="str">
        <f>IF(AO$8="","",IF('2.ชื่อนักเรียน'!$R35="ร","ร",IF('2.ชื่อนักเรียน'!$R35="มส","",IF(OR(VLOOKUP($A34,'02.คีย์เทอม1'!$A$9:$DY$58,95,FALSE)="",VLOOKUP($A34,'03.คีย์เทอม2'!$A$9:$DY$58,95,FALSE)=""),"",(IF(VLOOKUP($A34,'02.คีย์เทอม1'!$A$9:$DY$58,96,FALSE)="",VLOOKUP($A34,'02.คีย์เทอม1'!$A$9:$DY$58,95,FALSE),VLOOKUP($A34,'02.คีย์เทอม1'!$A$9:$DY$58,96,FALSE))+IF(VLOOKUP($A34,'03.คีย์เทอม2'!$A$9:$DY$58,96,FALSE)="",VLOOKUP($A34,'03.คีย์เทอม2'!$A$9:$DY$58,95,FALSE),VLOOKUP($A34,'03.คีย์เทอม2'!$A$9:$DY$58,96,FALSE)))*100/200))))</f>
        <v/>
      </c>
      <c r="AP34" s="125" t="str">
        <f>IF(AO$8="","",IF('2.ชื่อนักเรียน'!$R35="ร","ร",IF('2.ชื่อนักเรียน'!$R35="มส","",IF(AO34="","",IF(AO34&gt;=80,4,IF(AO34&gt;=75,3.5,IF(AO34&gt;=70,3,IF(AO34&gt;=65,2.5,IF(AO34&gt;=60,2,IF(AO34&gt;=55,1.5,IF(AO34&gt;=50,1,0)))))))))))</f>
        <v/>
      </c>
      <c r="AQ34" s="126" t="str">
        <f>IF(AQ$8="","",IF('2.ชื่อนักเรียน'!$R35="ร","ร",IF('2.ชื่อนักเรียน'!$R35="มส","",IF(OR(VLOOKUP($A34,'02.คีย์เทอม1'!$A$9:$DY$58,100,FALSE)="",VLOOKUP($A34,'03.คีย์เทอม2'!$A$9:$DY$58,100,FALSE)=""),"",(IF(VLOOKUP($A34,'02.คีย์เทอม1'!$A$9:$DY$58,101,FALSE)="",VLOOKUP($A34,'02.คีย์เทอม1'!$A$9:$DY$58,100,FALSE),VLOOKUP($A34,'02.คีย์เทอม1'!$A$9:$DY$58,101,FALSE))+IF(VLOOKUP($A34,'03.คีย์เทอม2'!$A$9:$DY$58,101,FALSE)="",VLOOKUP($A34,'03.คีย์เทอม2'!$A$9:$DY$58,100,FALSE),VLOOKUP($A34,'03.คีย์เทอม2'!$A$9:$DY$58,101,FALSE)))*100/200))))</f>
        <v/>
      </c>
      <c r="AR34" s="125" t="str">
        <f>IF(AQ$8="","",IF('2.ชื่อนักเรียน'!$R35="ร","ร",IF('2.ชื่อนักเรียน'!$R35="มส","",IF(AQ34="","",IF(AQ34&gt;=80,4,IF(AQ34&gt;=75,3.5,IF(AQ34&gt;=70,3,IF(AQ34&gt;=65,2.5,IF(AQ34&gt;=60,2,IF(AQ34&gt;=55,1.5,IF(AQ34&gt;=50,1,0)))))))))))</f>
        <v/>
      </c>
      <c r="AS34" s="126" t="str">
        <f>IF(AS$8="","",IF('2.ชื่อนักเรียน'!$R35="ร","ร",IF('2.ชื่อนักเรียน'!$R35="มส","",IF(OR(VLOOKUP($A34,'02.คีย์เทอม1'!$A$9:$DY$58,105,FALSE)="",VLOOKUP($A34,'03.คีย์เทอม2'!$A$9:$DY$58,105,FALSE)=""),"",(IF(VLOOKUP($A34,'02.คีย์เทอม1'!$A$9:$DY$58,106,FALSE)="",VLOOKUP($A34,'02.คีย์เทอม1'!$A$9:$DY$58,105,FALSE),VLOOKUP($A34,'02.คีย์เทอม1'!$A$9:$DY$58,106,FALSE))+IF(VLOOKUP($A34,'03.คีย์เทอม2'!$A$9:$DY$58,106,FALSE)="",VLOOKUP($A34,'03.คีย์เทอม2'!$A$9:$DY$58,105,FALSE),VLOOKUP($A34,'03.คีย์เทอม2'!$A$9:$DY$58,106,FALSE)))*100/200))))</f>
        <v/>
      </c>
      <c r="AT34" s="125" t="str">
        <f>IF(AS$8="","",IF('2.ชื่อนักเรียน'!$R35="ร","ร",IF('2.ชื่อนักเรียน'!$R35="มส","",IF(AS34="","",IF(AS34&gt;=80,4,IF(AS34&gt;=75,3.5,IF(AS34&gt;=70,3,IF(AS34&gt;=65,2.5,IF(AS34&gt;=60,2,IF(AS34&gt;=55,1.5,IF(AS34&gt;=50,1,0)))))))))))</f>
        <v/>
      </c>
      <c r="AU34" s="126" t="str">
        <f t="shared" si="16"/>
        <v/>
      </c>
      <c r="AV34" s="126" t="str">
        <f t="shared" si="17"/>
        <v/>
      </c>
      <c r="AW34" s="541" t="str">
        <f t="shared" si="18"/>
        <v/>
      </c>
      <c r="AX34" s="539" t="str">
        <f>IF('2.ชื่อนักเรียน'!R35="มส","มส",IF('2.ชื่อนักเรียน'!R35="ย้าย","ย้าย",IF('2.ชื่อนักเรียน'!R35="ร","ร",IF(CE34="","",RANK(CE34,$CE$10:$CE$59,0)))))</f>
        <v/>
      </c>
      <c r="AY34" s="393" t="str">
        <f t="shared" si="19"/>
        <v/>
      </c>
      <c r="AZ34" s="381" t="str">
        <f t="shared" si="1"/>
        <v/>
      </c>
      <c r="BA34" s="383" t="str">
        <f t="shared" si="20"/>
        <v/>
      </c>
      <c r="BB34" s="335" t="str">
        <f t="shared" si="2"/>
        <v/>
      </c>
      <c r="BC34" s="335" t="str">
        <f t="shared" si="21"/>
        <v/>
      </c>
      <c r="BD34" s="335" t="str">
        <f t="shared" si="3"/>
        <v/>
      </c>
      <c r="BE34" s="335" t="str">
        <f t="shared" si="4"/>
        <v/>
      </c>
      <c r="BF34" s="331" t="str">
        <f t="shared" si="5"/>
        <v/>
      </c>
      <c r="BG34" s="331" t="str">
        <f t="shared" si="6"/>
        <v/>
      </c>
      <c r="BH34" s="335" t="str">
        <f t="shared" si="7"/>
        <v/>
      </c>
      <c r="BI34" s="335" t="str">
        <f t="shared" si="22"/>
        <v/>
      </c>
      <c r="BJ34" s="335" t="str">
        <f t="shared" si="8"/>
        <v/>
      </c>
      <c r="BK34" s="335" t="str">
        <f t="shared" si="23"/>
        <v/>
      </c>
      <c r="BL34" s="335" t="str">
        <f t="shared" si="9"/>
        <v/>
      </c>
      <c r="BM34" s="335" t="str">
        <f t="shared" si="10"/>
        <v/>
      </c>
      <c r="BN34" s="335" t="str">
        <f t="shared" si="11"/>
        <v/>
      </c>
      <c r="BO34" s="335" t="str">
        <f t="shared" si="12"/>
        <v/>
      </c>
      <c r="BP34" s="331" t="str">
        <f t="shared" si="13"/>
        <v/>
      </c>
      <c r="BQ34" s="384" t="str">
        <f t="shared" si="14"/>
        <v/>
      </c>
      <c r="BR34" s="332" t="str">
        <f t="shared" si="15"/>
        <v/>
      </c>
      <c r="BS34" s="381" t="str">
        <f t="shared" si="24"/>
        <v/>
      </c>
      <c r="BT34" s="331" t="str">
        <f t="shared" si="25"/>
        <v/>
      </c>
      <c r="BU34" s="331" t="str">
        <f t="shared" si="26"/>
        <v/>
      </c>
      <c r="BV34" s="331" t="str">
        <f t="shared" si="27"/>
        <v/>
      </c>
      <c r="BW34" s="331" t="str">
        <f t="shared" si="28"/>
        <v/>
      </c>
      <c r="BX34" s="331" t="str">
        <f t="shared" si="29"/>
        <v/>
      </c>
      <c r="BY34" s="331" t="str">
        <f t="shared" si="30"/>
        <v/>
      </c>
      <c r="BZ34" s="331" t="str">
        <f t="shared" si="31"/>
        <v/>
      </c>
      <c r="CA34" s="331" t="str">
        <f t="shared" si="32"/>
        <v/>
      </c>
      <c r="CB34" s="331" t="str">
        <f t="shared" si="33"/>
        <v/>
      </c>
      <c r="CC34" s="384" t="str">
        <f t="shared" si="34"/>
        <v/>
      </c>
      <c r="CD34" s="332" t="str">
        <f t="shared" si="35"/>
        <v/>
      </c>
      <c r="CE34" s="177" t="str">
        <f t="shared" si="36"/>
        <v/>
      </c>
    </row>
    <row r="35" spans="1:83" s="17" customFormat="1" ht="16.5" customHeight="1" x14ac:dyDescent="0.2">
      <c r="A35" s="18">
        <v>26</v>
      </c>
      <c r="B35" s="122" t="str">
        <f>IF('2.ชื่อนักเรียน'!$C36="","",'2.ชื่อนักเรียน'!$C36)</f>
        <v/>
      </c>
      <c r="C35" s="26" t="str">
        <f>IF('2.ชื่อนักเรียน'!$D36="","",'2.ชื่อนักเรียน'!$D36)</f>
        <v/>
      </c>
      <c r="D35" s="207" t="str">
        <f>IF(D$8="","",IF('2.ชื่อนักเรียน'!$R36="ร","ร",IF('2.ชื่อนักเรียน'!$R36="มส","",IF(OR(VLOOKUP($A35,'02.คีย์เทอม1'!$A$9:$DY$58,10,FALSE)="",VLOOKUP($A35,'03.คีย์เทอม2'!$A$9:$DY$58,10,FALSE)=""),"",(IF(VLOOKUP($A35,'02.คีย์เทอม1'!$A$9:$DY$58,11,FALSE)="",VLOOKUP($A35,'02.คีย์เทอม1'!$A$9:$DY$58,10,FALSE),VLOOKUP($A35,'02.คีย์เทอม1'!$A$9:$DY$58,11,FALSE))+IF(VLOOKUP($A35,'03.คีย์เทอม2'!$A$9:$DY$58,11,FALSE)="",VLOOKUP($A35,'03.คีย์เทอม2'!$A$9:$DY$58,10,FALSE),VLOOKUP($A35,'03.คีย์เทอม2'!$A$9:$DY$58,11,FALSE)))*100/200))))</f>
        <v/>
      </c>
      <c r="E35" s="125" t="str">
        <f>IF(D$8="","",IF('2.ชื่อนักเรียน'!$R36="ร","ร",IF('2.ชื่อนักเรียน'!$R36="มส","",IF(D35="","",IF(D35&gt;=80,4,IF(D35&gt;=75,3.5,IF(D35&gt;=70,3,IF(D35&gt;=65,2.5,IF(D35&gt;=60,2,IF(D35&gt;=55,1.5,IF(D35&gt;=50,1,0)))))))))))</f>
        <v/>
      </c>
      <c r="F35" s="126" t="str">
        <f>IF(F$8="","",IF('2.ชื่อนักเรียน'!$R36="ร","ร",IF('2.ชื่อนักเรียน'!$R36="มส","",IF(OR(VLOOKUP($A35,'02.คีย์เทอม1'!$A$9:$DY$58,15,FALSE)="",VLOOKUP($A35,'03.คีย์เทอม2'!$A$9:$DY$58,15,FALSE)=""),"",(IF(VLOOKUP($A35,'02.คีย์เทอม1'!$A$9:$DY$58,16,FALSE)="",VLOOKUP($A35,'02.คีย์เทอม1'!$A$9:$DY$58,15,FALSE),VLOOKUP($A35,'02.คีย์เทอม1'!$A$9:$DY$58,16,FALSE))+IF(VLOOKUP($A35,'03.คีย์เทอม2'!$A$9:$DY$58,16,FALSE)="",VLOOKUP($A35,'03.คีย์เทอม2'!$A$9:$DY$58,15,FALSE),VLOOKUP($A35,'03.คีย์เทอม2'!$A$9:$DY$58,16,FALSE)))*100/200))))</f>
        <v/>
      </c>
      <c r="G35" s="125" t="str">
        <f>IF(F$8="","",IF('2.ชื่อนักเรียน'!$R36="ร","ร",IF('2.ชื่อนักเรียน'!$R36="มส","",IF(F35="","",IF(F35&gt;=80,4,IF(F35&gt;=75,3.5,IF(F35&gt;=70,3,IF(F35&gt;=65,2.5,IF(F35&gt;=60,2,IF(F35&gt;=55,1.5,IF(F35&gt;=50,1,0)))))))))))</f>
        <v/>
      </c>
      <c r="H35" s="126" t="str">
        <f>IF(H$8="","",IF('2.ชื่อนักเรียน'!$R36="ร","ร",IF('2.ชื่อนักเรียน'!$R36="มส","",IF(OR(VLOOKUP($A35,'02.คีย์เทอม1'!$A$9:$DY$58,20,FALSE)="",VLOOKUP($A35,'03.คีย์เทอม2'!$A$9:$DY$58,20,FALSE)=""),"",(IF(VLOOKUP($A35,'02.คีย์เทอม1'!$A$9:$DY$58,21,FALSE)="",VLOOKUP($A35,'02.คีย์เทอม1'!$A$9:$DY$58,20,FALSE),VLOOKUP($A35,'02.คีย์เทอม1'!$A$9:$DY$58,21,FALSE))+IF(VLOOKUP($A35,'03.คีย์เทอม2'!$A$9:$DY$58,21,FALSE)="",VLOOKUP($A35,'03.คีย์เทอม2'!$A$9:$DY$58,20,FALSE),VLOOKUP($A35,'03.คีย์เทอม2'!$A$9:$DY$58,21,FALSE)))*100/200))))</f>
        <v/>
      </c>
      <c r="I35" s="125" t="str">
        <f>IF(H$8="","",IF('2.ชื่อนักเรียน'!$R36="ร","ร",IF('2.ชื่อนักเรียน'!$R36="มส","",IF(H35="","",IF(H35&gt;=80,4,IF(H35&gt;=75,3.5,IF(H35&gt;=70,3,IF(H35&gt;=65,2.5,IF(H35&gt;=60,2,IF(H35&gt;=55,1.5,IF(H35&gt;=50,1,0)))))))))))</f>
        <v/>
      </c>
      <c r="J35" s="126" t="str">
        <f>IF(J$8="","",IF('2.ชื่อนักเรียน'!$R36="ร","ร",IF('2.ชื่อนักเรียน'!$R36="มส","",IF(OR(VLOOKUP($A35,'02.คีย์เทอม1'!$A$9:$DY$58,25,FALSE)="",VLOOKUP($A35,'03.คีย์เทอม2'!$A$9:$DY$58,25,FALSE)=""),"",(IF(VLOOKUP($A35,'02.คีย์เทอม1'!$A$9:$DY$58,26,FALSE)="",VLOOKUP($A35,'02.คีย์เทอม1'!$A$9:$DY$58,25,FALSE),VLOOKUP($A35,'02.คีย์เทอม1'!$A$9:$DY$58,26,FALSE))+IF(VLOOKUP($A35,'03.คีย์เทอม2'!$A$9:$DY$58,26,FALSE)="",VLOOKUP($A35,'03.คีย์เทอม2'!$A$9:$DY$58,25,FALSE),VLOOKUP($A35,'03.คีย์เทอม2'!$A$9:$DY$58,26,FALSE)))*100/200))))</f>
        <v/>
      </c>
      <c r="K35" s="125" t="str">
        <f>IF(J$8="","",IF('2.ชื่อนักเรียน'!$R36="ร","ร",IF('2.ชื่อนักเรียน'!$R36="มส","",IF(J35="","",IF(J35&gt;=80,4,IF(J35&gt;=75,3.5,IF(J35&gt;=70,3,IF(J35&gt;=65,2.5,IF(J35&gt;=60,2,IF(J35&gt;=55,1.5,IF(J35&gt;=50,1,0)))))))))))</f>
        <v/>
      </c>
      <c r="L35" s="126" t="str">
        <f>IF(L$8="","",IF('2.ชื่อนักเรียน'!$R36="ร","ร",IF('2.ชื่อนักเรียน'!$R36="มส","",IF(OR(VLOOKUP($A35,'02.คีย์เทอม1'!$A$9:$DY$58,30,FALSE)="",VLOOKUP($A35,'03.คีย์เทอม2'!$A$9:$DY$58,30,FALSE)=""),"",(IF(VLOOKUP($A35,'02.คีย์เทอม1'!$A$9:$DY$58,31,FALSE)="",VLOOKUP($A35,'02.คีย์เทอม1'!$A$9:$DY$58,30,FALSE),VLOOKUP($A35,'02.คีย์เทอม1'!$A$9:$DY$58,31,FALSE))+IF(VLOOKUP($A35,'03.คีย์เทอม2'!$A$9:$DY$58,31,FALSE)="",VLOOKUP($A35,'03.คีย์เทอม2'!$A$9:$DY$58,30,FALSE),VLOOKUP($A35,'03.คีย์เทอม2'!$A$9:$DY$58,31,FALSE)))*100/200))))</f>
        <v/>
      </c>
      <c r="M35" s="125" t="str">
        <f>IF(L$8="","",IF('2.ชื่อนักเรียน'!$R36="ร","ร",IF('2.ชื่อนักเรียน'!$R36="มส","",IF(L35="","",IF(L35&gt;=80,4,IF(L35&gt;=75,3.5,IF(L35&gt;=70,3,IF(L35&gt;=65,2.5,IF(L35&gt;=60,2,IF(L35&gt;=55,1.5,IF(L35&gt;=50,1,0)))))))))))</f>
        <v/>
      </c>
      <c r="N35" s="126" t="str">
        <f>IF(N$8="","",IF('2.ชื่อนักเรียน'!$R36="ร","ร",IF('2.ชื่อนักเรียน'!$R36="มส","",IF(OR(VLOOKUP($A35,'02.คีย์เทอม1'!$A$9:$DY$58,35,FALSE)="",VLOOKUP($A35,'03.คีย์เทอม2'!$A$9:$DY$58,35,FALSE)=""),"",(IF(VLOOKUP($A35,'02.คีย์เทอม1'!$A$9:$DY$58,36,FALSE)="",VLOOKUP($A35,'02.คีย์เทอม1'!$A$9:$DY$58,35,FALSE),VLOOKUP($A35,'02.คีย์เทอม1'!$A$9:$DY$58,36,FALSE))+IF(VLOOKUP($A35,'03.คีย์เทอม2'!$A$9:$DY$58,36,FALSE)="",VLOOKUP($A35,'03.คีย์เทอม2'!$A$9:$DY$58,35,FALSE),VLOOKUP($A35,'03.คีย์เทอม2'!$A$9:$DY$58,36,FALSE)))*100/200))))</f>
        <v/>
      </c>
      <c r="O35" s="125" t="str">
        <f>IF(N$8="","",IF('2.ชื่อนักเรียน'!$R36="ร","ร",IF('2.ชื่อนักเรียน'!$R36="มส","",IF(N35="","",IF(N35&gt;=80,4,IF(N35&gt;=75,3.5,IF(N35&gt;=70,3,IF(N35&gt;=65,2.5,IF(N35&gt;=60,2,IF(N35&gt;=55,1.5,IF(N35&gt;=50,1,0)))))))))))</f>
        <v/>
      </c>
      <c r="P35" s="126" t="str">
        <f>IF(P$8="","",IF('2.ชื่อนักเรียน'!$R36="ร","ร",IF('2.ชื่อนักเรียน'!$R36="มส","",IF(OR(VLOOKUP($A35,'02.คีย์เทอม1'!$A$9:$DY$58,40,FALSE)="",VLOOKUP($A35,'03.คีย์เทอม2'!$A$9:$DY$58,40,FALSE)=""),"",(IF(VLOOKUP($A35,'02.คีย์เทอม1'!$A$9:$DY$58,41,FALSE)="",VLOOKUP($A35,'02.คีย์เทอม1'!$A$9:$DY$58,40,FALSE),VLOOKUP($A35,'02.คีย์เทอม1'!$A$9:$DY$58,41,FALSE))+IF(VLOOKUP($A35,'03.คีย์เทอม2'!$A$9:$DY$58,41,FALSE)="",VLOOKUP($A35,'03.คีย์เทอม2'!$A$9:$DY$58,40,FALSE),VLOOKUP($A35,'03.คีย์เทอม2'!$A$9:$DY$58,41,FALSE)))*100/200))))</f>
        <v/>
      </c>
      <c r="Q35" s="125" t="str">
        <f>IF(P$8="","",IF('2.ชื่อนักเรียน'!$R36="ร","ร",IF('2.ชื่อนักเรียน'!$R36="มส","",IF(P35="","",IF(P35&gt;=80,4,IF(P35&gt;=75,3.5,IF(P35&gt;=70,3,IF(P35&gt;=65,2.5,IF(P35&gt;=60,2,IF(P35&gt;=55,1.5,IF(P35&gt;=50,1,0)))))))))))</f>
        <v/>
      </c>
      <c r="R35" s="126" t="str">
        <f>IF(R$8="","",IF('2.ชื่อนักเรียน'!$R36="ร","ร",IF('2.ชื่อนักเรียน'!$R36="มส","",IF(OR(VLOOKUP($A35,'02.คีย์เทอม1'!$A$9:$DY$58,45,FALSE)="",VLOOKUP($A35,'03.คีย์เทอม2'!$A$9:$DY$58,45,FALSE)=""),"",(IF(VLOOKUP($A35,'02.คีย์เทอม1'!$A$9:$DY$58,46,FALSE)="",VLOOKUP($A35,'02.คีย์เทอม1'!$A$9:$DY$58,45,FALSE),VLOOKUP($A35,'02.คีย์เทอม1'!$A$9:$DY$58,46,FALSE))+IF(VLOOKUP($A35,'03.คีย์เทอม2'!$A$9:$DY$58,46,FALSE)="",VLOOKUP($A35,'03.คีย์เทอม2'!$A$9:$DY$58,45,FALSE),VLOOKUP($A35,'03.คีย์เทอม2'!$A$9:$DY$58,46,FALSE)))*100/200))))</f>
        <v/>
      </c>
      <c r="S35" s="125" t="str">
        <f>IF(R$8="","",IF('2.ชื่อนักเรียน'!$R36="ร","ร",IF('2.ชื่อนักเรียน'!$R36="มส","",IF(R35="","",IF(R35&gt;=80,4,IF(R35&gt;=75,3.5,IF(R35&gt;=70,3,IF(R35&gt;=65,2.5,IF(R35&gt;=60,2,IF(R35&gt;=55,1.5,IF(R35&gt;=50,1,0)))))))))))</f>
        <v/>
      </c>
      <c r="T35" s="126" t="str">
        <f>IF(T$8="","",IF('2.ชื่อนักเรียน'!$R36="ร","ร",IF('2.ชื่อนักเรียน'!$R36="มส","",IF(OR(VLOOKUP($A35,'02.คีย์เทอม1'!$A$9:$DY$58,50,FALSE)="",VLOOKUP($A35,'03.คีย์เทอม2'!$A$9:$DY$58,50,FALSE)=""),"",(IF(VLOOKUP($A35,'02.คีย์เทอม1'!$A$9:$DY$58,51,FALSE)="",VLOOKUP($A35,'02.คีย์เทอม1'!$A$9:$DY$58,50,FALSE),VLOOKUP($A35,'02.คีย์เทอม1'!$A$9:$DY$58,51,FALSE))+IF(VLOOKUP($A35,'03.คีย์เทอม2'!$A$9:$DY$58,51,FALSE)="",VLOOKUP($A35,'03.คีย์เทอม2'!$A$9:$DY$58,50,FALSE),VLOOKUP($A35,'03.คีย์เทอม2'!$A$9:$DY$58,51,FALSE)))*100/200))))</f>
        <v/>
      </c>
      <c r="U35" s="125" t="str">
        <f>IF(T$8="","",IF('2.ชื่อนักเรียน'!$R36="ร","ร",IF('2.ชื่อนักเรียน'!$R36="มส","",IF(T35="","",IF(T35&gt;=80,4,IF(T35&gt;=75,3.5,IF(T35&gt;=70,3,IF(T35&gt;=65,2.5,IF(T35&gt;=60,2,IF(T35&gt;=55,1.5,IF(T35&gt;=50,1,0)))))))))))</f>
        <v/>
      </c>
      <c r="V35" s="126" t="str">
        <f>IF(V$8="","",IF('2.ชื่อนักเรียน'!$R36="ร","ร",IF('2.ชื่อนักเรียน'!$R36="มส","",IF(OR(VLOOKUP($A35,'02.คีย์เทอม1'!$A$9:$DY$58,55,FALSE)="",VLOOKUP($A35,'03.คีย์เทอม2'!$A$9:$DY$58,55,FALSE)=""),"",(IF(VLOOKUP($A35,'02.คีย์เทอม1'!$A$9:$DY$58,56,FALSE)="",VLOOKUP($A35,'02.คีย์เทอม1'!$A$9:$DY$58,55,FALSE),VLOOKUP($A35,'02.คีย์เทอม1'!$A$9:$DY$58,56,FALSE))+IF(VLOOKUP($A35,'03.คีย์เทอม2'!$A$9:$DY$58,56,FALSE)="",VLOOKUP($A35,'03.คีย์เทอม2'!$A$9:$DY$58,55,FALSE),VLOOKUP($A35,'03.คีย์เทอม2'!$A$9:$DY$58,56,FALSE)))*100/200))))</f>
        <v/>
      </c>
      <c r="W35" s="208" t="str">
        <f>IF(V$8="","",IF('2.ชื่อนักเรียน'!$R36="ร","ร",IF('2.ชื่อนักเรียน'!$R36="มส","",IF(V35="","",IF(V35&gt;=80,4,IF(V35&gt;=75,3.5,IF(V35&gt;=70,3,IF(V35&gt;=65,2.5,IF(V35&gt;=60,2,IF(V35&gt;=55,1.5,IF(V35&gt;=50,1,0)))))))))))</f>
        <v/>
      </c>
      <c r="X35" s="18">
        <v>26</v>
      </c>
      <c r="Y35" s="122" t="str">
        <f>IF('2.ชื่อนักเรียน'!$C36="","",'2.ชื่อนักเรียน'!$C36)</f>
        <v/>
      </c>
      <c r="Z35" s="272" t="str">
        <f>IF('2.ชื่อนักเรียน'!$D36="","",'2.ชื่อนักเรียน'!$D36)</f>
        <v/>
      </c>
      <c r="AA35" s="378" t="str">
        <f>IF(AA$8="","",IF('2.ชื่อนักเรียน'!$R36="ร","ร",IF('2.ชื่อนักเรียน'!$R36="มส","",IF(OR(VLOOKUP($A35,'02.คีย์เทอม1'!$A$9:$DY$58,60,FALSE)="",VLOOKUP($A35,'03.คีย์เทอม2'!$A$9:$DY$58,60,FALSE)=""),"",(IF(VLOOKUP($A35,'02.คีย์เทอม1'!$A$9:$DY$58,61,FALSE)="",VLOOKUP($A35,'02.คีย์เทอม1'!$A$9:$DY$58,60,FALSE),VLOOKUP($A35,'02.คีย์เทอม1'!$A$9:$DY$58,61,FALSE))+IF(VLOOKUP($A35,'03.คีย์เทอม2'!$A$9:$DY$58,61,FALSE)="",VLOOKUP($A35,'03.คีย์เทอม2'!$A$9:$DY$58,60,FALSE),VLOOKUP($A35,'03.คีย์เทอม2'!$A$9:$DY$58,61,FALSE)))*100/200))))</f>
        <v/>
      </c>
      <c r="AB35" s="125" t="str">
        <f>IF(AA$8="","",IF('2.ชื่อนักเรียน'!$R36="ร","ร",IF('2.ชื่อนักเรียน'!$R36="มส","",IF(AA35="","",IF(AA35&gt;=80,4,IF(AA35&gt;=75,3.5,IF(AA35&gt;=70,3,IF(AA35&gt;=65,2.5,IF(AA35&gt;=60,2,IF(AA35&gt;=55,1.5,IF(AA35&gt;=50,1,0)))))))))))</f>
        <v/>
      </c>
      <c r="AC35" s="126" t="str">
        <f>IF(AC$8="","",IF('2.ชื่อนักเรียน'!$R36="ร","ร",IF('2.ชื่อนักเรียน'!$R36="มส","",IF(OR(VLOOKUP($A35,'02.คีย์เทอม1'!$A$9:$DY$58,65,FALSE)="",VLOOKUP($A35,'03.คีย์เทอม2'!$A$9:$DY$58,65,FALSE)=""),"",(IF(VLOOKUP($A35,'02.คีย์เทอม1'!$A$9:$DY$58,66,FALSE)="",VLOOKUP($A35,'02.คีย์เทอม1'!$A$9:$DY$58,65,FALSE),VLOOKUP($A35,'02.คีย์เทอม1'!$A$9:$DY$58,66,FALSE))+IF(VLOOKUP($A35,'03.คีย์เทอม2'!$A$9:$DY$58,66,FALSE)="",VLOOKUP($A35,'03.คีย์เทอม2'!$A$9:$DY$58,65,FALSE),VLOOKUP($A35,'03.คีย์เทอม2'!$A$9:$DY$58,66,FALSE)))*100/200))))</f>
        <v/>
      </c>
      <c r="AD35" s="125" t="str">
        <f>IF(AC$8="","",IF('2.ชื่อนักเรียน'!$R36="ร","ร",IF('2.ชื่อนักเรียน'!$R36="มส","",IF(AC35="","",IF(AC35&gt;=80,4,IF(AC35&gt;=75,3.5,IF(AC35&gt;=70,3,IF(AC35&gt;=65,2.5,IF(AC35&gt;=60,2,IF(AC35&gt;=55,1.5,IF(AC35&gt;=50,1,0)))))))))))</f>
        <v/>
      </c>
      <c r="AE35" s="126" t="str">
        <f>IF(AE$8="","",IF('2.ชื่อนักเรียน'!$R36="ร","ร",IF('2.ชื่อนักเรียน'!$R36="มส","",IF(OR(VLOOKUP($A35,'02.คีย์เทอม1'!$A$9:$DY$58,70,FALSE)="",VLOOKUP($A35,'03.คีย์เทอม2'!$A$9:$DY$58,70,FALSE)=""),"",(IF(VLOOKUP($A35,'02.คีย์เทอม1'!$A$9:$DY$58,71,FALSE)="",VLOOKUP($A35,'02.คีย์เทอม1'!$A$9:$DY$58,70,FALSE),VLOOKUP($A35,'02.คีย์เทอม1'!$A$9:$DY$58,71,FALSE))+IF(VLOOKUP($A35,'03.คีย์เทอม2'!$A$9:$DY$58,71,FALSE)="",VLOOKUP($A35,'03.คีย์เทอม2'!$A$9:$DY$58,70,FALSE),VLOOKUP($A35,'03.คีย์เทอม2'!$A$9:$DY$58,71,FALSE)))*100/200))))</f>
        <v/>
      </c>
      <c r="AF35" s="125" t="str">
        <f>IF(AE$8="","",IF('2.ชื่อนักเรียน'!$R36="ร","ร",IF('2.ชื่อนักเรียน'!$R36="มส","",IF(AE35="","",IF(AE35&gt;=80,4,IF(AE35&gt;=75,3.5,IF(AE35&gt;=70,3,IF(AE35&gt;=65,2.5,IF(AE35&gt;=60,2,IF(AE35&gt;=55,1.5,IF(AE35&gt;=50,1,0)))))))))))</f>
        <v/>
      </c>
      <c r="AG35" s="126" t="str">
        <f>IF(AG$8="","",IF('2.ชื่อนักเรียน'!$R36="ร","ร",IF('2.ชื่อนักเรียน'!$R36="มส","",IF(OR(VLOOKUP($A35,'02.คีย์เทอม1'!$A$9:$DY$58,75,FALSE)="",VLOOKUP($A35,'03.คีย์เทอม2'!$A$9:$DY$58,75,FALSE)=""),"",(IF(VLOOKUP($A35,'02.คีย์เทอม1'!$A$9:$DY$58,76,FALSE)="",VLOOKUP($A35,'02.คีย์เทอม1'!$A$9:$DY$58,75,FALSE),VLOOKUP($A35,'02.คีย์เทอม1'!$A$9:$DY$58,76,FALSE))+IF(VLOOKUP($A35,'03.คีย์เทอม2'!$A$9:$DY$58,76,FALSE)="",VLOOKUP($A35,'03.คีย์เทอม2'!$A$9:$DY$58,75,FALSE),VLOOKUP($A35,'03.คีย์เทอม2'!$A$9:$DY$58,76,FALSE)))*100/200))))</f>
        <v/>
      </c>
      <c r="AH35" s="125" t="str">
        <f>IF(AG$8="","",IF('2.ชื่อนักเรียน'!$R36="ร","ร",IF('2.ชื่อนักเรียน'!$R36="มส","",IF(AG35="","",IF(AG35&gt;=80,4,IF(AG35&gt;=75,3.5,IF(AG35&gt;=70,3,IF(AG35&gt;=65,2.5,IF(AG35&gt;=60,2,IF(AG35&gt;=55,1.5,IF(AG35&gt;=50,1,0)))))))))))</f>
        <v/>
      </c>
      <c r="AI35" s="126" t="str">
        <f>IF(AI$8="","",IF('2.ชื่อนักเรียน'!$R36="ร","ร",IF('2.ชื่อนักเรียน'!$R36="มส","",IF(OR(VLOOKUP($A35,'02.คีย์เทอม1'!$A$9:$DY$58,80,FALSE)="",VLOOKUP($A35,'03.คีย์เทอม2'!$A$9:$DY$58,80,FALSE)=""),"",(IF(VLOOKUP($A35,'02.คีย์เทอม1'!$A$9:$DY$58,81,FALSE)="",VLOOKUP($A35,'02.คีย์เทอม1'!$A$9:$DY$58,80,FALSE),VLOOKUP($A35,'02.คีย์เทอม1'!$A$9:$DY$58,81,FALSE))+IF(VLOOKUP($A35,'03.คีย์เทอม2'!$A$9:$DY$58,81,FALSE)="",VLOOKUP($A35,'03.คีย์เทอม2'!$A$9:$DY$58,80,FALSE),VLOOKUP($A35,'03.คีย์เทอม2'!$A$9:$DY$58,81,FALSE)))*100/200))))</f>
        <v/>
      </c>
      <c r="AJ35" s="125" t="str">
        <f>IF(AI$8="","",IF('2.ชื่อนักเรียน'!$R36="ร","ร",IF('2.ชื่อนักเรียน'!$R36="มส","",IF(AI35="","",IF(AI35&gt;=80,4,IF(AI35&gt;=75,3.5,IF(AI35&gt;=70,3,IF(AI35&gt;=65,2.5,IF(AI35&gt;=60,2,IF(AI35&gt;=55,1.5,IF(AI35&gt;=50,1,0)))))))))))</f>
        <v/>
      </c>
      <c r="AK35" s="126" t="str">
        <f>IF(AK$8="","",IF('2.ชื่อนักเรียน'!$R36="ร","ร",IF('2.ชื่อนักเรียน'!$R36="มส","",IF(OR(VLOOKUP($A35,'02.คีย์เทอม1'!$A$9:$DY$58,85,FALSE)="",VLOOKUP($A35,'03.คีย์เทอม2'!$A$9:$DY$58,85,FALSE)=""),"",(IF(VLOOKUP($A35,'02.คีย์เทอม1'!$A$9:$DY$58,86,FALSE)="",VLOOKUP($A35,'02.คีย์เทอม1'!$A$9:$DY$58,85,FALSE),VLOOKUP($A35,'02.คีย์เทอม1'!$A$9:$DY$58,86,FALSE))+IF(VLOOKUP($A35,'03.คีย์เทอม2'!$A$9:$DY$58,86,FALSE)="",VLOOKUP($A35,'03.คีย์เทอม2'!$A$9:$DY$58,85,FALSE),VLOOKUP($A35,'03.คีย์เทอม2'!$A$9:$DY$58,86,FALSE)))*100/200))))</f>
        <v/>
      </c>
      <c r="AL35" s="125" t="str">
        <f>IF(AK$8="","",IF('2.ชื่อนักเรียน'!$R36="ร","ร",IF('2.ชื่อนักเรียน'!$R36="มส","",IF(AK35="","",IF(AK35&gt;=80,4,IF(AK35&gt;=75,3.5,IF(AK35&gt;=70,3,IF(AK35&gt;=65,2.5,IF(AK35&gt;=60,2,IF(AK35&gt;=55,1.5,IF(AK35&gt;=50,1,0)))))))))))</f>
        <v/>
      </c>
      <c r="AM35" s="126" t="str">
        <f>IF(AM$8="","",IF('2.ชื่อนักเรียน'!$R36="ร","ร",IF('2.ชื่อนักเรียน'!$R36="มส","",IF(OR(VLOOKUP($A35,'02.คีย์เทอม1'!$A$9:$DY$58,90,FALSE)="",VLOOKUP($A35,'03.คีย์เทอม2'!$A$9:$DY$58,90,FALSE)=""),"",(IF(VLOOKUP($A35,'02.คีย์เทอม1'!$A$9:$DY$58,91,FALSE)="",VLOOKUP($A35,'02.คีย์เทอม1'!$A$9:$DY$58,90,FALSE),VLOOKUP($A35,'02.คีย์เทอม1'!$A$9:$DY$58,91,FALSE))+IF(VLOOKUP($A35,'03.คีย์เทอม2'!$A$9:$DY$58,91,FALSE)="",VLOOKUP($A35,'03.คีย์เทอม2'!$A$9:$DY$58,90,FALSE),VLOOKUP($A35,'03.คีย์เทอม2'!$A$9:$DY$58,91,FALSE)))*100/200))))</f>
        <v/>
      </c>
      <c r="AN35" s="125" t="str">
        <f>IF(AM$8="","",IF('2.ชื่อนักเรียน'!$R36="ร","ร",IF('2.ชื่อนักเรียน'!$R36="มส","",IF(AM35="","",IF(AM35&gt;=80,4,IF(AM35&gt;=75,3.5,IF(AM35&gt;=70,3,IF(AM35&gt;=65,2.5,IF(AM35&gt;=60,2,IF(AM35&gt;=55,1.5,IF(AM35&gt;=50,1,0)))))))))))</f>
        <v/>
      </c>
      <c r="AO35" s="126" t="str">
        <f>IF(AO$8="","",IF('2.ชื่อนักเรียน'!$R36="ร","ร",IF('2.ชื่อนักเรียน'!$R36="มส","",IF(OR(VLOOKUP($A35,'02.คีย์เทอม1'!$A$9:$DY$58,95,FALSE)="",VLOOKUP($A35,'03.คีย์เทอม2'!$A$9:$DY$58,95,FALSE)=""),"",(IF(VLOOKUP($A35,'02.คีย์เทอม1'!$A$9:$DY$58,96,FALSE)="",VLOOKUP($A35,'02.คีย์เทอม1'!$A$9:$DY$58,95,FALSE),VLOOKUP($A35,'02.คีย์เทอม1'!$A$9:$DY$58,96,FALSE))+IF(VLOOKUP($A35,'03.คีย์เทอม2'!$A$9:$DY$58,96,FALSE)="",VLOOKUP($A35,'03.คีย์เทอม2'!$A$9:$DY$58,95,FALSE),VLOOKUP($A35,'03.คีย์เทอม2'!$A$9:$DY$58,96,FALSE)))*100/200))))</f>
        <v/>
      </c>
      <c r="AP35" s="125" t="str">
        <f>IF(AO$8="","",IF('2.ชื่อนักเรียน'!$R36="ร","ร",IF('2.ชื่อนักเรียน'!$R36="มส","",IF(AO35="","",IF(AO35&gt;=80,4,IF(AO35&gt;=75,3.5,IF(AO35&gt;=70,3,IF(AO35&gt;=65,2.5,IF(AO35&gt;=60,2,IF(AO35&gt;=55,1.5,IF(AO35&gt;=50,1,0)))))))))))</f>
        <v/>
      </c>
      <c r="AQ35" s="126" t="str">
        <f>IF(AQ$8="","",IF('2.ชื่อนักเรียน'!$R36="ร","ร",IF('2.ชื่อนักเรียน'!$R36="มส","",IF(OR(VLOOKUP($A35,'02.คีย์เทอม1'!$A$9:$DY$58,100,FALSE)="",VLOOKUP($A35,'03.คีย์เทอม2'!$A$9:$DY$58,100,FALSE)=""),"",(IF(VLOOKUP($A35,'02.คีย์เทอม1'!$A$9:$DY$58,101,FALSE)="",VLOOKUP($A35,'02.คีย์เทอม1'!$A$9:$DY$58,100,FALSE),VLOOKUP($A35,'02.คีย์เทอม1'!$A$9:$DY$58,101,FALSE))+IF(VLOOKUP($A35,'03.คีย์เทอม2'!$A$9:$DY$58,101,FALSE)="",VLOOKUP($A35,'03.คีย์เทอม2'!$A$9:$DY$58,100,FALSE),VLOOKUP($A35,'03.คีย์เทอม2'!$A$9:$DY$58,101,FALSE)))*100/200))))</f>
        <v/>
      </c>
      <c r="AR35" s="125" t="str">
        <f>IF(AQ$8="","",IF('2.ชื่อนักเรียน'!$R36="ร","ร",IF('2.ชื่อนักเรียน'!$R36="มส","",IF(AQ35="","",IF(AQ35&gt;=80,4,IF(AQ35&gt;=75,3.5,IF(AQ35&gt;=70,3,IF(AQ35&gt;=65,2.5,IF(AQ35&gt;=60,2,IF(AQ35&gt;=55,1.5,IF(AQ35&gt;=50,1,0)))))))))))</f>
        <v/>
      </c>
      <c r="AS35" s="126" t="str">
        <f>IF(AS$8="","",IF('2.ชื่อนักเรียน'!$R36="ร","ร",IF('2.ชื่อนักเรียน'!$R36="มส","",IF(OR(VLOOKUP($A35,'02.คีย์เทอม1'!$A$9:$DY$58,105,FALSE)="",VLOOKUP($A35,'03.คีย์เทอม2'!$A$9:$DY$58,105,FALSE)=""),"",(IF(VLOOKUP($A35,'02.คีย์เทอม1'!$A$9:$DY$58,106,FALSE)="",VLOOKUP($A35,'02.คีย์เทอม1'!$A$9:$DY$58,105,FALSE),VLOOKUP($A35,'02.คีย์เทอม1'!$A$9:$DY$58,106,FALSE))+IF(VLOOKUP($A35,'03.คีย์เทอม2'!$A$9:$DY$58,106,FALSE)="",VLOOKUP($A35,'03.คีย์เทอม2'!$A$9:$DY$58,105,FALSE),VLOOKUP($A35,'03.คีย์เทอม2'!$A$9:$DY$58,106,FALSE)))*100/200))))</f>
        <v/>
      </c>
      <c r="AT35" s="125" t="str">
        <f>IF(AS$8="","",IF('2.ชื่อนักเรียน'!$R36="ร","ร",IF('2.ชื่อนักเรียน'!$R36="มส","",IF(AS35="","",IF(AS35&gt;=80,4,IF(AS35&gt;=75,3.5,IF(AS35&gt;=70,3,IF(AS35&gt;=65,2.5,IF(AS35&gt;=60,2,IF(AS35&gt;=55,1.5,IF(AS35&gt;=50,1,0)))))))))))</f>
        <v/>
      </c>
      <c r="AU35" s="126" t="str">
        <f t="shared" si="16"/>
        <v/>
      </c>
      <c r="AV35" s="126" t="str">
        <f t="shared" si="17"/>
        <v/>
      </c>
      <c r="AW35" s="541" t="str">
        <f t="shared" si="18"/>
        <v/>
      </c>
      <c r="AX35" s="539" t="str">
        <f>IF('2.ชื่อนักเรียน'!R36="มส","มส",IF('2.ชื่อนักเรียน'!R36="ย้าย","ย้าย",IF('2.ชื่อนักเรียน'!R36="ร","ร",IF(CE35="","",RANK(CE35,$CE$10:$CE$59,0)))))</f>
        <v/>
      </c>
      <c r="AY35" s="393" t="str">
        <f t="shared" si="19"/>
        <v/>
      </c>
      <c r="AZ35" s="381" t="str">
        <f t="shared" si="1"/>
        <v/>
      </c>
      <c r="BA35" s="383" t="str">
        <f t="shared" si="20"/>
        <v/>
      </c>
      <c r="BB35" s="335" t="str">
        <f t="shared" si="2"/>
        <v/>
      </c>
      <c r="BC35" s="335" t="str">
        <f t="shared" si="21"/>
        <v/>
      </c>
      <c r="BD35" s="335" t="str">
        <f t="shared" si="3"/>
        <v/>
      </c>
      <c r="BE35" s="335" t="str">
        <f t="shared" si="4"/>
        <v/>
      </c>
      <c r="BF35" s="331" t="str">
        <f t="shared" si="5"/>
        <v/>
      </c>
      <c r="BG35" s="331" t="str">
        <f t="shared" si="6"/>
        <v/>
      </c>
      <c r="BH35" s="335" t="str">
        <f t="shared" si="7"/>
        <v/>
      </c>
      <c r="BI35" s="335" t="str">
        <f t="shared" si="22"/>
        <v/>
      </c>
      <c r="BJ35" s="335" t="str">
        <f t="shared" si="8"/>
        <v/>
      </c>
      <c r="BK35" s="335" t="str">
        <f t="shared" si="23"/>
        <v/>
      </c>
      <c r="BL35" s="335" t="str">
        <f t="shared" si="9"/>
        <v/>
      </c>
      <c r="BM35" s="335" t="str">
        <f t="shared" si="10"/>
        <v/>
      </c>
      <c r="BN35" s="335" t="str">
        <f t="shared" si="11"/>
        <v/>
      </c>
      <c r="BO35" s="335" t="str">
        <f t="shared" si="12"/>
        <v/>
      </c>
      <c r="BP35" s="331" t="str">
        <f t="shared" si="13"/>
        <v/>
      </c>
      <c r="BQ35" s="384" t="str">
        <f t="shared" si="14"/>
        <v/>
      </c>
      <c r="BR35" s="332" t="str">
        <f t="shared" si="15"/>
        <v/>
      </c>
      <c r="BS35" s="381" t="str">
        <f t="shared" si="24"/>
        <v/>
      </c>
      <c r="BT35" s="331" t="str">
        <f t="shared" si="25"/>
        <v/>
      </c>
      <c r="BU35" s="331" t="str">
        <f t="shared" si="26"/>
        <v/>
      </c>
      <c r="BV35" s="331" t="str">
        <f t="shared" si="27"/>
        <v/>
      </c>
      <c r="BW35" s="331" t="str">
        <f t="shared" si="28"/>
        <v/>
      </c>
      <c r="BX35" s="331" t="str">
        <f t="shared" si="29"/>
        <v/>
      </c>
      <c r="BY35" s="331" t="str">
        <f t="shared" si="30"/>
        <v/>
      </c>
      <c r="BZ35" s="331" t="str">
        <f t="shared" si="31"/>
        <v/>
      </c>
      <c r="CA35" s="331" t="str">
        <f t="shared" si="32"/>
        <v/>
      </c>
      <c r="CB35" s="331" t="str">
        <f t="shared" si="33"/>
        <v/>
      </c>
      <c r="CC35" s="384" t="str">
        <f t="shared" si="34"/>
        <v/>
      </c>
      <c r="CD35" s="332" t="str">
        <f t="shared" si="35"/>
        <v/>
      </c>
      <c r="CE35" s="177" t="str">
        <f t="shared" si="36"/>
        <v/>
      </c>
    </row>
    <row r="36" spans="1:83" s="17" customFormat="1" ht="16.5" customHeight="1" x14ac:dyDescent="0.2">
      <c r="A36" s="18">
        <v>27</v>
      </c>
      <c r="B36" s="122" t="str">
        <f>IF('2.ชื่อนักเรียน'!$C37="","",'2.ชื่อนักเรียน'!$C37)</f>
        <v/>
      </c>
      <c r="C36" s="26" t="str">
        <f>IF('2.ชื่อนักเรียน'!$D37="","",'2.ชื่อนักเรียน'!$D37)</f>
        <v/>
      </c>
      <c r="D36" s="207" t="str">
        <f>IF(D$8="","",IF('2.ชื่อนักเรียน'!$R37="ร","ร",IF('2.ชื่อนักเรียน'!$R37="มส","",IF(OR(VLOOKUP($A36,'02.คีย์เทอม1'!$A$9:$DY$58,10,FALSE)="",VLOOKUP($A36,'03.คีย์เทอม2'!$A$9:$DY$58,10,FALSE)=""),"",(IF(VLOOKUP($A36,'02.คีย์เทอม1'!$A$9:$DY$58,11,FALSE)="",VLOOKUP($A36,'02.คีย์เทอม1'!$A$9:$DY$58,10,FALSE),VLOOKUP($A36,'02.คีย์เทอม1'!$A$9:$DY$58,11,FALSE))+IF(VLOOKUP($A36,'03.คีย์เทอม2'!$A$9:$DY$58,11,FALSE)="",VLOOKUP($A36,'03.คีย์เทอม2'!$A$9:$DY$58,10,FALSE),VLOOKUP($A36,'03.คีย์เทอม2'!$A$9:$DY$58,11,FALSE)))*100/200))))</f>
        <v/>
      </c>
      <c r="E36" s="125" t="str">
        <f>IF(D$8="","",IF('2.ชื่อนักเรียน'!$R37="ร","ร",IF('2.ชื่อนักเรียน'!$R37="มส","",IF(D36="","",IF(D36&gt;=80,4,IF(D36&gt;=75,3.5,IF(D36&gt;=70,3,IF(D36&gt;=65,2.5,IF(D36&gt;=60,2,IF(D36&gt;=55,1.5,IF(D36&gt;=50,1,0)))))))))))</f>
        <v/>
      </c>
      <c r="F36" s="126" t="str">
        <f>IF(F$8="","",IF('2.ชื่อนักเรียน'!$R37="ร","ร",IF('2.ชื่อนักเรียน'!$R37="มส","",IF(OR(VLOOKUP($A36,'02.คีย์เทอม1'!$A$9:$DY$58,15,FALSE)="",VLOOKUP($A36,'03.คีย์เทอม2'!$A$9:$DY$58,15,FALSE)=""),"",(IF(VLOOKUP($A36,'02.คีย์เทอม1'!$A$9:$DY$58,16,FALSE)="",VLOOKUP($A36,'02.คีย์เทอม1'!$A$9:$DY$58,15,FALSE),VLOOKUP($A36,'02.คีย์เทอม1'!$A$9:$DY$58,16,FALSE))+IF(VLOOKUP($A36,'03.คีย์เทอม2'!$A$9:$DY$58,16,FALSE)="",VLOOKUP($A36,'03.คีย์เทอม2'!$A$9:$DY$58,15,FALSE),VLOOKUP($A36,'03.คีย์เทอม2'!$A$9:$DY$58,16,FALSE)))*100/200))))</f>
        <v/>
      </c>
      <c r="G36" s="125" t="str">
        <f>IF(F$8="","",IF('2.ชื่อนักเรียน'!$R37="ร","ร",IF('2.ชื่อนักเรียน'!$R37="มส","",IF(F36="","",IF(F36&gt;=80,4,IF(F36&gt;=75,3.5,IF(F36&gt;=70,3,IF(F36&gt;=65,2.5,IF(F36&gt;=60,2,IF(F36&gt;=55,1.5,IF(F36&gt;=50,1,0)))))))))))</f>
        <v/>
      </c>
      <c r="H36" s="126" t="str">
        <f>IF(H$8="","",IF('2.ชื่อนักเรียน'!$R37="ร","ร",IF('2.ชื่อนักเรียน'!$R37="มส","",IF(OR(VLOOKUP($A36,'02.คีย์เทอม1'!$A$9:$DY$58,20,FALSE)="",VLOOKUP($A36,'03.คีย์เทอม2'!$A$9:$DY$58,20,FALSE)=""),"",(IF(VLOOKUP($A36,'02.คีย์เทอม1'!$A$9:$DY$58,21,FALSE)="",VLOOKUP($A36,'02.คีย์เทอม1'!$A$9:$DY$58,20,FALSE),VLOOKUP($A36,'02.คีย์เทอม1'!$A$9:$DY$58,21,FALSE))+IF(VLOOKUP($A36,'03.คีย์เทอม2'!$A$9:$DY$58,21,FALSE)="",VLOOKUP($A36,'03.คีย์เทอม2'!$A$9:$DY$58,20,FALSE),VLOOKUP($A36,'03.คีย์เทอม2'!$A$9:$DY$58,21,FALSE)))*100/200))))</f>
        <v/>
      </c>
      <c r="I36" s="125" t="str">
        <f>IF(H$8="","",IF('2.ชื่อนักเรียน'!$R37="ร","ร",IF('2.ชื่อนักเรียน'!$R37="มส","",IF(H36="","",IF(H36&gt;=80,4,IF(H36&gt;=75,3.5,IF(H36&gt;=70,3,IF(H36&gt;=65,2.5,IF(H36&gt;=60,2,IF(H36&gt;=55,1.5,IF(H36&gt;=50,1,0)))))))))))</f>
        <v/>
      </c>
      <c r="J36" s="126" t="str">
        <f>IF(J$8="","",IF('2.ชื่อนักเรียน'!$R37="ร","ร",IF('2.ชื่อนักเรียน'!$R37="มส","",IF(OR(VLOOKUP($A36,'02.คีย์เทอม1'!$A$9:$DY$58,25,FALSE)="",VLOOKUP($A36,'03.คีย์เทอม2'!$A$9:$DY$58,25,FALSE)=""),"",(IF(VLOOKUP($A36,'02.คีย์เทอม1'!$A$9:$DY$58,26,FALSE)="",VLOOKUP($A36,'02.คีย์เทอม1'!$A$9:$DY$58,25,FALSE),VLOOKUP($A36,'02.คีย์เทอม1'!$A$9:$DY$58,26,FALSE))+IF(VLOOKUP($A36,'03.คีย์เทอม2'!$A$9:$DY$58,26,FALSE)="",VLOOKUP($A36,'03.คีย์เทอม2'!$A$9:$DY$58,25,FALSE),VLOOKUP($A36,'03.คีย์เทอม2'!$A$9:$DY$58,26,FALSE)))*100/200))))</f>
        <v/>
      </c>
      <c r="K36" s="125" t="str">
        <f>IF(J$8="","",IF('2.ชื่อนักเรียน'!$R37="ร","ร",IF('2.ชื่อนักเรียน'!$R37="มส","",IF(J36="","",IF(J36&gt;=80,4,IF(J36&gt;=75,3.5,IF(J36&gt;=70,3,IF(J36&gt;=65,2.5,IF(J36&gt;=60,2,IF(J36&gt;=55,1.5,IF(J36&gt;=50,1,0)))))))))))</f>
        <v/>
      </c>
      <c r="L36" s="126" t="str">
        <f>IF(L$8="","",IF('2.ชื่อนักเรียน'!$R37="ร","ร",IF('2.ชื่อนักเรียน'!$R37="มส","",IF(OR(VLOOKUP($A36,'02.คีย์เทอม1'!$A$9:$DY$58,30,FALSE)="",VLOOKUP($A36,'03.คีย์เทอม2'!$A$9:$DY$58,30,FALSE)=""),"",(IF(VLOOKUP($A36,'02.คีย์เทอม1'!$A$9:$DY$58,31,FALSE)="",VLOOKUP($A36,'02.คีย์เทอม1'!$A$9:$DY$58,30,FALSE),VLOOKUP($A36,'02.คีย์เทอม1'!$A$9:$DY$58,31,FALSE))+IF(VLOOKUP($A36,'03.คีย์เทอม2'!$A$9:$DY$58,31,FALSE)="",VLOOKUP($A36,'03.คีย์เทอม2'!$A$9:$DY$58,30,FALSE),VLOOKUP($A36,'03.คีย์เทอม2'!$A$9:$DY$58,31,FALSE)))*100/200))))</f>
        <v/>
      </c>
      <c r="M36" s="125" t="str">
        <f>IF(L$8="","",IF('2.ชื่อนักเรียน'!$R37="ร","ร",IF('2.ชื่อนักเรียน'!$R37="มส","",IF(L36="","",IF(L36&gt;=80,4,IF(L36&gt;=75,3.5,IF(L36&gt;=70,3,IF(L36&gt;=65,2.5,IF(L36&gt;=60,2,IF(L36&gt;=55,1.5,IF(L36&gt;=50,1,0)))))))))))</f>
        <v/>
      </c>
      <c r="N36" s="126" t="str">
        <f>IF(N$8="","",IF('2.ชื่อนักเรียน'!$R37="ร","ร",IF('2.ชื่อนักเรียน'!$R37="มส","",IF(OR(VLOOKUP($A36,'02.คีย์เทอม1'!$A$9:$DY$58,35,FALSE)="",VLOOKUP($A36,'03.คีย์เทอม2'!$A$9:$DY$58,35,FALSE)=""),"",(IF(VLOOKUP($A36,'02.คีย์เทอม1'!$A$9:$DY$58,36,FALSE)="",VLOOKUP($A36,'02.คีย์เทอม1'!$A$9:$DY$58,35,FALSE),VLOOKUP($A36,'02.คีย์เทอม1'!$A$9:$DY$58,36,FALSE))+IF(VLOOKUP($A36,'03.คีย์เทอม2'!$A$9:$DY$58,36,FALSE)="",VLOOKUP($A36,'03.คีย์เทอม2'!$A$9:$DY$58,35,FALSE),VLOOKUP($A36,'03.คีย์เทอม2'!$A$9:$DY$58,36,FALSE)))*100/200))))</f>
        <v/>
      </c>
      <c r="O36" s="125" t="str">
        <f>IF(N$8="","",IF('2.ชื่อนักเรียน'!$R37="ร","ร",IF('2.ชื่อนักเรียน'!$R37="มส","",IF(N36="","",IF(N36&gt;=80,4,IF(N36&gt;=75,3.5,IF(N36&gt;=70,3,IF(N36&gt;=65,2.5,IF(N36&gt;=60,2,IF(N36&gt;=55,1.5,IF(N36&gt;=50,1,0)))))))))))</f>
        <v/>
      </c>
      <c r="P36" s="126" t="str">
        <f>IF(P$8="","",IF('2.ชื่อนักเรียน'!$R37="ร","ร",IF('2.ชื่อนักเรียน'!$R37="มส","",IF(OR(VLOOKUP($A36,'02.คีย์เทอม1'!$A$9:$DY$58,40,FALSE)="",VLOOKUP($A36,'03.คีย์เทอม2'!$A$9:$DY$58,40,FALSE)=""),"",(IF(VLOOKUP($A36,'02.คีย์เทอม1'!$A$9:$DY$58,41,FALSE)="",VLOOKUP($A36,'02.คีย์เทอม1'!$A$9:$DY$58,40,FALSE),VLOOKUP($A36,'02.คีย์เทอม1'!$A$9:$DY$58,41,FALSE))+IF(VLOOKUP($A36,'03.คีย์เทอม2'!$A$9:$DY$58,41,FALSE)="",VLOOKUP($A36,'03.คีย์เทอม2'!$A$9:$DY$58,40,FALSE),VLOOKUP($A36,'03.คีย์เทอม2'!$A$9:$DY$58,41,FALSE)))*100/200))))</f>
        <v/>
      </c>
      <c r="Q36" s="125" t="str">
        <f>IF(P$8="","",IF('2.ชื่อนักเรียน'!$R37="ร","ร",IF('2.ชื่อนักเรียน'!$R37="มส","",IF(P36="","",IF(P36&gt;=80,4,IF(P36&gt;=75,3.5,IF(P36&gt;=70,3,IF(P36&gt;=65,2.5,IF(P36&gt;=60,2,IF(P36&gt;=55,1.5,IF(P36&gt;=50,1,0)))))))))))</f>
        <v/>
      </c>
      <c r="R36" s="126" t="str">
        <f>IF(R$8="","",IF('2.ชื่อนักเรียน'!$R37="ร","ร",IF('2.ชื่อนักเรียน'!$R37="มส","",IF(OR(VLOOKUP($A36,'02.คีย์เทอม1'!$A$9:$DY$58,45,FALSE)="",VLOOKUP($A36,'03.คีย์เทอม2'!$A$9:$DY$58,45,FALSE)=""),"",(IF(VLOOKUP($A36,'02.คีย์เทอม1'!$A$9:$DY$58,46,FALSE)="",VLOOKUP($A36,'02.คีย์เทอม1'!$A$9:$DY$58,45,FALSE),VLOOKUP($A36,'02.คีย์เทอม1'!$A$9:$DY$58,46,FALSE))+IF(VLOOKUP($A36,'03.คีย์เทอม2'!$A$9:$DY$58,46,FALSE)="",VLOOKUP($A36,'03.คีย์เทอม2'!$A$9:$DY$58,45,FALSE),VLOOKUP($A36,'03.คีย์เทอม2'!$A$9:$DY$58,46,FALSE)))*100/200))))</f>
        <v/>
      </c>
      <c r="S36" s="125" t="str">
        <f>IF(R$8="","",IF('2.ชื่อนักเรียน'!$R37="ร","ร",IF('2.ชื่อนักเรียน'!$R37="มส","",IF(R36="","",IF(R36&gt;=80,4,IF(R36&gt;=75,3.5,IF(R36&gt;=70,3,IF(R36&gt;=65,2.5,IF(R36&gt;=60,2,IF(R36&gt;=55,1.5,IF(R36&gt;=50,1,0)))))))))))</f>
        <v/>
      </c>
      <c r="T36" s="126" t="str">
        <f>IF(T$8="","",IF('2.ชื่อนักเรียน'!$R37="ร","ร",IF('2.ชื่อนักเรียน'!$R37="มส","",IF(OR(VLOOKUP($A36,'02.คีย์เทอม1'!$A$9:$DY$58,50,FALSE)="",VLOOKUP($A36,'03.คีย์เทอม2'!$A$9:$DY$58,50,FALSE)=""),"",(IF(VLOOKUP($A36,'02.คีย์เทอม1'!$A$9:$DY$58,51,FALSE)="",VLOOKUP($A36,'02.คีย์เทอม1'!$A$9:$DY$58,50,FALSE),VLOOKUP($A36,'02.คีย์เทอม1'!$A$9:$DY$58,51,FALSE))+IF(VLOOKUP($A36,'03.คีย์เทอม2'!$A$9:$DY$58,51,FALSE)="",VLOOKUP($A36,'03.คีย์เทอม2'!$A$9:$DY$58,50,FALSE),VLOOKUP($A36,'03.คีย์เทอม2'!$A$9:$DY$58,51,FALSE)))*100/200))))</f>
        <v/>
      </c>
      <c r="U36" s="125" t="str">
        <f>IF(T$8="","",IF('2.ชื่อนักเรียน'!$R37="ร","ร",IF('2.ชื่อนักเรียน'!$R37="มส","",IF(T36="","",IF(T36&gt;=80,4,IF(T36&gt;=75,3.5,IF(T36&gt;=70,3,IF(T36&gt;=65,2.5,IF(T36&gt;=60,2,IF(T36&gt;=55,1.5,IF(T36&gt;=50,1,0)))))))))))</f>
        <v/>
      </c>
      <c r="V36" s="126" t="str">
        <f>IF(V$8="","",IF('2.ชื่อนักเรียน'!$R37="ร","ร",IF('2.ชื่อนักเรียน'!$R37="มส","",IF(OR(VLOOKUP($A36,'02.คีย์เทอม1'!$A$9:$DY$58,55,FALSE)="",VLOOKUP($A36,'03.คีย์เทอม2'!$A$9:$DY$58,55,FALSE)=""),"",(IF(VLOOKUP($A36,'02.คีย์เทอม1'!$A$9:$DY$58,56,FALSE)="",VLOOKUP($A36,'02.คีย์เทอม1'!$A$9:$DY$58,55,FALSE),VLOOKUP($A36,'02.คีย์เทอม1'!$A$9:$DY$58,56,FALSE))+IF(VLOOKUP($A36,'03.คีย์เทอม2'!$A$9:$DY$58,56,FALSE)="",VLOOKUP($A36,'03.คีย์เทอม2'!$A$9:$DY$58,55,FALSE),VLOOKUP($A36,'03.คีย์เทอม2'!$A$9:$DY$58,56,FALSE)))*100/200))))</f>
        <v/>
      </c>
      <c r="W36" s="208" t="str">
        <f>IF(V$8="","",IF('2.ชื่อนักเรียน'!$R37="ร","ร",IF('2.ชื่อนักเรียน'!$R37="มส","",IF(V36="","",IF(V36&gt;=80,4,IF(V36&gt;=75,3.5,IF(V36&gt;=70,3,IF(V36&gt;=65,2.5,IF(V36&gt;=60,2,IF(V36&gt;=55,1.5,IF(V36&gt;=50,1,0)))))))))))</f>
        <v/>
      </c>
      <c r="X36" s="18">
        <v>27</v>
      </c>
      <c r="Y36" s="122" t="str">
        <f>IF('2.ชื่อนักเรียน'!$C37="","",'2.ชื่อนักเรียน'!$C37)</f>
        <v/>
      </c>
      <c r="Z36" s="272" t="str">
        <f>IF('2.ชื่อนักเรียน'!$D37="","",'2.ชื่อนักเรียน'!$D37)</f>
        <v/>
      </c>
      <c r="AA36" s="378" t="str">
        <f>IF(AA$8="","",IF('2.ชื่อนักเรียน'!$R37="ร","ร",IF('2.ชื่อนักเรียน'!$R37="มส","",IF(OR(VLOOKUP($A36,'02.คีย์เทอม1'!$A$9:$DY$58,60,FALSE)="",VLOOKUP($A36,'03.คีย์เทอม2'!$A$9:$DY$58,60,FALSE)=""),"",(IF(VLOOKUP($A36,'02.คีย์เทอม1'!$A$9:$DY$58,61,FALSE)="",VLOOKUP($A36,'02.คีย์เทอม1'!$A$9:$DY$58,60,FALSE),VLOOKUP($A36,'02.คีย์เทอม1'!$A$9:$DY$58,61,FALSE))+IF(VLOOKUP($A36,'03.คีย์เทอม2'!$A$9:$DY$58,61,FALSE)="",VLOOKUP($A36,'03.คีย์เทอม2'!$A$9:$DY$58,60,FALSE),VLOOKUP($A36,'03.คีย์เทอม2'!$A$9:$DY$58,61,FALSE)))*100/200))))</f>
        <v/>
      </c>
      <c r="AB36" s="125" t="str">
        <f>IF(AA$8="","",IF('2.ชื่อนักเรียน'!$R37="ร","ร",IF('2.ชื่อนักเรียน'!$R37="มส","",IF(AA36="","",IF(AA36&gt;=80,4,IF(AA36&gt;=75,3.5,IF(AA36&gt;=70,3,IF(AA36&gt;=65,2.5,IF(AA36&gt;=60,2,IF(AA36&gt;=55,1.5,IF(AA36&gt;=50,1,0)))))))))))</f>
        <v/>
      </c>
      <c r="AC36" s="126" t="str">
        <f>IF(AC$8="","",IF('2.ชื่อนักเรียน'!$R37="ร","ร",IF('2.ชื่อนักเรียน'!$R37="มส","",IF(OR(VLOOKUP($A36,'02.คีย์เทอม1'!$A$9:$DY$58,65,FALSE)="",VLOOKUP($A36,'03.คีย์เทอม2'!$A$9:$DY$58,65,FALSE)=""),"",(IF(VLOOKUP($A36,'02.คีย์เทอม1'!$A$9:$DY$58,66,FALSE)="",VLOOKUP($A36,'02.คีย์เทอม1'!$A$9:$DY$58,65,FALSE),VLOOKUP($A36,'02.คีย์เทอม1'!$A$9:$DY$58,66,FALSE))+IF(VLOOKUP($A36,'03.คีย์เทอม2'!$A$9:$DY$58,66,FALSE)="",VLOOKUP($A36,'03.คีย์เทอม2'!$A$9:$DY$58,65,FALSE),VLOOKUP($A36,'03.คีย์เทอม2'!$A$9:$DY$58,66,FALSE)))*100/200))))</f>
        <v/>
      </c>
      <c r="AD36" s="125" t="str">
        <f>IF(AC$8="","",IF('2.ชื่อนักเรียน'!$R37="ร","ร",IF('2.ชื่อนักเรียน'!$R37="มส","",IF(AC36="","",IF(AC36&gt;=80,4,IF(AC36&gt;=75,3.5,IF(AC36&gt;=70,3,IF(AC36&gt;=65,2.5,IF(AC36&gt;=60,2,IF(AC36&gt;=55,1.5,IF(AC36&gt;=50,1,0)))))))))))</f>
        <v/>
      </c>
      <c r="AE36" s="126" t="str">
        <f>IF(AE$8="","",IF('2.ชื่อนักเรียน'!$R37="ร","ร",IF('2.ชื่อนักเรียน'!$R37="มส","",IF(OR(VLOOKUP($A36,'02.คีย์เทอม1'!$A$9:$DY$58,70,FALSE)="",VLOOKUP($A36,'03.คีย์เทอม2'!$A$9:$DY$58,70,FALSE)=""),"",(IF(VLOOKUP($A36,'02.คีย์เทอม1'!$A$9:$DY$58,71,FALSE)="",VLOOKUP($A36,'02.คีย์เทอม1'!$A$9:$DY$58,70,FALSE),VLOOKUP($A36,'02.คีย์เทอม1'!$A$9:$DY$58,71,FALSE))+IF(VLOOKUP($A36,'03.คีย์เทอม2'!$A$9:$DY$58,71,FALSE)="",VLOOKUP($A36,'03.คีย์เทอม2'!$A$9:$DY$58,70,FALSE),VLOOKUP($A36,'03.คีย์เทอม2'!$A$9:$DY$58,71,FALSE)))*100/200))))</f>
        <v/>
      </c>
      <c r="AF36" s="125" t="str">
        <f>IF(AE$8="","",IF('2.ชื่อนักเรียน'!$R37="ร","ร",IF('2.ชื่อนักเรียน'!$R37="มส","",IF(AE36="","",IF(AE36&gt;=80,4,IF(AE36&gt;=75,3.5,IF(AE36&gt;=70,3,IF(AE36&gt;=65,2.5,IF(AE36&gt;=60,2,IF(AE36&gt;=55,1.5,IF(AE36&gt;=50,1,0)))))))))))</f>
        <v/>
      </c>
      <c r="AG36" s="126" t="str">
        <f>IF(AG$8="","",IF('2.ชื่อนักเรียน'!$R37="ร","ร",IF('2.ชื่อนักเรียน'!$R37="มส","",IF(OR(VLOOKUP($A36,'02.คีย์เทอม1'!$A$9:$DY$58,75,FALSE)="",VLOOKUP($A36,'03.คีย์เทอม2'!$A$9:$DY$58,75,FALSE)=""),"",(IF(VLOOKUP($A36,'02.คีย์เทอม1'!$A$9:$DY$58,76,FALSE)="",VLOOKUP($A36,'02.คีย์เทอม1'!$A$9:$DY$58,75,FALSE),VLOOKUP($A36,'02.คีย์เทอม1'!$A$9:$DY$58,76,FALSE))+IF(VLOOKUP($A36,'03.คีย์เทอม2'!$A$9:$DY$58,76,FALSE)="",VLOOKUP($A36,'03.คีย์เทอม2'!$A$9:$DY$58,75,FALSE),VLOOKUP($A36,'03.คีย์เทอม2'!$A$9:$DY$58,76,FALSE)))*100/200))))</f>
        <v/>
      </c>
      <c r="AH36" s="125" t="str">
        <f>IF(AG$8="","",IF('2.ชื่อนักเรียน'!$R37="ร","ร",IF('2.ชื่อนักเรียน'!$R37="มส","",IF(AG36="","",IF(AG36&gt;=80,4,IF(AG36&gt;=75,3.5,IF(AG36&gt;=70,3,IF(AG36&gt;=65,2.5,IF(AG36&gt;=60,2,IF(AG36&gt;=55,1.5,IF(AG36&gt;=50,1,0)))))))))))</f>
        <v/>
      </c>
      <c r="AI36" s="126" t="str">
        <f>IF(AI$8="","",IF('2.ชื่อนักเรียน'!$R37="ร","ร",IF('2.ชื่อนักเรียน'!$R37="มส","",IF(OR(VLOOKUP($A36,'02.คีย์เทอม1'!$A$9:$DY$58,80,FALSE)="",VLOOKUP($A36,'03.คีย์เทอม2'!$A$9:$DY$58,80,FALSE)=""),"",(IF(VLOOKUP($A36,'02.คีย์เทอม1'!$A$9:$DY$58,81,FALSE)="",VLOOKUP($A36,'02.คีย์เทอม1'!$A$9:$DY$58,80,FALSE),VLOOKUP($A36,'02.คีย์เทอม1'!$A$9:$DY$58,81,FALSE))+IF(VLOOKUP($A36,'03.คีย์เทอม2'!$A$9:$DY$58,81,FALSE)="",VLOOKUP($A36,'03.คีย์เทอม2'!$A$9:$DY$58,80,FALSE),VLOOKUP($A36,'03.คีย์เทอม2'!$A$9:$DY$58,81,FALSE)))*100/200))))</f>
        <v/>
      </c>
      <c r="AJ36" s="125" t="str">
        <f>IF(AI$8="","",IF('2.ชื่อนักเรียน'!$R37="ร","ร",IF('2.ชื่อนักเรียน'!$R37="มส","",IF(AI36="","",IF(AI36&gt;=80,4,IF(AI36&gt;=75,3.5,IF(AI36&gt;=70,3,IF(AI36&gt;=65,2.5,IF(AI36&gt;=60,2,IF(AI36&gt;=55,1.5,IF(AI36&gt;=50,1,0)))))))))))</f>
        <v/>
      </c>
      <c r="AK36" s="126" t="str">
        <f>IF(AK$8="","",IF('2.ชื่อนักเรียน'!$R37="ร","ร",IF('2.ชื่อนักเรียน'!$R37="มส","",IF(OR(VLOOKUP($A36,'02.คีย์เทอม1'!$A$9:$DY$58,85,FALSE)="",VLOOKUP($A36,'03.คีย์เทอม2'!$A$9:$DY$58,85,FALSE)=""),"",(IF(VLOOKUP($A36,'02.คีย์เทอม1'!$A$9:$DY$58,86,FALSE)="",VLOOKUP($A36,'02.คีย์เทอม1'!$A$9:$DY$58,85,FALSE),VLOOKUP($A36,'02.คีย์เทอม1'!$A$9:$DY$58,86,FALSE))+IF(VLOOKUP($A36,'03.คีย์เทอม2'!$A$9:$DY$58,86,FALSE)="",VLOOKUP($A36,'03.คีย์เทอม2'!$A$9:$DY$58,85,FALSE),VLOOKUP($A36,'03.คีย์เทอม2'!$A$9:$DY$58,86,FALSE)))*100/200))))</f>
        <v/>
      </c>
      <c r="AL36" s="125" t="str">
        <f>IF(AK$8="","",IF('2.ชื่อนักเรียน'!$R37="ร","ร",IF('2.ชื่อนักเรียน'!$R37="มส","",IF(AK36="","",IF(AK36&gt;=80,4,IF(AK36&gt;=75,3.5,IF(AK36&gt;=70,3,IF(AK36&gt;=65,2.5,IF(AK36&gt;=60,2,IF(AK36&gt;=55,1.5,IF(AK36&gt;=50,1,0)))))))))))</f>
        <v/>
      </c>
      <c r="AM36" s="126" t="str">
        <f>IF(AM$8="","",IF('2.ชื่อนักเรียน'!$R37="ร","ร",IF('2.ชื่อนักเรียน'!$R37="มส","",IF(OR(VLOOKUP($A36,'02.คีย์เทอม1'!$A$9:$DY$58,90,FALSE)="",VLOOKUP($A36,'03.คีย์เทอม2'!$A$9:$DY$58,90,FALSE)=""),"",(IF(VLOOKUP($A36,'02.คีย์เทอม1'!$A$9:$DY$58,91,FALSE)="",VLOOKUP($A36,'02.คีย์เทอม1'!$A$9:$DY$58,90,FALSE),VLOOKUP($A36,'02.คีย์เทอม1'!$A$9:$DY$58,91,FALSE))+IF(VLOOKUP($A36,'03.คีย์เทอม2'!$A$9:$DY$58,91,FALSE)="",VLOOKUP($A36,'03.คีย์เทอม2'!$A$9:$DY$58,90,FALSE),VLOOKUP($A36,'03.คีย์เทอม2'!$A$9:$DY$58,91,FALSE)))*100/200))))</f>
        <v/>
      </c>
      <c r="AN36" s="125" t="str">
        <f>IF(AM$8="","",IF('2.ชื่อนักเรียน'!$R37="ร","ร",IF('2.ชื่อนักเรียน'!$R37="มส","",IF(AM36="","",IF(AM36&gt;=80,4,IF(AM36&gt;=75,3.5,IF(AM36&gt;=70,3,IF(AM36&gt;=65,2.5,IF(AM36&gt;=60,2,IF(AM36&gt;=55,1.5,IF(AM36&gt;=50,1,0)))))))))))</f>
        <v/>
      </c>
      <c r="AO36" s="126" t="str">
        <f>IF(AO$8="","",IF('2.ชื่อนักเรียน'!$R37="ร","ร",IF('2.ชื่อนักเรียน'!$R37="มส","",IF(OR(VLOOKUP($A36,'02.คีย์เทอม1'!$A$9:$DY$58,95,FALSE)="",VLOOKUP($A36,'03.คีย์เทอม2'!$A$9:$DY$58,95,FALSE)=""),"",(IF(VLOOKUP($A36,'02.คีย์เทอม1'!$A$9:$DY$58,96,FALSE)="",VLOOKUP($A36,'02.คีย์เทอม1'!$A$9:$DY$58,95,FALSE),VLOOKUP($A36,'02.คีย์เทอม1'!$A$9:$DY$58,96,FALSE))+IF(VLOOKUP($A36,'03.คีย์เทอม2'!$A$9:$DY$58,96,FALSE)="",VLOOKUP($A36,'03.คีย์เทอม2'!$A$9:$DY$58,95,FALSE),VLOOKUP($A36,'03.คีย์เทอม2'!$A$9:$DY$58,96,FALSE)))*100/200))))</f>
        <v/>
      </c>
      <c r="AP36" s="125" t="str">
        <f>IF(AO$8="","",IF('2.ชื่อนักเรียน'!$R37="ร","ร",IF('2.ชื่อนักเรียน'!$R37="มส","",IF(AO36="","",IF(AO36&gt;=80,4,IF(AO36&gt;=75,3.5,IF(AO36&gt;=70,3,IF(AO36&gt;=65,2.5,IF(AO36&gt;=60,2,IF(AO36&gt;=55,1.5,IF(AO36&gt;=50,1,0)))))))))))</f>
        <v/>
      </c>
      <c r="AQ36" s="126" t="str">
        <f>IF(AQ$8="","",IF('2.ชื่อนักเรียน'!$R37="ร","ร",IF('2.ชื่อนักเรียน'!$R37="มส","",IF(OR(VLOOKUP($A36,'02.คีย์เทอม1'!$A$9:$DY$58,100,FALSE)="",VLOOKUP($A36,'03.คีย์เทอม2'!$A$9:$DY$58,100,FALSE)=""),"",(IF(VLOOKUP($A36,'02.คีย์เทอม1'!$A$9:$DY$58,101,FALSE)="",VLOOKUP($A36,'02.คีย์เทอม1'!$A$9:$DY$58,100,FALSE),VLOOKUP($A36,'02.คีย์เทอม1'!$A$9:$DY$58,101,FALSE))+IF(VLOOKUP($A36,'03.คีย์เทอม2'!$A$9:$DY$58,101,FALSE)="",VLOOKUP($A36,'03.คีย์เทอม2'!$A$9:$DY$58,100,FALSE),VLOOKUP($A36,'03.คีย์เทอม2'!$A$9:$DY$58,101,FALSE)))*100/200))))</f>
        <v/>
      </c>
      <c r="AR36" s="125" t="str">
        <f>IF(AQ$8="","",IF('2.ชื่อนักเรียน'!$R37="ร","ร",IF('2.ชื่อนักเรียน'!$R37="มส","",IF(AQ36="","",IF(AQ36&gt;=80,4,IF(AQ36&gt;=75,3.5,IF(AQ36&gt;=70,3,IF(AQ36&gt;=65,2.5,IF(AQ36&gt;=60,2,IF(AQ36&gt;=55,1.5,IF(AQ36&gt;=50,1,0)))))))))))</f>
        <v/>
      </c>
      <c r="AS36" s="126" t="str">
        <f>IF(AS$8="","",IF('2.ชื่อนักเรียน'!$R37="ร","ร",IF('2.ชื่อนักเรียน'!$R37="มส","",IF(OR(VLOOKUP($A36,'02.คีย์เทอม1'!$A$9:$DY$58,105,FALSE)="",VLOOKUP($A36,'03.คีย์เทอม2'!$A$9:$DY$58,105,FALSE)=""),"",(IF(VLOOKUP($A36,'02.คีย์เทอม1'!$A$9:$DY$58,106,FALSE)="",VLOOKUP($A36,'02.คีย์เทอม1'!$A$9:$DY$58,105,FALSE),VLOOKUP($A36,'02.คีย์เทอม1'!$A$9:$DY$58,106,FALSE))+IF(VLOOKUP($A36,'03.คีย์เทอม2'!$A$9:$DY$58,106,FALSE)="",VLOOKUP($A36,'03.คีย์เทอม2'!$A$9:$DY$58,105,FALSE),VLOOKUP($A36,'03.คีย์เทอม2'!$A$9:$DY$58,106,FALSE)))*100/200))))</f>
        <v/>
      </c>
      <c r="AT36" s="125" t="str">
        <f>IF(AS$8="","",IF('2.ชื่อนักเรียน'!$R37="ร","ร",IF('2.ชื่อนักเรียน'!$R37="มส","",IF(AS36="","",IF(AS36&gt;=80,4,IF(AS36&gt;=75,3.5,IF(AS36&gt;=70,3,IF(AS36&gt;=65,2.5,IF(AS36&gt;=60,2,IF(AS36&gt;=55,1.5,IF(AS36&gt;=50,1,0)))))))))))</f>
        <v/>
      </c>
      <c r="AU36" s="126" t="str">
        <f t="shared" si="16"/>
        <v/>
      </c>
      <c r="AV36" s="126" t="str">
        <f t="shared" si="17"/>
        <v/>
      </c>
      <c r="AW36" s="541" t="str">
        <f t="shared" si="18"/>
        <v/>
      </c>
      <c r="AX36" s="539" t="str">
        <f>IF('2.ชื่อนักเรียน'!R37="มส","มส",IF('2.ชื่อนักเรียน'!R37="ย้าย","ย้าย",IF('2.ชื่อนักเรียน'!R37="ร","ร",IF(CE36="","",RANK(CE36,$CE$10:$CE$59,0)))))</f>
        <v/>
      </c>
      <c r="AY36" s="393" t="str">
        <f t="shared" si="19"/>
        <v/>
      </c>
      <c r="AZ36" s="381" t="str">
        <f t="shared" si="1"/>
        <v/>
      </c>
      <c r="BA36" s="383" t="str">
        <f t="shared" si="20"/>
        <v/>
      </c>
      <c r="BB36" s="335" t="str">
        <f t="shared" si="2"/>
        <v/>
      </c>
      <c r="BC36" s="335" t="str">
        <f t="shared" si="21"/>
        <v/>
      </c>
      <c r="BD36" s="335" t="str">
        <f t="shared" si="3"/>
        <v/>
      </c>
      <c r="BE36" s="335" t="str">
        <f t="shared" si="4"/>
        <v/>
      </c>
      <c r="BF36" s="331" t="str">
        <f t="shared" si="5"/>
        <v/>
      </c>
      <c r="BG36" s="331" t="str">
        <f t="shared" si="6"/>
        <v/>
      </c>
      <c r="BH36" s="331" t="str">
        <f t="shared" si="7"/>
        <v/>
      </c>
      <c r="BI36" s="331" t="str">
        <f t="shared" si="22"/>
        <v/>
      </c>
      <c r="BJ36" s="331" t="str">
        <f t="shared" si="8"/>
        <v/>
      </c>
      <c r="BK36" s="331" t="str">
        <f t="shared" si="23"/>
        <v/>
      </c>
      <c r="BL36" s="335" t="str">
        <f t="shared" si="9"/>
        <v/>
      </c>
      <c r="BM36" s="335" t="str">
        <f t="shared" si="10"/>
        <v/>
      </c>
      <c r="BN36" s="335" t="str">
        <f t="shared" si="11"/>
        <v/>
      </c>
      <c r="BO36" s="335" t="str">
        <f t="shared" si="12"/>
        <v/>
      </c>
      <c r="BP36" s="331" t="str">
        <f t="shared" si="13"/>
        <v/>
      </c>
      <c r="BQ36" s="384" t="str">
        <f t="shared" si="14"/>
        <v/>
      </c>
      <c r="BR36" s="332" t="str">
        <f t="shared" si="15"/>
        <v/>
      </c>
      <c r="BS36" s="381" t="str">
        <f t="shared" si="24"/>
        <v/>
      </c>
      <c r="BT36" s="331" t="str">
        <f t="shared" si="25"/>
        <v/>
      </c>
      <c r="BU36" s="331" t="str">
        <f t="shared" si="26"/>
        <v/>
      </c>
      <c r="BV36" s="331" t="str">
        <f t="shared" si="27"/>
        <v/>
      </c>
      <c r="BW36" s="331" t="str">
        <f t="shared" si="28"/>
        <v/>
      </c>
      <c r="BX36" s="331" t="str">
        <f t="shared" si="29"/>
        <v/>
      </c>
      <c r="BY36" s="331" t="str">
        <f t="shared" si="30"/>
        <v/>
      </c>
      <c r="BZ36" s="331" t="str">
        <f t="shared" si="31"/>
        <v/>
      </c>
      <c r="CA36" s="331" t="str">
        <f t="shared" si="32"/>
        <v/>
      </c>
      <c r="CB36" s="331" t="str">
        <f t="shared" si="33"/>
        <v/>
      </c>
      <c r="CC36" s="384" t="str">
        <f t="shared" si="34"/>
        <v/>
      </c>
      <c r="CD36" s="332" t="str">
        <f t="shared" si="35"/>
        <v/>
      </c>
      <c r="CE36" s="177" t="str">
        <f t="shared" si="36"/>
        <v/>
      </c>
    </row>
    <row r="37" spans="1:83" s="17" customFormat="1" ht="16.5" customHeight="1" x14ac:dyDescent="0.2">
      <c r="A37" s="18">
        <v>28</v>
      </c>
      <c r="B37" s="122" t="str">
        <f>IF('2.ชื่อนักเรียน'!$C38="","",'2.ชื่อนักเรียน'!$C38)</f>
        <v/>
      </c>
      <c r="C37" s="26" t="str">
        <f>IF('2.ชื่อนักเรียน'!$D38="","",'2.ชื่อนักเรียน'!$D38)</f>
        <v/>
      </c>
      <c r="D37" s="207" t="str">
        <f>IF(D$8="","",IF('2.ชื่อนักเรียน'!$R38="ร","ร",IF('2.ชื่อนักเรียน'!$R38="มส","",IF(OR(VLOOKUP($A37,'02.คีย์เทอม1'!$A$9:$DY$58,10,FALSE)="",VLOOKUP($A37,'03.คีย์เทอม2'!$A$9:$DY$58,10,FALSE)=""),"",(IF(VLOOKUP($A37,'02.คีย์เทอม1'!$A$9:$DY$58,11,FALSE)="",VLOOKUP($A37,'02.คีย์เทอม1'!$A$9:$DY$58,10,FALSE),VLOOKUP($A37,'02.คีย์เทอม1'!$A$9:$DY$58,11,FALSE))+IF(VLOOKUP($A37,'03.คีย์เทอม2'!$A$9:$DY$58,11,FALSE)="",VLOOKUP($A37,'03.คีย์เทอม2'!$A$9:$DY$58,10,FALSE),VLOOKUP($A37,'03.คีย์เทอม2'!$A$9:$DY$58,11,FALSE)))*100/200))))</f>
        <v/>
      </c>
      <c r="E37" s="125" t="str">
        <f>IF(D$8="","",IF('2.ชื่อนักเรียน'!$R38="ร","ร",IF('2.ชื่อนักเรียน'!$R38="มส","",IF(D37="","",IF(D37&gt;=80,4,IF(D37&gt;=75,3.5,IF(D37&gt;=70,3,IF(D37&gt;=65,2.5,IF(D37&gt;=60,2,IF(D37&gt;=55,1.5,IF(D37&gt;=50,1,0)))))))))))</f>
        <v/>
      </c>
      <c r="F37" s="126" t="str">
        <f>IF(F$8="","",IF('2.ชื่อนักเรียน'!$R38="ร","ร",IF('2.ชื่อนักเรียน'!$R38="มส","",IF(OR(VLOOKUP($A37,'02.คีย์เทอม1'!$A$9:$DY$58,15,FALSE)="",VLOOKUP($A37,'03.คีย์เทอม2'!$A$9:$DY$58,15,FALSE)=""),"",(IF(VLOOKUP($A37,'02.คีย์เทอม1'!$A$9:$DY$58,16,FALSE)="",VLOOKUP($A37,'02.คีย์เทอม1'!$A$9:$DY$58,15,FALSE),VLOOKUP($A37,'02.คีย์เทอม1'!$A$9:$DY$58,16,FALSE))+IF(VLOOKUP($A37,'03.คีย์เทอม2'!$A$9:$DY$58,16,FALSE)="",VLOOKUP($A37,'03.คีย์เทอม2'!$A$9:$DY$58,15,FALSE),VLOOKUP($A37,'03.คีย์เทอม2'!$A$9:$DY$58,16,FALSE)))*100/200))))</f>
        <v/>
      </c>
      <c r="G37" s="125" t="str">
        <f>IF(F$8="","",IF('2.ชื่อนักเรียน'!$R38="ร","ร",IF('2.ชื่อนักเรียน'!$R38="มส","",IF(F37="","",IF(F37&gt;=80,4,IF(F37&gt;=75,3.5,IF(F37&gt;=70,3,IF(F37&gt;=65,2.5,IF(F37&gt;=60,2,IF(F37&gt;=55,1.5,IF(F37&gt;=50,1,0)))))))))))</f>
        <v/>
      </c>
      <c r="H37" s="126" t="str">
        <f>IF(H$8="","",IF('2.ชื่อนักเรียน'!$R38="ร","ร",IF('2.ชื่อนักเรียน'!$R38="มส","",IF(OR(VLOOKUP($A37,'02.คีย์เทอม1'!$A$9:$DY$58,20,FALSE)="",VLOOKUP($A37,'03.คีย์เทอม2'!$A$9:$DY$58,20,FALSE)=""),"",(IF(VLOOKUP($A37,'02.คีย์เทอม1'!$A$9:$DY$58,21,FALSE)="",VLOOKUP($A37,'02.คีย์เทอม1'!$A$9:$DY$58,20,FALSE),VLOOKUP($A37,'02.คีย์เทอม1'!$A$9:$DY$58,21,FALSE))+IF(VLOOKUP($A37,'03.คีย์เทอม2'!$A$9:$DY$58,21,FALSE)="",VLOOKUP($A37,'03.คีย์เทอม2'!$A$9:$DY$58,20,FALSE),VLOOKUP($A37,'03.คีย์เทอม2'!$A$9:$DY$58,21,FALSE)))*100/200))))</f>
        <v/>
      </c>
      <c r="I37" s="125" t="str">
        <f>IF(H$8="","",IF('2.ชื่อนักเรียน'!$R38="ร","ร",IF('2.ชื่อนักเรียน'!$R38="มส","",IF(H37="","",IF(H37&gt;=80,4,IF(H37&gt;=75,3.5,IF(H37&gt;=70,3,IF(H37&gt;=65,2.5,IF(H37&gt;=60,2,IF(H37&gt;=55,1.5,IF(H37&gt;=50,1,0)))))))))))</f>
        <v/>
      </c>
      <c r="J37" s="126" t="str">
        <f>IF(J$8="","",IF('2.ชื่อนักเรียน'!$R38="ร","ร",IF('2.ชื่อนักเรียน'!$R38="มส","",IF(OR(VLOOKUP($A37,'02.คีย์เทอม1'!$A$9:$DY$58,25,FALSE)="",VLOOKUP($A37,'03.คีย์เทอม2'!$A$9:$DY$58,25,FALSE)=""),"",(IF(VLOOKUP($A37,'02.คีย์เทอม1'!$A$9:$DY$58,26,FALSE)="",VLOOKUP($A37,'02.คีย์เทอม1'!$A$9:$DY$58,25,FALSE),VLOOKUP($A37,'02.คีย์เทอม1'!$A$9:$DY$58,26,FALSE))+IF(VLOOKUP($A37,'03.คีย์เทอม2'!$A$9:$DY$58,26,FALSE)="",VLOOKUP($A37,'03.คีย์เทอม2'!$A$9:$DY$58,25,FALSE),VLOOKUP($A37,'03.คีย์เทอม2'!$A$9:$DY$58,26,FALSE)))*100/200))))</f>
        <v/>
      </c>
      <c r="K37" s="125" t="str">
        <f>IF(J$8="","",IF('2.ชื่อนักเรียน'!$R38="ร","ร",IF('2.ชื่อนักเรียน'!$R38="มส","",IF(J37="","",IF(J37&gt;=80,4,IF(J37&gt;=75,3.5,IF(J37&gt;=70,3,IF(J37&gt;=65,2.5,IF(J37&gt;=60,2,IF(J37&gt;=55,1.5,IF(J37&gt;=50,1,0)))))))))))</f>
        <v/>
      </c>
      <c r="L37" s="126" t="str">
        <f>IF(L$8="","",IF('2.ชื่อนักเรียน'!$R38="ร","ร",IF('2.ชื่อนักเรียน'!$R38="มส","",IF(OR(VLOOKUP($A37,'02.คีย์เทอม1'!$A$9:$DY$58,30,FALSE)="",VLOOKUP($A37,'03.คีย์เทอม2'!$A$9:$DY$58,30,FALSE)=""),"",(IF(VLOOKUP($A37,'02.คีย์เทอม1'!$A$9:$DY$58,31,FALSE)="",VLOOKUP($A37,'02.คีย์เทอม1'!$A$9:$DY$58,30,FALSE),VLOOKUP($A37,'02.คีย์เทอม1'!$A$9:$DY$58,31,FALSE))+IF(VLOOKUP($A37,'03.คีย์เทอม2'!$A$9:$DY$58,31,FALSE)="",VLOOKUP($A37,'03.คีย์เทอม2'!$A$9:$DY$58,30,FALSE),VLOOKUP($A37,'03.คีย์เทอม2'!$A$9:$DY$58,31,FALSE)))*100/200))))</f>
        <v/>
      </c>
      <c r="M37" s="125" t="str">
        <f>IF(L$8="","",IF('2.ชื่อนักเรียน'!$R38="ร","ร",IF('2.ชื่อนักเรียน'!$R38="มส","",IF(L37="","",IF(L37&gt;=80,4,IF(L37&gt;=75,3.5,IF(L37&gt;=70,3,IF(L37&gt;=65,2.5,IF(L37&gt;=60,2,IF(L37&gt;=55,1.5,IF(L37&gt;=50,1,0)))))))))))</f>
        <v/>
      </c>
      <c r="N37" s="126" t="str">
        <f>IF(N$8="","",IF('2.ชื่อนักเรียน'!$R38="ร","ร",IF('2.ชื่อนักเรียน'!$R38="มส","",IF(OR(VLOOKUP($A37,'02.คีย์เทอม1'!$A$9:$DY$58,35,FALSE)="",VLOOKUP($A37,'03.คีย์เทอม2'!$A$9:$DY$58,35,FALSE)=""),"",(IF(VLOOKUP($A37,'02.คีย์เทอม1'!$A$9:$DY$58,36,FALSE)="",VLOOKUP($A37,'02.คีย์เทอม1'!$A$9:$DY$58,35,FALSE),VLOOKUP($A37,'02.คีย์เทอม1'!$A$9:$DY$58,36,FALSE))+IF(VLOOKUP($A37,'03.คีย์เทอม2'!$A$9:$DY$58,36,FALSE)="",VLOOKUP($A37,'03.คีย์เทอม2'!$A$9:$DY$58,35,FALSE),VLOOKUP($A37,'03.คีย์เทอม2'!$A$9:$DY$58,36,FALSE)))*100/200))))</f>
        <v/>
      </c>
      <c r="O37" s="125" t="str">
        <f>IF(N$8="","",IF('2.ชื่อนักเรียน'!$R38="ร","ร",IF('2.ชื่อนักเรียน'!$R38="มส","",IF(N37="","",IF(N37&gt;=80,4,IF(N37&gt;=75,3.5,IF(N37&gt;=70,3,IF(N37&gt;=65,2.5,IF(N37&gt;=60,2,IF(N37&gt;=55,1.5,IF(N37&gt;=50,1,0)))))))))))</f>
        <v/>
      </c>
      <c r="P37" s="126" t="str">
        <f>IF(P$8="","",IF('2.ชื่อนักเรียน'!$R38="ร","ร",IF('2.ชื่อนักเรียน'!$R38="มส","",IF(OR(VLOOKUP($A37,'02.คีย์เทอม1'!$A$9:$DY$58,40,FALSE)="",VLOOKUP($A37,'03.คีย์เทอม2'!$A$9:$DY$58,40,FALSE)=""),"",(IF(VLOOKUP($A37,'02.คีย์เทอม1'!$A$9:$DY$58,41,FALSE)="",VLOOKUP($A37,'02.คีย์เทอม1'!$A$9:$DY$58,40,FALSE),VLOOKUP($A37,'02.คีย์เทอม1'!$A$9:$DY$58,41,FALSE))+IF(VLOOKUP($A37,'03.คีย์เทอม2'!$A$9:$DY$58,41,FALSE)="",VLOOKUP($A37,'03.คีย์เทอม2'!$A$9:$DY$58,40,FALSE),VLOOKUP($A37,'03.คีย์เทอม2'!$A$9:$DY$58,41,FALSE)))*100/200))))</f>
        <v/>
      </c>
      <c r="Q37" s="125" t="str">
        <f>IF(P$8="","",IF('2.ชื่อนักเรียน'!$R38="ร","ร",IF('2.ชื่อนักเรียน'!$R38="มส","",IF(P37="","",IF(P37&gt;=80,4,IF(P37&gt;=75,3.5,IF(P37&gt;=70,3,IF(P37&gt;=65,2.5,IF(P37&gt;=60,2,IF(P37&gt;=55,1.5,IF(P37&gt;=50,1,0)))))))))))</f>
        <v/>
      </c>
      <c r="R37" s="126" t="str">
        <f>IF(R$8="","",IF('2.ชื่อนักเรียน'!$R38="ร","ร",IF('2.ชื่อนักเรียน'!$R38="มส","",IF(OR(VLOOKUP($A37,'02.คีย์เทอม1'!$A$9:$DY$58,45,FALSE)="",VLOOKUP($A37,'03.คีย์เทอม2'!$A$9:$DY$58,45,FALSE)=""),"",(IF(VLOOKUP($A37,'02.คีย์เทอม1'!$A$9:$DY$58,46,FALSE)="",VLOOKUP($A37,'02.คีย์เทอม1'!$A$9:$DY$58,45,FALSE),VLOOKUP($A37,'02.คีย์เทอม1'!$A$9:$DY$58,46,FALSE))+IF(VLOOKUP($A37,'03.คีย์เทอม2'!$A$9:$DY$58,46,FALSE)="",VLOOKUP($A37,'03.คีย์เทอม2'!$A$9:$DY$58,45,FALSE),VLOOKUP($A37,'03.คีย์เทอม2'!$A$9:$DY$58,46,FALSE)))*100/200))))</f>
        <v/>
      </c>
      <c r="S37" s="125" t="str">
        <f>IF(R$8="","",IF('2.ชื่อนักเรียน'!$R38="ร","ร",IF('2.ชื่อนักเรียน'!$R38="มส","",IF(R37="","",IF(R37&gt;=80,4,IF(R37&gt;=75,3.5,IF(R37&gt;=70,3,IF(R37&gt;=65,2.5,IF(R37&gt;=60,2,IF(R37&gt;=55,1.5,IF(R37&gt;=50,1,0)))))))))))</f>
        <v/>
      </c>
      <c r="T37" s="126" t="str">
        <f>IF(T$8="","",IF('2.ชื่อนักเรียน'!$R38="ร","ร",IF('2.ชื่อนักเรียน'!$R38="มส","",IF(OR(VLOOKUP($A37,'02.คีย์เทอม1'!$A$9:$DY$58,50,FALSE)="",VLOOKUP($A37,'03.คีย์เทอม2'!$A$9:$DY$58,50,FALSE)=""),"",(IF(VLOOKUP($A37,'02.คีย์เทอม1'!$A$9:$DY$58,51,FALSE)="",VLOOKUP($A37,'02.คีย์เทอม1'!$A$9:$DY$58,50,FALSE),VLOOKUP($A37,'02.คีย์เทอม1'!$A$9:$DY$58,51,FALSE))+IF(VLOOKUP($A37,'03.คีย์เทอม2'!$A$9:$DY$58,51,FALSE)="",VLOOKUP($A37,'03.คีย์เทอม2'!$A$9:$DY$58,50,FALSE),VLOOKUP($A37,'03.คีย์เทอม2'!$A$9:$DY$58,51,FALSE)))*100/200))))</f>
        <v/>
      </c>
      <c r="U37" s="125" t="str">
        <f>IF(T$8="","",IF('2.ชื่อนักเรียน'!$R38="ร","ร",IF('2.ชื่อนักเรียน'!$R38="มส","",IF(T37="","",IF(T37&gt;=80,4,IF(T37&gt;=75,3.5,IF(T37&gt;=70,3,IF(T37&gt;=65,2.5,IF(T37&gt;=60,2,IF(T37&gt;=55,1.5,IF(T37&gt;=50,1,0)))))))))))</f>
        <v/>
      </c>
      <c r="V37" s="126" t="str">
        <f>IF(V$8="","",IF('2.ชื่อนักเรียน'!$R38="ร","ร",IF('2.ชื่อนักเรียน'!$R38="มส","",IF(OR(VLOOKUP($A37,'02.คีย์เทอม1'!$A$9:$DY$58,55,FALSE)="",VLOOKUP($A37,'03.คีย์เทอม2'!$A$9:$DY$58,55,FALSE)=""),"",(IF(VLOOKUP($A37,'02.คีย์เทอม1'!$A$9:$DY$58,56,FALSE)="",VLOOKUP($A37,'02.คีย์เทอม1'!$A$9:$DY$58,55,FALSE),VLOOKUP($A37,'02.คีย์เทอม1'!$A$9:$DY$58,56,FALSE))+IF(VLOOKUP($A37,'03.คีย์เทอม2'!$A$9:$DY$58,56,FALSE)="",VLOOKUP($A37,'03.คีย์เทอม2'!$A$9:$DY$58,55,FALSE),VLOOKUP($A37,'03.คีย์เทอม2'!$A$9:$DY$58,56,FALSE)))*100/200))))</f>
        <v/>
      </c>
      <c r="W37" s="208" t="str">
        <f>IF(V$8="","",IF('2.ชื่อนักเรียน'!$R38="ร","ร",IF('2.ชื่อนักเรียน'!$R38="มส","",IF(V37="","",IF(V37&gt;=80,4,IF(V37&gt;=75,3.5,IF(V37&gt;=70,3,IF(V37&gt;=65,2.5,IF(V37&gt;=60,2,IF(V37&gt;=55,1.5,IF(V37&gt;=50,1,0)))))))))))</f>
        <v/>
      </c>
      <c r="X37" s="18">
        <v>28</v>
      </c>
      <c r="Y37" s="122" t="str">
        <f>IF('2.ชื่อนักเรียน'!$C38="","",'2.ชื่อนักเรียน'!$C38)</f>
        <v/>
      </c>
      <c r="Z37" s="272" t="str">
        <f>IF('2.ชื่อนักเรียน'!$D38="","",'2.ชื่อนักเรียน'!$D38)</f>
        <v/>
      </c>
      <c r="AA37" s="378" t="str">
        <f>IF(AA$8="","",IF('2.ชื่อนักเรียน'!$R38="ร","ร",IF('2.ชื่อนักเรียน'!$R38="มส","",IF(OR(VLOOKUP($A37,'02.คีย์เทอม1'!$A$9:$DY$58,60,FALSE)="",VLOOKUP($A37,'03.คีย์เทอม2'!$A$9:$DY$58,60,FALSE)=""),"",(IF(VLOOKUP($A37,'02.คีย์เทอม1'!$A$9:$DY$58,61,FALSE)="",VLOOKUP($A37,'02.คีย์เทอม1'!$A$9:$DY$58,60,FALSE),VLOOKUP($A37,'02.คีย์เทอม1'!$A$9:$DY$58,61,FALSE))+IF(VLOOKUP($A37,'03.คีย์เทอม2'!$A$9:$DY$58,61,FALSE)="",VLOOKUP($A37,'03.คีย์เทอม2'!$A$9:$DY$58,60,FALSE),VLOOKUP($A37,'03.คีย์เทอม2'!$A$9:$DY$58,61,FALSE)))*100/200))))</f>
        <v/>
      </c>
      <c r="AB37" s="125" t="str">
        <f>IF(AA$8="","",IF('2.ชื่อนักเรียน'!$R38="ร","ร",IF('2.ชื่อนักเรียน'!$R38="มส","",IF(AA37="","",IF(AA37&gt;=80,4,IF(AA37&gt;=75,3.5,IF(AA37&gt;=70,3,IF(AA37&gt;=65,2.5,IF(AA37&gt;=60,2,IF(AA37&gt;=55,1.5,IF(AA37&gt;=50,1,0)))))))))))</f>
        <v/>
      </c>
      <c r="AC37" s="126" t="str">
        <f>IF(AC$8="","",IF('2.ชื่อนักเรียน'!$R38="ร","ร",IF('2.ชื่อนักเรียน'!$R38="มส","",IF(OR(VLOOKUP($A37,'02.คีย์เทอม1'!$A$9:$DY$58,65,FALSE)="",VLOOKUP($A37,'03.คีย์เทอม2'!$A$9:$DY$58,65,FALSE)=""),"",(IF(VLOOKUP($A37,'02.คีย์เทอม1'!$A$9:$DY$58,66,FALSE)="",VLOOKUP($A37,'02.คีย์เทอม1'!$A$9:$DY$58,65,FALSE),VLOOKUP($A37,'02.คีย์เทอม1'!$A$9:$DY$58,66,FALSE))+IF(VLOOKUP($A37,'03.คีย์เทอม2'!$A$9:$DY$58,66,FALSE)="",VLOOKUP($A37,'03.คีย์เทอม2'!$A$9:$DY$58,65,FALSE),VLOOKUP($A37,'03.คีย์เทอม2'!$A$9:$DY$58,66,FALSE)))*100/200))))</f>
        <v/>
      </c>
      <c r="AD37" s="125" t="str">
        <f>IF(AC$8="","",IF('2.ชื่อนักเรียน'!$R38="ร","ร",IF('2.ชื่อนักเรียน'!$R38="มส","",IF(AC37="","",IF(AC37&gt;=80,4,IF(AC37&gt;=75,3.5,IF(AC37&gt;=70,3,IF(AC37&gt;=65,2.5,IF(AC37&gt;=60,2,IF(AC37&gt;=55,1.5,IF(AC37&gt;=50,1,0)))))))))))</f>
        <v/>
      </c>
      <c r="AE37" s="126" t="str">
        <f>IF(AE$8="","",IF('2.ชื่อนักเรียน'!$R38="ร","ร",IF('2.ชื่อนักเรียน'!$R38="มส","",IF(OR(VLOOKUP($A37,'02.คีย์เทอม1'!$A$9:$DY$58,70,FALSE)="",VLOOKUP($A37,'03.คีย์เทอม2'!$A$9:$DY$58,70,FALSE)=""),"",(IF(VLOOKUP($A37,'02.คีย์เทอม1'!$A$9:$DY$58,71,FALSE)="",VLOOKUP($A37,'02.คีย์เทอม1'!$A$9:$DY$58,70,FALSE),VLOOKUP($A37,'02.คีย์เทอม1'!$A$9:$DY$58,71,FALSE))+IF(VLOOKUP($A37,'03.คีย์เทอม2'!$A$9:$DY$58,71,FALSE)="",VLOOKUP($A37,'03.คีย์เทอม2'!$A$9:$DY$58,70,FALSE),VLOOKUP($A37,'03.คีย์เทอม2'!$A$9:$DY$58,71,FALSE)))*100/200))))</f>
        <v/>
      </c>
      <c r="AF37" s="125" t="str">
        <f>IF(AE$8="","",IF('2.ชื่อนักเรียน'!$R38="ร","ร",IF('2.ชื่อนักเรียน'!$R38="มส","",IF(AE37="","",IF(AE37&gt;=80,4,IF(AE37&gt;=75,3.5,IF(AE37&gt;=70,3,IF(AE37&gt;=65,2.5,IF(AE37&gt;=60,2,IF(AE37&gt;=55,1.5,IF(AE37&gt;=50,1,0)))))))))))</f>
        <v/>
      </c>
      <c r="AG37" s="126" t="str">
        <f>IF(AG$8="","",IF('2.ชื่อนักเรียน'!$R38="ร","ร",IF('2.ชื่อนักเรียน'!$R38="มส","",IF(OR(VLOOKUP($A37,'02.คีย์เทอม1'!$A$9:$DY$58,75,FALSE)="",VLOOKUP($A37,'03.คีย์เทอม2'!$A$9:$DY$58,75,FALSE)=""),"",(IF(VLOOKUP($A37,'02.คีย์เทอม1'!$A$9:$DY$58,76,FALSE)="",VLOOKUP($A37,'02.คีย์เทอม1'!$A$9:$DY$58,75,FALSE),VLOOKUP($A37,'02.คีย์เทอม1'!$A$9:$DY$58,76,FALSE))+IF(VLOOKUP($A37,'03.คีย์เทอม2'!$A$9:$DY$58,76,FALSE)="",VLOOKUP($A37,'03.คีย์เทอม2'!$A$9:$DY$58,75,FALSE),VLOOKUP($A37,'03.คีย์เทอม2'!$A$9:$DY$58,76,FALSE)))*100/200))))</f>
        <v/>
      </c>
      <c r="AH37" s="125" t="str">
        <f>IF(AG$8="","",IF('2.ชื่อนักเรียน'!$R38="ร","ร",IF('2.ชื่อนักเรียน'!$R38="มส","",IF(AG37="","",IF(AG37&gt;=80,4,IF(AG37&gt;=75,3.5,IF(AG37&gt;=70,3,IF(AG37&gt;=65,2.5,IF(AG37&gt;=60,2,IF(AG37&gt;=55,1.5,IF(AG37&gt;=50,1,0)))))))))))</f>
        <v/>
      </c>
      <c r="AI37" s="126" t="str">
        <f>IF(AI$8="","",IF('2.ชื่อนักเรียน'!$R38="ร","ร",IF('2.ชื่อนักเรียน'!$R38="มส","",IF(OR(VLOOKUP($A37,'02.คีย์เทอม1'!$A$9:$DY$58,80,FALSE)="",VLOOKUP($A37,'03.คีย์เทอม2'!$A$9:$DY$58,80,FALSE)=""),"",(IF(VLOOKUP($A37,'02.คีย์เทอม1'!$A$9:$DY$58,81,FALSE)="",VLOOKUP($A37,'02.คีย์เทอม1'!$A$9:$DY$58,80,FALSE),VLOOKUP($A37,'02.คีย์เทอม1'!$A$9:$DY$58,81,FALSE))+IF(VLOOKUP($A37,'03.คีย์เทอม2'!$A$9:$DY$58,81,FALSE)="",VLOOKUP($A37,'03.คีย์เทอม2'!$A$9:$DY$58,80,FALSE),VLOOKUP($A37,'03.คีย์เทอม2'!$A$9:$DY$58,81,FALSE)))*100/200))))</f>
        <v/>
      </c>
      <c r="AJ37" s="125" t="str">
        <f>IF(AI$8="","",IF('2.ชื่อนักเรียน'!$R38="ร","ร",IF('2.ชื่อนักเรียน'!$R38="มส","",IF(AI37="","",IF(AI37&gt;=80,4,IF(AI37&gt;=75,3.5,IF(AI37&gt;=70,3,IF(AI37&gt;=65,2.5,IF(AI37&gt;=60,2,IF(AI37&gt;=55,1.5,IF(AI37&gt;=50,1,0)))))))))))</f>
        <v/>
      </c>
      <c r="AK37" s="126" t="str">
        <f>IF(AK$8="","",IF('2.ชื่อนักเรียน'!$R38="ร","ร",IF('2.ชื่อนักเรียน'!$R38="มส","",IF(OR(VLOOKUP($A37,'02.คีย์เทอม1'!$A$9:$DY$58,85,FALSE)="",VLOOKUP($A37,'03.คีย์เทอม2'!$A$9:$DY$58,85,FALSE)=""),"",(IF(VLOOKUP($A37,'02.คีย์เทอม1'!$A$9:$DY$58,86,FALSE)="",VLOOKUP($A37,'02.คีย์เทอม1'!$A$9:$DY$58,85,FALSE),VLOOKUP($A37,'02.คีย์เทอม1'!$A$9:$DY$58,86,FALSE))+IF(VLOOKUP($A37,'03.คีย์เทอม2'!$A$9:$DY$58,86,FALSE)="",VLOOKUP($A37,'03.คีย์เทอม2'!$A$9:$DY$58,85,FALSE),VLOOKUP($A37,'03.คีย์เทอม2'!$A$9:$DY$58,86,FALSE)))*100/200))))</f>
        <v/>
      </c>
      <c r="AL37" s="125" t="str">
        <f>IF(AK$8="","",IF('2.ชื่อนักเรียน'!$R38="ร","ร",IF('2.ชื่อนักเรียน'!$R38="มส","",IF(AK37="","",IF(AK37&gt;=80,4,IF(AK37&gt;=75,3.5,IF(AK37&gt;=70,3,IF(AK37&gt;=65,2.5,IF(AK37&gt;=60,2,IF(AK37&gt;=55,1.5,IF(AK37&gt;=50,1,0)))))))))))</f>
        <v/>
      </c>
      <c r="AM37" s="126" t="str">
        <f>IF(AM$8="","",IF('2.ชื่อนักเรียน'!$R38="ร","ร",IF('2.ชื่อนักเรียน'!$R38="มส","",IF(OR(VLOOKUP($A37,'02.คีย์เทอม1'!$A$9:$DY$58,90,FALSE)="",VLOOKUP($A37,'03.คีย์เทอม2'!$A$9:$DY$58,90,FALSE)=""),"",(IF(VLOOKUP($A37,'02.คีย์เทอม1'!$A$9:$DY$58,91,FALSE)="",VLOOKUP($A37,'02.คีย์เทอม1'!$A$9:$DY$58,90,FALSE),VLOOKUP($A37,'02.คีย์เทอม1'!$A$9:$DY$58,91,FALSE))+IF(VLOOKUP($A37,'03.คีย์เทอม2'!$A$9:$DY$58,91,FALSE)="",VLOOKUP($A37,'03.คีย์เทอม2'!$A$9:$DY$58,90,FALSE),VLOOKUP($A37,'03.คีย์เทอม2'!$A$9:$DY$58,91,FALSE)))*100/200))))</f>
        <v/>
      </c>
      <c r="AN37" s="125" t="str">
        <f>IF(AM$8="","",IF('2.ชื่อนักเรียน'!$R38="ร","ร",IF('2.ชื่อนักเรียน'!$R38="มส","",IF(AM37="","",IF(AM37&gt;=80,4,IF(AM37&gt;=75,3.5,IF(AM37&gt;=70,3,IF(AM37&gt;=65,2.5,IF(AM37&gt;=60,2,IF(AM37&gt;=55,1.5,IF(AM37&gt;=50,1,0)))))))))))</f>
        <v/>
      </c>
      <c r="AO37" s="126" t="str">
        <f>IF(AO$8="","",IF('2.ชื่อนักเรียน'!$R38="ร","ร",IF('2.ชื่อนักเรียน'!$R38="มส","",IF(OR(VLOOKUP($A37,'02.คีย์เทอม1'!$A$9:$DY$58,95,FALSE)="",VLOOKUP($A37,'03.คีย์เทอม2'!$A$9:$DY$58,95,FALSE)=""),"",(IF(VLOOKUP($A37,'02.คีย์เทอม1'!$A$9:$DY$58,96,FALSE)="",VLOOKUP($A37,'02.คีย์เทอม1'!$A$9:$DY$58,95,FALSE),VLOOKUP($A37,'02.คีย์เทอม1'!$A$9:$DY$58,96,FALSE))+IF(VLOOKUP($A37,'03.คีย์เทอม2'!$A$9:$DY$58,96,FALSE)="",VLOOKUP($A37,'03.คีย์เทอม2'!$A$9:$DY$58,95,FALSE),VLOOKUP($A37,'03.คีย์เทอม2'!$A$9:$DY$58,96,FALSE)))*100/200))))</f>
        <v/>
      </c>
      <c r="AP37" s="125" t="str">
        <f>IF(AO$8="","",IF('2.ชื่อนักเรียน'!$R38="ร","ร",IF('2.ชื่อนักเรียน'!$R38="มส","",IF(AO37="","",IF(AO37&gt;=80,4,IF(AO37&gt;=75,3.5,IF(AO37&gt;=70,3,IF(AO37&gt;=65,2.5,IF(AO37&gt;=60,2,IF(AO37&gt;=55,1.5,IF(AO37&gt;=50,1,0)))))))))))</f>
        <v/>
      </c>
      <c r="AQ37" s="126" t="str">
        <f>IF(AQ$8="","",IF('2.ชื่อนักเรียน'!$R38="ร","ร",IF('2.ชื่อนักเรียน'!$R38="มส","",IF(OR(VLOOKUP($A37,'02.คีย์เทอม1'!$A$9:$DY$58,100,FALSE)="",VLOOKUP($A37,'03.คีย์เทอม2'!$A$9:$DY$58,100,FALSE)=""),"",(IF(VLOOKUP($A37,'02.คีย์เทอม1'!$A$9:$DY$58,101,FALSE)="",VLOOKUP($A37,'02.คีย์เทอม1'!$A$9:$DY$58,100,FALSE),VLOOKUP($A37,'02.คีย์เทอม1'!$A$9:$DY$58,101,FALSE))+IF(VLOOKUP($A37,'03.คีย์เทอม2'!$A$9:$DY$58,101,FALSE)="",VLOOKUP($A37,'03.คีย์เทอม2'!$A$9:$DY$58,100,FALSE),VLOOKUP($A37,'03.คีย์เทอม2'!$A$9:$DY$58,101,FALSE)))*100/200))))</f>
        <v/>
      </c>
      <c r="AR37" s="125" t="str">
        <f>IF(AQ$8="","",IF('2.ชื่อนักเรียน'!$R38="ร","ร",IF('2.ชื่อนักเรียน'!$R38="มส","",IF(AQ37="","",IF(AQ37&gt;=80,4,IF(AQ37&gt;=75,3.5,IF(AQ37&gt;=70,3,IF(AQ37&gt;=65,2.5,IF(AQ37&gt;=60,2,IF(AQ37&gt;=55,1.5,IF(AQ37&gt;=50,1,0)))))))))))</f>
        <v/>
      </c>
      <c r="AS37" s="126" t="str">
        <f>IF(AS$8="","",IF('2.ชื่อนักเรียน'!$R38="ร","ร",IF('2.ชื่อนักเรียน'!$R38="มส","",IF(OR(VLOOKUP($A37,'02.คีย์เทอม1'!$A$9:$DY$58,105,FALSE)="",VLOOKUP($A37,'03.คีย์เทอม2'!$A$9:$DY$58,105,FALSE)=""),"",(IF(VLOOKUP($A37,'02.คีย์เทอม1'!$A$9:$DY$58,106,FALSE)="",VLOOKUP($A37,'02.คีย์เทอม1'!$A$9:$DY$58,105,FALSE),VLOOKUP($A37,'02.คีย์เทอม1'!$A$9:$DY$58,106,FALSE))+IF(VLOOKUP($A37,'03.คีย์เทอม2'!$A$9:$DY$58,106,FALSE)="",VLOOKUP($A37,'03.คีย์เทอม2'!$A$9:$DY$58,105,FALSE),VLOOKUP($A37,'03.คีย์เทอม2'!$A$9:$DY$58,106,FALSE)))*100/200))))</f>
        <v/>
      </c>
      <c r="AT37" s="125" t="str">
        <f>IF(AS$8="","",IF('2.ชื่อนักเรียน'!$R38="ร","ร",IF('2.ชื่อนักเรียน'!$R38="มส","",IF(AS37="","",IF(AS37&gt;=80,4,IF(AS37&gt;=75,3.5,IF(AS37&gt;=70,3,IF(AS37&gt;=65,2.5,IF(AS37&gt;=60,2,IF(AS37&gt;=55,1.5,IF(AS37&gt;=50,1,0)))))))))))</f>
        <v/>
      </c>
      <c r="AU37" s="126" t="str">
        <f t="shared" si="16"/>
        <v/>
      </c>
      <c r="AV37" s="126" t="str">
        <f t="shared" si="17"/>
        <v/>
      </c>
      <c r="AW37" s="541" t="str">
        <f t="shared" si="18"/>
        <v/>
      </c>
      <c r="AX37" s="539" t="str">
        <f>IF('2.ชื่อนักเรียน'!R38="มส","มส",IF('2.ชื่อนักเรียน'!R38="ย้าย","ย้าย",IF('2.ชื่อนักเรียน'!R38="ร","ร",IF(CE37="","",RANK(CE37,$CE$10:$CE$59,0)))))</f>
        <v/>
      </c>
      <c r="AY37" s="393" t="str">
        <f t="shared" si="19"/>
        <v/>
      </c>
      <c r="AZ37" s="381" t="str">
        <f t="shared" si="1"/>
        <v/>
      </c>
      <c r="BA37" s="383" t="str">
        <f t="shared" si="20"/>
        <v/>
      </c>
      <c r="BB37" s="335" t="str">
        <f t="shared" si="2"/>
        <v/>
      </c>
      <c r="BC37" s="335" t="str">
        <f t="shared" si="21"/>
        <v/>
      </c>
      <c r="BD37" s="335" t="str">
        <f t="shared" si="3"/>
        <v/>
      </c>
      <c r="BE37" s="335" t="str">
        <f t="shared" si="4"/>
        <v/>
      </c>
      <c r="BF37" s="331" t="str">
        <f t="shared" si="5"/>
        <v/>
      </c>
      <c r="BG37" s="331" t="str">
        <f t="shared" si="6"/>
        <v/>
      </c>
      <c r="BH37" s="331" t="str">
        <f t="shared" si="7"/>
        <v/>
      </c>
      <c r="BI37" s="331" t="str">
        <f t="shared" si="22"/>
        <v/>
      </c>
      <c r="BJ37" s="331" t="str">
        <f t="shared" si="8"/>
        <v/>
      </c>
      <c r="BK37" s="331" t="str">
        <f t="shared" si="23"/>
        <v/>
      </c>
      <c r="BL37" s="335" t="str">
        <f t="shared" si="9"/>
        <v/>
      </c>
      <c r="BM37" s="335" t="str">
        <f t="shared" si="10"/>
        <v/>
      </c>
      <c r="BN37" s="335" t="str">
        <f t="shared" si="11"/>
        <v/>
      </c>
      <c r="BO37" s="335" t="str">
        <f t="shared" si="12"/>
        <v/>
      </c>
      <c r="BP37" s="331" t="str">
        <f t="shared" si="13"/>
        <v/>
      </c>
      <c r="BQ37" s="384" t="str">
        <f t="shared" si="14"/>
        <v/>
      </c>
      <c r="BR37" s="332" t="str">
        <f t="shared" si="15"/>
        <v/>
      </c>
      <c r="BS37" s="381" t="str">
        <f t="shared" si="24"/>
        <v/>
      </c>
      <c r="BT37" s="331" t="str">
        <f t="shared" si="25"/>
        <v/>
      </c>
      <c r="BU37" s="331" t="str">
        <f t="shared" si="26"/>
        <v/>
      </c>
      <c r="BV37" s="331" t="str">
        <f t="shared" si="27"/>
        <v/>
      </c>
      <c r="BW37" s="331" t="str">
        <f t="shared" si="28"/>
        <v/>
      </c>
      <c r="BX37" s="331" t="str">
        <f t="shared" si="29"/>
        <v/>
      </c>
      <c r="BY37" s="331" t="str">
        <f t="shared" si="30"/>
        <v/>
      </c>
      <c r="BZ37" s="331" t="str">
        <f t="shared" si="31"/>
        <v/>
      </c>
      <c r="CA37" s="331" t="str">
        <f t="shared" si="32"/>
        <v/>
      </c>
      <c r="CB37" s="331" t="str">
        <f t="shared" si="33"/>
        <v/>
      </c>
      <c r="CC37" s="384" t="str">
        <f t="shared" si="34"/>
        <v/>
      </c>
      <c r="CD37" s="332" t="str">
        <f t="shared" si="35"/>
        <v/>
      </c>
      <c r="CE37" s="177" t="str">
        <f t="shared" si="36"/>
        <v/>
      </c>
    </row>
    <row r="38" spans="1:83" s="17" customFormat="1" ht="16.5" customHeight="1" x14ac:dyDescent="0.2">
      <c r="A38" s="18">
        <v>29</v>
      </c>
      <c r="B38" s="122" t="str">
        <f>IF('2.ชื่อนักเรียน'!$C39="","",'2.ชื่อนักเรียน'!$C39)</f>
        <v/>
      </c>
      <c r="C38" s="26" t="str">
        <f>IF('2.ชื่อนักเรียน'!$D39="","",'2.ชื่อนักเรียน'!$D39)</f>
        <v/>
      </c>
      <c r="D38" s="207" t="str">
        <f>IF(D$8="","",IF('2.ชื่อนักเรียน'!$R39="ร","ร",IF('2.ชื่อนักเรียน'!$R39="มส","",IF(OR(VLOOKUP($A38,'02.คีย์เทอม1'!$A$9:$DY$58,10,FALSE)="",VLOOKUP($A38,'03.คีย์เทอม2'!$A$9:$DY$58,10,FALSE)=""),"",(IF(VLOOKUP($A38,'02.คีย์เทอม1'!$A$9:$DY$58,11,FALSE)="",VLOOKUP($A38,'02.คีย์เทอม1'!$A$9:$DY$58,10,FALSE),VLOOKUP($A38,'02.คีย์เทอม1'!$A$9:$DY$58,11,FALSE))+IF(VLOOKUP($A38,'03.คีย์เทอม2'!$A$9:$DY$58,11,FALSE)="",VLOOKUP($A38,'03.คีย์เทอม2'!$A$9:$DY$58,10,FALSE),VLOOKUP($A38,'03.คีย์เทอม2'!$A$9:$DY$58,11,FALSE)))*100/200))))</f>
        <v/>
      </c>
      <c r="E38" s="125" t="str">
        <f>IF(D$8="","",IF('2.ชื่อนักเรียน'!$R39="ร","ร",IF('2.ชื่อนักเรียน'!$R39="มส","",IF(D38="","",IF(D38&gt;=80,4,IF(D38&gt;=75,3.5,IF(D38&gt;=70,3,IF(D38&gt;=65,2.5,IF(D38&gt;=60,2,IF(D38&gt;=55,1.5,IF(D38&gt;=50,1,0)))))))))))</f>
        <v/>
      </c>
      <c r="F38" s="126" t="str">
        <f>IF(F$8="","",IF('2.ชื่อนักเรียน'!$R39="ร","ร",IF('2.ชื่อนักเรียน'!$R39="มส","",IF(OR(VLOOKUP($A38,'02.คีย์เทอม1'!$A$9:$DY$58,15,FALSE)="",VLOOKUP($A38,'03.คีย์เทอม2'!$A$9:$DY$58,15,FALSE)=""),"",(IF(VLOOKUP($A38,'02.คีย์เทอม1'!$A$9:$DY$58,16,FALSE)="",VLOOKUP($A38,'02.คีย์เทอม1'!$A$9:$DY$58,15,FALSE),VLOOKUP($A38,'02.คีย์เทอม1'!$A$9:$DY$58,16,FALSE))+IF(VLOOKUP($A38,'03.คีย์เทอม2'!$A$9:$DY$58,16,FALSE)="",VLOOKUP($A38,'03.คีย์เทอม2'!$A$9:$DY$58,15,FALSE),VLOOKUP($A38,'03.คีย์เทอม2'!$A$9:$DY$58,16,FALSE)))*100/200))))</f>
        <v/>
      </c>
      <c r="G38" s="125" t="str">
        <f>IF(F$8="","",IF('2.ชื่อนักเรียน'!$R39="ร","ร",IF('2.ชื่อนักเรียน'!$R39="มส","",IF(F38="","",IF(F38&gt;=80,4,IF(F38&gt;=75,3.5,IF(F38&gt;=70,3,IF(F38&gt;=65,2.5,IF(F38&gt;=60,2,IF(F38&gt;=55,1.5,IF(F38&gt;=50,1,0)))))))))))</f>
        <v/>
      </c>
      <c r="H38" s="126" t="str">
        <f>IF(H$8="","",IF('2.ชื่อนักเรียน'!$R39="ร","ร",IF('2.ชื่อนักเรียน'!$R39="มส","",IF(OR(VLOOKUP($A38,'02.คีย์เทอม1'!$A$9:$DY$58,20,FALSE)="",VLOOKUP($A38,'03.คีย์เทอม2'!$A$9:$DY$58,20,FALSE)=""),"",(IF(VLOOKUP($A38,'02.คีย์เทอม1'!$A$9:$DY$58,21,FALSE)="",VLOOKUP($A38,'02.คีย์เทอม1'!$A$9:$DY$58,20,FALSE),VLOOKUP($A38,'02.คีย์เทอม1'!$A$9:$DY$58,21,FALSE))+IF(VLOOKUP($A38,'03.คีย์เทอม2'!$A$9:$DY$58,21,FALSE)="",VLOOKUP($A38,'03.คีย์เทอม2'!$A$9:$DY$58,20,FALSE),VLOOKUP($A38,'03.คีย์เทอม2'!$A$9:$DY$58,21,FALSE)))*100/200))))</f>
        <v/>
      </c>
      <c r="I38" s="125" t="str">
        <f>IF(H$8="","",IF('2.ชื่อนักเรียน'!$R39="ร","ร",IF('2.ชื่อนักเรียน'!$R39="มส","",IF(H38="","",IF(H38&gt;=80,4,IF(H38&gt;=75,3.5,IF(H38&gt;=70,3,IF(H38&gt;=65,2.5,IF(H38&gt;=60,2,IF(H38&gt;=55,1.5,IF(H38&gt;=50,1,0)))))))))))</f>
        <v/>
      </c>
      <c r="J38" s="126" t="str">
        <f>IF(J$8="","",IF('2.ชื่อนักเรียน'!$R39="ร","ร",IF('2.ชื่อนักเรียน'!$R39="มส","",IF(OR(VLOOKUP($A38,'02.คีย์เทอม1'!$A$9:$DY$58,25,FALSE)="",VLOOKUP($A38,'03.คีย์เทอม2'!$A$9:$DY$58,25,FALSE)=""),"",(IF(VLOOKUP($A38,'02.คีย์เทอม1'!$A$9:$DY$58,26,FALSE)="",VLOOKUP($A38,'02.คีย์เทอม1'!$A$9:$DY$58,25,FALSE),VLOOKUP($A38,'02.คีย์เทอม1'!$A$9:$DY$58,26,FALSE))+IF(VLOOKUP($A38,'03.คีย์เทอม2'!$A$9:$DY$58,26,FALSE)="",VLOOKUP($A38,'03.คีย์เทอม2'!$A$9:$DY$58,25,FALSE),VLOOKUP($A38,'03.คีย์เทอม2'!$A$9:$DY$58,26,FALSE)))*100/200))))</f>
        <v/>
      </c>
      <c r="K38" s="125" t="str">
        <f>IF(J$8="","",IF('2.ชื่อนักเรียน'!$R39="ร","ร",IF('2.ชื่อนักเรียน'!$R39="มส","",IF(J38="","",IF(J38&gt;=80,4,IF(J38&gt;=75,3.5,IF(J38&gt;=70,3,IF(J38&gt;=65,2.5,IF(J38&gt;=60,2,IF(J38&gt;=55,1.5,IF(J38&gt;=50,1,0)))))))))))</f>
        <v/>
      </c>
      <c r="L38" s="126" t="str">
        <f>IF(L$8="","",IF('2.ชื่อนักเรียน'!$R39="ร","ร",IF('2.ชื่อนักเรียน'!$R39="มส","",IF(OR(VLOOKUP($A38,'02.คีย์เทอม1'!$A$9:$DY$58,30,FALSE)="",VLOOKUP($A38,'03.คีย์เทอม2'!$A$9:$DY$58,30,FALSE)=""),"",(IF(VLOOKUP($A38,'02.คีย์เทอม1'!$A$9:$DY$58,31,FALSE)="",VLOOKUP($A38,'02.คีย์เทอม1'!$A$9:$DY$58,30,FALSE),VLOOKUP($A38,'02.คีย์เทอม1'!$A$9:$DY$58,31,FALSE))+IF(VLOOKUP($A38,'03.คีย์เทอม2'!$A$9:$DY$58,31,FALSE)="",VLOOKUP($A38,'03.คีย์เทอม2'!$A$9:$DY$58,30,FALSE),VLOOKUP($A38,'03.คีย์เทอม2'!$A$9:$DY$58,31,FALSE)))*100/200))))</f>
        <v/>
      </c>
      <c r="M38" s="125" t="str">
        <f>IF(L$8="","",IF('2.ชื่อนักเรียน'!$R39="ร","ร",IF('2.ชื่อนักเรียน'!$R39="มส","",IF(L38="","",IF(L38&gt;=80,4,IF(L38&gt;=75,3.5,IF(L38&gt;=70,3,IF(L38&gt;=65,2.5,IF(L38&gt;=60,2,IF(L38&gt;=55,1.5,IF(L38&gt;=50,1,0)))))))))))</f>
        <v/>
      </c>
      <c r="N38" s="126" t="str">
        <f>IF(N$8="","",IF('2.ชื่อนักเรียน'!$R39="ร","ร",IF('2.ชื่อนักเรียน'!$R39="มส","",IF(OR(VLOOKUP($A38,'02.คีย์เทอม1'!$A$9:$DY$58,35,FALSE)="",VLOOKUP($A38,'03.คีย์เทอม2'!$A$9:$DY$58,35,FALSE)=""),"",(IF(VLOOKUP($A38,'02.คีย์เทอม1'!$A$9:$DY$58,36,FALSE)="",VLOOKUP($A38,'02.คีย์เทอม1'!$A$9:$DY$58,35,FALSE),VLOOKUP($A38,'02.คีย์เทอม1'!$A$9:$DY$58,36,FALSE))+IF(VLOOKUP($A38,'03.คีย์เทอม2'!$A$9:$DY$58,36,FALSE)="",VLOOKUP($A38,'03.คีย์เทอม2'!$A$9:$DY$58,35,FALSE),VLOOKUP($A38,'03.คีย์เทอม2'!$A$9:$DY$58,36,FALSE)))*100/200))))</f>
        <v/>
      </c>
      <c r="O38" s="125" t="str">
        <f>IF(N$8="","",IF('2.ชื่อนักเรียน'!$R39="ร","ร",IF('2.ชื่อนักเรียน'!$R39="มส","",IF(N38="","",IF(N38&gt;=80,4,IF(N38&gt;=75,3.5,IF(N38&gt;=70,3,IF(N38&gt;=65,2.5,IF(N38&gt;=60,2,IF(N38&gt;=55,1.5,IF(N38&gt;=50,1,0)))))))))))</f>
        <v/>
      </c>
      <c r="P38" s="126" t="str">
        <f>IF(P$8="","",IF('2.ชื่อนักเรียน'!$R39="ร","ร",IF('2.ชื่อนักเรียน'!$R39="มส","",IF(OR(VLOOKUP($A38,'02.คีย์เทอม1'!$A$9:$DY$58,40,FALSE)="",VLOOKUP($A38,'03.คีย์เทอม2'!$A$9:$DY$58,40,FALSE)=""),"",(IF(VLOOKUP($A38,'02.คีย์เทอม1'!$A$9:$DY$58,41,FALSE)="",VLOOKUP($A38,'02.คีย์เทอม1'!$A$9:$DY$58,40,FALSE),VLOOKUP($A38,'02.คีย์เทอม1'!$A$9:$DY$58,41,FALSE))+IF(VLOOKUP($A38,'03.คีย์เทอม2'!$A$9:$DY$58,41,FALSE)="",VLOOKUP($A38,'03.คีย์เทอม2'!$A$9:$DY$58,40,FALSE),VLOOKUP($A38,'03.คีย์เทอม2'!$A$9:$DY$58,41,FALSE)))*100/200))))</f>
        <v/>
      </c>
      <c r="Q38" s="125" t="str">
        <f>IF(P$8="","",IF('2.ชื่อนักเรียน'!$R39="ร","ร",IF('2.ชื่อนักเรียน'!$R39="มส","",IF(P38="","",IF(P38&gt;=80,4,IF(P38&gt;=75,3.5,IF(P38&gt;=70,3,IF(P38&gt;=65,2.5,IF(P38&gt;=60,2,IF(P38&gt;=55,1.5,IF(P38&gt;=50,1,0)))))))))))</f>
        <v/>
      </c>
      <c r="R38" s="126" t="str">
        <f>IF(R$8="","",IF('2.ชื่อนักเรียน'!$R39="ร","ร",IF('2.ชื่อนักเรียน'!$R39="มส","",IF(OR(VLOOKUP($A38,'02.คีย์เทอม1'!$A$9:$DY$58,45,FALSE)="",VLOOKUP($A38,'03.คีย์เทอม2'!$A$9:$DY$58,45,FALSE)=""),"",(IF(VLOOKUP($A38,'02.คีย์เทอม1'!$A$9:$DY$58,46,FALSE)="",VLOOKUP($A38,'02.คีย์เทอม1'!$A$9:$DY$58,45,FALSE),VLOOKUP($A38,'02.คีย์เทอม1'!$A$9:$DY$58,46,FALSE))+IF(VLOOKUP($A38,'03.คีย์เทอม2'!$A$9:$DY$58,46,FALSE)="",VLOOKUP($A38,'03.คีย์เทอม2'!$A$9:$DY$58,45,FALSE),VLOOKUP($A38,'03.คีย์เทอม2'!$A$9:$DY$58,46,FALSE)))*100/200))))</f>
        <v/>
      </c>
      <c r="S38" s="125" t="str">
        <f>IF(R$8="","",IF('2.ชื่อนักเรียน'!$R39="ร","ร",IF('2.ชื่อนักเรียน'!$R39="มส","",IF(R38="","",IF(R38&gt;=80,4,IF(R38&gt;=75,3.5,IF(R38&gt;=70,3,IF(R38&gt;=65,2.5,IF(R38&gt;=60,2,IF(R38&gt;=55,1.5,IF(R38&gt;=50,1,0)))))))))))</f>
        <v/>
      </c>
      <c r="T38" s="126" t="str">
        <f>IF(T$8="","",IF('2.ชื่อนักเรียน'!$R39="ร","ร",IF('2.ชื่อนักเรียน'!$R39="มส","",IF(OR(VLOOKUP($A38,'02.คีย์เทอม1'!$A$9:$DY$58,50,FALSE)="",VLOOKUP($A38,'03.คีย์เทอม2'!$A$9:$DY$58,50,FALSE)=""),"",(IF(VLOOKUP($A38,'02.คีย์เทอม1'!$A$9:$DY$58,51,FALSE)="",VLOOKUP($A38,'02.คีย์เทอม1'!$A$9:$DY$58,50,FALSE),VLOOKUP($A38,'02.คีย์เทอม1'!$A$9:$DY$58,51,FALSE))+IF(VLOOKUP($A38,'03.คีย์เทอม2'!$A$9:$DY$58,51,FALSE)="",VLOOKUP($A38,'03.คีย์เทอม2'!$A$9:$DY$58,50,FALSE),VLOOKUP($A38,'03.คีย์เทอม2'!$A$9:$DY$58,51,FALSE)))*100/200))))</f>
        <v/>
      </c>
      <c r="U38" s="125" t="str">
        <f>IF(T$8="","",IF('2.ชื่อนักเรียน'!$R39="ร","ร",IF('2.ชื่อนักเรียน'!$R39="มส","",IF(T38="","",IF(T38&gt;=80,4,IF(T38&gt;=75,3.5,IF(T38&gt;=70,3,IF(T38&gt;=65,2.5,IF(T38&gt;=60,2,IF(T38&gt;=55,1.5,IF(T38&gt;=50,1,0)))))))))))</f>
        <v/>
      </c>
      <c r="V38" s="126" t="str">
        <f>IF(V$8="","",IF('2.ชื่อนักเรียน'!$R39="ร","ร",IF('2.ชื่อนักเรียน'!$R39="มส","",IF(OR(VLOOKUP($A38,'02.คีย์เทอม1'!$A$9:$DY$58,55,FALSE)="",VLOOKUP($A38,'03.คีย์เทอม2'!$A$9:$DY$58,55,FALSE)=""),"",(IF(VLOOKUP($A38,'02.คีย์เทอม1'!$A$9:$DY$58,56,FALSE)="",VLOOKUP($A38,'02.คีย์เทอม1'!$A$9:$DY$58,55,FALSE),VLOOKUP($A38,'02.คีย์เทอม1'!$A$9:$DY$58,56,FALSE))+IF(VLOOKUP($A38,'03.คีย์เทอม2'!$A$9:$DY$58,56,FALSE)="",VLOOKUP($A38,'03.คีย์เทอม2'!$A$9:$DY$58,55,FALSE),VLOOKUP($A38,'03.คีย์เทอม2'!$A$9:$DY$58,56,FALSE)))*100/200))))</f>
        <v/>
      </c>
      <c r="W38" s="208" t="str">
        <f>IF(V$8="","",IF('2.ชื่อนักเรียน'!$R39="ร","ร",IF('2.ชื่อนักเรียน'!$R39="มส","",IF(V38="","",IF(V38&gt;=80,4,IF(V38&gt;=75,3.5,IF(V38&gt;=70,3,IF(V38&gt;=65,2.5,IF(V38&gt;=60,2,IF(V38&gt;=55,1.5,IF(V38&gt;=50,1,0)))))))))))</f>
        <v/>
      </c>
      <c r="X38" s="18">
        <v>29</v>
      </c>
      <c r="Y38" s="122" t="str">
        <f>IF('2.ชื่อนักเรียน'!$C39="","",'2.ชื่อนักเรียน'!$C39)</f>
        <v/>
      </c>
      <c r="Z38" s="272" t="str">
        <f>IF('2.ชื่อนักเรียน'!$D39="","",'2.ชื่อนักเรียน'!$D39)</f>
        <v/>
      </c>
      <c r="AA38" s="378" t="str">
        <f>IF(AA$8="","",IF('2.ชื่อนักเรียน'!$R39="ร","ร",IF('2.ชื่อนักเรียน'!$R39="มส","",IF(OR(VLOOKUP($A38,'02.คีย์เทอม1'!$A$9:$DY$58,60,FALSE)="",VLOOKUP($A38,'03.คีย์เทอม2'!$A$9:$DY$58,60,FALSE)=""),"",(IF(VLOOKUP($A38,'02.คีย์เทอม1'!$A$9:$DY$58,61,FALSE)="",VLOOKUP($A38,'02.คีย์เทอม1'!$A$9:$DY$58,60,FALSE),VLOOKUP($A38,'02.คีย์เทอม1'!$A$9:$DY$58,61,FALSE))+IF(VLOOKUP($A38,'03.คีย์เทอม2'!$A$9:$DY$58,61,FALSE)="",VLOOKUP($A38,'03.คีย์เทอม2'!$A$9:$DY$58,60,FALSE),VLOOKUP($A38,'03.คีย์เทอม2'!$A$9:$DY$58,61,FALSE)))*100/200))))</f>
        <v/>
      </c>
      <c r="AB38" s="125" t="str">
        <f>IF(AA$8="","",IF('2.ชื่อนักเรียน'!$R39="ร","ร",IF('2.ชื่อนักเรียน'!$R39="มส","",IF(AA38="","",IF(AA38&gt;=80,4,IF(AA38&gt;=75,3.5,IF(AA38&gt;=70,3,IF(AA38&gt;=65,2.5,IF(AA38&gt;=60,2,IF(AA38&gt;=55,1.5,IF(AA38&gt;=50,1,0)))))))))))</f>
        <v/>
      </c>
      <c r="AC38" s="126" t="str">
        <f>IF(AC$8="","",IF('2.ชื่อนักเรียน'!$R39="ร","ร",IF('2.ชื่อนักเรียน'!$R39="มส","",IF(OR(VLOOKUP($A38,'02.คีย์เทอม1'!$A$9:$DY$58,65,FALSE)="",VLOOKUP($A38,'03.คีย์เทอม2'!$A$9:$DY$58,65,FALSE)=""),"",(IF(VLOOKUP($A38,'02.คีย์เทอม1'!$A$9:$DY$58,66,FALSE)="",VLOOKUP($A38,'02.คีย์เทอม1'!$A$9:$DY$58,65,FALSE),VLOOKUP($A38,'02.คีย์เทอม1'!$A$9:$DY$58,66,FALSE))+IF(VLOOKUP($A38,'03.คีย์เทอม2'!$A$9:$DY$58,66,FALSE)="",VLOOKUP($A38,'03.คีย์เทอม2'!$A$9:$DY$58,65,FALSE),VLOOKUP($A38,'03.คีย์เทอม2'!$A$9:$DY$58,66,FALSE)))*100/200))))</f>
        <v/>
      </c>
      <c r="AD38" s="125" t="str">
        <f>IF(AC$8="","",IF('2.ชื่อนักเรียน'!$R39="ร","ร",IF('2.ชื่อนักเรียน'!$R39="มส","",IF(AC38="","",IF(AC38&gt;=80,4,IF(AC38&gt;=75,3.5,IF(AC38&gt;=70,3,IF(AC38&gt;=65,2.5,IF(AC38&gt;=60,2,IF(AC38&gt;=55,1.5,IF(AC38&gt;=50,1,0)))))))))))</f>
        <v/>
      </c>
      <c r="AE38" s="126" t="str">
        <f>IF(AE$8="","",IF('2.ชื่อนักเรียน'!$R39="ร","ร",IF('2.ชื่อนักเรียน'!$R39="มส","",IF(OR(VLOOKUP($A38,'02.คีย์เทอม1'!$A$9:$DY$58,70,FALSE)="",VLOOKUP($A38,'03.คีย์เทอม2'!$A$9:$DY$58,70,FALSE)=""),"",(IF(VLOOKUP($A38,'02.คีย์เทอม1'!$A$9:$DY$58,71,FALSE)="",VLOOKUP($A38,'02.คีย์เทอม1'!$A$9:$DY$58,70,FALSE),VLOOKUP($A38,'02.คีย์เทอม1'!$A$9:$DY$58,71,FALSE))+IF(VLOOKUP($A38,'03.คีย์เทอม2'!$A$9:$DY$58,71,FALSE)="",VLOOKUP($A38,'03.คีย์เทอม2'!$A$9:$DY$58,70,FALSE),VLOOKUP($A38,'03.คีย์เทอม2'!$A$9:$DY$58,71,FALSE)))*100/200))))</f>
        <v/>
      </c>
      <c r="AF38" s="125" t="str">
        <f>IF(AE$8="","",IF('2.ชื่อนักเรียน'!$R39="ร","ร",IF('2.ชื่อนักเรียน'!$R39="มส","",IF(AE38="","",IF(AE38&gt;=80,4,IF(AE38&gt;=75,3.5,IF(AE38&gt;=70,3,IF(AE38&gt;=65,2.5,IF(AE38&gt;=60,2,IF(AE38&gt;=55,1.5,IF(AE38&gt;=50,1,0)))))))))))</f>
        <v/>
      </c>
      <c r="AG38" s="126" t="str">
        <f>IF(AG$8="","",IF('2.ชื่อนักเรียน'!$R39="ร","ร",IF('2.ชื่อนักเรียน'!$R39="มส","",IF(OR(VLOOKUP($A38,'02.คีย์เทอม1'!$A$9:$DY$58,75,FALSE)="",VLOOKUP($A38,'03.คีย์เทอม2'!$A$9:$DY$58,75,FALSE)=""),"",(IF(VLOOKUP($A38,'02.คีย์เทอม1'!$A$9:$DY$58,76,FALSE)="",VLOOKUP($A38,'02.คีย์เทอม1'!$A$9:$DY$58,75,FALSE),VLOOKUP($A38,'02.คีย์เทอม1'!$A$9:$DY$58,76,FALSE))+IF(VLOOKUP($A38,'03.คีย์เทอม2'!$A$9:$DY$58,76,FALSE)="",VLOOKUP($A38,'03.คีย์เทอม2'!$A$9:$DY$58,75,FALSE),VLOOKUP($A38,'03.คีย์เทอม2'!$A$9:$DY$58,76,FALSE)))*100/200))))</f>
        <v/>
      </c>
      <c r="AH38" s="125" t="str">
        <f>IF(AG$8="","",IF('2.ชื่อนักเรียน'!$R39="ร","ร",IF('2.ชื่อนักเรียน'!$R39="มส","",IF(AG38="","",IF(AG38&gt;=80,4,IF(AG38&gt;=75,3.5,IF(AG38&gt;=70,3,IF(AG38&gt;=65,2.5,IF(AG38&gt;=60,2,IF(AG38&gt;=55,1.5,IF(AG38&gt;=50,1,0)))))))))))</f>
        <v/>
      </c>
      <c r="AI38" s="126" t="str">
        <f>IF(AI$8="","",IF('2.ชื่อนักเรียน'!$R39="ร","ร",IF('2.ชื่อนักเรียน'!$R39="มส","",IF(OR(VLOOKUP($A38,'02.คีย์เทอม1'!$A$9:$DY$58,80,FALSE)="",VLOOKUP($A38,'03.คีย์เทอม2'!$A$9:$DY$58,80,FALSE)=""),"",(IF(VLOOKUP($A38,'02.คีย์เทอม1'!$A$9:$DY$58,81,FALSE)="",VLOOKUP($A38,'02.คีย์เทอม1'!$A$9:$DY$58,80,FALSE),VLOOKUP($A38,'02.คีย์เทอม1'!$A$9:$DY$58,81,FALSE))+IF(VLOOKUP($A38,'03.คีย์เทอม2'!$A$9:$DY$58,81,FALSE)="",VLOOKUP($A38,'03.คีย์เทอม2'!$A$9:$DY$58,80,FALSE),VLOOKUP($A38,'03.คีย์เทอม2'!$A$9:$DY$58,81,FALSE)))*100/200))))</f>
        <v/>
      </c>
      <c r="AJ38" s="125" t="str">
        <f>IF(AI$8="","",IF('2.ชื่อนักเรียน'!$R39="ร","ร",IF('2.ชื่อนักเรียน'!$R39="มส","",IF(AI38="","",IF(AI38&gt;=80,4,IF(AI38&gt;=75,3.5,IF(AI38&gt;=70,3,IF(AI38&gt;=65,2.5,IF(AI38&gt;=60,2,IF(AI38&gt;=55,1.5,IF(AI38&gt;=50,1,0)))))))))))</f>
        <v/>
      </c>
      <c r="AK38" s="126" t="str">
        <f>IF(AK$8="","",IF('2.ชื่อนักเรียน'!$R39="ร","ร",IF('2.ชื่อนักเรียน'!$R39="มส","",IF(OR(VLOOKUP($A38,'02.คีย์เทอม1'!$A$9:$DY$58,85,FALSE)="",VLOOKUP($A38,'03.คีย์เทอม2'!$A$9:$DY$58,85,FALSE)=""),"",(IF(VLOOKUP($A38,'02.คีย์เทอม1'!$A$9:$DY$58,86,FALSE)="",VLOOKUP($A38,'02.คีย์เทอม1'!$A$9:$DY$58,85,FALSE),VLOOKUP($A38,'02.คีย์เทอม1'!$A$9:$DY$58,86,FALSE))+IF(VLOOKUP($A38,'03.คีย์เทอม2'!$A$9:$DY$58,86,FALSE)="",VLOOKUP($A38,'03.คีย์เทอม2'!$A$9:$DY$58,85,FALSE),VLOOKUP($A38,'03.คีย์เทอม2'!$A$9:$DY$58,86,FALSE)))*100/200))))</f>
        <v/>
      </c>
      <c r="AL38" s="125" t="str">
        <f>IF(AK$8="","",IF('2.ชื่อนักเรียน'!$R39="ร","ร",IF('2.ชื่อนักเรียน'!$R39="มส","",IF(AK38="","",IF(AK38&gt;=80,4,IF(AK38&gt;=75,3.5,IF(AK38&gt;=70,3,IF(AK38&gt;=65,2.5,IF(AK38&gt;=60,2,IF(AK38&gt;=55,1.5,IF(AK38&gt;=50,1,0)))))))))))</f>
        <v/>
      </c>
      <c r="AM38" s="126" t="str">
        <f>IF(AM$8="","",IF('2.ชื่อนักเรียน'!$R39="ร","ร",IF('2.ชื่อนักเรียน'!$R39="มส","",IF(OR(VLOOKUP($A38,'02.คีย์เทอม1'!$A$9:$DY$58,90,FALSE)="",VLOOKUP($A38,'03.คีย์เทอม2'!$A$9:$DY$58,90,FALSE)=""),"",(IF(VLOOKUP($A38,'02.คีย์เทอม1'!$A$9:$DY$58,91,FALSE)="",VLOOKUP($A38,'02.คีย์เทอม1'!$A$9:$DY$58,90,FALSE),VLOOKUP($A38,'02.คีย์เทอม1'!$A$9:$DY$58,91,FALSE))+IF(VLOOKUP($A38,'03.คีย์เทอม2'!$A$9:$DY$58,91,FALSE)="",VLOOKUP($A38,'03.คีย์เทอม2'!$A$9:$DY$58,90,FALSE),VLOOKUP($A38,'03.คีย์เทอม2'!$A$9:$DY$58,91,FALSE)))*100/200))))</f>
        <v/>
      </c>
      <c r="AN38" s="125" t="str">
        <f>IF(AM$8="","",IF('2.ชื่อนักเรียน'!$R39="ร","ร",IF('2.ชื่อนักเรียน'!$R39="มส","",IF(AM38="","",IF(AM38&gt;=80,4,IF(AM38&gt;=75,3.5,IF(AM38&gt;=70,3,IF(AM38&gt;=65,2.5,IF(AM38&gt;=60,2,IF(AM38&gt;=55,1.5,IF(AM38&gt;=50,1,0)))))))))))</f>
        <v/>
      </c>
      <c r="AO38" s="126" t="str">
        <f>IF(AO$8="","",IF('2.ชื่อนักเรียน'!$R39="ร","ร",IF('2.ชื่อนักเรียน'!$R39="มส","",IF(OR(VLOOKUP($A38,'02.คีย์เทอม1'!$A$9:$DY$58,95,FALSE)="",VLOOKUP($A38,'03.คีย์เทอม2'!$A$9:$DY$58,95,FALSE)=""),"",(IF(VLOOKUP($A38,'02.คีย์เทอม1'!$A$9:$DY$58,96,FALSE)="",VLOOKUP($A38,'02.คีย์เทอม1'!$A$9:$DY$58,95,FALSE),VLOOKUP($A38,'02.คีย์เทอม1'!$A$9:$DY$58,96,FALSE))+IF(VLOOKUP($A38,'03.คีย์เทอม2'!$A$9:$DY$58,96,FALSE)="",VLOOKUP($A38,'03.คีย์เทอม2'!$A$9:$DY$58,95,FALSE),VLOOKUP($A38,'03.คีย์เทอม2'!$A$9:$DY$58,96,FALSE)))*100/200))))</f>
        <v/>
      </c>
      <c r="AP38" s="125" t="str">
        <f>IF(AO$8="","",IF('2.ชื่อนักเรียน'!$R39="ร","ร",IF('2.ชื่อนักเรียน'!$R39="มส","",IF(AO38="","",IF(AO38&gt;=80,4,IF(AO38&gt;=75,3.5,IF(AO38&gt;=70,3,IF(AO38&gt;=65,2.5,IF(AO38&gt;=60,2,IF(AO38&gt;=55,1.5,IF(AO38&gt;=50,1,0)))))))))))</f>
        <v/>
      </c>
      <c r="AQ38" s="126" t="str">
        <f>IF(AQ$8="","",IF('2.ชื่อนักเรียน'!$R39="ร","ร",IF('2.ชื่อนักเรียน'!$R39="มส","",IF(OR(VLOOKUP($A38,'02.คีย์เทอม1'!$A$9:$DY$58,100,FALSE)="",VLOOKUP($A38,'03.คีย์เทอม2'!$A$9:$DY$58,100,FALSE)=""),"",(IF(VLOOKUP($A38,'02.คีย์เทอม1'!$A$9:$DY$58,101,FALSE)="",VLOOKUP($A38,'02.คีย์เทอม1'!$A$9:$DY$58,100,FALSE),VLOOKUP($A38,'02.คีย์เทอม1'!$A$9:$DY$58,101,FALSE))+IF(VLOOKUP($A38,'03.คีย์เทอม2'!$A$9:$DY$58,101,FALSE)="",VLOOKUP($A38,'03.คีย์เทอม2'!$A$9:$DY$58,100,FALSE),VLOOKUP($A38,'03.คีย์เทอม2'!$A$9:$DY$58,101,FALSE)))*100/200))))</f>
        <v/>
      </c>
      <c r="AR38" s="125" t="str">
        <f>IF(AQ$8="","",IF('2.ชื่อนักเรียน'!$R39="ร","ร",IF('2.ชื่อนักเรียน'!$R39="มส","",IF(AQ38="","",IF(AQ38&gt;=80,4,IF(AQ38&gt;=75,3.5,IF(AQ38&gt;=70,3,IF(AQ38&gt;=65,2.5,IF(AQ38&gt;=60,2,IF(AQ38&gt;=55,1.5,IF(AQ38&gt;=50,1,0)))))))))))</f>
        <v/>
      </c>
      <c r="AS38" s="126" t="str">
        <f>IF(AS$8="","",IF('2.ชื่อนักเรียน'!$R39="ร","ร",IF('2.ชื่อนักเรียน'!$R39="มส","",IF(OR(VLOOKUP($A38,'02.คีย์เทอม1'!$A$9:$DY$58,105,FALSE)="",VLOOKUP($A38,'03.คีย์เทอม2'!$A$9:$DY$58,105,FALSE)=""),"",(IF(VLOOKUP($A38,'02.คีย์เทอม1'!$A$9:$DY$58,106,FALSE)="",VLOOKUP($A38,'02.คีย์เทอม1'!$A$9:$DY$58,105,FALSE),VLOOKUP($A38,'02.คีย์เทอม1'!$A$9:$DY$58,106,FALSE))+IF(VLOOKUP($A38,'03.คีย์เทอม2'!$A$9:$DY$58,106,FALSE)="",VLOOKUP($A38,'03.คีย์เทอม2'!$A$9:$DY$58,105,FALSE),VLOOKUP($A38,'03.คีย์เทอม2'!$A$9:$DY$58,106,FALSE)))*100/200))))</f>
        <v/>
      </c>
      <c r="AT38" s="125" t="str">
        <f>IF(AS$8="","",IF('2.ชื่อนักเรียน'!$R39="ร","ร",IF('2.ชื่อนักเรียน'!$R39="มส","",IF(AS38="","",IF(AS38&gt;=80,4,IF(AS38&gt;=75,3.5,IF(AS38&gt;=70,3,IF(AS38&gt;=65,2.5,IF(AS38&gt;=60,2,IF(AS38&gt;=55,1.5,IF(AS38&gt;=50,1,0)))))))))))</f>
        <v/>
      </c>
      <c r="AU38" s="126" t="str">
        <f t="shared" si="16"/>
        <v/>
      </c>
      <c r="AV38" s="126" t="str">
        <f t="shared" si="17"/>
        <v/>
      </c>
      <c r="AW38" s="541" t="str">
        <f t="shared" si="18"/>
        <v/>
      </c>
      <c r="AX38" s="539" t="str">
        <f>IF('2.ชื่อนักเรียน'!R39="มส","มส",IF('2.ชื่อนักเรียน'!R39="ย้าย","ย้าย",IF('2.ชื่อนักเรียน'!R39="ร","ร",IF(CE38="","",RANK(CE38,$CE$10:$CE$59,0)))))</f>
        <v/>
      </c>
      <c r="AY38" s="393" t="str">
        <f t="shared" si="19"/>
        <v/>
      </c>
      <c r="AZ38" s="381" t="str">
        <f t="shared" si="1"/>
        <v/>
      </c>
      <c r="BA38" s="383" t="str">
        <f t="shared" si="20"/>
        <v/>
      </c>
      <c r="BB38" s="335" t="str">
        <f t="shared" si="2"/>
        <v/>
      </c>
      <c r="BC38" s="335" t="str">
        <f t="shared" si="21"/>
        <v/>
      </c>
      <c r="BD38" s="335" t="str">
        <f t="shared" si="3"/>
        <v/>
      </c>
      <c r="BE38" s="335" t="str">
        <f t="shared" si="4"/>
        <v/>
      </c>
      <c r="BF38" s="331" t="str">
        <f t="shared" si="5"/>
        <v/>
      </c>
      <c r="BG38" s="331" t="str">
        <f t="shared" si="6"/>
        <v/>
      </c>
      <c r="BH38" s="335" t="str">
        <f t="shared" si="7"/>
        <v/>
      </c>
      <c r="BI38" s="335" t="str">
        <f t="shared" si="22"/>
        <v/>
      </c>
      <c r="BJ38" s="335" t="str">
        <f t="shared" si="8"/>
        <v/>
      </c>
      <c r="BK38" s="335" t="str">
        <f t="shared" si="23"/>
        <v/>
      </c>
      <c r="BL38" s="335" t="str">
        <f t="shared" si="9"/>
        <v/>
      </c>
      <c r="BM38" s="335" t="str">
        <f t="shared" si="10"/>
        <v/>
      </c>
      <c r="BN38" s="335" t="str">
        <f t="shared" si="11"/>
        <v/>
      </c>
      <c r="BO38" s="335" t="str">
        <f t="shared" si="12"/>
        <v/>
      </c>
      <c r="BP38" s="331" t="str">
        <f t="shared" si="13"/>
        <v/>
      </c>
      <c r="BQ38" s="384" t="str">
        <f t="shared" si="14"/>
        <v/>
      </c>
      <c r="BR38" s="332" t="str">
        <f t="shared" si="15"/>
        <v/>
      </c>
      <c r="BS38" s="381" t="str">
        <f t="shared" si="24"/>
        <v/>
      </c>
      <c r="BT38" s="331" t="str">
        <f t="shared" si="25"/>
        <v/>
      </c>
      <c r="BU38" s="331" t="str">
        <f t="shared" si="26"/>
        <v/>
      </c>
      <c r="BV38" s="331" t="str">
        <f t="shared" si="27"/>
        <v/>
      </c>
      <c r="BW38" s="331" t="str">
        <f t="shared" si="28"/>
        <v/>
      </c>
      <c r="BX38" s="331" t="str">
        <f t="shared" si="29"/>
        <v/>
      </c>
      <c r="BY38" s="331" t="str">
        <f t="shared" si="30"/>
        <v/>
      </c>
      <c r="BZ38" s="331" t="str">
        <f t="shared" si="31"/>
        <v/>
      </c>
      <c r="CA38" s="331" t="str">
        <f t="shared" si="32"/>
        <v/>
      </c>
      <c r="CB38" s="331" t="str">
        <f t="shared" si="33"/>
        <v/>
      </c>
      <c r="CC38" s="384" t="str">
        <f t="shared" si="34"/>
        <v/>
      </c>
      <c r="CD38" s="332" t="str">
        <f t="shared" si="35"/>
        <v/>
      </c>
      <c r="CE38" s="177" t="str">
        <f t="shared" si="36"/>
        <v/>
      </c>
    </row>
    <row r="39" spans="1:83" s="17" customFormat="1" ht="16.5" customHeight="1" x14ac:dyDescent="0.2">
      <c r="A39" s="18">
        <v>30</v>
      </c>
      <c r="B39" s="122" t="str">
        <f>IF('2.ชื่อนักเรียน'!$C40="","",'2.ชื่อนักเรียน'!$C40)</f>
        <v/>
      </c>
      <c r="C39" s="26" t="str">
        <f>IF('2.ชื่อนักเรียน'!$D40="","",'2.ชื่อนักเรียน'!$D40)</f>
        <v/>
      </c>
      <c r="D39" s="207" t="str">
        <f>IF(D$8="","",IF('2.ชื่อนักเรียน'!$R40="ร","ร",IF('2.ชื่อนักเรียน'!$R40="มส","",IF(OR(VLOOKUP($A39,'02.คีย์เทอม1'!$A$9:$DY$58,10,FALSE)="",VLOOKUP($A39,'03.คีย์เทอม2'!$A$9:$DY$58,10,FALSE)=""),"",(IF(VLOOKUP($A39,'02.คีย์เทอม1'!$A$9:$DY$58,11,FALSE)="",VLOOKUP($A39,'02.คีย์เทอม1'!$A$9:$DY$58,10,FALSE),VLOOKUP($A39,'02.คีย์เทอม1'!$A$9:$DY$58,11,FALSE))+IF(VLOOKUP($A39,'03.คีย์เทอม2'!$A$9:$DY$58,11,FALSE)="",VLOOKUP($A39,'03.คีย์เทอม2'!$A$9:$DY$58,10,FALSE),VLOOKUP($A39,'03.คีย์เทอม2'!$A$9:$DY$58,11,FALSE)))*100/200))))</f>
        <v/>
      </c>
      <c r="E39" s="125" t="str">
        <f>IF(D$8="","",IF('2.ชื่อนักเรียน'!$R40="ร","ร",IF('2.ชื่อนักเรียน'!$R40="มส","",IF(D39="","",IF(D39&gt;=80,4,IF(D39&gt;=75,3.5,IF(D39&gt;=70,3,IF(D39&gt;=65,2.5,IF(D39&gt;=60,2,IF(D39&gt;=55,1.5,IF(D39&gt;=50,1,0)))))))))))</f>
        <v/>
      </c>
      <c r="F39" s="126" t="str">
        <f>IF(F$8="","",IF('2.ชื่อนักเรียน'!$R40="ร","ร",IF('2.ชื่อนักเรียน'!$R40="มส","",IF(OR(VLOOKUP($A39,'02.คีย์เทอม1'!$A$9:$DY$58,15,FALSE)="",VLOOKUP($A39,'03.คีย์เทอม2'!$A$9:$DY$58,15,FALSE)=""),"",(IF(VLOOKUP($A39,'02.คีย์เทอม1'!$A$9:$DY$58,16,FALSE)="",VLOOKUP($A39,'02.คีย์เทอม1'!$A$9:$DY$58,15,FALSE),VLOOKUP($A39,'02.คีย์เทอม1'!$A$9:$DY$58,16,FALSE))+IF(VLOOKUP($A39,'03.คีย์เทอม2'!$A$9:$DY$58,16,FALSE)="",VLOOKUP($A39,'03.คีย์เทอม2'!$A$9:$DY$58,15,FALSE),VLOOKUP($A39,'03.คีย์เทอม2'!$A$9:$DY$58,16,FALSE)))*100/200))))</f>
        <v/>
      </c>
      <c r="G39" s="125" t="str">
        <f>IF(F$8="","",IF('2.ชื่อนักเรียน'!$R40="ร","ร",IF('2.ชื่อนักเรียน'!$R40="มส","",IF(F39="","",IF(F39&gt;=80,4,IF(F39&gt;=75,3.5,IF(F39&gt;=70,3,IF(F39&gt;=65,2.5,IF(F39&gt;=60,2,IF(F39&gt;=55,1.5,IF(F39&gt;=50,1,0)))))))))))</f>
        <v/>
      </c>
      <c r="H39" s="126" t="str">
        <f>IF(H$8="","",IF('2.ชื่อนักเรียน'!$R40="ร","ร",IF('2.ชื่อนักเรียน'!$R40="มส","",IF(OR(VLOOKUP($A39,'02.คีย์เทอม1'!$A$9:$DY$58,20,FALSE)="",VLOOKUP($A39,'03.คีย์เทอม2'!$A$9:$DY$58,20,FALSE)=""),"",(IF(VLOOKUP($A39,'02.คีย์เทอม1'!$A$9:$DY$58,21,FALSE)="",VLOOKUP($A39,'02.คีย์เทอม1'!$A$9:$DY$58,20,FALSE),VLOOKUP($A39,'02.คีย์เทอม1'!$A$9:$DY$58,21,FALSE))+IF(VLOOKUP($A39,'03.คีย์เทอม2'!$A$9:$DY$58,21,FALSE)="",VLOOKUP($A39,'03.คีย์เทอม2'!$A$9:$DY$58,20,FALSE),VLOOKUP($A39,'03.คีย์เทอม2'!$A$9:$DY$58,21,FALSE)))*100/200))))</f>
        <v/>
      </c>
      <c r="I39" s="125" t="str">
        <f>IF(H$8="","",IF('2.ชื่อนักเรียน'!$R40="ร","ร",IF('2.ชื่อนักเรียน'!$R40="มส","",IF(H39="","",IF(H39&gt;=80,4,IF(H39&gt;=75,3.5,IF(H39&gt;=70,3,IF(H39&gt;=65,2.5,IF(H39&gt;=60,2,IF(H39&gt;=55,1.5,IF(H39&gt;=50,1,0)))))))))))</f>
        <v/>
      </c>
      <c r="J39" s="126" t="str">
        <f>IF(J$8="","",IF('2.ชื่อนักเรียน'!$R40="ร","ร",IF('2.ชื่อนักเรียน'!$R40="มส","",IF(OR(VLOOKUP($A39,'02.คีย์เทอม1'!$A$9:$DY$58,25,FALSE)="",VLOOKUP($A39,'03.คีย์เทอม2'!$A$9:$DY$58,25,FALSE)=""),"",(IF(VLOOKUP($A39,'02.คีย์เทอม1'!$A$9:$DY$58,26,FALSE)="",VLOOKUP($A39,'02.คีย์เทอม1'!$A$9:$DY$58,25,FALSE),VLOOKUP($A39,'02.คีย์เทอม1'!$A$9:$DY$58,26,FALSE))+IF(VLOOKUP($A39,'03.คีย์เทอม2'!$A$9:$DY$58,26,FALSE)="",VLOOKUP($A39,'03.คีย์เทอม2'!$A$9:$DY$58,25,FALSE),VLOOKUP($A39,'03.คีย์เทอม2'!$A$9:$DY$58,26,FALSE)))*100/200))))</f>
        <v/>
      </c>
      <c r="K39" s="125" t="str">
        <f>IF(J$8="","",IF('2.ชื่อนักเรียน'!$R40="ร","ร",IF('2.ชื่อนักเรียน'!$R40="มส","",IF(J39="","",IF(J39&gt;=80,4,IF(J39&gt;=75,3.5,IF(J39&gt;=70,3,IF(J39&gt;=65,2.5,IF(J39&gt;=60,2,IF(J39&gt;=55,1.5,IF(J39&gt;=50,1,0)))))))))))</f>
        <v/>
      </c>
      <c r="L39" s="126" t="str">
        <f>IF(L$8="","",IF('2.ชื่อนักเรียน'!$R40="ร","ร",IF('2.ชื่อนักเรียน'!$R40="มส","",IF(OR(VLOOKUP($A39,'02.คีย์เทอม1'!$A$9:$DY$58,30,FALSE)="",VLOOKUP($A39,'03.คีย์เทอม2'!$A$9:$DY$58,30,FALSE)=""),"",(IF(VLOOKUP($A39,'02.คีย์เทอม1'!$A$9:$DY$58,31,FALSE)="",VLOOKUP($A39,'02.คีย์เทอม1'!$A$9:$DY$58,30,FALSE),VLOOKUP($A39,'02.คีย์เทอม1'!$A$9:$DY$58,31,FALSE))+IF(VLOOKUP($A39,'03.คีย์เทอม2'!$A$9:$DY$58,31,FALSE)="",VLOOKUP($A39,'03.คีย์เทอม2'!$A$9:$DY$58,30,FALSE),VLOOKUP($A39,'03.คีย์เทอม2'!$A$9:$DY$58,31,FALSE)))*100/200))))</f>
        <v/>
      </c>
      <c r="M39" s="125" t="str">
        <f>IF(L$8="","",IF('2.ชื่อนักเรียน'!$R40="ร","ร",IF('2.ชื่อนักเรียน'!$R40="มส","",IF(L39="","",IF(L39&gt;=80,4,IF(L39&gt;=75,3.5,IF(L39&gt;=70,3,IF(L39&gt;=65,2.5,IF(L39&gt;=60,2,IF(L39&gt;=55,1.5,IF(L39&gt;=50,1,0)))))))))))</f>
        <v/>
      </c>
      <c r="N39" s="126" t="str">
        <f>IF(N$8="","",IF('2.ชื่อนักเรียน'!$R40="ร","ร",IF('2.ชื่อนักเรียน'!$R40="มส","",IF(OR(VLOOKUP($A39,'02.คีย์เทอม1'!$A$9:$DY$58,35,FALSE)="",VLOOKUP($A39,'03.คีย์เทอม2'!$A$9:$DY$58,35,FALSE)=""),"",(IF(VLOOKUP($A39,'02.คีย์เทอม1'!$A$9:$DY$58,36,FALSE)="",VLOOKUP($A39,'02.คีย์เทอม1'!$A$9:$DY$58,35,FALSE),VLOOKUP($A39,'02.คีย์เทอม1'!$A$9:$DY$58,36,FALSE))+IF(VLOOKUP($A39,'03.คีย์เทอม2'!$A$9:$DY$58,36,FALSE)="",VLOOKUP($A39,'03.คีย์เทอม2'!$A$9:$DY$58,35,FALSE),VLOOKUP($A39,'03.คีย์เทอม2'!$A$9:$DY$58,36,FALSE)))*100/200))))</f>
        <v/>
      </c>
      <c r="O39" s="125" t="str">
        <f>IF(N$8="","",IF('2.ชื่อนักเรียน'!$R40="ร","ร",IF('2.ชื่อนักเรียน'!$R40="มส","",IF(N39="","",IF(N39&gt;=80,4,IF(N39&gt;=75,3.5,IF(N39&gt;=70,3,IF(N39&gt;=65,2.5,IF(N39&gt;=60,2,IF(N39&gt;=55,1.5,IF(N39&gt;=50,1,0)))))))))))</f>
        <v/>
      </c>
      <c r="P39" s="126" t="str">
        <f>IF(P$8="","",IF('2.ชื่อนักเรียน'!$R40="ร","ร",IF('2.ชื่อนักเรียน'!$R40="มส","",IF(OR(VLOOKUP($A39,'02.คีย์เทอม1'!$A$9:$DY$58,40,FALSE)="",VLOOKUP($A39,'03.คีย์เทอม2'!$A$9:$DY$58,40,FALSE)=""),"",(IF(VLOOKUP($A39,'02.คีย์เทอม1'!$A$9:$DY$58,41,FALSE)="",VLOOKUP($A39,'02.คีย์เทอม1'!$A$9:$DY$58,40,FALSE),VLOOKUP($A39,'02.คีย์เทอม1'!$A$9:$DY$58,41,FALSE))+IF(VLOOKUP($A39,'03.คีย์เทอม2'!$A$9:$DY$58,41,FALSE)="",VLOOKUP($A39,'03.คีย์เทอม2'!$A$9:$DY$58,40,FALSE),VLOOKUP($A39,'03.คีย์เทอม2'!$A$9:$DY$58,41,FALSE)))*100/200))))</f>
        <v/>
      </c>
      <c r="Q39" s="125" t="str">
        <f>IF(P$8="","",IF('2.ชื่อนักเรียน'!$R40="ร","ร",IF('2.ชื่อนักเรียน'!$R40="มส","",IF(P39="","",IF(P39&gt;=80,4,IF(P39&gt;=75,3.5,IF(P39&gt;=70,3,IF(P39&gt;=65,2.5,IF(P39&gt;=60,2,IF(P39&gt;=55,1.5,IF(P39&gt;=50,1,0)))))))))))</f>
        <v/>
      </c>
      <c r="R39" s="126" t="str">
        <f>IF(R$8="","",IF('2.ชื่อนักเรียน'!$R40="ร","ร",IF('2.ชื่อนักเรียน'!$R40="มส","",IF(OR(VLOOKUP($A39,'02.คีย์เทอม1'!$A$9:$DY$58,45,FALSE)="",VLOOKUP($A39,'03.คีย์เทอม2'!$A$9:$DY$58,45,FALSE)=""),"",(IF(VLOOKUP($A39,'02.คีย์เทอม1'!$A$9:$DY$58,46,FALSE)="",VLOOKUP($A39,'02.คีย์เทอม1'!$A$9:$DY$58,45,FALSE),VLOOKUP($A39,'02.คีย์เทอม1'!$A$9:$DY$58,46,FALSE))+IF(VLOOKUP($A39,'03.คีย์เทอม2'!$A$9:$DY$58,46,FALSE)="",VLOOKUP($A39,'03.คีย์เทอม2'!$A$9:$DY$58,45,FALSE),VLOOKUP($A39,'03.คีย์เทอม2'!$A$9:$DY$58,46,FALSE)))*100/200))))</f>
        <v/>
      </c>
      <c r="S39" s="125" t="str">
        <f>IF(R$8="","",IF('2.ชื่อนักเรียน'!$R40="ร","ร",IF('2.ชื่อนักเรียน'!$R40="มส","",IF(R39="","",IF(R39&gt;=80,4,IF(R39&gt;=75,3.5,IF(R39&gt;=70,3,IF(R39&gt;=65,2.5,IF(R39&gt;=60,2,IF(R39&gt;=55,1.5,IF(R39&gt;=50,1,0)))))))))))</f>
        <v/>
      </c>
      <c r="T39" s="126" t="str">
        <f>IF(T$8="","",IF('2.ชื่อนักเรียน'!$R40="ร","ร",IF('2.ชื่อนักเรียน'!$R40="มส","",IF(OR(VLOOKUP($A39,'02.คีย์เทอม1'!$A$9:$DY$58,50,FALSE)="",VLOOKUP($A39,'03.คีย์เทอม2'!$A$9:$DY$58,50,FALSE)=""),"",(IF(VLOOKUP($A39,'02.คีย์เทอม1'!$A$9:$DY$58,51,FALSE)="",VLOOKUP($A39,'02.คีย์เทอม1'!$A$9:$DY$58,50,FALSE),VLOOKUP($A39,'02.คีย์เทอม1'!$A$9:$DY$58,51,FALSE))+IF(VLOOKUP($A39,'03.คีย์เทอม2'!$A$9:$DY$58,51,FALSE)="",VLOOKUP($A39,'03.คีย์เทอม2'!$A$9:$DY$58,50,FALSE),VLOOKUP($A39,'03.คีย์เทอม2'!$A$9:$DY$58,51,FALSE)))*100/200))))</f>
        <v/>
      </c>
      <c r="U39" s="125" t="str">
        <f>IF(T$8="","",IF('2.ชื่อนักเรียน'!$R40="ร","ร",IF('2.ชื่อนักเรียน'!$R40="มส","",IF(T39="","",IF(T39&gt;=80,4,IF(T39&gt;=75,3.5,IF(T39&gt;=70,3,IF(T39&gt;=65,2.5,IF(T39&gt;=60,2,IF(T39&gt;=55,1.5,IF(T39&gt;=50,1,0)))))))))))</f>
        <v/>
      </c>
      <c r="V39" s="126" t="str">
        <f>IF(V$8="","",IF('2.ชื่อนักเรียน'!$R40="ร","ร",IF('2.ชื่อนักเรียน'!$R40="มส","",IF(OR(VLOOKUP($A39,'02.คีย์เทอม1'!$A$9:$DY$58,55,FALSE)="",VLOOKUP($A39,'03.คีย์เทอม2'!$A$9:$DY$58,55,FALSE)=""),"",(IF(VLOOKUP($A39,'02.คีย์เทอม1'!$A$9:$DY$58,56,FALSE)="",VLOOKUP($A39,'02.คีย์เทอม1'!$A$9:$DY$58,55,FALSE),VLOOKUP($A39,'02.คีย์เทอม1'!$A$9:$DY$58,56,FALSE))+IF(VLOOKUP($A39,'03.คีย์เทอม2'!$A$9:$DY$58,56,FALSE)="",VLOOKUP($A39,'03.คีย์เทอม2'!$A$9:$DY$58,55,FALSE),VLOOKUP($A39,'03.คีย์เทอม2'!$A$9:$DY$58,56,FALSE)))*100/200))))</f>
        <v/>
      </c>
      <c r="W39" s="208" t="str">
        <f>IF(V$8="","",IF('2.ชื่อนักเรียน'!$R40="ร","ร",IF('2.ชื่อนักเรียน'!$R40="มส","",IF(V39="","",IF(V39&gt;=80,4,IF(V39&gt;=75,3.5,IF(V39&gt;=70,3,IF(V39&gt;=65,2.5,IF(V39&gt;=60,2,IF(V39&gt;=55,1.5,IF(V39&gt;=50,1,0)))))))))))</f>
        <v/>
      </c>
      <c r="X39" s="18">
        <v>30</v>
      </c>
      <c r="Y39" s="122" t="str">
        <f>IF('2.ชื่อนักเรียน'!$C40="","",'2.ชื่อนักเรียน'!$C40)</f>
        <v/>
      </c>
      <c r="Z39" s="272" t="str">
        <f>IF('2.ชื่อนักเรียน'!$D40="","",'2.ชื่อนักเรียน'!$D40)</f>
        <v/>
      </c>
      <c r="AA39" s="378" t="str">
        <f>IF(AA$8="","",IF('2.ชื่อนักเรียน'!$R40="ร","ร",IF('2.ชื่อนักเรียน'!$R40="มส","",IF(OR(VLOOKUP($A39,'02.คีย์เทอม1'!$A$9:$DY$58,60,FALSE)="",VLOOKUP($A39,'03.คีย์เทอม2'!$A$9:$DY$58,60,FALSE)=""),"",(IF(VLOOKUP($A39,'02.คีย์เทอม1'!$A$9:$DY$58,61,FALSE)="",VLOOKUP($A39,'02.คีย์เทอม1'!$A$9:$DY$58,60,FALSE),VLOOKUP($A39,'02.คีย์เทอม1'!$A$9:$DY$58,61,FALSE))+IF(VLOOKUP($A39,'03.คีย์เทอม2'!$A$9:$DY$58,61,FALSE)="",VLOOKUP($A39,'03.คีย์เทอม2'!$A$9:$DY$58,60,FALSE),VLOOKUP($A39,'03.คีย์เทอม2'!$A$9:$DY$58,61,FALSE)))*100/200))))</f>
        <v/>
      </c>
      <c r="AB39" s="125" t="str">
        <f>IF(AA$8="","",IF('2.ชื่อนักเรียน'!$R40="ร","ร",IF('2.ชื่อนักเรียน'!$R40="มส","",IF(AA39="","",IF(AA39&gt;=80,4,IF(AA39&gt;=75,3.5,IF(AA39&gt;=70,3,IF(AA39&gt;=65,2.5,IF(AA39&gt;=60,2,IF(AA39&gt;=55,1.5,IF(AA39&gt;=50,1,0)))))))))))</f>
        <v/>
      </c>
      <c r="AC39" s="126" t="str">
        <f>IF(AC$8="","",IF('2.ชื่อนักเรียน'!$R40="ร","ร",IF('2.ชื่อนักเรียน'!$R40="มส","",IF(OR(VLOOKUP($A39,'02.คีย์เทอม1'!$A$9:$DY$58,65,FALSE)="",VLOOKUP($A39,'03.คีย์เทอม2'!$A$9:$DY$58,65,FALSE)=""),"",(IF(VLOOKUP($A39,'02.คีย์เทอม1'!$A$9:$DY$58,66,FALSE)="",VLOOKUP($A39,'02.คีย์เทอม1'!$A$9:$DY$58,65,FALSE),VLOOKUP($A39,'02.คีย์เทอม1'!$A$9:$DY$58,66,FALSE))+IF(VLOOKUP($A39,'03.คีย์เทอม2'!$A$9:$DY$58,66,FALSE)="",VLOOKUP($A39,'03.คีย์เทอม2'!$A$9:$DY$58,65,FALSE),VLOOKUP($A39,'03.คีย์เทอม2'!$A$9:$DY$58,66,FALSE)))*100/200))))</f>
        <v/>
      </c>
      <c r="AD39" s="125" t="str">
        <f>IF(AC$8="","",IF('2.ชื่อนักเรียน'!$R40="ร","ร",IF('2.ชื่อนักเรียน'!$R40="มส","",IF(AC39="","",IF(AC39&gt;=80,4,IF(AC39&gt;=75,3.5,IF(AC39&gt;=70,3,IF(AC39&gt;=65,2.5,IF(AC39&gt;=60,2,IF(AC39&gt;=55,1.5,IF(AC39&gt;=50,1,0)))))))))))</f>
        <v/>
      </c>
      <c r="AE39" s="126" t="str">
        <f>IF(AE$8="","",IF('2.ชื่อนักเรียน'!$R40="ร","ร",IF('2.ชื่อนักเรียน'!$R40="มส","",IF(OR(VLOOKUP($A39,'02.คีย์เทอม1'!$A$9:$DY$58,70,FALSE)="",VLOOKUP($A39,'03.คีย์เทอม2'!$A$9:$DY$58,70,FALSE)=""),"",(IF(VLOOKUP($A39,'02.คีย์เทอม1'!$A$9:$DY$58,71,FALSE)="",VLOOKUP($A39,'02.คีย์เทอม1'!$A$9:$DY$58,70,FALSE),VLOOKUP($A39,'02.คีย์เทอม1'!$A$9:$DY$58,71,FALSE))+IF(VLOOKUP($A39,'03.คีย์เทอม2'!$A$9:$DY$58,71,FALSE)="",VLOOKUP($A39,'03.คีย์เทอม2'!$A$9:$DY$58,70,FALSE),VLOOKUP($A39,'03.คีย์เทอม2'!$A$9:$DY$58,71,FALSE)))*100/200))))</f>
        <v/>
      </c>
      <c r="AF39" s="125" t="str">
        <f>IF(AE$8="","",IF('2.ชื่อนักเรียน'!$R40="ร","ร",IF('2.ชื่อนักเรียน'!$R40="มส","",IF(AE39="","",IF(AE39&gt;=80,4,IF(AE39&gt;=75,3.5,IF(AE39&gt;=70,3,IF(AE39&gt;=65,2.5,IF(AE39&gt;=60,2,IF(AE39&gt;=55,1.5,IF(AE39&gt;=50,1,0)))))))))))</f>
        <v/>
      </c>
      <c r="AG39" s="126" t="str">
        <f>IF(AG$8="","",IF('2.ชื่อนักเรียน'!$R40="ร","ร",IF('2.ชื่อนักเรียน'!$R40="มส","",IF(OR(VLOOKUP($A39,'02.คีย์เทอม1'!$A$9:$DY$58,75,FALSE)="",VLOOKUP($A39,'03.คีย์เทอม2'!$A$9:$DY$58,75,FALSE)=""),"",(IF(VLOOKUP($A39,'02.คีย์เทอม1'!$A$9:$DY$58,76,FALSE)="",VLOOKUP($A39,'02.คีย์เทอม1'!$A$9:$DY$58,75,FALSE),VLOOKUP($A39,'02.คีย์เทอม1'!$A$9:$DY$58,76,FALSE))+IF(VLOOKUP($A39,'03.คีย์เทอม2'!$A$9:$DY$58,76,FALSE)="",VLOOKUP($A39,'03.คีย์เทอม2'!$A$9:$DY$58,75,FALSE),VLOOKUP($A39,'03.คีย์เทอม2'!$A$9:$DY$58,76,FALSE)))*100/200))))</f>
        <v/>
      </c>
      <c r="AH39" s="125" t="str">
        <f>IF(AG$8="","",IF('2.ชื่อนักเรียน'!$R40="ร","ร",IF('2.ชื่อนักเรียน'!$R40="มส","",IF(AG39="","",IF(AG39&gt;=80,4,IF(AG39&gt;=75,3.5,IF(AG39&gt;=70,3,IF(AG39&gt;=65,2.5,IF(AG39&gt;=60,2,IF(AG39&gt;=55,1.5,IF(AG39&gt;=50,1,0)))))))))))</f>
        <v/>
      </c>
      <c r="AI39" s="126" t="str">
        <f>IF(AI$8="","",IF('2.ชื่อนักเรียน'!$R40="ร","ร",IF('2.ชื่อนักเรียน'!$R40="มส","",IF(OR(VLOOKUP($A39,'02.คีย์เทอม1'!$A$9:$DY$58,80,FALSE)="",VLOOKUP($A39,'03.คีย์เทอม2'!$A$9:$DY$58,80,FALSE)=""),"",(IF(VLOOKUP($A39,'02.คีย์เทอม1'!$A$9:$DY$58,81,FALSE)="",VLOOKUP($A39,'02.คีย์เทอม1'!$A$9:$DY$58,80,FALSE),VLOOKUP($A39,'02.คีย์เทอม1'!$A$9:$DY$58,81,FALSE))+IF(VLOOKUP($A39,'03.คีย์เทอม2'!$A$9:$DY$58,81,FALSE)="",VLOOKUP($A39,'03.คีย์เทอม2'!$A$9:$DY$58,80,FALSE),VLOOKUP($A39,'03.คีย์เทอม2'!$A$9:$DY$58,81,FALSE)))*100/200))))</f>
        <v/>
      </c>
      <c r="AJ39" s="125" t="str">
        <f>IF(AI$8="","",IF('2.ชื่อนักเรียน'!$R40="ร","ร",IF('2.ชื่อนักเรียน'!$R40="มส","",IF(AI39="","",IF(AI39&gt;=80,4,IF(AI39&gt;=75,3.5,IF(AI39&gt;=70,3,IF(AI39&gt;=65,2.5,IF(AI39&gt;=60,2,IF(AI39&gt;=55,1.5,IF(AI39&gt;=50,1,0)))))))))))</f>
        <v/>
      </c>
      <c r="AK39" s="126" t="str">
        <f>IF(AK$8="","",IF('2.ชื่อนักเรียน'!$R40="ร","ร",IF('2.ชื่อนักเรียน'!$R40="มส","",IF(OR(VLOOKUP($A39,'02.คีย์เทอม1'!$A$9:$DY$58,85,FALSE)="",VLOOKUP($A39,'03.คีย์เทอม2'!$A$9:$DY$58,85,FALSE)=""),"",(IF(VLOOKUP($A39,'02.คีย์เทอม1'!$A$9:$DY$58,86,FALSE)="",VLOOKUP($A39,'02.คีย์เทอม1'!$A$9:$DY$58,85,FALSE),VLOOKUP($A39,'02.คีย์เทอม1'!$A$9:$DY$58,86,FALSE))+IF(VLOOKUP($A39,'03.คีย์เทอม2'!$A$9:$DY$58,86,FALSE)="",VLOOKUP($A39,'03.คีย์เทอม2'!$A$9:$DY$58,85,FALSE),VLOOKUP($A39,'03.คีย์เทอม2'!$A$9:$DY$58,86,FALSE)))*100/200))))</f>
        <v/>
      </c>
      <c r="AL39" s="125" t="str">
        <f>IF(AK$8="","",IF('2.ชื่อนักเรียน'!$R40="ร","ร",IF('2.ชื่อนักเรียน'!$R40="มส","",IF(AK39="","",IF(AK39&gt;=80,4,IF(AK39&gt;=75,3.5,IF(AK39&gt;=70,3,IF(AK39&gt;=65,2.5,IF(AK39&gt;=60,2,IF(AK39&gt;=55,1.5,IF(AK39&gt;=50,1,0)))))))))))</f>
        <v/>
      </c>
      <c r="AM39" s="126" t="str">
        <f>IF(AM$8="","",IF('2.ชื่อนักเรียน'!$R40="ร","ร",IF('2.ชื่อนักเรียน'!$R40="มส","",IF(OR(VLOOKUP($A39,'02.คีย์เทอม1'!$A$9:$DY$58,90,FALSE)="",VLOOKUP($A39,'03.คีย์เทอม2'!$A$9:$DY$58,90,FALSE)=""),"",(IF(VLOOKUP($A39,'02.คีย์เทอม1'!$A$9:$DY$58,91,FALSE)="",VLOOKUP($A39,'02.คีย์เทอม1'!$A$9:$DY$58,90,FALSE),VLOOKUP($A39,'02.คีย์เทอม1'!$A$9:$DY$58,91,FALSE))+IF(VLOOKUP($A39,'03.คีย์เทอม2'!$A$9:$DY$58,91,FALSE)="",VLOOKUP($A39,'03.คีย์เทอม2'!$A$9:$DY$58,90,FALSE),VLOOKUP($A39,'03.คีย์เทอม2'!$A$9:$DY$58,91,FALSE)))*100/200))))</f>
        <v/>
      </c>
      <c r="AN39" s="125" t="str">
        <f>IF(AM$8="","",IF('2.ชื่อนักเรียน'!$R40="ร","ร",IF('2.ชื่อนักเรียน'!$R40="มส","",IF(AM39="","",IF(AM39&gt;=80,4,IF(AM39&gt;=75,3.5,IF(AM39&gt;=70,3,IF(AM39&gt;=65,2.5,IF(AM39&gt;=60,2,IF(AM39&gt;=55,1.5,IF(AM39&gt;=50,1,0)))))))))))</f>
        <v/>
      </c>
      <c r="AO39" s="126" t="str">
        <f>IF(AO$8="","",IF('2.ชื่อนักเรียน'!$R40="ร","ร",IF('2.ชื่อนักเรียน'!$R40="มส","",IF(OR(VLOOKUP($A39,'02.คีย์เทอม1'!$A$9:$DY$58,95,FALSE)="",VLOOKUP($A39,'03.คีย์เทอม2'!$A$9:$DY$58,95,FALSE)=""),"",(IF(VLOOKUP($A39,'02.คีย์เทอม1'!$A$9:$DY$58,96,FALSE)="",VLOOKUP($A39,'02.คีย์เทอม1'!$A$9:$DY$58,95,FALSE),VLOOKUP($A39,'02.คีย์เทอม1'!$A$9:$DY$58,96,FALSE))+IF(VLOOKUP($A39,'03.คีย์เทอม2'!$A$9:$DY$58,96,FALSE)="",VLOOKUP($A39,'03.คีย์เทอม2'!$A$9:$DY$58,95,FALSE),VLOOKUP($A39,'03.คีย์เทอม2'!$A$9:$DY$58,96,FALSE)))*100/200))))</f>
        <v/>
      </c>
      <c r="AP39" s="125" t="str">
        <f>IF(AO$8="","",IF('2.ชื่อนักเรียน'!$R40="ร","ร",IF('2.ชื่อนักเรียน'!$R40="มส","",IF(AO39="","",IF(AO39&gt;=80,4,IF(AO39&gt;=75,3.5,IF(AO39&gt;=70,3,IF(AO39&gt;=65,2.5,IF(AO39&gt;=60,2,IF(AO39&gt;=55,1.5,IF(AO39&gt;=50,1,0)))))))))))</f>
        <v/>
      </c>
      <c r="AQ39" s="126" t="str">
        <f>IF(AQ$8="","",IF('2.ชื่อนักเรียน'!$R40="ร","ร",IF('2.ชื่อนักเรียน'!$R40="มส","",IF(OR(VLOOKUP($A39,'02.คีย์เทอม1'!$A$9:$DY$58,100,FALSE)="",VLOOKUP($A39,'03.คีย์เทอม2'!$A$9:$DY$58,100,FALSE)=""),"",(IF(VLOOKUP($A39,'02.คีย์เทอม1'!$A$9:$DY$58,101,FALSE)="",VLOOKUP($A39,'02.คีย์เทอม1'!$A$9:$DY$58,100,FALSE),VLOOKUP($A39,'02.คีย์เทอม1'!$A$9:$DY$58,101,FALSE))+IF(VLOOKUP($A39,'03.คีย์เทอม2'!$A$9:$DY$58,101,FALSE)="",VLOOKUP($A39,'03.คีย์เทอม2'!$A$9:$DY$58,100,FALSE),VLOOKUP($A39,'03.คีย์เทอม2'!$A$9:$DY$58,101,FALSE)))*100/200))))</f>
        <v/>
      </c>
      <c r="AR39" s="125" t="str">
        <f>IF(AQ$8="","",IF('2.ชื่อนักเรียน'!$R40="ร","ร",IF('2.ชื่อนักเรียน'!$R40="มส","",IF(AQ39="","",IF(AQ39&gt;=80,4,IF(AQ39&gt;=75,3.5,IF(AQ39&gt;=70,3,IF(AQ39&gt;=65,2.5,IF(AQ39&gt;=60,2,IF(AQ39&gt;=55,1.5,IF(AQ39&gt;=50,1,0)))))))))))</f>
        <v/>
      </c>
      <c r="AS39" s="126" t="str">
        <f>IF(AS$8="","",IF('2.ชื่อนักเรียน'!$R40="ร","ร",IF('2.ชื่อนักเรียน'!$R40="มส","",IF(OR(VLOOKUP($A39,'02.คีย์เทอม1'!$A$9:$DY$58,105,FALSE)="",VLOOKUP($A39,'03.คีย์เทอม2'!$A$9:$DY$58,105,FALSE)=""),"",(IF(VLOOKUP($A39,'02.คีย์เทอม1'!$A$9:$DY$58,106,FALSE)="",VLOOKUP($A39,'02.คีย์เทอม1'!$A$9:$DY$58,105,FALSE),VLOOKUP($A39,'02.คีย์เทอม1'!$A$9:$DY$58,106,FALSE))+IF(VLOOKUP($A39,'03.คีย์เทอม2'!$A$9:$DY$58,106,FALSE)="",VLOOKUP($A39,'03.คีย์เทอม2'!$A$9:$DY$58,105,FALSE),VLOOKUP($A39,'03.คีย์เทอม2'!$A$9:$DY$58,106,FALSE)))*100/200))))</f>
        <v/>
      </c>
      <c r="AT39" s="125" t="str">
        <f>IF(AS$8="","",IF('2.ชื่อนักเรียน'!$R40="ร","ร",IF('2.ชื่อนักเรียน'!$R40="มส","",IF(AS39="","",IF(AS39&gt;=80,4,IF(AS39&gt;=75,3.5,IF(AS39&gt;=70,3,IF(AS39&gt;=65,2.5,IF(AS39&gt;=60,2,IF(AS39&gt;=55,1.5,IF(AS39&gt;=50,1,0)))))))))))</f>
        <v/>
      </c>
      <c r="AU39" s="126" t="str">
        <f t="shared" si="16"/>
        <v/>
      </c>
      <c r="AV39" s="126" t="str">
        <f t="shared" si="17"/>
        <v/>
      </c>
      <c r="AW39" s="541" t="str">
        <f t="shared" si="18"/>
        <v/>
      </c>
      <c r="AX39" s="539" t="str">
        <f>IF('2.ชื่อนักเรียน'!R40="มส","มส",IF('2.ชื่อนักเรียน'!R40="ย้าย","ย้าย",IF('2.ชื่อนักเรียน'!R40="ร","ร",IF(CE39="","",RANK(CE39,$CE$10:$CE$59,0)))))</f>
        <v/>
      </c>
      <c r="AY39" s="393" t="str">
        <f t="shared" si="19"/>
        <v/>
      </c>
      <c r="AZ39" s="381" t="str">
        <f t="shared" si="1"/>
        <v/>
      </c>
      <c r="BA39" s="383" t="str">
        <f t="shared" si="20"/>
        <v/>
      </c>
      <c r="BB39" s="335" t="str">
        <f t="shared" si="2"/>
        <v/>
      </c>
      <c r="BC39" s="335" t="str">
        <f t="shared" si="21"/>
        <v/>
      </c>
      <c r="BD39" s="335" t="str">
        <f t="shared" si="3"/>
        <v/>
      </c>
      <c r="BE39" s="335" t="str">
        <f t="shared" si="4"/>
        <v/>
      </c>
      <c r="BF39" s="331" t="str">
        <f t="shared" si="5"/>
        <v/>
      </c>
      <c r="BG39" s="331" t="str">
        <f t="shared" si="6"/>
        <v/>
      </c>
      <c r="BH39" s="335" t="str">
        <f t="shared" si="7"/>
        <v/>
      </c>
      <c r="BI39" s="335" t="str">
        <f t="shared" si="22"/>
        <v/>
      </c>
      <c r="BJ39" s="335" t="str">
        <f t="shared" si="8"/>
        <v/>
      </c>
      <c r="BK39" s="335" t="str">
        <f t="shared" si="23"/>
        <v/>
      </c>
      <c r="BL39" s="335" t="str">
        <f t="shared" si="9"/>
        <v/>
      </c>
      <c r="BM39" s="335" t="str">
        <f t="shared" si="10"/>
        <v/>
      </c>
      <c r="BN39" s="335" t="str">
        <f t="shared" si="11"/>
        <v/>
      </c>
      <c r="BO39" s="335" t="str">
        <f t="shared" si="12"/>
        <v/>
      </c>
      <c r="BP39" s="331" t="str">
        <f t="shared" si="13"/>
        <v/>
      </c>
      <c r="BQ39" s="384" t="str">
        <f t="shared" si="14"/>
        <v/>
      </c>
      <c r="BR39" s="332" t="str">
        <f t="shared" si="15"/>
        <v/>
      </c>
      <c r="BS39" s="381" t="str">
        <f t="shared" si="24"/>
        <v/>
      </c>
      <c r="BT39" s="331" t="str">
        <f t="shared" si="25"/>
        <v/>
      </c>
      <c r="BU39" s="331" t="str">
        <f t="shared" si="26"/>
        <v/>
      </c>
      <c r="BV39" s="331" t="str">
        <f t="shared" si="27"/>
        <v/>
      </c>
      <c r="BW39" s="331" t="str">
        <f t="shared" si="28"/>
        <v/>
      </c>
      <c r="BX39" s="331" t="str">
        <f t="shared" si="29"/>
        <v/>
      </c>
      <c r="BY39" s="331" t="str">
        <f t="shared" si="30"/>
        <v/>
      </c>
      <c r="BZ39" s="331" t="str">
        <f t="shared" si="31"/>
        <v/>
      </c>
      <c r="CA39" s="331" t="str">
        <f t="shared" si="32"/>
        <v/>
      </c>
      <c r="CB39" s="331" t="str">
        <f t="shared" si="33"/>
        <v/>
      </c>
      <c r="CC39" s="384" t="str">
        <f t="shared" si="34"/>
        <v/>
      </c>
      <c r="CD39" s="332" t="str">
        <f t="shared" si="35"/>
        <v/>
      </c>
      <c r="CE39" s="177" t="str">
        <f t="shared" si="36"/>
        <v/>
      </c>
    </row>
    <row r="40" spans="1:83" s="17" customFormat="1" ht="16.5" customHeight="1" x14ac:dyDescent="0.2">
      <c r="A40" s="18">
        <v>31</v>
      </c>
      <c r="B40" s="122" t="str">
        <f>IF('2.ชื่อนักเรียน'!$C41="","",'2.ชื่อนักเรียน'!$C41)</f>
        <v/>
      </c>
      <c r="C40" s="26" t="str">
        <f>IF('2.ชื่อนักเรียน'!$D41="","",'2.ชื่อนักเรียน'!$D41)</f>
        <v/>
      </c>
      <c r="D40" s="207" t="str">
        <f>IF(D$8="","",IF('2.ชื่อนักเรียน'!$R41="ร","ร",IF('2.ชื่อนักเรียน'!$R41="มส","",IF(OR(VLOOKUP($A40,'02.คีย์เทอม1'!$A$9:$DY$58,10,FALSE)="",VLOOKUP($A40,'03.คีย์เทอม2'!$A$9:$DY$58,10,FALSE)=""),"",(IF(VLOOKUP($A40,'02.คีย์เทอม1'!$A$9:$DY$58,11,FALSE)="",VLOOKUP($A40,'02.คีย์เทอม1'!$A$9:$DY$58,10,FALSE),VLOOKUP($A40,'02.คีย์เทอม1'!$A$9:$DY$58,11,FALSE))+IF(VLOOKUP($A40,'03.คีย์เทอม2'!$A$9:$DY$58,11,FALSE)="",VLOOKUP($A40,'03.คีย์เทอม2'!$A$9:$DY$58,10,FALSE),VLOOKUP($A40,'03.คีย์เทอม2'!$A$9:$DY$58,11,FALSE)))*100/200))))</f>
        <v/>
      </c>
      <c r="E40" s="125" t="str">
        <f>IF(D$8="","",IF('2.ชื่อนักเรียน'!$R41="ร","ร",IF('2.ชื่อนักเรียน'!$R41="มส","",IF(D40="","",IF(D40&gt;=80,4,IF(D40&gt;=75,3.5,IF(D40&gt;=70,3,IF(D40&gt;=65,2.5,IF(D40&gt;=60,2,IF(D40&gt;=55,1.5,IF(D40&gt;=50,1,0)))))))))))</f>
        <v/>
      </c>
      <c r="F40" s="126" t="str">
        <f>IF(F$8="","",IF('2.ชื่อนักเรียน'!$R41="ร","ร",IF('2.ชื่อนักเรียน'!$R41="มส","",IF(OR(VLOOKUP($A40,'02.คีย์เทอม1'!$A$9:$DY$58,15,FALSE)="",VLOOKUP($A40,'03.คีย์เทอม2'!$A$9:$DY$58,15,FALSE)=""),"",(IF(VLOOKUP($A40,'02.คีย์เทอม1'!$A$9:$DY$58,16,FALSE)="",VLOOKUP($A40,'02.คีย์เทอม1'!$A$9:$DY$58,15,FALSE),VLOOKUP($A40,'02.คีย์เทอม1'!$A$9:$DY$58,16,FALSE))+IF(VLOOKUP($A40,'03.คีย์เทอม2'!$A$9:$DY$58,16,FALSE)="",VLOOKUP($A40,'03.คีย์เทอม2'!$A$9:$DY$58,15,FALSE),VLOOKUP($A40,'03.คีย์เทอม2'!$A$9:$DY$58,16,FALSE)))*100/200))))</f>
        <v/>
      </c>
      <c r="G40" s="125" t="str">
        <f>IF(F$8="","",IF('2.ชื่อนักเรียน'!$R41="ร","ร",IF('2.ชื่อนักเรียน'!$R41="มส","",IF(F40="","",IF(F40&gt;=80,4,IF(F40&gt;=75,3.5,IF(F40&gt;=70,3,IF(F40&gt;=65,2.5,IF(F40&gt;=60,2,IF(F40&gt;=55,1.5,IF(F40&gt;=50,1,0)))))))))))</f>
        <v/>
      </c>
      <c r="H40" s="126" t="str">
        <f>IF(H$8="","",IF('2.ชื่อนักเรียน'!$R41="ร","ร",IF('2.ชื่อนักเรียน'!$R41="มส","",IF(OR(VLOOKUP($A40,'02.คีย์เทอม1'!$A$9:$DY$58,20,FALSE)="",VLOOKUP($A40,'03.คีย์เทอม2'!$A$9:$DY$58,20,FALSE)=""),"",(IF(VLOOKUP($A40,'02.คีย์เทอม1'!$A$9:$DY$58,21,FALSE)="",VLOOKUP($A40,'02.คีย์เทอม1'!$A$9:$DY$58,20,FALSE),VLOOKUP($A40,'02.คีย์เทอม1'!$A$9:$DY$58,21,FALSE))+IF(VLOOKUP($A40,'03.คีย์เทอม2'!$A$9:$DY$58,21,FALSE)="",VLOOKUP($A40,'03.คีย์เทอม2'!$A$9:$DY$58,20,FALSE),VLOOKUP($A40,'03.คีย์เทอม2'!$A$9:$DY$58,21,FALSE)))*100/200))))</f>
        <v/>
      </c>
      <c r="I40" s="125" t="str">
        <f>IF(H$8="","",IF('2.ชื่อนักเรียน'!$R41="ร","ร",IF('2.ชื่อนักเรียน'!$R41="มส","",IF(H40="","",IF(H40&gt;=80,4,IF(H40&gt;=75,3.5,IF(H40&gt;=70,3,IF(H40&gt;=65,2.5,IF(H40&gt;=60,2,IF(H40&gt;=55,1.5,IF(H40&gt;=50,1,0)))))))))))</f>
        <v/>
      </c>
      <c r="J40" s="126" t="str">
        <f>IF(J$8="","",IF('2.ชื่อนักเรียน'!$R41="ร","ร",IF('2.ชื่อนักเรียน'!$R41="มส","",IF(OR(VLOOKUP($A40,'02.คีย์เทอม1'!$A$9:$DY$58,25,FALSE)="",VLOOKUP($A40,'03.คีย์เทอม2'!$A$9:$DY$58,25,FALSE)=""),"",(IF(VLOOKUP($A40,'02.คีย์เทอม1'!$A$9:$DY$58,26,FALSE)="",VLOOKUP($A40,'02.คีย์เทอม1'!$A$9:$DY$58,25,FALSE),VLOOKUP($A40,'02.คีย์เทอม1'!$A$9:$DY$58,26,FALSE))+IF(VLOOKUP($A40,'03.คีย์เทอม2'!$A$9:$DY$58,26,FALSE)="",VLOOKUP($A40,'03.คีย์เทอม2'!$A$9:$DY$58,25,FALSE),VLOOKUP($A40,'03.คีย์เทอม2'!$A$9:$DY$58,26,FALSE)))*100/200))))</f>
        <v/>
      </c>
      <c r="K40" s="125" t="str">
        <f>IF(J$8="","",IF('2.ชื่อนักเรียน'!$R41="ร","ร",IF('2.ชื่อนักเรียน'!$R41="มส","",IF(J40="","",IF(J40&gt;=80,4,IF(J40&gt;=75,3.5,IF(J40&gt;=70,3,IF(J40&gt;=65,2.5,IF(J40&gt;=60,2,IF(J40&gt;=55,1.5,IF(J40&gt;=50,1,0)))))))))))</f>
        <v/>
      </c>
      <c r="L40" s="126" t="str">
        <f>IF(L$8="","",IF('2.ชื่อนักเรียน'!$R41="ร","ร",IF('2.ชื่อนักเรียน'!$R41="มส","",IF(OR(VLOOKUP($A40,'02.คีย์เทอม1'!$A$9:$DY$58,30,FALSE)="",VLOOKUP($A40,'03.คีย์เทอม2'!$A$9:$DY$58,30,FALSE)=""),"",(IF(VLOOKUP($A40,'02.คีย์เทอม1'!$A$9:$DY$58,31,FALSE)="",VLOOKUP($A40,'02.คีย์เทอม1'!$A$9:$DY$58,30,FALSE),VLOOKUP($A40,'02.คีย์เทอม1'!$A$9:$DY$58,31,FALSE))+IF(VLOOKUP($A40,'03.คีย์เทอม2'!$A$9:$DY$58,31,FALSE)="",VLOOKUP($A40,'03.คีย์เทอม2'!$A$9:$DY$58,30,FALSE),VLOOKUP($A40,'03.คีย์เทอม2'!$A$9:$DY$58,31,FALSE)))*100/200))))</f>
        <v/>
      </c>
      <c r="M40" s="125" t="str">
        <f>IF(L$8="","",IF('2.ชื่อนักเรียน'!$R41="ร","ร",IF('2.ชื่อนักเรียน'!$R41="มส","",IF(L40="","",IF(L40&gt;=80,4,IF(L40&gt;=75,3.5,IF(L40&gt;=70,3,IF(L40&gt;=65,2.5,IF(L40&gt;=60,2,IF(L40&gt;=55,1.5,IF(L40&gt;=50,1,0)))))))))))</f>
        <v/>
      </c>
      <c r="N40" s="126" t="str">
        <f>IF(N$8="","",IF('2.ชื่อนักเรียน'!$R41="ร","ร",IF('2.ชื่อนักเรียน'!$R41="มส","",IF(OR(VLOOKUP($A40,'02.คีย์เทอม1'!$A$9:$DY$58,35,FALSE)="",VLOOKUP($A40,'03.คีย์เทอม2'!$A$9:$DY$58,35,FALSE)=""),"",(IF(VLOOKUP($A40,'02.คีย์เทอม1'!$A$9:$DY$58,36,FALSE)="",VLOOKUP($A40,'02.คีย์เทอม1'!$A$9:$DY$58,35,FALSE),VLOOKUP($A40,'02.คีย์เทอม1'!$A$9:$DY$58,36,FALSE))+IF(VLOOKUP($A40,'03.คีย์เทอม2'!$A$9:$DY$58,36,FALSE)="",VLOOKUP($A40,'03.คีย์เทอม2'!$A$9:$DY$58,35,FALSE),VLOOKUP($A40,'03.คีย์เทอม2'!$A$9:$DY$58,36,FALSE)))*100/200))))</f>
        <v/>
      </c>
      <c r="O40" s="125" t="str">
        <f>IF(N$8="","",IF('2.ชื่อนักเรียน'!$R41="ร","ร",IF('2.ชื่อนักเรียน'!$R41="มส","",IF(N40="","",IF(N40&gt;=80,4,IF(N40&gt;=75,3.5,IF(N40&gt;=70,3,IF(N40&gt;=65,2.5,IF(N40&gt;=60,2,IF(N40&gt;=55,1.5,IF(N40&gt;=50,1,0)))))))))))</f>
        <v/>
      </c>
      <c r="P40" s="126" t="str">
        <f>IF(P$8="","",IF('2.ชื่อนักเรียน'!$R41="ร","ร",IF('2.ชื่อนักเรียน'!$R41="มส","",IF(OR(VLOOKUP($A40,'02.คีย์เทอม1'!$A$9:$DY$58,40,FALSE)="",VLOOKUP($A40,'03.คีย์เทอม2'!$A$9:$DY$58,40,FALSE)=""),"",(IF(VLOOKUP($A40,'02.คีย์เทอม1'!$A$9:$DY$58,41,FALSE)="",VLOOKUP($A40,'02.คีย์เทอม1'!$A$9:$DY$58,40,FALSE),VLOOKUP($A40,'02.คีย์เทอม1'!$A$9:$DY$58,41,FALSE))+IF(VLOOKUP($A40,'03.คีย์เทอม2'!$A$9:$DY$58,41,FALSE)="",VLOOKUP($A40,'03.คีย์เทอม2'!$A$9:$DY$58,40,FALSE),VLOOKUP($A40,'03.คีย์เทอม2'!$A$9:$DY$58,41,FALSE)))*100/200))))</f>
        <v/>
      </c>
      <c r="Q40" s="125" t="str">
        <f>IF(P$8="","",IF('2.ชื่อนักเรียน'!$R41="ร","ร",IF('2.ชื่อนักเรียน'!$R41="มส","",IF(P40="","",IF(P40&gt;=80,4,IF(P40&gt;=75,3.5,IF(P40&gt;=70,3,IF(P40&gt;=65,2.5,IF(P40&gt;=60,2,IF(P40&gt;=55,1.5,IF(P40&gt;=50,1,0)))))))))))</f>
        <v/>
      </c>
      <c r="R40" s="126" t="str">
        <f>IF(R$8="","",IF('2.ชื่อนักเรียน'!$R41="ร","ร",IF('2.ชื่อนักเรียน'!$R41="มส","",IF(OR(VLOOKUP($A40,'02.คีย์เทอม1'!$A$9:$DY$58,45,FALSE)="",VLOOKUP($A40,'03.คีย์เทอม2'!$A$9:$DY$58,45,FALSE)=""),"",(IF(VLOOKUP($A40,'02.คีย์เทอม1'!$A$9:$DY$58,46,FALSE)="",VLOOKUP($A40,'02.คีย์เทอม1'!$A$9:$DY$58,45,FALSE),VLOOKUP($A40,'02.คีย์เทอม1'!$A$9:$DY$58,46,FALSE))+IF(VLOOKUP($A40,'03.คีย์เทอม2'!$A$9:$DY$58,46,FALSE)="",VLOOKUP($A40,'03.คีย์เทอม2'!$A$9:$DY$58,45,FALSE),VLOOKUP($A40,'03.คีย์เทอม2'!$A$9:$DY$58,46,FALSE)))*100/200))))</f>
        <v/>
      </c>
      <c r="S40" s="125" t="str">
        <f>IF(R$8="","",IF('2.ชื่อนักเรียน'!$R41="ร","ร",IF('2.ชื่อนักเรียน'!$R41="มส","",IF(R40="","",IF(R40&gt;=80,4,IF(R40&gt;=75,3.5,IF(R40&gt;=70,3,IF(R40&gt;=65,2.5,IF(R40&gt;=60,2,IF(R40&gt;=55,1.5,IF(R40&gt;=50,1,0)))))))))))</f>
        <v/>
      </c>
      <c r="T40" s="126" t="str">
        <f>IF(T$8="","",IF('2.ชื่อนักเรียน'!$R41="ร","ร",IF('2.ชื่อนักเรียน'!$R41="มส","",IF(OR(VLOOKUP($A40,'02.คีย์เทอม1'!$A$9:$DY$58,50,FALSE)="",VLOOKUP($A40,'03.คีย์เทอม2'!$A$9:$DY$58,50,FALSE)=""),"",(IF(VLOOKUP($A40,'02.คีย์เทอม1'!$A$9:$DY$58,51,FALSE)="",VLOOKUP($A40,'02.คีย์เทอม1'!$A$9:$DY$58,50,FALSE),VLOOKUP($A40,'02.คีย์เทอม1'!$A$9:$DY$58,51,FALSE))+IF(VLOOKUP($A40,'03.คีย์เทอม2'!$A$9:$DY$58,51,FALSE)="",VLOOKUP($A40,'03.คีย์เทอม2'!$A$9:$DY$58,50,FALSE),VLOOKUP($A40,'03.คีย์เทอม2'!$A$9:$DY$58,51,FALSE)))*100/200))))</f>
        <v/>
      </c>
      <c r="U40" s="125" t="str">
        <f>IF(T$8="","",IF('2.ชื่อนักเรียน'!$R41="ร","ร",IF('2.ชื่อนักเรียน'!$R41="มส","",IF(T40="","",IF(T40&gt;=80,4,IF(T40&gt;=75,3.5,IF(T40&gt;=70,3,IF(T40&gt;=65,2.5,IF(T40&gt;=60,2,IF(T40&gt;=55,1.5,IF(T40&gt;=50,1,0)))))))))))</f>
        <v/>
      </c>
      <c r="V40" s="126" t="str">
        <f>IF(V$8="","",IF('2.ชื่อนักเรียน'!$R41="ร","ร",IF('2.ชื่อนักเรียน'!$R41="มส","",IF(OR(VLOOKUP($A40,'02.คีย์เทอม1'!$A$9:$DY$58,55,FALSE)="",VLOOKUP($A40,'03.คีย์เทอม2'!$A$9:$DY$58,55,FALSE)=""),"",(IF(VLOOKUP($A40,'02.คีย์เทอม1'!$A$9:$DY$58,56,FALSE)="",VLOOKUP($A40,'02.คีย์เทอม1'!$A$9:$DY$58,55,FALSE),VLOOKUP($A40,'02.คีย์เทอม1'!$A$9:$DY$58,56,FALSE))+IF(VLOOKUP($A40,'03.คีย์เทอม2'!$A$9:$DY$58,56,FALSE)="",VLOOKUP($A40,'03.คีย์เทอม2'!$A$9:$DY$58,55,FALSE),VLOOKUP($A40,'03.คีย์เทอม2'!$A$9:$DY$58,56,FALSE)))*100/200))))</f>
        <v/>
      </c>
      <c r="W40" s="208" t="str">
        <f>IF(V$8="","",IF('2.ชื่อนักเรียน'!$R41="ร","ร",IF('2.ชื่อนักเรียน'!$R41="มส","",IF(V40="","",IF(V40&gt;=80,4,IF(V40&gt;=75,3.5,IF(V40&gt;=70,3,IF(V40&gt;=65,2.5,IF(V40&gt;=60,2,IF(V40&gt;=55,1.5,IF(V40&gt;=50,1,0)))))))))))</f>
        <v/>
      </c>
      <c r="X40" s="18">
        <v>31</v>
      </c>
      <c r="Y40" s="122" t="str">
        <f>IF('2.ชื่อนักเรียน'!$C41="","",'2.ชื่อนักเรียน'!$C41)</f>
        <v/>
      </c>
      <c r="Z40" s="272" t="str">
        <f>IF('2.ชื่อนักเรียน'!$D41="","",'2.ชื่อนักเรียน'!$D41)</f>
        <v/>
      </c>
      <c r="AA40" s="378" t="str">
        <f>IF(AA$8="","",IF('2.ชื่อนักเรียน'!$R41="ร","ร",IF('2.ชื่อนักเรียน'!$R41="มส","",IF(OR(VLOOKUP($A40,'02.คีย์เทอม1'!$A$9:$DY$58,60,FALSE)="",VLOOKUP($A40,'03.คีย์เทอม2'!$A$9:$DY$58,60,FALSE)=""),"",(IF(VLOOKUP($A40,'02.คีย์เทอม1'!$A$9:$DY$58,61,FALSE)="",VLOOKUP($A40,'02.คีย์เทอม1'!$A$9:$DY$58,60,FALSE),VLOOKUP($A40,'02.คีย์เทอม1'!$A$9:$DY$58,61,FALSE))+IF(VLOOKUP($A40,'03.คีย์เทอม2'!$A$9:$DY$58,61,FALSE)="",VLOOKUP($A40,'03.คีย์เทอม2'!$A$9:$DY$58,60,FALSE),VLOOKUP($A40,'03.คีย์เทอม2'!$A$9:$DY$58,61,FALSE)))*100/200))))</f>
        <v/>
      </c>
      <c r="AB40" s="125" t="str">
        <f>IF(AA$8="","",IF('2.ชื่อนักเรียน'!$R41="ร","ร",IF('2.ชื่อนักเรียน'!$R41="มส","",IF(AA40="","",IF(AA40&gt;=80,4,IF(AA40&gt;=75,3.5,IF(AA40&gt;=70,3,IF(AA40&gt;=65,2.5,IF(AA40&gt;=60,2,IF(AA40&gt;=55,1.5,IF(AA40&gt;=50,1,0)))))))))))</f>
        <v/>
      </c>
      <c r="AC40" s="126" t="str">
        <f>IF(AC$8="","",IF('2.ชื่อนักเรียน'!$R41="ร","ร",IF('2.ชื่อนักเรียน'!$R41="มส","",IF(OR(VLOOKUP($A40,'02.คีย์เทอม1'!$A$9:$DY$58,65,FALSE)="",VLOOKUP($A40,'03.คีย์เทอม2'!$A$9:$DY$58,65,FALSE)=""),"",(IF(VLOOKUP($A40,'02.คีย์เทอม1'!$A$9:$DY$58,66,FALSE)="",VLOOKUP($A40,'02.คีย์เทอม1'!$A$9:$DY$58,65,FALSE),VLOOKUP($A40,'02.คีย์เทอม1'!$A$9:$DY$58,66,FALSE))+IF(VLOOKUP($A40,'03.คีย์เทอม2'!$A$9:$DY$58,66,FALSE)="",VLOOKUP($A40,'03.คีย์เทอม2'!$A$9:$DY$58,65,FALSE),VLOOKUP($A40,'03.คีย์เทอม2'!$A$9:$DY$58,66,FALSE)))*100/200))))</f>
        <v/>
      </c>
      <c r="AD40" s="125" t="str">
        <f>IF(AC$8="","",IF('2.ชื่อนักเรียน'!$R41="ร","ร",IF('2.ชื่อนักเรียน'!$R41="มส","",IF(AC40="","",IF(AC40&gt;=80,4,IF(AC40&gt;=75,3.5,IF(AC40&gt;=70,3,IF(AC40&gt;=65,2.5,IF(AC40&gt;=60,2,IF(AC40&gt;=55,1.5,IF(AC40&gt;=50,1,0)))))))))))</f>
        <v/>
      </c>
      <c r="AE40" s="126" t="str">
        <f>IF(AE$8="","",IF('2.ชื่อนักเรียน'!$R41="ร","ร",IF('2.ชื่อนักเรียน'!$R41="มส","",IF(OR(VLOOKUP($A40,'02.คีย์เทอม1'!$A$9:$DY$58,70,FALSE)="",VLOOKUP($A40,'03.คีย์เทอม2'!$A$9:$DY$58,70,FALSE)=""),"",(IF(VLOOKUP($A40,'02.คีย์เทอม1'!$A$9:$DY$58,71,FALSE)="",VLOOKUP($A40,'02.คีย์เทอม1'!$A$9:$DY$58,70,FALSE),VLOOKUP($A40,'02.คีย์เทอม1'!$A$9:$DY$58,71,FALSE))+IF(VLOOKUP($A40,'03.คีย์เทอม2'!$A$9:$DY$58,71,FALSE)="",VLOOKUP($A40,'03.คีย์เทอม2'!$A$9:$DY$58,70,FALSE),VLOOKUP($A40,'03.คีย์เทอม2'!$A$9:$DY$58,71,FALSE)))*100/200))))</f>
        <v/>
      </c>
      <c r="AF40" s="125" t="str">
        <f>IF(AE$8="","",IF('2.ชื่อนักเรียน'!$R41="ร","ร",IF('2.ชื่อนักเรียน'!$R41="มส","",IF(AE40="","",IF(AE40&gt;=80,4,IF(AE40&gt;=75,3.5,IF(AE40&gt;=70,3,IF(AE40&gt;=65,2.5,IF(AE40&gt;=60,2,IF(AE40&gt;=55,1.5,IF(AE40&gt;=50,1,0)))))))))))</f>
        <v/>
      </c>
      <c r="AG40" s="126" t="str">
        <f>IF(AG$8="","",IF('2.ชื่อนักเรียน'!$R41="ร","ร",IF('2.ชื่อนักเรียน'!$R41="มส","",IF(OR(VLOOKUP($A40,'02.คีย์เทอม1'!$A$9:$DY$58,75,FALSE)="",VLOOKUP($A40,'03.คีย์เทอม2'!$A$9:$DY$58,75,FALSE)=""),"",(IF(VLOOKUP($A40,'02.คีย์เทอม1'!$A$9:$DY$58,76,FALSE)="",VLOOKUP($A40,'02.คีย์เทอม1'!$A$9:$DY$58,75,FALSE),VLOOKUP($A40,'02.คีย์เทอม1'!$A$9:$DY$58,76,FALSE))+IF(VLOOKUP($A40,'03.คีย์เทอม2'!$A$9:$DY$58,76,FALSE)="",VLOOKUP($A40,'03.คีย์เทอม2'!$A$9:$DY$58,75,FALSE),VLOOKUP($A40,'03.คีย์เทอม2'!$A$9:$DY$58,76,FALSE)))*100/200))))</f>
        <v/>
      </c>
      <c r="AH40" s="125" t="str">
        <f>IF(AG$8="","",IF('2.ชื่อนักเรียน'!$R41="ร","ร",IF('2.ชื่อนักเรียน'!$R41="มส","",IF(AG40="","",IF(AG40&gt;=80,4,IF(AG40&gt;=75,3.5,IF(AG40&gt;=70,3,IF(AG40&gt;=65,2.5,IF(AG40&gt;=60,2,IF(AG40&gt;=55,1.5,IF(AG40&gt;=50,1,0)))))))))))</f>
        <v/>
      </c>
      <c r="AI40" s="126" t="str">
        <f>IF(AI$8="","",IF('2.ชื่อนักเรียน'!$R41="ร","ร",IF('2.ชื่อนักเรียน'!$R41="มส","",IF(OR(VLOOKUP($A40,'02.คีย์เทอม1'!$A$9:$DY$58,80,FALSE)="",VLOOKUP($A40,'03.คีย์เทอม2'!$A$9:$DY$58,80,FALSE)=""),"",(IF(VLOOKUP($A40,'02.คีย์เทอม1'!$A$9:$DY$58,81,FALSE)="",VLOOKUP($A40,'02.คีย์เทอม1'!$A$9:$DY$58,80,FALSE),VLOOKUP($A40,'02.คีย์เทอม1'!$A$9:$DY$58,81,FALSE))+IF(VLOOKUP($A40,'03.คีย์เทอม2'!$A$9:$DY$58,81,FALSE)="",VLOOKUP($A40,'03.คีย์เทอม2'!$A$9:$DY$58,80,FALSE),VLOOKUP($A40,'03.คีย์เทอม2'!$A$9:$DY$58,81,FALSE)))*100/200))))</f>
        <v/>
      </c>
      <c r="AJ40" s="125" t="str">
        <f>IF(AI$8="","",IF('2.ชื่อนักเรียน'!$R41="ร","ร",IF('2.ชื่อนักเรียน'!$R41="มส","",IF(AI40="","",IF(AI40&gt;=80,4,IF(AI40&gt;=75,3.5,IF(AI40&gt;=70,3,IF(AI40&gt;=65,2.5,IF(AI40&gt;=60,2,IF(AI40&gt;=55,1.5,IF(AI40&gt;=50,1,0)))))))))))</f>
        <v/>
      </c>
      <c r="AK40" s="126" t="str">
        <f>IF(AK$8="","",IF('2.ชื่อนักเรียน'!$R41="ร","ร",IF('2.ชื่อนักเรียน'!$R41="มส","",IF(OR(VLOOKUP($A40,'02.คีย์เทอม1'!$A$9:$DY$58,85,FALSE)="",VLOOKUP($A40,'03.คีย์เทอม2'!$A$9:$DY$58,85,FALSE)=""),"",(IF(VLOOKUP($A40,'02.คีย์เทอม1'!$A$9:$DY$58,86,FALSE)="",VLOOKUP($A40,'02.คีย์เทอม1'!$A$9:$DY$58,85,FALSE),VLOOKUP($A40,'02.คีย์เทอม1'!$A$9:$DY$58,86,FALSE))+IF(VLOOKUP($A40,'03.คีย์เทอม2'!$A$9:$DY$58,86,FALSE)="",VLOOKUP($A40,'03.คีย์เทอม2'!$A$9:$DY$58,85,FALSE),VLOOKUP($A40,'03.คีย์เทอม2'!$A$9:$DY$58,86,FALSE)))*100/200))))</f>
        <v/>
      </c>
      <c r="AL40" s="125" t="str">
        <f>IF(AK$8="","",IF('2.ชื่อนักเรียน'!$R41="ร","ร",IF('2.ชื่อนักเรียน'!$R41="มส","",IF(AK40="","",IF(AK40&gt;=80,4,IF(AK40&gt;=75,3.5,IF(AK40&gt;=70,3,IF(AK40&gt;=65,2.5,IF(AK40&gt;=60,2,IF(AK40&gt;=55,1.5,IF(AK40&gt;=50,1,0)))))))))))</f>
        <v/>
      </c>
      <c r="AM40" s="126" t="str">
        <f>IF(AM$8="","",IF('2.ชื่อนักเรียน'!$R41="ร","ร",IF('2.ชื่อนักเรียน'!$R41="มส","",IF(OR(VLOOKUP($A40,'02.คีย์เทอม1'!$A$9:$DY$58,90,FALSE)="",VLOOKUP($A40,'03.คีย์เทอม2'!$A$9:$DY$58,90,FALSE)=""),"",(IF(VLOOKUP($A40,'02.คีย์เทอม1'!$A$9:$DY$58,91,FALSE)="",VLOOKUP($A40,'02.คีย์เทอม1'!$A$9:$DY$58,90,FALSE),VLOOKUP($A40,'02.คีย์เทอม1'!$A$9:$DY$58,91,FALSE))+IF(VLOOKUP($A40,'03.คีย์เทอม2'!$A$9:$DY$58,91,FALSE)="",VLOOKUP($A40,'03.คีย์เทอม2'!$A$9:$DY$58,90,FALSE),VLOOKUP($A40,'03.คีย์เทอม2'!$A$9:$DY$58,91,FALSE)))*100/200))))</f>
        <v/>
      </c>
      <c r="AN40" s="125" t="str">
        <f>IF(AM$8="","",IF('2.ชื่อนักเรียน'!$R41="ร","ร",IF('2.ชื่อนักเรียน'!$R41="มส","",IF(AM40="","",IF(AM40&gt;=80,4,IF(AM40&gt;=75,3.5,IF(AM40&gt;=70,3,IF(AM40&gt;=65,2.5,IF(AM40&gt;=60,2,IF(AM40&gt;=55,1.5,IF(AM40&gt;=50,1,0)))))))))))</f>
        <v/>
      </c>
      <c r="AO40" s="126" t="str">
        <f>IF(AO$8="","",IF('2.ชื่อนักเรียน'!$R41="ร","ร",IF('2.ชื่อนักเรียน'!$R41="มส","",IF(OR(VLOOKUP($A40,'02.คีย์เทอม1'!$A$9:$DY$58,95,FALSE)="",VLOOKUP($A40,'03.คีย์เทอม2'!$A$9:$DY$58,95,FALSE)=""),"",(IF(VLOOKUP($A40,'02.คีย์เทอม1'!$A$9:$DY$58,96,FALSE)="",VLOOKUP($A40,'02.คีย์เทอม1'!$A$9:$DY$58,95,FALSE),VLOOKUP($A40,'02.คีย์เทอม1'!$A$9:$DY$58,96,FALSE))+IF(VLOOKUP($A40,'03.คีย์เทอม2'!$A$9:$DY$58,96,FALSE)="",VLOOKUP($A40,'03.คีย์เทอม2'!$A$9:$DY$58,95,FALSE),VLOOKUP($A40,'03.คีย์เทอม2'!$A$9:$DY$58,96,FALSE)))*100/200))))</f>
        <v/>
      </c>
      <c r="AP40" s="125" t="str">
        <f>IF(AO$8="","",IF('2.ชื่อนักเรียน'!$R41="ร","ร",IF('2.ชื่อนักเรียน'!$R41="มส","",IF(AO40="","",IF(AO40&gt;=80,4,IF(AO40&gt;=75,3.5,IF(AO40&gt;=70,3,IF(AO40&gt;=65,2.5,IF(AO40&gt;=60,2,IF(AO40&gt;=55,1.5,IF(AO40&gt;=50,1,0)))))))))))</f>
        <v/>
      </c>
      <c r="AQ40" s="126" t="str">
        <f>IF(AQ$8="","",IF('2.ชื่อนักเรียน'!$R41="ร","ร",IF('2.ชื่อนักเรียน'!$R41="มส","",IF(OR(VLOOKUP($A40,'02.คีย์เทอม1'!$A$9:$DY$58,100,FALSE)="",VLOOKUP($A40,'03.คีย์เทอม2'!$A$9:$DY$58,100,FALSE)=""),"",(IF(VLOOKUP($A40,'02.คีย์เทอม1'!$A$9:$DY$58,101,FALSE)="",VLOOKUP($A40,'02.คีย์เทอม1'!$A$9:$DY$58,100,FALSE),VLOOKUP($A40,'02.คีย์เทอม1'!$A$9:$DY$58,101,FALSE))+IF(VLOOKUP($A40,'03.คีย์เทอม2'!$A$9:$DY$58,101,FALSE)="",VLOOKUP($A40,'03.คีย์เทอม2'!$A$9:$DY$58,100,FALSE),VLOOKUP($A40,'03.คีย์เทอม2'!$A$9:$DY$58,101,FALSE)))*100/200))))</f>
        <v/>
      </c>
      <c r="AR40" s="125" t="str">
        <f>IF(AQ$8="","",IF('2.ชื่อนักเรียน'!$R41="ร","ร",IF('2.ชื่อนักเรียน'!$R41="มส","",IF(AQ40="","",IF(AQ40&gt;=80,4,IF(AQ40&gt;=75,3.5,IF(AQ40&gt;=70,3,IF(AQ40&gt;=65,2.5,IF(AQ40&gt;=60,2,IF(AQ40&gt;=55,1.5,IF(AQ40&gt;=50,1,0)))))))))))</f>
        <v/>
      </c>
      <c r="AS40" s="126" t="str">
        <f>IF(AS$8="","",IF('2.ชื่อนักเรียน'!$R41="ร","ร",IF('2.ชื่อนักเรียน'!$R41="มส","",IF(OR(VLOOKUP($A40,'02.คีย์เทอม1'!$A$9:$DY$58,105,FALSE)="",VLOOKUP($A40,'03.คีย์เทอม2'!$A$9:$DY$58,105,FALSE)=""),"",(IF(VLOOKUP($A40,'02.คีย์เทอม1'!$A$9:$DY$58,106,FALSE)="",VLOOKUP($A40,'02.คีย์เทอม1'!$A$9:$DY$58,105,FALSE),VLOOKUP($A40,'02.คีย์เทอม1'!$A$9:$DY$58,106,FALSE))+IF(VLOOKUP($A40,'03.คีย์เทอม2'!$A$9:$DY$58,106,FALSE)="",VLOOKUP($A40,'03.คีย์เทอม2'!$A$9:$DY$58,105,FALSE),VLOOKUP($A40,'03.คีย์เทอม2'!$A$9:$DY$58,106,FALSE)))*100/200))))</f>
        <v/>
      </c>
      <c r="AT40" s="125" t="str">
        <f>IF(AS$8="","",IF('2.ชื่อนักเรียน'!$R41="ร","ร",IF('2.ชื่อนักเรียน'!$R41="มส","",IF(AS40="","",IF(AS40&gt;=80,4,IF(AS40&gt;=75,3.5,IF(AS40&gt;=70,3,IF(AS40&gt;=65,2.5,IF(AS40&gt;=60,2,IF(AS40&gt;=55,1.5,IF(AS40&gt;=50,1,0)))))))))))</f>
        <v/>
      </c>
      <c r="AU40" s="126" t="str">
        <f t="shared" si="16"/>
        <v/>
      </c>
      <c r="AV40" s="126" t="str">
        <f t="shared" si="17"/>
        <v/>
      </c>
      <c r="AW40" s="541" t="str">
        <f t="shared" si="18"/>
        <v/>
      </c>
      <c r="AX40" s="539" t="str">
        <f>IF('2.ชื่อนักเรียน'!R41="มส","มส",IF('2.ชื่อนักเรียน'!R41="ย้าย","ย้าย",IF('2.ชื่อนักเรียน'!R41="ร","ร",IF(CE40="","",RANK(CE40,$CE$10:$CE$59,0)))))</f>
        <v/>
      </c>
      <c r="AY40" s="393" t="str">
        <f t="shared" si="19"/>
        <v/>
      </c>
      <c r="AZ40" s="381" t="str">
        <f t="shared" si="1"/>
        <v/>
      </c>
      <c r="BA40" s="383" t="str">
        <f t="shared" si="20"/>
        <v/>
      </c>
      <c r="BB40" s="335" t="str">
        <f t="shared" si="2"/>
        <v/>
      </c>
      <c r="BC40" s="335" t="str">
        <f t="shared" si="21"/>
        <v/>
      </c>
      <c r="BD40" s="335" t="str">
        <f t="shared" si="3"/>
        <v/>
      </c>
      <c r="BE40" s="335" t="str">
        <f t="shared" si="4"/>
        <v/>
      </c>
      <c r="BF40" s="331" t="str">
        <f t="shared" si="5"/>
        <v/>
      </c>
      <c r="BG40" s="331" t="str">
        <f t="shared" si="6"/>
        <v/>
      </c>
      <c r="BH40" s="335" t="str">
        <f t="shared" si="7"/>
        <v/>
      </c>
      <c r="BI40" s="335" t="str">
        <f t="shared" si="22"/>
        <v/>
      </c>
      <c r="BJ40" s="335" t="str">
        <f t="shared" si="8"/>
        <v/>
      </c>
      <c r="BK40" s="335" t="str">
        <f t="shared" si="23"/>
        <v/>
      </c>
      <c r="BL40" s="335" t="str">
        <f t="shared" si="9"/>
        <v/>
      </c>
      <c r="BM40" s="335" t="str">
        <f t="shared" si="10"/>
        <v/>
      </c>
      <c r="BN40" s="335" t="str">
        <f t="shared" si="11"/>
        <v/>
      </c>
      <c r="BO40" s="335" t="str">
        <f t="shared" si="12"/>
        <v/>
      </c>
      <c r="BP40" s="331" t="str">
        <f t="shared" si="13"/>
        <v/>
      </c>
      <c r="BQ40" s="384" t="str">
        <f t="shared" si="14"/>
        <v/>
      </c>
      <c r="BR40" s="332" t="str">
        <f t="shared" si="15"/>
        <v/>
      </c>
      <c r="BS40" s="381" t="str">
        <f t="shared" si="24"/>
        <v/>
      </c>
      <c r="BT40" s="331" t="str">
        <f t="shared" si="25"/>
        <v/>
      </c>
      <c r="BU40" s="331" t="str">
        <f t="shared" si="26"/>
        <v/>
      </c>
      <c r="BV40" s="331" t="str">
        <f t="shared" si="27"/>
        <v/>
      </c>
      <c r="BW40" s="331" t="str">
        <f t="shared" si="28"/>
        <v/>
      </c>
      <c r="BX40" s="331" t="str">
        <f t="shared" si="29"/>
        <v/>
      </c>
      <c r="BY40" s="331" t="str">
        <f t="shared" si="30"/>
        <v/>
      </c>
      <c r="BZ40" s="331" t="str">
        <f t="shared" si="31"/>
        <v/>
      </c>
      <c r="CA40" s="331" t="str">
        <f t="shared" si="32"/>
        <v/>
      </c>
      <c r="CB40" s="331" t="str">
        <f t="shared" si="33"/>
        <v/>
      </c>
      <c r="CC40" s="384" t="str">
        <f t="shared" si="34"/>
        <v/>
      </c>
      <c r="CD40" s="332" t="str">
        <f t="shared" si="35"/>
        <v/>
      </c>
      <c r="CE40" s="177" t="str">
        <f t="shared" si="36"/>
        <v/>
      </c>
    </row>
    <row r="41" spans="1:83" s="17" customFormat="1" ht="16.5" customHeight="1" x14ac:dyDescent="0.2">
      <c r="A41" s="18">
        <v>32</v>
      </c>
      <c r="B41" s="122" t="str">
        <f>IF('2.ชื่อนักเรียน'!$C42="","",'2.ชื่อนักเรียน'!$C42)</f>
        <v/>
      </c>
      <c r="C41" s="26" t="str">
        <f>IF('2.ชื่อนักเรียน'!$D42="","",'2.ชื่อนักเรียน'!$D42)</f>
        <v/>
      </c>
      <c r="D41" s="207" t="str">
        <f>IF(D$8="","",IF('2.ชื่อนักเรียน'!$R42="ร","ร",IF('2.ชื่อนักเรียน'!$R42="มส","",IF(OR(VLOOKUP($A41,'02.คีย์เทอม1'!$A$9:$DY$58,10,FALSE)="",VLOOKUP($A41,'03.คีย์เทอม2'!$A$9:$DY$58,10,FALSE)=""),"",(IF(VLOOKUP($A41,'02.คีย์เทอม1'!$A$9:$DY$58,11,FALSE)="",VLOOKUP($A41,'02.คีย์เทอม1'!$A$9:$DY$58,10,FALSE),VLOOKUP($A41,'02.คีย์เทอม1'!$A$9:$DY$58,11,FALSE))+IF(VLOOKUP($A41,'03.คีย์เทอม2'!$A$9:$DY$58,11,FALSE)="",VLOOKUP($A41,'03.คีย์เทอม2'!$A$9:$DY$58,10,FALSE),VLOOKUP($A41,'03.คีย์เทอม2'!$A$9:$DY$58,11,FALSE)))*100/200))))</f>
        <v/>
      </c>
      <c r="E41" s="125" t="str">
        <f>IF(D$8="","",IF('2.ชื่อนักเรียน'!$R42="ร","ร",IF('2.ชื่อนักเรียน'!$R42="มส","",IF(D41="","",IF(D41&gt;=80,4,IF(D41&gt;=75,3.5,IF(D41&gt;=70,3,IF(D41&gt;=65,2.5,IF(D41&gt;=60,2,IF(D41&gt;=55,1.5,IF(D41&gt;=50,1,0)))))))))))</f>
        <v/>
      </c>
      <c r="F41" s="126" t="str">
        <f>IF(F$8="","",IF('2.ชื่อนักเรียน'!$R42="ร","ร",IF('2.ชื่อนักเรียน'!$R42="มส","",IF(OR(VLOOKUP($A41,'02.คีย์เทอม1'!$A$9:$DY$58,15,FALSE)="",VLOOKUP($A41,'03.คีย์เทอม2'!$A$9:$DY$58,15,FALSE)=""),"",(IF(VLOOKUP($A41,'02.คีย์เทอม1'!$A$9:$DY$58,16,FALSE)="",VLOOKUP($A41,'02.คีย์เทอม1'!$A$9:$DY$58,15,FALSE),VLOOKUP($A41,'02.คีย์เทอม1'!$A$9:$DY$58,16,FALSE))+IF(VLOOKUP($A41,'03.คีย์เทอม2'!$A$9:$DY$58,16,FALSE)="",VLOOKUP($A41,'03.คีย์เทอม2'!$A$9:$DY$58,15,FALSE),VLOOKUP($A41,'03.คีย์เทอม2'!$A$9:$DY$58,16,FALSE)))*100/200))))</f>
        <v/>
      </c>
      <c r="G41" s="125" t="str">
        <f>IF(F$8="","",IF('2.ชื่อนักเรียน'!$R42="ร","ร",IF('2.ชื่อนักเรียน'!$R42="มส","",IF(F41="","",IF(F41&gt;=80,4,IF(F41&gt;=75,3.5,IF(F41&gt;=70,3,IF(F41&gt;=65,2.5,IF(F41&gt;=60,2,IF(F41&gt;=55,1.5,IF(F41&gt;=50,1,0)))))))))))</f>
        <v/>
      </c>
      <c r="H41" s="126" t="str">
        <f>IF(H$8="","",IF('2.ชื่อนักเรียน'!$R42="ร","ร",IF('2.ชื่อนักเรียน'!$R42="มส","",IF(OR(VLOOKUP($A41,'02.คีย์เทอม1'!$A$9:$DY$58,20,FALSE)="",VLOOKUP($A41,'03.คีย์เทอม2'!$A$9:$DY$58,20,FALSE)=""),"",(IF(VLOOKUP($A41,'02.คีย์เทอม1'!$A$9:$DY$58,21,FALSE)="",VLOOKUP($A41,'02.คีย์เทอม1'!$A$9:$DY$58,20,FALSE),VLOOKUP($A41,'02.คีย์เทอม1'!$A$9:$DY$58,21,FALSE))+IF(VLOOKUP($A41,'03.คีย์เทอม2'!$A$9:$DY$58,21,FALSE)="",VLOOKUP($A41,'03.คีย์เทอม2'!$A$9:$DY$58,20,FALSE),VLOOKUP($A41,'03.คีย์เทอม2'!$A$9:$DY$58,21,FALSE)))*100/200))))</f>
        <v/>
      </c>
      <c r="I41" s="125" t="str">
        <f>IF(H$8="","",IF('2.ชื่อนักเรียน'!$R42="ร","ร",IF('2.ชื่อนักเรียน'!$R42="มส","",IF(H41="","",IF(H41&gt;=80,4,IF(H41&gt;=75,3.5,IF(H41&gt;=70,3,IF(H41&gt;=65,2.5,IF(H41&gt;=60,2,IF(H41&gt;=55,1.5,IF(H41&gt;=50,1,0)))))))))))</f>
        <v/>
      </c>
      <c r="J41" s="126" t="str">
        <f>IF(J$8="","",IF('2.ชื่อนักเรียน'!$R42="ร","ร",IF('2.ชื่อนักเรียน'!$R42="มส","",IF(OR(VLOOKUP($A41,'02.คีย์เทอม1'!$A$9:$DY$58,25,FALSE)="",VLOOKUP($A41,'03.คีย์เทอม2'!$A$9:$DY$58,25,FALSE)=""),"",(IF(VLOOKUP($A41,'02.คีย์เทอม1'!$A$9:$DY$58,26,FALSE)="",VLOOKUP($A41,'02.คีย์เทอม1'!$A$9:$DY$58,25,FALSE),VLOOKUP($A41,'02.คีย์เทอม1'!$A$9:$DY$58,26,FALSE))+IF(VLOOKUP($A41,'03.คีย์เทอม2'!$A$9:$DY$58,26,FALSE)="",VLOOKUP($A41,'03.คีย์เทอม2'!$A$9:$DY$58,25,FALSE),VLOOKUP($A41,'03.คีย์เทอม2'!$A$9:$DY$58,26,FALSE)))*100/200))))</f>
        <v/>
      </c>
      <c r="K41" s="125" t="str">
        <f>IF(J$8="","",IF('2.ชื่อนักเรียน'!$R42="ร","ร",IF('2.ชื่อนักเรียน'!$R42="มส","",IF(J41="","",IF(J41&gt;=80,4,IF(J41&gt;=75,3.5,IF(J41&gt;=70,3,IF(J41&gt;=65,2.5,IF(J41&gt;=60,2,IF(J41&gt;=55,1.5,IF(J41&gt;=50,1,0)))))))))))</f>
        <v/>
      </c>
      <c r="L41" s="126" t="str">
        <f>IF(L$8="","",IF('2.ชื่อนักเรียน'!$R42="ร","ร",IF('2.ชื่อนักเรียน'!$R42="มส","",IF(OR(VLOOKUP($A41,'02.คีย์เทอม1'!$A$9:$DY$58,30,FALSE)="",VLOOKUP($A41,'03.คีย์เทอม2'!$A$9:$DY$58,30,FALSE)=""),"",(IF(VLOOKUP($A41,'02.คีย์เทอม1'!$A$9:$DY$58,31,FALSE)="",VLOOKUP($A41,'02.คีย์เทอม1'!$A$9:$DY$58,30,FALSE),VLOOKUP($A41,'02.คีย์เทอม1'!$A$9:$DY$58,31,FALSE))+IF(VLOOKUP($A41,'03.คีย์เทอม2'!$A$9:$DY$58,31,FALSE)="",VLOOKUP($A41,'03.คีย์เทอม2'!$A$9:$DY$58,30,FALSE),VLOOKUP($A41,'03.คีย์เทอม2'!$A$9:$DY$58,31,FALSE)))*100/200))))</f>
        <v/>
      </c>
      <c r="M41" s="125" t="str">
        <f>IF(L$8="","",IF('2.ชื่อนักเรียน'!$R42="ร","ร",IF('2.ชื่อนักเรียน'!$R42="มส","",IF(L41="","",IF(L41&gt;=80,4,IF(L41&gt;=75,3.5,IF(L41&gt;=70,3,IF(L41&gt;=65,2.5,IF(L41&gt;=60,2,IF(L41&gt;=55,1.5,IF(L41&gt;=50,1,0)))))))))))</f>
        <v/>
      </c>
      <c r="N41" s="126" t="str">
        <f>IF(N$8="","",IF('2.ชื่อนักเรียน'!$R42="ร","ร",IF('2.ชื่อนักเรียน'!$R42="มส","",IF(OR(VLOOKUP($A41,'02.คีย์เทอม1'!$A$9:$DY$58,35,FALSE)="",VLOOKUP($A41,'03.คีย์เทอม2'!$A$9:$DY$58,35,FALSE)=""),"",(IF(VLOOKUP($A41,'02.คีย์เทอม1'!$A$9:$DY$58,36,FALSE)="",VLOOKUP($A41,'02.คีย์เทอม1'!$A$9:$DY$58,35,FALSE),VLOOKUP($A41,'02.คีย์เทอม1'!$A$9:$DY$58,36,FALSE))+IF(VLOOKUP($A41,'03.คีย์เทอม2'!$A$9:$DY$58,36,FALSE)="",VLOOKUP($A41,'03.คีย์เทอม2'!$A$9:$DY$58,35,FALSE),VLOOKUP($A41,'03.คีย์เทอม2'!$A$9:$DY$58,36,FALSE)))*100/200))))</f>
        <v/>
      </c>
      <c r="O41" s="125" t="str">
        <f>IF(N$8="","",IF('2.ชื่อนักเรียน'!$R42="ร","ร",IF('2.ชื่อนักเรียน'!$R42="มส","",IF(N41="","",IF(N41&gt;=80,4,IF(N41&gt;=75,3.5,IF(N41&gt;=70,3,IF(N41&gt;=65,2.5,IF(N41&gt;=60,2,IF(N41&gt;=55,1.5,IF(N41&gt;=50,1,0)))))))))))</f>
        <v/>
      </c>
      <c r="P41" s="126" t="str">
        <f>IF(P$8="","",IF('2.ชื่อนักเรียน'!$R42="ร","ร",IF('2.ชื่อนักเรียน'!$R42="มส","",IF(OR(VLOOKUP($A41,'02.คีย์เทอม1'!$A$9:$DY$58,40,FALSE)="",VLOOKUP($A41,'03.คีย์เทอม2'!$A$9:$DY$58,40,FALSE)=""),"",(IF(VLOOKUP($A41,'02.คีย์เทอม1'!$A$9:$DY$58,41,FALSE)="",VLOOKUP($A41,'02.คีย์เทอม1'!$A$9:$DY$58,40,FALSE),VLOOKUP($A41,'02.คีย์เทอม1'!$A$9:$DY$58,41,FALSE))+IF(VLOOKUP($A41,'03.คีย์เทอม2'!$A$9:$DY$58,41,FALSE)="",VLOOKUP($A41,'03.คีย์เทอม2'!$A$9:$DY$58,40,FALSE),VLOOKUP($A41,'03.คีย์เทอม2'!$A$9:$DY$58,41,FALSE)))*100/200))))</f>
        <v/>
      </c>
      <c r="Q41" s="125" t="str">
        <f>IF(P$8="","",IF('2.ชื่อนักเรียน'!$R42="ร","ร",IF('2.ชื่อนักเรียน'!$R42="มส","",IF(P41="","",IF(P41&gt;=80,4,IF(P41&gt;=75,3.5,IF(P41&gt;=70,3,IF(P41&gt;=65,2.5,IF(P41&gt;=60,2,IF(P41&gt;=55,1.5,IF(P41&gt;=50,1,0)))))))))))</f>
        <v/>
      </c>
      <c r="R41" s="126" t="str">
        <f>IF(R$8="","",IF('2.ชื่อนักเรียน'!$R42="ร","ร",IF('2.ชื่อนักเรียน'!$R42="มส","",IF(OR(VLOOKUP($A41,'02.คีย์เทอม1'!$A$9:$DY$58,45,FALSE)="",VLOOKUP($A41,'03.คีย์เทอม2'!$A$9:$DY$58,45,FALSE)=""),"",(IF(VLOOKUP($A41,'02.คีย์เทอม1'!$A$9:$DY$58,46,FALSE)="",VLOOKUP($A41,'02.คีย์เทอม1'!$A$9:$DY$58,45,FALSE),VLOOKUP($A41,'02.คีย์เทอม1'!$A$9:$DY$58,46,FALSE))+IF(VLOOKUP($A41,'03.คีย์เทอม2'!$A$9:$DY$58,46,FALSE)="",VLOOKUP($A41,'03.คีย์เทอม2'!$A$9:$DY$58,45,FALSE),VLOOKUP($A41,'03.คีย์เทอม2'!$A$9:$DY$58,46,FALSE)))*100/200))))</f>
        <v/>
      </c>
      <c r="S41" s="125" t="str">
        <f>IF(R$8="","",IF('2.ชื่อนักเรียน'!$R42="ร","ร",IF('2.ชื่อนักเรียน'!$R42="มส","",IF(R41="","",IF(R41&gt;=80,4,IF(R41&gt;=75,3.5,IF(R41&gt;=70,3,IF(R41&gt;=65,2.5,IF(R41&gt;=60,2,IF(R41&gt;=55,1.5,IF(R41&gt;=50,1,0)))))))))))</f>
        <v/>
      </c>
      <c r="T41" s="126" t="str">
        <f>IF(T$8="","",IF('2.ชื่อนักเรียน'!$R42="ร","ร",IF('2.ชื่อนักเรียน'!$R42="มส","",IF(OR(VLOOKUP($A41,'02.คีย์เทอม1'!$A$9:$DY$58,50,FALSE)="",VLOOKUP($A41,'03.คีย์เทอม2'!$A$9:$DY$58,50,FALSE)=""),"",(IF(VLOOKUP($A41,'02.คีย์เทอม1'!$A$9:$DY$58,51,FALSE)="",VLOOKUP($A41,'02.คีย์เทอม1'!$A$9:$DY$58,50,FALSE),VLOOKUP($A41,'02.คีย์เทอม1'!$A$9:$DY$58,51,FALSE))+IF(VLOOKUP($A41,'03.คีย์เทอม2'!$A$9:$DY$58,51,FALSE)="",VLOOKUP($A41,'03.คีย์เทอม2'!$A$9:$DY$58,50,FALSE),VLOOKUP($A41,'03.คีย์เทอม2'!$A$9:$DY$58,51,FALSE)))*100/200))))</f>
        <v/>
      </c>
      <c r="U41" s="125" t="str">
        <f>IF(T$8="","",IF('2.ชื่อนักเรียน'!$R42="ร","ร",IF('2.ชื่อนักเรียน'!$R42="มส","",IF(T41="","",IF(T41&gt;=80,4,IF(T41&gt;=75,3.5,IF(T41&gt;=70,3,IF(T41&gt;=65,2.5,IF(T41&gt;=60,2,IF(T41&gt;=55,1.5,IF(T41&gt;=50,1,0)))))))))))</f>
        <v/>
      </c>
      <c r="V41" s="126" t="str">
        <f>IF(V$8="","",IF('2.ชื่อนักเรียน'!$R42="ร","ร",IF('2.ชื่อนักเรียน'!$R42="มส","",IF(OR(VLOOKUP($A41,'02.คีย์เทอม1'!$A$9:$DY$58,55,FALSE)="",VLOOKUP($A41,'03.คีย์เทอม2'!$A$9:$DY$58,55,FALSE)=""),"",(IF(VLOOKUP($A41,'02.คีย์เทอม1'!$A$9:$DY$58,56,FALSE)="",VLOOKUP($A41,'02.คีย์เทอม1'!$A$9:$DY$58,55,FALSE),VLOOKUP($A41,'02.คีย์เทอม1'!$A$9:$DY$58,56,FALSE))+IF(VLOOKUP($A41,'03.คีย์เทอม2'!$A$9:$DY$58,56,FALSE)="",VLOOKUP($A41,'03.คีย์เทอม2'!$A$9:$DY$58,55,FALSE),VLOOKUP($A41,'03.คีย์เทอม2'!$A$9:$DY$58,56,FALSE)))*100/200))))</f>
        <v/>
      </c>
      <c r="W41" s="208" t="str">
        <f>IF(V$8="","",IF('2.ชื่อนักเรียน'!$R42="ร","ร",IF('2.ชื่อนักเรียน'!$R42="มส","",IF(V41="","",IF(V41&gt;=80,4,IF(V41&gt;=75,3.5,IF(V41&gt;=70,3,IF(V41&gt;=65,2.5,IF(V41&gt;=60,2,IF(V41&gt;=55,1.5,IF(V41&gt;=50,1,0)))))))))))</f>
        <v/>
      </c>
      <c r="X41" s="18">
        <v>32</v>
      </c>
      <c r="Y41" s="122" t="str">
        <f>IF('2.ชื่อนักเรียน'!$C42="","",'2.ชื่อนักเรียน'!$C42)</f>
        <v/>
      </c>
      <c r="Z41" s="272" t="str">
        <f>IF('2.ชื่อนักเรียน'!$D42="","",'2.ชื่อนักเรียน'!$D42)</f>
        <v/>
      </c>
      <c r="AA41" s="378" t="str">
        <f>IF(AA$8="","",IF('2.ชื่อนักเรียน'!$R42="ร","ร",IF('2.ชื่อนักเรียน'!$R42="มส","",IF(OR(VLOOKUP($A41,'02.คีย์เทอม1'!$A$9:$DY$58,60,FALSE)="",VLOOKUP($A41,'03.คีย์เทอม2'!$A$9:$DY$58,60,FALSE)=""),"",(IF(VLOOKUP($A41,'02.คีย์เทอม1'!$A$9:$DY$58,61,FALSE)="",VLOOKUP($A41,'02.คีย์เทอม1'!$A$9:$DY$58,60,FALSE),VLOOKUP($A41,'02.คีย์เทอม1'!$A$9:$DY$58,61,FALSE))+IF(VLOOKUP($A41,'03.คีย์เทอม2'!$A$9:$DY$58,61,FALSE)="",VLOOKUP($A41,'03.คีย์เทอม2'!$A$9:$DY$58,60,FALSE),VLOOKUP($A41,'03.คีย์เทอม2'!$A$9:$DY$58,61,FALSE)))*100/200))))</f>
        <v/>
      </c>
      <c r="AB41" s="125" t="str">
        <f>IF(AA$8="","",IF('2.ชื่อนักเรียน'!$R42="ร","ร",IF('2.ชื่อนักเรียน'!$R42="มส","",IF(AA41="","",IF(AA41&gt;=80,4,IF(AA41&gt;=75,3.5,IF(AA41&gt;=70,3,IF(AA41&gt;=65,2.5,IF(AA41&gt;=60,2,IF(AA41&gt;=55,1.5,IF(AA41&gt;=50,1,0)))))))))))</f>
        <v/>
      </c>
      <c r="AC41" s="126" t="str">
        <f>IF(AC$8="","",IF('2.ชื่อนักเรียน'!$R42="ร","ร",IF('2.ชื่อนักเรียน'!$R42="มส","",IF(OR(VLOOKUP($A41,'02.คีย์เทอม1'!$A$9:$DY$58,65,FALSE)="",VLOOKUP($A41,'03.คีย์เทอม2'!$A$9:$DY$58,65,FALSE)=""),"",(IF(VLOOKUP($A41,'02.คีย์เทอม1'!$A$9:$DY$58,66,FALSE)="",VLOOKUP($A41,'02.คีย์เทอม1'!$A$9:$DY$58,65,FALSE),VLOOKUP($A41,'02.คีย์เทอม1'!$A$9:$DY$58,66,FALSE))+IF(VLOOKUP($A41,'03.คีย์เทอม2'!$A$9:$DY$58,66,FALSE)="",VLOOKUP($A41,'03.คีย์เทอม2'!$A$9:$DY$58,65,FALSE),VLOOKUP($A41,'03.คีย์เทอม2'!$A$9:$DY$58,66,FALSE)))*100/200))))</f>
        <v/>
      </c>
      <c r="AD41" s="125" t="str">
        <f>IF(AC$8="","",IF('2.ชื่อนักเรียน'!$R42="ร","ร",IF('2.ชื่อนักเรียน'!$R42="มส","",IF(AC41="","",IF(AC41&gt;=80,4,IF(AC41&gt;=75,3.5,IF(AC41&gt;=70,3,IF(AC41&gt;=65,2.5,IF(AC41&gt;=60,2,IF(AC41&gt;=55,1.5,IF(AC41&gt;=50,1,0)))))))))))</f>
        <v/>
      </c>
      <c r="AE41" s="126" t="str">
        <f>IF(AE$8="","",IF('2.ชื่อนักเรียน'!$R42="ร","ร",IF('2.ชื่อนักเรียน'!$R42="มส","",IF(OR(VLOOKUP($A41,'02.คีย์เทอม1'!$A$9:$DY$58,70,FALSE)="",VLOOKUP($A41,'03.คีย์เทอม2'!$A$9:$DY$58,70,FALSE)=""),"",(IF(VLOOKUP($A41,'02.คีย์เทอม1'!$A$9:$DY$58,71,FALSE)="",VLOOKUP($A41,'02.คีย์เทอม1'!$A$9:$DY$58,70,FALSE),VLOOKUP($A41,'02.คีย์เทอม1'!$A$9:$DY$58,71,FALSE))+IF(VLOOKUP($A41,'03.คีย์เทอม2'!$A$9:$DY$58,71,FALSE)="",VLOOKUP($A41,'03.คีย์เทอม2'!$A$9:$DY$58,70,FALSE),VLOOKUP($A41,'03.คีย์เทอม2'!$A$9:$DY$58,71,FALSE)))*100/200))))</f>
        <v/>
      </c>
      <c r="AF41" s="125" t="str">
        <f>IF(AE$8="","",IF('2.ชื่อนักเรียน'!$R42="ร","ร",IF('2.ชื่อนักเรียน'!$R42="มส","",IF(AE41="","",IF(AE41&gt;=80,4,IF(AE41&gt;=75,3.5,IF(AE41&gt;=70,3,IF(AE41&gt;=65,2.5,IF(AE41&gt;=60,2,IF(AE41&gt;=55,1.5,IF(AE41&gt;=50,1,0)))))))))))</f>
        <v/>
      </c>
      <c r="AG41" s="126" t="str">
        <f>IF(AG$8="","",IF('2.ชื่อนักเรียน'!$R42="ร","ร",IF('2.ชื่อนักเรียน'!$R42="มส","",IF(OR(VLOOKUP($A41,'02.คีย์เทอม1'!$A$9:$DY$58,75,FALSE)="",VLOOKUP($A41,'03.คีย์เทอม2'!$A$9:$DY$58,75,FALSE)=""),"",(IF(VLOOKUP($A41,'02.คีย์เทอม1'!$A$9:$DY$58,76,FALSE)="",VLOOKUP($A41,'02.คีย์เทอม1'!$A$9:$DY$58,75,FALSE),VLOOKUP($A41,'02.คีย์เทอม1'!$A$9:$DY$58,76,FALSE))+IF(VLOOKUP($A41,'03.คีย์เทอม2'!$A$9:$DY$58,76,FALSE)="",VLOOKUP($A41,'03.คีย์เทอม2'!$A$9:$DY$58,75,FALSE),VLOOKUP($A41,'03.คีย์เทอม2'!$A$9:$DY$58,76,FALSE)))*100/200))))</f>
        <v/>
      </c>
      <c r="AH41" s="125" t="str">
        <f>IF(AG$8="","",IF('2.ชื่อนักเรียน'!$R42="ร","ร",IF('2.ชื่อนักเรียน'!$R42="มส","",IF(AG41="","",IF(AG41&gt;=80,4,IF(AG41&gt;=75,3.5,IF(AG41&gt;=70,3,IF(AG41&gt;=65,2.5,IF(AG41&gt;=60,2,IF(AG41&gt;=55,1.5,IF(AG41&gt;=50,1,0)))))))))))</f>
        <v/>
      </c>
      <c r="AI41" s="126" t="str">
        <f>IF(AI$8="","",IF('2.ชื่อนักเรียน'!$R42="ร","ร",IF('2.ชื่อนักเรียน'!$R42="มส","",IF(OR(VLOOKUP($A41,'02.คีย์เทอม1'!$A$9:$DY$58,80,FALSE)="",VLOOKUP($A41,'03.คีย์เทอม2'!$A$9:$DY$58,80,FALSE)=""),"",(IF(VLOOKUP($A41,'02.คีย์เทอม1'!$A$9:$DY$58,81,FALSE)="",VLOOKUP($A41,'02.คีย์เทอม1'!$A$9:$DY$58,80,FALSE),VLOOKUP($A41,'02.คีย์เทอม1'!$A$9:$DY$58,81,FALSE))+IF(VLOOKUP($A41,'03.คีย์เทอม2'!$A$9:$DY$58,81,FALSE)="",VLOOKUP($A41,'03.คีย์เทอม2'!$A$9:$DY$58,80,FALSE),VLOOKUP($A41,'03.คีย์เทอม2'!$A$9:$DY$58,81,FALSE)))*100/200))))</f>
        <v/>
      </c>
      <c r="AJ41" s="125" t="str">
        <f>IF(AI$8="","",IF('2.ชื่อนักเรียน'!$R42="ร","ร",IF('2.ชื่อนักเรียน'!$R42="มส","",IF(AI41="","",IF(AI41&gt;=80,4,IF(AI41&gt;=75,3.5,IF(AI41&gt;=70,3,IF(AI41&gt;=65,2.5,IF(AI41&gt;=60,2,IF(AI41&gt;=55,1.5,IF(AI41&gt;=50,1,0)))))))))))</f>
        <v/>
      </c>
      <c r="AK41" s="126" t="str">
        <f>IF(AK$8="","",IF('2.ชื่อนักเรียน'!$R42="ร","ร",IF('2.ชื่อนักเรียน'!$R42="มส","",IF(OR(VLOOKUP($A41,'02.คีย์เทอม1'!$A$9:$DY$58,85,FALSE)="",VLOOKUP($A41,'03.คีย์เทอม2'!$A$9:$DY$58,85,FALSE)=""),"",(IF(VLOOKUP($A41,'02.คีย์เทอม1'!$A$9:$DY$58,86,FALSE)="",VLOOKUP($A41,'02.คีย์เทอม1'!$A$9:$DY$58,85,FALSE),VLOOKUP($A41,'02.คีย์เทอม1'!$A$9:$DY$58,86,FALSE))+IF(VLOOKUP($A41,'03.คีย์เทอม2'!$A$9:$DY$58,86,FALSE)="",VLOOKUP($A41,'03.คีย์เทอม2'!$A$9:$DY$58,85,FALSE),VLOOKUP($A41,'03.คีย์เทอม2'!$A$9:$DY$58,86,FALSE)))*100/200))))</f>
        <v/>
      </c>
      <c r="AL41" s="125" t="str">
        <f>IF(AK$8="","",IF('2.ชื่อนักเรียน'!$R42="ร","ร",IF('2.ชื่อนักเรียน'!$R42="มส","",IF(AK41="","",IF(AK41&gt;=80,4,IF(AK41&gt;=75,3.5,IF(AK41&gt;=70,3,IF(AK41&gt;=65,2.5,IF(AK41&gt;=60,2,IF(AK41&gt;=55,1.5,IF(AK41&gt;=50,1,0)))))))))))</f>
        <v/>
      </c>
      <c r="AM41" s="126" t="str">
        <f>IF(AM$8="","",IF('2.ชื่อนักเรียน'!$R42="ร","ร",IF('2.ชื่อนักเรียน'!$R42="มส","",IF(OR(VLOOKUP($A41,'02.คีย์เทอม1'!$A$9:$DY$58,90,FALSE)="",VLOOKUP($A41,'03.คีย์เทอม2'!$A$9:$DY$58,90,FALSE)=""),"",(IF(VLOOKUP($A41,'02.คีย์เทอม1'!$A$9:$DY$58,91,FALSE)="",VLOOKUP($A41,'02.คีย์เทอม1'!$A$9:$DY$58,90,FALSE),VLOOKUP($A41,'02.คีย์เทอม1'!$A$9:$DY$58,91,FALSE))+IF(VLOOKUP($A41,'03.คีย์เทอม2'!$A$9:$DY$58,91,FALSE)="",VLOOKUP($A41,'03.คีย์เทอม2'!$A$9:$DY$58,90,FALSE),VLOOKUP($A41,'03.คีย์เทอม2'!$A$9:$DY$58,91,FALSE)))*100/200))))</f>
        <v/>
      </c>
      <c r="AN41" s="125" t="str">
        <f>IF(AM$8="","",IF('2.ชื่อนักเรียน'!$R42="ร","ร",IF('2.ชื่อนักเรียน'!$R42="มส","",IF(AM41="","",IF(AM41&gt;=80,4,IF(AM41&gt;=75,3.5,IF(AM41&gt;=70,3,IF(AM41&gt;=65,2.5,IF(AM41&gt;=60,2,IF(AM41&gt;=55,1.5,IF(AM41&gt;=50,1,0)))))))))))</f>
        <v/>
      </c>
      <c r="AO41" s="126" t="str">
        <f>IF(AO$8="","",IF('2.ชื่อนักเรียน'!$R42="ร","ร",IF('2.ชื่อนักเรียน'!$R42="มส","",IF(OR(VLOOKUP($A41,'02.คีย์เทอม1'!$A$9:$DY$58,95,FALSE)="",VLOOKUP($A41,'03.คีย์เทอม2'!$A$9:$DY$58,95,FALSE)=""),"",(IF(VLOOKUP($A41,'02.คีย์เทอม1'!$A$9:$DY$58,96,FALSE)="",VLOOKUP($A41,'02.คีย์เทอม1'!$A$9:$DY$58,95,FALSE),VLOOKUP($A41,'02.คีย์เทอม1'!$A$9:$DY$58,96,FALSE))+IF(VLOOKUP($A41,'03.คีย์เทอม2'!$A$9:$DY$58,96,FALSE)="",VLOOKUP($A41,'03.คีย์เทอม2'!$A$9:$DY$58,95,FALSE),VLOOKUP($A41,'03.คีย์เทอม2'!$A$9:$DY$58,96,FALSE)))*100/200))))</f>
        <v/>
      </c>
      <c r="AP41" s="125" t="str">
        <f>IF(AO$8="","",IF('2.ชื่อนักเรียน'!$R42="ร","ร",IF('2.ชื่อนักเรียน'!$R42="มส","",IF(AO41="","",IF(AO41&gt;=80,4,IF(AO41&gt;=75,3.5,IF(AO41&gt;=70,3,IF(AO41&gt;=65,2.5,IF(AO41&gt;=60,2,IF(AO41&gt;=55,1.5,IF(AO41&gt;=50,1,0)))))))))))</f>
        <v/>
      </c>
      <c r="AQ41" s="126" t="str">
        <f>IF(AQ$8="","",IF('2.ชื่อนักเรียน'!$R42="ร","ร",IF('2.ชื่อนักเรียน'!$R42="มส","",IF(OR(VLOOKUP($A41,'02.คีย์เทอม1'!$A$9:$DY$58,100,FALSE)="",VLOOKUP($A41,'03.คีย์เทอม2'!$A$9:$DY$58,100,FALSE)=""),"",(IF(VLOOKUP($A41,'02.คีย์เทอม1'!$A$9:$DY$58,101,FALSE)="",VLOOKUP($A41,'02.คีย์เทอม1'!$A$9:$DY$58,100,FALSE),VLOOKUP($A41,'02.คีย์เทอม1'!$A$9:$DY$58,101,FALSE))+IF(VLOOKUP($A41,'03.คีย์เทอม2'!$A$9:$DY$58,101,FALSE)="",VLOOKUP($A41,'03.คีย์เทอม2'!$A$9:$DY$58,100,FALSE),VLOOKUP($A41,'03.คีย์เทอม2'!$A$9:$DY$58,101,FALSE)))*100/200))))</f>
        <v/>
      </c>
      <c r="AR41" s="125" t="str">
        <f>IF(AQ$8="","",IF('2.ชื่อนักเรียน'!$R42="ร","ร",IF('2.ชื่อนักเรียน'!$R42="มส","",IF(AQ41="","",IF(AQ41&gt;=80,4,IF(AQ41&gt;=75,3.5,IF(AQ41&gt;=70,3,IF(AQ41&gt;=65,2.5,IF(AQ41&gt;=60,2,IF(AQ41&gt;=55,1.5,IF(AQ41&gt;=50,1,0)))))))))))</f>
        <v/>
      </c>
      <c r="AS41" s="126" t="str">
        <f>IF(AS$8="","",IF('2.ชื่อนักเรียน'!$R42="ร","ร",IF('2.ชื่อนักเรียน'!$R42="มส","",IF(OR(VLOOKUP($A41,'02.คีย์เทอม1'!$A$9:$DY$58,105,FALSE)="",VLOOKUP($A41,'03.คีย์เทอม2'!$A$9:$DY$58,105,FALSE)=""),"",(IF(VLOOKUP($A41,'02.คีย์เทอม1'!$A$9:$DY$58,106,FALSE)="",VLOOKUP($A41,'02.คีย์เทอม1'!$A$9:$DY$58,105,FALSE),VLOOKUP($A41,'02.คีย์เทอม1'!$A$9:$DY$58,106,FALSE))+IF(VLOOKUP($A41,'03.คีย์เทอม2'!$A$9:$DY$58,106,FALSE)="",VLOOKUP($A41,'03.คีย์เทอม2'!$A$9:$DY$58,105,FALSE),VLOOKUP($A41,'03.คีย์เทอม2'!$A$9:$DY$58,106,FALSE)))*100/200))))</f>
        <v/>
      </c>
      <c r="AT41" s="125" t="str">
        <f>IF(AS$8="","",IF('2.ชื่อนักเรียน'!$R42="ร","ร",IF('2.ชื่อนักเรียน'!$R42="มส","",IF(AS41="","",IF(AS41&gt;=80,4,IF(AS41&gt;=75,3.5,IF(AS41&gt;=70,3,IF(AS41&gt;=65,2.5,IF(AS41&gt;=60,2,IF(AS41&gt;=55,1.5,IF(AS41&gt;=50,1,0)))))))))))</f>
        <v/>
      </c>
      <c r="AU41" s="126" t="str">
        <f t="shared" si="16"/>
        <v/>
      </c>
      <c r="AV41" s="126" t="str">
        <f t="shared" si="17"/>
        <v/>
      </c>
      <c r="AW41" s="541" t="str">
        <f t="shared" si="18"/>
        <v/>
      </c>
      <c r="AX41" s="539" t="str">
        <f>IF('2.ชื่อนักเรียน'!R42="มส","มส",IF('2.ชื่อนักเรียน'!R42="ย้าย","ย้าย",IF('2.ชื่อนักเรียน'!R42="ร","ร",IF(CE41="","",RANK(CE41,$CE$10:$CE$59,0)))))</f>
        <v/>
      </c>
      <c r="AY41" s="393" t="str">
        <f t="shared" si="19"/>
        <v/>
      </c>
      <c r="AZ41" s="381" t="str">
        <f t="shared" si="1"/>
        <v/>
      </c>
      <c r="BA41" s="383" t="str">
        <f t="shared" si="20"/>
        <v/>
      </c>
      <c r="BB41" s="331" t="str">
        <f t="shared" si="2"/>
        <v/>
      </c>
      <c r="BC41" s="331" t="str">
        <f t="shared" si="21"/>
        <v/>
      </c>
      <c r="BD41" s="335" t="str">
        <f t="shared" si="3"/>
        <v/>
      </c>
      <c r="BE41" s="335" t="str">
        <f t="shared" si="4"/>
        <v/>
      </c>
      <c r="BF41" s="331" t="str">
        <f t="shared" si="5"/>
        <v/>
      </c>
      <c r="BG41" s="331" t="str">
        <f t="shared" si="6"/>
        <v/>
      </c>
      <c r="BH41" s="331" t="str">
        <f t="shared" si="7"/>
        <v/>
      </c>
      <c r="BI41" s="331" t="str">
        <f t="shared" si="22"/>
        <v/>
      </c>
      <c r="BJ41" s="331" t="str">
        <f t="shared" si="8"/>
        <v/>
      </c>
      <c r="BK41" s="331" t="str">
        <f t="shared" si="23"/>
        <v/>
      </c>
      <c r="BL41" s="335" t="str">
        <f t="shared" si="9"/>
        <v/>
      </c>
      <c r="BM41" s="335" t="str">
        <f t="shared" si="10"/>
        <v/>
      </c>
      <c r="BN41" s="335" t="str">
        <f t="shared" si="11"/>
        <v/>
      </c>
      <c r="BO41" s="335" t="str">
        <f t="shared" si="12"/>
        <v/>
      </c>
      <c r="BP41" s="331" t="str">
        <f t="shared" si="13"/>
        <v/>
      </c>
      <c r="BQ41" s="384" t="str">
        <f t="shared" si="14"/>
        <v/>
      </c>
      <c r="BR41" s="332" t="str">
        <f t="shared" si="15"/>
        <v/>
      </c>
      <c r="BS41" s="381" t="str">
        <f t="shared" si="24"/>
        <v/>
      </c>
      <c r="BT41" s="331" t="str">
        <f t="shared" si="25"/>
        <v/>
      </c>
      <c r="BU41" s="331" t="str">
        <f t="shared" si="26"/>
        <v/>
      </c>
      <c r="BV41" s="331" t="str">
        <f t="shared" si="27"/>
        <v/>
      </c>
      <c r="BW41" s="331" t="str">
        <f t="shared" si="28"/>
        <v/>
      </c>
      <c r="BX41" s="331" t="str">
        <f t="shared" si="29"/>
        <v/>
      </c>
      <c r="BY41" s="331" t="str">
        <f t="shared" si="30"/>
        <v/>
      </c>
      <c r="BZ41" s="331" t="str">
        <f t="shared" si="31"/>
        <v/>
      </c>
      <c r="CA41" s="331" t="str">
        <f t="shared" si="32"/>
        <v/>
      </c>
      <c r="CB41" s="331" t="str">
        <f t="shared" si="33"/>
        <v/>
      </c>
      <c r="CC41" s="384" t="str">
        <f t="shared" si="34"/>
        <v/>
      </c>
      <c r="CD41" s="332" t="str">
        <f t="shared" si="35"/>
        <v/>
      </c>
      <c r="CE41" s="177" t="str">
        <f t="shared" si="36"/>
        <v/>
      </c>
    </row>
    <row r="42" spans="1:83" s="17" customFormat="1" ht="16.5" customHeight="1" x14ac:dyDescent="0.2">
      <c r="A42" s="18">
        <v>33</v>
      </c>
      <c r="B42" s="122" t="str">
        <f>IF('2.ชื่อนักเรียน'!$C43="","",'2.ชื่อนักเรียน'!$C43)</f>
        <v/>
      </c>
      <c r="C42" s="26" t="str">
        <f>IF('2.ชื่อนักเรียน'!$D43="","",'2.ชื่อนักเรียน'!$D43)</f>
        <v/>
      </c>
      <c r="D42" s="207" t="str">
        <f>IF(D$8="","",IF('2.ชื่อนักเรียน'!$R43="ร","ร",IF('2.ชื่อนักเรียน'!$R43="มส","",IF(OR(VLOOKUP($A42,'02.คีย์เทอม1'!$A$9:$DY$58,10,FALSE)="",VLOOKUP($A42,'03.คีย์เทอม2'!$A$9:$DY$58,10,FALSE)=""),"",(IF(VLOOKUP($A42,'02.คีย์เทอม1'!$A$9:$DY$58,11,FALSE)="",VLOOKUP($A42,'02.คีย์เทอม1'!$A$9:$DY$58,10,FALSE),VLOOKUP($A42,'02.คีย์เทอม1'!$A$9:$DY$58,11,FALSE))+IF(VLOOKUP($A42,'03.คีย์เทอม2'!$A$9:$DY$58,11,FALSE)="",VLOOKUP($A42,'03.คีย์เทอม2'!$A$9:$DY$58,10,FALSE),VLOOKUP($A42,'03.คีย์เทอม2'!$A$9:$DY$58,11,FALSE)))*100/200))))</f>
        <v/>
      </c>
      <c r="E42" s="125" t="str">
        <f>IF(D$8="","",IF('2.ชื่อนักเรียน'!$R43="ร","ร",IF('2.ชื่อนักเรียน'!$R43="มส","",IF(D42="","",IF(D42&gt;=80,4,IF(D42&gt;=75,3.5,IF(D42&gt;=70,3,IF(D42&gt;=65,2.5,IF(D42&gt;=60,2,IF(D42&gt;=55,1.5,IF(D42&gt;=50,1,0)))))))))))</f>
        <v/>
      </c>
      <c r="F42" s="126" t="str">
        <f>IF(F$8="","",IF('2.ชื่อนักเรียน'!$R43="ร","ร",IF('2.ชื่อนักเรียน'!$R43="มส","",IF(OR(VLOOKUP($A42,'02.คีย์เทอม1'!$A$9:$DY$58,15,FALSE)="",VLOOKUP($A42,'03.คีย์เทอม2'!$A$9:$DY$58,15,FALSE)=""),"",(IF(VLOOKUP($A42,'02.คีย์เทอม1'!$A$9:$DY$58,16,FALSE)="",VLOOKUP($A42,'02.คีย์เทอม1'!$A$9:$DY$58,15,FALSE),VLOOKUP($A42,'02.คีย์เทอม1'!$A$9:$DY$58,16,FALSE))+IF(VLOOKUP($A42,'03.คีย์เทอม2'!$A$9:$DY$58,16,FALSE)="",VLOOKUP($A42,'03.คีย์เทอม2'!$A$9:$DY$58,15,FALSE),VLOOKUP($A42,'03.คีย์เทอม2'!$A$9:$DY$58,16,FALSE)))*100/200))))</f>
        <v/>
      </c>
      <c r="G42" s="125" t="str">
        <f>IF(F$8="","",IF('2.ชื่อนักเรียน'!$R43="ร","ร",IF('2.ชื่อนักเรียน'!$R43="มส","",IF(F42="","",IF(F42&gt;=80,4,IF(F42&gt;=75,3.5,IF(F42&gt;=70,3,IF(F42&gt;=65,2.5,IF(F42&gt;=60,2,IF(F42&gt;=55,1.5,IF(F42&gt;=50,1,0)))))))))))</f>
        <v/>
      </c>
      <c r="H42" s="126" t="str">
        <f>IF(H$8="","",IF('2.ชื่อนักเรียน'!$R43="ร","ร",IF('2.ชื่อนักเรียน'!$R43="มส","",IF(OR(VLOOKUP($A42,'02.คีย์เทอม1'!$A$9:$DY$58,20,FALSE)="",VLOOKUP($A42,'03.คีย์เทอม2'!$A$9:$DY$58,20,FALSE)=""),"",(IF(VLOOKUP($A42,'02.คีย์เทอม1'!$A$9:$DY$58,21,FALSE)="",VLOOKUP($A42,'02.คีย์เทอม1'!$A$9:$DY$58,20,FALSE),VLOOKUP($A42,'02.คีย์เทอม1'!$A$9:$DY$58,21,FALSE))+IF(VLOOKUP($A42,'03.คีย์เทอม2'!$A$9:$DY$58,21,FALSE)="",VLOOKUP($A42,'03.คีย์เทอม2'!$A$9:$DY$58,20,FALSE),VLOOKUP($A42,'03.คีย์เทอม2'!$A$9:$DY$58,21,FALSE)))*100/200))))</f>
        <v/>
      </c>
      <c r="I42" s="125" t="str">
        <f>IF(H$8="","",IF('2.ชื่อนักเรียน'!$R43="ร","ร",IF('2.ชื่อนักเรียน'!$R43="มส","",IF(H42="","",IF(H42&gt;=80,4,IF(H42&gt;=75,3.5,IF(H42&gt;=70,3,IF(H42&gt;=65,2.5,IF(H42&gt;=60,2,IF(H42&gt;=55,1.5,IF(H42&gt;=50,1,0)))))))))))</f>
        <v/>
      </c>
      <c r="J42" s="126" t="str">
        <f>IF(J$8="","",IF('2.ชื่อนักเรียน'!$R43="ร","ร",IF('2.ชื่อนักเรียน'!$R43="มส","",IF(OR(VLOOKUP($A42,'02.คีย์เทอม1'!$A$9:$DY$58,25,FALSE)="",VLOOKUP($A42,'03.คีย์เทอม2'!$A$9:$DY$58,25,FALSE)=""),"",(IF(VLOOKUP($A42,'02.คีย์เทอม1'!$A$9:$DY$58,26,FALSE)="",VLOOKUP($A42,'02.คีย์เทอม1'!$A$9:$DY$58,25,FALSE),VLOOKUP($A42,'02.คีย์เทอม1'!$A$9:$DY$58,26,FALSE))+IF(VLOOKUP($A42,'03.คีย์เทอม2'!$A$9:$DY$58,26,FALSE)="",VLOOKUP($A42,'03.คีย์เทอม2'!$A$9:$DY$58,25,FALSE),VLOOKUP($A42,'03.คีย์เทอม2'!$A$9:$DY$58,26,FALSE)))*100/200))))</f>
        <v/>
      </c>
      <c r="K42" s="125" t="str">
        <f>IF(J$8="","",IF('2.ชื่อนักเรียน'!$R43="ร","ร",IF('2.ชื่อนักเรียน'!$R43="มส","",IF(J42="","",IF(J42&gt;=80,4,IF(J42&gt;=75,3.5,IF(J42&gt;=70,3,IF(J42&gt;=65,2.5,IF(J42&gt;=60,2,IF(J42&gt;=55,1.5,IF(J42&gt;=50,1,0)))))))))))</f>
        <v/>
      </c>
      <c r="L42" s="126" t="str">
        <f>IF(L$8="","",IF('2.ชื่อนักเรียน'!$R43="ร","ร",IF('2.ชื่อนักเรียน'!$R43="มส","",IF(OR(VLOOKUP($A42,'02.คีย์เทอม1'!$A$9:$DY$58,30,FALSE)="",VLOOKUP($A42,'03.คีย์เทอม2'!$A$9:$DY$58,30,FALSE)=""),"",(IF(VLOOKUP($A42,'02.คีย์เทอม1'!$A$9:$DY$58,31,FALSE)="",VLOOKUP($A42,'02.คีย์เทอม1'!$A$9:$DY$58,30,FALSE),VLOOKUP($A42,'02.คีย์เทอม1'!$A$9:$DY$58,31,FALSE))+IF(VLOOKUP($A42,'03.คีย์เทอม2'!$A$9:$DY$58,31,FALSE)="",VLOOKUP($A42,'03.คีย์เทอม2'!$A$9:$DY$58,30,FALSE),VLOOKUP($A42,'03.คีย์เทอม2'!$A$9:$DY$58,31,FALSE)))*100/200))))</f>
        <v/>
      </c>
      <c r="M42" s="125" t="str">
        <f>IF(L$8="","",IF('2.ชื่อนักเรียน'!$R43="ร","ร",IF('2.ชื่อนักเรียน'!$R43="มส","",IF(L42="","",IF(L42&gt;=80,4,IF(L42&gt;=75,3.5,IF(L42&gt;=70,3,IF(L42&gt;=65,2.5,IF(L42&gt;=60,2,IF(L42&gt;=55,1.5,IF(L42&gt;=50,1,0)))))))))))</f>
        <v/>
      </c>
      <c r="N42" s="126" t="str">
        <f>IF(N$8="","",IF('2.ชื่อนักเรียน'!$R43="ร","ร",IF('2.ชื่อนักเรียน'!$R43="มส","",IF(OR(VLOOKUP($A42,'02.คีย์เทอม1'!$A$9:$DY$58,35,FALSE)="",VLOOKUP($A42,'03.คีย์เทอม2'!$A$9:$DY$58,35,FALSE)=""),"",(IF(VLOOKUP($A42,'02.คีย์เทอม1'!$A$9:$DY$58,36,FALSE)="",VLOOKUP($A42,'02.คีย์เทอม1'!$A$9:$DY$58,35,FALSE),VLOOKUP($A42,'02.คีย์เทอม1'!$A$9:$DY$58,36,FALSE))+IF(VLOOKUP($A42,'03.คีย์เทอม2'!$A$9:$DY$58,36,FALSE)="",VLOOKUP($A42,'03.คีย์เทอม2'!$A$9:$DY$58,35,FALSE),VLOOKUP($A42,'03.คีย์เทอม2'!$A$9:$DY$58,36,FALSE)))*100/200))))</f>
        <v/>
      </c>
      <c r="O42" s="125" t="str">
        <f>IF(N$8="","",IF('2.ชื่อนักเรียน'!$R43="ร","ร",IF('2.ชื่อนักเรียน'!$R43="มส","",IF(N42="","",IF(N42&gt;=80,4,IF(N42&gt;=75,3.5,IF(N42&gt;=70,3,IF(N42&gt;=65,2.5,IF(N42&gt;=60,2,IF(N42&gt;=55,1.5,IF(N42&gt;=50,1,0)))))))))))</f>
        <v/>
      </c>
      <c r="P42" s="126" t="str">
        <f>IF(P$8="","",IF('2.ชื่อนักเรียน'!$R43="ร","ร",IF('2.ชื่อนักเรียน'!$R43="มส","",IF(OR(VLOOKUP($A42,'02.คีย์เทอม1'!$A$9:$DY$58,40,FALSE)="",VLOOKUP($A42,'03.คีย์เทอม2'!$A$9:$DY$58,40,FALSE)=""),"",(IF(VLOOKUP($A42,'02.คีย์เทอม1'!$A$9:$DY$58,41,FALSE)="",VLOOKUP($A42,'02.คีย์เทอม1'!$A$9:$DY$58,40,FALSE),VLOOKUP($A42,'02.คีย์เทอม1'!$A$9:$DY$58,41,FALSE))+IF(VLOOKUP($A42,'03.คีย์เทอม2'!$A$9:$DY$58,41,FALSE)="",VLOOKUP($A42,'03.คีย์เทอม2'!$A$9:$DY$58,40,FALSE),VLOOKUP($A42,'03.คีย์เทอม2'!$A$9:$DY$58,41,FALSE)))*100/200))))</f>
        <v/>
      </c>
      <c r="Q42" s="125" t="str">
        <f>IF(P$8="","",IF('2.ชื่อนักเรียน'!$R43="ร","ร",IF('2.ชื่อนักเรียน'!$R43="มส","",IF(P42="","",IF(P42&gt;=80,4,IF(P42&gt;=75,3.5,IF(P42&gt;=70,3,IF(P42&gt;=65,2.5,IF(P42&gt;=60,2,IF(P42&gt;=55,1.5,IF(P42&gt;=50,1,0)))))))))))</f>
        <v/>
      </c>
      <c r="R42" s="126" t="str">
        <f>IF(R$8="","",IF('2.ชื่อนักเรียน'!$R43="ร","ร",IF('2.ชื่อนักเรียน'!$R43="มส","",IF(OR(VLOOKUP($A42,'02.คีย์เทอม1'!$A$9:$DY$58,45,FALSE)="",VLOOKUP($A42,'03.คีย์เทอม2'!$A$9:$DY$58,45,FALSE)=""),"",(IF(VLOOKUP($A42,'02.คีย์เทอม1'!$A$9:$DY$58,46,FALSE)="",VLOOKUP($A42,'02.คีย์เทอม1'!$A$9:$DY$58,45,FALSE),VLOOKUP($A42,'02.คีย์เทอม1'!$A$9:$DY$58,46,FALSE))+IF(VLOOKUP($A42,'03.คีย์เทอม2'!$A$9:$DY$58,46,FALSE)="",VLOOKUP($A42,'03.คีย์เทอม2'!$A$9:$DY$58,45,FALSE),VLOOKUP($A42,'03.คีย์เทอม2'!$A$9:$DY$58,46,FALSE)))*100/200))))</f>
        <v/>
      </c>
      <c r="S42" s="125" t="str">
        <f>IF(R$8="","",IF('2.ชื่อนักเรียน'!$R43="ร","ร",IF('2.ชื่อนักเรียน'!$R43="มส","",IF(R42="","",IF(R42&gt;=80,4,IF(R42&gt;=75,3.5,IF(R42&gt;=70,3,IF(R42&gt;=65,2.5,IF(R42&gt;=60,2,IF(R42&gt;=55,1.5,IF(R42&gt;=50,1,0)))))))))))</f>
        <v/>
      </c>
      <c r="T42" s="126" t="str">
        <f>IF(T$8="","",IF('2.ชื่อนักเรียน'!$R43="ร","ร",IF('2.ชื่อนักเรียน'!$R43="มส","",IF(OR(VLOOKUP($A42,'02.คีย์เทอม1'!$A$9:$DY$58,50,FALSE)="",VLOOKUP($A42,'03.คีย์เทอม2'!$A$9:$DY$58,50,FALSE)=""),"",(IF(VLOOKUP($A42,'02.คีย์เทอม1'!$A$9:$DY$58,51,FALSE)="",VLOOKUP($A42,'02.คีย์เทอม1'!$A$9:$DY$58,50,FALSE),VLOOKUP($A42,'02.คีย์เทอม1'!$A$9:$DY$58,51,FALSE))+IF(VLOOKUP($A42,'03.คีย์เทอม2'!$A$9:$DY$58,51,FALSE)="",VLOOKUP($A42,'03.คีย์เทอม2'!$A$9:$DY$58,50,FALSE),VLOOKUP($A42,'03.คีย์เทอม2'!$A$9:$DY$58,51,FALSE)))*100/200))))</f>
        <v/>
      </c>
      <c r="U42" s="125" t="str">
        <f>IF(T$8="","",IF('2.ชื่อนักเรียน'!$R43="ร","ร",IF('2.ชื่อนักเรียน'!$R43="มส","",IF(T42="","",IF(T42&gt;=80,4,IF(T42&gt;=75,3.5,IF(T42&gt;=70,3,IF(T42&gt;=65,2.5,IF(T42&gt;=60,2,IF(T42&gt;=55,1.5,IF(T42&gt;=50,1,0)))))))))))</f>
        <v/>
      </c>
      <c r="V42" s="126" t="str">
        <f>IF(V$8="","",IF('2.ชื่อนักเรียน'!$R43="ร","ร",IF('2.ชื่อนักเรียน'!$R43="มส","",IF(OR(VLOOKUP($A42,'02.คีย์เทอม1'!$A$9:$DY$58,55,FALSE)="",VLOOKUP($A42,'03.คีย์เทอม2'!$A$9:$DY$58,55,FALSE)=""),"",(IF(VLOOKUP($A42,'02.คีย์เทอม1'!$A$9:$DY$58,56,FALSE)="",VLOOKUP($A42,'02.คีย์เทอม1'!$A$9:$DY$58,55,FALSE),VLOOKUP($A42,'02.คีย์เทอม1'!$A$9:$DY$58,56,FALSE))+IF(VLOOKUP($A42,'03.คีย์เทอม2'!$A$9:$DY$58,56,FALSE)="",VLOOKUP($A42,'03.คีย์เทอม2'!$A$9:$DY$58,55,FALSE),VLOOKUP($A42,'03.คีย์เทอม2'!$A$9:$DY$58,56,FALSE)))*100/200))))</f>
        <v/>
      </c>
      <c r="W42" s="208" t="str">
        <f>IF(V$8="","",IF('2.ชื่อนักเรียน'!$R43="ร","ร",IF('2.ชื่อนักเรียน'!$R43="มส","",IF(V42="","",IF(V42&gt;=80,4,IF(V42&gt;=75,3.5,IF(V42&gt;=70,3,IF(V42&gt;=65,2.5,IF(V42&gt;=60,2,IF(V42&gt;=55,1.5,IF(V42&gt;=50,1,0)))))))))))</f>
        <v/>
      </c>
      <c r="X42" s="18">
        <v>33</v>
      </c>
      <c r="Y42" s="122" t="str">
        <f>IF('2.ชื่อนักเรียน'!$C43="","",'2.ชื่อนักเรียน'!$C43)</f>
        <v/>
      </c>
      <c r="Z42" s="272" t="str">
        <f>IF('2.ชื่อนักเรียน'!$D43="","",'2.ชื่อนักเรียน'!$D43)</f>
        <v/>
      </c>
      <c r="AA42" s="378" t="str">
        <f>IF(AA$8="","",IF('2.ชื่อนักเรียน'!$R43="ร","ร",IF('2.ชื่อนักเรียน'!$R43="มส","",IF(OR(VLOOKUP($A42,'02.คีย์เทอม1'!$A$9:$DY$58,60,FALSE)="",VLOOKUP($A42,'03.คีย์เทอม2'!$A$9:$DY$58,60,FALSE)=""),"",(IF(VLOOKUP($A42,'02.คีย์เทอม1'!$A$9:$DY$58,61,FALSE)="",VLOOKUP($A42,'02.คีย์เทอม1'!$A$9:$DY$58,60,FALSE),VLOOKUP($A42,'02.คีย์เทอม1'!$A$9:$DY$58,61,FALSE))+IF(VLOOKUP($A42,'03.คีย์เทอม2'!$A$9:$DY$58,61,FALSE)="",VLOOKUP($A42,'03.คีย์เทอม2'!$A$9:$DY$58,60,FALSE),VLOOKUP($A42,'03.คีย์เทอม2'!$A$9:$DY$58,61,FALSE)))*100/200))))</f>
        <v/>
      </c>
      <c r="AB42" s="125" t="str">
        <f>IF(AA$8="","",IF('2.ชื่อนักเรียน'!$R43="ร","ร",IF('2.ชื่อนักเรียน'!$R43="มส","",IF(AA42="","",IF(AA42&gt;=80,4,IF(AA42&gt;=75,3.5,IF(AA42&gt;=70,3,IF(AA42&gt;=65,2.5,IF(AA42&gt;=60,2,IF(AA42&gt;=55,1.5,IF(AA42&gt;=50,1,0)))))))))))</f>
        <v/>
      </c>
      <c r="AC42" s="126" t="str">
        <f>IF(AC$8="","",IF('2.ชื่อนักเรียน'!$R43="ร","ร",IF('2.ชื่อนักเรียน'!$R43="มส","",IF(OR(VLOOKUP($A42,'02.คีย์เทอม1'!$A$9:$DY$58,65,FALSE)="",VLOOKUP($A42,'03.คีย์เทอม2'!$A$9:$DY$58,65,FALSE)=""),"",(IF(VLOOKUP($A42,'02.คีย์เทอม1'!$A$9:$DY$58,66,FALSE)="",VLOOKUP($A42,'02.คีย์เทอม1'!$A$9:$DY$58,65,FALSE),VLOOKUP($A42,'02.คีย์เทอม1'!$A$9:$DY$58,66,FALSE))+IF(VLOOKUP($A42,'03.คีย์เทอม2'!$A$9:$DY$58,66,FALSE)="",VLOOKUP($A42,'03.คีย์เทอม2'!$A$9:$DY$58,65,FALSE),VLOOKUP($A42,'03.คีย์เทอม2'!$A$9:$DY$58,66,FALSE)))*100/200))))</f>
        <v/>
      </c>
      <c r="AD42" s="125" t="str">
        <f>IF(AC$8="","",IF('2.ชื่อนักเรียน'!$R43="ร","ร",IF('2.ชื่อนักเรียน'!$R43="มส","",IF(AC42="","",IF(AC42&gt;=80,4,IF(AC42&gt;=75,3.5,IF(AC42&gt;=70,3,IF(AC42&gt;=65,2.5,IF(AC42&gt;=60,2,IF(AC42&gt;=55,1.5,IF(AC42&gt;=50,1,0)))))))))))</f>
        <v/>
      </c>
      <c r="AE42" s="126" t="str">
        <f>IF(AE$8="","",IF('2.ชื่อนักเรียน'!$R43="ร","ร",IF('2.ชื่อนักเรียน'!$R43="มส","",IF(OR(VLOOKUP($A42,'02.คีย์เทอม1'!$A$9:$DY$58,70,FALSE)="",VLOOKUP($A42,'03.คีย์เทอม2'!$A$9:$DY$58,70,FALSE)=""),"",(IF(VLOOKUP($A42,'02.คีย์เทอม1'!$A$9:$DY$58,71,FALSE)="",VLOOKUP($A42,'02.คีย์เทอม1'!$A$9:$DY$58,70,FALSE),VLOOKUP($A42,'02.คีย์เทอม1'!$A$9:$DY$58,71,FALSE))+IF(VLOOKUP($A42,'03.คีย์เทอม2'!$A$9:$DY$58,71,FALSE)="",VLOOKUP($A42,'03.คีย์เทอม2'!$A$9:$DY$58,70,FALSE),VLOOKUP($A42,'03.คีย์เทอม2'!$A$9:$DY$58,71,FALSE)))*100/200))))</f>
        <v/>
      </c>
      <c r="AF42" s="125" t="str">
        <f>IF(AE$8="","",IF('2.ชื่อนักเรียน'!$R43="ร","ร",IF('2.ชื่อนักเรียน'!$R43="มส","",IF(AE42="","",IF(AE42&gt;=80,4,IF(AE42&gt;=75,3.5,IF(AE42&gt;=70,3,IF(AE42&gt;=65,2.5,IF(AE42&gt;=60,2,IF(AE42&gt;=55,1.5,IF(AE42&gt;=50,1,0)))))))))))</f>
        <v/>
      </c>
      <c r="AG42" s="126" t="str">
        <f>IF(AG$8="","",IF('2.ชื่อนักเรียน'!$R43="ร","ร",IF('2.ชื่อนักเรียน'!$R43="มส","",IF(OR(VLOOKUP($A42,'02.คีย์เทอม1'!$A$9:$DY$58,75,FALSE)="",VLOOKUP($A42,'03.คีย์เทอม2'!$A$9:$DY$58,75,FALSE)=""),"",(IF(VLOOKUP($A42,'02.คีย์เทอม1'!$A$9:$DY$58,76,FALSE)="",VLOOKUP($A42,'02.คีย์เทอม1'!$A$9:$DY$58,75,FALSE),VLOOKUP($A42,'02.คีย์เทอม1'!$A$9:$DY$58,76,FALSE))+IF(VLOOKUP($A42,'03.คีย์เทอม2'!$A$9:$DY$58,76,FALSE)="",VLOOKUP($A42,'03.คีย์เทอม2'!$A$9:$DY$58,75,FALSE),VLOOKUP($A42,'03.คีย์เทอม2'!$A$9:$DY$58,76,FALSE)))*100/200))))</f>
        <v/>
      </c>
      <c r="AH42" s="125" t="str">
        <f>IF(AG$8="","",IF('2.ชื่อนักเรียน'!$R43="ร","ร",IF('2.ชื่อนักเรียน'!$R43="มส","",IF(AG42="","",IF(AG42&gt;=80,4,IF(AG42&gt;=75,3.5,IF(AG42&gt;=70,3,IF(AG42&gt;=65,2.5,IF(AG42&gt;=60,2,IF(AG42&gt;=55,1.5,IF(AG42&gt;=50,1,0)))))))))))</f>
        <v/>
      </c>
      <c r="AI42" s="126" t="str">
        <f>IF(AI$8="","",IF('2.ชื่อนักเรียน'!$R43="ร","ร",IF('2.ชื่อนักเรียน'!$R43="มส","",IF(OR(VLOOKUP($A42,'02.คีย์เทอม1'!$A$9:$DY$58,80,FALSE)="",VLOOKUP($A42,'03.คีย์เทอม2'!$A$9:$DY$58,80,FALSE)=""),"",(IF(VLOOKUP($A42,'02.คีย์เทอม1'!$A$9:$DY$58,81,FALSE)="",VLOOKUP($A42,'02.คีย์เทอม1'!$A$9:$DY$58,80,FALSE),VLOOKUP($A42,'02.คีย์เทอม1'!$A$9:$DY$58,81,FALSE))+IF(VLOOKUP($A42,'03.คีย์เทอม2'!$A$9:$DY$58,81,FALSE)="",VLOOKUP($A42,'03.คีย์เทอม2'!$A$9:$DY$58,80,FALSE),VLOOKUP($A42,'03.คีย์เทอม2'!$A$9:$DY$58,81,FALSE)))*100/200))))</f>
        <v/>
      </c>
      <c r="AJ42" s="125" t="str">
        <f>IF(AI$8="","",IF('2.ชื่อนักเรียน'!$R43="ร","ร",IF('2.ชื่อนักเรียน'!$R43="มส","",IF(AI42="","",IF(AI42&gt;=80,4,IF(AI42&gt;=75,3.5,IF(AI42&gt;=70,3,IF(AI42&gt;=65,2.5,IF(AI42&gt;=60,2,IF(AI42&gt;=55,1.5,IF(AI42&gt;=50,1,0)))))))))))</f>
        <v/>
      </c>
      <c r="AK42" s="126" t="str">
        <f>IF(AK$8="","",IF('2.ชื่อนักเรียน'!$R43="ร","ร",IF('2.ชื่อนักเรียน'!$R43="มส","",IF(OR(VLOOKUP($A42,'02.คีย์เทอม1'!$A$9:$DY$58,85,FALSE)="",VLOOKUP($A42,'03.คีย์เทอม2'!$A$9:$DY$58,85,FALSE)=""),"",(IF(VLOOKUP($A42,'02.คีย์เทอม1'!$A$9:$DY$58,86,FALSE)="",VLOOKUP($A42,'02.คีย์เทอม1'!$A$9:$DY$58,85,FALSE),VLOOKUP($A42,'02.คีย์เทอม1'!$A$9:$DY$58,86,FALSE))+IF(VLOOKUP($A42,'03.คีย์เทอม2'!$A$9:$DY$58,86,FALSE)="",VLOOKUP($A42,'03.คีย์เทอม2'!$A$9:$DY$58,85,FALSE),VLOOKUP($A42,'03.คีย์เทอม2'!$A$9:$DY$58,86,FALSE)))*100/200))))</f>
        <v/>
      </c>
      <c r="AL42" s="125" t="str">
        <f>IF(AK$8="","",IF('2.ชื่อนักเรียน'!$R43="ร","ร",IF('2.ชื่อนักเรียน'!$R43="มส","",IF(AK42="","",IF(AK42&gt;=80,4,IF(AK42&gt;=75,3.5,IF(AK42&gt;=70,3,IF(AK42&gt;=65,2.5,IF(AK42&gt;=60,2,IF(AK42&gt;=55,1.5,IF(AK42&gt;=50,1,0)))))))))))</f>
        <v/>
      </c>
      <c r="AM42" s="126" t="str">
        <f>IF(AM$8="","",IF('2.ชื่อนักเรียน'!$R43="ร","ร",IF('2.ชื่อนักเรียน'!$R43="มส","",IF(OR(VLOOKUP($A42,'02.คีย์เทอม1'!$A$9:$DY$58,90,FALSE)="",VLOOKUP($A42,'03.คีย์เทอม2'!$A$9:$DY$58,90,FALSE)=""),"",(IF(VLOOKUP($A42,'02.คีย์เทอม1'!$A$9:$DY$58,91,FALSE)="",VLOOKUP($A42,'02.คีย์เทอม1'!$A$9:$DY$58,90,FALSE),VLOOKUP($A42,'02.คีย์เทอม1'!$A$9:$DY$58,91,FALSE))+IF(VLOOKUP($A42,'03.คีย์เทอม2'!$A$9:$DY$58,91,FALSE)="",VLOOKUP($A42,'03.คีย์เทอม2'!$A$9:$DY$58,90,FALSE),VLOOKUP($A42,'03.คีย์เทอม2'!$A$9:$DY$58,91,FALSE)))*100/200))))</f>
        <v/>
      </c>
      <c r="AN42" s="125" t="str">
        <f>IF(AM$8="","",IF('2.ชื่อนักเรียน'!$R43="ร","ร",IF('2.ชื่อนักเรียน'!$R43="มส","",IF(AM42="","",IF(AM42&gt;=80,4,IF(AM42&gt;=75,3.5,IF(AM42&gt;=70,3,IF(AM42&gt;=65,2.5,IF(AM42&gt;=60,2,IF(AM42&gt;=55,1.5,IF(AM42&gt;=50,1,0)))))))))))</f>
        <v/>
      </c>
      <c r="AO42" s="126" t="str">
        <f>IF(AO$8="","",IF('2.ชื่อนักเรียน'!$R43="ร","ร",IF('2.ชื่อนักเรียน'!$R43="มส","",IF(OR(VLOOKUP($A42,'02.คีย์เทอม1'!$A$9:$DY$58,95,FALSE)="",VLOOKUP($A42,'03.คีย์เทอม2'!$A$9:$DY$58,95,FALSE)=""),"",(IF(VLOOKUP($A42,'02.คีย์เทอม1'!$A$9:$DY$58,96,FALSE)="",VLOOKUP($A42,'02.คีย์เทอม1'!$A$9:$DY$58,95,FALSE),VLOOKUP($A42,'02.คีย์เทอม1'!$A$9:$DY$58,96,FALSE))+IF(VLOOKUP($A42,'03.คีย์เทอม2'!$A$9:$DY$58,96,FALSE)="",VLOOKUP($A42,'03.คีย์เทอม2'!$A$9:$DY$58,95,FALSE),VLOOKUP($A42,'03.คีย์เทอม2'!$A$9:$DY$58,96,FALSE)))*100/200))))</f>
        <v/>
      </c>
      <c r="AP42" s="125" t="str">
        <f>IF(AO$8="","",IF('2.ชื่อนักเรียน'!$R43="ร","ร",IF('2.ชื่อนักเรียน'!$R43="มส","",IF(AO42="","",IF(AO42&gt;=80,4,IF(AO42&gt;=75,3.5,IF(AO42&gt;=70,3,IF(AO42&gt;=65,2.5,IF(AO42&gt;=60,2,IF(AO42&gt;=55,1.5,IF(AO42&gt;=50,1,0)))))))))))</f>
        <v/>
      </c>
      <c r="AQ42" s="126" t="str">
        <f>IF(AQ$8="","",IF('2.ชื่อนักเรียน'!$R43="ร","ร",IF('2.ชื่อนักเรียน'!$R43="มส","",IF(OR(VLOOKUP($A42,'02.คีย์เทอม1'!$A$9:$DY$58,100,FALSE)="",VLOOKUP($A42,'03.คีย์เทอม2'!$A$9:$DY$58,100,FALSE)=""),"",(IF(VLOOKUP($A42,'02.คีย์เทอม1'!$A$9:$DY$58,101,FALSE)="",VLOOKUP($A42,'02.คีย์เทอม1'!$A$9:$DY$58,100,FALSE),VLOOKUP($A42,'02.คีย์เทอม1'!$A$9:$DY$58,101,FALSE))+IF(VLOOKUP($A42,'03.คีย์เทอม2'!$A$9:$DY$58,101,FALSE)="",VLOOKUP($A42,'03.คีย์เทอม2'!$A$9:$DY$58,100,FALSE),VLOOKUP($A42,'03.คีย์เทอม2'!$A$9:$DY$58,101,FALSE)))*100/200))))</f>
        <v/>
      </c>
      <c r="AR42" s="125" t="str">
        <f>IF(AQ$8="","",IF('2.ชื่อนักเรียน'!$R43="ร","ร",IF('2.ชื่อนักเรียน'!$R43="มส","",IF(AQ42="","",IF(AQ42&gt;=80,4,IF(AQ42&gt;=75,3.5,IF(AQ42&gt;=70,3,IF(AQ42&gt;=65,2.5,IF(AQ42&gt;=60,2,IF(AQ42&gt;=55,1.5,IF(AQ42&gt;=50,1,0)))))))))))</f>
        <v/>
      </c>
      <c r="AS42" s="126" t="str">
        <f>IF(AS$8="","",IF('2.ชื่อนักเรียน'!$R43="ร","ร",IF('2.ชื่อนักเรียน'!$R43="มส","",IF(OR(VLOOKUP($A42,'02.คีย์เทอม1'!$A$9:$DY$58,105,FALSE)="",VLOOKUP($A42,'03.คีย์เทอม2'!$A$9:$DY$58,105,FALSE)=""),"",(IF(VLOOKUP($A42,'02.คีย์เทอม1'!$A$9:$DY$58,106,FALSE)="",VLOOKUP($A42,'02.คีย์เทอม1'!$A$9:$DY$58,105,FALSE),VLOOKUP($A42,'02.คีย์เทอม1'!$A$9:$DY$58,106,FALSE))+IF(VLOOKUP($A42,'03.คีย์เทอม2'!$A$9:$DY$58,106,FALSE)="",VLOOKUP($A42,'03.คีย์เทอม2'!$A$9:$DY$58,105,FALSE),VLOOKUP($A42,'03.คีย์เทอม2'!$A$9:$DY$58,106,FALSE)))*100/200))))</f>
        <v/>
      </c>
      <c r="AT42" s="125" t="str">
        <f>IF(AS$8="","",IF('2.ชื่อนักเรียน'!$R43="ร","ร",IF('2.ชื่อนักเรียน'!$R43="มส","",IF(AS42="","",IF(AS42&gt;=80,4,IF(AS42&gt;=75,3.5,IF(AS42&gt;=70,3,IF(AS42&gt;=65,2.5,IF(AS42&gt;=60,2,IF(AS42&gt;=55,1.5,IF(AS42&gt;=50,1,0)))))))))))</f>
        <v/>
      </c>
      <c r="AU42" s="126" t="str">
        <f t="shared" si="16"/>
        <v/>
      </c>
      <c r="AV42" s="126" t="str">
        <f t="shared" si="17"/>
        <v/>
      </c>
      <c r="AW42" s="541" t="str">
        <f t="shared" si="18"/>
        <v/>
      </c>
      <c r="AX42" s="539" t="str">
        <f>IF('2.ชื่อนักเรียน'!R43="มส","มส",IF('2.ชื่อนักเรียน'!R43="ย้าย","ย้าย",IF('2.ชื่อนักเรียน'!R43="ร","ร",IF(CE42="","",RANK(CE42,$CE$10:$CE$59,0)))))</f>
        <v/>
      </c>
      <c r="AY42" s="393" t="str">
        <f t="shared" si="19"/>
        <v/>
      </c>
      <c r="AZ42" s="381" t="str">
        <f t="shared" si="1"/>
        <v/>
      </c>
      <c r="BA42" s="383" t="str">
        <f t="shared" si="20"/>
        <v/>
      </c>
      <c r="BB42" s="335" t="str">
        <f t="shared" si="2"/>
        <v/>
      </c>
      <c r="BC42" s="335" t="str">
        <f t="shared" si="21"/>
        <v/>
      </c>
      <c r="BD42" s="335" t="str">
        <f t="shared" si="3"/>
        <v/>
      </c>
      <c r="BE42" s="335" t="str">
        <f t="shared" si="4"/>
        <v/>
      </c>
      <c r="BF42" s="331" t="str">
        <f t="shared" si="5"/>
        <v/>
      </c>
      <c r="BG42" s="331" t="str">
        <f t="shared" si="6"/>
        <v/>
      </c>
      <c r="BH42" s="331" t="str">
        <f t="shared" si="7"/>
        <v/>
      </c>
      <c r="BI42" s="331" t="str">
        <f t="shared" si="22"/>
        <v/>
      </c>
      <c r="BJ42" s="331" t="str">
        <f t="shared" si="8"/>
        <v/>
      </c>
      <c r="BK42" s="331" t="str">
        <f t="shared" si="23"/>
        <v/>
      </c>
      <c r="BL42" s="335" t="str">
        <f t="shared" si="9"/>
        <v/>
      </c>
      <c r="BM42" s="335" t="str">
        <f t="shared" si="10"/>
        <v/>
      </c>
      <c r="BN42" s="335" t="str">
        <f t="shared" si="11"/>
        <v/>
      </c>
      <c r="BO42" s="335" t="str">
        <f t="shared" si="12"/>
        <v/>
      </c>
      <c r="BP42" s="331" t="str">
        <f t="shared" si="13"/>
        <v/>
      </c>
      <c r="BQ42" s="384" t="str">
        <f t="shared" si="14"/>
        <v/>
      </c>
      <c r="BR42" s="332" t="str">
        <f t="shared" si="15"/>
        <v/>
      </c>
      <c r="BS42" s="381" t="str">
        <f t="shared" si="24"/>
        <v/>
      </c>
      <c r="BT42" s="331" t="str">
        <f t="shared" si="25"/>
        <v/>
      </c>
      <c r="BU42" s="331" t="str">
        <f t="shared" si="26"/>
        <v/>
      </c>
      <c r="BV42" s="331" t="str">
        <f t="shared" si="27"/>
        <v/>
      </c>
      <c r="BW42" s="331" t="str">
        <f t="shared" si="28"/>
        <v/>
      </c>
      <c r="BX42" s="331" t="str">
        <f t="shared" si="29"/>
        <v/>
      </c>
      <c r="BY42" s="331" t="str">
        <f t="shared" si="30"/>
        <v/>
      </c>
      <c r="BZ42" s="331" t="str">
        <f t="shared" si="31"/>
        <v/>
      </c>
      <c r="CA42" s="331" t="str">
        <f t="shared" si="32"/>
        <v/>
      </c>
      <c r="CB42" s="331" t="str">
        <f t="shared" si="33"/>
        <v/>
      </c>
      <c r="CC42" s="384" t="str">
        <f t="shared" si="34"/>
        <v/>
      </c>
      <c r="CD42" s="332" t="str">
        <f t="shared" si="35"/>
        <v/>
      </c>
      <c r="CE42" s="177" t="str">
        <f t="shared" si="36"/>
        <v/>
      </c>
    </row>
    <row r="43" spans="1:83" s="17" customFormat="1" ht="16.5" customHeight="1" x14ac:dyDescent="0.2">
      <c r="A43" s="18">
        <v>34</v>
      </c>
      <c r="B43" s="122" t="str">
        <f>IF('2.ชื่อนักเรียน'!$C44="","",'2.ชื่อนักเรียน'!$C44)</f>
        <v/>
      </c>
      <c r="C43" s="26" t="str">
        <f>IF('2.ชื่อนักเรียน'!$D44="","",'2.ชื่อนักเรียน'!$D44)</f>
        <v/>
      </c>
      <c r="D43" s="207" t="str">
        <f>IF(D$8="","",IF('2.ชื่อนักเรียน'!$R44="ร","ร",IF('2.ชื่อนักเรียน'!$R44="มส","",IF(OR(VLOOKUP($A43,'02.คีย์เทอม1'!$A$9:$DY$58,10,FALSE)="",VLOOKUP($A43,'03.คีย์เทอม2'!$A$9:$DY$58,10,FALSE)=""),"",(IF(VLOOKUP($A43,'02.คีย์เทอม1'!$A$9:$DY$58,11,FALSE)="",VLOOKUP($A43,'02.คีย์เทอม1'!$A$9:$DY$58,10,FALSE),VLOOKUP($A43,'02.คีย์เทอม1'!$A$9:$DY$58,11,FALSE))+IF(VLOOKUP($A43,'03.คีย์เทอม2'!$A$9:$DY$58,11,FALSE)="",VLOOKUP($A43,'03.คีย์เทอม2'!$A$9:$DY$58,10,FALSE),VLOOKUP($A43,'03.คีย์เทอม2'!$A$9:$DY$58,11,FALSE)))*100/200))))</f>
        <v/>
      </c>
      <c r="E43" s="125" t="str">
        <f>IF(D$8="","",IF('2.ชื่อนักเรียน'!$R44="ร","ร",IF('2.ชื่อนักเรียน'!$R44="มส","",IF(D43="","",IF(D43&gt;=80,4,IF(D43&gt;=75,3.5,IF(D43&gt;=70,3,IF(D43&gt;=65,2.5,IF(D43&gt;=60,2,IF(D43&gt;=55,1.5,IF(D43&gt;=50,1,0)))))))))))</f>
        <v/>
      </c>
      <c r="F43" s="126" t="str">
        <f>IF(F$8="","",IF('2.ชื่อนักเรียน'!$R44="ร","ร",IF('2.ชื่อนักเรียน'!$R44="มส","",IF(OR(VLOOKUP($A43,'02.คีย์เทอม1'!$A$9:$DY$58,15,FALSE)="",VLOOKUP($A43,'03.คีย์เทอม2'!$A$9:$DY$58,15,FALSE)=""),"",(IF(VLOOKUP($A43,'02.คีย์เทอม1'!$A$9:$DY$58,16,FALSE)="",VLOOKUP($A43,'02.คีย์เทอม1'!$A$9:$DY$58,15,FALSE),VLOOKUP($A43,'02.คีย์เทอม1'!$A$9:$DY$58,16,FALSE))+IF(VLOOKUP($A43,'03.คีย์เทอม2'!$A$9:$DY$58,16,FALSE)="",VLOOKUP($A43,'03.คีย์เทอม2'!$A$9:$DY$58,15,FALSE),VLOOKUP($A43,'03.คีย์เทอม2'!$A$9:$DY$58,16,FALSE)))*100/200))))</f>
        <v/>
      </c>
      <c r="G43" s="125" t="str">
        <f>IF(F$8="","",IF('2.ชื่อนักเรียน'!$R44="ร","ร",IF('2.ชื่อนักเรียน'!$R44="มส","",IF(F43="","",IF(F43&gt;=80,4,IF(F43&gt;=75,3.5,IF(F43&gt;=70,3,IF(F43&gt;=65,2.5,IF(F43&gt;=60,2,IF(F43&gt;=55,1.5,IF(F43&gt;=50,1,0)))))))))))</f>
        <v/>
      </c>
      <c r="H43" s="126" t="str">
        <f>IF(H$8="","",IF('2.ชื่อนักเรียน'!$R44="ร","ร",IF('2.ชื่อนักเรียน'!$R44="มส","",IF(OR(VLOOKUP($A43,'02.คีย์เทอม1'!$A$9:$DY$58,20,FALSE)="",VLOOKUP($A43,'03.คีย์เทอม2'!$A$9:$DY$58,20,FALSE)=""),"",(IF(VLOOKUP($A43,'02.คีย์เทอม1'!$A$9:$DY$58,21,FALSE)="",VLOOKUP($A43,'02.คีย์เทอม1'!$A$9:$DY$58,20,FALSE),VLOOKUP($A43,'02.คีย์เทอม1'!$A$9:$DY$58,21,FALSE))+IF(VLOOKUP($A43,'03.คีย์เทอม2'!$A$9:$DY$58,21,FALSE)="",VLOOKUP($A43,'03.คีย์เทอม2'!$A$9:$DY$58,20,FALSE),VLOOKUP($A43,'03.คีย์เทอม2'!$A$9:$DY$58,21,FALSE)))*100/200))))</f>
        <v/>
      </c>
      <c r="I43" s="125" t="str">
        <f>IF(H$8="","",IF('2.ชื่อนักเรียน'!$R44="ร","ร",IF('2.ชื่อนักเรียน'!$R44="มส","",IF(H43="","",IF(H43&gt;=80,4,IF(H43&gt;=75,3.5,IF(H43&gt;=70,3,IF(H43&gt;=65,2.5,IF(H43&gt;=60,2,IF(H43&gt;=55,1.5,IF(H43&gt;=50,1,0)))))))))))</f>
        <v/>
      </c>
      <c r="J43" s="126" t="str">
        <f>IF(J$8="","",IF('2.ชื่อนักเรียน'!$R44="ร","ร",IF('2.ชื่อนักเรียน'!$R44="มส","",IF(OR(VLOOKUP($A43,'02.คีย์เทอม1'!$A$9:$DY$58,25,FALSE)="",VLOOKUP($A43,'03.คีย์เทอม2'!$A$9:$DY$58,25,FALSE)=""),"",(IF(VLOOKUP($A43,'02.คีย์เทอม1'!$A$9:$DY$58,26,FALSE)="",VLOOKUP($A43,'02.คีย์เทอม1'!$A$9:$DY$58,25,FALSE),VLOOKUP($A43,'02.คีย์เทอม1'!$A$9:$DY$58,26,FALSE))+IF(VLOOKUP($A43,'03.คีย์เทอม2'!$A$9:$DY$58,26,FALSE)="",VLOOKUP($A43,'03.คีย์เทอม2'!$A$9:$DY$58,25,FALSE),VLOOKUP($A43,'03.คีย์เทอม2'!$A$9:$DY$58,26,FALSE)))*100/200))))</f>
        <v/>
      </c>
      <c r="K43" s="125" t="str">
        <f>IF(J$8="","",IF('2.ชื่อนักเรียน'!$R44="ร","ร",IF('2.ชื่อนักเรียน'!$R44="มส","",IF(J43="","",IF(J43&gt;=80,4,IF(J43&gt;=75,3.5,IF(J43&gt;=70,3,IF(J43&gt;=65,2.5,IF(J43&gt;=60,2,IF(J43&gt;=55,1.5,IF(J43&gt;=50,1,0)))))))))))</f>
        <v/>
      </c>
      <c r="L43" s="126" t="str">
        <f>IF(L$8="","",IF('2.ชื่อนักเรียน'!$R44="ร","ร",IF('2.ชื่อนักเรียน'!$R44="มส","",IF(OR(VLOOKUP($A43,'02.คีย์เทอม1'!$A$9:$DY$58,30,FALSE)="",VLOOKUP($A43,'03.คีย์เทอม2'!$A$9:$DY$58,30,FALSE)=""),"",(IF(VLOOKUP($A43,'02.คีย์เทอม1'!$A$9:$DY$58,31,FALSE)="",VLOOKUP($A43,'02.คีย์เทอม1'!$A$9:$DY$58,30,FALSE),VLOOKUP($A43,'02.คีย์เทอม1'!$A$9:$DY$58,31,FALSE))+IF(VLOOKUP($A43,'03.คีย์เทอม2'!$A$9:$DY$58,31,FALSE)="",VLOOKUP($A43,'03.คีย์เทอม2'!$A$9:$DY$58,30,FALSE),VLOOKUP($A43,'03.คีย์เทอม2'!$A$9:$DY$58,31,FALSE)))*100/200))))</f>
        <v/>
      </c>
      <c r="M43" s="125" t="str">
        <f>IF(L$8="","",IF('2.ชื่อนักเรียน'!$R44="ร","ร",IF('2.ชื่อนักเรียน'!$R44="มส","",IF(L43="","",IF(L43&gt;=80,4,IF(L43&gt;=75,3.5,IF(L43&gt;=70,3,IF(L43&gt;=65,2.5,IF(L43&gt;=60,2,IF(L43&gt;=55,1.5,IF(L43&gt;=50,1,0)))))))))))</f>
        <v/>
      </c>
      <c r="N43" s="126" t="str">
        <f>IF(N$8="","",IF('2.ชื่อนักเรียน'!$R44="ร","ร",IF('2.ชื่อนักเรียน'!$R44="มส","",IF(OR(VLOOKUP($A43,'02.คีย์เทอม1'!$A$9:$DY$58,35,FALSE)="",VLOOKUP($A43,'03.คีย์เทอม2'!$A$9:$DY$58,35,FALSE)=""),"",(IF(VLOOKUP($A43,'02.คีย์เทอม1'!$A$9:$DY$58,36,FALSE)="",VLOOKUP($A43,'02.คีย์เทอม1'!$A$9:$DY$58,35,FALSE),VLOOKUP($A43,'02.คีย์เทอม1'!$A$9:$DY$58,36,FALSE))+IF(VLOOKUP($A43,'03.คีย์เทอม2'!$A$9:$DY$58,36,FALSE)="",VLOOKUP($A43,'03.คีย์เทอม2'!$A$9:$DY$58,35,FALSE),VLOOKUP($A43,'03.คีย์เทอม2'!$A$9:$DY$58,36,FALSE)))*100/200))))</f>
        <v/>
      </c>
      <c r="O43" s="125" t="str">
        <f>IF(N$8="","",IF('2.ชื่อนักเรียน'!$R44="ร","ร",IF('2.ชื่อนักเรียน'!$R44="มส","",IF(N43="","",IF(N43&gt;=80,4,IF(N43&gt;=75,3.5,IF(N43&gt;=70,3,IF(N43&gt;=65,2.5,IF(N43&gt;=60,2,IF(N43&gt;=55,1.5,IF(N43&gt;=50,1,0)))))))))))</f>
        <v/>
      </c>
      <c r="P43" s="126" t="str">
        <f>IF(P$8="","",IF('2.ชื่อนักเรียน'!$R44="ร","ร",IF('2.ชื่อนักเรียน'!$R44="มส","",IF(OR(VLOOKUP($A43,'02.คีย์เทอม1'!$A$9:$DY$58,40,FALSE)="",VLOOKUP($A43,'03.คีย์เทอม2'!$A$9:$DY$58,40,FALSE)=""),"",(IF(VLOOKUP($A43,'02.คีย์เทอม1'!$A$9:$DY$58,41,FALSE)="",VLOOKUP($A43,'02.คีย์เทอม1'!$A$9:$DY$58,40,FALSE),VLOOKUP($A43,'02.คีย์เทอม1'!$A$9:$DY$58,41,FALSE))+IF(VLOOKUP($A43,'03.คีย์เทอม2'!$A$9:$DY$58,41,FALSE)="",VLOOKUP($A43,'03.คีย์เทอม2'!$A$9:$DY$58,40,FALSE),VLOOKUP($A43,'03.คีย์เทอม2'!$A$9:$DY$58,41,FALSE)))*100/200))))</f>
        <v/>
      </c>
      <c r="Q43" s="125" t="str">
        <f>IF(P$8="","",IF('2.ชื่อนักเรียน'!$R44="ร","ร",IF('2.ชื่อนักเรียน'!$R44="มส","",IF(P43="","",IF(P43&gt;=80,4,IF(P43&gt;=75,3.5,IF(P43&gt;=70,3,IF(P43&gt;=65,2.5,IF(P43&gt;=60,2,IF(P43&gt;=55,1.5,IF(P43&gt;=50,1,0)))))))))))</f>
        <v/>
      </c>
      <c r="R43" s="126" t="str">
        <f>IF(R$8="","",IF('2.ชื่อนักเรียน'!$R44="ร","ร",IF('2.ชื่อนักเรียน'!$R44="มส","",IF(OR(VLOOKUP($A43,'02.คีย์เทอม1'!$A$9:$DY$58,45,FALSE)="",VLOOKUP($A43,'03.คีย์เทอม2'!$A$9:$DY$58,45,FALSE)=""),"",(IF(VLOOKUP($A43,'02.คีย์เทอม1'!$A$9:$DY$58,46,FALSE)="",VLOOKUP($A43,'02.คีย์เทอม1'!$A$9:$DY$58,45,FALSE),VLOOKUP($A43,'02.คีย์เทอม1'!$A$9:$DY$58,46,FALSE))+IF(VLOOKUP($A43,'03.คีย์เทอม2'!$A$9:$DY$58,46,FALSE)="",VLOOKUP($A43,'03.คีย์เทอม2'!$A$9:$DY$58,45,FALSE),VLOOKUP($A43,'03.คีย์เทอม2'!$A$9:$DY$58,46,FALSE)))*100/200))))</f>
        <v/>
      </c>
      <c r="S43" s="125" t="str">
        <f>IF(R$8="","",IF('2.ชื่อนักเรียน'!$R44="ร","ร",IF('2.ชื่อนักเรียน'!$R44="มส","",IF(R43="","",IF(R43&gt;=80,4,IF(R43&gt;=75,3.5,IF(R43&gt;=70,3,IF(R43&gt;=65,2.5,IF(R43&gt;=60,2,IF(R43&gt;=55,1.5,IF(R43&gt;=50,1,0)))))))))))</f>
        <v/>
      </c>
      <c r="T43" s="126" t="str">
        <f>IF(T$8="","",IF('2.ชื่อนักเรียน'!$R44="ร","ร",IF('2.ชื่อนักเรียน'!$R44="มส","",IF(OR(VLOOKUP($A43,'02.คีย์เทอม1'!$A$9:$DY$58,50,FALSE)="",VLOOKUP($A43,'03.คีย์เทอม2'!$A$9:$DY$58,50,FALSE)=""),"",(IF(VLOOKUP($A43,'02.คีย์เทอม1'!$A$9:$DY$58,51,FALSE)="",VLOOKUP($A43,'02.คีย์เทอม1'!$A$9:$DY$58,50,FALSE),VLOOKUP($A43,'02.คีย์เทอม1'!$A$9:$DY$58,51,FALSE))+IF(VLOOKUP($A43,'03.คีย์เทอม2'!$A$9:$DY$58,51,FALSE)="",VLOOKUP($A43,'03.คีย์เทอม2'!$A$9:$DY$58,50,FALSE),VLOOKUP($A43,'03.คีย์เทอม2'!$A$9:$DY$58,51,FALSE)))*100/200))))</f>
        <v/>
      </c>
      <c r="U43" s="125" t="str">
        <f>IF(T$8="","",IF('2.ชื่อนักเรียน'!$R44="ร","ร",IF('2.ชื่อนักเรียน'!$R44="มส","",IF(T43="","",IF(T43&gt;=80,4,IF(T43&gt;=75,3.5,IF(T43&gt;=70,3,IF(T43&gt;=65,2.5,IF(T43&gt;=60,2,IF(T43&gt;=55,1.5,IF(T43&gt;=50,1,0)))))))))))</f>
        <v/>
      </c>
      <c r="V43" s="126" t="str">
        <f>IF(V$8="","",IF('2.ชื่อนักเรียน'!$R44="ร","ร",IF('2.ชื่อนักเรียน'!$R44="มส","",IF(OR(VLOOKUP($A43,'02.คีย์เทอม1'!$A$9:$DY$58,55,FALSE)="",VLOOKUP($A43,'03.คีย์เทอม2'!$A$9:$DY$58,55,FALSE)=""),"",(IF(VLOOKUP($A43,'02.คีย์เทอม1'!$A$9:$DY$58,56,FALSE)="",VLOOKUP($A43,'02.คีย์เทอม1'!$A$9:$DY$58,55,FALSE),VLOOKUP($A43,'02.คีย์เทอม1'!$A$9:$DY$58,56,FALSE))+IF(VLOOKUP($A43,'03.คีย์เทอม2'!$A$9:$DY$58,56,FALSE)="",VLOOKUP($A43,'03.คีย์เทอม2'!$A$9:$DY$58,55,FALSE),VLOOKUP($A43,'03.คีย์เทอม2'!$A$9:$DY$58,56,FALSE)))*100/200))))</f>
        <v/>
      </c>
      <c r="W43" s="208" t="str">
        <f>IF(V$8="","",IF('2.ชื่อนักเรียน'!$R44="ร","ร",IF('2.ชื่อนักเรียน'!$R44="มส","",IF(V43="","",IF(V43&gt;=80,4,IF(V43&gt;=75,3.5,IF(V43&gt;=70,3,IF(V43&gt;=65,2.5,IF(V43&gt;=60,2,IF(V43&gt;=55,1.5,IF(V43&gt;=50,1,0)))))))))))</f>
        <v/>
      </c>
      <c r="X43" s="18">
        <v>34</v>
      </c>
      <c r="Y43" s="122" t="str">
        <f>IF('2.ชื่อนักเรียน'!$C44="","",'2.ชื่อนักเรียน'!$C44)</f>
        <v/>
      </c>
      <c r="Z43" s="272" t="str">
        <f>IF('2.ชื่อนักเรียน'!$D44="","",'2.ชื่อนักเรียน'!$D44)</f>
        <v/>
      </c>
      <c r="AA43" s="378" t="str">
        <f>IF(AA$8="","",IF('2.ชื่อนักเรียน'!$R44="ร","ร",IF('2.ชื่อนักเรียน'!$R44="มส","",IF(OR(VLOOKUP($A43,'02.คีย์เทอม1'!$A$9:$DY$58,60,FALSE)="",VLOOKUP($A43,'03.คีย์เทอม2'!$A$9:$DY$58,60,FALSE)=""),"",(IF(VLOOKUP($A43,'02.คีย์เทอม1'!$A$9:$DY$58,61,FALSE)="",VLOOKUP($A43,'02.คีย์เทอม1'!$A$9:$DY$58,60,FALSE),VLOOKUP($A43,'02.คีย์เทอม1'!$A$9:$DY$58,61,FALSE))+IF(VLOOKUP($A43,'03.คีย์เทอม2'!$A$9:$DY$58,61,FALSE)="",VLOOKUP($A43,'03.คีย์เทอม2'!$A$9:$DY$58,60,FALSE),VLOOKUP($A43,'03.คีย์เทอม2'!$A$9:$DY$58,61,FALSE)))*100/200))))</f>
        <v/>
      </c>
      <c r="AB43" s="125" t="str">
        <f>IF(AA$8="","",IF('2.ชื่อนักเรียน'!$R44="ร","ร",IF('2.ชื่อนักเรียน'!$R44="มส","",IF(AA43="","",IF(AA43&gt;=80,4,IF(AA43&gt;=75,3.5,IF(AA43&gt;=70,3,IF(AA43&gt;=65,2.5,IF(AA43&gt;=60,2,IF(AA43&gt;=55,1.5,IF(AA43&gt;=50,1,0)))))))))))</f>
        <v/>
      </c>
      <c r="AC43" s="126" t="str">
        <f>IF(AC$8="","",IF('2.ชื่อนักเรียน'!$R44="ร","ร",IF('2.ชื่อนักเรียน'!$R44="มส","",IF(OR(VLOOKUP($A43,'02.คีย์เทอม1'!$A$9:$DY$58,65,FALSE)="",VLOOKUP($A43,'03.คีย์เทอม2'!$A$9:$DY$58,65,FALSE)=""),"",(IF(VLOOKUP($A43,'02.คีย์เทอม1'!$A$9:$DY$58,66,FALSE)="",VLOOKUP($A43,'02.คีย์เทอม1'!$A$9:$DY$58,65,FALSE),VLOOKUP($A43,'02.คีย์เทอม1'!$A$9:$DY$58,66,FALSE))+IF(VLOOKUP($A43,'03.คีย์เทอม2'!$A$9:$DY$58,66,FALSE)="",VLOOKUP($A43,'03.คีย์เทอม2'!$A$9:$DY$58,65,FALSE),VLOOKUP($A43,'03.คีย์เทอม2'!$A$9:$DY$58,66,FALSE)))*100/200))))</f>
        <v/>
      </c>
      <c r="AD43" s="125" t="str">
        <f>IF(AC$8="","",IF('2.ชื่อนักเรียน'!$R44="ร","ร",IF('2.ชื่อนักเรียน'!$R44="มส","",IF(AC43="","",IF(AC43&gt;=80,4,IF(AC43&gt;=75,3.5,IF(AC43&gt;=70,3,IF(AC43&gt;=65,2.5,IF(AC43&gt;=60,2,IF(AC43&gt;=55,1.5,IF(AC43&gt;=50,1,0)))))))))))</f>
        <v/>
      </c>
      <c r="AE43" s="126" t="str">
        <f>IF(AE$8="","",IF('2.ชื่อนักเรียน'!$R44="ร","ร",IF('2.ชื่อนักเรียน'!$R44="มส","",IF(OR(VLOOKUP($A43,'02.คีย์เทอม1'!$A$9:$DY$58,70,FALSE)="",VLOOKUP($A43,'03.คีย์เทอม2'!$A$9:$DY$58,70,FALSE)=""),"",(IF(VLOOKUP($A43,'02.คีย์เทอม1'!$A$9:$DY$58,71,FALSE)="",VLOOKUP($A43,'02.คีย์เทอม1'!$A$9:$DY$58,70,FALSE),VLOOKUP($A43,'02.คีย์เทอม1'!$A$9:$DY$58,71,FALSE))+IF(VLOOKUP($A43,'03.คีย์เทอม2'!$A$9:$DY$58,71,FALSE)="",VLOOKUP($A43,'03.คีย์เทอม2'!$A$9:$DY$58,70,FALSE),VLOOKUP($A43,'03.คีย์เทอม2'!$A$9:$DY$58,71,FALSE)))*100/200))))</f>
        <v/>
      </c>
      <c r="AF43" s="125" t="str">
        <f>IF(AE$8="","",IF('2.ชื่อนักเรียน'!$R44="ร","ร",IF('2.ชื่อนักเรียน'!$R44="มส","",IF(AE43="","",IF(AE43&gt;=80,4,IF(AE43&gt;=75,3.5,IF(AE43&gt;=70,3,IF(AE43&gt;=65,2.5,IF(AE43&gt;=60,2,IF(AE43&gt;=55,1.5,IF(AE43&gt;=50,1,0)))))))))))</f>
        <v/>
      </c>
      <c r="AG43" s="126" t="str">
        <f>IF(AG$8="","",IF('2.ชื่อนักเรียน'!$R44="ร","ร",IF('2.ชื่อนักเรียน'!$R44="มส","",IF(OR(VLOOKUP($A43,'02.คีย์เทอม1'!$A$9:$DY$58,75,FALSE)="",VLOOKUP($A43,'03.คีย์เทอม2'!$A$9:$DY$58,75,FALSE)=""),"",(IF(VLOOKUP($A43,'02.คีย์เทอม1'!$A$9:$DY$58,76,FALSE)="",VLOOKUP($A43,'02.คีย์เทอม1'!$A$9:$DY$58,75,FALSE),VLOOKUP($A43,'02.คีย์เทอม1'!$A$9:$DY$58,76,FALSE))+IF(VLOOKUP($A43,'03.คีย์เทอม2'!$A$9:$DY$58,76,FALSE)="",VLOOKUP($A43,'03.คีย์เทอม2'!$A$9:$DY$58,75,FALSE),VLOOKUP($A43,'03.คีย์เทอม2'!$A$9:$DY$58,76,FALSE)))*100/200))))</f>
        <v/>
      </c>
      <c r="AH43" s="125" t="str">
        <f>IF(AG$8="","",IF('2.ชื่อนักเรียน'!$R44="ร","ร",IF('2.ชื่อนักเรียน'!$R44="มส","",IF(AG43="","",IF(AG43&gt;=80,4,IF(AG43&gt;=75,3.5,IF(AG43&gt;=70,3,IF(AG43&gt;=65,2.5,IF(AG43&gt;=60,2,IF(AG43&gt;=55,1.5,IF(AG43&gt;=50,1,0)))))))))))</f>
        <v/>
      </c>
      <c r="AI43" s="126" t="str">
        <f>IF(AI$8="","",IF('2.ชื่อนักเรียน'!$R44="ร","ร",IF('2.ชื่อนักเรียน'!$R44="มส","",IF(OR(VLOOKUP($A43,'02.คีย์เทอม1'!$A$9:$DY$58,80,FALSE)="",VLOOKUP($A43,'03.คีย์เทอม2'!$A$9:$DY$58,80,FALSE)=""),"",(IF(VLOOKUP($A43,'02.คีย์เทอม1'!$A$9:$DY$58,81,FALSE)="",VLOOKUP($A43,'02.คีย์เทอม1'!$A$9:$DY$58,80,FALSE),VLOOKUP($A43,'02.คีย์เทอม1'!$A$9:$DY$58,81,FALSE))+IF(VLOOKUP($A43,'03.คีย์เทอม2'!$A$9:$DY$58,81,FALSE)="",VLOOKUP($A43,'03.คีย์เทอม2'!$A$9:$DY$58,80,FALSE),VLOOKUP($A43,'03.คีย์เทอม2'!$A$9:$DY$58,81,FALSE)))*100/200))))</f>
        <v/>
      </c>
      <c r="AJ43" s="125" t="str">
        <f>IF(AI$8="","",IF('2.ชื่อนักเรียน'!$R44="ร","ร",IF('2.ชื่อนักเรียน'!$R44="มส","",IF(AI43="","",IF(AI43&gt;=80,4,IF(AI43&gt;=75,3.5,IF(AI43&gt;=70,3,IF(AI43&gt;=65,2.5,IF(AI43&gt;=60,2,IF(AI43&gt;=55,1.5,IF(AI43&gt;=50,1,0)))))))))))</f>
        <v/>
      </c>
      <c r="AK43" s="126" t="str">
        <f>IF(AK$8="","",IF('2.ชื่อนักเรียน'!$R44="ร","ร",IF('2.ชื่อนักเรียน'!$R44="มส","",IF(OR(VLOOKUP($A43,'02.คีย์เทอม1'!$A$9:$DY$58,85,FALSE)="",VLOOKUP($A43,'03.คีย์เทอม2'!$A$9:$DY$58,85,FALSE)=""),"",(IF(VLOOKUP($A43,'02.คีย์เทอม1'!$A$9:$DY$58,86,FALSE)="",VLOOKUP($A43,'02.คีย์เทอม1'!$A$9:$DY$58,85,FALSE),VLOOKUP($A43,'02.คีย์เทอม1'!$A$9:$DY$58,86,FALSE))+IF(VLOOKUP($A43,'03.คีย์เทอม2'!$A$9:$DY$58,86,FALSE)="",VLOOKUP($A43,'03.คีย์เทอม2'!$A$9:$DY$58,85,FALSE),VLOOKUP($A43,'03.คีย์เทอม2'!$A$9:$DY$58,86,FALSE)))*100/200))))</f>
        <v/>
      </c>
      <c r="AL43" s="125" t="str">
        <f>IF(AK$8="","",IF('2.ชื่อนักเรียน'!$R44="ร","ร",IF('2.ชื่อนักเรียน'!$R44="มส","",IF(AK43="","",IF(AK43&gt;=80,4,IF(AK43&gt;=75,3.5,IF(AK43&gt;=70,3,IF(AK43&gt;=65,2.5,IF(AK43&gt;=60,2,IF(AK43&gt;=55,1.5,IF(AK43&gt;=50,1,0)))))))))))</f>
        <v/>
      </c>
      <c r="AM43" s="126" t="str">
        <f>IF(AM$8="","",IF('2.ชื่อนักเรียน'!$R44="ร","ร",IF('2.ชื่อนักเรียน'!$R44="มส","",IF(OR(VLOOKUP($A43,'02.คีย์เทอม1'!$A$9:$DY$58,90,FALSE)="",VLOOKUP($A43,'03.คีย์เทอม2'!$A$9:$DY$58,90,FALSE)=""),"",(IF(VLOOKUP($A43,'02.คีย์เทอม1'!$A$9:$DY$58,91,FALSE)="",VLOOKUP($A43,'02.คีย์เทอม1'!$A$9:$DY$58,90,FALSE),VLOOKUP($A43,'02.คีย์เทอม1'!$A$9:$DY$58,91,FALSE))+IF(VLOOKUP($A43,'03.คีย์เทอม2'!$A$9:$DY$58,91,FALSE)="",VLOOKUP($A43,'03.คีย์เทอม2'!$A$9:$DY$58,90,FALSE),VLOOKUP($A43,'03.คีย์เทอม2'!$A$9:$DY$58,91,FALSE)))*100/200))))</f>
        <v/>
      </c>
      <c r="AN43" s="125" t="str">
        <f>IF(AM$8="","",IF('2.ชื่อนักเรียน'!$R44="ร","ร",IF('2.ชื่อนักเรียน'!$R44="มส","",IF(AM43="","",IF(AM43&gt;=80,4,IF(AM43&gt;=75,3.5,IF(AM43&gt;=70,3,IF(AM43&gt;=65,2.5,IF(AM43&gt;=60,2,IF(AM43&gt;=55,1.5,IF(AM43&gt;=50,1,0)))))))))))</f>
        <v/>
      </c>
      <c r="AO43" s="126" t="str">
        <f>IF(AO$8="","",IF('2.ชื่อนักเรียน'!$R44="ร","ร",IF('2.ชื่อนักเรียน'!$R44="มส","",IF(OR(VLOOKUP($A43,'02.คีย์เทอม1'!$A$9:$DY$58,95,FALSE)="",VLOOKUP($A43,'03.คีย์เทอม2'!$A$9:$DY$58,95,FALSE)=""),"",(IF(VLOOKUP($A43,'02.คีย์เทอม1'!$A$9:$DY$58,96,FALSE)="",VLOOKUP($A43,'02.คีย์เทอม1'!$A$9:$DY$58,95,FALSE),VLOOKUP($A43,'02.คีย์เทอม1'!$A$9:$DY$58,96,FALSE))+IF(VLOOKUP($A43,'03.คีย์เทอม2'!$A$9:$DY$58,96,FALSE)="",VLOOKUP($A43,'03.คีย์เทอม2'!$A$9:$DY$58,95,FALSE),VLOOKUP($A43,'03.คีย์เทอม2'!$A$9:$DY$58,96,FALSE)))*100/200))))</f>
        <v/>
      </c>
      <c r="AP43" s="125" t="str">
        <f>IF(AO$8="","",IF('2.ชื่อนักเรียน'!$R44="ร","ร",IF('2.ชื่อนักเรียน'!$R44="มส","",IF(AO43="","",IF(AO43&gt;=80,4,IF(AO43&gt;=75,3.5,IF(AO43&gt;=70,3,IF(AO43&gt;=65,2.5,IF(AO43&gt;=60,2,IF(AO43&gt;=55,1.5,IF(AO43&gt;=50,1,0)))))))))))</f>
        <v/>
      </c>
      <c r="AQ43" s="126" t="str">
        <f>IF(AQ$8="","",IF('2.ชื่อนักเรียน'!$R44="ร","ร",IF('2.ชื่อนักเรียน'!$R44="มส","",IF(OR(VLOOKUP($A43,'02.คีย์เทอม1'!$A$9:$DY$58,100,FALSE)="",VLOOKUP($A43,'03.คีย์เทอม2'!$A$9:$DY$58,100,FALSE)=""),"",(IF(VLOOKUP($A43,'02.คีย์เทอม1'!$A$9:$DY$58,101,FALSE)="",VLOOKUP($A43,'02.คีย์เทอม1'!$A$9:$DY$58,100,FALSE),VLOOKUP($A43,'02.คีย์เทอม1'!$A$9:$DY$58,101,FALSE))+IF(VLOOKUP($A43,'03.คีย์เทอม2'!$A$9:$DY$58,101,FALSE)="",VLOOKUP($A43,'03.คีย์เทอม2'!$A$9:$DY$58,100,FALSE),VLOOKUP($A43,'03.คีย์เทอม2'!$A$9:$DY$58,101,FALSE)))*100/200))))</f>
        <v/>
      </c>
      <c r="AR43" s="125" t="str">
        <f>IF(AQ$8="","",IF('2.ชื่อนักเรียน'!$R44="ร","ร",IF('2.ชื่อนักเรียน'!$R44="มส","",IF(AQ43="","",IF(AQ43&gt;=80,4,IF(AQ43&gt;=75,3.5,IF(AQ43&gt;=70,3,IF(AQ43&gt;=65,2.5,IF(AQ43&gt;=60,2,IF(AQ43&gt;=55,1.5,IF(AQ43&gt;=50,1,0)))))))))))</f>
        <v/>
      </c>
      <c r="AS43" s="126" t="str">
        <f>IF(AS$8="","",IF('2.ชื่อนักเรียน'!$R44="ร","ร",IF('2.ชื่อนักเรียน'!$R44="มส","",IF(OR(VLOOKUP($A43,'02.คีย์เทอม1'!$A$9:$DY$58,105,FALSE)="",VLOOKUP($A43,'03.คีย์เทอม2'!$A$9:$DY$58,105,FALSE)=""),"",(IF(VLOOKUP($A43,'02.คีย์เทอม1'!$A$9:$DY$58,106,FALSE)="",VLOOKUP($A43,'02.คีย์เทอม1'!$A$9:$DY$58,105,FALSE),VLOOKUP($A43,'02.คีย์เทอม1'!$A$9:$DY$58,106,FALSE))+IF(VLOOKUP($A43,'03.คีย์เทอม2'!$A$9:$DY$58,106,FALSE)="",VLOOKUP($A43,'03.คีย์เทอม2'!$A$9:$DY$58,105,FALSE),VLOOKUP($A43,'03.คีย์เทอม2'!$A$9:$DY$58,106,FALSE)))*100/200))))</f>
        <v/>
      </c>
      <c r="AT43" s="125" t="str">
        <f>IF(AS$8="","",IF('2.ชื่อนักเรียน'!$R44="ร","ร",IF('2.ชื่อนักเรียน'!$R44="มส","",IF(AS43="","",IF(AS43&gt;=80,4,IF(AS43&gt;=75,3.5,IF(AS43&gt;=70,3,IF(AS43&gt;=65,2.5,IF(AS43&gt;=60,2,IF(AS43&gt;=55,1.5,IF(AS43&gt;=50,1,0)))))))))))</f>
        <v/>
      </c>
      <c r="AU43" s="126" t="str">
        <f t="shared" si="16"/>
        <v/>
      </c>
      <c r="AV43" s="126" t="str">
        <f t="shared" si="17"/>
        <v/>
      </c>
      <c r="AW43" s="541" t="str">
        <f t="shared" si="18"/>
        <v/>
      </c>
      <c r="AX43" s="539" t="str">
        <f>IF('2.ชื่อนักเรียน'!R44="มส","มส",IF('2.ชื่อนักเรียน'!R44="ย้าย","ย้าย",IF('2.ชื่อนักเรียน'!R44="ร","ร",IF(CE43="","",RANK(CE43,$CE$10:$CE$59,0)))))</f>
        <v/>
      </c>
      <c r="AY43" s="393" t="str">
        <f t="shared" si="19"/>
        <v/>
      </c>
      <c r="AZ43" s="381" t="str">
        <f t="shared" si="1"/>
        <v/>
      </c>
      <c r="BA43" s="383" t="str">
        <f t="shared" si="20"/>
        <v/>
      </c>
      <c r="BB43" s="335" t="str">
        <f t="shared" si="2"/>
        <v/>
      </c>
      <c r="BC43" s="335" t="str">
        <f t="shared" si="21"/>
        <v/>
      </c>
      <c r="BD43" s="335" t="str">
        <f t="shared" si="3"/>
        <v/>
      </c>
      <c r="BE43" s="335" t="str">
        <f t="shared" si="4"/>
        <v/>
      </c>
      <c r="BF43" s="331" t="str">
        <f t="shared" si="5"/>
        <v/>
      </c>
      <c r="BG43" s="331" t="str">
        <f t="shared" si="6"/>
        <v/>
      </c>
      <c r="BH43" s="335" t="str">
        <f t="shared" si="7"/>
        <v/>
      </c>
      <c r="BI43" s="335" t="str">
        <f t="shared" si="22"/>
        <v/>
      </c>
      <c r="BJ43" s="335" t="str">
        <f t="shared" si="8"/>
        <v/>
      </c>
      <c r="BK43" s="335" t="str">
        <f t="shared" si="23"/>
        <v/>
      </c>
      <c r="BL43" s="335" t="str">
        <f t="shared" si="9"/>
        <v/>
      </c>
      <c r="BM43" s="335" t="str">
        <f t="shared" si="10"/>
        <v/>
      </c>
      <c r="BN43" s="335" t="str">
        <f t="shared" si="11"/>
        <v/>
      </c>
      <c r="BO43" s="335" t="str">
        <f t="shared" si="12"/>
        <v/>
      </c>
      <c r="BP43" s="331" t="str">
        <f t="shared" si="13"/>
        <v/>
      </c>
      <c r="BQ43" s="384" t="str">
        <f t="shared" si="14"/>
        <v/>
      </c>
      <c r="BR43" s="332" t="str">
        <f t="shared" si="15"/>
        <v/>
      </c>
      <c r="BS43" s="381" t="str">
        <f t="shared" si="24"/>
        <v/>
      </c>
      <c r="BT43" s="331" t="str">
        <f t="shared" si="25"/>
        <v/>
      </c>
      <c r="BU43" s="331" t="str">
        <f t="shared" si="26"/>
        <v/>
      </c>
      <c r="BV43" s="331" t="str">
        <f t="shared" si="27"/>
        <v/>
      </c>
      <c r="BW43" s="331" t="str">
        <f t="shared" si="28"/>
        <v/>
      </c>
      <c r="BX43" s="331" t="str">
        <f t="shared" si="29"/>
        <v/>
      </c>
      <c r="BY43" s="331" t="str">
        <f t="shared" si="30"/>
        <v/>
      </c>
      <c r="BZ43" s="331" t="str">
        <f t="shared" si="31"/>
        <v/>
      </c>
      <c r="CA43" s="331" t="str">
        <f t="shared" si="32"/>
        <v/>
      </c>
      <c r="CB43" s="331" t="str">
        <f t="shared" si="33"/>
        <v/>
      </c>
      <c r="CC43" s="384" t="str">
        <f t="shared" si="34"/>
        <v/>
      </c>
      <c r="CD43" s="332" t="str">
        <f t="shared" si="35"/>
        <v/>
      </c>
      <c r="CE43" s="177" t="str">
        <f t="shared" si="36"/>
        <v/>
      </c>
    </row>
    <row r="44" spans="1:83" s="17" customFormat="1" ht="16.5" customHeight="1" x14ac:dyDescent="0.2">
      <c r="A44" s="18">
        <v>35</v>
      </c>
      <c r="B44" s="122" t="str">
        <f>IF('2.ชื่อนักเรียน'!$C45="","",'2.ชื่อนักเรียน'!$C45)</f>
        <v/>
      </c>
      <c r="C44" s="26" t="str">
        <f>IF('2.ชื่อนักเรียน'!$D45="","",'2.ชื่อนักเรียน'!$D45)</f>
        <v/>
      </c>
      <c r="D44" s="207" t="str">
        <f>IF(D$8="","",IF('2.ชื่อนักเรียน'!$R45="ร","ร",IF('2.ชื่อนักเรียน'!$R45="มส","",IF(OR(VLOOKUP($A44,'02.คีย์เทอม1'!$A$9:$DY$58,10,FALSE)="",VLOOKUP($A44,'03.คีย์เทอม2'!$A$9:$DY$58,10,FALSE)=""),"",(IF(VLOOKUP($A44,'02.คีย์เทอม1'!$A$9:$DY$58,11,FALSE)="",VLOOKUP($A44,'02.คีย์เทอม1'!$A$9:$DY$58,10,FALSE),VLOOKUP($A44,'02.คีย์เทอม1'!$A$9:$DY$58,11,FALSE))+IF(VLOOKUP($A44,'03.คีย์เทอม2'!$A$9:$DY$58,11,FALSE)="",VLOOKUP($A44,'03.คีย์เทอม2'!$A$9:$DY$58,10,FALSE),VLOOKUP($A44,'03.คีย์เทอม2'!$A$9:$DY$58,11,FALSE)))*100/200))))</f>
        <v/>
      </c>
      <c r="E44" s="125" t="str">
        <f>IF(D$8="","",IF('2.ชื่อนักเรียน'!$R45="ร","ร",IF('2.ชื่อนักเรียน'!$R45="มส","",IF(D44="","",IF(D44&gt;=80,4,IF(D44&gt;=75,3.5,IF(D44&gt;=70,3,IF(D44&gt;=65,2.5,IF(D44&gt;=60,2,IF(D44&gt;=55,1.5,IF(D44&gt;=50,1,0)))))))))))</f>
        <v/>
      </c>
      <c r="F44" s="126" t="str">
        <f>IF(F$8="","",IF('2.ชื่อนักเรียน'!$R45="ร","ร",IF('2.ชื่อนักเรียน'!$R45="มส","",IF(OR(VLOOKUP($A44,'02.คีย์เทอม1'!$A$9:$DY$58,15,FALSE)="",VLOOKUP($A44,'03.คีย์เทอม2'!$A$9:$DY$58,15,FALSE)=""),"",(IF(VLOOKUP($A44,'02.คีย์เทอม1'!$A$9:$DY$58,16,FALSE)="",VLOOKUP($A44,'02.คีย์เทอม1'!$A$9:$DY$58,15,FALSE),VLOOKUP($A44,'02.คีย์เทอม1'!$A$9:$DY$58,16,FALSE))+IF(VLOOKUP($A44,'03.คีย์เทอม2'!$A$9:$DY$58,16,FALSE)="",VLOOKUP($A44,'03.คีย์เทอม2'!$A$9:$DY$58,15,FALSE),VLOOKUP($A44,'03.คีย์เทอม2'!$A$9:$DY$58,16,FALSE)))*100/200))))</f>
        <v/>
      </c>
      <c r="G44" s="125" t="str">
        <f>IF(F$8="","",IF('2.ชื่อนักเรียน'!$R45="ร","ร",IF('2.ชื่อนักเรียน'!$R45="มส","",IF(F44="","",IF(F44&gt;=80,4,IF(F44&gt;=75,3.5,IF(F44&gt;=70,3,IF(F44&gt;=65,2.5,IF(F44&gt;=60,2,IF(F44&gt;=55,1.5,IF(F44&gt;=50,1,0)))))))))))</f>
        <v/>
      </c>
      <c r="H44" s="126" t="str">
        <f>IF(H$8="","",IF('2.ชื่อนักเรียน'!$R45="ร","ร",IF('2.ชื่อนักเรียน'!$R45="มส","",IF(OR(VLOOKUP($A44,'02.คีย์เทอม1'!$A$9:$DY$58,20,FALSE)="",VLOOKUP($A44,'03.คีย์เทอม2'!$A$9:$DY$58,20,FALSE)=""),"",(IF(VLOOKUP($A44,'02.คีย์เทอม1'!$A$9:$DY$58,21,FALSE)="",VLOOKUP($A44,'02.คีย์เทอม1'!$A$9:$DY$58,20,FALSE),VLOOKUP($A44,'02.คีย์เทอม1'!$A$9:$DY$58,21,FALSE))+IF(VLOOKUP($A44,'03.คีย์เทอม2'!$A$9:$DY$58,21,FALSE)="",VLOOKUP($A44,'03.คีย์เทอม2'!$A$9:$DY$58,20,FALSE),VLOOKUP($A44,'03.คีย์เทอม2'!$A$9:$DY$58,21,FALSE)))*100/200))))</f>
        <v/>
      </c>
      <c r="I44" s="125" t="str">
        <f>IF(H$8="","",IF('2.ชื่อนักเรียน'!$R45="ร","ร",IF('2.ชื่อนักเรียน'!$R45="มส","",IF(H44="","",IF(H44&gt;=80,4,IF(H44&gt;=75,3.5,IF(H44&gt;=70,3,IF(H44&gt;=65,2.5,IF(H44&gt;=60,2,IF(H44&gt;=55,1.5,IF(H44&gt;=50,1,0)))))))))))</f>
        <v/>
      </c>
      <c r="J44" s="126" t="str">
        <f>IF(J$8="","",IF('2.ชื่อนักเรียน'!$R45="ร","ร",IF('2.ชื่อนักเรียน'!$R45="มส","",IF(OR(VLOOKUP($A44,'02.คีย์เทอม1'!$A$9:$DY$58,25,FALSE)="",VLOOKUP($A44,'03.คีย์เทอม2'!$A$9:$DY$58,25,FALSE)=""),"",(IF(VLOOKUP($A44,'02.คีย์เทอม1'!$A$9:$DY$58,26,FALSE)="",VLOOKUP($A44,'02.คีย์เทอม1'!$A$9:$DY$58,25,FALSE),VLOOKUP($A44,'02.คีย์เทอม1'!$A$9:$DY$58,26,FALSE))+IF(VLOOKUP($A44,'03.คีย์เทอม2'!$A$9:$DY$58,26,FALSE)="",VLOOKUP($A44,'03.คีย์เทอม2'!$A$9:$DY$58,25,FALSE),VLOOKUP($A44,'03.คีย์เทอม2'!$A$9:$DY$58,26,FALSE)))*100/200))))</f>
        <v/>
      </c>
      <c r="K44" s="125" t="str">
        <f>IF(J$8="","",IF('2.ชื่อนักเรียน'!$R45="ร","ร",IF('2.ชื่อนักเรียน'!$R45="มส","",IF(J44="","",IF(J44&gt;=80,4,IF(J44&gt;=75,3.5,IF(J44&gt;=70,3,IF(J44&gt;=65,2.5,IF(J44&gt;=60,2,IF(J44&gt;=55,1.5,IF(J44&gt;=50,1,0)))))))))))</f>
        <v/>
      </c>
      <c r="L44" s="126" t="str">
        <f>IF(L$8="","",IF('2.ชื่อนักเรียน'!$R45="ร","ร",IF('2.ชื่อนักเรียน'!$R45="มส","",IF(OR(VLOOKUP($A44,'02.คีย์เทอม1'!$A$9:$DY$58,30,FALSE)="",VLOOKUP($A44,'03.คีย์เทอม2'!$A$9:$DY$58,30,FALSE)=""),"",(IF(VLOOKUP($A44,'02.คีย์เทอม1'!$A$9:$DY$58,31,FALSE)="",VLOOKUP($A44,'02.คีย์เทอม1'!$A$9:$DY$58,30,FALSE),VLOOKUP($A44,'02.คีย์เทอม1'!$A$9:$DY$58,31,FALSE))+IF(VLOOKUP($A44,'03.คีย์เทอม2'!$A$9:$DY$58,31,FALSE)="",VLOOKUP($A44,'03.คีย์เทอม2'!$A$9:$DY$58,30,FALSE),VLOOKUP($A44,'03.คีย์เทอม2'!$A$9:$DY$58,31,FALSE)))*100/200))))</f>
        <v/>
      </c>
      <c r="M44" s="125" t="str">
        <f>IF(L$8="","",IF('2.ชื่อนักเรียน'!$R45="ร","ร",IF('2.ชื่อนักเรียน'!$R45="มส","",IF(L44="","",IF(L44&gt;=80,4,IF(L44&gt;=75,3.5,IF(L44&gt;=70,3,IF(L44&gt;=65,2.5,IF(L44&gt;=60,2,IF(L44&gt;=55,1.5,IF(L44&gt;=50,1,0)))))))))))</f>
        <v/>
      </c>
      <c r="N44" s="126" t="str">
        <f>IF(N$8="","",IF('2.ชื่อนักเรียน'!$R45="ร","ร",IF('2.ชื่อนักเรียน'!$R45="มส","",IF(OR(VLOOKUP($A44,'02.คีย์เทอม1'!$A$9:$DY$58,35,FALSE)="",VLOOKUP($A44,'03.คีย์เทอม2'!$A$9:$DY$58,35,FALSE)=""),"",(IF(VLOOKUP($A44,'02.คีย์เทอม1'!$A$9:$DY$58,36,FALSE)="",VLOOKUP($A44,'02.คีย์เทอม1'!$A$9:$DY$58,35,FALSE),VLOOKUP($A44,'02.คีย์เทอม1'!$A$9:$DY$58,36,FALSE))+IF(VLOOKUP($A44,'03.คีย์เทอม2'!$A$9:$DY$58,36,FALSE)="",VLOOKUP($A44,'03.คีย์เทอม2'!$A$9:$DY$58,35,FALSE),VLOOKUP($A44,'03.คีย์เทอม2'!$A$9:$DY$58,36,FALSE)))*100/200))))</f>
        <v/>
      </c>
      <c r="O44" s="125" t="str">
        <f>IF(N$8="","",IF('2.ชื่อนักเรียน'!$R45="ร","ร",IF('2.ชื่อนักเรียน'!$R45="มส","",IF(N44="","",IF(N44&gt;=80,4,IF(N44&gt;=75,3.5,IF(N44&gt;=70,3,IF(N44&gt;=65,2.5,IF(N44&gt;=60,2,IF(N44&gt;=55,1.5,IF(N44&gt;=50,1,0)))))))))))</f>
        <v/>
      </c>
      <c r="P44" s="126" t="str">
        <f>IF(P$8="","",IF('2.ชื่อนักเรียน'!$R45="ร","ร",IF('2.ชื่อนักเรียน'!$R45="มส","",IF(OR(VLOOKUP($A44,'02.คีย์เทอม1'!$A$9:$DY$58,40,FALSE)="",VLOOKUP($A44,'03.คีย์เทอม2'!$A$9:$DY$58,40,FALSE)=""),"",(IF(VLOOKUP($A44,'02.คีย์เทอม1'!$A$9:$DY$58,41,FALSE)="",VLOOKUP($A44,'02.คีย์เทอม1'!$A$9:$DY$58,40,FALSE),VLOOKUP($A44,'02.คีย์เทอม1'!$A$9:$DY$58,41,FALSE))+IF(VLOOKUP($A44,'03.คีย์เทอม2'!$A$9:$DY$58,41,FALSE)="",VLOOKUP($A44,'03.คีย์เทอม2'!$A$9:$DY$58,40,FALSE),VLOOKUP($A44,'03.คีย์เทอม2'!$A$9:$DY$58,41,FALSE)))*100/200))))</f>
        <v/>
      </c>
      <c r="Q44" s="125" t="str">
        <f>IF(P$8="","",IF('2.ชื่อนักเรียน'!$R45="ร","ร",IF('2.ชื่อนักเรียน'!$R45="มส","",IF(P44="","",IF(P44&gt;=80,4,IF(P44&gt;=75,3.5,IF(P44&gt;=70,3,IF(P44&gt;=65,2.5,IF(P44&gt;=60,2,IF(P44&gt;=55,1.5,IF(P44&gt;=50,1,0)))))))))))</f>
        <v/>
      </c>
      <c r="R44" s="126" t="str">
        <f>IF(R$8="","",IF('2.ชื่อนักเรียน'!$R45="ร","ร",IF('2.ชื่อนักเรียน'!$R45="มส","",IF(OR(VLOOKUP($A44,'02.คีย์เทอม1'!$A$9:$DY$58,45,FALSE)="",VLOOKUP($A44,'03.คีย์เทอม2'!$A$9:$DY$58,45,FALSE)=""),"",(IF(VLOOKUP($A44,'02.คีย์เทอม1'!$A$9:$DY$58,46,FALSE)="",VLOOKUP($A44,'02.คีย์เทอม1'!$A$9:$DY$58,45,FALSE),VLOOKUP($A44,'02.คีย์เทอม1'!$A$9:$DY$58,46,FALSE))+IF(VLOOKUP($A44,'03.คีย์เทอม2'!$A$9:$DY$58,46,FALSE)="",VLOOKUP($A44,'03.คีย์เทอม2'!$A$9:$DY$58,45,FALSE),VLOOKUP($A44,'03.คีย์เทอม2'!$A$9:$DY$58,46,FALSE)))*100/200))))</f>
        <v/>
      </c>
      <c r="S44" s="125" t="str">
        <f>IF(R$8="","",IF('2.ชื่อนักเรียน'!$R45="ร","ร",IF('2.ชื่อนักเรียน'!$R45="มส","",IF(R44="","",IF(R44&gt;=80,4,IF(R44&gt;=75,3.5,IF(R44&gt;=70,3,IF(R44&gt;=65,2.5,IF(R44&gt;=60,2,IF(R44&gt;=55,1.5,IF(R44&gt;=50,1,0)))))))))))</f>
        <v/>
      </c>
      <c r="T44" s="126" t="str">
        <f>IF(T$8="","",IF('2.ชื่อนักเรียน'!$R45="ร","ร",IF('2.ชื่อนักเรียน'!$R45="มส","",IF(OR(VLOOKUP($A44,'02.คีย์เทอม1'!$A$9:$DY$58,50,FALSE)="",VLOOKUP($A44,'03.คีย์เทอม2'!$A$9:$DY$58,50,FALSE)=""),"",(IF(VLOOKUP($A44,'02.คีย์เทอม1'!$A$9:$DY$58,51,FALSE)="",VLOOKUP($A44,'02.คีย์เทอม1'!$A$9:$DY$58,50,FALSE),VLOOKUP($A44,'02.คีย์เทอม1'!$A$9:$DY$58,51,FALSE))+IF(VLOOKUP($A44,'03.คีย์เทอม2'!$A$9:$DY$58,51,FALSE)="",VLOOKUP($A44,'03.คีย์เทอม2'!$A$9:$DY$58,50,FALSE),VLOOKUP($A44,'03.คีย์เทอม2'!$A$9:$DY$58,51,FALSE)))*100/200))))</f>
        <v/>
      </c>
      <c r="U44" s="125" t="str">
        <f>IF(T$8="","",IF('2.ชื่อนักเรียน'!$R45="ร","ร",IF('2.ชื่อนักเรียน'!$R45="มส","",IF(T44="","",IF(T44&gt;=80,4,IF(T44&gt;=75,3.5,IF(T44&gt;=70,3,IF(T44&gt;=65,2.5,IF(T44&gt;=60,2,IF(T44&gt;=55,1.5,IF(T44&gt;=50,1,0)))))))))))</f>
        <v/>
      </c>
      <c r="V44" s="126" t="str">
        <f>IF(V$8="","",IF('2.ชื่อนักเรียน'!$R45="ร","ร",IF('2.ชื่อนักเรียน'!$R45="มส","",IF(OR(VLOOKUP($A44,'02.คีย์เทอม1'!$A$9:$DY$58,55,FALSE)="",VLOOKUP($A44,'03.คีย์เทอม2'!$A$9:$DY$58,55,FALSE)=""),"",(IF(VLOOKUP($A44,'02.คีย์เทอม1'!$A$9:$DY$58,56,FALSE)="",VLOOKUP($A44,'02.คีย์เทอม1'!$A$9:$DY$58,55,FALSE),VLOOKUP($A44,'02.คีย์เทอม1'!$A$9:$DY$58,56,FALSE))+IF(VLOOKUP($A44,'03.คีย์เทอม2'!$A$9:$DY$58,56,FALSE)="",VLOOKUP($A44,'03.คีย์เทอม2'!$A$9:$DY$58,55,FALSE),VLOOKUP($A44,'03.คีย์เทอม2'!$A$9:$DY$58,56,FALSE)))*100/200))))</f>
        <v/>
      </c>
      <c r="W44" s="208" t="str">
        <f>IF(V$8="","",IF('2.ชื่อนักเรียน'!$R45="ร","ร",IF('2.ชื่อนักเรียน'!$R45="มส","",IF(V44="","",IF(V44&gt;=80,4,IF(V44&gt;=75,3.5,IF(V44&gt;=70,3,IF(V44&gt;=65,2.5,IF(V44&gt;=60,2,IF(V44&gt;=55,1.5,IF(V44&gt;=50,1,0)))))))))))</f>
        <v/>
      </c>
      <c r="X44" s="18">
        <v>35</v>
      </c>
      <c r="Y44" s="122" t="str">
        <f>IF('2.ชื่อนักเรียน'!$C45="","",'2.ชื่อนักเรียน'!$C45)</f>
        <v/>
      </c>
      <c r="Z44" s="272" t="str">
        <f>IF('2.ชื่อนักเรียน'!$D45="","",'2.ชื่อนักเรียน'!$D45)</f>
        <v/>
      </c>
      <c r="AA44" s="378" t="str">
        <f>IF(AA$8="","",IF('2.ชื่อนักเรียน'!$R45="ร","ร",IF('2.ชื่อนักเรียน'!$R45="มส","",IF(OR(VLOOKUP($A44,'02.คีย์เทอม1'!$A$9:$DY$58,60,FALSE)="",VLOOKUP($A44,'03.คีย์เทอม2'!$A$9:$DY$58,60,FALSE)=""),"",(IF(VLOOKUP($A44,'02.คีย์เทอม1'!$A$9:$DY$58,61,FALSE)="",VLOOKUP($A44,'02.คีย์เทอม1'!$A$9:$DY$58,60,FALSE),VLOOKUP($A44,'02.คีย์เทอม1'!$A$9:$DY$58,61,FALSE))+IF(VLOOKUP($A44,'03.คีย์เทอม2'!$A$9:$DY$58,61,FALSE)="",VLOOKUP($A44,'03.คีย์เทอม2'!$A$9:$DY$58,60,FALSE),VLOOKUP($A44,'03.คีย์เทอม2'!$A$9:$DY$58,61,FALSE)))*100/200))))</f>
        <v/>
      </c>
      <c r="AB44" s="125" t="str">
        <f>IF(AA$8="","",IF('2.ชื่อนักเรียน'!$R45="ร","ร",IF('2.ชื่อนักเรียน'!$R45="มส","",IF(AA44="","",IF(AA44&gt;=80,4,IF(AA44&gt;=75,3.5,IF(AA44&gt;=70,3,IF(AA44&gt;=65,2.5,IF(AA44&gt;=60,2,IF(AA44&gt;=55,1.5,IF(AA44&gt;=50,1,0)))))))))))</f>
        <v/>
      </c>
      <c r="AC44" s="126" t="str">
        <f>IF(AC$8="","",IF('2.ชื่อนักเรียน'!$R45="ร","ร",IF('2.ชื่อนักเรียน'!$R45="มส","",IF(OR(VLOOKUP($A44,'02.คีย์เทอม1'!$A$9:$DY$58,65,FALSE)="",VLOOKUP($A44,'03.คีย์เทอม2'!$A$9:$DY$58,65,FALSE)=""),"",(IF(VLOOKUP($A44,'02.คีย์เทอม1'!$A$9:$DY$58,66,FALSE)="",VLOOKUP($A44,'02.คีย์เทอม1'!$A$9:$DY$58,65,FALSE),VLOOKUP($A44,'02.คีย์เทอม1'!$A$9:$DY$58,66,FALSE))+IF(VLOOKUP($A44,'03.คีย์เทอม2'!$A$9:$DY$58,66,FALSE)="",VLOOKUP($A44,'03.คีย์เทอม2'!$A$9:$DY$58,65,FALSE),VLOOKUP($A44,'03.คีย์เทอม2'!$A$9:$DY$58,66,FALSE)))*100/200))))</f>
        <v/>
      </c>
      <c r="AD44" s="125" t="str">
        <f>IF(AC$8="","",IF('2.ชื่อนักเรียน'!$R45="ร","ร",IF('2.ชื่อนักเรียน'!$R45="มส","",IF(AC44="","",IF(AC44&gt;=80,4,IF(AC44&gt;=75,3.5,IF(AC44&gt;=70,3,IF(AC44&gt;=65,2.5,IF(AC44&gt;=60,2,IF(AC44&gt;=55,1.5,IF(AC44&gt;=50,1,0)))))))))))</f>
        <v/>
      </c>
      <c r="AE44" s="126" t="str">
        <f>IF(AE$8="","",IF('2.ชื่อนักเรียน'!$R45="ร","ร",IF('2.ชื่อนักเรียน'!$R45="มส","",IF(OR(VLOOKUP($A44,'02.คีย์เทอม1'!$A$9:$DY$58,70,FALSE)="",VLOOKUP($A44,'03.คีย์เทอม2'!$A$9:$DY$58,70,FALSE)=""),"",(IF(VLOOKUP($A44,'02.คีย์เทอม1'!$A$9:$DY$58,71,FALSE)="",VLOOKUP($A44,'02.คีย์เทอม1'!$A$9:$DY$58,70,FALSE),VLOOKUP($A44,'02.คีย์เทอม1'!$A$9:$DY$58,71,FALSE))+IF(VLOOKUP($A44,'03.คีย์เทอม2'!$A$9:$DY$58,71,FALSE)="",VLOOKUP($A44,'03.คีย์เทอม2'!$A$9:$DY$58,70,FALSE),VLOOKUP($A44,'03.คีย์เทอม2'!$A$9:$DY$58,71,FALSE)))*100/200))))</f>
        <v/>
      </c>
      <c r="AF44" s="125" t="str">
        <f>IF(AE$8="","",IF('2.ชื่อนักเรียน'!$R45="ร","ร",IF('2.ชื่อนักเรียน'!$R45="มส","",IF(AE44="","",IF(AE44&gt;=80,4,IF(AE44&gt;=75,3.5,IF(AE44&gt;=70,3,IF(AE44&gt;=65,2.5,IF(AE44&gt;=60,2,IF(AE44&gt;=55,1.5,IF(AE44&gt;=50,1,0)))))))))))</f>
        <v/>
      </c>
      <c r="AG44" s="126" t="str">
        <f>IF(AG$8="","",IF('2.ชื่อนักเรียน'!$R45="ร","ร",IF('2.ชื่อนักเรียน'!$R45="มส","",IF(OR(VLOOKUP($A44,'02.คีย์เทอม1'!$A$9:$DY$58,75,FALSE)="",VLOOKUP($A44,'03.คีย์เทอม2'!$A$9:$DY$58,75,FALSE)=""),"",(IF(VLOOKUP($A44,'02.คีย์เทอม1'!$A$9:$DY$58,76,FALSE)="",VLOOKUP($A44,'02.คีย์เทอม1'!$A$9:$DY$58,75,FALSE),VLOOKUP($A44,'02.คีย์เทอม1'!$A$9:$DY$58,76,FALSE))+IF(VLOOKUP($A44,'03.คีย์เทอม2'!$A$9:$DY$58,76,FALSE)="",VLOOKUP($A44,'03.คีย์เทอม2'!$A$9:$DY$58,75,FALSE),VLOOKUP($A44,'03.คีย์เทอม2'!$A$9:$DY$58,76,FALSE)))*100/200))))</f>
        <v/>
      </c>
      <c r="AH44" s="125" t="str">
        <f>IF(AG$8="","",IF('2.ชื่อนักเรียน'!$R45="ร","ร",IF('2.ชื่อนักเรียน'!$R45="มส","",IF(AG44="","",IF(AG44&gt;=80,4,IF(AG44&gt;=75,3.5,IF(AG44&gt;=70,3,IF(AG44&gt;=65,2.5,IF(AG44&gt;=60,2,IF(AG44&gt;=55,1.5,IF(AG44&gt;=50,1,0)))))))))))</f>
        <v/>
      </c>
      <c r="AI44" s="126" t="str">
        <f>IF(AI$8="","",IF('2.ชื่อนักเรียน'!$R45="ร","ร",IF('2.ชื่อนักเรียน'!$R45="มส","",IF(OR(VLOOKUP($A44,'02.คีย์เทอม1'!$A$9:$DY$58,80,FALSE)="",VLOOKUP($A44,'03.คีย์เทอม2'!$A$9:$DY$58,80,FALSE)=""),"",(IF(VLOOKUP($A44,'02.คีย์เทอม1'!$A$9:$DY$58,81,FALSE)="",VLOOKUP($A44,'02.คีย์เทอม1'!$A$9:$DY$58,80,FALSE),VLOOKUP($A44,'02.คีย์เทอม1'!$A$9:$DY$58,81,FALSE))+IF(VLOOKUP($A44,'03.คีย์เทอม2'!$A$9:$DY$58,81,FALSE)="",VLOOKUP($A44,'03.คีย์เทอม2'!$A$9:$DY$58,80,FALSE),VLOOKUP($A44,'03.คีย์เทอม2'!$A$9:$DY$58,81,FALSE)))*100/200))))</f>
        <v/>
      </c>
      <c r="AJ44" s="125" t="str">
        <f>IF(AI$8="","",IF('2.ชื่อนักเรียน'!$R45="ร","ร",IF('2.ชื่อนักเรียน'!$R45="มส","",IF(AI44="","",IF(AI44&gt;=80,4,IF(AI44&gt;=75,3.5,IF(AI44&gt;=70,3,IF(AI44&gt;=65,2.5,IF(AI44&gt;=60,2,IF(AI44&gt;=55,1.5,IF(AI44&gt;=50,1,0)))))))))))</f>
        <v/>
      </c>
      <c r="AK44" s="126" t="str">
        <f>IF(AK$8="","",IF('2.ชื่อนักเรียน'!$R45="ร","ร",IF('2.ชื่อนักเรียน'!$R45="มส","",IF(OR(VLOOKUP($A44,'02.คีย์เทอม1'!$A$9:$DY$58,85,FALSE)="",VLOOKUP($A44,'03.คีย์เทอม2'!$A$9:$DY$58,85,FALSE)=""),"",(IF(VLOOKUP($A44,'02.คีย์เทอม1'!$A$9:$DY$58,86,FALSE)="",VLOOKUP($A44,'02.คีย์เทอม1'!$A$9:$DY$58,85,FALSE),VLOOKUP($A44,'02.คีย์เทอม1'!$A$9:$DY$58,86,FALSE))+IF(VLOOKUP($A44,'03.คีย์เทอม2'!$A$9:$DY$58,86,FALSE)="",VLOOKUP($A44,'03.คีย์เทอม2'!$A$9:$DY$58,85,FALSE),VLOOKUP($A44,'03.คีย์เทอม2'!$A$9:$DY$58,86,FALSE)))*100/200))))</f>
        <v/>
      </c>
      <c r="AL44" s="125" t="str">
        <f>IF(AK$8="","",IF('2.ชื่อนักเรียน'!$R45="ร","ร",IF('2.ชื่อนักเรียน'!$R45="มส","",IF(AK44="","",IF(AK44&gt;=80,4,IF(AK44&gt;=75,3.5,IF(AK44&gt;=70,3,IF(AK44&gt;=65,2.5,IF(AK44&gt;=60,2,IF(AK44&gt;=55,1.5,IF(AK44&gt;=50,1,0)))))))))))</f>
        <v/>
      </c>
      <c r="AM44" s="126" t="str">
        <f>IF(AM$8="","",IF('2.ชื่อนักเรียน'!$R45="ร","ร",IF('2.ชื่อนักเรียน'!$R45="มส","",IF(OR(VLOOKUP($A44,'02.คีย์เทอม1'!$A$9:$DY$58,90,FALSE)="",VLOOKUP($A44,'03.คีย์เทอม2'!$A$9:$DY$58,90,FALSE)=""),"",(IF(VLOOKUP($A44,'02.คีย์เทอม1'!$A$9:$DY$58,91,FALSE)="",VLOOKUP($A44,'02.คีย์เทอม1'!$A$9:$DY$58,90,FALSE),VLOOKUP($A44,'02.คีย์เทอม1'!$A$9:$DY$58,91,FALSE))+IF(VLOOKUP($A44,'03.คีย์เทอม2'!$A$9:$DY$58,91,FALSE)="",VLOOKUP($A44,'03.คีย์เทอม2'!$A$9:$DY$58,90,FALSE),VLOOKUP($A44,'03.คีย์เทอม2'!$A$9:$DY$58,91,FALSE)))*100/200))))</f>
        <v/>
      </c>
      <c r="AN44" s="125" t="str">
        <f>IF(AM$8="","",IF('2.ชื่อนักเรียน'!$R45="ร","ร",IF('2.ชื่อนักเรียน'!$R45="มส","",IF(AM44="","",IF(AM44&gt;=80,4,IF(AM44&gt;=75,3.5,IF(AM44&gt;=70,3,IF(AM44&gt;=65,2.5,IF(AM44&gt;=60,2,IF(AM44&gt;=55,1.5,IF(AM44&gt;=50,1,0)))))))))))</f>
        <v/>
      </c>
      <c r="AO44" s="126" t="str">
        <f>IF(AO$8="","",IF('2.ชื่อนักเรียน'!$R45="ร","ร",IF('2.ชื่อนักเรียน'!$R45="มส","",IF(OR(VLOOKUP($A44,'02.คีย์เทอม1'!$A$9:$DY$58,95,FALSE)="",VLOOKUP($A44,'03.คีย์เทอม2'!$A$9:$DY$58,95,FALSE)=""),"",(IF(VLOOKUP($A44,'02.คีย์เทอม1'!$A$9:$DY$58,96,FALSE)="",VLOOKUP($A44,'02.คีย์เทอม1'!$A$9:$DY$58,95,FALSE),VLOOKUP($A44,'02.คีย์เทอม1'!$A$9:$DY$58,96,FALSE))+IF(VLOOKUP($A44,'03.คีย์เทอม2'!$A$9:$DY$58,96,FALSE)="",VLOOKUP($A44,'03.คีย์เทอม2'!$A$9:$DY$58,95,FALSE),VLOOKUP($A44,'03.คีย์เทอม2'!$A$9:$DY$58,96,FALSE)))*100/200))))</f>
        <v/>
      </c>
      <c r="AP44" s="125" t="str">
        <f>IF(AO$8="","",IF('2.ชื่อนักเรียน'!$R45="ร","ร",IF('2.ชื่อนักเรียน'!$R45="มส","",IF(AO44="","",IF(AO44&gt;=80,4,IF(AO44&gt;=75,3.5,IF(AO44&gt;=70,3,IF(AO44&gt;=65,2.5,IF(AO44&gt;=60,2,IF(AO44&gt;=55,1.5,IF(AO44&gt;=50,1,0)))))))))))</f>
        <v/>
      </c>
      <c r="AQ44" s="126" t="str">
        <f>IF(AQ$8="","",IF('2.ชื่อนักเรียน'!$R45="ร","ร",IF('2.ชื่อนักเรียน'!$R45="มส","",IF(OR(VLOOKUP($A44,'02.คีย์เทอม1'!$A$9:$DY$58,100,FALSE)="",VLOOKUP($A44,'03.คีย์เทอม2'!$A$9:$DY$58,100,FALSE)=""),"",(IF(VLOOKUP($A44,'02.คีย์เทอม1'!$A$9:$DY$58,101,FALSE)="",VLOOKUP($A44,'02.คีย์เทอม1'!$A$9:$DY$58,100,FALSE),VLOOKUP($A44,'02.คีย์เทอม1'!$A$9:$DY$58,101,FALSE))+IF(VLOOKUP($A44,'03.คีย์เทอม2'!$A$9:$DY$58,101,FALSE)="",VLOOKUP($A44,'03.คีย์เทอม2'!$A$9:$DY$58,100,FALSE),VLOOKUP($A44,'03.คีย์เทอม2'!$A$9:$DY$58,101,FALSE)))*100/200))))</f>
        <v/>
      </c>
      <c r="AR44" s="125" t="str">
        <f>IF(AQ$8="","",IF('2.ชื่อนักเรียน'!$R45="ร","ร",IF('2.ชื่อนักเรียน'!$R45="มส","",IF(AQ44="","",IF(AQ44&gt;=80,4,IF(AQ44&gt;=75,3.5,IF(AQ44&gt;=70,3,IF(AQ44&gt;=65,2.5,IF(AQ44&gt;=60,2,IF(AQ44&gt;=55,1.5,IF(AQ44&gt;=50,1,0)))))))))))</f>
        <v/>
      </c>
      <c r="AS44" s="126" t="str">
        <f>IF(AS$8="","",IF('2.ชื่อนักเรียน'!$R45="ร","ร",IF('2.ชื่อนักเรียน'!$R45="มส","",IF(OR(VLOOKUP($A44,'02.คีย์เทอม1'!$A$9:$DY$58,105,FALSE)="",VLOOKUP($A44,'03.คีย์เทอม2'!$A$9:$DY$58,105,FALSE)=""),"",(IF(VLOOKUP($A44,'02.คีย์เทอม1'!$A$9:$DY$58,106,FALSE)="",VLOOKUP($A44,'02.คีย์เทอม1'!$A$9:$DY$58,105,FALSE),VLOOKUP($A44,'02.คีย์เทอม1'!$A$9:$DY$58,106,FALSE))+IF(VLOOKUP($A44,'03.คีย์เทอม2'!$A$9:$DY$58,106,FALSE)="",VLOOKUP($A44,'03.คีย์เทอม2'!$A$9:$DY$58,105,FALSE),VLOOKUP($A44,'03.คีย์เทอม2'!$A$9:$DY$58,106,FALSE)))*100/200))))</f>
        <v/>
      </c>
      <c r="AT44" s="125" t="str">
        <f>IF(AS$8="","",IF('2.ชื่อนักเรียน'!$R45="ร","ร",IF('2.ชื่อนักเรียน'!$R45="มส","",IF(AS44="","",IF(AS44&gt;=80,4,IF(AS44&gt;=75,3.5,IF(AS44&gt;=70,3,IF(AS44&gt;=65,2.5,IF(AS44&gt;=60,2,IF(AS44&gt;=55,1.5,IF(AS44&gt;=50,1,0)))))))))))</f>
        <v/>
      </c>
      <c r="AU44" s="126" t="str">
        <f t="shared" si="16"/>
        <v/>
      </c>
      <c r="AV44" s="126" t="str">
        <f t="shared" si="17"/>
        <v/>
      </c>
      <c r="AW44" s="541" t="str">
        <f t="shared" si="18"/>
        <v/>
      </c>
      <c r="AX44" s="539" t="str">
        <f>IF('2.ชื่อนักเรียน'!R45="มส","มส",IF('2.ชื่อนักเรียน'!R45="ย้าย","ย้าย",IF('2.ชื่อนักเรียน'!R45="ร","ร",IF(CE44="","",RANK(CE44,$CE$10:$CE$59,0)))))</f>
        <v/>
      </c>
      <c r="AY44" s="393" t="str">
        <f t="shared" si="19"/>
        <v/>
      </c>
      <c r="AZ44" s="381" t="str">
        <f t="shared" si="1"/>
        <v/>
      </c>
      <c r="BA44" s="383" t="str">
        <f t="shared" si="20"/>
        <v/>
      </c>
      <c r="BB44" s="335" t="str">
        <f t="shared" si="2"/>
        <v/>
      </c>
      <c r="BC44" s="335" t="str">
        <f t="shared" si="21"/>
        <v/>
      </c>
      <c r="BD44" s="335" t="str">
        <f t="shared" si="3"/>
        <v/>
      </c>
      <c r="BE44" s="335" t="str">
        <f t="shared" si="4"/>
        <v/>
      </c>
      <c r="BF44" s="331" t="str">
        <f t="shared" si="5"/>
        <v/>
      </c>
      <c r="BG44" s="331" t="str">
        <f t="shared" si="6"/>
        <v/>
      </c>
      <c r="BH44" s="335" t="str">
        <f t="shared" si="7"/>
        <v/>
      </c>
      <c r="BI44" s="335" t="str">
        <f t="shared" si="22"/>
        <v/>
      </c>
      <c r="BJ44" s="335" t="str">
        <f t="shared" si="8"/>
        <v/>
      </c>
      <c r="BK44" s="335" t="str">
        <f t="shared" si="23"/>
        <v/>
      </c>
      <c r="BL44" s="335" t="str">
        <f t="shared" si="9"/>
        <v/>
      </c>
      <c r="BM44" s="335" t="str">
        <f t="shared" si="10"/>
        <v/>
      </c>
      <c r="BN44" s="335" t="str">
        <f t="shared" si="11"/>
        <v/>
      </c>
      <c r="BO44" s="335" t="str">
        <f t="shared" si="12"/>
        <v/>
      </c>
      <c r="BP44" s="331" t="str">
        <f t="shared" si="13"/>
        <v/>
      </c>
      <c r="BQ44" s="384" t="str">
        <f t="shared" si="14"/>
        <v/>
      </c>
      <c r="BR44" s="332" t="str">
        <f t="shared" si="15"/>
        <v/>
      </c>
      <c r="BS44" s="381" t="str">
        <f t="shared" si="24"/>
        <v/>
      </c>
      <c r="BT44" s="331" t="str">
        <f t="shared" si="25"/>
        <v/>
      </c>
      <c r="BU44" s="331" t="str">
        <f t="shared" si="26"/>
        <v/>
      </c>
      <c r="BV44" s="331" t="str">
        <f t="shared" si="27"/>
        <v/>
      </c>
      <c r="BW44" s="331" t="str">
        <f t="shared" si="28"/>
        <v/>
      </c>
      <c r="BX44" s="331" t="str">
        <f t="shared" si="29"/>
        <v/>
      </c>
      <c r="BY44" s="331" t="str">
        <f t="shared" si="30"/>
        <v/>
      </c>
      <c r="BZ44" s="331" t="str">
        <f t="shared" si="31"/>
        <v/>
      </c>
      <c r="CA44" s="331" t="str">
        <f t="shared" si="32"/>
        <v/>
      </c>
      <c r="CB44" s="331" t="str">
        <f t="shared" si="33"/>
        <v/>
      </c>
      <c r="CC44" s="384" t="str">
        <f t="shared" si="34"/>
        <v/>
      </c>
      <c r="CD44" s="332" t="str">
        <f t="shared" si="35"/>
        <v/>
      </c>
      <c r="CE44" s="177" t="str">
        <f t="shared" si="36"/>
        <v/>
      </c>
    </row>
    <row r="45" spans="1:83" s="17" customFormat="1" ht="16.5" customHeight="1" x14ac:dyDescent="0.2">
      <c r="A45" s="18">
        <v>36</v>
      </c>
      <c r="B45" s="122" t="str">
        <f>IF('2.ชื่อนักเรียน'!$C46="","",'2.ชื่อนักเรียน'!$C46)</f>
        <v/>
      </c>
      <c r="C45" s="26" t="str">
        <f>IF('2.ชื่อนักเรียน'!$D46="","",'2.ชื่อนักเรียน'!$D46)</f>
        <v/>
      </c>
      <c r="D45" s="207" t="str">
        <f>IF(D$8="","",IF('2.ชื่อนักเรียน'!$R46="ร","ร",IF('2.ชื่อนักเรียน'!$R46="มส","",IF(OR(VLOOKUP($A45,'02.คีย์เทอม1'!$A$9:$DY$58,10,FALSE)="",VLOOKUP($A45,'03.คีย์เทอม2'!$A$9:$DY$58,10,FALSE)=""),"",(IF(VLOOKUP($A45,'02.คีย์เทอม1'!$A$9:$DY$58,11,FALSE)="",VLOOKUP($A45,'02.คีย์เทอม1'!$A$9:$DY$58,10,FALSE),VLOOKUP($A45,'02.คีย์เทอม1'!$A$9:$DY$58,11,FALSE))+IF(VLOOKUP($A45,'03.คีย์เทอม2'!$A$9:$DY$58,11,FALSE)="",VLOOKUP($A45,'03.คีย์เทอม2'!$A$9:$DY$58,10,FALSE),VLOOKUP($A45,'03.คีย์เทอม2'!$A$9:$DY$58,11,FALSE)))*100/200))))</f>
        <v/>
      </c>
      <c r="E45" s="125" t="str">
        <f>IF(D$8="","",IF('2.ชื่อนักเรียน'!$R46="ร","ร",IF('2.ชื่อนักเรียน'!$R46="มส","",IF(D45="","",IF(D45&gt;=80,4,IF(D45&gt;=75,3.5,IF(D45&gt;=70,3,IF(D45&gt;=65,2.5,IF(D45&gt;=60,2,IF(D45&gt;=55,1.5,IF(D45&gt;=50,1,0)))))))))))</f>
        <v/>
      </c>
      <c r="F45" s="126" t="str">
        <f>IF(F$8="","",IF('2.ชื่อนักเรียน'!$R46="ร","ร",IF('2.ชื่อนักเรียน'!$R46="มส","",IF(OR(VLOOKUP($A45,'02.คีย์เทอม1'!$A$9:$DY$58,15,FALSE)="",VLOOKUP($A45,'03.คีย์เทอม2'!$A$9:$DY$58,15,FALSE)=""),"",(IF(VLOOKUP($A45,'02.คีย์เทอม1'!$A$9:$DY$58,16,FALSE)="",VLOOKUP($A45,'02.คีย์เทอม1'!$A$9:$DY$58,15,FALSE),VLOOKUP($A45,'02.คีย์เทอม1'!$A$9:$DY$58,16,FALSE))+IF(VLOOKUP($A45,'03.คีย์เทอม2'!$A$9:$DY$58,16,FALSE)="",VLOOKUP($A45,'03.คีย์เทอม2'!$A$9:$DY$58,15,FALSE),VLOOKUP($A45,'03.คีย์เทอม2'!$A$9:$DY$58,16,FALSE)))*100/200))))</f>
        <v/>
      </c>
      <c r="G45" s="125" t="str">
        <f>IF(F$8="","",IF('2.ชื่อนักเรียน'!$R46="ร","ร",IF('2.ชื่อนักเรียน'!$R46="มส","",IF(F45="","",IF(F45&gt;=80,4,IF(F45&gt;=75,3.5,IF(F45&gt;=70,3,IF(F45&gt;=65,2.5,IF(F45&gt;=60,2,IF(F45&gt;=55,1.5,IF(F45&gt;=50,1,0)))))))))))</f>
        <v/>
      </c>
      <c r="H45" s="126" t="str">
        <f>IF(H$8="","",IF('2.ชื่อนักเรียน'!$R46="ร","ร",IF('2.ชื่อนักเรียน'!$R46="มส","",IF(OR(VLOOKUP($A45,'02.คีย์เทอม1'!$A$9:$DY$58,20,FALSE)="",VLOOKUP($A45,'03.คีย์เทอม2'!$A$9:$DY$58,20,FALSE)=""),"",(IF(VLOOKUP($A45,'02.คีย์เทอม1'!$A$9:$DY$58,21,FALSE)="",VLOOKUP($A45,'02.คีย์เทอม1'!$A$9:$DY$58,20,FALSE),VLOOKUP($A45,'02.คีย์เทอม1'!$A$9:$DY$58,21,FALSE))+IF(VLOOKUP($A45,'03.คีย์เทอม2'!$A$9:$DY$58,21,FALSE)="",VLOOKUP($A45,'03.คีย์เทอม2'!$A$9:$DY$58,20,FALSE),VLOOKUP($A45,'03.คีย์เทอม2'!$A$9:$DY$58,21,FALSE)))*100/200))))</f>
        <v/>
      </c>
      <c r="I45" s="125" t="str">
        <f>IF(H$8="","",IF('2.ชื่อนักเรียน'!$R46="ร","ร",IF('2.ชื่อนักเรียน'!$R46="มส","",IF(H45="","",IF(H45&gt;=80,4,IF(H45&gt;=75,3.5,IF(H45&gt;=70,3,IF(H45&gt;=65,2.5,IF(H45&gt;=60,2,IF(H45&gt;=55,1.5,IF(H45&gt;=50,1,0)))))))))))</f>
        <v/>
      </c>
      <c r="J45" s="126" t="str">
        <f>IF(J$8="","",IF('2.ชื่อนักเรียน'!$R46="ร","ร",IF('2.ชื่อนักเรียน'!$R46="มส","",IF(OR(VLOOKUP($A45,'02.คีย์เทอม1'!$A$9:$DY$58,25,FALSE)="",VLOOKUP($A45,'03.คีย์เทอม2'!$A$9:$DY$58,25,FALSE)=""),"",(IF(VLOOKUP($A45,'02.คีย์เทอม1'!$A$9:$DY$58,26,FALSE)="",VLOOKUP($A45,'02.คีย์เทอม1'!$A$9:$DY$58,25,FALSE),VLOOKUP($A45,'02.คีย์เทอม1'!$A$9:$DY$58,26,FALSE))+IF(VLOOKUP($A45,'03.คีย์เทอม2'!$A$9:$DY$58,26,FALSE)="",VLOOKUP($A45,'03.คีย์เทอม2'!$A$9:$DY$58,25,FALSE),VLOOKUP($A45,'03.คีย์เทอม2'!$A$9:$DY$58,26,FALSE)))*100/200))))</f>
        <v/>
      </c>
      <c r="K45" s="125" t="str">
        <f>IF(J$8="","",IF('2.ชื่อนักเรียน'!$R46="ร","ร",IF('2.ชื่อนักเรียน'!$R46="มส","",IF(J45="","",IF(J45&gt;=80,4,IF(J45&gt;=75,3.5,IF(J45&gt;=70,3,IF(J45&gt;=65,2.5,IF(J45&gt;=60,2,IF(J45&gt;=55,1.5,IF(J45&gt;=50,1,0)))))))))))</f>
        <v/>
      </c>
      <c r="L45" s="126" t="str">
        <f>IF(L$8="","",IF('2.ชื่อนักเรียน'!$R46="ร","ร",IF('2.ชื่อนักเรียน'!$R46="มส","",IF(OR(VLOOKUP($A45,'02.คีย์เทอม1'!$A$9:$DY$58,30,FALSE)="",VLOOKUP($A45,'03.คีย์เทอม2'!$A$9:$DY$58,30,FALSE)=""),"",(IF(VLOOKUP($A45,'02.คีย์เทอม1'!$A$9:$DY$58,31,FALSE)="",VLOOKUP($A45,'02.คีย์เทอม1'!$A$9:$DY$58,30,FALSE),VLOOKUP($A45,'02.คีย์เทอม1'!$A$9:$DY$58,31,FALSE))+IF(VLOOKUP($A45,'03.คีย์เทอม2'!$A$9:$DY$58,31,FALSE)="",VLOOKUP($A45,'03.คีย์เทอม2'!$A$9:$DY$58,30,FALSE),VLOOKUP($A45,'03.คีย์เทอม2'!$A$9:$DY$58,31,FALSE)))*100/200))))</f>
        <v/>
      </c>
      <c r="M45" s="125" t="str">
        <f>IF(L$8="","",IF('2.ชื่อนักเรียน'!$R46="ร","ร",IF('2.ชื่อนักเรียน'!$R46="มส","",IF(L45="","",IF(L45&gt;=80,4,IF(L45&gt;=75,3.5,IF(L45&gt;=70,3,IF(L45&gt;=65,2.5,IF(L45&gt;=60,2,IF(L45&gt;=55,1.5,IF(L45&gt;=50,1,0)))))))))))</f>
        <v/>
      </c>
      <c r="N45" s="126" t="str">
        <f>IF(N$8="","",IF('2.ชื่อนักเรียน'!$R46="ร","ร",IF('2.ชื่อนักเรียน'!$R46="มส","",IF(OR(VLOOKUP($A45,'02.คีย์เทอม1'!$A$9:$DY$58,35,FALSE)="",VLOOKUP($A45,'03.คีย์เทอม2'!$A$9:$DY$58,35,FALSE)=""),"",(IF(VLOOKUP($A45,'02.คีย์เทอม1'!$A$9:$DY$58,36,FALSE)="",VLOOKUP($A45,'02.คีย์เทอม1'!$A$9:$DY$58,35,FALSE),VLOOKUP($A45,'02.คีย์เทอม1'!$A$9:$DY$58,36,FALSE))+IF(VLOOKUP($A45,'03.คีย์เทอม2'!$A$9:$DY$58,36,FALSE)="",VLOOKUP($A45,'03.คีย์เทอม2'!$A$9:$DY$58,35,FALSE),VLOOKUP($A45,'03.คีย์เทอม2'!$A$9:$DY$58,36,FALSE)))*100/200))))</f>
        <v/>
      </c>
      <c r="O45" s="125" t="str">
        <f>IF(N$8="","",IF('2.ชื่อนักเรียน'!$R46="ร","ร",IF('2.ชื่อนักเรียน'!$R46="มส","",IF(N45="","",IF(N45&gt;=80,4,IF(N45&gt;=75,3.5,IF(N45&gt;=70,3,IF(N45&gt;=65,2.5,IF(N45&gt;=60,2,IF(N45&gt;=55,1.5,IF(N45&gt;=50,1,0)))))))))))</f>
        <v/>
      </c>
      <c r="P45" s="126" t="str">
        <f>IF(P$8="","",IF('2.ชื่อนักเรียน'!$R46="ร","ร",IF('2.ชื่อนักเรียน'!$R46="มส","",IF(OR(VLOOKUP($A45,'02.คีย์เทอม1'!$A$9:$DY$58,40,FALSE)="",VLOOKUP($A45,'03.คีย์เทอม2'!$A$9:$DY$58,40,FALSE)=""),"",(IF(VLOOKUP($A45,'02.คีย์เทอม1'!$A$9:$DY$58,41,FALSE)="",VLOOKUP($A45,'02.คีย์เทอม1'!$A$9:$DY$58,40,FALSE),VLOOKUP($A45,'02.คีย์เทอม1'!$A$9:$DY$58,41,FALSE))+IF(VLOOKUP($A45,'03.คีย์เทอม2'!$A$9:$DY$58,41,FALSE)="",VLOOKUP($A45,'03.คีย์เทอม2'!$A$9:$DY$58,40,FALSE),VLOOKUP($A45,'03.คีย์เทอม2'!$A$9:$DY$58,41,FALSE)))*100/200))))</f>
        <v/>
      </c>
      <c r="Q45" s="125" t="str">
        <f>IF(P$8="","",IF('2.ชื่อนักเรียน'!$R46="ร","ร",IF('2.ชื่อนักเรียน'!$R46="มส","",IF(P45="","",IF(P45&gt;=80,4,IF(P45&gt;=75,3.5,IF(P45&gt;=70,3,IF(P45&gt;=65,2.5,IF(P45&gt;=60,2,IF(P45&gt;=55,1.5,IF(P45&gt;=50,1,0)))))))))))</f>
        <v/>
      </c>
      <c r="R45" s="126" t="str">
        <f>IF(R$8="","",IF('2.ชื่อนักเรียน'!$R46="ร","ร",IF('2.ชื่อนักเรียน'!$R46="มส","",IF(OR(VLOOKUP($A45,'02.คีย์เทอม1'!$A$9:$DY$58,45,FALSE)="",VLOOKUP($A45,'03.คีย์เทอม2'!$A$9:$DY$58,45,FALSE)=""),"",(IF(VLOOKUP($A45,'02.คีย์เทอม1'!$A$9:$DY$58,46,FALSE)="",VLOOKUP($A45,'02.คีย์เทอม1'!$A$9:$DY$58,45,FALSE),VLOOKUP($A45,'02.คีย์เทอม1'!$A$9:$DY$58,46,FALSE))+IF(VLOOKUP($A45,'03.คีย์เทอม2'!$A$9:$DY$58,46,FALSE)="",VLOOKUP($A45,'03.คีย์เทอม2'!$A$9:$DY$58,45,FALSE),VLOOKUP($A45,'03.คีย์เทอม2'!$A$9:$DY$58,46,FALSE)))*100/200))))</f>
        <v/>
      </c>
      <c r="S45" s="125" t="str">
        <f>IF(R$8="","",IF('2.ชื่อนักเรียน'!$R46="ร","ร",IF('2.ชื่อนักเรียน'!$R46="มส","",IF(R45="","",IF(R45&gt;=80,4,IF(R45&gt;=75,3.5,IF(R45&gt;=70,3,IF(R45&gt;=65,2.5,IF(R45&gt;=60,2,IF(R45&gt;=55,1.5,IF(R45&gt;=50,1,0)))))))))))</f>
        <v/>
      </c>
      <c r="T45" s="126" t="str">
        <f>IF(T$8="","",IF('2.ชื่อนักเรียน'!$R46="ร","ร",IF('2.ชื่อนักเรียน'!$R46="มส","",IF(OR(VLOOKUP($A45,'02.คีย์เทอม1'!$A$9:$DY$58,50,FALSE)="",VLOOKUP($A45,'03.คีย์เทอม2'!$A$9:$DY$58,50,FALSE)=""),"",(IF(VLOOKUP($A45,'02.คีย์เทอม1'!$A$9:$DY$58,51,FALSE)="",VLOOKUP($A45,'02.คีย์เทอม1'!$A$9:$DY$58,50,FALSE),VLOOKUP($A45,'02.คีย์เทอม1'!$A$9:$DY$58,51,FALSE))+IF(VLOOKUP($A45,'03.คีย์เทอม2'!$A$9:$DY$58,51,FALSE)="",VLOOKUP($A45,'03.คีย์เทอม2'!$A$9:$DY$58,50,FALSE),VLOOKUP($A45,'03.คีย์เทอม2'!$A$9:$DY$58,51,FALSE)))*100/200))))</f>
        <v/>
      </c>
      <c r="U45" s="125" t="str">
        <f>IF(T$8="","",IF('2.ชื่อนักเรียน'!$R46="ร","ร",IF('2.ชื่อนักเรียน'!$R46="มส","",IF(T45="","",IF(T45&gt;=80,4,IF(T45&gt;=75,3.5,IF(T45&gt;=70,3,IF(T45&gt;=65,2.5,IF(T45&gt;=60,2,IF(T45&gt;=55,1.5,IF(T45&gt;=50,1,0)))))))))))</f>
        <v/>
      </c>
      <c r="V45" s="126" t="str">
        <f>IF(V$8="","",IF('2.ชื่อนักเรียน'!$R46="ร","ร",IF('2.ชื่อนักเรียน'!$R46="มส","",IF(OR(VLOOKUP($A45,'02.คีย์เทอม1'!$A$9:$DY$58,55,FALSE)="",VLOOKUP($A45,'03.คีย์เทอม2'!$A$9:$DY$58,55,FALSE)=""),"",(IF(VLOOKUP($A45,'02.คีย์เทอม1'!$A$9:$DY$58,56,FALSE)="",VLOOKUP($A45,'02.คีย์เทอม1'!$A$9:$DY$58,55,FALSE),VLOOKUP($A45,'02.คีย์เทอม1'!$A$9:$DY$58,56,FALSE))+IF(VLOOKUP($A45,'03.คีย์เทอม2'!$A$9:$DY$58,56,FALSE)="",VLOOKUP($A45,'03.คีย์เทอม2'!$A$9:$DY$58,55,FALSE),VLOOKUP($A45,'03.คีย์เทอม2'!$A$9:$DY$58,56,FALSE)))*100/200))))</f>
        <v/>
      </c>
      <c r="W45" s="208" t="str">
        <f>IF(V$8="","",IF('2.ชื่อนักเรียน'!$R46="ร","ร",IF('2.ชื่อนักเรียน'!$R46="มส","",IF(V45="","",IF(V45&gt;=80,4,IF(V45&gt;=75,3.5,IF(V45&gt;=70,3,IF(V45&gt;=65,2.5,IF(V45&gt;=60,2,IF(V45&gt;=55,1.5,IF(V45&gt;=50,1,0)))))))))))</f>
        <v/>
      </c>
      <c r="X45" s="18">
        <v>36</v>
      </c>
      <c r="Y45" s="122" t="str">
        <f>IF('2.ชื่อนักเรียน'!$C46="","",'2.ชื่อนักเรียน'!$C46)</f>
        <v/>
      </c>
      <c r="Z45" s="272" t="str">
        <f>IF('2.ชื่อนักเรียน'!$D46="","",'2.ชื่อนักเรียน'!$D46)</f>
        <v/>
      </c>
      <c r="AA45" s="378" t="str">
        <f>IF(AA$8="","",IF('2.ชื่อนักเรียน'!$R46="ร","ร",IF('2.ชื่อนักเรียน'!$R46="มส","",IF(OR(VLOOKUP($A45,'02.คีย์เทอม1'!$A$9:$DY$58,60,FALSE)="",VLOOKUP($A45,'03.คีย์เทอม2'!$A$9:$DY$58,60,FALSE)=""),"",(IF(VLOOKUP($A45,'02.คีย์เทอม1'!$A$9:$DY$58,61,FALSE)="",VLOOKUP($A45,'02.คีย์เทอม1'!$A$9:$DY$58,60,FALSE),VLOOKUP($A45,'02.คีย์เทอม1'!$A$9:$DY$58,61,FALSE))+IF(VLOOKUP($A45,'03.คีย์เทอม2'!$A$9:$DY$58,61,FALSE)="",VLOOKUP($A45,'03.คีย์เทอม2'!$A$9:$DY$58,60,FALSE),VLOOKUP($A45,'03.คีย์เทอม2'!$A$9:$DY$58,61,FALSE)))*100/200))))</f>
        <v/>
      </c>
      <c r="AB45" s="125" t="str">
        <f>IF(AA$8="","",IF('2.ชื่อนักเรียน'!$R46="ร","ร",IF('2.ชื่อนักเรียน'!$R46="มส","",IF(AA45="","",IF(AA45&gt;=80,4,IF(AA45&gt;=75,3.5,IF(AA45&gt;=70,3,IF(AA45&gt;=65,2.5,IF(AA45&gt;=60,2,IF(AA45&gt;=55,1.5,IF(AA45&gt;=50,1,0)))))))))))</f>
        <v/>
      </c>
      <c r="AC45" s="126" t="str">
        <f>IF(AC$8="","",IF('2.ชื่อนักเรียน'!$R46="ร","ร",IF('2.ชื่อนักเรียน'!$R46="มส","",IF(OR(VLOOKUP($A45,'02.คีย์เทอม1'!$A$9:$DY$58,65,FALSE)="",VLOOKUP($A45,'03.คีย์เทอม2'!$A$9:$DY$58,65,FALSE)=""),"",(IF(VLOOKUP($A45,'02.คีย์เทอม1'!$A$9:$DY$58,66,FALSE)="",VLOOKUP($A45,'02.คีย์เทอม1'!$A$9:$DY$58,65,FALSE),VLOOKUP($A45,'02.คีย์เทอม1'!$A$9:$DY$58,66,FALSE))+IF(VLOOKUP($A45,'03.คีย์เทอม2'!$A$9:$DY$58,66,FALSE)="",VLOOKUP($A45,'03.คีย์เทอม2'!$A$9:$DY$58,65,FALSE),VLOOKUP($A45,'03.คีย์เทอม2'!$A$9:$DY$58,66,FALSE)))*100/200))))</f>
        <v/>
      </c>
      <c r="AD45" s="125" t="str">
        <f>IF(AC$8="","",IF('2.ชื่อนักเรียน'!$R46="ร","ร",IF('2.ชื่อนักเรียน'!$R46="มส","",IF(AC45="","",IF(AC45&gt;=80,4,IF(AC45&gt;=75,3.5,IF(AC45&gt;=70,3,IF(AC45&gt;=65,2.5,IF(AC45&gt;=60,2,IF(AC45&gt;=55,1.5,IF(AC45&gt;=50,1,0)))))))))))</f>
        <v/>
      </c>
      <c r="AE45" s="126" t="str">
        <f>IF(AE$8="","",IF('2.ชื่อนักเรียน'!$R46="ร","ร",IF('2.ชื่อนักเรียน'!$R46="มส","",IF(OR(VLOOKUP($A45,'02.คีย์เทอม1'!$A$9:$DY$58,70,FALSE)="",VLOOKUP($A45,'03.คีย์เทอม2'!$A$9:$DY$58,70,FALSE)=""),"",(IF(VLOOKUP($A45,'02.คีย์เทอม1'!$A$9:$DY$58,71,FALSE)="",VLOOKUP($A45,'02.คีย์เทอม1'!$A$9:$DY$58,70,FALSE),VLOOKUP($A45,'02.คีย์เทอม1'!$A$9:$DY$58,71,FALSE))+IF(VLOOKUP($A45,'03.คีย์เทอม2'!$A$9:$DY$58,71,FALSE)="",VLOOKUP($A45,'03.คีย์เทอม2'!$A$9:$DY$58,70,FALSE),VLOOKUP($A45,'03.คีย์เทอม2'!$A$9:$DY$58,71,FALSE)))*100/200))))</f>
        <v/>
      </c>
      <c r="AF45" s="125" t="str">
        <f>IF(AE$8="","",IF('2.ชื่อนักเรียน'!$R46="ร","ร",IF('2.ชื่อนักเรียน'!$R46="มส","",IF(AE45="","",IF(AE45&gt;=80,4,IF(AE45&gt;=75,3.5,IF(AE45&gt;=70,3,IF(AE45&gt;=65,2.5,IF(AE45&gt;=60,2,IF(AE45&gt;=55,1.5,IF(AE45&gt;=50,1,0)))))))))))</f>
        <v/>
      </c>
      <c r="AG45" s="126" t="str">
        <f>IF(AG$8="","",IF('2.ชื่อนักเรียน'!$R46="ร","ร",IF('2.ชื่อนักเรียน'!$R46="มส","",IF(OR(VLOOKUP($A45,'02.คีย์เทอม1'!$A$9:$DY$58,75,FALSE)="",VLOOKUP($A45,'03.คีย์เทอม2'!$A$9:$DY$58,75,FALSE)=""),"",(IF(VLOOKUP($A45,'02.คีย์เทอม1'!$A$9:$DY$58,76,FALSE)="",VLOOKUP($A45,'02.คีย์เทอม1'!$A$9:$DY$58,75,FALSE),VLOOKUP($A45,'02.คีย์เทอม1'!$A$9:$DY$58,76,FALSE))+IF(VLOOKUP($A45,'03.คีย์เทอม2'!$A$9:$DY$58,76,FALSE)="",VLOOKUP($A45,'03.คีย์เทอม2'!$A$9:$DY$58,75,FALSE),VLOOKUP($A45,'03.คีย์เทอม2'!$A$9:$DY$58,76,FALSE)))*100/200))))</f>
        <v/>
      </c>
      <c r="AH45" s="125" t="str">
        <f>IF(AG$8="","",IF('2.ชื่อนักเรียน'!$R46="ร","ร",IF('2.ชื่อนักเรียน'!$R46="มส","",IF(AG45="","",IF(AG45&gt;=80,4,IF(AG45&gt;=75,3.5,IF(AG45&gt;=70,3,IF(AG45&gt;=65,2.5,IF(AG45&gt;=60,2,IF(AG45&gt;=55,1.5,IF(AG45&gt;=50,1,0)))))))))))</f>
        <v/>
      </c>
      <c r="AI45" s="126" t="str">
        <f>IF(AI$8="","",IF('2.ชื่อนักเรียน'!$R46="ร","ร",IF('2.ชื่อนักเรียน'!$R46="มส","",IF(OR(VLOOKUP($A45,'02.คีย์เทอม1'!$A$9:$DY$58,80,FALSE)="",VLOOKUP($A45,'03.คีย์เทอม2'!$A$9:$DY$58,80,FALSE)=""),"",(IF(VLOOKUP($A45,'02.คีย์เทอม1'!$A$9:$DY$58,81,FALSE)="",VLOOKUP($A45,'02.คีย์เทอม1'!$A$9:$DY$58,80,FALSE),VLOOKUP($A45,'02.คีย์เทอม1'!$A$9:$DY$58,81,FALSE))+IF(VLOOKUP($A45,'03.คีย์เทอม2'!$A$9:$DY$58,81,FALSE)="",VLOOKUP($A45,'03.คีย์เทอม2'!$A$9:$DY$58,80,FALSE),VLOOKUP($A45,'03.คีย์เทอม2'!$A$9:$DY$58,81,FALSE)))*100/200))))</f>
        <v/>
      </c>
      <c r="AJ45" s="125" t="str">
        <f>IF(AI$8="","",IF('2.ชื่อนักเรียน'!$R46="ร","ร",IF('2.ชื่อนักเรียน'!$R46="มส","",IF(AI45="","",IF(AI45&gt;=80,4,IF(AI45&gt;=75,3.5,IF(AI45&gt;=70,3,IF(AI45&gt;=65,2.5,IF(AI45&gt;=60,2,IF(AI45&gt;=55,1.5,IF(AI45&gt;=50,1,0)))))))))))</f>
        <v/>
      </c>
      <c r="AK45" s="126" t="str">
        <f>IF(AK$8="","",IF('2.ชื่อนักเรียน'!$R46="ร","ร",IF('2.ชื่อนักเรียน'!$R46="มส","",IF(OR(VLOOKUP($A45,'02.คีย์เทอม1'!$A$9:$DY$58,85,FALSE)="",VLOOKUP($A45,'03.คีย์เทอม2'!$A$9:$DY$58,85,FALSE)=""),"",(IF(VLOOKUP($A45,'02.คีย์เทอม1'!$A$9:$DY$58,86,FALSE)="",VLOOKUP($A45,'02.คีย์เทอม1'!$A$9:$DY$58,85,FALSE),VLOOKUP($A45,'02.คีย์เทอม1'!$A$9:$DY$58,86,FALSE))+IF(VLOOKUP($A45,'03.คีย์เทอม2'!$A$9:$DY$58,86,FALSE)="",VLOOKUP($A45,'03.คีย์เทอม2'!$A$9:$DY$58,85,FALSE),VLOOKUP($A45,'03.คีย์เทอม2'!$A$9:$DY$58,86,FALSE)))*100/200))))</f>
        <v/>
      </c>
      <c r="AL45" s="125" t="str">
        <f>IF(AK$8="","",IF('2.ชื่อนักเรียน'!$R46="ร","ร",IF('2.ชื่อนักเรียน'!$R46="มส","",IF(AK45="","",IF(AK45&gt;=80,4,IF(AK45&gt;=75,3.5,IF(AK45&gt;=70,3,IF(AK45&gt;=65,2.5,IF(AK45&gt;=60,2,IF(AK45&gt;=55,1.5,IF(AK45&gt;=50,1,0)))))))))))</f>
        <v/>
      </c>
      <c r="AM45" s="126" t="str">
        <f>IF(AM$8="","",IF('2.ชื่อนักเรียน'!$R46="ร","ร",IF('2.ชื่อนักเรียน'!$R46="มส","",IF(OR(VLOOKUP($A45,'02.คีย์เทอม1'!$A$9:$DY$58,90,FALSE)="",VLOOKUP($A45,'03.คีย์เทอม2'!$A$9:$DY$58,90,FALSE)=""),"",(IF(VLOOKUP($A45,'02.คีย์เทอม1'!$A$9:$DY$58,91,FALSE)="",VLOOKUP($A45,'02.คีย์เทอม1'!$A$9:$DY$58,90,FALSE),VLOOKUP($A45,'02.คีย์เทอม1'!$A$9:$DY$58,91,FALSE))+IF(VLOOKUP($A45,'03.คีย์เทอม2'!$A$9:$DY$58,91,FALSE)="",VLOOKUP($A45,'03.คีย์เทอม2'!$A$9:$DY$58,90,FALSE),VLOOKUP($A45,'03.คีย์เทอม2'!$A$9:$DY$58,91,FALSE)))*100/200))))</f>
        <v/>
      </c>
      <c r="AN45" s="125" t="str">
        <f>IF(AM$8="","",IF('2.ชื่อนักเรียน'!$R46="ร","ร",IF('2.ชื่อนักเรียน'!$R46="มส","",IF(AM45="","",IF(AM45&gt;=80,4,IF(AM45&gt;=75,3.5,IF(AM45&gt;=70,3,IF(AM45&gt;=65,2.5,IF(AM45&gt;=60,2,IF(AM45&gt;=55,1.5,IF(AM45&gt;=50,1,0)))))))))))</f>
        <v/>
      </c>
      <c r="AO45" s="126" t="str">
        <f>IF(AO$8="","",IF('2.ชื่อนักเรียน'!$R46="ร","ร",IF('2.ชื่อนักเรียน'!$R46="มส","",IF(OR(VLOOKUP($A45,'02.คีย์เทอม1'!$A$9:$DY$58,95,FALSE)="",VLOOKUP($A45,'03.คีย์เทอม2'!$A$9:$DY$58,95,FALSE)=""),"",(IF(VLOOKUP($A45,'02.คีย์เทอม1'!$A$9:$DY$58,96,FALSE)="",VLOOKUP($A45,'02.คีย์เทอม1'!$A$9:$DY$58,95,FALSE),VLOOKUP($A45,'02.คีย์เทอม1'!$A$9:$DY$58,96,FALSE))+IF(VLOOKUP($A45,'03.คีย์เทอม2'!$A$9:$DY$58,96,FALSE)="",VLOOKUP($A45,'03.คีย์เทอม2'!$A$9:$DY$58,95,FALSE),VLOOKUP($A45,'03.คีย์เทอม2'!$A$9:$DY$58,96,FALSE)))*100/200))))</f>
        <v/>
      </c>
      <c r="AP45" s="125" t="str">
        <f>IF(AO$8="","",IF('2.ชื่อนักเรียน'!$R46="ร","ร",IF('2.ชื่อนักเรียน'!$R46="มส","",IF(AO45="","",IF(AO45&gt;=80,4,IF(AO45&gt;=75,3.5,IF(AO45&gt;=70,3,IF(AO45&gt;=65,2.5,IF(AO45&gt;=60,2,IF(AO45&gt;=55,1.5,IF(AO45&gt;=50,1,0)))))))))))</f>
        <v/>
      </c>
      <c r="AQ45" s="126" t="str">
        <f>IF(AQ$8="","",IF('2.ชื่อนักเรียน'!$R46="ร","ร",IF('2.ชื่อนักเรียน'!$R46="มส","",IF(OR(VLOOKUP($A45,'02.คีย์เทอม1'!$A$9:$DY$58,100,FALSE)="",VLOOKUP($A45,'03.คีย์เทอม2'!$A$9:$DY$58,100,FALSE)=""),"",(IF(VLOOKUP($A45,'02.คีย์เทอม1'!$A$9:$DY$58,101,FALSE)="",VLOOKUP($A45,'02.คีย์เทอม1'!$A$9:$DY$58,100,FALSE),VLOOKUP($A45,'02.คีย์เทอม1'!$A$9:$DY$58,101,FALSE))+IF(VLOOKUP($A45,'03.คีย์เทอม2'!$A$9:$DY$58,101,FALSE)="",VLOOKUP($A45,'03.คีย์เทอม2'!$A$9:$DY$58,100,FALSE),VLOOKUP($A45,'03.คีย์เทอม2'!$A$9:$DY$58,101,FALSE)))*100/200))))</f>
        <v/>
      </c>
      <c r="AR45" s="125" t="str">
        <f>IF(AQ$8="","",IF('2.ชื่อนักเรียน'!$R46="ร","ร",IF('2.ชื่อนักเรียน'!$R46="มส","",IF(AQ45="","",IF(AQ45&gt;=80,4,IF(AQ45&gt;=75,3.5,IF(AQ45&gt;=70,3,IF(AQ45&gt;=65,2.5,IF(AQ45&gt;=60,2,IF(AQ45&gt;=55,1.5,IF(AQ45&gt;=50,1,0)))))))))))</f>
        <v/>
      </c>
      <c r="AS45" s="126" t="str">
        <f>IF(AS$8="","",IF('2.ชื่อนักเรียน'!$R46="ร","ร",IF('2.ชื่อนักเรียน'!$R46="มส","",IF(OR(VLOOKUP($A45,'02.คีย์เทอม1'!$A$9:$DY$58,105,FALSE)="",VLOOKUP($A45,'03.คีย์เทอม2'!$A$9:$DY$58,105,FALSE)=""),"",(IF(VLOOKUP($A45,'02.คีย์เทอม1'!$A$9:$DY$58,106,FALSE)="",VLOOKUP($A45,'02.คีย์เทอม1'!$A$9:$DY$58,105,FALSE),VLOOKUP($A45,'02.คีย์เทอม1'!$A$9:$DY$58,106,FALSE))+IF(VLOOKUP($A45,'03.คีย์เทอม2'!$A$9:$DY$58,106,FALSE)="",VLOOKUP($A45,'03.คีย์เทอม2'!$A$9:$DY$58,105,FALSE),VLOOKUP($A45,'03.คีย์เทอม2'!$A$9:$DY$58,106,FALSE)))*100/200))))</f>
        <v/>
      </c>
      <c r="AT45" s="125" t="str">
        <f>IF(AS$8="","",IF('2.ชื่อนักเรียน'!$R46="ร","ร",IF('2.ชื่อนักเรียน'!$R46="มส","",IF(AS45="","",IF(AS45&gt;=80,4,IF(AS45&gt;=75,3.5,IF(AS45&gt;=70,3,IF(AS45&gt;=65,2.5,IF(AS45&gt;=60,2,IF(AS45&gt;=55,1.5,IF(AS45&gt;=50,1,0)))))))))))</f>
        <v/>
      </c>
      <c r="AU45" s="126" t="str">
        <f t="shared" si="16"/>
        <v/>
      </c>
      <c r="AV45" s="126" t="str">
        <f t="shared" si="17"/>
        <v/>
      </c>
      <c r="AW45" s="541" t="str">
        <f>IF(E45="","",IF(COUNT(AZ45,BB45,BD45,BF45,BH45,BJ45,BL45,BN45,BP45,BR45,BT45,BV45,BX45,BZ45,CB45,CD45)&lt;COUNT($AZ$9,$BB$9,$BD$9,$BF$9,$BH$9,$BJ$9,$BL$9,$BN$9,$BP$9,$BR$9,$BT$9,$BV$9,$BX$9,$BZ$9,$CB$9,$CD$9),"",SUM(AZ45,BB45,BD45,BF45,BH45,BJ45,BL45,BN45,BP45,BR45,BT45,BV45,BX45,BZ45,CB45,CD45)/SUM($AZ$9,$BB$9,$BD$9,$BF$9,$BH$9,$BJ$9,$BL$9,$BN$9,$BP$9,$BR$9,$BT$9,$BV$9,$BX$9,$BZ$9,$CB$9,$CD$9)))</f>
        <v/>
      </c>
      <c r="AX45" s="539" t="str">
        <f>IF('2.ชื่อนักเรียน'!R46="มส","มส",IF('2.ชื่อนักเรียน'!R46="ย้าย","ย้าย",IF('2.ชื่อนักเรียน'!R46="ร","ร",IF(CE45="","",RANK(CE45,$CE$10:$CE$59,0)))))</f>
        <v/>
      </c>
      <c r="AY45" s="393" t="str">
        <f t="shared" si="19"/>
        <v/>
      </c>
      <c r="AZ45" s="381" t="str">
        <f t="shared" si="1"/>
        <v/>
      </c>
      <c r="BA45" s="383" t="str">
        <f t="shared" si="20"/>
        <v/>
      </c>
      <c r="BB45" s="335" t="str">
        <f t="shared" si="2"/>
        <v/>
      </c>
      <c r="BC45" s="335" t="str">
        <f t="shared" si="21"/>
        <v/>
      </c>
      <c r="BD45" s="335" t="str">
        <f t="shared" si="3"/>
        <v/>
      </c>
      <c r="BE45" s="335" t="str">
        <f t="shared" si="4"/>
        <v/>
      </c>
      <c r="BF45" s="331" t="str">
        <f t="shared" si="5"/>
        <v/>
      </c>
      <c r="BG45" s="331" t="str">
        <f t="shared" si="6"/>
        <v/>
      </c>
      <c r="BH45" s="335" t="str">
        <f t="shared" si="7"/>
        <v/>
      </c>
      <c r="BI45" s="335" t="str">
        <f t="shared" si="22"/>
        <v/>
      </c>
      <c r="BJ45" s="335" t="str">
        <f t="shared" si="8"/>
        <v/>
      </c>
      <c r="BK45" s="335" t="str">
        <f t="shared" si="23"/>
        <v/>
      </c>
      <c r="BL45" s="335" t="str">
        <f t="shared" si="9"/>
        <v/>
      </c>
      <c r="BM45" s="335" t="str">
        <f t="shared" si="10"/>
        <v/>
      </c>
      <c r="BN45" s="335" t="str">
        <f t="shared" si="11"/>
        <v/>
      </c>
      <c r="BO45" s="335" t="str">
        <f t="shared" si="12"/>
        <v/>
      </c>
      <c r="BP45" s="331" t="str">
        <f t="shared" si="13"/>
        <v/>
      </c>
      <c r="BQ45" s="384" t="str">
        <f t="shared" si="14"/>
        <v/>
      </c>
      <c r="BR45" s="332" t="str">
        <f t="shared" si="15"/>
        <v/>
      </c>
      <c r="BS45" s="381" t="str">
        <f t="shared" si="24"/>
        <v/>
      </c>
      <c r="BT45" s="331" t="str">
        <f t="shared" si="25"/>
        <v/>
      </c>
      <c r="BU45" s="331" t="str">
        <f t="shared" si="26"/>
        <v/>
      </c>
      <c r="BV45" s="331" t="str">
        <f t="shared" si="27"/>
        <v/>
      </c>
      <c r="BW45" s="331" t="str">
        <f t="shared" si="28"/>
        <v/>
      </c>
      <c r="BX45" s="331" t="str">
        <f t="shared" si="29"/>
        <v/>
      </c>
      <c r="BY45" s="331" t="str">
        <f t="shared" si="30"/>
        <v/>
      </c>
      <c r="BZ45" s="331" t="str">
        <f t="shared" si="31"/>
        <v/>
      </c>
      <c r="CA45" s="331" t="str">
        <f t="shared" si="32"/>
        <v/>
      </c>
      <c r="CB45" s="331" t="str">
        <f t="shared" si="33"/>
        <v/>
      </c>
      <c r="CC45" s="384" t="str">
        <f t="shared" si="34"/>
        <v/>
      </c>
      <c r="CD45" s="332" t="str">
        <f t="shared" si="35"/>
        <v/>
      </c>
      <c r="CE45" s="177" t="str">
        <f t="shared" si="36"/>
        <v/>
      </c>
    </row>
    <row r="46" spans="1:83" s="17" customFormat="1" ht="16.5" customHeight="1" x14ac:dyDescent="0.2">
      <c r="A46" s="18">
        <v>37</v>
      </c>
      <c r="B46" s="122" t="str">
        <f>IF('2.ชื่อนักเรียน'!$C47="","",'2.ชื่อนักเรียน'!$C47)</f>
        <v/>
      </c>
      <c r="C46" s="26" t="str">
        <f>IF('2.ชื่อนักเรียน'!$D47="","",'2.ชื่อนักเรียน'!$D47)</f>
        <v/>
      </c>
      <c r="D46" s="207" t="str">
        <f>IF(D$8="","",IF('2.ชื่อนักเรียน'!$R47="ร","ร",IF('2.ชื่อนักเรียน'!$R47="มส","",IF(OR(VLOOKUP($A46,'02.คีย์เทอม1'!$A$9:$DY$58,10,FALSE)="",VLOOKUP($A46,'03.คีย์เทอม2'!$A$9:$DY$58,10,FALSE)=""),"",(IF(VLOOKUP($A46,'02.คีย์เทอม1'!$A$9:$DY$58,11,FALSE)="",VLOOKUP($A46,'02.คีย์เทอม1'!$A$9:$DY$58,10,FALSE),VLOOKUP($A46,'02.คีย์เทอม1'!$A$9:$DY$58,11,FALSE))+IF(VLOOKUP($A46,'03.คีย์เทอม2'!$A$9:$DY$58,11,FALSE)="",VLOOKUP($A46,'03.คีย์เทอม2'!$A$9:$DY$58,10,FALSE),VLOOKUP($A46,'03.คีย์เทอม2'!$A$9:$DY$58,11,FALSE)))*100/200))))</f>
        <v/>
      </c>
      <c r="E46" s="125" t="str">
        <f>IF(D$8="","",IF('2.ชื่อนักเรียน'!$R47="ร","ร",IF('2.ชื่อนักเรียน'!$R47="มส","",IF(D46="","",IF(D46&gt;=80,4,IF(D46&gt;=75,3.5,IF(D46&gt;=70,3,IF(D46&gt;=65,2.5,IF(D46&gt;=60,2,IF(D46&gt;=55,1.5,IF(D46&gt;=50,1,0)))))))))))</f>
        <v/>
      </c>
      <c r="F46" s="126" t="str">
        <f>IF(F$8="","",IF('2.ชื่อนักเรียน'!$R47="ร","ร",IF('2.ชื่อนักเรียน'!$R47="มส","",IF(OR(VLOOKUP($A46,'02.คีย์เทอม1'!$A$9:$DY$58,15,FALSE)="",VLOOKUP($A46,'03.คีย์เทอม2'!$A$9:$DY$58,15,FALSE)=""),"",(IF(VLOOKUP($A46,'02.คีย์เทอม1'!$A$9:$DY$58,16,FALSE)="",VLOOKUP($A46,'02.คีย์เทอม1'!$A$9:$DY$58,15,FALSE),VLOOKUP($A46,'02.คีย์เทอม1'!$A$9:$DY$58,16,FALSE))+IF(VLOOKUP($A46,'03.คีย์เทอม2'!$A$9:$DY$58,16,FALSE)="",VLOOKUP($A46,'03.คีย์เทอม2'!$A$9:$DY$58,15,FALSE),VLOOKUP($A46,'03.คีย์เทอม2'!$A$9:$DY$58,16,FALSE)))*100/200))))</f>
        <v/>
      </c>
      <c r="G46" s="125" t="str">
        <f>IF(F$8="","",IF('2.ชื่อนักเรียน'!$R47="ร","ร",IF('2.ชื่อนักเรียน'!$R47="มส","",IF(F46="","",IF(F46&gt;=80,4,IF(F46&gt;=75,3.5,IF(F46&gt;=70,3,IF(F46&gt;=65,2.5,IF(F46&gt;=60,2,IF(F46&gt;=55,1.5,IF(F46&gt;=50,1,0)))))))))))</f>
        <v/>
      </c>
      <c r="H46" s="126" t="str">
        <f>IF(H$8="","",IF('2.ชื่อนักเรียน'!$R47="ร","ร",IF('2.ชื่อนักเรียน'!$R47="มส","",IF(OR(VLOOKUP($A46,'02.คีย์เทอม1'!$A$9:$DY$58,20,FALSE)="",VLOOKUP($A46,'03.คีย์เทอม2'!$A$9:$DY$58,20,FALSE)=""),"",(IF(VLOOKUP($A46,'02.คีย์เทอม1'!$A$9:$DY$58,21,FALSE)="",VLOOKUP($A46,'02.คีย์เทอม1'!$A$9:$DY$58,20,FALSE),VLOOKUP($A46,'02.คีย์เทอม1'!$A$9:$DY$58,21,FALSE))+IF(VLOOKUP($A46,'03.คีย์เทอม2'!$A$9:$DY$58,21,FALSE)="",VLOOKUP($A46,'03.คีย์เทอม2'!$A$9:$DY$58,20,FALSE),VLOOKUP($A46,'03.คีย์เทอม2'!$A$9:$DY$58,21,FALSE)))*100/200))))</f>
        <v/>
      </c>
      <c r="I46" s="125" t="str">
        <f>IF(H$8="","",IF('2.ชื่อนักเรียน'!$R47="ร","ร",IF('2.ชื่อนักเรียน'!$R47="มส","",IF(H46="","",IF(H46&gt;=80,4,IF(H46&gt;=75,3.5,IF(H46&gt;=70,3,IF(H46&gt;=65,2.5,IF(H46&gt;=60,2,IF(H46&gt;=55,1.5,IF(H46&gt;=50,1,0)))))))))))</f>
        <v/>
      </c>
      <c r="J46" s="126" t="str">
        <f>IF(J$8="","",IF('2.ชื่อนักเรียน'!$R47="ร","ร",IF('2.ชื่อนักเรียน'!$R47="มส","",IF(OR(VLOOKUP($A46,'02.คีย์เทอม1'!$A$9:$DY$58,25,FALSE)="",VLOOKUP($A46,'03.คีย์เทอม2'!$A$9:$DY$58,25,FALSE)=""),"",(IF(VLOOKUP($A46,'02.คีย์เทอม1'!$A$9:$DY$58,26,FALSE)="",VLOOKUP($A46,'02.คีย์เทอม1'!$A$9:$DY$58,25,FALSE),VLOOKUP($A46,'02.คีย์เทอม1'!$A$9:$DY$58,26,FALSE))+IF(VLOOKUP($A46,'03.คีย์เทอม2'!$A$9:$DY$58,26,FALSE)="",VLOOKUP($A46,'03.คีย์เทอม2'!$A$9:$DY$58,25,FALSE),VLOOKUP($A46,'03.คีย์เทอม2'!$A$9:$DY$58,26,FALSE)))*100/200))))</f>
        <v/>
      </c>
      <c r="K46" s="125" t="str">
        <f>IF(J$8="","",IF('2.ชื่อนักเรียน'!$R47="ร","ร",IF('2.ชื่อนักเรียน'!$R47="มส","",IF(J46="","",IF(J46&gt;=80,4,IF(J46&gt;=75,3.5,IF(J46&gt;=70,3,IF(J46&gt;=65,2.5,IF(J46&gt;=60,2,IF(J46&gt;=55,1.5,IF(J46&gt;=50,1,0)))))))))))</f>
        <v/>
      </c>
      <c r="L46" s="126" t="str">
        <f>IF(L$8="","",IF('2.ชื่อนักเรียน'!$R47="ร","ร",IF('2.ชื่อนักเรียน'!$R47="มส","",IF(OR(VLOOKUP($A46,'02.คีย์เทอม1'!$A$9:$DY$58,30,FALSE)="",VLOOKUP($A46,'03.คีย์เทอม2'!$A$9:$DY$58,30,FALSE)=""),"",(IF(VLOOKUP($A46,'02.คีย์เทอม1'!$A$9:$DY$58,31,FALSE)="",VLOOKUP($A46,'02.คีย์เทอม1'!$A$9:$DY$58,30,FALSE),VLOOKUP($A46,'02.คีย์เทอม1'!$A$9:$DY$58,31,FALSE))+IF(VLOOKUP($A46,'03.คีย์เทอม2'!$A$9:$DY$58,31,FALSE)="",VLOOKUP($A46,'03.คีย์เทอม2'!$A$9:$DY$58,30,FALSE),VLOOKUP($A46,'03.คีย์เทอม2'!$A$9:$DY$58,31,FALSE)))*100/200))))</f>
        <v/>
      </c>
      <c r="M46" s="125" t="str">
        <f>IF(L$8="","",IF('2.ชื่อนักเรียน'!$R47="ร","ร",IF('2.ชื่อนักเรียน'!$R47="มส","",IF(L46="","",IF(L46&gt;=80,4,IF(L46&gt;=75,3.5,IF(L46&gt;=70,3,IF(L46&gt;=65,2.5,IF(L46&gt;=60,2,IF(L46&gt;=55,1.5,IF(L46&gt;=50,1,0)))))))))))</f>
        <v/>
      </c>
      <c r="N46" s="126" t="str">
        <f>IF(N$8="","",IF('2.ชื่อนักเรียน'!$R47="ร","ร",IF('2.ชื่อนักเรียน'!$R47="มส","",IF(OR(VLOOKUP($A46,'02.คีย์เทอม1'!$A$9:$DY$58,35,FALSE)="",VLOOKUP($A46,'03.คีย์เทอม2'!$A$9:$DY$58,35,FALSE)=""),"",(IF(VLOOKUP($A46,'02.คีย์เทอม1'!$A$9:$DY$58,36,FALSE)="",VLOOKUP($A46,'02.คีย์เทอม1'!$A$9:$DY$58,35,FALSE),VLOOKUP($A46,'02.คีย์เทอม1'!$A$9:$DY$58,36,FALSE))+IF(VLOOKUP($A46,'03.คีย์เทอม2'!$A$9:$DY$58,36,FALSE)="",VLOOKUP($A46,'03.คีย์เทอม2'!$A$9:$DY$58,35,FALSE),VLOOKUP($A46,'03.คีย์เทอม2'!$A$9:$DY$58,36,FALSE)))*100/200))))</f>
        <v/>
      </c>
      <c r="O46" s="125" t="str">
        <f>IF(N$8="","",IF('2.ชื่อนักเรียน'!$R47="ร","ร",IF('2.ชื่อนักเรียน'!$R47="มส","",IF(N46="","",IF(N46&gt;=80,4,IF(N46&gt;=75,3.5,IF(N46&gt;=70,3,IF(N46&gt;=65,2.5,IF(N46&gt;=60,2,IF(N46&gt;=55,1.5,IF(N46&gt;=50,1,0)))))))))))</f>
        <v/>
      </c>
      <c r="P46" s="126" t="str">
        <f>IF(P$8="","",IF('2.ชื่อนักเรียน'!$R47="ร","ร",IF('2.ชื่อนักเรียน'!$R47="มส","",IF(OR(VLOOKUP($A46,'02.คีย์เทอม1'!$A$9:$DY$58,40,FALSE)="",VLOOKUP($A46,'03.คีย์เทอม2'!$A$9:$DY$58,40,FALSE)=""),"",(IF(VLOOKUP($A46,'02.คีย์เทอม1'!$A$9:$DY$58,41,FALSE)="",VLOOKUP($A46,'02.คีย์เทอม1'!$A$9:$DY$58,40,FALSE),VLOOKUP($A46,'02.คีย์เทอม1'!$A$9:$DY$58,41,FALSE))+IF(VLOOKUP($A46,'03.คีย์เทอม2'!$A$9:$DY$58,41,FALSE)="",VLOOKUP($A46,'03.คีย์เทอม2'!$A$9:$DY$58,40,FALSE),VLOOKUP($A46,'03.คีย์เทอม2'!$A$9:$DY$58,41,FALSE)))*100/200))))</f>
        <v/>
      </c>
      <c r="Q46" s="125" t="str">
        <f>IF(P$8="","",IF('2.ชื่อนักเรียน'!$R47="ร","ร",IF('2.ชื่อนักเรียน'!$R47="มส","",IF(P46="","",IF(P46&gt;=80,4,IF(P46&gt;=75,3.5,IF(P46&gt;=70,3,IF(P46&gt;=65,2.5,IF(P46&gt;=60,2,IF(P46&gt;=55,1.5,IF(P46&gt;=50,1,0)))))))))))</f>
        <v/>
      </c>
      <c r="R46" s="126" t="str">
        <f>IF(R$8="","",IF('2.ชื่อนักเรียน'!$R47="ร","ร",IF('2.ชื่อนักเรียน'!$R47="มส","",IF(OR(VLOOKUP($A46,'02.คีย์เทอม1'!$A$9:$DY$58,45,FALSE)="",VLOOKUP($A46,'03.คีย์เทอม2'!$A$9:$DY$58,45,FALSE)=""),"",(IF(VLOOKUP($A46,'02.คีย์เทอม1'!$A$9:$DY$58,46,FALSE)="",VLOOKUP($A46,'02.คีย์เทอม1'!$A$9:$DY$58,45,FALSE),VLOOKUP($A46,'02.คีย์เทอม1'!$A$9:$DY$58,46,FALSE))+IF(VLOOKUP($A46,'03.คีย์เทอม2'!$A$9:$DY$58,46,FALSE)="",VLOOKUP($A46,'03.คีย์เทอม2'!$A$9:$DY$58,45,FALSE),VLOOKUP($A46,'03.คีย์เทอม2'!$A$9:$DY$58,46,FALSE)))*100/200))))</f>
        <v/>
      </c>
      <c r="S46" s="125" t="str">
        <f>IF(R$8="","",IF('2.ชื่อนักเรียน'!$R47="ร","ร",IF('2.ชื่อนักเรียน'!$R47="มส","",IF(R46="","",IF(R46&gt;=80,4,IF(R46&gt;=75,3.5,IF(R46&gt;=70,3,IF(R46&gt;=65,2.5,IF(R46&gt;=60,2,IF(R46&gt;=55,1.5,IF(R46&gt;=50,1,0)))))))))))</f>
        <v/>
      </c>
      <c r="T46" s="126" t="str">
        <f>IF(T$8="","",IF('2.ชื่อนักเรียน'!$R47="ร","ร",IF('2.ชื่อนักเรียน'!$R47="มส","",IF(OR(VLOOKUP($A46,'02.คีย์เทอม1'!$A$9:$DY$58,50,FALSE)="",VLOOKUP($A46,'03.คีย์เทอม2'!$A$9:$DY$58,50,FALSE)=""),"",(IF(VLOOKUP($A46,'02.คีย์เทอม1'!$A$9:$DY$58,51,FALSE)="",VLOOKUP($A46,'02.คีย์เทอม1'!$A$9:$DY$58,50,FALSE),VLOOKUP($A46,'02.คีย์เทอม1'!$A$9:$DY$58,51,FALSE))+IF(VLOOKUP($A46,'03.คีย์เทอม2'!$A$9:$DY$58,51,FALSE)="",VLOOKUP($A46,'03.คีย์เทอม2'!$A$9:$DY$58,50,FALSE),VLOOKUP($A46,'03.คีย์เทอม2'!$A$9:$DY$58,51,FALSE)))*100/200))))</f>
        <v/>
      </c>
      <c r="U46" s="125" t="str">
        <f>IF(T$8="","",IF('2.ชื่อนักเรียน'!$R47="ร","ร",IF('2.ชื่อนักเรียน'!$R47="มส","",IF(T46="","",IF(T46&gt;=80,4,IF(T46&gt;=75,3.5,IF(T46&gt;=70,3,IF(T46&gt;=65,2.5,IF(T46&gt;=60,2,IF(T46&gt;=55,1.5,IF(T46&gt;=50,1,0)))))))))))</f>
        <v/>
      </c>
      <c r="V46" s="126" t="str">
        <f>IF(V$8="","",IF('2.ชื่อนักเรียน'!$R47="ร","ร",IF('2.ชื่อนักเรียน'!$R47="มส","",IF(OR(VLOOKUP($A46,'02.คีย์เทอม1'!$A$9:$DY$58,55,FALSE)="",VLOOKUP($A46,'03.คีย์เทอม2'!$A$9:$DY$58,55,FALSE)=""),"",(IF(VLOOKUP($A46,'02.คีย์เทอม1'!$A$9:$DY$58,56,FALSE)="",VLOOKUP($A46,'02.คีย์เทอม1'!$A$9:$DY$58,55,FALSE),VLOOKUP($A46,'02.คีย์เทอม1'!$A$9:$DY$58,56,FALSE))+IF(VLOOKUP($A46,'03.คีย์เทอม2'!$A$9:$DY$58,56,FALSE)="",VLOOKUP($A46,'03.คีย์เทอม2'!$A$9:$DY$58,55,FALSE),VLOOKUP($A46,'03.คีย์เทอม2'!$A$9:$DY$58,56,FALSE)))*100/200))))</f>
        <v/>
      </c>
      <c r="W46" s="208" t="str">
        <f>IF(V$8="","",IF('2.ชื่อนักเรียน'!$R47="ร","ร",IF('2.ชื่อนักเรียน'!$R47="มส","",IF(V46="","",IF(V46&gt;=80,4,IF(V46&gt;=75,3.5,IF(V46&gt;=70,3,IF(V46&gt;=65,2.5,IF(V46&gt;=60,2,IF(V46&gt;=55,1.5,IF(V46&gt;=50,1,0)))))))))))</f>
        <v/>
      </c>
      <c r="X46" s="18">
        <v>37</v>
      </c>
      <c r="Y46" s="122" t="str">
        <f>IF('2.ชื่อนักเรียน'!$C47="","",'2.ชื่อนักเรียน'!$C47)</f>
        <v/>
      </c>
      <c r="Z46" s="272" t="str">
        <f>IF('2.ชื่อนักเรียน'!$D47="","",'2.ชื่อนักเรียน'!$D47)</f>
        <v/>
      </c>
      <c r="AA46" s="378" t="str">
        <f>IF(AA$8="","",IF('2.ชื่อนักเรียน'!$R47="ร","ร",IF('2.ชื่อนักเรียน'!$R47="มส","",IF(OR(VLOOKUP($A46,'02.คีย์เทอม1'!$A$9:$DY$58,60,FALSE)="",VLOOKUP($A46,'03.คีย์เทอม2'!$A$9:$DY$58,60,FALSE)=""),"",(IF(VLOOKUP($A46,'02.คีย์เทอม1'!$A$9:$DY$58,61,FALSE)="",VLOOKUP($A46,'02.คีย์เทอม1'!$A$9:$DY$58,60,FALSE),VLOOKUP($A46,'02.คีย์เทอม1'!$A$9:$DY$58,61,FALSE))+IF(VLOOKUP($A46,'03.คีย์เทอม2'!$A$9:$DY$58,61,FALSE)="",VLOOKUP($A46,'03.คีย์เทอม2'!$A$9:$DY$58,60,FALSE),VLOOKUP($A46,'03.คีย์เทอม2'!$A$9:$DY$58,61,FALSE)))*100/200))))</f>
        <v/>
      </c>
      <c r="AB46" s="125" t="str">
        <f>IF(AA$8="","",IF('2.ชื่อนักเรียน'!$R47="ร","ร",IF('2.ชื่อนักเรียน'!$R47="มส","",IF(AA46="","",IF(AA46&gt;=80,4,IF(AA46&gt;=75,3.5,IF(AA46&gt;=70,3,IF(AA46&gt;=65,2.5,IF(AA46&gt;=60,2,IF(AA46&gt;=55,1.5,IF(AA46&gt;=50,1,0)))))))))))</f>
        <v/>
      </c>
      <c r="AC46" s="126" t="str">
        <f>IF(AC$8="","",IF('2.ชื่อนักเรียน'!$R47="ร","ร",IF('2.ชื่อนักเรียน'!$R47="มส","",IF(OR(VLOOKUP($A46,'02.คีย์เทอม1'!$A$9:$DY$58,65,FALSE)="",VLOOKUP($A46,'03.คีย์เทอม2'!$A$9:$DY$58,65,FALSE)=""),"",(IF(VLOOKUP($A46,'02.คีย์เทอม1'!$A$9:$DY$58,66,FALSE)="",VLOOKUP($A46,'02.คีย์เทอม1'!$A$9:$DY$58,65,FALSE),VLOOKUP($A46,'02.คีย์เทอม1'!$A$9:$DY$58,66,FALSE))+IF(VLOOKUP($A46,'03.คีย์เทอม2'!$A$9:$DY$58,66,FALSE)="",VLOOKUP($A46,'03.คีย์เทอม2'!$A$9:$DY$58,65,FALSE),VLOOKUP($A46,'03.คีย์เทอม2'!$A$9:$DY$58,66,FALSE)))*100/200))))</f>
        <v/>
      </c>
      <c r="AD46" s="125" t="str">
        <f>IF(AC$8="","",IF('2.ชื่อนักเรียน'!$R47="ร","ร",IF('2.ชื่อนักเรียน'!$R47="มส","",IF(AC46="","",IF(AC46&gt;=80,4,IF(AC46&gt;=75,3.5,IF(AC46&gt;=70,3,IF(AC46&gt;=65,2.5,IF(AC46&gt;=60,2,IF(AC46&gt;=55,1.5,IF(AC46&gt;=50,1,0)))))))))))</f>
        <v/>
      </c>
      <c r="AE46" s="126" t="str">
        <f>IF(AE$8="","",IF('2.ชื่อนักเรียน'!$R47="ร","ร",IF('2.ชื่อนักเรียน'!$R47="มส","",IF(OR(VLOOKUP($A46,'02.คีย์เทอม1'!$A$9:$DY$58,70,FALSE)="",VLOOKUP($A46,'03.คีย์เทอม2'!$A$9:$DY$58,70,FALSE)=""),"",(IF(VLOOKUP($A46,'02.คีย์เทอม1'!$A$9:$DY$58,71,FALSE)="",VLOOKUP($A46,'02.คีย์เทอม1'!$A$9:$DY$58,70,FALSE),VLOOKUP($A46,'02.คีย์เทอม1'!$A$9:$DY$58,71,FALSE))+IF(VLOOKUP($A46,'03.คีย์เทอม2'!$A$9:$DY$58,71,FALSE)="",VLOOKUP($A46,'03.คีย์เทอม2'!$A$9:$DY$58,70,FALSE),VLOOKUP($A46,'03.คีย์เทอม2'!$A$9:$DY$58,71,FALSE)))*100/200))))</f>
        <v/>
      </c>
      <c r="AF46" s="125" t="str">
        <f>IF(AE$8="","",IF('2.ชื่อนักเรียน'!$R47="ร","ร",IF('2.ชื่อนักเรียน'!$R47="มส","",IF(AE46="","",IF(AE46&gt;=80,4,IF(AE46&gt;=75,3.5,IF(AE46&gt;=70,3,IF(AE46&gt;=65,2.5,IF(AE46&gt;=60,2,IF(AE46&gt;=55,1.5,IF(AE46&gt;=50,1,0)))))))))))</f>
        <v/>
      </c>
      <c r="AG46" s="126" t="str">
        <f>IF(AG$8="","",IF('2.ชื่อนักเรียน'!$R47="ร","ร",IF('2.ชื่อนักเรียน'!$R47="มส","",IF(OR(VLOOKUP($A46,'02.คีย์เทอม1'!$A$9:$DY$58,75,FALSE)="",VLOOKUP($A46,'03.คีย์เทอม2'!$A$9:$DY$58,75,FALSE)=""),"",(IF(VLOOKUP($A46,'02.คีย์เทอม1'!$A$9:$DY$58,76,FALSE)="",VLOOKUP($A46,'02.คีย์เทอม1'!$A$9:$DY$58,75,FALSE),VLOOKUP($A46,'02.คีย์เทอม1'!$A$9:$DY$58,76,FALSE))+IF(VLOOKUP($A46,'03.คีย์เทอม2'!$A$9:$DY$58,76,FALSE)="",VLOOKUP($A46,'03.คีย์เทอม2'!$A$9:$DY$58,75,FALSE),VLOOKUP($A46,'03.คีย์เทอม2'!$A$9:$DY$58,76,FALSE)))*100/200))))</f>
        <v/>
      </c>
      <c r="AH46" s="125" t="str">
        <f>IF(AG$8="","",IF('2.ชื่อนักเรียน'!$R47="ร","ร",IF('2.ชื่อนักเรียน'!$R47="มส","",IF(AG46="","",IF(AG46&gt;=80,4,IF(AG46&gt;=75,3.5,IF(AG46&gt;=70,3,IF(AG46&gt;=65,2.5,IF(AG46&gt;=60,2,IF(AG46&gt;=55,1.5,IF(AG46&gt;=50,1,0)))))))))))</f>
        <v/>
      </c>
      <c r="AI46" s="126" t="str">
        <f>IF(AI$8="","",IF('2.ชื่อนักเรียน'!$R47="ร","ร",IF('2.ชื่อนักเรียน'!$R47="มส","",IF(OR(VLOOKUP($A46,'02.คีย์เทอม1'!$A$9:$DY$58,80,FALSE)="",VLOOKUP($A46,'03.คีย์เทอม2'!$A$9:$DY$58,80,FALSE)=""),"",(IF(VLOOKUP($A46,'02.คีย์เทอม1'!$A$9:$DY$58,81,FALSE)="",VLOOKUP($A46,'02.คีย์เทอม1'!$A$9:$DY$58,80,FALSE),VLOOKUP($A46,'02.คีย์เทอม1'!$A$9:$DY$58,81,FALSE))+IF(VLOOKUP($A46,'03.คีย์เทอม2'!$A$9:$DY$58,81,FALSE)="",VLOOKUP($A46,'03.คีย์เทอม2'!$A$9:$DY$58,80,FALSE),VLOOKUP($A46,'03.คีย์เทอม2'!$A$9:$DY$58,81,FALSE)))*100/200))))</f>
        <v/>
      </c>
      <c r="AJ46" s="125" t="str">
        <f>IF(AI$8="","",IF('2.ชื่อนักเรียน'!$R47="ร","ร",IF('2.ชื่อนักเรียน'!$R47="มส","",IF(AI46="","",IF(AI46&gt;=80,4,IF(AI46&gt;=75,3.5,IF(AI46&gt;=70,3,IF(AI46&gt;=65,2.5,IF(AI46&gt;=60,2,IF(AI46&gt;=55,1.5,IF(AI46&gt;=50,1,0)))))))))))</f>
        <v/>
      </c>
      <c r="AK46" s="126" t="str">
        <f>IF(AK$8="","",IF('2.ชื่อนักเรียน'!$R47="ร","ร",IF('2.ชื่อนักเรียน'!$R47="มส","",IF(OR(VLOOKUP($A46,'02.คีย์เทอม1'!$A$9:$DY$58,85,FALSE)="",VLOOKUP($A46,'03.คีย์เทอม2'!$A$9:$DY$58,85,FALSE)=""),"",(IF(VLOOKUP($A46,'02.คีย์เทอม1'!$A$9:$DY$58,86,FALSE)="",VLOOKUP($A46,'02.คีย์เทอม1'!$A$9:$DY$58,85,FALSE),VLOOKUP($A46,'02.คีย์เทอม1'!$A$9:$DY$58,86,FALSE))+IF(VLOOKUP($A46,'03.คีย์เทอม2'!$A$9:$DY$58,86,FALSE)="",VLOOKUP($A46,'03.คีย์เทอม2'!$A$9:$DY$58,85,FALSE),VLOOKUP($A46,'03.คีย์เทอม2'!$A$9:$DY$58,86,FALSE)))*100/200))))</f>
        <v/>
      </c>
      <c r="AL46" s="125" t="str">
        <f>IF(AK$8="","",IF('2.ชื่อนักเรียน'!$R47="ร","ร",IF('2.ชื่อนักเรียน'!$R47="มส","",IF(AK46="","",IF(AK46&gt;=80,4,IF(AK46&gt;=75,3.5,IF(AK46&gt;=70,3,IF(AK46&gt;=65,2.5,IF(AK46&gt;=60,2,IF(AK46&gt;=55,1.5,IF(AK46&gt;=50,1,0)))))))))))</f>
        <v/>
      </c>
      <c r="AM46" s="126" t="str">
        <f>IF(AM$8="","",IF('2.ชื่อนักเรียน'!$R47="ร","ร",IF('2.ชื่อนักเรียน'!$R47="มส","",IF(OR(VLOOKUP($A46,'02.คีย์เทอม1'!$A$9:$DY$58,90,FALSE)="",VLOOKUP($A46,'03.คีย์เทอม2'!$A$9:$DY$58,90,FALSE)=""),"",(IF(VLOOKUP($A46,'02.คีย์เทอม1'!$A$9:$DY$58,91,FALSE)="",VLOOKUP($A46,'02.คีย์เทอม1'!$A$9:$DY$58,90,FALSE),VLOOKUP($A46,'02.คีย์เทอม1'!$A$9:$DY$58,91,FALSE))+IF(VLOOKUP($A46,'03.คีย์เทอม2'!$A$9:$DY$58,91,FALSE)="",VLOOKUP($A46,'03.คีย์เทอม2'!$A$9:$DY$58,90,FALSE),VLOOKUP($A46,'03.คีย์เทอม2'!$A$9:$DY$58,91,FALSE)))*100/200))))</f>
        <v/>
      </c>
      <c r="AN46" s="125" t="str">
        <f>IF(AM$8="","",IF('2.ชื่อนักเรียน'!$R47="ร","ร",IF('2.ชื่อนักเรียน'!$R47="มส","",IF(AM46="","",IF(AM46&gt;=80,4,IF(AM46&gt;=75,3.5,IF(AM46&gt;=70,3,IF(AM46&gt;=65,2.5,IF(AM46&gt;=60,2,IF(AM46&gt;=55,1.5,IF(AM46&gt;=50,1,0)))))))))))</f>
        <v/>
      </c>
      <c r="AO46" s="126" t="str">
        <f>IF(AO$8="","",IF('2.ชื่อนักเรียน'!$R47="ร","ร",IF('2.ชื่อนักเรียน'!$R47="มส","",IF(OR(VLOOKUP($A46,'02.คีย์เทอม1'!$A$9:$DY$58,95,FALSE)="",VLOOKUP($A46,'03.คีย์เทอม2'!$A$9:$DY$58,95,FALSE)=""),"",(IF(VLOOKUP($A46,'02.คีย์เทอม1'!$A$9:$DY$58,96,FALSE)="",VLOOKUP($A46,'02.คีย์เทอม1'!$A$9:$DY$58,95,FALSE),VLOOKUP($A46,'02.คีย์เทอม1'!$A$9:$DY$58,96,FALSE))+IF(VLOOKUP($A46,'03.คีย์เทอม2'!$A$9:$DY$58,96,FALSE)="",VLOOKUP($A46,'03.คีย์เทอม2'!$A$9:$DY$58,95,FALSE),VLOOKUP($A46,'03.คีย์เทอม2'!$A$9:$DY$58,96,FALSE)))*100/200))))</f>
        <v/>
      </c>
      <c r="AP46" s="125" t="str">
        <f>IF(AO$8="","",IF('2.ชื่อนักเรียน'!$R47="ร","ร",IF('2.ชื่อนักเรียน'!$R47="มส","",IF(AO46="","",IF(AO46&gt;=80,4,IF(AO46&gt;=75,3.5,IF(AO46&gt;=70,3,IF(AO46&gt;=65,2.5,IF(AO46&gt;=60,2,IF(AO46&gt;=55,1.5,IF(AO46&gt;=50,1,0)))))))))))</f>
        <v/>
      </c>
      <c r="AQ46" s="126" t="str">
        <f>IF(AQ$8="","",IF('2.ชื่อนักเรียน'!$R47="ร","ร",IF('2.ชื่อนักเรียน'!$R47="มส","",IF(OR(VLOOKUP($A46,'02.คีย์เทอม1'!$A$9:$DY$58,100,FALSE)="",VLOOKUP($A46,'03.คีย์เทอม2'!$A$9:$DY$58,100,FALSE)=""),"",(IF(VLOOKUP($A46,'02.คีย์เทอม1'!$A$9:$DY$58,101,FALSE)="",VLOOKUP($A46,'02.คีย์เทอม1'!$A$9:$DY$58,100,FALSE),VLOOKUP($A46,'02.คีย์เทอม1'!$A$9:$DY$58,101,FALSE))+IF(VLOOKUP($A46,'03.คีย์เทอม2'!$A$9:$DY$58,101,FALSE)="",VLOOKUP($A46,'03.คีย์เทอม2'!$A$9:$DY$58,100,FALSE),VLOOKUP($A46,'03.คีย์เทอม2'!$A$9:$DY$58,101,FALSE)))*100/200))))</f>
        <v/>
      </c>
      <c r="AR46" s="125" t="str">
        <f>IF(AQ$8="","",IF('2.ชื่อนักเรียน'!$R47="ร","ร",IF('2.ชื่อนักเรียน'!$R47="มส","",IF(AQ46="","",IF(AQ46&gt;=80,4,IF(AQ46&gt;=75,3.5,IF(AQ46&gt;=70,3,IF(AQ46&gt;=65,2.5,IF(AQ46&gt;=60,2,IF(AQ46&gt;=55,1.5,IF(AQ46&gt;=50,1,0)))))))))))</f>
        <v/>
      </c>
      <c r="AS46" s="126" t="str">
        <f>IF(AS$8="","",IF('2.ชื่อนักเรียน'!$R47="ร","ร",IF('2.ชื่อนักเรียน'!$R47="มส","",IF(OR(VLOOKUP($A46,'02.คีย์เทอม1'!$A$9:$DY$58,105,FALSE)="",VLOOKUP($A46,'03.คีย์เทอม2'!$A$9:$DY$58,105,FALSE)=""),"",(IF(VLOOKUP($A46,'02.คีย์เทอม1'!$A$9:$DY$58,106,FALSE)="",VLOOKUP($A46,'02.คีย์เทอม1'!$A$9:$DY$58,105,FALSE),VLOOKUP($A46,'02.คีย์เทอม1'!$A$9:$DY$58,106,FALSE))+IF(VLOOKUP($A46,'03.คีย์เทอม2'!$A$9:$DY$58,106,FALSE)="",VLOOKUP($A46,'03.คีย์เทอม2'!$A$9:$DY$58,105,FALSE),VLOOKUP($A46,'03.คีย์เทอม2'!$A$9:$DY$58,106,FALSE)))*100/200))))</f>
        <v/>
      </c>
      <c r="AT46" s="125" t="str">
        <f>IF(AS$8="","",IF('2.ชื่อนักเรียน'!$R47="ร","ร",IF('2.ชื่อนักเรียน'!$R47="มส","",IF(AS46="","",IF(AS46&gt;=80,4,IF(AS46&gt;=75,3.5,IF(AS46&gt;=70,3,IF(AS46&gt;=65,2.5,IF(AS46&gt;=60,2,IF(AS46&gt;=55,1.5,IF(AS46&gt;=50,1,0)))))))))))</f>
        <v/>
      </c>
      <c r="AU46" s="126" t="str">
        <f t="shared" si="16"/>
        <v/>
      </c>
      <c r="AV46" s="126" t="str">
        <f t="shared" si="17"/>
        <v/>
      </c>
      <c r="AW46" s="541" t="str">
        <f t="shared" si="18"/>
        <v/>
      </c>
      <c r="AX46" s="539" t="str">
        <f>IF('2.ชื่อนักเรียน'!R47="มส","มส",IF('2.ชื่อนักเรียน'!R47="ย้าย","ย้าย",IF('2.ชื่อนักเรียน'!R47="ร","ร",IF(CE46="","",RANK(CE46,$CE$10:$CE$59,0)))))</f>
        <v/>
      </c>
      <c r="AY46" s="393" t="str">
        <f t="shared" si="19"/>
        <v/>
      </c>
      <c r="AZ46" s="381" t="str">
        <f t="shared" si="1"/>
        <v/>
      </c>
      <c r="BA46" s="383" t="str">
        <f t="shared" si="20"/>
        <v/>
      </c>
      <c r="BB46" s="335" t="str">
        <f t="shared" si="2"/>
        <v/>
      </c>
      <c r="BC46" s="335" t="str">
        <f t="shared" si="21"/>
        <v/>
      </c>
      <c r="BD46" s="335" t="str">
        <f t="shared" si="3"/>
        <v/>
      </c>
      <c r="BE46" s="335" t="str">
        <f t="shared" si="4"/>
        <v/>
      </c>
      <c r="BF46" s="331" t="str">
        <f t="shared" si="5"/>
        <v/>
      </c>
      <c r="BG46" s="331" t="str">
        <f t="shared" si="6"/>
        <v/>
      </c>
      <c r="BH46" s="331" t="str">
        <f t="shared" si="7"/>
        <v/>
      </c>
      <c r="BI46" s="331" t="str">
        <f t="shared" si="22"/>
        <v/>
      </c>
      <c r="BJ46" s="331" t="str">
        <f t="shared" si="8"/>
        <v/>
      </c>
      <c r="BK46" s="331" t="str">
        <f t="shared" si="23"/>
        <v/>
      </c>
      <c r="BL46" s="335" t="str">
        <f t="shared" si="9"/>
        <v/>
      </c>
      <c r="BM46" s="335" t="str">
        <f t="shared" si="10"/>
        <v/>
      </c>
      <c r="BN46" s="335" t="str">
        <f t="shared" si="11"/>
        <v/>
      </c>
      <c r="BO46" s="335" t="str">
        <f t="shared" si="12"/>
        <v/>
      </c>
      <c r="BP46" s="331" t="str">
        <f t="shared" si="13"/>
        <v/>
      </c>
      <c r="BQ46" s="384" t="str">
        <f t="shared" si="14"/>
        <v/>
      </c>
      <c r="BR46" s="332" t="str">
        <f t="shared" si="15"/>
        <v/>
      </c>
      <c r="BS46" s="381" t="str">
        <f t="shared" si="24"/>
        <v/>
      </c>
      <c r="BT46" s="331" t="str">
        <f t="shared" si="25"/>
        <v/>
      </c>
      <c r="BU46" s="331" t="str">
        <f t="shared" si="26"/>
        <v/>
      </c>
      <c r="BV46" s="331" t="str">
        <f t="shared" si="27"/>
        <v/>
      </c>
      <c r="BW46" s="331" t="str">
        <f t="shared" si="28"/>
        <v/>
      </c>
      <c r="BX46" s="331" t="str">
        <f t="shared" si="29"/>
        <v/>
      </c>
      <c r="BY46" s="331" t="str">
        <f t="shared" si="30"/>
        <v/>
      </c>
      <c r="BZ46" s="331" t="str">
        <f t="shared" si="31"/>
        <v/>
      </c>
      <c r="CA46" s="331" t="str">
        <f t="shared" si="32"/>
        <v/>
      </c>
      <c r="CB46" s="331" t="str">
        <f t="shared" si="33"/>
        <v/>
      </c>
      <c r="CC46" s="384" t="str">
        <f t="shared" si="34"/>
        <v/>
      </c>
      <c r="CD46" s="332" t="str">
        <f t="shared" si="35"/>
        <v/>
      </c>
      <c r="CE46" s="177" t="str">
        <f t="shared" si="36"/>
        <v/>
      </c>
    </row>
    <row r="47" spans="1:83" s="17" customFormat="1" ht="16.5" customHeight="1" x14ac:dyDescent="0.2">
      <c r="A47" s="18">
        <v>38</v>
      </c>
      <c r="B47" s="122" t="str">
        <f>IF('2.ชื่อนักเรียน'!$C48="","",'2.ชื่อนักเรียน'!$C48)</f>
        <v/>
      </c>
      <c r="C47" s="26" t="str">
        <f>IF('2.ชื่อนักเรียน'!$D48="","",'2.ชื่อนักเรียน'!$D48)</f>
        <v/>
      </c>
      <c r="D47" s="207" t="str">
        <f>IF(D$8="","",IF('2.ชื่อนักเรียน'!$R48="ร","ร",IF('2.ชื่อนักเรียน'!$R48="มส","",IF(OR(VLOOKUP($A47,'02.คีย์เทอม1'!$A$9:$DY$58,10,FALSE)="",VLOOKUP($A47,'03.คีย์เทอม2'!$A$9:$DY$58,10,FALSE)=""),"",(IF(VLOOKUP($A47,'02.คีย์เทอม1'!$A$9:$DY$58,11,FALSE)="",VLOOKUP($A47,'02.คีย์เทอม1'!$A$9:$DY$58,10,FALSE),VLOOKUP($A47,'02.คีย์เทอม1'!$A$9:$DY$58,11,FALSE))+IF(VLOOKUP($A47,'03.คีย์เทอม2'!$A$9:$DY$58,11,FALSE)="",VLOOKUP($A47,'03.คีย์เทอม2'!$A$9:$DY$58,10,FALSE),VLOOKUP($A47,'03.คีย์เทอม2'!$A$9:$DY$58,11,FALSE)))*100/200))))</f>
        <v/>
      </c>
      <c r="E47" s="125" t="str">
        <f>IF(D$8="","",IF('2.ชื่อนักเรียน'!$R48="ร","ร",IF('2.ชื่อนักเรียน'!$R48="มส","",IF(D47="","",IF(D47&gt;=80,4,IF(D47&gt;=75,3.5,IF(D47&gt;=70,3,IF(D47&gt;=65,2.5,IF(D47&gt;=60,2,IF(D47&gt;=55,1.5,IF(D47&gt;=50,1,0)))))))))))</f>
        <v/>
      </c>
      <c r="F47" s="126" t="str">
        <f>IF(F$8="","",IF('2.ชื่อนักเรียน'!$R48="ร","ร",IF('2.ชื่อนักเรียน'!$R48="มส","",IF(OR(VLOOKUP($A47,'02.คีย์เทอม1'!$A$9:$DY$58,15,FALSE)="",VLOOKUP($A47,'03.คีย์เทอม2'!$A$9:$DY$58,15,FALSE)=""),"",(IF(VLOOKUP($A47,'02.คีย์เทอม1'!$A$9:$DY$58,16,FALSE)="",VLOOKUP($A47,'02.คีย์เทอม1'!$A$9:$DY$58,15,FALSE),VLOOKUP($A47,'02.คีย์เทอม1'!$A$9:$DY$58,16,FALSE))+IF(VLOOKUP($A47,'03.คีย์เทอม2'!$A$9:$DY$58,16,FALSE)="",VLOOKUP($A47,'03.คีย์เทอม2'!$A$9:$DY$58,15,FALSE),VLOOKUP($A47,'03.คีย์เทอม2'!$A$9:$DY$58,16,FALSE)))*100/200))))</f>
        <v/>
      </c>
      <c r="G47" s="125" t="str">
        <f>IF(F$8="","",IF('2.ชื่อนักเรียน'!$R48="ร","ร",IF('2.ชื่อนักเรียน'!$R48="มส","",IF(F47="","",IF(F47&gt;=80,4,IF(F47&gt;=75,3.5,IF(F47&gt;=70,3,IF(F47&gt;=65,2.5,IF(F47&gt;=60,2,IF(F47&gt;=55,1.5,IF(F47&gt;=50,1,0)))))))))))</f>
        <v/>
      </c>
      <c r="H47" s="126" t="str">
        <f>IF(H$8="","",IF('2.ชื่อนักเรียน'!$R48="ร","ร",IF('2.ชื่อนักเรียน'!$R48="มส","",IF(OR(VLOOKUP($A47,'02.คีย์เทอม1'!$A$9:$DY$58,20,FALSE)="",VLOOKUP($A47,'03.คีย์เทอม2'!$A$9:$DY$58,20,FALSE)=""),"",(IF(VLOOKUP($A47,'02.คีย์เทอม1'!$A$9:$DY$58,21,FALSE)="",VLOOKUP($A47,'02.คีย์เทอม1'!$A$9:$DY$58,20,FALSE),VLOOKUP($A47,'02.คีย์เทอม1'!$A$9:$DY$58,21,FALSE))+IF(VLOOKUP($A47,'03.คีย์เทอม2'!$A$9:$DY$58,21,FALSE)="",VLOOKUP($A47,'03.คีย์เทอม2'!$A$9:$DY$58,20,FALSE),VLOOKUP($A47,'03.คีย์เทอม2'!$A$9:$DY$58,21,FALSE)))*100/200))))</f>
        <v/>
      </c>
      <c r="I47" s="125" t="str">
        <f>IF(H$8="","",IF('2.ชื่อนักเรียน'!$R48="ร","ร",IF('2.ชื่อนักเรียน'!$R48="มส","",IF(H47="","",IF(H47&gt;=80,4,IF(H47&gt;=75,3.5,IF(H47&gt;=70,3,IF(H47&gt;=65,2.5,IF(H47&gt;=60,2,IF(H47&gt;=55,1.5,IF(H47&gt;=50,1,0)))))))))))</f>
        <v/>
      </c>
      <c r="J47" s="126" t="str">
        <f>IF(J$8="","",IF('2.ชื่อนักเรียน'!$R48="ร","ร",IF('2.ชื่อนักเรียน'!$R48="มส","",IF(OR(VLOOKUP($A47,'02.คีย์เทอม1'!$A$9:$DY$58,25,FALSE)="",VLOOKUP($A47,'03.คีย์เทอม2'!$A$9:$DY$58,25,FALSE)=""),"",(IF(VLOOKUP($A47,'02.คีย์เทอม1'!$A$9:$DY$58,26,FALSE)="",VLOOKUP($A47,'02.คีย์เทอม1'!$A$9:$DY$58,25,FALSE),VLOOKUP($A47,'02.คีย์เทอม1'!$A$9:$DY$58,26,FALSE))+IF(VLOOKUP($A47,'03.คีย์เทอม2'!$A$9:$DY$58,26,FALSE)="",VLOOKUP($A47,'03.คีย์เทอม2'!$A$9:$DY$58,25,FALSE),VLOOKUP($A47,'03.คีย์เทอม2'!$A$9:$DY$58,26,FALSE)))*100/200))))</f>
        <v/>
      </c>
      <c r="K47" s="125" t="str">
        <f>IF(J$8="","",IF('2.ชื่อนักเรียน'!$R48="ร","ร",IF('2.ชื่อนักเรียน'!$R48="มส","",IF(J47="","",IF(J47&gt;=80,4,IF(J47&gt;=75,3.5,IF(J47&gt;=70,3,IF(J47&gt;=65,2.5,IF(J47&gt;=60,2,IF(J47&gt;=55,1.5,IF(J47&gt;=50,1,0)))))))))))</f>
        <v/>
      </c>
      <c r="L47" s="126" t="str">
        <f>IF(L$8="","",IF('2.ชื่อนักเรียน'!$R48="ร","ร",IF('2.ชื่อนักเรียน'!$R48="มส","",IF(OR(VLOOKUP($A47,'02.คีย์เทอม1'!$A$9:$DY$58,30,FALSE)="",VLOOKUP($A47,'03.คีย์เทอม2'!$A$9:$DY$58,30,FALSE)=""),"",(IF(VLOOKUP($A47,'02.คีย์เทอม1'!$A$9:$DY$58,31,FALSE)="",VLOOKUP($A47,'02.คีย์เทอม1'!$A$9:$DY$58,30,FALSE),VLOOKUP($A47,'02.คีย์เทอม1'!$A$9:$DY$58,31,FALSE))+IF(VLOOKUP($A47,'03.คีย์เทอม2'!$A$9:$DY$58,31,FALSE)="",VLOOKUP($A47,'03.คีย์เทอม2'!$A$9:$DY$58,30,FALSE),VLOOKUP($A47,'03.คีย์เทอม2'!$A$9:$DY$58,31,FALSE)))*100/200))))</f>
        <v/>
      </c>
      <c r="M47" s="125" t="str">
        <f>IF(L$8="","",IF('2.ชื่อนักเรียน'!$R48="ร","ร",IF('2.ชื่อนักเรียน'!$R48="มส","",IF(L47="","",IF(L47&gt;=80,4,IF(L47&gt;=75,3.5,IF(L47&gt;=70,3,IF(L47&gt;=65,2.5,IF(L47&gt;=60,2,IF(L47&gt;=55,1.5,IF(L47&gt;=50,1,0)))))))))))</f>
        <v/>
      </c>
      <c r="N47" s="126" t="str">
        <f>IF(N$8="","",IF('2.ชื่อนักเรียน'!$R48="ร","ร",IF('2.ชื่อนักเรียน'!$R48="มส","",IF(OR(VLOOKUP($A47,'02.คีย์เทอม1'!$A$9:$DY$58,35,FALSE)="",VLOOKUP($A47,'03.คีย์เทอม2'!$A$9:$DY$58,35,FALSE)=""),"",(IF(VLOOKUP($A47,'02.คีย์เทอม1'!$A$9:$DY$58,36,FALSE)="",VLOOKUP($A47,'02.คีย์เทอม1'!$A$9:$DY$58,35,FALSE),VLOOKUP($A47,'02.คีย์เทอม1'!$A$9:$DY$58,36,FALSE))+IF(VLOOKUP($A47,'03.คีย์เทอม2'!$A$9:$DY$58,36,FALSE)="",VLOOKUP($A47,'03.คีย์เทอม2'!$A$9:$DY$58,35,FALSE),VLOOKUP($A47,'03.คีย์เทอม2'!$A$9:$DY$58,36,FALSE)))*100/200))))</f>
        <v/>
      </c>
      <c r="O47" s="125" t="str">
        <f>IF(N$8="","",IF('2.ชื่อนักเรียน'!$R48="ร","ร",IF('2.ชื่อนักเรียน'!$R48="มส","",IF(N47="","",IF(N47&gt;=80,4,IF(N47&gt;=75,3.5,IF(N47&gt;=70,3,IF(N47&gt;=65,2.5,IF(N47&gt;=60,2,IF(N47&gt;=55,1.5,IF(N47&gt;=50,1,0)))))))))))</f>
        <v/>
      </c>
      <c r="P47" s="126" t="str">
        <f>IF(P$8="","",IF('2.ชื่อนักเรียน'!$R48="ร","ร",IF('2.ชื่อนักเรียน'!$R48="มส","",IF(OR(VLOOKUP($A47,'02.คีย์เทอม1'!$A$9:$DY$58,40,FALSE)="",VLOOKUP($A47,'03.คีย์เทอม2'!$A$9:$DY$58,40,FALSE)=""),"",(IF(VLOOKUP($A47,'02.คีย์เทอม1'!$A$9:$DY$58,41,FALSE)="",VLOOKUP($A47,'02.คีย์เทอม1'!$A$9:$DY$58,40,FALSE),VLOOKUP($A47,'02.คีย์เทอม1'!$A$9:$DY$58,41,FALSE))+IF(VLOOKUP($A47,'03.คีย์เทอม2'!$A$9:$DY$58,41,FALSE)="",VLOOKUP($A47,'03.คีย์เทอม2'!$A$9:$DY$58,40,FALSE),VLOOKUP($A47,'03.คีย์เทอม2'!$A$9:$DY$58,41,FALSE)))*100/200))))</f>
        <v/>
      </c>
      <c r="Q47" s="125" t="str">
        <f>IF(P$8="","",IF('2.ชื่อนักเรียน'!$R48="ร","ร",IF('2.ชื่อนักเรียน'!$R48="มส","",IF(P47="","",IF(P47&gt;=80,4,IF(P47&gt;=75,3.5,IF(P47&gt;=70,3,IF(P47&gt;=65,2.5,IF(P47&gt;=60,2,IF(P47&gt;=55,1.5,IF(P47&gt;=50,1,0)))))))))))</f>
        <v/>
      </c>
      <c r="R47" s="126" t="str">
        <f>IF(R$8="","",IF('2.ชื่อนักเรียน'!$R48="ร","ร",IF('2.ชื่อนักเรียน'!$R48="มส","",IF(OR(VLOOKUP($A47,'02.คีย์เทอม1'!$A$9:$DY$58,45,FALSE)="",VLOOKUP($A47,'03.คีย์เทอม2'!$A$9:$DY$58,45,FALSE)=""),"",(IF(VLOOKUP($A47,'02.คีย์เทอม1'!$A$9:$DY$58,46,FALSE)="",VLOOKUP($A47,'02.คีย์เทอม1'!$A$9:$DY$58,45,FALSE),VLOOKUP($A47,'02.คีย์เทอม1'!$A$9:$DY$58,46,FALSE))+IF(VLOOKUP($A47,'03.คีย์เทอม2'!$A$9:$DY$58,46,FALSE)="",VLOOKUP($A47,'03.คีย์เทอม2'!$A$9:$DY$58,45,FALSE),VLOOKUP($A47,'03.คีย์เทอม2'!$A$9:$DY$58,46,FALSE)))*100/200))))</f>
        <v/>
      </c>
      <c r="S47" s="125" t="str">
        <f>IF(R$8="","",IF('2.ชื่อนักเรียน'!$R48="ร","ร",IF('2.ชื่อนักเรียน'!$R48="มส","",IF(R47="","",IF(R47&gt;=80,4,IF(R47&gt;=75,3.5,IF(R47&gt;=70,3,IF(R47&gt;=65,2.5,IF(R47&gt;=60,2,IF(R47&gt;=55,1.5,IF(R47&gt;=50,1,0)))))))))))</f>
        <v/>
      </c>
      <c r="T47" s="126" t="str">
        <f>IF(T$8="","",IF('2.ชื่อนักเรียน'!$R48="ร","ร",IF('2.ชื่อนักเรียน'!$R48="มส","",IF(OR(VLOOKUP($A47,'02.คีย์เทอม1'!$A$9:$DY$58,50,FALSE)="",VLOOKUP($A47,'03.คีย์เทอม2'!$A$9:$DY$58,50,FALSE)=""),"",(IF(VLOOKUP($A47,'02.คีย์เทอม1'!$A$9:$DY$58,51,FALSE)="",VLOOKUP($A47,'02.คีย์เทอม1'!$A$9:$DY$58,50,FALSE),VLOOKUP($A47,'02.คีย์เทอม1'!$A$9:$DY$58,51,FALSE))+IF(VLOOKUP($A47,'03.คีย์เทอม2'!$A$9:$DY$58,51,FALSE)="",VLOOKUP($A47,'03.คีย์เทอม2'!$A$9:$DY$58,50,FALSE),VLOOKUP($A47,'03.คีย์เทอม2'!$A$9:$DY$58,51,FALSE)))*100/200))))</f>
        <v/>
      </c>
      <c r="U47" s="125" t="str">
        <f>IF(T$8="","",IF('2.ชื่อนักเรียน'!$R48="ร","ร",IF('2.ชื่อนักเรียน'!$R48="มส","",IF(T47="","",IF(T47&gt;=80,4,IF(T47&gt;=75,3.5,IF(T47&gt;=70,3,IF(T47&gt;=65,2.5,IF(T47&gt;=60,2,IF(T47&gt;=55,1.5,IF(T47&gt;=50,1,0)))))))))))</f>
        <v/>
      </c>
      <c r="V47" s="126" t="str">
        <f>IF(V$8="","",IF('2.ชื่อนักเรียน'!$R48="ร","ร",IF('2.ชื่อนักเรียน'!$R48="มส","",IF(OR(VLOOKUP($A47,'02.คีย์เทอม1'!$A$9:$DY$58,55,FALSE)="",VLOOKUP($A47,'03.คีย์เทอม2'!$A$9:$DY$58,55,FALSE)=""),"",(IF(VLOOKUP($A47,'02.คีย์เทอม1'!$A$9:$DY$58,56,FALSE)="",VLOOKUP($A47,'02.คีย์เทอม1'!$A$9:$DY$58,55,FALSE),VLOOKUP($A47,'02.คีย์เทอม1'!$A$9:$DY$58,56,FALSE))+IF(VLOOKUP($A47,'03.คีย์เทอม2'!$A$9:$DY$58,56,FALSE)="",VLOOKUP($A47,'03.คีย์เทอม2'!$A$9:$DY$58,55,FALSE),VLOOKUP($A47,'03.คีย์เทอม2'!$A$9:$DY$58,56,FALSE)))*100/200))))</f>
        <v/>
      </c>
      <c r="W47" s="208" t="str">
        <f>IF(V$8="","",IF('2.ชื่อนักเรียน'!$R48="ร","ร",IF('2.ชื่อนักเรียน'!$R48="มส","",IF(V47="","",IF(V47&gt;=80,4,IF(V47&gt;=75,3.5,IF(V47&gt;=70,3,IF(V47&gt;=65,2.5,IF(V47&gt;=60,2,IF(V47&gt;=55,1.5,IF(V47&gt;=50,1,0)))))))))))</f>
        <v/>
      </c>
      <c r="X47" s="18">
        <v>38</v>
      </c>
      <c r="Y47" s="122" t="str">
        <f>IF('2.ชื่อนักเรียน'!$C48="","",'2.ชื่อนักเรียน'!$C48)</f>
        <v/>
      </c>
      <c r="Z47" s="272" t="str">
        <f>IF('2.ชื่อนักเรียน'!$D48="","",'2.ชื่อนักเรียน'!$D48)</f>
        <v/>
      </c>
      <c r="AA47" s="378" t="str">
        <f>IF(AA$8="","",IF('2.ชื่อนักเรียน'!$R48="ร","ร",IF('2.ชื่อนักเรียน'!$R48="มส","",IF(OR(VLOOKUP($A47,'02.คีย์เทอม1'!$A$9:$DY$58,60,FALSE)="",VLOOKUP($A47,'03.คีย์เทอม2'!$A$9:$DY$58,60,FALSE)=""),"",(IF(VLOOKUP($A47,'02.คีย์เทอม1'!$A$9:$DY$58,61,FALSE)="",VLOOKUP($A47,'02.คีย์เทอม1'!$A$9:$DY$58,60,FALSE),VLOOKUP($A47,'02.คีย์เทอม1'!$A$9:$DY$58,61,FALSE))+IF(VLOOKUP($A47,'03.คีย์เทอม2'!$A$9:$DY$58,61,FALSE)="",VLOOKUP($A47,'03.คีย์เทอม2'!$A$9:$DY$58,60,FALSE),VLOOKUP($A47,'03.คีย์เทอม2'!$A$9:$DY$58,61,FALSE)))*100/200))))</f>
        <v/>
      </c>
      <c r="AB47" s="125" t="str">
        <f>IF(AA$8="","",IF('2.ชื่อนักเรียน'!$R48="ร","ร",IF('2.ชื่อนักเรียน'!$R48="มส","",IF(AA47="","",IF(AA47&gt;=80,4,IF(AA47&gt;=75,3.5,IF(AA47&gt;=70,3,IF(AA47&gt;=65,2.5,IF(AA47&gt;=60,2,IF(AA47&gt;=55,1.5,IF(AA47&gt;=50,1,0)))))))))))</f>
        <v/>
      </c>
      <c r="AC47" s="126" t="str">
        <f>IF(AC$8="","",IF('2.ชื่อนักเรียน'!$R48="ร","ร",IF('2.ชื่อนักเรียน'!$R48="มส","",IF(OR(VLOOKUP($A47,'02.คีย์เทอม1'!$A$9:$DY$58,65,FALSE)="",VLOOKUP($A47,'03.คีย์เทอม2'!$A$9:$DY$58,65,FALSE)=""),"",(IF(VLOOKUP($A47,'02.คีย์เทอม1'!$A$9:$DY$58,66,FALSE)="",VLOOKUP($A47,'02.คีย์เทอม1'!$A$9:$DY$58,65,FALSE),VLOOKUP($A47,'02.คีย์เทอม1'!$A$9:$DY$58,66,FALSE))+IF(VLOOKUP($A47,'03.คีย์เทอม2'!$A$9:$DY$58,66,FALSE)="",VLOOKUP($A47,'03.คีย์เทอม2'!$A$9:$DY$58,65,FALSE),VLOOKUP($A47,'03.คีย์เทอม2'!$A$9:$DY$58,66,FALSE)))*100/200))))</f>
        <v/>
      </c>
      <c r="AD47" s="125" t="str">
        <f>IF(AC$8="","",IF('2.ชื่อนักเรียน'!$R48="ร","ร",IF('2.ชื่อนักเรียน'!$R48="มส","",IF(AC47="","",IF(AC47&gt;=80,4,IF(AC47&gt;=75,3.5,IF(AC47&gt;=70,3,IF(AC47&gt;=65,2.5,IF(AC47&gt;=60,2,IF(AC47&gt;=55,1.5,IF(AC47&gt;=50,1,0)))))))))))</f>
        <v/>
      </c>
      <c r="AE47" s="126" t="str">
        <f>IF(AE$8="","",IF('2.ชื่อนักเรียน'!$R48="ร","ร",IF('2.ชื่อนักเรียน'!$R48="มส","",IF(OR(VLOOKUP($A47,'02.คีย์เทอม1'!$A$9:$DY$58,70,FALSE)="",VLOOKUP($A47,'03.คีย์เทอม2'!$A$9:$DY$58,70,FALSE)=""),"",(IF(VLOOKUP($A47,'02.คีย์เทอม1'!$A$9:$DY$58,71,FALSE)="",VLOOKUP($A47,'02.คีย์เทอม1'!$A$9:$DY$58,70,FALSE),VLOOKUP($A47,'02.คีย์เทอม1'!$A$9:$DY$58,71,FALSE))+IF(VLOOKUP($A47,'03.คีย์เทอม2'!$A$9:$DY$58,71,FALSE)="",VLOOKUP($A47,'03.คีย์เทอม2'!$A$9:$DY$58,70,FALSE),VLOOKUP($A47,'03.คีย์เทอม2'!$A$9:$DY$58,71,FALSE)))*100/200))))</f>
        <v/>
      </c>
      <c r="AF47" s="125" t="str">
        <f>IF(AE$8="","",IF('2.ชื่อนักเรียน'!$R48="ร","ร",IF('2.ชื่อนักเรียน'!$R48="มส","",IF(AE47="","",IF(AE47&gt;=80,4,IF(AE47&gt;=75,3.5,IF(AE47&gt;=70,3,IF(AE47&gt;=65,2.5,IF(AE47&gt;=60,2,IF(AE47&gt;=55,1.5,IF(AE47&gt;=50,1,0)))))))))))</f>
        <v/>
      </c>
      <c r="AG47" s="126" t="str">
        <f>IF(AG$8="","",IF('2.ชื่อนักเรียน'!$R48="ร","ร",IF('2.ชื่อนักเรียน'!$R48="มส","",IF(OR(VLOOKUP($A47,'02.คีย์เทอม1'!$A$9:$DY$58,75,FALSE)="",VLOOKUP($A47,'03.คีย์เทอม2'!$A$9:$DY$58,75,FALSE)=""),"",(IF(VLOOKUP($A47,'02.คีย์เทอม1'!$A$9:$DY$58,76,FALSE)="",VLOOKUP($A47,'02.คีย์เทอม1'!$A$9:$DY$58,75,FALSE),VLOOKUP($A47,'02.คีย์เทอม1'!$A$9:$DY$58,76,FALSE))+IF(VLOOKUP($A47,'03.คีย์เทอม2'!$A$9:$DY$58,76,FALSE)="",VLOOKUP($A47,'03.คีย์เทอม2'!$A$9:$DY$58,75,FALSE),VLOOKUP($A47,'03.คีย์เทอม2'!$A$9:$DY$58,76,FALSE)))*100/200))))</f>
        <v/>
      </c>
      <c r="AH47" s="125" t="str">
        <f>IF(AG$8="","",IF('2.ชื่อนักเรียน'!$R48="ร","ร",IF('2.ชื่อนักเรียน'!$R48="มส","",IF(AG47="","",IF(AG47&gt;=80,4,IF(AG47&gt;=75,3.5,IF(AG47&gt;=70,3,IF(AG47&gt;=65,2.5,IF(AG47&gt;=60,2,IF(AG47&gt;=55,1.5,IF(AG47&gt;=50,1,0)))))))))))</f>
        <v/>
      </c>
      <c r="AI47" s="126" t="str">
        <f>IF(AI$8="","",IF('2.ชื่อนักเรียน'!$R48="ร","ร",IF('2.ชื่อนักเรียน'!$R48="มส","",IF(OR(VLOOKUP($A47,'02.คีย์เทอม1'!$A$9:$DY$58,80,FALSE)="",VLOOKUP($A47,'03.คีย์เทอม2'!$A$9:$DY$58,80,FALSE)=""),"",(IF(VLOOKUP($A47,'02.คีย์เทอม1'!$A$9:$DY$58,81,FALSE)="",VLOOKUP($A47,'02.คีย์เทอม1'!$A$9:$DY$58,80,FALSE),VLOOKUP($A47,'02.คีย์เทอม1'!$A$9:$DY$58,81,FALSE))+IF(VLOOKUP($A47,'03.คีย์เทอม2'!$A$9:$DY$58,81,FALSE)="",VLOOKUP($A47,'03.คีย์เทอม2'!$A$9:$DY$58,80,FALSE),VLOOKUP($A47,'03.คีย์เทอม2'!$A$9:$DY$58,81,FALSE)))*100/200))))</f>
        <v/>
      </c>
      <c r="AJ47" s="125" t="str">
        <f>IF(AI$8="","",IF('2.ชื่อนักเรียน'!$R48="ร","ร",IF('2.ชื่อนักเรียน'!$R48="มส","",IF(AI47="","",IF(AI47&gt;=80,4,IF(AI47&gt;=75,3.5,IF(AI47&gt;=70,3,IF(AI47&gt;=65,2.5,IF(AI47&gt;=60,2,IF(AI47&gt;=55,1.5,IF(AI47&gt;=50,1,0)))))))))))</f>
        <v/>
      </c>
      <c r="AK47" s="126" t="str">
        <f>IF(AK$8="","",IF('2.ชื่อนักเรียน'!$R48="ร","ร",IF('2.ชื่อนักเรียน'!$R48="มส","",IF(OR(VLOOKUP($A47,'02.คีย์เทอม1'!$A$9:$DY$58,85,FALSE)="",VLOOKUP($A47,'03.คีย์เทอม2'!$A$9:$DY$58,85,FALSE)=""),"",(IF(VLOOKUP($A47,'02.คีย์เทอม1'!$A$9:$DY$58,86,FALSE)="",VLOOKUP($A47,'02.คีย์เทอม1'!$A$9:$DY$58,85,FALSE),VLOOKUP($A47,'02.คีย์เทอม1'!$A$9:$DY$58,86,FALSE))+IF(VLOOKUP($A47,'03.คีย์เทอม2'!$A$9:$DY$58,86,FALSE)="",VLOOKUP($A47,'03.คีย์เทอม2'!$A$9:$DY$58,85,FALSE),VLOOKUP($A47,'03.คีย์เทอม2'!$A$9:$DY$58,86,FALSE)))*100/200))))</f>
        <v/>
      </c>
      <c r="AL47" s="125" t="str">
        <f>IF(AK$8="","",IF('2.ชื่อนักเรียน'!$R48="ร","ร",IF('2.ชื่อนักเรียน'!$R48="มส","",IF(AK47="","",IF(AK47&gt;=80,4,IF(AK47&gt;=75,3.5,IF(AK47&gt;=70,3,IF(AK47&gt;=65,2.5,IF(AK47&gt;=60,2,IF(AK47&gt;=55,1.5,IF(AK47&gt;=50,1,0)))))))))))</f>
        <v/>
      </c>
      <c r="AM47" s="126" t="str">
        <f>IF(AM$8="","",IF('2.ชื่อนักเรียน'!$R48="ร","ร",IF('2.ชื่อนักเรียน'!$R48="มส","",IF(OR(VLOOKUP($A47,'02.คีย์เทอม1'!$A$9:$DY$58,90,FALSE)="",VLOOKUP($A47,'03.คีย์เทอม2'!$A$9:$DY$58,90,FALSE)=""),"",(IF(VLOOKUP($A47,'02.คีย์เทอม1'!$A$9:$DY$58,91,FALSE)="",VLOOKUP($A47,'02.คีย์เทอม1'!$A$9:$DY$58,90,FALSE),VLOOKUP($A47,'02.คีย์เทอม1'!$A$9:$DY$58,91,FALSE))+IF(VLOOKUP($A47,'03.คีย์เทอม2'!$A$9:$DY$58,91,FALSE)="",VLOOKUP($A47,'03.คีย์เทอม2'!$A$9:$DY$58,90,FALSE),VLOOKUP($A47,'03.คีย์เทอม2'!$A$9:$DY$58,91,FALSE)))*100/200))))</f>
        <v/>
      </c>
      <c r="AN47" s="125" t="str">
        <f>IF(AM$8="","",IF('2.ชื่อนักเรียน'!$R48="ร","ร",IF('2.ชื่อนักเรียน'!$R48="มส","",IF(AM47="","",IF(AM47&gt;=80,4,IF(AM47&gt;=75,3.5,IF(AM47&gt;=70,3,IF(AM47&gt;=65,2.5,IF(AM47&gt;=60,2,IF(AM47&gt;=55,1.5,IF(AM47&gt;=50,1,0)))))))))))</f>
        <v/>
      </c>
      <c r="AO47" s="126" t="str">
        <f>IF(AO$8="","",IF('2.ชื่อนักเรียน'!$R48="ร","ร",IF('2.ชื่อนักเรียน'!$R48="มส","",IF(OR(VLOOKUP($A47,'02.คีย์เทอม1'!$A$9:$DY$58,95,FALSE)="",VLOOKUP($A47,'03.คีย์เทอม2'!$A$9:$DY$58,95,FALSE)=""),"",(IF(VLOOKUP($A47,'02.คีย์เทอม1'!$A$9:$DY$58,96,FALSE)="",VLOOKUP($A47,'02.คีย์เทอม1'!$A$9:$DY$58,95,FALSE),VLOOKUP($A47,'02.คีย์เทอม1'!$A$9:$DY$58,96,FALSE))+IF(VLOOKUP($A47,'03.คีย์เทอม2'!$A$9:$DY$58,96,FALSE)="",VLOOKUP($A47,'03.คีย์เทอม2'!$A$9:$DY$58,95,FALSE),VLOOKUP($A47,'03.คีย์เทอม2'!$A$9:$DY$58,96,FALSE)))*100/200))))</f>
        <v/>
      </c>
      <c r="AP47" s="125" t="str">
        <f>IF(AO$8="","",IF('2.ชื่อนักเรียน'!$R48="ร","ร",IF('2.ชื่อนักเรียน'!$R48="มส","",IF(AO47="","",IF(AO47&gt;=80,4,IF(AO47&gt;=75,3.5,IF(AO47&gt;=70,3,IF(AO47&gt;=65,2.5,IF(AO47&gt;=60,2,IF(AO47&gt;=55,1.5,IF(AO47&gt;=50,1,0)))))))))))</f>
        <v/>
      </c>
      <c r="AQ47" s="126" t="str">
        <f>IF(AQ$8="","",IF('2.ชื่อนักเรียน'!$R48="ร","ร",IF('2.ชื่อนักเรียน'!$R48="มส","",IF(OR(VLOOKUP($A47,'02.คีย์เทอม1'!$A$9:$DY$58,100,FALSE)="",VLOOKUP($A47,'03.คีย์เทอม2'!$A$9:$DY$58,100,FALSE)=""),"",(IF(VLOOKUP($A47,'02.คีย์เทอม1'!$A$9:$DY$58,101,FALSE)="",VLOOKUP($A47,'02.คีย์เทอม1'!$A$9:$DY$58,100,FALSE),VLOOKUP($A47,'02.คีย์เทอม1'!$A$9:$DY$58,101,FALSE))+IF(VLOOKUP($A47,'03.คีย์เทอม2'!$A$9:$DY$58,101,FALSE)="",VLOOKUP($A47,'03.คีย์เทอม2'!$A$9:$DY$58,100,FALSE),VLOOKUP($A47,'03.คีย์เทอม2'!$A$9:$DY$58,101,FALSE)))*100/200))))</f>
        <v/>
      </c>
      <c r="AR47" s="125" t="str">
        <f>IF(AQ$8="","",IF('2.ชื่อนักเรียน'!$R48="ร","ร",IF('2.ชื่อนักเรียน'!$R48="มส","",IF(AQ47="","",IF(AQ47&gt;=80,4,IF(AQ47&gt;=75,3.5,IF(AQ47&gt;=70,3,IF(AQ47&gt;=65,2.5,IF(AQ47&gt;=60,2,IF(AQ47&gt;=55,1.5,IF(AQ47&gt;=50,1,0)))))))))))</f>
        <v/>
      </c>
      <c r="AS47" s="126" t="str">
        <f>IF(AS$8="","",IF('2.ชื่อนักเรียน'!$R48="ร","ร",IF('2.ชื่อนักเรียน'!$R48="มส","",IF(OR(VLOOKUP($A47,'02.คีย์เทอม1'!$A$9:$DY$58,105,FALSE)="",VLOOKUP($A47,'03.คีย์เทอม2'!$A$9:$DY$58,105,FALSE)=""),"",(IF(VLOOKUP($A47,'02.คีย์เทอม1'!$A$9:$DY$58,106,FALSE)="",VLOOKUP($A47,'02.คีย์เทอม1'!$A$9:$DY$58,105,FALSE),VLOOKUP($A47,'02.คีย์เทอม1'!$A$9:$DY$58,106,FALSE))+IF(VLOOKUP($A47,'03.คีย์เทอม2'!$A$9:$DY$58,106,FALSE)="",VLOOKUP($A47,'03.คีย์เทอม2'!$A$9:$DY$58,105,FALSE),VLOOKUP($A47,'03.คีย์เทอม2'!$A$9:$DY$58,106,FALSE)))*100/200))))</f>
        <v/>
      </c>
      <c r="AT47" s="125" t="str">
        <f>IF(AS$8="","",IF('2.ชื่อนักเรียน'!$R48="ร","ร",IF('2.ชื่อนักเรียน'!$R48="มส","",IF(AS47="","",IF(AS47&gt;=80,4,IF(AS47&gt;=75,3.5,IF(AS47&gt;=70,3,IF(AS47&gt;=65,2.5,IF(AS47&gt;=60,2,IF(AS47&gt;=55,1.5,IF(AS47&gt;=50,1,0)))))))))))</f>
        <v/>
      </c>
      <c r="AU47" s="126" t="str">
        <f t="shared" si="16"/>
        <v/>
      </c>
      <c r="AV47" s="126" t="str">
        <f t="shared" si="17"/>
        <v/>
      </c>
      <c r="AW47" s="541" t="str">
        <f t="shared" si="18"/>
        <v/>
      </c>
      <c r="AX47" s="539" t="str">
        <f>IF('2.ชื่อนักเรียน'!R48="มส","มส",IF('2.ชื่อนักเรียน'!R48="ย้าย","ย้าย",IF('2.ชื่อนักเรียน'!R48="ร","ร",IF(CE47="","",RANK(CE47,$CE$10:$CE$59,0)))))</f>
        <v/>
      </c>
      <c r="AY47" s="393" t="str">
        <f t="shared" si="19"/>
        <v/>
      </c>
      <c r="AZ47" s="381" t="str">
        <f t="shared" si="1"/>
        <v/>
      </c>
      <c r="BA47" s="383" t="str">
        <f t="shared" si="20"/>
        <v/>
      </c>
      <c r="BB47" s="335" t="str">
        <f t="shared" si="2"/>
        <v/>
      </c>
      <c r="BC47" s="335" t="str">
        <f t="shared" si="21"/>
        <v/>
      </c>
      <c r="BD47" s="335" t="str">
        <f t="shared" si="3"/>
        <v/>
      </c>
      <c r="BE47" s="335" t="str">
        <f t="shared" si="4"/>
        <v/>
      </c>
      <c r="BF47" s="331" t="str">
        <f t="shared" si="5"/>
        <v/>
      </c>
      <c r="BG47" s="331" t="str">
        <f t="shared" si="6"/>
        <v/>
      </c>
      <c r="BH47" s="331" t="str">
        <f t="shared" si="7"/>
        <v/>
      </c>
      <c r="BI47" s="331" t="str">
        <f t="shared" si="22"/>
        <v/>
      </c>
      <c r="BJ47" s="331" t="str">
        <f t="shared" si="8"/>
        <v/>
      </c>
      <c r="BK47" s="331" t="str">
        <f t="shared" si="23"/>
        <v/>
      </c>
      <c r="BL47" s="335" t="str">
        <f t="shared" si="9"/>
        <v/>
      </c>
      <c r="BM47" s="335" t="str">
        <f t="shared" si="10"/>
        <v/>
      </c>
      <c r="BN47" s="335" t="str">
        <f t="shared" si="11"/>
        <v/>
      </c>
      <c r="BO47" s="335" t="str">
        <f t="shared" si="12"/>
        <v/>
      </c>
      <c r="BP47" s="331" t="str">
        <f t="shared" si="13"/>
        <v/>
      </c>
      <c r="BQ47" s="384" t="str">
        <f t="shared" si="14"/>
        <v/>
      </c>
      <c r="BR47" s="332" t="str">
        <f t="shared" si="15"/>
        <v/>
      </c>
      <c r="BS47" s="381" t="str">
        <f t="shared" si="24"/>
        <v/>
      </c>
      <c r="BT47" s="331" t="str">
        <f t="shared" si="25"/>
        <v/>
      </c>
      <c r="BU47" s="331" t="str">
        <f t="shared" si="26"/>
        <v/>
      </c>
      <c r="BV47" s="331" t="str">
        <f t="shared" si="27"/>
        <v/>
      </c>
      <c r="BW47" s="331" t="str">
        <f t="shared" si="28"/>
        <v/>
      </c>
      <c r="BX47" s="331" t="str">
        <f t="shared" si="29"/>
        <v/>
      </c>
      <c r="BY47" s="331" t="str">
        <f t="shared" si="30"/>
        <v/>
      </c>
      <c r="BZ47" s="331" t="str">
        <f t="shared" si="31"/>
        <v/>
      </c>
      <c r="CA47" s="331" t="str">
        <f t="shared" si="32"/>
        <v/>
      </c>
      <c r="CB47" s="331" t="str">
        <f t="shared" si="33"/>
        <v/>
      </c>
      <c r="CC47" s="384" t="str">
        <f t="shared" si="34"/>
        <v/>
      </c>
      <c r="CD47" s="332" t="str">
        <f t="shared" si="35"/>
        <v/>
      </c>
      <c r="CE47" s="177" t="str">
        <f t="shared" si="36"/>
        <v/>
      </c>
    </row>
    <row r="48" spans="1:83" s="17" customFormat="1" ht="16.5" customHeight="1" x14ac:dyDescent="0.2">
      <c r="A48" s="18">
        <v>39</v>
      </c>
      <c r="B48" s="122" t="str">
        <f>IF('2.ชื่อนักเรียน'!$C49="","",'2.ชื่อนักเรียน'!$C49)</f>
        <v/>
      </c>
      <c r="C48" s="26" t="str">
        <f>IF('2.ชื่อนักเรียน'!$D49="","",'2.ชื่อนักเรียน'!$D49)</f>
        <v/>
      </c>
      <c r="D48" s="207" t="str">
        <f>IF(D$8="","",IF('2.ชื่อนักเรียน'!$R49="ร","ร",IF('2.ชื่อนักเรียน'!$R49="มส","",IF(OR(VLOOKUP($A48,'02.คีย์เทอม1'!$A$9:$DY$58,10,FALSE)="",VLOOKUP($A48,'03.คีย์เทอม2'!$A$9:$DY$58,10,FALSE)=""),"",(IF(VLOOKUP($A48,'02.คีย์เทอม1'!$A$9:$DY$58,11,FALSE)="",VLOOKUP($A48,'02.คีย์เทอม1'!$A$9:$DY$58,10,FALSE),VLOOKUP($A48,'02.คีย์เทอม1'!$A$9:$DY$58,11,FALSE))+IF(VLOOKUP($A48,'03.คีย์เทอม2'!$A$9:$DY$58,11,FALSE)="",VLOOKUP($A48,'03.คีย์เทอม2'!$A$9:$DY$58,10,FALSE),VLOOKUP($A48,'03.คีย์เทอม2'!$A$9:$DY$58,11,FALSE)))*100/200))))</f>
        <v/>
      </c>
      <c r="E48" s="125" t="str">
        <f>IF(D$8="","",IF('2.ชื่อนักเรียน'!$R49="ร","ร",IF('2.ชื่อนักเรียน'!$R49="มส","",IF(D48="","",IF(D48&gt;=80,4,IF(D48&gt;=75,3.5,IF(D48&gt;=70,3,IF(D48&gt;=65,2.5,IF(D48&gt;=60,2,IF(D48&gt;=55,1.5,IF(D48&gt;=50,1,0)))))))))))</f>
        <v/>
      </c>
      <c r="F48" s="126" t="str">
        <f>IF(F$8="","",IF('2.ชื่อนักเรียน'!$R49="ร","ร",IF('2.ชื่อนักเรียน'!$R49="มส","",IF(OR(VLOOKUP($A48,'02.คีย์เทอม1'!$A$9:$DY$58,15,FALSE)="",VLOOKUP($A48,'03.คีย์เทอม2'!$A$9:$DY$58,15,FALSE)=""),"",(IF(VLOOKUP($A48,'02.คีย์เทอม1'!$A$9:$DY$58,16,FALSE)="",VLOOKUP($A48,'02.คีย์เทอม1'!$A$9:$DY$58,15,FALSE),VLOOKUP($A48,'02.คีย์เทอม1'!$A$9:$DY$58,16,FALSE))+IF(VLOOKUP($A48,'03.คีย์เทอม2'!$A$9:$DY$58,16,FALSE)="",VLOOKUP($A48,'03.คีย์เทอม2'!$A$9:$DY$58,15,FALSE),VLOOKUP($A48,'03.คีย์เทอม2'!$A$9:$DY$58,16,FALSE)))*100/200))))</f>
        <v/>
      </c>
      <c r="G48" s="125" t="str">
        <f>IF(F$8="","",IF('2.ชื่อนักเรียน'!$R49="ร","ร",IF('2.ชื่อนักเรียน'!$R49="มส","",IF(F48="","",IF(F48&gt;=80,4,IF(F48&gt;=75,3.5,IF(F48&gt;=70,3,IF(F48&gt;=65,2.5,IF(F48&gt;=60,2,IF(F48&gt;=55,1.5,IF(F48&gt;=50,1,0)))))))))))</f>
        <v/>
      </c>
      <c r="H48" s="126" t="str">
        <f>IF(H$8="","",IF('2.ชื่อนักเรียน'!$R49="ร","ร",IF('2.ชื่อนักเรียน'!$R49="มส","",IF(OR(VLOOKUP($A48,'02.คีย์เทอม1'!$A$9:$DY$58,20,FALSE)="",VLOOKUP($A48,'03.คีย์เทอม2'!$A$9:$DY$58,20,FALSE)=""),"",(IF(VLOOKUP($A48,'02.คีย์เทอม1'!$A$9:$DY$58,21,FALSE)="",VLOOKUP($A48,'02.คีย์เทอม1'!$A$9:$DY$58,20,FALSE),VLOOKUP($A48,'02.คีย์เทอม1'!$A$9:$DY$58,21,FALSE))+IF(VLOOKUP($A48,'03.คีย์เทอม2'!$A$9:$DY$58,21,FALSE)="",VLOOKUP($A48,'03.คีย์เทอม2'!$A$9:$DY$58,20,FALSE),VLOOKUP($A48,'03.คีย์เทอม2'!$A$9:$DY$58,21,FALSE)))*100/200))))</f>
        <v/>
      </c>
      <c r="I48" s="125" t="str">
        <f>IF(H$8="","",IF('2.ชื่อนักเรียน'!$R49="ร","ร",IF('2.ชื่อนักเรียน'!$R49="มส","",IF(H48="","",IF(H48&gt;=80,4,IF(H48&gt;=75,3.5,IF(H48&gt;=70,3,IF(H48&gt;=65,2.5,IF(H48&gt;=60,2,IF(H48&gt;=55,1.5,IF(H48&gt;=50,1,0)))))))))))</f>
        <v/>
      </c>
      <c r="J48" s="126" t="str">
        <f>IF(J$8="","",IF('2.ชื่อนักเรียน'!$R49="ร","ร",IF('2.ชื่อนักเรียน'!$R49="มส","",IF(OR(VLOOKUP($A48,'02.คีย์เทอม1'!$A$9:$DY$58,25,FALSE)="",VLOOKUP($A48,'03.คีย์เทอม2'!$A$9:$DY$58,25,FALSE)=""),"",(IF(VLOOKUP($A48,'02.คีย์เทอม1'!$A$9:$DY$58,26,FALSE)="",VLOOKUP($A48,'02.คีย์เทอม1'!$A$9:$DY$58,25,FALSE),VLOOKUP($A48,'02.คีย์เทอม1'!$A$9:$DY$58,26,FALSE))+IF(VLOOKUP($A48,'03.คีย์เทอม2'!$A$9:$DY$58,26,FALSE)="",VLOOKUP($A48,'03.คีย์เทอม2'!$A$9:$DY$58,25,FALSE),VLOOKUP($A48,'03.คีย์เทอม2'!$A$9:$DY$58,26,FALSE)))*100/200))))</f>
        <v/>
      </c>
      <c r="K48" s="125" t="str">
        <f>IF(J$8="","",IF('2.ชื่อนักเรียน'!$R49="ร","ร",IF('2.ชื่อนักเรียน'!$R49="มส","",IF(J48="","",IF(J48&gt;=80,4,IF(J48&gt;=75,3.5,IF(J48&gt;=70,3,IF(J48&gt;=65,2.5,IF(J48&gt;=60,2,IF(J48&gt;=55,1.5,IF(J48&gt;=50,1,0)))))))))))</f>
        <v/>
      </c>
      <c r="L48" s="126" t="str">
        <f>IF(L$8="","",IF('2.ชื่อนักเรียน'!$R49="ร","ร",IF('2.ชื่อนักเรียน'!$R49="มส","",IF(OR(VLOOKUP($A48,'02.คีย์เทอม1'!$A$9:$DY$58,30,FALSE)="",VLOOKUP($A48,'03.คีย์เทอม2'!$A$9:$DY$58,30,FALSE)=""),"",(IF(VLOOKUP($A48,'02.คีย์เทอม1'!$A$9:$DY$58,31,FALSE)="",VLOOKUP($A48,'02.คีย์เทอม1'!$A$9:$DY$58,30,FALSE),VLOOKUP($A48,'02.คีย์เทอม1'!$A$9:$DY$58,31,FALSE))+IF(VLOOKUP($A48,'03.คีย์เทอม2'!$A$9:$DY$58,31,FALSE)="",VLOOKUP($A48,'03.คีย์เทอม2'!$A$9:$DY$58,30,FALSE),VLOOKUP($A48,'03.คีย์เทอม2'!$A$9:$DY$58,31,FALSE)))*100/200))))</f>
        <v/>
      </c>
      <c r="M48" s="125" t="str">
        <f>IF(L$8="","",IF('2.ชื่อนักเรียน'!$R49="ร","ร",IF('2.ชื่อนักเรียน'!$R49="มส","",IF(L48="","",IF(L48&gt;=80,4,IF(L48&gt;=75,3.5,IF(L48&gt;=70,3,IF(L48&gt;=65,2.5,IF(L48&gt;=60,2,IF(L48&gt;=55,1.5,IF(L48&gt;=50,1,0)))))))))))</f>
        <v/>
      </c>
      <c r="N48" s="126" t="str">
        <f>IF(N$8="","",IF('2.ชื่อนักเรียน'!$R49="ร","ร",IF('2.ชื่อนักเรียน'!$R49="มส","",IF(OR(VLOOKUP($A48,'02.คีย์เทอม1'!$A$9:$DY$58,35,FALSE)="",VLOOKUP($A48,'03.คีย์เทอม2'!$A$9:$DY$58,35,FALSE)=""),"",(IF(VLOOKUP($A48,'02.คีย์เทอม1'!$A$9:$DY$58,36,FALSE)="",VLOOKUP($A48,'02.คีย์เทอม1'!$A$9:$DY$58,35,FALSE),VLOOKUP($A48,'02.คีย์เทอม1'!$A$9:$DY$58,36,FALSE))+IF(VLOOKUP($A48,'03.คีย์เทอม2'!$A$9:$DY$58,36,FALSE)="",VLOOKUP($A48,'03.คีย์เทอม2'!$A$9:$DY$58,35,FALSE),VLOOKUP($A48,'03.คีย์เทอม2'!$A$9:$DY$58,36,FALSE)))*100/200))))</f>
        <v/>
      </c>
      <c r="O48" s="125" t="str">
        <f>IF(N$8="","",IF('2.ชื่อนักเรียน'!$R49="ร","ร",IF('2.ชื่อนักเรียน'!$R49="มส","",IF(N48="","",IF(N48&gt;=80,4,IF(N48&gt;=75,3.5,IF(N48&gt;=70,3,IF(N48&gt;=65,2.5,IF(N48&gt;=60,2,IF(N48&gt;=55,1.5,IF(N48&gt;=50,1,0)))))))))))</f>
        <v/>
      </c>
      <c r="P48" s="126" t="str">
        <f>IF(P$8="","",IF('2.ชื่อนักเรียน'!$R49="ร","ร",IF('2.ชื่อนักเรียน'!$R49="มส","",IF(OR(VLOOKUP($A48,'02.คีย์เทอม1'!$A$9:$DY$58,40,FALSE)="",VLOOKUP($A48,'03.คีย์เทอม2'!$A$9:$DY$58,40,FALSE)=""),"",(IF(VLOOKUP($A48,'02.คีย์เทอม1'!$A$9:$DY$58,41,FALSE)="",VLOOKUP($A48,'02.คีย์เทอม1'!$A$9:$DY$58,40,FALSE),VLOOKUP($A48,'02.คีย์เทอม1'!$A$9:$DY$58,41,FALSE))+IF(VLOOKUP($A48,'03.คีย์เทอม2'!$A$9:$DY$58,41,FALSE)="",VLOOKUP($A48,'03.คีย์เทอม2'!$A$9:$DY$58,40,FALSE),VLOOKUP($A48,'03.คีย์เทอม2'!$A$9:$DY$58,41,FALSE)))*100/200))))</f>
        <v/>
      </c>
      <c r="Q48" s="125" t="str">
        <f>IF(P$8="","",IF('2.ชื่อนักเรียน'!$R49="ร","ร",IF('2.ชื่อนักเรียน'!$R49="มส","",IF(P48="","",IF(P48&gt;=80,4,IF(P48&gt;=75,3.5,IF(P48&gt;=70,3,IF(P48&gt;=65,2.5,IF(P48&gt;=60,2,IF(P48&gt;=55,1.5,IF(P48&gt;=50,1,0)))))))))))</f>
        <v/>
      </c>
      <c r="R48" s="126" t="str">
        <f>IF(R$8="","",IF('2.ชื่อนักเรียน'!$R49="ร","ร",IF('2.ชื่อนักเรียน'!$R49="มส","",IF(OR(VLOOKUP($A48,'02.คีย์เทอม1'!$A$9:$DY$58,45,FALSE)="",VLOOKUP($A48,'03.คีย์เทอม2'!$A$9:$DY$58,45,FALSE)=""),"",(IF(VLOOKUP($A48,'02.คีย์เทอม1'!$A$9:$DY$58,46,FALSE)="",VLOOKUP($A48,'02.คีย์เทอม1'!$A$9:$DY$58,45,FALSE),VLOOKUP($A48,'02.คีย์เทอม1'!$A$9:$DY$58,46,FALSE))+IF(VLOOKUP($A48,'03.คีย์เทอม2'!$A$9:$DY$58,46,FALSE)="",VLOOKUP($A48,'03.คีย์เทอม2'!$A$9:$DY$58,45,FALSE),VLOOKUP($A48,'03.คีย์เทอม2'!$A$9:$DY$58,46,FALSE)))*100/200))))</f>
        <v/>
      </c>
      <c r="S48" s="125" t="str">
        <f>IF(R$8="","",IF('2.ชื่อนักเรียน'!$R49="ร","ร",IF('2.ชื่อนักเรียน'!$R49="มส","",IF(R48="","",IF(R48&gt;=80,4,IF(R48&gt;=75,3.5,IF(R48&gt;=70,3,IF(R48&gt;=65,2.5,IF(R48&gt;=60,2,IF(R48&gt;=55,1.5,IF(R48&gt;=50,1,0)))))))))))</f>
        <v/>
      </c>
      <c r="T48" s="126" t="str">
        <f>IF(T$8="","",IF('2.ชื่อนักเรียน'!$R49="ร","ร",IF('2.ชื่อนักเรียน'!$R49="มส","",IF(OR(VLOOKUP($A48,'02.คีย์เทอม1'!$A$9:$DY$58,50,FALSE)="",VLOOKUP($A48,'03.คีย์เทอม2'!$A$9:$DY$58,50,FALSE)=""),"",(IF(VLOOKUP($A48,'02.คีย์เทอม1'!$A$9:$DY$58,51,FALSE)="",VLOOKUP($A48,'02.คีย์เทอม1'!$A$9:$DY$58,50,FALSE),VLOOKUP($A48,'02.คีย์เทอม1'!$A$9:$DY$58,51,FALSE))+IF(VLOOKUP($A48,'03.คีย์เทอม2'!$A$9:$DY$58,51,FALSE)="",VLOOKUP($A48,'03.คีย์เทอม2'!$A$9:$DY$58,50,FALSE),VLOOKUP($A48,'03.คีย์เทอม2'!$A$9:$DY$58,51,FALSE)))*100/200))))</f>
        <v/>
      </c>
      <c r="U48" s="125" t="str">
        <f>IF(T$8="","",IF('2.ชื่อนักเรียน'!$R49="ร","ร",IF('2.ชื่อนักเรียน'!$R49="มส","",IF(T48="","",IF(T48&gt;=80,4,IF(T48&gt;=75,3.5,IF(T48&gt;=70,3,IF(T48&gt;=65,2.5,IF(T48&gt;=60,2,IF(T48&gt;=55,1.5,IF(T48&gt;=50,1,0)))))))))))</f>
        <v/>
      </c>
      <c r="V48" s="126" t="str">
        <f>IF(V$8="","",IF('2.ชื่อนักเรียน'!$R49="ร","ร",IF('2.ชื่อนักเรียน'!$R49="มส","",IF(OR(VLOOKUP($A48,'02.คีย์เทอม1'!$A$9:$DY$58,55,FALSE)="",VLOOKUP($A48,'03.คีย์เทอม2'!$A$9:$DY$58,55,FALSE)=""),"",(IF(VLOOKUP($A48,'02.คีย์เทอม1'!$A$9:$DY$58,56,FALSE)="",VLOOKUP($A48,'02.คีย์เทอม1'!$A$9:$DY$58,55,FALSE),VLOOKUP($A48,'02.คีย์เทอม1'!$A$9:$DY$58,56,FALSE))+IF(VLOOKUP($A48,'03.คีย์เทอม2'!$A$9:$DY$58,56,FALSE)="",VLOOKUP($A48,'03.คีย์เทอม2'!$A$9:$DY$58,55,FALSE),VLOOKUP($A48,'03.คีย์เทอม2'!$A$9:$DY$58,56,FALSE)))*100/200))))</f>
        <v/>
      </c>
      <c r="W48" s="208" t="str">
        <f>IF(V$8="","",IF('2.ชื่อนักเรียน'!$R49="ร","ร",IF('2.ชื่อนักเรียน'!$R49="มส","",IF(V48="","",IF(V48&gt;=80,4,IF(V48&gt;=75,3.5,IF(V48&gt;=70,3,IF(V48&gt;=65,2.5,IF(V48&gt;=60,2,IF(V48&gt;=55,1.5,IF(V48&gt;=50,1,0)))))))))))</f>
        <v/>
      </c>
      <c r="X48" s="18">
        <v>39</v>
      </c>
      <c r="Y48" s="122" t="str">
        <f>IF('2.ชื่อนักเรียน'!$C49="","",'2.ชื่อนักเรียน'!$C49)</f>
        <v/>
      </c>
      <c r="Z48" s="272" t="str">
        <f>IF('2.ชื่อนักเรียน'!$D49="","",'2.ชื่อนักเรียน'!$D49)</f>
        <v/>
      </c>
      <c r="AA48" s="378" t="str">
        <f>IF(AA$8="","",IF('2.ชื่อนักเรียน'!$R49="ร","ร",IF('2.ชื่อนักเรียน'!$R49="มส","",IF(OR(VLOOKUP($A48,'02.คีย์เทอม1'!$A$9:$DY$58,60,FALSE)="",VLOOKUP($A48,'03.คีย์เทอม2'!$A$9:$DY$58,60,FALSE)=""),"",(IF(VLOOKUP($A48,'02.คีย์เทอม1'!$A$9:$DY$58,61,FALSE)="",VLOOKUP($A48,'02.คีย์เทอม1'!$A$9:$DY$58,60,FALSE),VLOOKUP($A48,'02.คีย์เทอม1'!$A$9:$DY$58,61,FALSE))+IF(VLOOKUP($A48,'03.คีย์เทอม2'!$A$9:$DY$58,61,FALSE)="",VLOOKUP($A48,'03.คีย์เทอม2'!$A$9:$DY$58,60,FALSE),VLOOKUP($A48,'03.คีย์เทอม2'!$A$9:$DY$58,61,FALSE)))*100/200))))</f>
        <v/>
      </c>
      <c r="AB48" s="125" t="str">
        <f>IF(AA$8="","",IF('2.ชื่อนักเรียน'!$R49="ร","ร",IF('2.ชื่อนักเรียน'!$R49="มส","",IF(AA48="","",IF(AA48&gt;=80,4,IF(AA48&gt;=75,3.5,IF(AA48&gt;=70,3,IF(AA48&gt;=65,2.5,IF(AA48&gt;=60,2,IF(AA48&gt;=55,1.5,IF(AA48&gt;=50,1,0)))))))))))</f>
        <v/>
      </c>
      <c r="AC48" s="126" t="str">
        <f>IF(AC$8="","",IF('2.ชื่อนักเรียน'!$R49="ร","ร",IF('2.ชื่อนักเรียน'!$R49="มส","",IF(OR(VLOOKUP($A48,'02.คีย์เทอม1'!$A$9:$DY$58,65,FALSE)="",VLOOKUP($A48,'03.คีย์เทอม2'!$A$9:$DY$58,65,FALSE)=""),"",(IF(VLOOKUP($A48,'02.คีย์เทอม1'!$A$9:$DY$58,66,FALSE)="",VLOOKUP($A48,'02.คีย์เทอม1'!$A$9:$DY$58,65,FALSE),VLOOKUP($A48,'02.คีย์เทอม1'!$A$9:$DY$58,66,FALSE))+IF(VLOOKUP($A48,'03.คีย์เทอม2'!$A$9:$DY$58,66,FALSE)="",VLOOKUP($A48,'03.คีย์เทอม2'!$A$9:$DY$58,65,FALSE),VLOOKUP($A48,'03.คีย์เทอม2'!$A$9:$DY$58,66,FALSE)))*100/200))))</f>
        <v/>
      </c>
      <c r="AD48" s="125" t="str">
        <f>IF(AC$8="","",IF('2.ชื่อนักเรียน'!$R49="ร","ร",IF('2.ชื่อนักเรียน'!$R49="มส","",IF(AC48="","",IF(AC48&gt;=80,4,IF(AC48&gt;=75,3.5,IF(AC48&gt;=70,3,IF(AC48&gt;=65,2.5,IF(AC48&gt;=60,2,IF(AC48&gt;=55,1.5,IF(AC48&gt;=50,1,0)))))))))))</f>
        <v/>
      </c>
      <c r="AE48" s="126" t="str">
        <f>IF(AE$8="","",IF('2.ชื่อนักเรียน'!$R49="ร","ร",IF('2.ชื่อนักเรียน'!$R49="มส","",IF(OR(VLOOKUP($A48,'02.คีย์เทอม1'!$A$9:$DY$58,70,FALSE)="",VLOOKUP($A48,'03.คีย์เทอม2'!$A$9:$DY$58,70,FALSE)=""),"",(IF(VLOOKUP($A48,'02.คีย์เทอม1'!$A$9:$DY$58,71,FALSE)="",VLOOKUP($A48,'02.คีย์เทอม1'!$A$9:$DY$58,70,FALSE),VLOOKUP($A48,'02.คีย์เทอม1'!$A$9:$DY$58,71,FALSE))+IF(VLOOKUP($A48,'03.คีย์เทอม2'!$A$9:$DY$58,71,FALSE)="",VLOOKUP($A48,'03.คีย์เทอม2'!$A$9:$DY$58,70,FALSE),VLOOKUP($A48,'03.คีย์เทอม2'!$A$9:$DY$58,71,FALSE)))*100/200))))</f>
        <v/>
      </c>
      <c r="AF48" s="125" t="str">
        <f>IF(AE$8="","",IF('2.ชื่อนักเรียน'!$R49="ร","ร",IF('2.ชื่อนักเรียน'!$R49="มส","",IF(AE48="","",IF(AE48&gt;=80,4,IF(AE48&gt;=75,3.5,IF(AE48&gt;=70,3,IF(AE48&gt;=65,2.5,IF(AE48&gt;=60,2,IF(AE48&gt;=55,1.5,IF(AE48&gt;=50,1,0)))))))))))</f>
        <v/>
      </c>
      <c r="AG48" s="126" t="str">
        <f>IF(AG$8="","",IF('2.ชื่อนักเรียน'!$R49="ร","ร",IF('2.ชื่อนักเรียน'!$R49="มส","",IF(OR(VLOOKUP($A48,'02.คีย์เทอม1'!$A$9:$DY$58,75,FALSE)="",VLOOKUP($A48,'03.คีย์เทอม2'!$A$9:$DY$58,75,FALSE)=""),"",(IF(VLOOKUP($A48,'02.คีย์เทอม1'!$A$9:$DY$58,76,FALSE)="",VLOOKUP($A48,'02.คีย์เทอม1'!$A$9:$DY$58,75,FALSE),VLOOKUP($A48,'02.คีย์เทอม1'!$A$9:$DY$58,76,FALSE))+IF(VLOOKUP($A48,'03.คีย์เทอม2'!$A$9:$DY$58,76,FALSE)="",VLOOKUP($A48,'03.คีย์เทอม2'!$A$9:$DY$58,75,FALSE),VLOOKUP($A48,'03.คีย์เทอม2'!$A$9:$DY$58,76,FALSE)))*100/200))))</f>
        <v/>
      </c>
      <c r="AH48" s="125" t="str">
        <f>IF(AG$8="","",IF('2.ชื่อนักเรียน'!$R49="ร","ร",IF('2.ชื่อนักเรียน'!$R49="มส","",IF(AG48="","",IF(AG48&gt;=80,4,IF(AG48&gt;=75,3.5,IF(AG48&gt;=70,3,IF(AG48&gt;=65,2.5,IF(AG48&gt;=60,2,IF(AG48&gt;=55,1.5,IF(AG48&gt;=50,1,0)))))))))))</f>
        <v/>
      </c>
      <c r="AI48" s="126" t="str">
        <f>IF(AI$8="","",IF('2.ชื่อนักเรียน'!$R49="ร","ร",IF('2.ชื่อนักเรียน'!$R49="มส","",IF(OR(VLOOKUP($A48,'02.คีย์เทอม1'!$A$9:$DY$58,80,FALSE)="",VLOOKUP($A48,'03.คีย์เทอม2'!$A$9:$DY$58,80,FALSE)=""),"",(IF(VLOOKUP($A48,'02.คีย์เทอม1'!$A$9:$DY$58,81,FALSE)="",VLOOKUP($A48,'02.คีย์เทอม1'!$A$9:$DY$58,80,FALSE),VLOOKUP($A48,'02.คีย์เทอม1'!$A$9:$DY$58,81,FALSE))+IF(VLOOKUP($A48,'03.คีย์เทอม2'!$A$9:$DY$58,81,FALSE)="",VLOOKUP($A48,'03.คีย์เทอม2'!$A$9:$DY$58,80,FALSE),VLOOKUP($A48,'03.คีย์เทอม2'!$A$9:$DY$58,81,FALSE)))*100/200))))</f>
        <v/>
      </c>
      <c r="AJ48" s="125" t="str">
        <f>IF(AI$8="","",IF('2.ชื่อนักเรียน'!$R49="ร","ร",IF('2.ชื่อนักเรียน'!$R49="มส","",IF(AI48="","",IF(AI48&gt;=80,4,IF(AI48&gt;=75,3.5,IF(AI48&gt;=70,3,IF(AI48&gt;=65,2.5,IF(AI48&gt;=60,2,IF(AI48&gt;=55,1.5,IF(AI48&gt;=50,1,0)))))))))))</f>
        <v/>
      </c>
      <c r="AK48" s="126" t="str">
        <f>IF(AK$8="","",IF('2.ชื่อนักเรียน'!$R49="ร","ร",IF('2.ชื่อนักเรียน'!$R49="มส","",IF(OR(VLOOKUP($A48,'02.คีย์เทอม1'!$A$9:$DY$58,85,FALSE)="",VLOOKUP($A48,'03.คีย์เทอม2'!$A$9:$DY$58,85,FALSE)=""),"",(IF(VLOOKUP($A48,'02.คีย์เทอม1'!$A$9:$DY$58,86,FALSE)="",VLOOKUP($A48,'02.คีย์เทอม1'!$A$9:$DY$58,85,FALSE),VLOOKUP($A48,'02.คีย์เทอม1'!$A$9:$DY$58,86,FALSE))+IF(VLOOKUP($A48,'03.คีย์เทอม2'!$A$9:$DY$58,86,FALSE)="",VLOOKUP($A48,'03.คีย์เทอม2'!$A$9:$DY$58,85,FALSE),VLOOKUP($A48,'03.คีย์เทอม2'!$A$9:$DY$58,86,FALSE)))*100/200))))</f>
        <v/>
      </c>
      <c r="AL48" s="125" t="str">
        <f>IF(AK$8="","",IF('2.ชื่อนักเรียน'!$R49="ร","ร",IF('2.ชื่อนักเรียน'!$R49="มส","",IF(AK48="","",IF(AK48&gt;=80,4,IF(AK48&gt;=75,3.5,IF(AK48&gt;=70,3,IF(AK48&gt;=65,2.5,IF(AK48&gt;=60,2,IF(AK48&gt;=55,1.5,IF(AK48&gt;=50,1,0)))))))))))</f>
        <v/>
      </c>
      <c r="AM48" s="126" t="str">
        <f>IF(AM$8="","",IF('2.ชื่อนักเรียน'!$R49="ร","ร",IF('2.ชื่อนักเรียน'!$R49="มส","",IF(OR(VLOOKUP($A48,'02.คีย์เทอม1'!$A$9:$DY$58,90,FALSE)="",VLOOKUP($A48,'03.คีย์เทอม2'!$A$9:$DY$58,90,FALSE)=""),"",(IF(VLOOKUP($A48,'02.คีย์เทอม1'!$A$9:$DY$58,91,FALSE)="",VLOOKUP($A48,'02.คีย์เทอม1'!$A$9:$DY$58,90,FALSE),VLOOKUP($A48,'02.คีย์เทอม1'!$A$9:$DY$58,91,FALSE))+IF(VLOOKUP($A48,'03.คีย์เทอม2'!$A$9:$DY$58,91,FALSE)="",VLOOKUP($A48,'03.คีย์เทอม2'!$A$9:$DY$58,90,FALSE),VLOOKUP($A48,'03.คีย์เทอม2'!$A$9:$DY$58,91,FALSE)))*100/200))))</f>
        <v/>
      </c>
      <c r="AN48" s="125" t="str">
        <f>IF(AM$8="","",IF('2.ชื่อนักเรียน'!$R49="ร","ร",IF('2.ชื่อนักเรียน'!$R49="มส","",IF(AM48="","",IF(AM48&gt;=80,4,IF(AM48&gt;=75,3.5,IF(AM48&gt;=70,3,IF(AM48&gt;=65,2.5,IF(AM48&gt;=60,2,IF(AM48&gt;=55,1.5,IF(AM48&gt;=50,1,0)))))))))))</f>
        <v/>
      </c>
      <c r="AO48" s="126" t="str">
        <f>IF(AO$8="","",IF('2.ชื่อนักเรียน'!$R49="ร","ร",IF('2.ชื่อนักเรียน'!$R49="มส","",IF(OR(VLOOKUP($A48,'02.คีย์เทอม1'!$A$9:$DY$58,95,FALSE)="",VLOOKUP($A48,'03.คีย์เทอม2'!$A$9:$DY$58,95,FALSE)=""),"",(IF(VLOOKUP($A48,'02.คีย์เทอม1'!$A$9:$DY$58,96,FALSE)="",VLOOKUP($A48,'02.คีย์เทอม1'!$A$9:$DY$58,95,FALSE),VLOOKUP($A48,'02.คีย์เทอม1'!$A$9:$DY$58,96,FALSE))+IF(VLOOKUP($A48,'03.คีย์เทอม2'!$A$9:$DY$58,96,FALSE)="",VLOOKUP($A48,'03.คีย์เทอม2'!$A$9:$DY$58,95,FALSE),VLOOKUP($A48,'03.คีย์เทอม2'!$A$9:$DY$58,96,FALSE)))*100/200))))</f>
        <v/>
      </c>
      <c r="AP48" s="125" t="str">
        <f>IF(AO$8="","",IF('2.ชื่อนักเรียน'!$R49="ร","ร",IF('2.ชื่อนักเรียน'!$R49="มส","",IF(AO48="","",IF(AO48&gt;=80,4,IF(AO48&gt;=75,3.5,IF(AO48&gt;=70,3,IF(AO48&gt;=65,2.5,IF(AO48&gt;=60,2,IF(AO48&gt;=55,1.5,IF(AO48&gt;=50,1,0)))))))))))</f>
        <v/>
      </c>
      <c r="AQ48" s="126" t="str">
        <f>IF(AQ$8="","",IF('2.ชื่อนักเรียน'!$R49="ร","ร",IF('2.ชื่อนักเรียน'!$R49="มส","",IF(OR(VLOOKUP($A48,'02.คีย์เทอม1'!$A$9:$DY$58,100,FALSE)="",VLOOKUP($A48,'03.คีย์เทอม2'!$A$9:$DY$58,100,FALSE)=""),"",(IF(VLOOKUP($A48,'02.คีย์เทอม1'!$A$9:$DY$58,101,FALSE)="",VLOOKUP($A48,'02.คีย์เทอม1'!$A$9:$DY$58,100,FALSE),VLOOKUP($A48,'02.คีย์เทอม1'!$A$9:$DY$58,101,FALSE))+IF(VLOOKUP($A48,'03.คีย์เทอม2'!$A$9:$DY$58,101,FALSE)="",VLOOKUP($A48,'03.คีย์เทอม2'!$A$9:$DY$58,100,FALSE),VLOOKUP($A48,'03.คีย์เทอม2'!$A$9:$DY$58,101,FALSE)))*100/200))))</f>
        <v/>
      </c>
      <c r="AR48" s="125" t="str">
        <f>IF(AQ$8="","",IF('2.ชื่อนักเรียน'!$R49="ร","ร",IF('2.ชื่อนักเรียน'!$R49="มส","",IF(AQ48="","",IF(AQ48&gt;=80,4,IF(AQ48&gt;=75,3.5,IF(AQ48&gt;=70,3,IF(AQ48&gt;=65,2.5,IF(AQ48&gt;=60,2,IF(AQ48&gt;=55,1.5,IF(AQ48&gt;=50,1,0)))))))))))</f>
        <v/>
      </c>
      <c r="AS48" s="126" t="str">
        <f>IF(AS$8="","",IF('2.ชื่อนักเรียน'!$R49="ร","ร",IF('2.ชื่อนักเรียน'!$R49="มส","",IF(OR(VLOOKUP($A48,'02.คีย์เทอม1'!$A$9:$DY$58,105,FALSE)="",VLOOKUP($A48,'03.คีย์เทอม2'!$A$9:$DY$58,105,FALSE)=""),"",(IF(VLOOKUP($A48,'02.คีย์เทอม1'!$A$9:$DY$58,106,FALSE)="",VLOOKUP($A48,'02.คีย์เทอม1'!$A$9:$DY$58,105,FALSE),VLOOKUP($A48,'02.คีย์เทอม1'!$A$9:$DY$58,106,FALSE))+IF(VLOOKUP($A48,'03.คีย์เทอม2'!$A$9:$DY$58,106,FALSE)="",VLOOKUP($A48,'03.คีย์เทอม2'!$A$9:$DY$58,105,FALSE),VLOOKUP($A48,'03.คีย์เทอม2'!$A$9:$DY$58,106,FALSE)))*100/200))))</f>
        <v/>
      </c>
      <c r="AT48" s="125" t="str">
        <f>IF(AS$8="","",IF('2.ชื่อนักเรียน'!$R49="ร","ร",IF('2.ชื่อนักเรียน'!$R49="มส","",IF(AS48="","",IF(AS48&gt;=80,4,IF(AS48&gt;=75,3.5,IF(AS48&gt;=70,3,IF(AS48&gt;=65,2.5,IF(AS48&gt;=60,2,IF(AS48&gt;=55,1.5,IF(AS48&gt;=50,1,0)))))))))))</f>
        <v/>
      </c>
      <c r="AU48" s="126" t="str">
        <f t="shared" si="16"/>
        <v/>
      </c>
      <c r="AV48" s="126" t="str">
        <f t="shared" si="17"/>
        <v/>
      </c>
      <c r="AW48" s="541" t="str">
        <f t="shared" si="18"/>
        <v/>
      </c>
      <c r="AX48" s="539" t="str">
        <f>IF('2.ชื่อนักเรียน'!R49="มส","มส",IF('2.ชื่อนักเรียน'!R49="ย้าย","ย้าย",IF('2.ชื่อนักเรียน'!R49="ร","ร",IF(CE48="","",RANK(CE48,$CE$10:$CE$59,0)))))</f>
        <v/>
      </c>
      <c r="AY48" s="393" t="str">
        <f t="shared" si="19"/>
        <v/>
      </c>
      <c r="AZ48" s="381" t="str">
        <f t="shared" si="1"/>
        <v/>
      </c>
      <c r="BA48" s="383" t="str">
        <f t="shared" si="20"/>
        <v/>
      </c>
      <c r="BB48" s="335" t="str">
        <f t="shared" si="2"/>
        <v/>
      </c>
      <c r="BC48" s="335" t="str">
        <f t="shared" si="21"/>
        <v/>
      </c>
      <c r="BD48" s="335" t="str">
        <f t="shared" si="3"/>
        <v/>
      </c>
      <c r="BE48" s="335" t="str">
        <f t="shared" si="4"/>
        <v/>
      </c>
      <c r="BF48" s="331" t="str">
        <f t="shared" si="5"/>
        <v/>
      </c>
      <c r="BG48" s="331" t="str">
        <f t="shared" si="6"/>
        <v/>
      </c>
      <c r="BH48" s="335" t="str">
        <f t="shared" si="7"/>
        <v/>
      </c>
      <c r="BI48" s="335" t="str">
        <f t="shared" si="22"/>
        <v/>
      </c>
      <c r="BJ48" s="335" t="str">
        <f t="shared" si="8"/>
        <v/>
      </c>
      <c r="BK48" s="335" t="str">
        <f t="shared" si="23"/>
        <v/>
      </c>
      <c r="BL48" s="335" t="str">
        <f t="shared" si="9"/>
        <v/>
      </c>
      <c r="BM48" s="335" t="str">
        <f t="shared" si="10"/>
        <v/>
      </c>
      <c r="BN48" s="335" t="str">
        <f t="shared" si="11"/>
        <v/>
      </c>
      <c r="BO48" s="335" t="str">
        <f t="shared" si="12"/>
        <v/>
      </c>
      <c r="BP48" s="331" t="str">
        <f t="shared" si="13"/>
        <v/>
      </c>
      <c r="BQ48" s="384" t="str">
        <f t="shared" si="14"/>
        <v/>
      </c>
      <c r="BR48" s="332" t="str">
        <f t="shared" si="15"/>
        <v/>
      </c>
      <c r="BS48" s="381" t="str">
        <f t="shared" si="24"/>
        <v/>
      </c>
      <c r="BT48" s="331" t="str">
        <f t="shared" si="25"/>
        <v/>
      </c>
      <c r="BU48" s="331" t="str">
        <f t="shared" si="26"/>
        <v/>
      </c>
      <c r="BV48" s="331" t="str">
        <f t="shared" si="27"/>
        <v/>
      </c>
      <c r="BW48" s="331" t="str">
        <f t="shared" si="28"/>
        <v/>
      </c>
      <c r="BX48" s="331" t="str">
        <f t="shared" si="29"/>
        <v/>
      </c>
      <c r="BY48" s="331" t="str">
        <f t="shared" si="30"/>
        <v/>
      </c>
      <c r="BZ48" s="331" t="str">
        <f t="shared" si="31"/>
        <v/>
      </c>
      <c r="CA48" s="331" t="str">
        <f t="shared" si="32"/>
        <v/>
      </c>
      <c r="CB48" s="331" t="str">
        <f t="shared" si="33"/>
        <v/>
      </c>
      <c r="CC48" s="384" t="str">
        <f t="shared" si="34"/>
        <v/>
      </c>
      <c r="CD48" s="332" t="str">
        <f t="shared" si="35"/>
        <v/>
      </c>
      <c r="CE48" s="177" t="str">
        <f t="shared" si="36"/>
        <v/>
      </c>
    </row>
    <row r="49" spans="1:83" s="17" customFormat="1" ht="16.5" customHeight="1" x14ac:dyDescent="0.2">
      <c r="A49" s="18">
        <v>40</v>
      </c>
      <c r="B49" s="122" t="str">
        <f>IF('2.ชื่อนักเรียน'!$C50="","",'2.ชื่อนักเรียน'!$C50)</f>
        <v/>
      </c>
      <c r="C49" s="26" t="str">
        <f>IF('2.ชื่อนักเรียน'!$D50="","",'2.ชื่อนักเรียน'!$D50)</f>
        <v/>
      </c>
      <c r="D49" s="207" t="str">
        <f>IF(D$8="","",IF('2.ชื่อนักเรียน'!$R50="ร","ร",IF('2.ชื่อนักเรียน'!$R50="มส","",IF(OR(VLOOKUP($A49,'02.คีย์เทอม1'!$A$9:$DY$58,10,FALSE)="",VLOOKUP($A49,'03.คีย์เทอม2'!$A$9:$DY$58,10,FALSE)=""),"",(IF(VLOOKUP($A49,'02.คีย์เทอม1'!$A$9:$DY$58,11,FALSE)="",VLOOKUP($A49,'02.คีย์เทอม1'!$A$9:$DY$58,10,FALSE),VLOOKUP($A49,'02.คีย์เทอม1'!$A$9:$DY$58,11,FALSE))+IF(VLOOKUP($A49,'03.คีย์เทอม2'!$A$9:$DY$58,11,FALSE)="",VLOOKUP($A49,'03.คีย์เทอม2'!$A$9:$DY$58,10,FALSE),VLOOKUP($A49,'03.คีย์เทอม2'!$A$9:$DY$58,11,FALSE)))*100/200))))</f>
        <v/>
      </c>
      <c r="E49" s="125" t="str">
        <f>IF(D$8="","",IF('2.ชื่อนักเรียน'!$R50="ร","ร",IF('2.ชื่อนักเรียน'!$R50="มส","",IF(D49="","",IF(D49&gt;=80,4,IF(D49&gt;=75,3.5,IF(D49&gt;=70,3,IF(D49&gt;=65,2.5,IF(D49&gt;=60,2,IF(D49&gt;=55,1.5,IF(D49&gt;=50,1,0)))))))))))</f>
        <v/>
      </c>
      <c r="F49" s="126" t="str">
        <f>IF(F$8="","",IF('2.ชื่อนักเรียน'!$R50="ร","ร",IF('2.ชื่อนักเรียน'!$R50="มส","",IF(OR(VLOOKUP($A49,'02.คีย์เทอม1'!$A$9:$DY$58,15,FALSE)="",VLOOKUP($A49,'03.คีย์เทอม2'!$A$9:$DY$58,15,FALSE)=""),"",(IF(VLOOKUP($A49,'02.คีย์เทอม1'!$A$9:$DY$58,16,FALSE)="",VLOOKUP($A49,'02.คีย์เทอม1'!$A$9:$DY$58,15,FALSE),VLOOKUP($A49,'02.คีย์เทอม1'!$A$9:$DY$58,16,FALSE))+IF(VLOOKUP($A49,'03.คีย์เทอม2'!$A$9:$DY$58,16,FALSE)="",VLOOKUP($A49,'03.คีย์เทอม2'!$A$9:$DY$58,15,FALSE),VLOOKUP($A49,'03.คีย์เทอม2'!$A$9:$DY$58,16,FALSE)))*100/200))))</f>
        <v/>
      </c>
      <c r="G49" s="125" t="str">
        <f>IF(F$8="","",IF('2.ชื่อนักเรียน'!$R50="ร","ร",IF('2.ชื่อนักเรียน'!$R50="มส","",IF(F49="","",IF(F49&gt;=80,4,IF(F49&gt;=75,3.5,IF(F49&gt;=70,3,IF(F49&gt;=65,2.5,IF(F49&gt;=60,2,IF(F49&gt;=55,1.5,IF(F49&gt;=50,1,0)))))))))))</f>
        <v/>
      </c>
      <c r="H49" s="126" t="str">
        <f>IF(H$8="","",IF('2.ชื่อนักเรียน'!$R50="ร","ร",IF('2.ชื่อนักเรียน'!$R50="มส","",IF(OR(VLOOKUP($A49,'02.คีย์เทอม1'!$A$9:$DY$58,20,FALSE)="",VLOOKUP($A49,'03.คีย์เทอม2'!$A$9:$DY$58,20,FALSE)=""),"",(IF(VLOOKUP($A49,'02.คีย์เทอม1'!$A$9:$DY$58,21,FALSE)="",VLOOKUP($A49,'02.คีย์เทอม1'!$A$9:$DY$58,20,FALSE),VLOOKUP($A49,'02.คีย์เทอม1'!$A$9:$DY$58,21,FALSE))+IF(VLOOKUP($A49,'03.คีย์เทอม2'!$A$9:$DY$58,21,FALSE)="",VLOOKUP($A49,'03.คีย์เทอม2'!$A$9:$DY$58,20,FALSE),VLOOKUP($A49,'03.คีย์เทอม2'!$A$9:$DY$58,21,FALSE)))*100/200))))</f>
        <v/>
      </c>
      <c r="I49" s="125" t="str">
        <f>IF(H$8="","",IF('2.ชื่อนักเรียน'!$R50="ร","ร",IF('2.ชื่อนักเรียน'!$R50="มส","",IF(H49="","",IF(H49&gt;=80,4,IF(H49&gt;=75,3.5,IF(H49&gt;=70,3,IF(H49&gt;=65,2.5,IF(H49&gt;=60,2,IF(H49&gt;=55,1.5,IF(H49&gt;=50,1,0)))))))))))</f>
        <v/>
      </c>
      <c r="J49" s="126" t="str">
        <f>IF(J$8="","",IF('2.ชื่อนักเรียน'!$R50="ร","ร",IF('2.ชื่อนักเรียน'!$R50="มส","",IF(OR(VLOOKUP($A49,'02.คีย์เทอม1'!$A$9:$DY$58,25,FALSE)="",VLOOKUP($A49,'03.คีย์เทอม2'!$A$9:$DY$58,25,FALSE)=""),"",(IF(VLOOKUP($A49,'02.คีย์เทอม1'!$A$9:$DY$58,26,FALSE)="",VLOOKUP($A49,'02.คีย์เทอม1'!$A$9:$DY$58,25,FALSE),VLOOKUP($A49,'02.คีย์เทอม1'!$A$9:$DY$58,26,FALSE))+IF(VLOOKUP($A49,'03.คีย์เทอม2'!$A$9:$DY$58,26,FALSE)="",VLOOKUP($A49,'03.คีย์เทอม2'!$A$9:$DY$58,25,FALSE),VLOOKUP($A49,'03.คีย์เทอม2'!$A$9:$DY$58,26,FALSE)))*100/200))))</f>
        <v/>
      </c>
      <c r="K49" s="125" t="str">
        <f>IF(J$8="","",IF('2.ชื่อนักเรียน'!$R50="ร","ร",IF('2.ชื่อนักเรียน'!$R50="มส","",IF(J49="","",IF(J49&gt;=80,4,IF(J49&gt;=75,3.5,IF(J49&gt;=70,3,IF(J49&gt;=65,2.5,IF(J49&gt;=60,2,IF(J49&gt;=55,1.5,IF(J49&gt;=50,1,0)))))))))))</f>
        <v/>
      </c>
      <c r="L49" s="126" t="str">
        <f>IF(L$8="","",IF('2.ชื่อนักเรียน'!$R50="ร","ร",IF('2.ชื่อนักเรียน'!$R50="มส","",IF(OR(VLOOKUP($A49,'02.คีย์เทอม1'!$A$9:$DY$58,30,FALSE)="",VLOOKUP($A49,'03.คีย์เทอม2'!$A$9:$DY$58,30,FALSE)=""),"",(IF(VLOOKUP($A49,'02.คีย์เทอม1'!$A$9:$DY$58,31,FALSE)="",VLOOKUP($A49,'02.คีย์เทอม1'!$A$9:$DY$58,30,FALSE),VLOOKUP($A49,'02.คีย์เทอม1'!$A$9:$DY$58,31,FALSE))+IF(VLOOKUP($A49,'03.คีย์เทอม2'!$A$9:$DY$58,31,FALSE)="",VLOOKUP($A49,'03.คีย์เทอม2'!$A$9:$DY$58,30,FALSE),VLOOKUP($A49,'03.คีย์เทอม2'!$A$9:$DY$58,31,FALSE)))*100/200))))</f>
        <v/>
      </c>
      <c r="M49" s="125" t="str">
        <f>IF(L$8="","",IF('2.ชื่อนักเรียน'!$R50="ร","ร",IF('2.ชื่อนักเรียน'!$R50="มส","",IF(L49="","",IF(L49&gt;=80,4,IF(L49&gt;=75,3.5,IF(L49&gt;=70,3,IF(L49&gt;=65,2.5,IF(L49&gt;=60,2,IF(L49&gt;=55,1.5,IF(L49&gt;=50,1,0)))))))))))</f>
        <v/>
      </c>
      <c r="N49" s="126" t="str">
        <f>IF(N$8="","",IF('2.ชื่อนักเรียน'!$R50="ร","ร",IF('2.ชื่อนักเรียน'!$R50="มส","",IF(OR(VLOOKUP($A49,'02.คีย์เทอม1'!$A$9:$DY$58,35,FALSE)="",VLOOKUP($A49,'03.คีย์เทอม2'!$A$9:$DY$58,35,FALSE)=""),"",(IF(VLOOKUP($A49,'02.คีย์เทอม1'!$A$9:$DY$58,36,FALSE)="",VLOOKUP($A49,'02.คีย์เทอม1'!$A$9:$DY$58,35,FALSE),VLOOKUP($A49,'02.คีย์เทอม1'!$A$9:$DY$58,36,FALSE))+IF(VLOOKUP($A49,'03.คีย์เทอม2'!$A$9:$DY$58,36,FALSE)="",VLOOKUP($A49,'03.คีย์เทอม2'!$A$9:$DY$58,35,FALSE),VLOOKUP($A49,'03.คีย์เทอม2'!$A$9:$DY$58,36,FALSE)))*100/200))))</f>
        <v/>
      </c>
      <c r="O49" s="125" t="str">
        <f>IF(N$8="","",IF('2.ชื่อนักเรียน'!$R50="ร","ร",IF('2.ชื่อนักเรียน'!$R50="มส","",IF(N49="","",IF(N49&gt;=80,4,IF(N49&gt;=75,3.5,IF(N49&gt;=70,3,IF(N49&gt;=65,2.5,IF(N49&gt;=60,2,IF(N49&gt;=55,1.5,IF(N49&gt;=50,1,0)))))))))))</f>
        <v/>
      </c>
      <c r="P49" s="126" t="str">
        <f>IF(P$8="","",IF('2.ชื่อนักเรียน'!$R50="ร","ร",IF('2.ชื่อนักเรียน'!$R50="มส","",IF(OR(VLOOKUP($A49,'02.คีย์เทอม1'!$A$9:$DY$58,40,FALSE)="",VLOOKUP($A49,'03.คีย์เทอม2'!$A$9:$DY$58,40,FALSE)=""),"",(IF(VLOOKUP($A49,'02.คีย์เทอม1'!$A$9:$DY$58,41,FALSE)="",VLOOKUP($A49,'02.คีย์เทอม1'!$A$9:$DY$58,40,FALSE),VLOOKUP($A49,'02.คีย์เทอม1'!$A$9:$DY$58,41,FALSE))+IF(VLOOKUP($A49,'03.คีย์เทอม2'!$A$9:$DY$58,41,FALSE)="",VLOOKUP($A49,'03.คีย์เทอม2'!$A$9:$DY$58,40,FALSE),VLOOKUP($A49,'03.คีย์เทอม2'!$A$9:$DY$58,41,FALSE)))*100/200))))</f>
        <v/>
      </c>
      <c r="Q49" s="125" t="str">
        <f>IF(P$8="","",IF('2.ชื่อนักเรียน'!$R50="ร","ร",IF('2.ชื่อนักเรียน'!$R50="มส","",IF(P49="","",IF(P49&gt;=80,4,IF(P49&gt;=75,3.5,IF(P49&gt;=70,3,IF(P49&gt;=65,2.5,IF(P49&gt;=60,2,IF(P49&gt;=55,1.5,IF(P49&gt;=50,1,0)))))))))))</f>
        <v/>
      </c>
      <c r="R49" s="126" t="str">
        <f>IF(R$8="","",IF('2.ชื่อนักเรียน'!$R50="ร","ร",IF('2.ชื่อนักเรียน'!$R50="มส","",IF(OR(VLOOKUP($A49,'02.คีย์เทอม1'!$A$9:$DY$58,45,FALSE)="",VLOOKUP($A49,'03.คีย์เทอม2'!$A$9:$DY$58,45,FALSE)=""),"",(IF(VLOOKUP($A49,'02.คีย์เทอม1'!$A$9:$DY$58,46,FALSE)="",VLOOKUP($A49,'02.คีย์เทอม1'!$A$9:$DY$58,45,FALSE),VLOOKUP($A49,'02.คีย์เทอม1'!$A$9:$DY$58,46,FALSE))+IF(VLOOKUP($A49,'03.คีย์เทอม2'!$A$9:$DY$58,46,FALSE)="",VLOOKUP($A49,'03.คีย์เทอม2'!$A$9:$DY$58,45,FALSE),VLOOKUP($A49,'03.คีย์เทอม2'!$A$9:$DY$58,46,FALSE)))*100/200))))</f>
        <v/>
      </c>
      <c r="S49" s="125" t="str">
        <f>IF(R$8="","",IF('2.ชื่อนักเรียน'!$R50="ร","ร",IF('2.ชื่อนักเรียน'!$R50="มส","",IF(R49="","",IF(R49&gt;=80,4,IF(R49&gt;=75,3.5,IF(R49&gt;=70,3,IF(R49&gt;=65,2.5,IF(R49&gt;=60,2,IF(R49&gt;=55,1.5,IF(R49&gt;=50,1,0)))))))))))</f>
        <v/>
      </c>
      <c r="T49" s="126" t="str">
        <f>IF(T$8="","",IF('2.ชื่อนักเรียน'!$R50="ร","ร",IF('2.ชื่อนักเรียน'!$R50="มส","",IF(OR(VLOOKUP($A49,'02.คีย์เทอม1'!$A$9:$DY$58,50,FALSE)="",VLOOKUP($A49,'03.คีย์เทอม2'!$A$9:$DY$58,50,FALSE)=""),"",(IF(VLOOKUP($A49,'02.คีย์เทอม1'!$A$9:$DY$58,51,FALSE)="",VLOOKUP($A49,'02.คีย์เทอม1'!$A$9:$DY$58,50,FALSE),VLOOKUP($A49,'02.คีย์เทอม1'!$A$9:$DY$58,51,FALSE))+IF(VLOOKUP($A49,'03.คีย์เทอม2'!$A$9:$DY$58,51,FALSE)="",VLOOKUP($A49,'03.คีย์เทอม2'!$A$9:$DY$58,50,FALSE),VLOOKUP($A49,'03.คีย์เทอม2'!$A$9:$DY$58,51,FALSE)))*100/200))))</f>
        <v/>
      </c>
      <c r="U49" s="125" t="str">
        <f>IF(T$8="","",IF('2.ชื่อนักเรียน'!$R50="ร","ร",IF('2.ชื่อนักเรียน'!$R50="มส","",IF(T49="","",IF(T49&gt;=80,4,IF(T49&gt;=75,3.5,IF(T49&gt;=70,3,IF(T49&gt;=65,2.5,IF(T49&gt;=60,2,IF(T49&gt;=55,1.5,IF(T49&gt;=50,1,0)))))))))))</f>
        <v/>
      </c>
      <c r="V49" s="126" t="str">
        <f>IF(V$8="","",IF('2.ชื่อนักเรียน'!$R50="ร","ร",IF('2.ชื่อนักเรียน'!$R50="มส","",IF(OR(VLOOKUP($A49,'02.คีย์เทอม1'!$A$9:$DY$58,55,FALSE)="",VLOOKUP($A49,'03.คีย์เทอม2'!$A$9:$DY$58,55,FALSE)=""),"",(IF(VLOOKUP($A49,'02.คีย์เทอม1'!$A$9:$DY$58,56,FALSE)="",VLOOKUP($A49,'02.คีย์เทอม1'!$A$9:$DY$58,55,FALSE),VLOOKUP($A49,'02.คีย์เทอม1'!$A$9:$DY$58,56,FALSE))+IF(VLOOKUP($A49,'03.คีย์เทอม2'!$A$9:$DY$58,56,FALSE)="",VLOOKUP($A49,'03.คีย์เทอม2'!$A$9:$DY$58,55,FALSE),VLOOKUP($A49,'03.คีย์เทอม2'!$A$9:$DY$58,56,FALSE)))*100/200))))</f>
        <v/>
      </c>
      <c r="W49" s="208" t="str">
        <f>IF(V$8="","",IF('2.ชื่อนักเรียน'!$R50="ร","ร",IF('2.ชื่อนักเรียน'!$R50="มส","",IF(V49="","",IF(V49&gt;=80,4,IF(V49&gt;=75,3.5,IF(V49&gt;=70,3,IF(V49&gt;=65,2.5,IF(V49&gt;=60,2,IF(V49&gt;=55,1.5,IF(V49&gt;=50,1,0)))))))))))</f>
        <v/>
      </c>
      <c r="X49" s="18">
        <v>40</v>
      </c>
      <c r="Y49" s="122" t="str">
        <f>IF('2.ชื่อนักเรียน'!$C50="","",'2.ชื่อนักเรียน'!$C50)</f>
        <v/>
      </c>
      <c r="Z49" s="272" t="str">
        <f>IF('2.ชื่อนักเรียน'!$D50="","",'2.ชื่อนักเรียน'!$D50)</f>
        <v/>
      </c>
      <c r="AA49" s="378" t="str">
        <f>IF(AA$8="","",IF('2.ชื่อนักเรียน'!$R50="ร","ร",IF('2.ชื่อนักเรียน'!$R50="มส","",IF(OR(VLOOKUP($A49,'02.คีย์เทอม1'!$A$9:$DY$58,60,FALSE)="",VLOOKUP($A49,'03.คีย์เทอม2'!$A$9:$DY$58,60,FALSE)=""),"",(IF(VLOOKUP($A49,'02.คีย์เทอม1'!$A$9:$DY$58,61,FALSE)="",VLOOKUP($A49,'02.คีย์เทอม1'!$A$9:$DY$58,60,FALSE),VLOOKUP($A49,'02.คีย์เทอม1'!$A$9:$DY$58,61,FALSE))+IF(VLOOKUP($A49,'03.คีย์เทอม2'!$A$9:$DY$58,61,FALSE)="",VLOOKUP($A49,'03.คีย์เทอม2'!$A$9:$DY$58,60,FALSE),VLOOKUP($A49,'03.คีย์เทอม2'!$A$9:$DY$58,61,FALSE)))*100/200))))</f>
        <v/>
      </c>
      <c r="AB49" s="125" t="str">
        <f>IF(AA$8="","",IF('2.ชื่อนักเรียน'!$R50="ร","ร",IF('2.ชื่อนักเรียน'!$R50="มส","",IF(AA49="","",IF(AA49&gt;=80,4,IF(AA49&gt;=75,3.5,IF(AA49&gt;=70,3,IF(AA49&gt;=65,2.5,IF(AA49&gt;=60,2,IF(AA49&gt;=55,1.5,IF(AA49&gt;=50,1,0)))))))))))</f>
        <v/>
      </c>
      <c r="AC49" s="126" t="str">
        <f>IF(AC$8="","",IF('2.ชื่อนักเรียน'!$R50="ร","ร",IF('2.ชื่อนักเรียน'!$R50="มส","",IF(OR(VLOOKUP($A49,'02.คีย์เทอม1'!$A$9:$DY$58,65,FALSE)="",VLOOKUP($A49,'03.คีย์เทอม2'!$A$9:$DY$58,65,FALSE)=""),"",(IF(VLOOKUP($A49,'02.คีย์เทอม1'!$A$9:$DY$58,66,FALSE)="",VLOOKUP($A49,'02.คีย์เทอม1'!$A$9:$DY$58,65,FALSE),VLOOKUP($A49,'02.คีย์เทอม1'!$A$9:$DY$58,66,FALSE))+IF(VLOOKUP($A49,'03.คีย์เทอม2'!$A$9:$DY$58,66,FALSE)="",VLOOKUP($A49,'03.คีย์เทอม2'!$A$9:$DY$58,65,FALSE),VLOOKUP($A49,'03.คีย์เทอม2'!$A$9:$DY$58,66,FALSE)))*100/200))))</f>
        <v/>
      </c>
      <c r="AD49" s="125" t="str">
        <f>IF(AC$8="","",IF('2.ชื่อนักเรียน'!$R50="ร","ร",IF('2.ชื่อนักเรียน'!$R50="มส","",IF(AC49="","",IF(AC49&gt;=80,4,IF(AC49&gt;=75,3.5,IF(AC49&gt;=70,3,IF(AC49&gt;=65,2.5,IF(AC49&gt;=60,2,IF(AC49&gt;=55,1.5,IF(AC49&gt;=50,1,0)))))))))))</f>
        <v/>
      </c>
      <c r="AE49" s="126" t="str">
        <f>IF(AE$8="","",IF('2.ชื่อนักเรียน'!$R50="ร","ร",IF('2.ชื่อนักเรียน'!$R50="มส","",IF(OR(VLOOKUP($A49,'02.คีย์เทอม1'!$A$9:$DY$58,70,FALSE)="",VLOOKUP($A49,'03.คีย์เทอม2'!$A$9:$DY$58,70,FALSE)=""),"",(IF(VLOOKUP($A49,'02.คีย์เทอม1'!$A$9:$DY$58,71,FALSE)="",VLOOKUP($A49,'02.คีย์เทอม1'!$A$9:$DY$58,70,FALSE),VLOOKUP($A49,'02.คีย์เทอม1'!$A$9:$DY$58,71,FALSE))+IF(VLOOKUP($A49,'03.คีย์เทอม2'!$A$9:$DY$58,71,FALSE)="",VLOOKUP($A49,'03.คีย์เทอม2'!$A$9:$DY$58,70,FALSE),VLOOKUP($A49,'03.คีย์เทอม2'!$A$9:$DY$58,71,FALSE)))*100/200))))</f>
        <v/>
      </c>
      <c r="AF49" s="125" t="str">
        <f>IF(AE$8="","",IF('2.ชื่อนักเรียน'!$R50="ร","ร",IF('2.ชื่อนักเรียน'!$R50="มส","",IF(AE49="","",IF(AE49&gt;=80,4,IF(AE49&gt;=75,3.5,IF(AE49&gt;=70,3,IF(AE49&gt;=65,2.5,IF(AE49&gt;=60,2,IF(AE49&gt;=55,1.5,IF(AE49&gt;=50,1,0)))))))))))</f>
        <v/>
      </c>
      <c r="AG49" s="126" t="str">
        <f>IF(AG$8="","",IF('2.ชื่อนักเรียน'!$R50="ร","ร",IF('2.ชื่อนักเรียน'!$R50="มส","",IF(OR(VLOOKUP($A49,'02.คีย์เทอม1'!$A$9:$DY$58,75,FALSE)="",VLOOKUP($A49,'03.คีย์เทอม2'!$A$9:$DY$58,75,FALSE)=""),"",(IF(VLOOKUP($A49,'02.คีย์เทอม1'!$A$9:$DY$58,76,FALSE)="",VLOOKUP($A49,'02.คีย์เทอม1'!$A$9:$DY$58,75,FALSE),VLOOKUP($A49,'02.คีย์เทอม1'!$A$9:$DY$58,76,FALSE))+IF(VLOOKUP($A49,'03.คีย์เทอม2'!$A$9:$DY$58,76,FALSE)="",VLOOKUP($A49,'03.คีย์เทอม2'!$A$9:$DY$58,75,FALSE),VLOOKUP($A49,'03.คีย์เทอม2'!$A$9:$DY$58,76,FALSE)))*100/200))))</f>
        <v/>
      </c>
      <c r="AH49" s="125" t="str">
        <f>IF(AG$8="","",IF('2.ชื่อนักเรียน'!$R50="ร","ร",IF('2.ชื่อนักเรียน'!$R50="มส","",IF(AG49="","",IF(AG49&gt;=80,4,IF(AG49&gt;=75,3.5,IF(AG49&gt;=70,3,IF(AG49&gt;=65,2.5,IF(AG49&gt;=60,2,IF(AG49&gt;=55,1.5,IF(AG49&gt;=50,1,0)))))))))))</f>
        <v/>
      </c>
      <c r="AI49" s="126" t="str">
        <f>IF(AI$8="","",IF('2.ชื่อนักเรียน'!$R50="ร","ร",IF('2.ชื่อนักเรียน'!$R50="มส","",IF(OR(VLOOKUP($A49,'02.คีย์เทอม1'!$A$9:$DY$58,80,FALSE)="",VLOOKUP($A49,'03.คีย์เทอม2'!$A$9:$DY$58,80,FALSE)=""),"",(IF(VLOOKUP($A49,'02.คีย์เทอม1'!$A$9:$DY$58,81,FALSE)="",VLOOKUP($A49,'02.คีย์เทอม1'!$A$9:$DY$58,80,FALSE),VLOOKUP($A49,'02.คีย์เทอม1'!$A$9:$DY$58,81,FALSE))+IF(VLOOKUP($A49,'03.คีย์เทอม2'!$A$9:$DY$58,81,FALSE)="",VLOOKUP($A49,'03.คีย์เทอม2'!$A$9:$DY$58,80,FALSE),VLOOKUP($A49,'03.คีย์เทอม2'!$A$9:$DY$58,81,FALSE)))*100/200))))</f>
        <v/>
      </c>
      <c r="AJ49" s="125" t="str">
        <f>IF(AI$8="","",IF('2.ชื่อนักเรียน'!$R50="ร","ร",IF('2.ชื่อนักเรียน'!$R50="มส","",IF(AI49="","",IF(AI49&gt;=80,4,IF(AI49&gt;=75,3.5,IF(AI49&gt;=70,3,IF(AI49&gt;=65,2.5,IF(AI49&gt;=60,2,IF(AI49&gt;=55,1.5,IF(AI49&gt;=50,1,0)))))))))))</f>
        <v/>
      </c>
      <c r="AK49" s="126" t="str">
        <f>IF(AK$8="","",IF('2.ชื่อนักเรียน'!$R50="ร","ร",IF('2.ชื่อนักเรียน'!$R50="มส","",IF(OR(VLOOKUP($A49,'02.คีย์เทอม1'!$A$9:$DY$58,85,FALSE)="",VLOOKUP($A49,'03.คีย์เทอม2'!$A$9:$DY$58,85,FALSE)=""),"",(IF(VLOOKUP($A49,'02.คีย์เทอม1'!$A$9:$DY$58,86,FALSE)="",VLOOKUP($A49,'02.คีย์เทอม1'!$A$9:$DY$58,85,FALSE),VLOOKUP($A49,'02.คีย์เทอม1'!$A$9:$DY$58,86,FALSE))+IF(VLOOKUP($A49,'03.คีย์เทอม2'!$A$9:$DY$58,86,FALSE)="",VLOOKUP($A49,'03.คีย์เทอม2'!$A$9:$DY$58,85,FALSE),VLOOKUP($A49,'03.คีย์เทอม2'!$A$9:$DY$58,86,FALSE)))*100/200))))</f>
        <v/>
      </c>
      <c r="AL49" s="125" t="str">
        <f>IF(AK$8="","",IF('2.ชื่อนักเรียน'!$R50="ร","ร",IF('2.ชื่อนักเรียน'!$R50="มส","",IF(AK49="","",IF(AK49&gt;=80,4,IF(AK49&gt;=75,3.5,IF(AK49&gt;=70,3,IF(AK49&gt;=65,2.5,IF(AK49&gt;=60,2,IF(AK49&gt;=55,1.5,IF(AK49&gt;=50,1,0)))))))))))</f>
        <v/>
      </c>
      <c r="AM49" s="126" t="str">
        <f>IF(AM$8="","",IF('2.ชื่อนักเรียน'!$R50="ร","ร",IF('2.ชื่อนักเรียน'!$R50="มส","",IF(OR(VLOOKUP($A49,'02.คีย์เทอม1'!$A$9:$DY$58,90,FALSE)="",VLOOKUP($A49,'03.คีย์เทอม2'!$A$9:$DY$58,90,FALSE)=""),"",(IF(VLOOKUP($A49,'02.คีย์เทอม1'!$A$9:$DY$58,91,FALSE)="",VLOOKUP($A49,'02.คีย์เทอม1'!$A$9:$DY$58,90,FALSE),VLOOKUP($A49,'02.คีย์เทอม1'!$A$9:$DY$58,91,FALSE))+IF(VLOOKUP($A49,'03.คีย์เทอม2'!$A$9:$DY$58,91,FALSE)="",VLOOKUP($A49,'03.คีย์เทอม2'!$A$9:$DY$58,90,FALSE),VLOOKUP($A49,'03.คีย์เทอม2'!$A$9:$DY$58,91,FALSE)))*100/200))))</f>
        <v/>
      </c>
      <c r="AN49" s="125" t="str">
        <f>IF(AM$8="","",IF('2.ชื่อนักเรียน'!$R50="ร","ร",IF('2.ชื่อนักเรียน'!$R50="มส","",IF(AM49="","",IF(AM49&gt;=80,4,IF(AM49&gt;=75,3.5,IF(AM49&gt;=70,3,IF(AM49&gt;=65,2.5,IF(AM49&gt;=60,2,IF(AM49&gt;=55,1.5,IF(AM49&gt;=50,1,0)))))))))))</f>
        <v/>
      </c>
      <c r="AO49" s="126" t="str">
        <f>IF(AO$8="","",IF('2.ชื่อนักเรียน'!$R50="ร","ร",IF('2.ชื่อนักเรียน'!$R50="มส","",IF(OR(VLOOKUP($A49,'02.คีย์เทอม1'!$A$9:$DY$58,95,FALSE)="",VLOOKUP($A49,'03.คีย์เทอม2'!$A$9:$DY$58,95,FALSE)=""),"",(IF(VLOOKUP($A49,'02.คีย์เทอม1'!$A$9:$DY$58,96,FALSE)="",VLOOKUP($A49,'02.คีย์เทอม1'!$A$9:$DY$58,95,FALSE),VLOOKUP($A49,'02.คีย์เทอม1'!$A$9:$DY$58,96,FALSE))+IF(VLOOKUP($A49,'03.คีย์เทอม2'!$A$9:$DY$58,96,FALSE)="",VLOOKUP($A49,'03.คีย์เทอม2'!$A$9:$DY$58,95,FALSE),VLOOKUP($A49,'03.คีย์เทอม2'!$A$9:$DY$58,96,FALSE)))*100/200))))</f>
        <v/>
      </c>
      <c r="AP49" s="125" t="str">
        <f>IF(AO$8="","",IF('2.ชื่อนักเรียน'!$R50="ร","ร",IF('2.ชื่อนักเรียน'!$R50="มส","",IF(AO49="","",IF(AO49&gt;=80,4,IF(AO49&gt;=75,3.5,IF(AO49&gt;=70,3,IF(AO49&gt;=65,2.5,IF(AO49&gt;=60,2,IF(AO49&gt;=55,1.5,IF(AO49&gt;=50,1,0)))))))))))</f>
        <v/>
      </c>
      <c r="AQ49" s="126" t="str">
        <f>IF(AQ$8="","",IF('2.ชื่อนักเรียน'!$R50="ร","ร",IF('2.ชื่อนักเรียน'!$R50="มส","",IF(OR(VLOOKUP($A49,'02.คีย์เทอม1'!$A$9:$DY$58,100,FALSE)="",VLOOKUP($A49,'03.คีย์เทอม2'!$A$9:$DY$58,100,FALSE)=""),"",(IF(VLOOKUP($A49,'02.คีย์เทอม1'!$A$9:$DY$58,101,FALSE)="",VLOOKUP($A49,'02.คีย์เทอม1'!$A$9:$DY$58,100,FALSE),VLOOKUP($A49,'02.คีย์เทอม1'!$A$9:$DY$58,101,FALSE))+IF(VLOOKUP($A49,'03.คีย์เทอม2'!$A$9:$DY$58,101,FALSE)="",VLOOKUP($A49,'03.คีย์เทอม2'!$A$9:$DY$58,100,FALSE),VLOOKUP($A49,'03.คีย์เทอม2'!$A$9:$DY$58,101,FALSE)))*100/200))))</f>
        <v/>
      </c>
      <c r="AR49" s="125" t="str">
        <f>IF(AQ$8="","",IF('2.ชื่อนักเรียน'!$R50="ร","ร",IF('2.ชื่อนักเรียน'!$R50="มส","",IF(AQ49="","",IF(AQ49&gt;=80,4,IF(AQ49&gt;=75,3.5,IF(AQ49&gt;=70,3,IF(AQ49&gt;=65,2.5,IF(AQ49&gt;=60,2,IF(AQ49&gt;=55,1.5,IF(AQ49&gt;=50,1,0)))))))))))</f>
        <v/>
      </c>
      <c r="AS49" s="126" t="str">
        <f>IF(AS$8="","",IF('2.ชื่อนักเรียน'!$R50="ร","ร",IF('2.ชื่อนักเรียน'!$R50="มส","",IF(OR(VLOOKUP($A49,'02.คีย์เทอม1'!$A$9:$DY$58,105,FALSE)="",VLOOKUP($A49,'03.คีย์เทอม2'!$A$9:$DY$58,105,FALSE)=""),"",(IF(VLOOKUP($A49,'02.คีย์เทอม1'!$A$9:$DY$58,106,FALSE)="",VLOOKUP($A49,'02.คีย์เทอม1'!$A$9:$DY$58,105,FALSE),VLOOKUP($A49,'02.คีย์เทอม1'!$A$9:$DY$58,106,FALSE))+IF(VLOOKUP($A49,'03.คีย์เทอม2'!$A$9:$DY$58,106,FALSE)="",VLOOKUP($A49,'03.คีย์เทอม2'!$A$9:$DY$58,105,FALSE),VLOOKUP($A49,'03.คีย์เทอม2'!$A$9:$DY$58,106,FALSE)))*100/200))))</f>
        <v/>
      </c>
      <c r="AT49" s="125" t="str">
        <f>IF(AS$8="","",IF('2.ชื่อนักเรียน'!$R50="ร","ร",IF('2.ชื่อนักเรียน'!$R50="มส","",IF(AS49="","",IF(AS49&gt;=80,4,IF(AS49&gt;=75,3.5,IF(AS49&gt;=70,3,IF(AS49&gt;=65,2.5,IF(AS49&gt;=60,2,IF(AS49&gt;=55,1.5,IF(AS49&gt;=50,1,0)))))))))))</f>
        <v/>
      </c>
      <c r="AU49" s="126" t="str">
        <f t="shared" si="16"/>
        <v/>
      </c>
      <c r="AV49" s="126" t="str">
        <f t="shared" si="17"/>
        <v/>
      </c>
      <c r="AW49" s="541" t="str">
        <f t="shared" si="18"/>
        <v/>
      </c>
      <c r="AX49" s="539" t="str">
        <f>IF('2.ชื่อนักเรียน'!R50="มส","มส",IF('2.ชื่อนักเรียน'!R50="ย้าย","ย้าย",IF('2.ชื่อนักเรียน'!R50="ร","ร",IF(CE49="","",RANK(CE49,$CE$10:$CE$59,0)))))</f>
        <v/>
      </c>
      <c r="AY49" s="393" t="str">
        <f t="shared" si="19"/>
        <v/>
      </c>
      <c r="AZ49" s="381" t="str">
        <f t="shared" si="1"/>
        <v/>
      </c>
      <c r="BA49" s="383" t="str">
        <f t="shared" si="20"/>
        <v/>
      </c>
      <c r="BB49" s="335" t="str">
        <f t="shared" si="2"/>
        <v/>
      </c>
      <c r="BC49" s="335" t="str">
        <f t="shared" si="21"/>
        <v/>
      </c>
      <c r="BD49" s="335" t="str">
        <f t="shared" si="3"/>
        <v/>
      </c>
      <c r="BE49" s="335" t="str">
        <f t="shared" si="4"/>
        <v/>
      </c>
      <c r="BF49" s="331" t="str">
        <f t="shared" si="5"/>
        <v/>
      </c>
      <c r="BG49" s="331" t="str">
        <f t="shared" si="6"/>
        <v/>
      </c>
      <c r="BH49" s="335" t="str">
        <f t="shared" si="7"/>
        <v/>
      </c>
      <c r="BI49" s="335" t="str">
        <f t="shared" si="22"/>
        <v/>
      </c>
      <c r="BJ49" s="335" t="str">
        <f t="shared" si="8"/>
        <v/>
      </c>
      <c r="BK49" s="335" t="str">
        <f t="shared" si="23"/>
        <v/>
      </c>
      <c r="BL49" s="335" t="str">
        <f t="shared" si="9"/>
        <v/>
      </c>
      <c r="BM49" s="335" t="str">
        <f t="shared" si="10"/>
        <v/>
      </c>
      <c r="BN49" s="335" t="str">
        <f t="shared" si="11"/>
        <v/>
      </c>
      <c r="BO49" s="335" t="str">
        <f t="shared" si="12"/>
        <v/>
      </c>
      <c r="BP49" s="331" t="str">
        <f t="shared" si="13"/>
        <v/>
      </c>
      <c r="BQ49" s="384" t="str">
        <f t="shared" si="14"/>
        <v/>
      </c>
      <c r="BR49" s="332" t="str">
        <f t="shared" si="15"/>
        <v/>
      </c>
      <c r="BS49" s="381" t="str">
        <f t="shared" si="24"/>
        <v/>
      </c>
      <c r="BT49" s="331" t="str">
        <f t="shared" si="25"/>
        <v/>
      </c>
      <c r="BU49" s="331" t="str">
        <f t="shared" si="26"/>
        <v/>
      </c>
      <c r="BV49" s="331" t="str">
        <f t="shared" si="27"/>
        <v/>
      </c>
      <c r="BW49" s="331" t="str">
        <f t="shared" si="28"/>
        <v/>
      </c>
      <c r="BX49" s="331" t="str">
        <f t="shared" si="29"/>
        <v/>
      </c>
      <c r="BY49" s="331" t="str">
        <f t="shared" si="30"/>
        <v/>
      </c>
      <c r="BZ49" s="331" t="str">
        <f t="shared" si="31"/>
        <v/>
      </c>
      <c r="CA49" s="331" t="str">
        <f t="shared" si="32"/>
        <v/>
      </c>
      <c r="CB49" s="331" t="str">
        <f t="shared" si="33"/>
        <v/>
      </c>
      <c r="CC49" s="384" t="str">
        <f t="shared" si="34"/>
        <v/>
      </c>
      <c r="CD49" s="332" t="str">
        <f t="shared" si="35"/>
        <v/>
      </c>
      <c r="CE49" s="177" t="str">
        <f t="shared" si="36"/>
        <v/>
      </c>
    </row>
    <row r="50" spans="1:83" s="17" customFormat="1" ht="16.5" customHeight="1" x14ac:dyDescent="0.2">
      <c r="A50" s="18">
        <v>41</v>
      </c>
      <c r="B50" s="122" t="str">
        <f>IF('2.ชื่อนักเรียน'!$C51="","",'2.ชื่อนักเรียน'!$C51)</f>
        <v/>
      </c>
      <c r="C50" s="26" t="str">
        <f>IF('2.ชื่อนักเรียน'!$D51="","",'2.ชื่อนักเรียน'!$D51)</f>
        <v/>
      </c>
      <c r="D50" s="207" t="str">
        <f>IF(D$8="","",IF('2.ชื่อนักเรียน'!$R51="ร","ร",IF('2.ชื่อนักเรียน'!$R51="มส","",IF(OR(VLOOKUP($A50,'02.คีย์เทอม1'!$A$9:$DY$58,10,FALSE)="",VLOOKUP($A50,'03.คีย์เทอม2'!$A$9:$DY$58,10,FALSE)=""),"",(IF(VLOOKUP($A50,'02.คีย์เทอม1'!$A$9:$DY$58,11,FALSE)="",VLOOKUP($A50,'02.คีย์เทอม1'!$A$9:$DY$58,10,FALSE),VLOOKUP($A50,'02.คีย์เทอม1'!$A$9:$DY$58,11,FALSE))+IF(VLOOKUP($A50,'03.คีย์เทอม2'!$A$9:$DY$58,11,FALSE)="",VLOOKUP($A50,'03.คีย์เทอม2'!$A$9:$DY$58,10,FALSE),VLOOKUP($A50,'03.คีย์เทอม2'!$A$9:$DY$58,11,FALSE)))*100/200))))</f>
        <v/>
      </c>
      <c r="E50" s="125" t="str">
        <f>IF(D$8="","",IF('2.ชื่อนักเรียน'!$R51="ร","ร",IF('2.ชื่อนักเรียน'!$R51="มส","",IF(D50="","",IF(D50&gt;=80,4,IF(D50&gt;=75,3.5,IF(D50&gt;=70,3,IF(D50&gt;=65,2.5,IF(D50&gt;=60,2,IF(D50&gt;=55,1.5,IF(D50&gt;=50,1,0)))))))))))</f>
        <v/>
      </c>
      <c r="F50" s="126" t="str">
        <f>IF(F$8="","",IF('2.ชื่อนักเรียน'!$R51="ร","ร",IF('2.ชื่อนักเรียน'!$R51="มส","",IF(OR(VLOOKUP($A50,'02.คีย์เทอม1'!$A$9:$DY$58,15,FALSE)="",VLOOKUP($A50,'03.คีย์เทอม2'!$A$9:$DY$58,15,FALSE)=""),"",(IF(VLOOKUP($A50,'02.คีย์เทอม1'!$A$9:$DY$58,16,FALSE)="",VLOOKUP($A50,'02.คีย์เทอม1'!$A$9:$DY$58,15,FALSE),VLOOKUP($A50,'02.คีย์เทอม1'!$A$9:$DY$58,16,FALSE))+IF(VLOOKUP($A50,'03.คีย์เทอม2'!$A$9:$DY$58,16,FALSE)="",VLOOKUP($A50,'03.คีย์เทอม2'!$A$9:$DY$58,15,FALSE),VLOOKUP($A50,'03.คีย์เทอม2'!$A$9:$DY$58,16,FALSE)))*100/200))))</f>
        <v/>
      </c>
      <c r="G50" s="125" t="str">
        <f>IF(F$8="","",IF('2.ชื่อนักเรียน'!$R51="ร","ร",IF('2.ชื่อนักเรียน'!$R51="มส","",IF(F50="","",IF(F50&gt;=80,4,IF(F50&gt;=75,3.5,IF(F50&gt;=70,3,IF(F50&gt;=65,2.5,IF(F50&gt;=60,2,IF(F50&gt;=55,1.5,IF(F50&gt;=50,1,0)))))))))))</f>
        <v/>
      </c>
      <c r="H50" s="126" t="str">
        <f>IF(H$8="","",IF('2.ชื่อนักเรียน'!$R51="ร","ร",IF('2.ชื่อนักเรียน'!$R51="มส","",IF(OR(VLOOKUP($A50,'02.คีย์เทอม1'!$A$9:$DY$58,20,FALSE)="",VLOOKUP($A50,'03.คีย์เทอม2'!$A$9:$DY$58,20,FALSE)=""),"",(IF(VLOOKUP($A50,'02.คีย์เทอม1'!$A$9:$DY$58,21,FALSE)="",VLOOKUP($A50,'02.คีย์เทอม1'!$A$9:$DY$58,20,FALSE),VLOOKUP($A50,'02.คีย์เทอม1'!$A$9:$DY$58,21,FALSE))+IF(VLOOKUP($A50,'03.คีย์เทอม2'!$A$9:$DY$58,21,FALSE)="",VLOOKUP($A50,'03.คีย์เทอม2'!$A$9:$DY$58,20,FALSE),VLOOKUP($A50,'03.คีย์เทอม2'!$A$9:$DY$58,21,FALSE)))*100/200))))</f>
        <v/>
      </c>
      <c r="I50" s="125" t="str">
        <f>IF(H$8="","",IF('2.ชื่อนักเรียน'!$R51="ร","ร",IF('2.ชื่อนักเรียน'!$R51="มส","",IF(H50="","",IF(H50&gt;=80,4,IF(H50&gt;=75,3.5,IF(H50&gt;=70,3,IF(H50&gt;=65,2.5,IF(H50&gt;=60,2,IF(H50&gt;=55,1.5,IF(H50&gt;=50,1,0)))))))))))</f>
        <v/>
      </c>
      <c r="J50" s="126" t="str">
        <f>IF(J$8="","",IF('2.ชื่อนักเรียน'!$R51="ร","ร",IF('2.ชื่อนักเรียน'!$R51="มส","",IF(OR(VLOOKUP($A50,'02.คีย์เทอม1'!$A$9:$DY$58,25,FALSE)="",VLOOKUP($A50,'03.คีย์เทอม2'!$A$9:$DY$58,25,FALSE)=""),"",(IF(VLOOKUP($A50,'02.คีย์เทอม1'!$A$9:$DY$58,26,FALSE)="",VLOOKUP($A50,'02.คีย์เทอม1'!$A$9:$DY$58,25,FALSE),VLOOKUP($A50,'02.คีย์เทอม1'!$A$9:$DY$58,26,FALSE))+IF(VLOOKUP($A50,'03.คีย์เทอม2'!$A$9:$DY$58,26,FALSE)="",VLOOKUP($A50,'03.คีย์เทอม2'!$A$9:$DY$58,25,FALSE),VLOOKUP($A50,'03.คีย์เทอม2'!$A$9:$DY$58,26,FALSE)))*100/200))))</f>
        <v/>
      </c>
      <c r="K50" s="125" t="str">
        <f>IF(J$8="","",IF('2.ชื่อนักเรียน'!$R51="ร","ร",IF('2.ชื่อนักเรียน'!$R51="มส","",IF(J50="","",IF(J50&gt;=80,4,IF(J50&gt;=75,3.5,IF(J50&gt;=70,3,IF(J50&gt;=65,2.5,IF(J50&gt;=60,2,IF(J50&gt;=55,1.5,IF(J50&gt;=50,1,0)))))))))))</f>
        <v/>
      </c>
      <c r="L50" s="126" t="str">
        <f>IF(L$8="","",IF('2.ชื่อนักเรียน'!$R51="ร","ร",IF('2.ชื่อนักเรียน'!$R51="มส","",IF(OR(VLOOKUP($A50,'02.คีย์เทอม1'!$A$9:$DY$58,30,FALSE)="",VLOOKUP($A50,'03.คีย์เทอม2'!$A$9:$DY$58,30,FALSE)=""),"",(IF(VLOOKUP($A50,'02.คีย์เทอม1'!$A$9:$DY$58,31,FALSE)="",VLOOKUP($A50,'02.คีย์เทอม1'!$A$9:$DY$58,30,FALSE),VLOOKUP($A50,'02.คีย์เทอม1'!$A$9:$DY$58,31,FALSE))+IF(VLOOKUP($A50,'03.คีย์เทอม2'!$A$9:$DY$58,31,FALSE)="",VLOOKUP($A50,'03.คีย์เทอม2'!$A$9:$DY$58,30,FALSE),VLOOKUP($A50,'03.คีย์เทอม2'!$A$9:$DY$58,31,FALSE)))*100/200))))</f>
        <v/>
      </c>
      <c r="M50" s="125" t="str">
        <f>IF(L$8="","",IF('2.ชื่อนักเรียน'!$R51="ร","ร",IF('2.ชื่อนักเรียน'!$R51="มส","",IF(L50="","",IF(L50&gt;=80,4,IF(L50&gt;=75,3.5,IF(L50&gt;=70,3,IF(L50&gt;=65,2.5,IF(L50&gt;=60,2,IF(L50&gt;=55,1.5,IF(L50&gt;=50,1,0)))))))))))</f>
        <v/>
      </c>
      <c r="N50" s="126" t="str">
        <f>IF(N$8="","",IF('2.ชื่อนักเรียน'!$R51="ร","ร",IF('2.ชื่อนักเรียน'!$R51="มส","",IF(OR(VLOOKUP($A50,'02.คีย์เทอม1'!$A$9:$DY$58,35,FALSE)="",VLOOKUP($A50,'03.คีย์เทอม2'!$A$9:$DY$58,35,FALSE)=""),"",(IF(VLOOKUP($A50,'02.คีย์เทอม1'!$A$9:$DY$58,36,FALSE)="",VLOOKUP($A50,'02.คีย์เทอม1'!$A$9:$DY$58,35,FALSE),VLOOKUP($A50,'02.คีย์เทอม1'!$A$9:$DY$58,36,FALSE))+IF(VLOOKUP($A50,'03.คีย์เทอม2'!$A$9:$DY$58,36,FALSE)="",VLOOKUP($A50,'03.คีย์เทอม2'!$A$9:$DY$58,35,FALSE),VLOOKUP($A50,'03.คีย์เทอม2'!$A$9:$DY$58,36,FALSE)))*100/200))))</f>
        <v/>
      </c>
      <c r="O50" s="125" t="str">
        <f>IF(N$8="","",IF('2.ชื่อนักเรียน'!$R51="ร","ร",IF('2.ชื่อนักเรียน'!$R51="มส","",IF(N50="","",IF(N50&gt;=80,4,IF(N50&gt;=75,3.5,IF(N50&gt;=70,3,IF(N50&gt;=65,2.5,IF(N50&gt;=60,2,IF(N50&gt;=55,1.5,IF(N50&gt;=50,1,0)))))))))))</f>
        <v/>
      </c>
      <c r="P50" s="126" t="str">
        <f>IF(P$8="","",IF('2.ชื่อนักเรียน'!$R51="ร","ร",IF('2.ชื่อนักเรียน'!$R51="มส","",IF(OR(VLOOKUP($A50,'02.คีย์เทอม1'!$A$9:$DY$58,40,FALSE)="",VLOOKUP($A50,'03.คีย์เทอม2'!$A$9:$DY$58,40,FALSE)=""),"",(IF(VLOOKUP($A50,'02.คีย์เทอม1'!$A$9:$DY$58,41,FALSE)="",VLOOKUP($A50,'02.คีย์เทอม1'!$A$9:$DY$58,40,FALSE),VLOOKUP($A50,'02.คีย์เทอม1'!$A$9:$DY$58,41,FALSE))+IF(VLOOKUP($A50,'03.คีย์เทอม2'!$A$9:$DY$58,41,FALSE)="",VLOOKUP($A50,'03.คีย์เทอม2'!$A$9:$DY$58,40,FALSE),VLOOKUP($A50,'03.คีย์เทอม2'!$A$9:$DY$58,41,FALSE)))*100/200))))</f>
        <v/>
      </c>
      <c r="Q50" s="125" t="str">
        <f>IF(P$8="","",IF('2.ชื่อนักเรียน'!$R51="ร","ร",IF('2.ชื่อนักเรียน'!$R51="มส","",IF(P50="","",IF(P50&gt;=80,4,IF(P50&gt;=75,3.5,IF(P50&gt;=70,3,IF(P50&gt;=65,2.5,IF(P50&gt;=60,2,IF(P50&gt;=55,1.5,IF(P50&gt;=50,1,0)))))))))))</f>
        <v/>
      </c>
      <c r="R50" s="126" t="str">
        <f>IF(R$8="","",IF('2.ชื่อนักเรียน'!$R51="ร","ร",IF('2.ชื่อนักเรียน'!$R51="มส","",IF(OR(VLOOKUP($A50,'02.คีย์เทอม1'!$A$9:$DY$58,45,FALSE)="",VLOOKUP($A50,'03.คีย์เทอม2'!$A$9:$DY$58,45,FALSE)=""),"",(IF(VLOOKUP($A50,'02.คีย์เทอม1'!$A$9:$DY$58,46,FALSE)="",VLOOKUP($A50,'02.คีย์เทอม1'!$A$9:$DY$58,45,FALSE),VLOOKUP($A50,'02.คีย์เทอม1'!$A$9:$DY$58,46,FALSE))+IF(VLOOKUP($A50,'03.คีย์เทอม2'!$A$9:$DY$58,46,FALSE)="",VLOOKUP($A50,'03.คีย์เทอม2'!$A$9:$DY$58,45,FALSE),VLOOKUP($A50,'03.คีย์เทอม2'!$A$9:$DY$58,46,FALSE)))*100/200))))</f>
        <v/>
      </c>
      <c r="S50" s="125" t="str">
        <f>IF(R$8="","",IF('2.ชื่อนักเรียน'!$R51="ร","ร",IF('2.ชื่อนักเรียน'!$R51="มส","",IF(R50="","",IF(R50&gt;=80,4,IF(R50&gt;=75,3.5,IF(R50&gt;=70,3,IF(R50&gt;=65,2.5,IF(R50&gt;=60,2,IF(R50&gt;=55,1.5,IF(R50&gt;=50,1,0)))))))))))</f>
        <v/>
      </c>
      <c r="T50" s="126" t="str">
        <f>IF(T$8="","",IF('2.ชื่อนักเรียน'!$R51="ร","ร",IF('2.ชื่อนักเรียน'!$R51="มส","",IF(OR(VLOOKUP($A50,'02.คีย์เทอม1'!$A$9:$DY$58,50,FALSE)="",VLOOKUP($A50,'03.คีย์เทอม2'!$A$9:$DY$58,50,FALSE)=""),"",(IF(VLOOKUP($A50,'02.คีย์เทอม1'!$A$9:$DY$58,51,FALSE)="",VLOOKUP($A50,'02.คีย์เทอม1'!$A$9:$DY$58,50,FALSE),VLOOKUP($A50,'02.คีย์เทอม1'!$A$9:$DY$58,51,FALSE))+IF(VLOOKUP($A50,'03.คีย์เทอม2'!$A$9:$DY$58,51,FALSE)="",VLOOKUP($A50,'03.คีย์เทอม2'!$A$9:$DY$58,50,FALSE),VLOOKUP($A50,'03.คีย์เทอม2'!$A$9:$DY$58,51,FALSE)))*100/200))))</f>
        <v/>
      </c>
      <c r="U50" s="125" t="str">
        <f>IF(T$8="","",IF('2.ชื่อนักเรียน'!$R51="ร","ร",IF('2.ชื่อนักเรียน'!$R51="มส","",IF(T50="","",IF(T50&gt;=80,4,IF(T50&gt;=75,3.5,IF(T50&gt;=70,3,IF(T50&gt;=65,2.5,IF(T50&gt;=60,2,IF(T50&gt;=55,1.5,IF(T50&gt;=50,1,0)))))))))))</f>
        <v/>
      </c>
      <c r="V50" s="126" t="str">
        <f>IF(V$8="","",IF('2.ชื่อนักเรียน'!$R51="ร","ร",IF('2.ชื่อนักเรียน'!$R51="มส","",IF(OR(VLOOKUP($A50,'02.คีย์เทอม1'!$A$9:$DY$58,55,FALSE)="",VLOOKUP($A50,'03.คีย์เทอม2'!$A$9:$DY$58,55,FALSE)=""),"",(IF(VLOOKUP($A50,'02.คีย์เทอม1'!$A$9:$DY$58,56,FALSE)="",VLOOKUP($A50,'02.คีย์เทอม1'!$A$9:$DY$58,55,FALSE),VLOOKUP($A50,'02.คีย์เทอม1'!$A$9:$DY$58,56,FALSE))+IF(VLOOKUP($A50,'03.คีย์เทอม2'!$A$9:$DY$58,56,FALSE)="",VLOOKUP($A50,'03.คีย์เทอม2'!$A$9:$DY$58,55,FALSE),VLOOKUP($A50,'03.คีย์เทอม2'!$A$9:$DY$58,56,FALSE)))*100/200))))</f>
        <v/>
      </c>
      <c r="W50" s="208" t="str">
        <f>IF(V$8="","",IF('2.ชื่อนักเรียน'!$R51="ร","ร",IF('2.ชื่อนักเรียน'!$R51="มส","",IF(V50="","",IF(V50&gt;=80,4,IF(V50&gt;=75,3.5,IF(V50&gt;=70,3,IF(V50&gt;=65,2.5,IF(V50&gt;=60,2,IF(V50&gt;=55,1.5,IF(V50&gt;=50,1,0)))))))))))</f>
        <v/>
      </c>
      <c r="X50" s="18">
        <v>41</v>
      </c>
      <c r="Y50" s="122" t="str">
        <f>IF('2.ชื่อนักเรียน'!$C51="","",'2.ชื่อนักเรียน'!$C51)</f>
        <v/>
      </c>
      <c r="Z50" s="272" t="str">
        <f>IF('2.ชื่อนักเรียน'!$D51="","",'2.ชื่อนักเรียน'!$D51)</f>
        <v/>
      </c>
      <c r="AA50" s="378" t="str">
        <f>IF(AA$8="","",IF('2.ชื่อนักเรียน'!$R51="ร","ร",IF('2.ชื่อนักเรียน'!$R51="มส","",IF(OR(VLOOKUP($A50,'02.คีย์เทอม1'!$A$9:$DY$58,60,FALSE)="",VLOOKUP($A50,'03.คีย์เทอม2'!$A$9:$DY$58,60,FALSE)=""),"",(IF(VLOOKUP($A50,'02.คีย์เทอม1'!$A$9:$DY$58,61,FALSE)="",VLOOKUP($A50,'02.คีย์เทอม1'!$A$9:$DY$58,60,FALSE),VLOOKUP($A50,'02.คีย์เทอม1'!$A$9:$DY$58,61,FALSE))+IF(VLOOKUP($A50,'03.คีย์เทอม2'!$A$9:$DY$58,61,FALSE)="",VLOOKUP($A50,'03.คีย์เทอม2'!$A$9:$DY$58,60,FALSE),VLOOKUP($A50,'03.คีย์เทอม2'!$A$9:$DY$58,61,FALSE)))*100/200))))</f>
        <v/>
      </c>
      <c r="AB50" s="125" t="str">
        <f>IF(AA$8="","",IF('2.ชื่อนักเรียน'!$R51="ร","ร",IF('2.ชื่อนักเรียน'!$R51="มส","",IF(AA50="","",IF(AA50&gt;=80,4,IF(AA50&gt;=75,3.5,IF(AA50&gt;=70,3,IF(AA50&gt;=65,2.5,IF(AA50&gt;=60,2,IF(AA50&gt;=55,1.5,IF(AA50&gt;=50,1,0)))))))))))</f>
        <v/>
      </c>
      <c r="AC50" s="126" t="str">
        <f>IF(AC$8="","",IF('2.ชื่อนักเรียน'!$R51="ร","ร",IF('2.ชื่อนักเรียน'!$R51="มส","",IF(OR(VLOOKUP($A50,'02.คีย์เทอม1'!$A$9:$DY$58,65,FALSE)="",VLOOKUP($A50,'03.คีย์เทอม2'!$A$9:$DY$58,65,FALSE)=""),"",(IF(VLOOKUP($A50,'02.คีย์เทอม1'!$A$9:$DY$58,66,FALSE)="",VLOOKUP($A50,'02.คีย์เทอม1'!$A$9:$DY$58,65,FALSE),VLOOKUP($A50,'02.คีย์เทอม1'!$A$9:$DY$58,66,FALSE))+IF(VLOOKUP($A50,'03.คีย์เทอม2'!$A$9:$DY$58,66,FALSE)="",VLOOKUP($A50,'03.คีย์เทอม2'!$A$9:$DY$58,65,FALSE),VLOOKUP($A50,'03.คีย์เทอม2'!$A$9:$DY$58,66,FALSE)))*100/200))))</f>
        <v/>
      </c>
      <c r="AD50" s="125" t="str">
        <f>IF(AC$8="","",IF('2.ชื่อนักเรียน'!$R51="ร","ร",IF('2.ชื่อนักเรียน'!$R51="มส","",IF(AC50="","",IF(AC50&gt;=80,4,IF(AC50&gt;=75,3.5,IF(AC50&gt;=70,3,IF(AC50&gt;=65,2.5,IF(AC50&gt;=60,2,IF(AC50&gt;=55,1.5,IF(AC50&gt;=50,1,0)))))))))))</f>
        <v/>
      </c>
      <c r="AE50" s="126" t="str">
        <f>IF(AE$8="","",IF('2.ชื่อนักเรียน'!$R51="ร","ร",IF('2.ชื่อนักเรียน'!$R51="มส","",IF(OR(VLOOKUP($A50,'02.คีย์เทอม1'!$A$9:$DY$58,70,FALSE)="",VLOOKUP($A50,'03.คีย์เทอม2'!$A$9:$DY$58,70,FALSE)=""),"",(IF(VLOOKUP($A50,'02.คีย์เทอม1'!$A$9:$DY$58,71,FALSE)="",VLOOKUP($A50,'02.คีย์เทอม1'!$A$9:$DY$58,70,FALSE),VLOOKUP($A50,'02.คีย์เทอม1'!$A$9:$DY$58,71,FALSE))+IF(VLOOKUP($A50,'03.คีย์เทอม2'!$A$9:$DY$58,71,FALSE)="",VLOOKUP($A50,'03.คีย์เทอม2'!$A$9:$DY$58,70,FALSE),VLOOKUP($A50,'03.คีย์เทอม2'!$A$9:$DY$58,71,FALSE)))*100/200))))</f>
        <v/>
      </c>
      <c r="AF50" s="125" t="str">
        <f>IF(AE$8="","",IF('2.ชื่อนักเรียน'!$R51="ร","ร",IF('2.ชื่อนักเรียน'!$R51="มส","",IF(AE50="","",IF(AE50&gt;=80,4,IF(AE50&gt;=75,3.5,IF(AE50&gt;=70,3,IF(AE50&gt;=65,2.5,IF(AE50&gt;=60,2,IF(AE50&gt;=55,1.5,IF(AE50&gt;=50,1,0)))))))))))</f>
        <v/>
      </c>
      <c r="AG50" s="126" t="str">
        <f>IF(AG$8="","",IF('2.ชื่อนักเรียน'!$R51="ร","ร",IF('2.ชื่อนักเรียน'!$R51="มส","",IF(OR(VLOOKUP($A50,'02.คีย์เทอม1'!$A$9:$DY$58,75,FALSE)="",VLOOKUP($A50,'03.คีย์เทอม2'!$A$9:$DY$58,75,FALSE)=""),"",(IF(VLOOKUP($A50,'02.คีย์เทอม1'!$A$9:$DY$58,76,FALSE)="",VLOOKUP($A50,'02.คีย์เทอม1'!$A$9:$DY$58,75,FALSE),VLOOKUP($A50,'02.คีย์เทอม1'!$A$9:$DY$58,76,FALSE))+IF(VLOOKUP($A50,'03.คีย์เทอม2'!$A$9:$DY$58,76,FALSE)="",VLOOKUP($A50,'03.คีย์เทอม2'!$A$9:$DY$58,75,FALSE),VLOOKUP($A50,'03.คีย์เทอม2'!$A$9:$DY$58,76,FALSE)))*100/200))))</f>
        <v/>
      </c>
      <c r="AH50" s="125" t="str">
        <f>IF(AG$8="","",IF('2.ชื่อนักเรียน'!$R51="ร","ร",IF('2.ชื่อนักเรียน'!$R51="มส","",IF(AG50="","",IF(AG50&gt;=80,4,IF(AG50&gt;=75,3.5,IF(AG50&gt;=70,3,IF(AG50&gt;=65,2.5,IF(AG50&gt;=60,2,IF(AG50&gt;=55,1.5,IF(AG50&gt;=50,1,0)))))))))))</f>
        <v/>
      </c>
      <c r="AI50" s="126" t="str">
        <f>IF(AI$8="","",IF('2.ชื่อนักเรียน'!$R51="ร","ร",IF('2.ชื่อนักเรียน'!$R51="มส","",IF(OR(VLOOKUP($A50,'02.คีย์เทอม1'!$A$9:$DY$58,80,FALSE)="",VLOOKUP($A50,'03.คีย์เทอม2'!$A$9:$DY$58,80,FALSE)=""),"",(IF(VLOOKUP($A50,'02.คีย์เทอม1'!$A$9:$DY$58,81,FALSE)="",VLOOKUP($A50,'02.คีย์เทอม1'!$A$9:$DY$58,80,FALSE),VLOOKUP($A50,'02.คีย์เทอม1'!$A$9:$DY$58,81,FALSE))+IF(VLOOKUP($A50,'03.คีย์เทอม2'!$A$9:$DY$58,81,FALSE)="",VLOOKUP($A50,'03.คีย์เทอม2'!$A$9:$DY$58,80,FALSE),VLOOKUP($A50,'03.คีย์เทอม2'!$A$9:$DY$58,81,FALSE)))*100/200))))</f>
        <v/>
      </c>
      <c r="AJ50" s="125" t="str">
        <f>IF(AI$8="","",IF('2.ชื่อนักเรียน'!$R51="ร","ร",IF('2.ชื่อนักเรียน'!$R51="มส","",IF(AI50="","",IF(AI50&gt;=80,4,IF(AI50&gt;=75,3.5,IF(AI50&gt;=70,3,IF(AI50&gt;=65,2.5,IF(AI50&gt;=60,2,IF(AI50&gt;=55,1.5,IF(AI50&gt;=50,1,0)))))))))))</f>
        <v/>
      </c>
      <c r="AK50" s="126" t="str">
        <f>IF(AK$8="","",IF('2.ชื่อนักเรียน'!$R51="ร","ร",IF('2.ชื่อนักเรียน'!$R51="มส","",IF(OR(VLOOKUP($A50,'02.คีย์เทอม1'!$A$9:$DY$58,85,FALSE)="",VLOOKUP($A50,'03.คีย์เทอม2'!$A$9:$DY$58,85,FALSE)=""),"",(IF(VLOOKUP($A50,'02.คีย์เทอม1'!$A$9:$DY$58,86,FALSE)="",VLOOKUP($A50,'02.คีย์เทอม1'!$A$9:$DY$58,85,FALSE),VLOOKUP($A50,'02.คีย์เทอม1'!$A$9:$DY$58,86,FALSE))+IF(VLOOKUP($A50,'03.คีย์เทอม2'!$A$9:$DY$58,86,FALSE)="",VLOOKUP($A50,'03.คีย์เทอม2'!$A$9:$DY$58,85,FALSE),VLOOKUP($A50,'03.คีย์เทอม2'!$A$9:$DY$58,86,FALSE)))*100/200))))</f>
        <v/>
      </c>
      <c r="AL50" s="125" t="str">
        <f>IF(AK$8="","",IF('2.ชื่อนักเรียน'!$R51="ร","ร",IF('2.ชื่อนักเรียน'!$R51="มส","",IF(AK50="","",IF(AK50&gt;=80,4,IF(AK50&gt;=75,3.5,IF(AK50&gt;=70,3,IF(AK50&gt;=65,2.5,IF(AK50&gt;=60,2,IF(AK50&gt;=55,1.5,IF(AK50&gt;=50,1,0)))))))))))</f>
        <v/>
      </c>
      <c r="AM50" s="126" t="str">
        <f>IF(AM$8="","",IF('2.ชื่อนักเรียน'!$R51="ร","ร",IF('2.ชื่อนักเรียน'!$R51="มส","",IF(OR(VLOOKUP($A50,'02.คีย์เทอม1'!$A$9:$DY$58,90,FALSE)="",VLOOKUP($A50,'03.คีย์เทอม2'!$A$9:$DY$58,90,FALSE)=""),"",(IF(VLOOKUP($A50,'02.คีย์เทอม1'!$A$9:$DY$58,91,FALSE)="",VLOOKUP($A50,'02.คีย์เทอม1'!$A$9:$DY$58,90,FALSE),VLOOKUP($A50,'02.คีย์เทอม1'!$A$9:$DY$58,91,FALSE))+IF(VLOOKUP($A50,'03.คีย์เทอม2'!$A$9:$DY$58,91,FALSE)="",VLOOKUP($A50,'03.คีย์เทอม2'!$A$9:$DY$58,90,FALSE),VLOOKUP($A50,'03.คีย์เทอม2'!$A$9:$DY$58,91,FALSE)))*100/200))))</f>
        <v/>
      </c>
      <c r="AN50" s="125" t="str">
        <f>IF(AM$8="","",IF('2.ชื่อนักเรียน'!$R51="ร","ร",IF('2.ชื่อนักเรียน'!$R51="มส","",IF(AM50="","",IF(AM50&gt;=80,4,IF(AM50&gt;=75,3.5,IF(AM50&gt;=70,3,IF(AM50&gt;=65,2.5,IF(AM50&gt;=60,2,IF(AM50&gt;=55,1.5,IF(AM50&gt;=50,1,0)))))))))))</f>
        <v/>
      </c>
      <c r="AO50" s="126" t="str">
        <f>IF(AO$8="","",IF('2.ชื่อนักเรียน'!$R51="ร","ร",IF('2.ชื่อนักเรียน'!$R51="มส","",IF(OR(VLOOKUP($A50,'02.คีย์เทอม1'!$A$9:$DY$58,95,FALSE)="",VLOOKUP($A50,'03.คีย์เทอม2'!$A$9:$DY$58,95,FALSE)=""),"",(IF(VLOOKUP($A50,'02.คีย์เทอม1'!$A$9:$DY$58,96,FALSE)="",VLOOKUP($A50,'02.คีย์เทอม1'!$A$9:$DY$58,95,FALSE),VLOOKUP($A50,'02.คีย์เทอม1'!$A$9:$DY$58,96,FALSE))+IF(VLOOKUP($A50,'03.คีย์เทอม2'!$A$9:$DY$58,96,FALSE)="",VLOOKUP($A50,'03.คีย์เทอม2'!$A$9:$DY$58,95,FALSE),VLOOKUP($A50,'03.คีย์เทอม2'!$A$9:$DY$58,96,FALSE)))*100/200))))</f>
        <v/>
      </c>
      <c r="AP50" s="125" t="str">
        <f>IF(AO$8="","",IF('2.ชื่อนักเรียน'!$R51="ร","ร",IF('2.ชื่อนักเรียน'!$R51="มส","",IF(AO50="","",IF(AO50&gt;=80,4,IF(AO50&gt;=75,3.5,IF(AO50&gt;=70,3,IF(AO50&gt;=65,2.5,IF(AO50&gt;=60,2,IF(AO50&gt;=55,1.5,IF(AO50&gt;=50,1,0)))))))))))</f>
        <v/>
      </c>
      <c r="AQ50" s="126" t="str">
        <f>IF(AQ$8="","",IF('2.ชื่อนักเรียน'!$R51="ร","ร",IF('2.ชื่อนักเรียน'!$R51="มส","",IF(OR(VLOOKUP($A50,'02.คีย์เทอม1'!$A$9:$DY$58,100,FALSE)="",VLOOKUP($A50,'03.คีย์เทอม2'!$A$9:$DY$58,100,FALSE)=""),"",(IF(VLOOKUP($A50,'02.คีย์เทอม1'!$A$9:$DY$58,101,FALSE)="",VLOOKUP($A50,'02.คีย์เทอม1'!$A$9:$DY$58,100,FALSE),VLOOKUP($A50,'02.คีย์เทอม1'!$A$9:$DY$58,101,FALSE))+IF(VLOOKUP($A50,'03.คีย์เทอม2'!$A$9:$DY$58,101,FALSE)="",VLOOKUP($A50,'03.คีย์เทอม2'!$A$9:$DY$58,100,FALSE),VLOOKUP($A50,'03.คีย์เทอม2'!$A$9:$DY$58,101,FALSE)))*100/200))))</f>
        <v/>
      </c>
      <c r="AR50" s="125" t="str">
        <f>IF(AQ$8="","",IF('2.ชื่อนักเรียน'!$R51="ร","ร",IF('2.ชื่อนักเรียน'!$R51="มส","",IF(AQ50="","",IF(AQ50&gt;=80,4,IF(AQ50&gt;=75,3.5,IF(AQ50&gt;=70,3,IF(AQ50&gt;=65,2.5,IF(AQ50&gt;=60,2,IF(AQ50&gt;=55,1.5,IF(AQ50&gt;=50,1,0)))))))))))</f>
        <v/>
      </c>
      <c r="AS50" s="126" t="str">
        <f>IF(AS$8="","",IF('2.ชื่อนักเรียน'!$R51="ร","ร",IF('2.ชื่อนักเรียน'!$R51="มส","",IF(OR(VLOOKUP($A50,'02.คีย์เทอม1'!$A$9:$DY$58,105,FALSE)="",VLOOKUP($A50,'03.คีย์เทอม2'!$A$9:$DY$58,105,FALSE)=""),"",(IF(VLOOKUP($A50,'02.คีย์เทอม1'!$A$9:$DY$58,106,FALSE)="",VLOOKUP($A50,'02.คีย์เทอม1'!$A$9:$DY$58,105,FALSE),VLOOKUP($A50,'02.คีย์เทอม1'!$A$9:$DY$58,106,FALSE))+IF(VLOOKUP($A50,'03.คีย์เทอม2'!$A$9:$DY$58,106,FALSE)="",VLOOKUP($A50,'03.คีย์เทอม2'!$A$9:$DY$58,105,FALSE),VLOOKUP($A50,'03.คีย์เทอม2'!$A$9:$DY$58,106,FALSE)))*100/200))))</f>
        <v/>
      </c>
      <c r="AT50" s="125" t="str">
        <f>IF(AS$8="","",IF('2.ชื่อนักเรียน'!$R51="ร","ร",IF('2.ชื่อนักเรียน'!$R51="มส","",IF(AS50="","",IF(AS50&gt;=80,4,IF(AS50&gt;=75,3.5,IF(AS50&gt;=70,3,IF(AS50&gt;=65,2.5,IF(AS50&gt;=60,2,IF(AS50&gt;=55,1.5,IF(AS50&gt;=50,1,0)))))))))))</f>
        <v/>
      </c>
      <c r="AU50" s="126" t="str">
        <f t="shared" si="16"/>
        <v/>
      </c>
      <c r="AV50" s="126" t="str">
        <f t="shared" si="17"/>
        <v/>
      </c>
      <c r="AW50" s="541" t="str">
        <f t="shared" si="18"/>
        <v/>
      </c>
      <c r="AX50" s="539" t="str">
        <f>IF('2.ชื่อนักเรียน'!R51="มส","มส",IF('2.ชื่อนักเรียน'!R51="ย้าย","ย้าย",IF('2.ชื่อนักเรียน'!R51="ร","ร",IF(CE50="","",RANK(CE50,$CE$10:$CE$59,0)))))</f>
        <v/>
      </c>
      <c r="AY50" s="393" t="str">
        <f t="shared" si="19"/>
        <v/>
      </c>
      <c r="AZ50" s="381" t="str">
        <f t="shared" si="1"/>
        <v/>
      </c>
      <c r="BA50" s="383" t="str">
        <f t="shared" si="20"/>
        <v/>
      </c>
      <c r="BB50" s="335" t="str">
        <f t="shared" si="2"/>
        <v/>
      </c>
      <c r="BC50" s="335" t="str">
        <f t="shared" si="21"/>
        <v/>
      </c>
      <c r="BD50" s="335" t="str">
        <f t="shared" si="3"/>
        <v/>
      </c>
      <c r="BE50" s="335" t="str">
        <f t="shared" si="4"/>
        <v/>
      </c>
      <c r="BF50" s="331" t="str">
        <f t="shared" si="5"/>
        <v/>
      </c>
      <c r="BG50" s="331" t="str">
        <f t="shared" si="6"/>
        <v/>
      </c>
      <c r="BH50" s="335" t="str">
        <f t="shared" si="7"/>
        <v/>
      </c>
      <c r="BI50" s="335" t="str">
        <f t="shared" si="22"/>
        <v/>
      </c>
      <c r="BJ50" s="335" t="str">
        <f t="shared" si="8"/>
        <v/>
      </c>
      <c r="BK50" s="335" t="str">
        <f t="shared" si="23"/>
        <v/>
      </c>
      <c r="BL50" s="335" t="str">
        <f t="shared" si="9"/>
        <v/>
      </c>
      <c r="BM50" s="335" t="str">
        <f t="shared" si="10"/>
        <v/>
      </c>
      <c r="BN50" s="335" t="str">
        <f t="shared" si="11"/>
        <v/>
      </c>
      <c r="BO50" s="335" t="str">
        <f t="shared" si="12"/>
        <v/>
      </c>
      <c r="BP50" s="331" t="str">
        <f t="shared" si="13"/>
        <v/>
      </c>
      <c r="BQ50" s="384" t="str">
        <f t="shared" si="14"/>
        <v/>
      </c>
      <c r="BR50" s="332" t="str">
        <f t="shared" si="15"/>
        <v/>
      </c>
      <c r="BS50" s="381" t="str">
        <f t="shared" si="24"/>
        <v/>
      </c>
      <c r="BT50" s="331" t="str">
        <f t="shared" si="25"/>
        <v/>
      </c>
      <c r="BU50" s="331" t="str">
        <f t="shared" si="26"/>
        <v/>
      </c>
      <c r="BV50" s="331" t="str">
        <f t="shared" si="27"/>
        <v/>
      </c>
      <c r="BW50" s="331" t="str">
        <f t="shared" si="28"/>
        <v/>
      </c>
      <c r="BX50" s="331" t="str">
        <f t="shared" si="29"/>
        <v/>
      </c>
      <c r="BY50" s="331" t="str">
        <f t="shared" si="30"/>
        <v/>
      </c>
      <c r="BZ50" s="331" t="str">
        <f t="shared" si="31"/>
        <v/>
      </c>
      <c r="CA50" s="331" t="str">
        <f t="shared" si="32"/>
        <v/>
      </c>
      <c r="CB50" s="331" t="str">
        <f t="shared" si="33"/>
        <v/>
      </c>
      <c r="CC50" s="384" t="str">
        <f t="shared" si="34"/>
        <v/>
      </c>
      <c r="CD50" s="332" t="str">
        <f t="shared" si="35"/>
        <v/>
      </c>
      <c r="CE50" s="177" t="str">
        <f t="shared" si="36"/>
        <v/>
      </c>
    </row>
    <row r="51" spans="1:83" s="17" customFormat="1" ht="16.5" customHeight="1" x14ac:dyDescent="0.2">
      <c r="A51" s="18">
        <v>42</v>
      </c>
      <c r="B51" s="122" t="str">
        <f>IF('2.ชื่อนักเรียน'!$C52="","",'2.ชื่อนักเรียน'!$C52)</f>
        <v/>
      </c>
      <c r="C51" s="26" t="str">
        <f>IF('2.ชื่อนักเรียน'!$D52="","",'2.ชื่อนักเรียน'!$D52)</f>
        <v/>
      </c>
      <c r="D51" s="207" t="str">
        <f>IF(D$8="","",IF('2.ชื่อนักเรียน'!$R52="ร","ร",IF('2.ชื่อนักเรียน'!$R52="มส","",IF(OR(VLOOKUP($A51,'02.คีย์เทอม1'!$A$9:$DY$58,10,FALSE)="",VLOOKUP($A51,'03.คีย์เทอม2'!$A$9:$DY$58,10,FALSE)=""),"",(IF(VLOOKUP($A51,'02.คีย์เทอม1'!$A$9:$DY$58,11,FALSE)="",VLOOKUP($A51,'02.คีย์เทอม1'!$A$9:$DY$58,10,FALSE),VLOOKUP($A51,'02.คีย์เทอม1'!$A$9:$DY$58,11,FALSE))+IF(VLOOKUP($A51,'03.คีย์เทอม2'!$A$9:$DY$58,11,FALSE)="",VLOOKUP($A51,'03.คีย์เทอม2'!$A$9:$DY$58,10,FALSE),VLOOKUP($A51,'03.คีย์เทอม2'!$A$9:$DY$58,11,FALSE)))*100/200))))</f>
        <v/>
      </c>
      <c r="E51" s="125" t="str">
        <f>IF(D$8="","",IF('2.ชื่อนักเรียน'!$R52="ร","ร",IF('2.ชื่อนักเรียน'!$R52="มส","",IF(D51="","",IF(D51&gt;=80,4,IF(D51&gt;=75,3.5,IF(D51&gt;=70,3,IF(D51&gt;=65,2.5,IF(D51&gt;=60,2,IF(D51&gt;=55,1.5,IF(D51&gt;=50,1,0)))))))))))</f>
        <v/>
      </c>
      <c r="F51" s="126" t="str">
        <f>IF(F$8="","",IF('2.ชื่อนักเรียน'!$R52="ร","ร",IF('2.ชื่อนักเรียน'!$R52="มส","",IF(OR(VLOOKUP($A51,'02.คีย์เทอม1'!$A$9:$DY$58,15,FALSE)="",VLOOKUP($A51,'03.คีย์เทอม2'!$A$9:$DY$58,15,FALSE)=""),"",(IF(VLOOKUP($A51,'02.คีย์เทอม1'!$A$9:$DY$58,16,FALSE)="",VLOOKUP($A51,'02.คีย์เทอม1'!$A$9:$DY$58,15,FALSE),VLOOKUP($A51,'02.คีย์เทอม1'!$A$9:$DY$58,16,FALSE))+IF(VLOOKUP($A51,'03.คีย์เทอม2'!$A$9:$DY$58,16,FALSE)="",VLOOKUP($A51,'03.คีย์เทอม2'!$A$9:$DY$58,15,FALSE),VLOOKUP($A51,'03.คีย์เทอม2'!$A$9:$DY$58,16,FALSE)))*100/200))))</f>
        <v/>
      </c>
      <c r="G51" s="125" t="str">
        <f>IF(F$8="","",IF('2.ชื่อนักเรียน'!$R52="ร","ร",IF('2.ชื่อนักเรียน'!$R52="มส","",IF(F51="","",IF(F51&gt;=80,4,IF(F51&gt;=75,3.5,IF(F51&gt;=70,3,IF(F51&gt;=65,2.5,IF(F51&gt;=60,2,IF(F51&gt;=55,1.5,IF(F51&gt;=50,1,0)))))))))))</f>
        <v/>
      </c>
      <c r="H51" s="126" t="str">
        <f>IF(H$8="","",IF('2.ชื่อนักเรียน'!$R52="ร","ร",IF('2.ชื่อนักเรียน'!$R52="มส","",IF(OR(VLOOKUP($A51,'02.คีย์เทอม1'!$A$9:$DY$58,20,FALSE)="",VLOOKUP($A51,'03.คีย์เทอม2'!$A$9:$DY$58,20,FALSE)=""),"",(IF(VLOOKUP($A51,'02.คีย์เทอม1'!$A$9:$DY$58,21,FALSE)="",VLOOKUP($A51,'02.คีย์เทอม1'!$A$9:$DY$58,20,FALSE),VLOOKUP($A51,'02.คีย์เทอม1'!$A$9:$DY$58,21,FALSE))+IF(VLOOKUP($A51,'03.คีย์เทอม2'!$A$9:$DY$58,21,FALSE)="",VLOOKUP($A51,'03.คีย์เทอม2'!$A$9:$DY$58,20,FALSE),VLOOKUP($A51,'03.คีย์เทอม2'!$A$9:$DY$58,21,FALSE)))*100/200))))</f>
        <v/>
      </c>
      <c r="I51" s="125" t="str">
        <f>IF(H$8="","",IF('2.ชื่อนักเรียน'!$R52="ร","ร",IF('2.ชื่อนักเรียน'!$R52="มส","",IF(H51="","",IF(H51&gt;=80,4,IF(H51&gt;=75,3.5,IF(H51&gt;=70,3,IF(H51&gt;=65,2.5,IF(H51&gt;=60,2,IF(H51&gt;=55,1.5,IF(H51&gt;=50,1,0)))))))))))</f>
        <v/>
      </c>
      <c r="J51" s="126" t="str">
        <f>IF(J$8="","",IF('2.ชื่อนักเรียน'!$R52="ร","ร",IF('2.ชื่อนักเรียน'!$R52="มส","",IF(OR(VLOOKUP($A51,'02.คีย์เทอม1'!$A$9:$DY$58,25,FALSE)="",VLOOKUP($A51,'03.คีย์เทอม2'!$A$9:$DY$58,25,FALSE)=""),"",(IF(VLOOKUP($A51,'02.คีย์เทอม1'!$A$9:$DY$58,26,FALSE)="",VLOOKUP($A51,'02.คีย์เทอม1'!$A$9:$DY$58,25,FALSE),VLOOKUP($A51,'02.คีย์เทอม1'!$A$9:$DY$58,26,FALSE))+IF(VLOOKUP($A51,'03.คีย์เทอม2'!$A$9:$DY$58,26,FALSE)="",VLOOKUP($A51,'03.คีย์เทอม2'!$A$9:$DY$58,25,FALSE),VLOOKUP($A51,'03.คีย์เทอม2'!$A$9:$DY$58,26,FALSE)))*100/200))))</f>
        <v/>
      </c>
      <c r="K51" s="125" t="str">
        <f>IF(J$8="","",IF('2.ชื่อนักเรียน'!$R52="ร","ร",IF('2.ชื่อนักเรียน'!$R52="มส","",IF(J51="","",IF(J51&gt;=80,4,IF(J51&gt;=75,3.5,IF(J51&gt;=70,3,IF(J51&gt;=65,2.5,IF(J51&gt;=60,2,IF(J51&gt;=55,1.5,IF(J51&gt;=50,1,0)))))))))))</f>
        <v/>
      </c>
      <c r="L51" s="126" t="str">
        <f>IF(L$8="","",IF('2.ชื่อนักเรียน'!$R52="ร","ร",IF('2.ชื่อนักเรียน'!$R52="มส","",IF(OR(VLOOKUP($A51,'02.คีย์เทอม1'!$A$9:$DY$58,30,FALSE)="",VLOOKUP($A51,'03.คีย์เทอม2'!$A$9:$DY$58,30,FALSE)=""),"",(IF(VLOOKUP($A51,'02.คีย์เทอม1'!$A$9:$DY$58,31,FALSE)="",VLOOKUP($A51,'02.คีย์เทอม1'!$A$9:$DY$58,30,FALSE),VLOOKUP($A51,'02.คีย์เทอม1'!$A$9:$DY$58,31,FALSE))+IF(VLOOKUP($A51,'03.คีย์เทอม2'!$A$9:$DY$58,31,FALSE)="",VLOOKUP($A51,'03.คีย์เทอม2'!$A$9:$DY$58,30,FALSE),VLOOKUP($A51,'03.คีย์เทอม2'!$A$9:$DY$58,31,FALSE)))*100/200))))</f>
        <v/>
      </c>
      <c r="M51" s="125" t="str">
        <f>IF(L$8="","",IF('2.ชื่อนักเรียน'!$R52="ร","ร",IF('2.ชื่อนักเรียน'!$R52="มส","",IF(L51="","",IF(L51&gt;=80,4,IF(L51&gt;=75,3.5,IF(L51&gt;=70,3,IF(L51&gt;=65,2.5,IF(L51&gt;=60,2,IF(L51&gt;=55,1.5,IF(L51&gt;=50,1,0)))))))))))</f>
        <v/>
      </c>
      <c r="N51" s="126" t="str">
        <f>IF(N$8="","",IF('2.ชื่อนักเรียน'!$R52="ร","ร",IF('2.ชื่อนักเรียน'!$R52="มส","",IF(OR(VLOOKUP($A51,'02.คีย์เทอม1'!$A$9:$DY$58,35,FALSE)="",VLOOKUP($A51,'03.คีย์เทอม2'!$A$9:$DY$58,35,FALSE)=""),"",(IF(VLOOKUP($A51,'02.คีย์เทอม1'!$A$9:$DY$58,36,FALSE)="",VLOOKUP($A51,'02.คีย์เทอม1'!$A$9:$DY$58,35,FALSE),VLOOKUP($A51,'02.คีย์เทอม1'!$A$9:$DY$58,36,FALSE))+IF(VLOOKUP($A51,'03.คีย์เทอม2'!$A$9:$DY$58,36,FALSE)="",VLOOKUP($A51,'03.คีย์เทอม2'!$A$9:$DY$58,35,FALSE),VLOOKUP($A51,'03.คีย์เทอม2'!$A$9:$DY$58,36,FALSE)))*100/200))))</f>
        <v/>
      </c>
      <c r="O51" s="125" t="str">
        <f>IF(N$8="","",IF('2.ชื่อนักเรียน'!$R52="ร","ร",IF('2.ชื่อนักเรียน'!$R52="มส","",IF(N51="","",IF(N51&gt;=80,4,IF(N51&gt;=75,3.5,IF(N51&gt;=70,3,IF(N51&gt;=65,2.5,IF(N51&gt;=60,2,IF(N51&gt;=55,1.5,IF(N51&gt;=50,1,0)))))))))))</f>
        <v/>
      </c>
      <c r="P51" s="126" t="str">
        <f>IF(P$8="","",IF('2.ชื่อนักเรียน'!$R52="ร","ร",IF('2.ชื่อนักเรียน'!$R52="มส","",IF(OR(VLOOKUP($A51,'02.คีย์เทอม1'!$A$9:$DY$58,40,FALSE)="",VLOOKUP($A51,'03.คีย์เทอม2'!$A$9:$DY$58,40,FALSE)=""),"",(IF(VLOOKUP($A51,'02.คีย์เทอม1'!$A$9:$DY$58,41,FALSE)="",VLOOKUP($A51,'02.คีย์เทอม1'!$A$9:$DY$58,40,FALSE),VLOOKUP($A51,'02.คีย์เทอม1'!$A$9:$DY$58,41,FALSE))+IF(VLOOKUP($A51,'03.คีย์เทอม2'!$A$9:$DY$58,41,FALSE)="",VLOOKUP($A51,'03.คีย์เทอม2'!$A$9:$DY$58,40,FALSE),VLOOKUP($A51,'03.คีย์เทอม2'!$A$9:$DY$58,41,FALSE)))*100/200))))</f>
        <v/>
      </c>
      <c r="Q51" s="125" t="str">
        <f>IF(P$8="","",IF('2.ชื่อนักเรียน'!$R52="ร","ร",IF('2.ชื่อนักเรียน'!$R52="มส","",IF(P51="","",IF(P51&gt;=80,4,IF(P51&gt;=75,3.5,IF(P51&gt;=70,3,IF(P51&gt;=65,2.5,IF(P51&gt;=60,2,IF(P51&gt;=55,1.5,IF(P51&gt;=50,1,0)))))))))))</f>
        <v/>
      </c>
      <c r="R51" s="126" t="str">
        <f>IF(R$8="","",IF('2.ชื่อนักเรียน'!$R52="ร","ร",IF('2.ชื่อนักเรียน'!$R52="มส","",IF(OR(VLOOKUP($A51,'02.คีย์เทอม1'!$A$9:$DY$58,45,FALSE)="",VLOOKUP($A51,'03.คีย์เทอม2'!$A$9:$DY$58,45,FALSE)=""),"",(IF(VLOOKUP($A51,'02.คีย์เทอม1'!$A$9:$DY$58,46,FALSE)="",VLOOKUP($A51,'02.คีย์เทอม1'!$A$9:$DY$58,45,FALSE),VLOOKUP($A51,'02.คีย์เทอม1'!$A$9:$DY$58,46,FALSE))+IF(VLOOKUP($A51,'03.คีย์เทอม2'!$A$9:$DY$58,46,FALSE)="",VLOOKUP($A51,'03.คีย์เทอม2'!$A$9:$DY$58,45,FALSE),VLOOKUP($A51,'03.คีย์เทอม2'!$A$9:$DY$58,46,FALSE)))*100/200))))</f>
        <v/>
      </c>
      <c r="S51" s="125" t="str">
        <f>IF(R$8="","",IF('2.ชื่อนักเรียน'!$R52="ร","ร",IF('2.ชื่อนักเรียน'!$R52="มส","",IF(R51="","",IF(R51&gt;=80,4,IF(R51&gt;=75,3.5,IF(R51&gt;=70,3,IF(R51&gt;=65,2.5,IF(R51&gt;=60,2,IF(R51&gt;=55,1.5,IF(R51&gt;=50,1,0)))))))))))</f>
        <v/>
      </c>
      <c r="T51" s="126" t="str">
        <f>IF(T$8="","",IF('2.ชื่อนักเรียน'!$R52="ร","ร",IF('2.ชื่อนักเรียน'!$R52="มส","",IF(OR(VLOOKUP($A51,'02.คีย์เทอม1'!$A$9:$DY$58,50,FALSE)="",VLOOKUP($A51,'03.คีย์เทอม2'!$A$9:$DY$58,50,FALSE)=""),"",(IF(VLOOKUP($A51,'02.คีย์เทอม1'!$A$9:$DY$58,51,FALSE)="",VLOOKUP($A51,'02.คีย์เทอม1'!$A$9:$DY$58,50,FALSE),VLOOKUP($A51,'02.คีย์เทอม1'!$A$9:$DY$58,51,FALSE))+IF(VLOOKUP($A51,'03.คีย์เทอม2'!$A$9:$DY$58,51,FALSE)="",VLOOKUP($A51,'03.คีย์เทอม2'!$A$9:$DY$58,50,FALSE),VLOOKUP($A51,'03.คีย์เทอม2'!$A$9:$DY$58,51,FALSE)))*100/200))))</f>
        <v/>
      </c>
      <c r="U51" s="125" t="str">
        <f>IF(T$8="","",IF('2.ชื่อนักเรียน'!$R52="ร","ร",IF('2.ชื่อนักเรียน'!$R52="มส","",IF(T51="","",IF(T51&gt;=80,4,IF(T51&gt;=75,3.5,IF(T51&gt;=70,3,IF(T51&gt;=65,2.5,IF(T51&gt;=60,2,IF(T51&gt;=55,1.5,IF(T51&gt;=50,1,0)))))))))))</f>
        <v/>
      </c>
      <c r="V51" s="126" t="str">
        <f>IF(V$8="","",IF('2.ชื่อนักเรียน'!$R52="ร","ร",IF('2.ชื่อนักเรียน'!$R52="มส","",IF(OR(VLOOKUP($A51,'02.คีย์เทอม1'!$A$9:$DY$58,55,FALSE)="",VLOOKUP($A51,'03.คีย์เทอม2'!$A$9:$DY$58,55,FALSE)=""),"",(IF(VLOOKUP($A51,'02.คีย์เทอม1'!$A$9:$DY$58,56,FALSE)="",VLOOKUP($A51,'02.คีย์เทอม1'!$A$9:$DY$58,55,FALSE),VLOOKUP($A51,'02.คีย์เทอม1'!$A$9:$DY$58,56,FALSE))+IF(VLOOKUP($A51,'03.คีย์เทอม2'!$A$9:$DY$58,56,FALSE)="",VLOOKUP($A51,'03.คีย์เทอม2'!$A$9:$DY$58,55,FALSE),VLOOKUP($A51,'03.คีย์เทอม2'!$A$9:$DY$58,56,FALSE)))*100/200))))</f>
        <v/>
      </c>
      <c r="W51" s="208" t="str">
        <f>IF(V$8="","",IF('2.ชื่อนักเรียน'!$R52="ร","ร",IF('2.ชื่อนักเรียน'!$R52="มส","",IF(V51="","",IF(V51&gt;=80,4,IF(V51&gt;=75,3.5,IF(V51&gt;=70,3,IF(V51&gt;=65,2.5,IF(V51&gt;=60,2,IF(V51&gt;=55,1.5,IF(V51&gt;=50,1,0)))))))))))</f>
        <v/>
      </c>
      <c r="X51" s="18">
        <v>42</v>
      </c>
      <c r="Y51" s="122" t="str">
        <f>IF('2.ชื่อนักเรียน'!$C52="","",'2.ชื่อนักเรียน'!$C52)</f>
        <v/>
      </c>
      <c r="Z51" s="272" t="str">
        <f>IF('2.ชื่อนักเรียน'!$D52="","",'2.ชื่อนักเรียน'!$D52)</f>
        <v/>
      </c>
      <c r="AA51" s="378" t="str">
        <f>IF(AA$8="","",IF('2.ชื่อนักเรียน'!$R52="ร","ร",IF('2.ชื่อนักเรียน'!$R52="มส","",IF(OR(VLOOKUP($A51,'02.คีย์เทอม1'!$A$9:$DY$58,60,FALSE)="",VLOOKUP($A51,'03.คีย์เทอม2'!$A$9:$DY$58,60,FALSE)=""),"",(IF(VLOOKUP($A51,'02.คีย์เทอม1'!$A$9:$DY$58,61,FALSE)="",VLOOKUP($A51,'02.คีย์เทอม1'!$A$9:$DY$58,60,FALSE),VLOOKUP($A51,'02.คีย์เทอม1'!$A$9:$DY$58,61,FALSE))+IF(VLOOKUP($A51,'03.คีย์เทอม2'!$A$9:$DY$58,61,FALSE)="",VLOOKUP($A51,'03.คีย์เทอม2'!$A$9:$DY$58,60,FALSE),VLOOKUP($A51,'03.คีย์เทอม2'!$A$9:$DY$58,61,FALSE)))*100/200))))</f>
        <v/>
      </c>
      <c r="AB51" s="125" t="str">
        <f>IF(AA$8="","",IF('2.ชื่อนักเรียน'!$R52="ร","ร",IF('2.ชื่อนักเรียน'!$R52="มส","",IF(AA51="","",IF(AA51&gt;=80,4,IF(AA51&gt;=75,3.5,IF(AA51&gt;=70,3,IF(AA51&gt;=65,2.5,IF(AA51&gt;=60,2,IF(AA51&gt;=55,1.5,IF(AA51&gt;=50,1,0)))))))))))</f>
        <v/>
      </c>
      <c r="AC51" s="126" t="str">
        <f>IF(AC$8="","",IF('2.ชื่อนักเรียน'!$R52="ร","ร",IF('2.ชื่อนักเรียน'!$R52="มส","",IF(OR(VLOOKUP($A51,'02.คีย์เทอม1'!$A$9:$DY$58,65,FALSE)="",VLOOKUP($A51,'03.คีย์เทอม2'!$A$9:$DY$58,65,FALSE)=""),"",(IF(VLOOKUP($A51,'02.คีย์เทอม1'!$A$9:$DY$58,66,FALSE)="",VLOOKUP($A51,'02.คีย์เทอม1'!$A$9:$DY$58,65,FALSE),VLOOKUP($A51,'02.คีย์เทอม1'!$A$9:$DY$58,66,FALSE))+IF(VLOOKUP($A51,'03.คีย์เทอม2'!$A$9:$DY$58,66,FALSE)="",VLOOKUP($A51,'03.คีย์เทอม2'!$A$9:$DY$58,65,FALSE),VLOOKUP($A51,'03.คีย์เทอม2'!$A$9:$DY$58,66,FALSE)))*100/200))))</f>
        <v/>
      </c>
      <c r="AD51" s="125" t="str">
        <f>IF(AC$8="","",IF('2.ชื่อนักเรียน'!$R52="ร","ร",IF('2.ชื่อนักเรียน'!$R52="มส","",IF(AC51="","",IF(AC51&gt;=80,4,IF(AC51&gt;=75,3.5,IF(AC51&gt;=70,3,IF(AC51&gt;=65,2.5,IF(AC51&gt;=60,2,IF(AC51&gt;=55,1.5,IF(AC51&gt;=50,1,0)))))))))))</f>
        <v/>
      </c>
      <c r="AE51" s="126" t="str">
        <f>IF(AE$8="","",IF('2.ชื่อนักเรียน'!$R52="ร","ร",IF('2.ชื่อนักเรียน'!$R52="มส","",IF(OR(VLOOKUP($A51,'02.คีย์เทอม1'!$A$9:$DY$58,70,FALSE)="",VLOOKUP($A51,'03.คีย์เทอม2'!$A$9:$DY$58,70,FALSE)=""),"",(IF(VLOOKUP($A51,'02.คีย์เทอม1'!$A$9:$DY$58,71,FALSE)="",VLOOKUP($A51,'02.คีย์เทอม1'!$A$9:$DY$58,70,FALSE),VLOOKUP($A51,'02.คีย์เทอม1'!$A$9:$DY$58,71,FALSE))+IF(VLOOKUP($A51,'03.คีย์เทอม2'!$A$9:$DY$58,71,FALSE)="",VLOOKUP($A51,'03.คีย์เทอม2'!$A$9:$DY$58,70,FALSE),VLOOKUP($A51,'03.คีย์เทอม2'!$A$9:$DY$58,71,FALSE)))*100/200))))</f>
        <v/>
      </c>
      <c r="AF51" s="125" t="str">
        <f>IF(AE$8="","",IF('2.ชื่อนักเรียน'!$R52="ร","ร",IF('2.ชื่อนักเรียน'!$R52="มส","",IF(AE51="","",IF(AE51&gt;=80,4,IF(AE51&gt;=75,3.5,IF(AE51&gt;=70,3,IF(AE51&gt;=65,2.5,IF(AE51&gt;=60,2,IF(AE51&gt;=55,1.5,IF(AE51&gt;=50,1,0)))))))))))</f>
        <v/>
      </c>
      <c r="AG51" s="126" t="str">
        <f>IF(AG$8="","",IF('2.ชื่อนักเรียน'!$R52="ร","ร",IF('2.ชื่อนักเรียน'!$R52="มส","",IF(OR(VLOOKUP($A51,'02.คีย์เทอม1'!$A$9:$DY$58,75,FALSE)="",VLOOKUP($A51,'03.คีย์เทอม2'!$A$9:$DY$58,75,FALSE)=""),"",(IF(VLOOKUP($A51,'02.คีย์เทอม1'!$A$9:$DY$58,76,FALSE)="",VLOOKUP($A51,'02.คีย์เทอม1'!$A$9:$DY$58,75,FALSE),VLOOKUP($A51,'02.คีย์เทอม1'!$A$9:$DY$58,76,FALSE))+IF(VLOOKUP($A51,'03.คีย์เทอม2'!$A$9:$DY$58,76,FALSE)="",VLOOKUP($A51,'03.คีย์เทอม2'!$A$9:$DY$58,75,FALSE),VLOOKUP($A51,'03.คีย์เทอม2'!$A$9:$DY$58,76,FALSE)))*100/200))))</f>
        <v/>
      </c>
      <c r="AH51" s="125" t="str">
        <f>IF(AG$8="","",IF('2.ชื่อนักเรียน'!$R52="ร","ร",IF('2.ชื่อนักเรียน'!$R52="มส","",IF(AG51="","",IF(AG51&gt;=80,4,IF(AG51&gt;=75,3.5,IF(AG51&gt;=70,3,IF(AG51&gt;=65,2.5,IF(AG51&gt;=60,2,IF(AG51&gt;=55,1.5,IF(AG51&gt;=50,1,0)))))))))))</f>
        <v/>
      </c>
      <c r="AI51" s="126" t="str">
        <f>IF(AI$8="","",IF('2.ชื่อนักเรียน'!$R52="ร","ร",IF('2.ชื่อนักเรียน'!$R52="มส","",IF(OR(VLOOKUP($A51,'02.คีย์เทอม1'!$A$9:$DY$58,80,FALSE)="",VLOOKUP($A51,'03.คีย์เทอม2'!$A$9:$DY$58,80,FALSE)=""),"",(IF(VLOOKUP($A51,'02.คีย์เทอม1'!$A$9:$DY$58,81,FALSE)="",VLOOKUP($A51,'02.คีย์เทอม1'!$A$9:$DY$58,80,FALSE),VLOOKUP($A51,'02.คีย์เทอม1'!$A$9:$DY$58,81,FALSE))+IF(VLOOKUP($A51,'03.คีย์เทอม2'!$A$9:$DY$58,81,FALSE)="",VLOOKUP($A51,'03.คีย์เทอม2'!$A$9:$DY$58,80,FALSE),VLOOKUP($A51,'03.คีย์เทอม2'!$A$9:$DY$58,81,FALSE)))*100/200))))</f>
        <v/>
      </c>
      <c r="AJ51" s="125" t="str">
        <f>IF(AI$8="","",IF('2.ชื่อนักเรียน'!$R52="ร","ร",IF('2.ชื่อนักเรียน'!$R52="มส","",IF(AI51="","",IF(AI51&gt;=80,4,IF(AI51&gt;=75,3.5,IF(AI51&gt;=70,3,IF(AI51&gt;=65,2.5,IF(AI51&gt;=60,2,IF(AI51&gt;=55,1.5,IF(AI51&gt;=50,1,0)))))))))))</f>
        <v/>
      </c>
      <c r="AK51" s="126" t="str">
        <f>IF(AK$8="","",IF('2.ชื่อนักเรียน'!$R52="ร","ร",IF('2.ชื่อนักเรียน'!$R52="มส","",IF(OR(VLOOKUP($A51,'02.คีย์เทอม1'!$A$9:$DY$58,85,FALSE)="",VLOOKUP($A51,'03.คีย์เทอม2'!$A$9:$DY$58,85,FALSE)=""),"",(IF(VLOOKUP($A51,'02.คีย์เทอม1'!$A$9:$DY$58,86,FALSE)="",VLOOKUP($A51,'02.คีย์เทอม1'!$A$9:$DY$58,85,FALSE),VLOOKUP($A51,'02.คีย์เทอม1'!$A$9:$DY$58,86,FALSE))+IF(VLOOKUP($A51,'03.คีย์เทอม2'!$A$9:$DY$58,86,FALSE)="",VLOOKUP($A51,'03.คีย์เทอม2'!$A$9:$DY$58,85,FALSE),VLOOKUP($A51,'03.คีย์เทอม2'!$A$9:$DY$58,86,FALSE)))*100/200))))</f>
        <v/>
      </c>
      <c r="AL51" s="125" t="str">
        <f>IF(AK$8="","",IF('2.ชื่อนักเรียน'!$R52="ร","ร",IF('2.ชื่อนักเรียน'!$R52="มส","",IF(AK51="","",IF(AK51&gt;=80,4,IF(AK51&gt;=75,3.5,IF(AK51&gt;=70,3,IF(AK51&gt;=65,2.5,IF(AK51&gt;=60,2,IF(AK51&gt;=55,1.5,IF(AK51&gt;=50,1,0)))))))))))</f>
        <v/>
      </c>
      <c r="AM51" s="126" t="str">
        <f>IF(AM$8="","",IF('2.ชื่อนักเรียน'!$R52="ร","ร",IF('2.ชื่อนักเรียน'!$R52="มส","",IF(OR(VLOOKUP($A51,'02.คีย์เทอม1'!$A$9:$DY$58,90,FALSE)="",VLOOKUP($A51,'03.คีย์เทอม2'!$A$9:$DY$58,90,FALSE)=""),"",(IF(VLOOKUP($A51,'02.คีย์เทอม1'!$A$9:$DY$58,91,FALSE)="",VLOOKUP($A51,'02.คีย์เทอม1'!$A$9:$DY$58,90,FALSE),VLOOKUP($A51,'02.คีย์เทอม1'!$A$9:$DY$58,91,FALSE))+IF(VLOOKUP($A51,'03.คีย์เทอม2'!$A$9:$DY$58,91,FALSE)="",VLOOKUP($A51,'03.คีย์เทอม2'!$A$9:$DY$58,90,FALSE),VLOOKUP($A51,'03.คีย์เทอม2'!$A$9:$DY$58,91,FALSE)))*100/200))))</f>
        <v/>
      </c>
      <c r="AN51" s="125" t="str">
        <f>IF(AM$8="","",IF('2.ชื่อนักเรียน'!$R52="ร","ร",IF('2.ชื่อนักเรียน'!$R52="มส","",IF(AM51="","",IF(AM51&gt;=80,4,IF(AM51&gt;=75,3.5,IF(AM51&gt;=70,3,IF(AM51&gt;=65,2.5,IF(AM51&gt;=60,2,IF(AM51&gt;=55,1.5,IF(AM51&gt;=50,1,0)))))))))))</f>
        <v/>
      </c>
      <c r="AO51" s="126" t="str">
        <f>IF(AO$8="","",IF('2.ชื่อนักเรียน'!$R52="ร","ร",IF('2.ชื่อนักเรียน'!$R52="มส","",IF(OR(VLOOKUP($A51,'02.คีย์เทอม1'!$A$9:$DY$58,95,FALSE)="",VLOOKUP($A51,'03.คีย์เทอม2'!$A$9:$DY$58,95,FALSE)=""),"",(IF(VLOOKUP($A51,'02.คีย์เทอม1'!$A$9:$DY$58,96,FALSE)="",VLOOKUP($A51,'02.คีย์เทอม1'!$A$9:$DY$58,95,FALSE),VLOOKUP($A51,'02.คีย์เทอม1'!$A$9:$DY$58,96,FALSE))+IF(VLOOKUP($A51,'03.คีย์เทอม2'!$A$9:$DY$58,96,FALSE)="",VLOOKUP($A51,'03.คีย์เทอม2'!$A$9:$DY$58,95,FALSE),VLOOKUP($A51,'03.คีย์เทอม2'!$A$9:$DY$58,96,FALSE)))*100/200))))</f>
        <v/>
      </c>
      <c r="AP51" s="125" t="str">
        <f>IF(AO$8="","",IF('2.ชื่อนักเรียน'!$R52="ร","ร",IF('2.ชื่อนักเรียน'!$R52="มส","",IF(AO51="","",IF(AO51&gt;=80,4,IF(AO51&gt;=75,3.5,IF(AO51&gt;=70,3,IF(AO51&gt;=65,2.5,IF(AO51&gt;=60,2,IF(AO51&gt;=55,1.5,IF(AO51&gt;=50,1,0)))))))))))</f>
        <v/>
      </c>
      <c r="AQ51" s="126" t="str">
        <f>IF(AQ$8="","",IF('2.ชื่อนักเรียน'!$R52="ร","ร",IF('2.ชื่อนักเรียน'!$R52="มส","",IF(OR(VLOOKUP($A51,'02.คีย์เทอม1'!$A$9:$DY$58,100,FALSE)="",VLOOKUP($A51,'03.คีย์เทอม2'!$A$9:$DY$58,100,FALSE)=""),"",(IF(VLOOKUP($A51,'02.คีย์เทอม1'!$A$9:$DY$58,101,FALSE)="",VLOOKUP($A51,'02.คีย์เทอม1'!$A$9:$DY$58,100,FALSE),VLOOKUP($A51,'02.คีย์เทอม1'!$A$9:$DY$58,101,FALSE))+IF(VLOOKUP($A51,'03.คีย์เทอม2'!$A$9:$DY$58,101,FALSE)="",VLOOKUP($A51,'03.คีย์เทอม2'!$A$9:$DY$58,100,FALSE),VLOOKUP($A51,'03.คีย์เทอม2'!$A$9:$DY$58,101,FALSE)))*100/200))))</f>
        <v/>
      </c>
      <c r="AR51" s="125" t="str">
        <f>IF(AQ$8="","",IF('2.ชื่อนักเรียน'!$R52="ร","ร",IF('2.ชื่อนักเรียน'!$R52="มส","",IF(AQ51="","",IF(AQ51&gt;=80,4,IF(AQ51&gt;=75,3.5,IF(AQ51&gt;=70,3,IF(AQ51&gt;=65,2.5,IF(AQ51&gt;=60,2,IF(AQ51&gt;=55,1.5,IF(AQ51&gt;=50,1,0)))))))))))</f>
        <v/>
      </c>
      <c r="AS51" s="126" t="str">
        <f>IF(AS$8="","",IF('2.ชื่อนักเรียน'!$R52="ร","ร",IF('2.ชื่อนักเรียน'!$R52="มส","",IF(OR(VLOOKUP($A51,'02.คีย์เทอม1'!$A$9:$DY$58,105,FALSE)="",VLOOKUP($A51,'03.คีย์เทอม2'!$A$9:$DY$58,105,FALSE)=""),"",(IF(VLOOKUP($A51,'02.คีย์เทอม1'!$A$9:$DY$58,106,FALSE)="",VLOOKUP($A51,'02.คีย์เทอม1'!$A$9:$DY$58,105,FALSE),VLOOKUP($A51,'02.คีย์เทอม1'!$A$9:$DY$58,106,FALSE))+IF(VLOOKUP($A51,'03.คีย์เทอม2'!$A$9:$DY$58,106,FALSE)="",VLOOKUP($A51,'03.คีย์เทอม2'!$A$9:$DY$58,105,FALSE),VLOOKUP($A51,'03.คีย์เทอม2'!$A$9:$DY$58,106,FALSE)))*100/200))))</f>
        <v/>
      </c>
      <c r="AT51" s="125" t="str">
        <f>IF(AS$8="","",IF('2.ชื่อนักเรียน'!$R52="ร","ร",IF('2.ชื่อนักเรียน'!$R52="มส","",IF(AS51="","",IF(AS51&gt;=80,4,IF(AS51&gt;=75,3.5,IF(AS51&gt;=70,3,IF(AS51&gt;=65,2.5,IF(AS51&gt;=60,2,IF(AS51&gt;=55,1.5,IF(AS51&gt;=50,1,0)))))))))))</f>
        <v/>
      </c>
      <c r="AU51" s="126" t="str">
        <f t="shared" si="16"/>
        <v/>
      </c>
      <c r="AV51" s="126" t="str">
        <f t="shared" si="17"/>
        <v/>
      </c>
      <c r="AW51" s="541" t="str">
        <f t="shared" si="18"/>
        <v/>
      </c>
      <c r="AX51" s="539" t="str">
        <f>IF('2.ชื่อนักเรียน'!R52="มส","มส",IF('2.ชื่อนักเรียน'!R52="ย้าย","ย้าย",IF('2.ชื่อนักเรียน'!R52="ร","ร",IF(CE51="","",RANK(CE51,$CE$10:$CE$59,0)))))</f>
        <v/>
      </c>
      <c r="AY51" s="393" t="str">
        <f t="shared" si="19"/>
        <v/>
      </c>
      <c r="AZ51" s="381" t="str">
        <f t="shared" si="1"/>
        <v/>
      </c>
      <c r="BA51" s="383" t="str">
        <f t="shared" si="20"/>
        <v/>
      </c>
      <c r="BB51" s="335" t="str">
        <f t="shared" si="2"/>
        <v/>
      </c>
      <c r="BC51" s="335" t="str">
        <f t="shared" si="21"/>
        <v/>
      </c>
      <c r="BD51" s="335" t="str">
        <f t="shared" si="3"/>
        <v/>
      </c>
      <c r="BE51" s="335" t="str">
        <f t="shared" si="4"/>
        <v/>
      </c>
      <c r="BF51" s="331" t="str">
        <f t="shared" si="5"/>
        <v/>
      </c>
      <c r="BG51" s="331" t="str">
        <f t="shared" si="6"/>
        <v/>
      </c>
      <c r="BH51" s="335" t="str">
        <f t="shared" si="7"/>
        <v/>
      </c>
      <c r="BI51" s="335" t="str">
        <f t="shared" si="22"/>
        <v/>
      </c>
      <c r="BJ51" s="335" t="str">
        <f t="shared" si="8"/>
        <v/>
      </c>
      <c r="BK51" s="335" t="str">
        <f t="shared" si="23"/>
        <v/>
      </c>
      <c r="BL51" s="335" t="str">
        <f t="shared" si="9"/>
        <v/>
      </c>
      <c r="BM51" s="335" t="str">
        <f t="shared" si="10"/>
        <v/>
      </c>
      <c r="BN51" s="335" t="str">
        <f t="shared" si="11"/>
        <v/>
      </c>
      <c r="BO51" s="335" t="str">
        <f t="shared" si="12"/>
        <v/>
      </c>
      <c r="BP51" s="331" t="str">
        <f t="shared" si="13"/>
        <v/>
      </c>
      <c r="BQ51" s="384" t="str">
        <f t="shared" si="14"/>
        <v/>
      </c>
      <c r="BR51" s="332" t="str">
        <f t="shared" si="15"/>
        <v/>
      </c>
      <c r="BS51" s="381" t="str">
        <f t="shared" si="24"/>
        <v/>
      </c>
      <c r="BT51" s="331" t="str">
        <f t="shared" si="25"/>
        <v/>
      </c>
      <c r="BU51" s="331" t="str">
        <f t="shared" si="26"/>
        <v/>
      </c>
      <c r="BV51" s="331" t="str">
        <f t="shared" si="27"/>
        <v/>
      </c>
      <c r="BW51" s="331" t="str">
        <f t="shared" si="28"/>
        <v/>
      </c>
      <c r="BX51" s="331" t="str">
        <f t="shared" si="29"/>
        <v/>
      </c>
      <c r="BY51" s="331" t="str">
        <f t="shared" si="30"/>
        <v/>
      </c>
      <c r="BZ51" s="331" t="str">
        <f t="shared" si="31"/>
        <v/>
      </c>
      <c r="CA51" s="331" t="str">
        <f t="shared" si="32"/>
        <v/>
      </c>
      <c r="CB51" s="331" t="str">
        <f t="shared" si="33"/>
        <v/>
      </c>
      <c r="CC51" s="384" t="str">
        <f t="shared" si="34"/>
        <v/>
      </c>
      <c r="CD51" s="332" t="str">
        <f t="shared" si="35"/>
        <v/>
      </c>
      <c r="CE51" s="177" t="str">
        <f t="shared" si="36"/>
        <v/>
      </c>
    </row>
    <row r="52" spans="1:83" s="17" customFormat="1" ht="16.5" customHeight="1" x14ac:dyDescent="0.2">
      <c r="A52" s="18">
        <v>43</v>
      </c>
      <c r="B52" s="122" t="str">
        <f>IF('2.ชื่อนักเรียน'!$C53="","",'2.ชื่อนักเรียน'!$C53)</f>
        <v/>
      </c>
      <c r="C52" s="26" t="str">
        <f>IF('2.ชื่อนักเรียน'!$D53="","",'2.ชื่อนักเรียน'!$D53)</f>
        <v/>
      </c>
      <c r="D52" s="207" t="str">
        <f>IF(D$8="","",IF('2.ชื่อนักเรียน'!$R53="ร","ร",IF('2.ชื่อนักเรียน'!$R53="มส","",IF(OR(VLOOKUP($A52,'02.คีย์เทอม1'!$A$9:$DY$58,10,FALSE)="",VLOOKUP($A52,'03.คีย์เทอม2'!$A$9:$DY$58,10,FALSE)=""),"",(IF(VLOOKUP($A52,'02.คีย์เทอม1'!$A$9:$DY$58,11,FALSE)="",VLOOKUP($A52,'02.คีย์เทอม1'!$A$9:$DY$58,10,FALSE),VLOOKUP($A52,'02.คีย์เทอม1'!$A$9:$DY$58,11,FALSE))+IF(VLOOKUP($A52,'03.คีย์เทอม2'!$A$9:$DY$58,11,FALSE)="",VLOOKUP($A52,'03.คีย์เทอม2'!$A$9:$DY$58,10,FALSE),VLOOKUP($A52,'03.คีย์เทอม2'!$A$9:$DY$58,11,FALSE)))*100/200))))</f>
        <v/>
      </c>
      <c r="E52" s="125" t="str">
        <f>IF(D$8="","",IF('2.ชื่อนักเรียน'!$R53="ร","ร",IF('2.ชื่อนักเรียน'!$R53="มส","",IF(D52="","",IF(D52&gt;=80,4,IF(D52&gt;=75,3.5,IF(D52&gt;=70,3,IF(D52&gt;=65,2.5,IF(D52&gt;=60,2,IF(D52&gt;=55,1.5,IF(D52&gt;=50,1,0)))))))))))</f>
        <v/>
      </c>
      <c r="F52" s="126" t="str">
        <f>IF(F$8="","",IF('2.ชื่อนักเรียน'!$R53="ร","ร",IF('2.ชื่อนักเรียน'!$R53="มส","",IF(OR(VLOOKUP($A52,'02.คีย์เทอม1'!$A$9:$DY$58,15,FALSE)="",VLOOKUP($A52,'03.คีย์เทอม2'!$A$9:$DY$58,15,FALSE)=""),"",(IF(VLOOKUP($A52,'02.คีย์เทอม1'!$A$9:$DY$58,16,FALSE)="",VLOOKUP($A52,'02.คีย์เทอม1'!$A$9:$DY$58,15,FALSE),VLOOKUP($A52,'02.คีย์เทอม1'!$A$9:$DY$58,16,FALSE))+IF(VLOOKUP($A52,'03.คีย์เทอม2'!$A$9:$DY$58,16,FALSE)="",VLOOKUP($A52,'03.คีย์เทอม2'!$A$9:$DY$58,15,FALSE),VLOOKUP($A52,'03.คีย์เทอม2'!$A$9:$DY$58,16,FALSE)))*100/200))))</f>
        <v/>
      </c>
      <c r="G52" s="125" t="str">
        <f>IF(F$8="","",IF('2.ชื่อนักเรียน'!$R53="ร","ร",IF('2.ชื่อนักเรียน'!$R53="มส","",IF(F52="","",IF(F52&gt;=80,4,IF(F52&gt;=75,3.5,IF(F52&gt;=70,3,IF(F52&gt;=65,2.5,IF(F52&gt;=60,2,IF(F52&gt;=55,1.5,IF(F52&gt;=50,1,0)))))))))))</f>
        <v/>
      </c>
      <c r="H52" s="126" t="str">
        <f>IF(H$8="","",IF('2.ชื่อนักเรียน'!$R53="ร","ร",IF('2.ชื่อนักเรียน'!$R53="มส","",IF(OR(VLOOKUP($A52,'02.คีย์เทอม1'!$A$9:$DY$58,20,FALSE)="",VLOOKUP($A52,'03.คีย์เทอม2'!$A$9:$DY$58,20,FALSE)=""),"",(IF(VLOOKUP($A52,'02.คีย์เทอม1'!$A$9:$DY$58,21,FALSE)="",VLOOKUP($A52,'02.คีย์เทอม1'!$A$9:$DY$58,20,FALSE),VLOOKUP($A52,'02.คีย์เทอม1'!$A$9:$DY$58,21,FALSE))+IF(VLOOKUP($A52,'03.คีย์เทอม2'!$A$9:$DY$58,21,FALSE)="",VLOOKUP($A52,'03.คีย์เทอม2'!$A$9:$DY$58,20,FALSE),VLOOKUP($A52,'03.คีย์เทอม2'!$A$9:$DY$58,21,FALSE)))*100/200))))</f>
        <v/>
      </c>
      <c r="I52" s="125" t="str">
        <f>IF(H$8="","",IF('2.ชื่อนักเรียน'!$R53="ร","ร",IF('2.ชื่อนักเรียน'!$R53="มส","",IF(H52="","",IF(H52&gt;=80,4,IF(H52&gt;=75,3.5,IF(H52&gt;=70,3,IF(H52&gt;=65,2.5,IF(H52&gt;=60,2,IF(H52&gt;=55,1.5,IF(H52&gt;=50,1,0)))))))))))</f>
        <v/>
      </c>
      <c r="J52" s="126" t="str">
        <f>IF(J$8="","",IF('2.ชื่อนักเรียน'!$R53="ร","ร",IF('2.ชื่อนักเรียน'!$R53="มส","",IF(OR(VLOOKUP($A52,'02.คีย์เทอม1'!$A$9:$DY$58,25,FALSE)="",VLOOKUP($A52,'03.คีย์เทอม2'!$A$9:$DY$58,25,FALSE)=""),"",(IF(VLOOKUP($A52,'02.คีย์เทอม1'!$A$9:$DY$58,26,FALSE)="",VLOOKUP($A52,'02.คีย์เทอม1'!$A$9:$DY$58,25,FALSE),VLOOKUP($A52,'02.คีย์เทอม1'!$A$9:$DY$58,26,FALSE))+IF(VLOOKUP($A52,'03.คีย์เทอม2'!$A$9:$DY$58,26,FALSE)="",VLOOKUP($A52,'03.คีย์เทอม2'!$A$9:$DY$58,25,FALSE),VLOOKUP($A52,'03.คีย์เทอม2'!$A$9:$DY$58,26,FALSE)))*100/200))))</f>
        <v/>
      </c>
      <c r="K52" s="125" t="str">
        <f>IF(J$8="","",IF('2.ชื่อนักเรียน'!$R53="ร","ร",IF('2.ชื่อนักเรียน'!$R53="มส","",IF(J52="","",IF(J52&gt;=80,4,IF(J52&gt;=75,3.5,IF(J52&gt;=70,3,IF(J52&gt;=65,2.5,IF(J52&gt;=60,2,IF(J52&gt;=55,1.5,IF(J52&gt;=50,1,0)))))))))))</f>
        <v/>
      </c>
      <c r="L52" s="126" t="str">
        <f>IF(L$8="","",IF('2.ชื่อนักเรียน'!$R53="ร","ร",IF('2.ชื่อนักเรียน'!$R53="มส","",IF(OR(VLOOKUP($A52,'02.คีย์เทอม1'!$A$9:$DY$58,30,FALSE)="",VLOOKUP($A52,'03.คีย์เทอม2'!$A$9:$DY$58,30,FALSE)=""),"",(IF(VLOOKUP($A52,'02.คีย์เทอม1'!$A$9:$DY$58,31,FALSE)="",VLOOKUP($A52,'02.คีย์เทอม1'!$A$9:$DY$58,30,FALSE),VLOOKUP($A52,'02.คีย์เทอม1'!$A$9:$DY$58,31,FALSE))+IF(VLOOKUP($A52,'03.คีย์เทอม2'!$A$9:$DY$58,31,FALSE)="",VLOOKUP($A52,'03.คีย์เทอม2'!$A$9:$DY$58,30,FALSE),VLOOKUP($A52,'03.คีย์เทอม2'!$A$9:$DY$58,31,FALSE)))*100/200))))</f>
        <v/>
      </c>
      <c r="M52" s="125" t="str">
        <f>IF(L$8="","",IF('2.ชื่อนักเรียน'!$R53="ร","ร",IF('2.ชื่อนักเรียน'!$R53="มส","",IF(L52="","",IF(L52&gt;=80,4,IF(L52&gt;=75,3.5,IF(L52&gt;=70,3,IF(L52&gt;=65,2.5,IF(L52&gt;=60,2,IF(L52&gt;=55,1.5,IF(L52&gt;=50,1,0)))))))))))</f>
        <v/>
      </c>
      <c r="N52" s="126" t="str">
        <f>IF(N$8="","",IF('2.ชื่อนักเรียน'!$R53="ร","ร",IF('2.ชื่อนักเรียน'!$R53="มส","",IF(OR(VLOOKUP($A52,'02.คีย์เทอม1'!$A$9:$DY$58,35,FALSE)="",VLOOKUP($A52,'03.คีย์เทอม2'!$A$9:$DY$58,35,FALSE)=""),"",(IF(VLOOKUP($A52,'02.คีย์เทอม1'!$A$9:$DY$58,36,FALSE)="",VLOOKUP($A52,'02.คีย์เทอม1'!$A$9:$DY$58,35,FALSE),VLOOKUP($A52,'02.คีย์เทอม1'!$A$9:$DY$58,36,FALSE))+IF(VLOOKUP($A52,'03.คีย์เทอม2'!$A$9:$DY$58,36,FALSE)="",VLOOKUP($A52,'03.คีย์เทอม2'!$A$9:$DY$58,35,FALSE),VLOOKUP($A52,'03.คีย์เทอม2'!$A$9:$DY$58,36,FALSE)))*100/200))))</f>
        <v/>
      </c>
      <c r="O52" s="125" t="str">
        <f>IF(N$8="","",IF('2.ชื่อนักเรียน'!$R53="ร","ร",IF('2.ชื่อนักเรียน'!$R53="มส","",IF(N52="","",IF(N52&gt;=80,4,IF(N52&gt;=75,3.5,IF(N52&gt;=70,3,IF(N52&gt;=65,2.5,IF(N52&gt;=60,2,IF(N52&gt;=55,1.5,IF(N52&gt;=50,1,0)))))))))))</f>
        <v/>
      </c>
      <c r="P52" s="126" t="str">
        <f>IF(P$8="","",IF('2.ชื่อนักเรียน'!$R53="ร","ร",IF('2.ชื่อนักเรียน'!$R53="มส","",IF(OR(VLOOKUP($A52,'02.คีย์เทอม1'!$A$9:$DY$58,40,FALSE)="",VLOOKUP($A52,'03.คีย์เทอม2'!$A$9:$DY$58,40,FALSE)=""),"",(IF(VLOOKUP($A52,'02.คีย์เทอม1'!$A$9:$DY$58,41,FALSE)="",VLOOKUP($A52,'02.คีย์เทอม1'!$A$9:$DY$58,40,FALSE),VLOOKUP($A52,'02.คีย์เทอม1'!$A$9:$DY$58,41,FALSE))+IF(VLOOKUP($A52,'03.คีย์เทอม2'!$A$9:$DY$58,41,FALSE)="",VLOOKUP($A52,'03.คีย์เทอม2'!$A$9:$DY$58,40,FALSE),VLOOKUP($A52,'03.คีย์เทอม2'!$A$9:$DY$58,41,FALSE)))*100/200))))</f>
        <v/>
      </c>
      <c r="Q52" s="125" t="str">
        <f>IF(P$8="","",IF('2.ชื่อนักเรียน'!$R53="ร","ร",IF('2.ชื่อนักเรียน'!$R53="มส","",IF(P52="","",IF(P52&gt;=80,4,IF(P52&gt;=75,3.5,IF(P52&gt;=70,3,IF(P52&gt;=65,2.5,IF(P52&gt;=60,2,IF(P52&gt;=55,1.5,IF(P52&gt;=50,1,0)))))))))))</f>
        <v/>
      </c>
      <c r="R52" s="126" t="str">
        <f>IF(R$8="","",IF('2.ชื่อนักเรียน'!$R53="ร","ร",IF('2.ชื่อนักเรียน'!$R53="มส","",IF(OR(VLOOKUP($A52,'02.คีย์เทอม1'!$A$9:$DY$58,45,FALSE)="",VLOOKUP($A52,'03.คีย์เทอม2'!$A$9:$DY$58,45,FALSE)=""),"",(IF(VLOOKUP($A52,'02.คีย์เทอม1'!$A$9:$DY$58,46,FALSE)="",VLOOKUP($A52,'02.คีย์เทอม1'!$A$9:$DY$58,45,FALSE),VLOOKUP($A52,'02.คีย์เทอม1'!$A$9:$DY$58,46,FALSE))+IF(VLOOKUP($A52,'03.คีย์เทอม2'!$A$9:$DY$58,46,FALSE)="",VLOOKUP($A52,'03.คีย์เทอม2'!$A$9:$DY$58,45,FALSE),VLOOKUP($A52,'03.คีย์เทอม2'!$A$9:$DY$58,46,FALSE)))*100/200))))</f>
        <v/>
      </c>
      <c r="S52" s="125" t="str">
        <f>IF(R$8="","",IF('2.ชื่อนักเรียน'!$R53="ร","ร",IF('2.ชื่อนักเรียน'!$R53="มส","",IF(R52="","",IF(R52&gt;=80,4,IF(R52&gt;=75,3.5,IF(R52&gt;=70,3,IF(R52&gt;=65,2.5,IF(R52&gt;=60,2,IF(R52&gt;=55,1.5,IF(R52&gt;=50,1,0)))))))))))</f>
        <v/>
      </c>
      <c r="T52" s="126" t="str">
        <f>IF(T$8="","",IF('2.ชื่อนักเรียน'!$R53="ร","ร",IF('2.ชื่อนักเรียน'!$R53="มส","",IF(OR(VLOOKUP($A52,'02.คีย์เทอม1'!$A$9:$DY$58,50,FALSE)="",VLOOKUP($A52,'03.คีย์เทอม2'!$A$9:$DY$58,50,FALSE)=""),"",(IF(VLOOKUP($A52,'02.คีย์เทอม1'!$A$9:$DY$58,51,FALSE)="",VLOOKUP($A52,'02.คีย์เทอม1'!$A$9:$DY$58,50,FALSE),VLOOKUP($A52,'02.คีย์เทอม1'!$A$9:$DY$58,51,FALSE))+IF(VLOOKUP($A52,'03.คีย์เทอม2'!$A$9:$DY$58,51,FALSE)="",VLOOKUP($A52,'03.คีย์เทอม2'!$A$9:$DY$58,50,FALSE),VLOOKUP($A52,'03.คีย์เทอม2'!$A$9:$DY$58,51,FALSE)))*100/200))))</f>
        <v/>
      </c>
      <c r="U52" s="125" t="str">
        <f>IF(T$8="","",IF('2.ชื่อนักเรียน'!$R53="ร","ร",IF('2.ชื่อนักเรียน'!$R53="มส","",IF(T52="","",IF(T52&gt;=80,4,IF(T52&gt;=75,3.5,IF(T52&gt;=70,3,IF(T52&gt;=65,2.5,IF(T52&gt;=60,2,IF(T52&gt;=55,1.5,IF(T52&gt;=50,1,0)))))))))))</f>
        <v/>
      </c>
      <c r="V52" s="126" t="str">
        <f>IF(V$8="","",IF('2.ชื่อนักเรียน'!$R53="ร","ร",IF('2.ชื่อนักเรียน'!$R53="มส","",IF(OR(VLOOKUP($A52,'02.คีย์เทอม1'!$A$9:$DY$58,55,FALSE)="",VLOOKUP($A52,'03.คีย์เทอม2'!$A$9:$DY$58,55,FALSE)=""),"",(IF(VLOOKUP($A52,'02.คีย์เทอม1'!$A$9:$DY$58,56,FALSE)="",VLOOKUP($A52,'02.คีย์เทอม1'!$A$9:$DY$58,55,FALSE),VLOOKUP($A52,'02.คีย์เทอม1'!$A$9:$DY$58,56,FALSE))+IF(VLOOKUP($A52,'03.คีย์เทอม2'!$A$9:$DY$58,56,FALSE)="",VLOOKUP($A52,'03.คีย์เทอม2'!$A$9:$DY$58,55,FALSE),VLOOKUP($A52,'03.คีย์เทอม2'!$A$9:$DY$58,56,FALSE)))*100/200))))</f>
        <v/>
      </c>
      <c r="W52" s="208" t="str">
        <f>IF(V$8="","",IF('2.ชื่อนักเรียน'!$R53="ร","ร",IF('2.ชื่อนักเรียน'!$R53="มส","",IF(V52="","",IF(V52&gt;=80,4,IF(V52&gt;=75,3.5,IF(V52&gt;=70,3,IF(V52&gt;=65,2.5,IF(V52&gt;=60,2,IF(V52&gt;=55,1.5,IF(V52&gt;=50,1,0)))))))))))</f>
        <v/>
      </c>
      <c r="X52" s="18">
        <v>43</v>
      </c>
      <c r="Y52" s="122" t="str">
        <f>IF('2.ชื่อนักเรียน'!$C53="","",'2.ชื่อนักเรียน'!$C53)</f>
        <v/>
      </c>
      <c r="Z52" s="272" t="str">
        <f>IF('2.ชื่อนักเรียน'!$D53="","",'2.ชื่อนักเรียน'!$D53)</f>
        <v/>
      </c>
      <c r="AA52" s="378" t="str">
        <f>IF(AA$8="","",IF('2.ชื่อนักเรียน'!$R53="ร","ร",IF('2.ชื่อนักเรียน'!$R53="มส","",IF(OR(VLOOKUP($A52,'02.คีย์เทอม1'!$A$9:$DY$58,60,FALSE)="",VLOOKUP($A52,'03.คีย์เทอม2'!$A$9:$DY$58,60,FALSE)=""),"",(IF(VLOOKUP($A52,'02.คีย์เทอม1'!$A$9:$DY$58,61,FALSE)="",VLOOKUP($A52,'02.คีย์เทอม1'!$A$9:$DY$58,60,FALSE),VLOOKUP($A52,'02.คีย์เทอม1'!$A$9:$DY$58,61,FALSE))+IF(VLOOKUP($A52,'03.คีย์เทอม2'!$A$9:$DY$58,61,FALSE)="",VLOOKUP($A52,'03.คีย์เทอม2'!$A$9:$DY$58,60,FALSE),VLOOKUP($A52,'03.คีย์เทอม2'!$A$9:$DY$58,61,FALSE)))*100/200))))</f>
        <v/>
      </c>
      <c r="AB52" s="125" t="str">
        <f>IF(AA$8="","",IF('2.ชื่อนักเรียน'!$R53="ร","ร",IF('2.ชื่อนักเรียน'!$R53="มส","",IF(AA52="","",IF(AA52&gt;=80,4,IF(AA52&gt;=75,3.5,IF(AA52&gt;=70,3,IF(AA52&gt;=65,2.5,IF(AA52&gt;=60,2,IF(AA52&gt;=55,1.5,IF(AA52&gt;=50,1,0)))))))))))</f>
        <v/>
      </c>
      <c r="AC52" s="126" t="str">
        <f>IF(AC$8="","",IF('2.ชื่อนักเรียน'!$R53="ร","ร",IF('2.ชื่อนักเรียน'!$R53="มส","",IF(OR(VLOOKUP($A52,'02.คีย์เทอม1'!$A$9:$DY$58,65,FALSE)="",VLOOKUP($A52,'03.คีย์เทอม2'!$A$9:$DY$58,65,FALSE)=""),"",(IF(VLOOKUP($A52,'02.คีย์เทอม1'!$A$9:$DY$58,66,FALSE)="",VLOOKUP($A52,'02.คีย์เทอม1'!$A$9:$DY$58,65,FALSE),VLOOKUP($A52,'02.คีย์เทอม1'!$A$9:$DY$58,66,FALSE))+IF(VLOOKUP($A52,'03.คีย์เทอม2'!$A$9:$DY$58,66,FALSE)="",VLOOKUP($A52,'03.คีย์เทอม2'!$A$9:$DY$58,65,FALSE),VLOOKUP($A52,'03.คีย์เทอม2'!$A$9:$DY$58,66,FALSE)))*100/200))))</f>
        <v/>
      </c>
      <c r="AD52" s="125" t="str">
        <f>IF(AC$8="","",IF('2.ชื่อนักเรียน'!$R53="ร","ร",IF('2.ชื่อนักเรียน'!$R53="มส","",IF(AC52="","",IF(AC52&gt;=80,4,IF(AC52&gt;=75,3.5,IF(AC52&gt;=70,3,IF(AC52&gt;=65,2.5,IF(AC52&gt;=60,2,IF(AC52&gt;=55,1.5,IF(AC52&gt;=50,1,0)))))))))))</f>
        <v/>
      </c>
      <c r="AE52" s="126" t="str">
        <f>IF(AE$8="","",IF('2.ชื่อนักเรียน'!$R53="ร","ร",IF('2.ชื่อนักเรียน'!$R53="มส","",IF(OR(VLOOKUP($A52,'02.คีย์เทอม1'!$A$9:$DY$58,70,FALSE)="",VLOOKUP($A52,'03.คีย์เทอม2'!$A$9:$DY$58,70,FALSE)=""),"",(IF(VLOOKUP($A52,'02.คีย์เทอม1'!$A$9:$DY$58,71,FALSE)="",VLOOKUP($A52,'02.คีย์เทอม1'!$A$9:$DY$58,70,FALSE),VLOOKUP($A52,'02.คีย์เทอม1'!$A$9:$DY$58,71,FALSE))+IF(VLOOKUP($A52,'03.คีย์เทอม2'!$A$9:$DY$58,71,FALSE)="",VLOOKUP($A52,'03.คีย์เทอม2'!$A$9:$DY$58,70,FALSE),VLOOKUP($A52,'03.คีย์เทอม2'!$A$9:$DY$58,71,FALSE)))*100/200))))</f>
        <v/>
      </c>
      <c r="AF52" s="125" t="str">
        <f>IF(AE$8="","",IF('2.ชื่อนักเรียน'!$R53="ร","ร",IF('2.ชื่อนักเรียน'!$R53="มส","",IF(AE52="","",IF(AE52&gt;=80,4,IF(AE52&gt;=75,3.5,IF(AE52&gt;=70,3,IF(AE52&gt;=65,2.5,IF(AE52&gt;=60,2,IF(AE52&gt;=55,1.5,IF(AE52&gt;=50,1,0)))))))))))</f>
        <v/>
      </c>
      <c r="AG52" s="126" t="str">
        <f>IF(AG$8="","",IF('2.ชื่อนักเรียน'!$R53="ร","ร",IF('2.ชื่อนักเรียน'!$R53="มส","",IF(OR(VLOOKUP($A52,'02.คีย์เทอม1'!$A$9:$DY$58,75,FALSE)="",VLOOKUP($A52,'03.คีย์เทอม2'!$A$9:$DY$58,75,FALSE)=""),"",(IF(VLOOKUP($A52,'02.คีย์เทอม1'!$A$9:$DY$58,76,FALSE)="",VLOOKUP($A52,'02.คีย์เทอม1'!$A$9:$DY$58,75,FALSE),VLOOKUP($A52,'02.คีย์เทอม1'!$A$9:$DY$58,76,FALSE))+IF(VLOOKUP($A52,'03.คีย์เทอม2'!$A$9:$DY$58,76,FALSE)="",VLOOKUP($A52,'03.คีย์เทอม2'!$A$9:$DY$58,75,FALSE),VLOOKUP($A52,'03.คีย์เทอม2'!$A$9:$DY$58,76,FALSE)))*100/200))))</f>
        <v/>
      </c>
      <c r="AH52" s="125" t="str">
        <f>IF(AG$8="","",IF('2.ชื่อนักเรียน'!$R53="ร","ร",IF('2.ชื่อนักเรียน'!$R53="มส","",IF(AG52="","",IF(AG52&gt;=80,4,IF(AG52&gt;=75,3.5,IF(AG52&gt;=70,3,IF(AG52&gt;=65,2.5,IF(AG52&gt;=60,2,IF(AG52&gt;=55,1.5,IF(AG52&gt;=50,1,0)))))))))))</f>
        <v/>
      </c>
      <c r="AI52" s="126" t="str">
        <f>IF(AI$8="","",IF('2.ชื่อนักเรียน'!$R53="ร","ร",IF('2.ชื่อนักเรียน'!$R53="มส","",IF(OR(VLOOKUP($A52,'02.คีย์เทอม1'!$A$9:$DY$58,80,FALSE)="",VLOOKUP($A52,'03.คีย์เทอม2'!$A$9:$DY$58,80,FALSE)=""),"",(IF(VLOOKUP($A52,'02.คีย์เทอม1'!$A$9:$DY$58,81,FALSE)="",VLOOKUP($A52,'02.คีย์เทอม1'!$A$9:$DY$58,80,FALSE),VLOOKUP($A52,'02.คีย์เทอม1'!$A$9:$DY$58,81,FALSE))+IF(VLOOKUP($A52,'03.คีย์เทอม2'!$A$9:$DY$58,81,FALSE)="",VLOOKUP($A52,'03.คีย์เทอม2'!$A$9:$DY$58,80,FALSE),VLOOKUP($A52,'03.คีย์เทอม2'!$A$9:$DY$58,81,FALSE)))*100/200))))</f>
        <v/>
      </c>
      <c r="AJ52" s="125" t="str">
        <f>IF(AI$8="","",IF('2.ชื่อนักเรียน'!$R53="ร","ร",IF('2.ชื่อนักเรียน'!$R53="มส","",IF(AI52="","",IF(AI52&gt;=80,4,IF(AI52&gt;=75,3.5,IF(AI52&gt;=70,3,IF(AI52&gt;=65,2.5,IF(AI52&gt;=60,2,IF(AI52&gt;=55,1.5,IF(AI52&gt;=50,1,0)))))))))))</f>
        <v/>
      </c>
      <c r="AK52" s="126" t="str">
        <f>IF(AK$8="","",IF('2.ชื่อนักเรียน'!$R53="ร","ร",IF('2.ชื่อนักเรียน'!$R53="มส","",IF(OR(VLOOKUP($A52,'02.คีย์เทอม1'!$A$9:$DY$58,85,FALSE)="",VLOOKUP($A52,'03.คีย์เทอม2'!$A$9:$DY$58,85,FALSE)=""),"",(IF(VLOOKUP($A52,'02.คีย์เทอม1'!$A$9:$DY$58,86,FALSE)="",VLOOKUP($A52,'02.คีย์เทอม1'!$A$9:$DY$58,85,FALSE),VLOOKUP($A52,'02.คีย์เทอม1'!$A$9:$DY$58,86,FALSE))+IF(VLOOKUP($A52,'03.คีย์เทอม2'!$A$9:$DY$58,86,FALSE)="",VLOOKUP($A52,'03.คีย์เทอม2'!$A$9:$DY$58,85,FALSE),VLOOKUP($A52,'03.คีย์เทอม2'!$A$9:$DY$58,86,FALSE)))*100/200))))</f>
        <v/>
      </c>
      <c r="AL52" s="125" t="str">
        <f>IF(AK$8="","",IF('2.ชื่อนักเรียน'!$R53="ร","ร",IF('2.ชื่อนักเรียน'!$R53="มส","",IF(AK52="","",IF(AK52&gt;=80,4,IF(AK52&gt;=75,3.5,IF(AK52&gt;=70,3,IF(AK52&gt;=65,2.5,IF(AK52&gt;=60,2,IF(AK52&gt;=55,1.5,IF(AK52&gt;=50,1,0)))))))))))</f>
        <v/>
      </c>
      <c r="AM52" s="126" t="str">
        <f>IF(AM$8="","",IF('2.ชื่อนักเรียน'!$R53="ร","ร",IF('2.ชื่อนักเรียน'!$R53="มส","",IF(OR(VLOOKUP($A52,'02.คีย์เทอม1'!$A$9:$DY$58,90,FALSE)="",VLOOKUP($A52,'03.คีย์เทอม2'!$A$9:$DY$58,90,FALSE)=""),"",(IF(VLOOKUP($A52,'02.คีย์เทอม1'!$A$9:$DY$58,91,FALSE)="",VLOOKUP($A52,'02.คีย์เทอม1'!$A$9:$DY$58,90,FALSE),VLOOKUP($A52,'02.คีย์เทอม1'!$A$9:$DY$58,91,FALSE))+IF(VLOOKUP($A52,'03.คีย์เทอม2'!$A$9:$DY$58,91,FALSE)="",VLOOKUP($A52,'03.คีย์เทอม2'!$A$9:$DY$58,90,FALSE),VLOOKUP($A52,'03.คีย์เทอม2'!$A$9:$DY$58,91,FALSE)))*100/200))))</f>
        <v/>
      </c>
      <c r="AN52" s="125" t="str">
        <f>IF(AM$8="","",IF('2.ชื่อนักเรียน'!$R53="ร","ร",IF('2.ชื่อนักเรียน'!$R53="มส","",IF(AM52="","",IF(AM52&gt;=80,4,IF(AM52&gt;=75,3.5,IF(AM52&gt;=70,3,IF(AM52&gt;=65,2.5,IF(AM52&gt;=60,2,IF(AM52&gt;=55,1.5,IF(AM52&gt;=50,1,0)))))))))))</f>
        <v/>
      </c>
      <c r="AO52" s="126" t="str">
        <f>IF(AO$8="","",IF('2.ชื่อนักเรียน'!$R53="ร","ร",IF('2.ชื่อนักเรียน'!$R53="มส","",IF(OR(VLOOKUP($A52,'02.คีย์เทอม1'!$A$9:$DY$58,95,FALSE)="",VLOOKUP($A52,'03.คีย์เทอม2'!$A$9:$DY$58,95,FALSE)=""),"",(IF(VLOOKUP($A52,'02.คีย์เทอม1'!$A$9:$DY$58,96,FALSE)="",VLOOKUP($A52,'02.คีย์เทอม1'!$A$9:$DY$58,95,FALSE),VLOOKUP($A52,'02.คีย์เทอม1'!$A$9:$DY$58,96,FALSE))+IF(VLOOKUP($A52,'03.คีย์เทอม2'!$A$9:$DY$58,96,FALSE)="",VLOOKUP($A52,'03.คีย์เทอม2'!$A$9:$DY$58,95,FALSE),VLOOKUP($A52,'03.คีย์เทอม2'!$A$9:$DY$58,96,FALSE)))*100/200))))</f>
        <v/>
      </c>
      <c r="AP52" s="125" t="str">
        <f>IF(AO$8="","",IF('2.ชื่อนักเรียน'!$R53="ร","ร",IF('2.ชื่อนักเรียน'!$R53="มส","",IF(AO52="","",IF(AO52&gt;=80,4,IF(AO52&gt;=75,3.5,IF(AO52&gt;=70,3,IF(AO52&gt;=65,2.5,IF(AO52&gt;=60,2,IF(AO52&gt;=55,1.5,IF(AO52&gt;=50,1,0)))))))))))</f>
        <v/>
      </c>
      <c r="AQ52" s="126" t="str">
        <f>IF(AQ$8="","",IF('2.ชื่อนักเรียน'!$R53="ร","ร",IF('2.ชื่อนักเรียน'!$R53="มส","",IF(OR(VLOOKUP($A52,'02.คีย์เทอม1'!$A$9:$DY$58,100,FALSE)="",VLOOKUP($A52,'03.คีย์เทอม2'!$A$9:$DY$58,100,FALSE)=""),"",(IF(VLOOKUP($A52,'02.คีย์เทอม1'!$A$9:$DY$58,101,FALSE)="",VLOOKUP($A52,'02.คีย์เทอม1'!$A$9:$DY$58,100,FALSE),VLOOKUP($A52,'02.คีย์เทอม1'!$A$9:$DY$58,101,FALSE))+IF(VLOOKUP($A52,'03.คีย์เทอม2'!$A$9:$DY$58,101,FALSE)="",VLOOKUP($A52,'03.คีย์เทอม2'!$A$9:$DY$58,100,FALSE),VLOOKUP($A52,'03.คีย์เทอม2'!$A$9:$DY$58,101,FALSE)))*100/200))))</f>
        <v/>
      </c>
      <c r="AR52" s="125" t="str">
        <f>IF(AQ$8="","",IF('2.ชื่อนักเรียน'!$R53="ร","ร",IF('2.ชื่อนักเรียน'!$R53="มส","",IF(AQ52="","",IF(AQ52&gt;=80,4,IF(AQ52&gt;=75,3.5,IF(AQ52&gt;=70,3,IF(AQ52&gt;=65,2.5,IF(AQ52&gt;=60,2,IF(AQ52&gt;=55,1.5,IF(AQ52&gt;=50,1,0)))))))))))</f>
        <v/>
      </c>
      <c r="AS52" s="126" t="str">
        <f>IF(AS$8="","",IF('2.ชื่อนักเรียน'!$R53="ร","ร",IF('2.ชื่อนักเรียน'!$R53="มส","",IF(OR(VLOOKUP($A52,'02.คีย์เทอม1'!$A$9:$DY$58,105,FALSE)="",VLOOKUP($A52,'03.คีย์เทอม2'!$A$9:$DY$58,105,FALSE)=""),"",(IF(VLOOKUP($A52,'02.คีย์เทอม1'!$A$9:$DY$58,106,FALSE)="",VLOOKUP($A52,'02.คีย์เทอม1'!$A$9:$DY$58,105,FALSE),VLOOKUP($A52,'02.คีย์เทอม1'!$A$9:$DY$58,106,FALSE))+IF(VLOOKUP($A52,'03.คีย์เทอม2'!$A$9:$DY$58,106,FALSE)="",VLOOKUP($A52,'03.คีย์เทอม2'!$A$9:$DY$58,105,FALSE),VLOOKUP($A52,'03.คีย์เทอม2'!$A$9:$DY$58,106,FALSE)))*100/200))))</f>
        <v/>
      </c>
      <c r="AT52" s="125" t="str">
        <f>IF(AS$8="","",IF('2.ชื่อนักเรียน'!$R53="ร","ร",IF('2.ชื่อนักเรียน'!$R53="มส","",IF(AS52="","",IF(AS52&gt;=80,4,IF(AS52&gt;=75,3.5,IF(AS52&gt;=70,3,IF(AS52&gt;=65,2.5,IF(AS52&gt;=60,2,IF(AS52&gt;=55,1.5,IF(AS52&gt;=50,1,0)))))))))))</f>
        <v/>
      </c>
      <c r="AU52" s="126" t="str">
        <f t="shared" si="16"/>
        <v/>
      </c>
      <c r="AV52" s="126" t="str">
        <f t="shared" si="17"/>
        <v/>
      </c>
      <c r="AW52" s="541" t="str">
        <f t="shared" si="18"/>
        <v/>
      </c>
      <c r="AX52" s="539" t="str">
        <f>IF('2.ชื่อนักเรียน'!R53="มส","มส",IF('2.ชื่อนักเรียน'!R53="ย้าย","ย้าย",IF('2.ชื่อนักเรียน'!R53="ร","ร",IF(CE52="","",RANK(CE52,$CE$10:$CE$59,0)))))</f>
        <v/>
      </c>
      <c r="AY52" s="393" t="str">
        <f t="shared" si="19"/>
        <v/>
      </c>
      <c r="AZ52" s="381" t="str">
        <f t="shared" si="1"/>
        <v/>
      </c>
      <c r="BA52" s="383" t="str">
        <f t="shared" si="20"/>
        <v/>
      </c>
      <c r="BB52" s="335" t="str">
        <f t="shared" si="2"/>
        <v/>
      </c>
      <c r="BC52" s="335" t="str">
        <f t="shared" si="21"/>
        <v/>
      </c>
      <c r="BD52" s="335" t="str">
        <f t="shared" si="3"/>
        <v/>
      </c>
      <c r="BE52" s="335" t="str">
        <f t="shared" si="4"/>
        <v/>
      </c>
      <c r="BF52" s="331" t="str">
        <f t="shared" si="5"/>
        <v/>
      </c>
      <c r="BG52" s="331" t="str">
        <f t="shared" si="6"/>
        <v/>
      </c>
      <c r="BH52" s="335" t="str">
        <f t="shared" si="7"/>
        <v/>
      </c>
      <c r="BI52" s="335" t="str">
        <f t="shared" si="22"/>
        <v/>
      </c>
      <c r="BJ52" s="335" t="str">
        <f t="shared" si="8"/>
        <v/>
      </c>
      <c r="BK52" s="335" t="str">
        <f t="shared" si="23"/>
        <v/>
      </c>
      <c r="BL52" s="335" t="str">
        <f t="shared" si="9"/>
        <v/>
      </c>
      <c r="BM52" s="335" t="str">
        <f t="shared" si="10"/>
        <v/>
      </c>
      <c r="BN52" s="335" t="str">
        <f t="shared" si="11"/>
        <v/>
      </c>
      <c r="BO52" s="335" t="str">
        <f t="shared" si="12"/>
        <v/>
      </c>
      <c r="BP52" s="331" t="str">
        <f t="shared" si="13"/>
        <v/>
      </c>
      <c r="BQ52" s="384" t="str">
        <f t="shared" si="14"/>
        <v/>
      </c>
      <c r="BR52" s="332" t="str">
        <f t="shared" si="15"/>
        <v/>
      </c>
      <c r="BS52" s="381" t="str">
        <f t="shared" si="24"/>
        <v/>
      </c>
      <c r="BT52" s="331" t="str">
        <f t="shared" si="25"/>
        <v/>
      </c>
      <c r="BU52" s="331" t="str">
        <f t="shared" si="26"/>
        <v/>
      </c>
      <c r="BV52" s="331" t="str">
        <f t="shared" si="27"/>
        <v/>
      </c>
      <c r="BW52" s="331" t="str">
        <f t="shared" si="28"/>
        <v/>
      </c>
      <c r="BX52" s="331" t="str">
        <f t="shared" si="29"/>
        <v/>
      </c>
      <c r="BY52" s="331" t="str">
        <f t="shared" si="30"/>
        <v/>
      </c>
      <c r="BZ52" s="331" t="str">
        <f t="shared" si="31"/>
        <v/>
      </c>
      <c r="CA52" s="331" t="str">
        <f t="shared" si="32"/>
        <v/>
      </c>
      <c r="CB52" s="331" t="str">
        <f t="shared" si="33"/>
        <v/>
      </c>
      <c r="CC52" s="384" t="str">
        <f t="shared" si="34"/>
        <v/>
      </c>
      <c r="CD52" s="332" t="str">
        <f t="shared" si="35"/>
        <v/>
      </c>
      <c r="CE52" s="177" t="str">
        <f t="shared" si="36"/>
        <v/>
      </c>
    </row>
    <row r="53" spans="1:83" s="17" customFormat="1" ht="16.5" customHeight="1" x14ac:dyDescent="0.2">
      <c r="A53" s="18">
        <v>44</v>
      </c>
      <c r="B53" s="122" t="str">
        <f>IF('2.ชื่อนักเรียน'!$C54="","",'2.ชื่อนักเรียน'!$C54)</f>
        <v/>
      </c>
      <c r="C53" s="26" t="str">
        <f>IF('2.ชื่อนักเรียน'!$D54="","",'2.ชื่อนักเรียน'!$D54)</f>
        <v/>
      </c>
      <c r="D53" s="207" t="str">
        <f>IF(D$8="","",IF('2.ชื่อนักเรียน'!$R54="ร","ร",IF('2.ชื่อนักเรียน'!$R54="มส","",IF(OR(VLOOKUP($A53,'02.คีย์เทอม1'!$A$9:$DY$58,10,FALSE)="",VLOOKUP($A53,'03.คีย์เทอม2'!$A$9:$DY$58,10,FALSE)=""),"",(IF(VLOOKUP($A53,'02.คีย์เทอม1'!$A$9:$DY$58,11,FALSE)="",VLOOKUP($A53,'02.คีย์เทอม1'!$A$9:$DY$58,10,FALSE),VLOOKUP($A53,'02.คีย์เทอม1'!$A$9:$DY$58,11,FALSE))+IF(VLOOKUP($A53,'03.คีย์เทอม2'!$A$9:$DY$58,11,FALSE)="",VLOOKUP($A53,'03.คีย์เทอม2'!$A$9:$DY$58,10,FALSE),VLOOKUP($A53,'03.คีย์เทอม2'!$A$9:$DY$58,11,FALSE)))*100/200))))</f>
        <v/>
      </c>
      <c r="E53" s="125" t="str">
        <f>IF(D$8="","",IF('2.ชื่อนักเรียน'!$R54="ร","ร",IF('2.ชื่อนักเรียน'!$R54="มส","",IF(D53="","",IF(D53&gt;=80,4,IF(D53&gt;=75,3.5,IF(D53&gt;=70,3,IF(D53&gt;=65,2.5,IF(D53&gt;=60,2,IF(D53&gt;=55,1.5,IF(D53&gt;=50,1,0)))))))))))</f>
        <v/>
      </c>
      <c r="F53" s="126" t="str">
        <f>IF(F$8="","",IF('2.ชื่อนักเรียน'!$R54="ร","ร",IF('2.ชื่อนักเรียน'!$R54="มส","",IF(OR(VLOOKUP($A53,'02.คีย์เทอม1'!$A$9:$DY$58,15,FALSE)="",VLOOKUP($A53,'03.คีย์เทอม2'!$A$9:$DY$58,15,FALSE)=""),"",(IF(VLOOKUP($A53,'02.คีย์เทอม1'!$A$9:$DY$58,16,FALSE)="",VLOOKUP($A53,'02.คีย์เทอม1'!$A$9:$DY$58,15,FALSE),VLOOKUP($A53,'02.คีย์เทอม1'!$A$9:$DY$58,16,FALSE))+IF(VLOOKUP($A53,'03.คีย์เทอม2'!$A$9:$DY$58,16,FALSE)="",VLOOKUP($A53,'03.คีย์เทอม2'!$A$9:$DY$58,15,FALSE),VLOOKUP($A53,'03.คีย์เทอม2'!$A$9:$DY$58,16,FALSE)))*100/200))))</f>
        <v/>
      </c>
      <c r="G53" s="125" t="str">
        <f>IF(F$8="","",IF('2.ชื่อนักเรียน'!$R54="ร","ร",IF('2.ชื่อนักเรียน'!$R54="มส","",IF(F53="","",IF(F53&gt;=80,4,IF(F53&gt;=75,3.5,IF(F53&gt;=70,3,IF(F53&gt;=65,2.5,IF(F53&gt;=60,2,IF(F53&gt;=55,1.5,IF(F53&gt;=50,1,0)))))))))))</f>
        <v/>
      </c>
      <c r="H53" s="126" t="str">
        <f>IF(H$8="","",IF('2.ชื่อนักเรียน'!$R54="ร","ร",IF('2.ชื่อนักเรียน'!$R54="มส","",IF(OR(VLOOKUP($A53,'02.คีย์เทอม1'!$A$9:$DY$58,20,FALSE)="",VLOOKUP($A53,'03.คีย์เทอม2'!$A$9:$DY$58,20,FALSE)=""),"",(IF(VLOOKUP($A53,'02.คีย์เทอม1'!$A$9:$DY$58,21,FALSE)="",VLOOKUP($A53,'02.คีย์เทอม1'!$A$9:$DY$58,20,FALSE),VLOOKUP($A53,'02.คีย์เทอม1'!$A$9:$DY$58,21,FALSE))+IF(VLOOKUP($A53,'03.คีย์เทอม2'!$A$9:$DY$58,21,FALSE)="",VLOOKUP($A53,'03.คีย์เทอม2'!$A$9:$DY$58,20,FALSE),VLOOKUP($A53,'03.คีย์เทอม2'!$A$9:$DY$58,21,FALSE)))*100/200))))</f>
        <v/>
      </c>
      <c r="I53" s="125" t="str">
        <f>IF(H$8="","",IF('2.ชื่อนักเรียน'!$R54="ร","ร",IF('2.ชื่อนักเรียน'!$R54="มส","",IF(H53="","",IF(H53&gt;=80,4,IF(H53&gt;=75,3.5,IF(H53&gt;=70,3,IF(H53&gt;=65,2.5,IF(H53&gt;=60,2,IF(H53&gt;=55,1.5,IF(H53&gt;=50,1,0)))))))))))</f>
        <v/>
      </c>
      <c r="J53" s="126" t="str">
        <f>IF(J$8="","",IF('2.ชื่อนักเรียน'!$R54="ร","ร",IF('2.ชื่อนักเรียน'!$R54="มส","",IF(OR(VLOOKUP($A53,'02.คีย์เทอม1'!$A$9:$DY$58,25,FALSE)="",VLOOKUP($A53,'03.คีย์เทอม2'!$A$9:$DY$58,25,FALSE)=""),"",(IF(VLOOKUP($A53,'02.คีย์เทอม1'!$A$9:$DY$58,26,FALSE)="",VLOOKUP($A53,'02.คีย์เทอม1'!$A$9:$DY$58,25,FALSE),VLOOKUP($A53,'02.คีย์เทอม1'!$A$9:$DY$58,26,FALSE))+IF(VLOOKUP($A53,'03.คีย์เทอม2'!$A$9:$DY$58,26,FALSE)="",VLOOKUP($A53,'03.คีย์เทอม2'!$A$9:$DY$58,25,FALSE),VLOOKUP($A53,'03.คีย์เทอม2'!$A$9:$DY$58,26,FALSE)))*100/200))))</f>
        <v/>
      </c>
      <c r="K53" s="125" t="str">
        <f>IF(J$8="","",IF('2.ชื่อนักเรียน'!$R54="ร","ร",IF('2.ชื่อนักเรียน'!$R54="มส","",IF(J53="","",IF(J53&gt;=80,4,IF(J53&gt;=75,3.5,IF(J53&gt;=70,3,IF(J53&gt;=65,2.5,IF(J53&gt;=60,2,IF(J53&gt;=55,1.5,IF(J53&gt;=50,1,0)))))))))))</f>
        <v/>
      </c>
      <c r="L53" s="126" t="str">
        <f>IF(L$8="","",IF('2.ชื่อนักเรียน'!$R54="ร","ร",IF('2.ชื่อนักเรียน'!$R54="มส","",IF(OR(VLOOKUP($A53,'02.คีย์เทอม1'!$A$9:$DY$58,30,FALSE)="",VLOOKUP($A53,'03.คีย์เทอม2'!$A$9:$DY$58,30,FALSE)=""),"",(IF(VLOOKUP($A53,'02.คีย์เทอม1'!$A$9:$DY$58,31,FALSE)="",VLOOKUP($A53,'02.คีย์เทอม1'!$A$9:$DY$58,30,FALSE),VLOOKUP($A53,'02.คีย์เทอม1'!$A$9:$DY$58,31,FALSE))+IF(VLOOKUP($A53,'03.คีย์เทอม2'!$A$9:$DY$58,31,FALSE)="",VLOOKUP($A53,'03.คีย์เทอม2'!$A$9:$DY$58,30,FALSE),VLOOKUP($A53,'03.คีย์เทอม2'!$A$9:$DY$58,31,FALSE)))*100/200))))</f>
        <v/>
      </c>
      <c r="M53" s="125" t="str">
        <f>IF(L$8="","",IF('2.ชื่อนักเรียน'!$R54="ร","ร",IF('2.ชื่อนักเรียน'!$R54="มส","",IF(L53="","",IF(L53&gt;=80,4,IF(L53&gt;=75,3.5,IF(L53&gt;=70,3,IF(L53&gt;=65,2.5,IF(L53&gt;=60,2,IF(L53&gt;=55,1.5,IF(L53&gt;=50,1,0)))))))))))</f>
        <v/>
      </c>
      <c r="N53" s="126" t="str">
        <f>IF(N$8="","",IF('2.ชื่อนักเรียน'!$R54="ร","ร",IF('2.ชื่อนักเรียน'!$R54="มส","",IF(OR(VLOOKUP($A53,'02.คีย์เทอม1'!$A$9:$DY$58,35,FALSE)="",VLOOKUP($A53,'03.คีย์เทอม2'!$A$9:$DY$58,35,FALSE)=""),"",(IF(VLOOKUP($A53,'02.คีย์เทอม1'!$A$9:$DY$58,36,FALSE)="",VLOOKUP($A53,'02.คีย์เทอม1'!$A$9:$DY$58,35,FALSE),VLOOKUP($A53,'02.คีย์เทอม1'!$A$9:$DY$58,36,FALSE))+IF(VLOOKUP($A53,'03.คีย์เทอม2'!$A$9:$DY$58,36,FALSE)="",VLOOKUP($A53,'03.คีย์เทอม2'!$A$9:$DY$58,35,FALSE),VLOOKUP($A53,'03.คีย์เทอม2'!$A$9:$DY$58,36,FALSE)))*100/200))))</f>
        <v/>
      </c>
      <c r="O53" s="125" t="str">
        <f>IF(N$8="","",IF('2.ชื่อนักเรียน'!$R54="ร","ร",IF('2.ชื่อนักเรียน'!$R54="มส","",IF(N53="","",IF(N53&gt;=80,4,IF(N53&gt;=75,3.5,IF(N53&gt;=70,3,IF(N53&gt;=65,2.5,IF(N53&gt;=60,2,IF(N53&gt;=55,1.5,IF(N53&gt;=50,1,0)))))))))))</f>
        <v/>
      </c>
      <c r="P53" s="126" t="str">
        <f>IF(P$8="","",IF('2.ชื่อนักเรียน'!$R54="ร","ร",IF('2.ชื่อนักเรียน'!$R54="มส","",IF(OR(VLOOKUP($A53,'02.คีย์เทอม1'!$A$9:$DY$58,40,FALSE)="",VLOOKUP($A53,'03.คีย์เทอม2'!$A$9:$DY$58,40,FALSE)=""),"",(IF(VLOOKUP($A53,'02.คีย์เทอม1'!$A$9:$DY$58,41,FALSE)="",VLOOKUP($A53,'02.คีย์เทอม1'!$A$9:$DY$58,40,FALSE),VLOOKUP($A53,'02.คีย์เทอม1'!$A$9:$DY$58,41,FALSE))+IF(VLOOKUP($A53,'03.คีย์เทอม2'!$A$9:$DY$58,41,FALSE)="",VLOOKUP($A53,'03.คีย์เทอม2'!$A$9:$DY$58,40,FALSE),VLOOKUP($A53,'03.คีย์เทอม2'!$A$9:$DY$58,41,FALSE)))*100/200))))</f>
        <v/>
      </c>
      <c r="Q53" s="125" t="str">
        <f>IF(P$8="","",IF('2.ชื่อนักเรียน'!$R54="ร","ร",IF('2.ชื่อนักเรียน'!$R54="มส","",IF(P53="","",IF(P53&gt;=80,4,IF(P53&gt;=75,3.5,IF(P53&gt;=70,3,IF(P53&gt;=65,2.5,IF(P53&gt;=60,2,IF(P53&gt;=55,1.5,IF(P53&gt;=50,1,0)))))))))))</f>
        <v/>
      </c>
      <c r="R53" s="126" t="str">
        <f>IF(R$8="","",IF('2.ชื่อนักเรียน'!$R54="ร","ร",IF('2.ชื่อนักเรียน'!$R54="มส","",IF(OR(VLOOKUP($A53,'02.คีย์เทอม1'!$A$9:$DY$58,45,FALSE)="",VLOOKUP($A53,'03.คีย์เทอม2'!$A$9:$DY$58,45,FALSE)=""),"",(IF(VLOOKUP($A53,'02.คีย์เทอม1'!$A$9:$DY$58,46,FALSE)="",VLOOKUP($A53,'02.คีย์เทอม1'!$A$9:$DY$58,45,FALSE),VLOOKUP($A53,'02.คีย์เทอม1'!$A$9:$DY$58,46,FALSE))+IF(VLOOKUP($A53,'03.คีย์เทอม2'!$A$9:$DY$58,46,FALSE)="",VLOOKUP($A53,'03.คีย์เทอม2'!$A$9:$DY$58,45,FALSE),VLOOKUP($A53,'03.คีย์เทอม2'!$A$9:$DY$58,46,FALSE)))*100/200))))</f>
        <v/>
      </c>
      <c r="S53" s="125" t="str">
        <f>IF(R$8="","",IF('2.ชื่อนักเรียน'!$R54="ร","ร",IF('2.ชื่อนักเรียน'!$R54="มส","",IF(R53="","",IF(R53&gt;=80,4,IF(R53&gt;=75,3.5,IF(R53&gt;=70,3,IF(R53&gt;=65,2.5,IF(R53&gt;=60,2,IF(R53&gt;=55,1.5,IF(R53&gt;=50,1,0)))))))))))</f>
        <v/>
      </c>
      <c r="T53" s="126" t="str">
        <f>IF(T$8="","",IF('2.ชื่อนักเรียน'!$R54="ร","ร",IF('2.ชื่อนักเรียน'!$R54="มส","",IF(OR(VLOOKUP($A53,'02.คีย์เทอม1'!$A$9:$DY$58,50,FALSE)="",VLOOKUP($A53,'03.คีย์เทอม2'!$A$9:$DY$58,50,FALSE)=""),"",(IF(VLOOKUP($A53,'02.คีย์เทอม1'!$A$9:$DY$58,51,FALSE)="",VLOOKUP($A53,'02.คีย์เทอม1'!$A$9:$DY$58,50,FALSE),VLOOKUP($A53,'02.คีย์เทอม1'!$A$9:$DY$58,51,FALSE))+IF(VLOOKUP($A53,'03.คีย์เทอม2'!$A$9:$DY$58,51,FALSE)="",VLOOKUP($A53,'03.คีย์เทอม2'!$A$9:$DY$58,50,FALSE),VLOOKUP($A53,'03.คีย์เทอม2'!$A$9:$DY$58,51,FALSE)))*100/200))))</f>
        <v/>
      </c>
      <c r="U53" s="125" t="str">
        <f>IF(T$8="","",IF('2.ชื่อนักเรียน'!$R54="ร","ร",IF('2.ชื่อนักเรียน'!$R54="มส","",IF(T53="","",IF(T53&gt;=80,4,IF(T53&gt;=75,3.5,IF(T53&gt;=70,3,IF(T53&gt;=65,2.5,IF(T53&gt;=60,2,IF(T53&gt;=55,1.5,IF(T53&gt;=50,1,0)))))))))))</f>
        <v/>
      </c>
      <c r="V53" s="126" t="str">
        <f>IF(V$8="","",IF('2.ชื่อนักเรียน'!$R54="ร","ร",IF('2.ชื่อนักเรียน'!$R54="มส","",IF(OR(VLOOKUP($A53,'02.คีย์เทอม1'!$A$9:$DY$58,55,FALSE)="",VLOOKUP($A53,'03.คีย์เทอม2'!$A$9:$DY$58,55,FALSE)=""),"",(IF(VLOOKUP($A53,'02.คีย์เทอม1'!$A$9:$DY$58,56,FALSE)="",VLOOKUP($A53,'02.คีย์เทอม1'!$A$9:$DY$58,55,FALSE),VLOOKUP($A53,'02.คีย์เทอม1'!$A$9:$DY$58,56,FALSE))+IF(VLOOKUP($A53,'03.คีย์เทอม2'!$A$9:$DY$58,56,FALSE)="",VLOOKUP($A53,'03.คีย์เทอม2'!$A$9:$DY$58,55,FALSE),VLOOKUP($A53,'03.คีย์เทอม2'!$A$9:$DY$58,56,FALSE)))*100/200))))</f>
        <v/>
      </c>
      <c r="W53" s="208" t="str">
        <f>IF(V$8="","",IF('2.ชื่อนักเรียน'!$R54="ร","ร",IF('2.ชื่อนักเรียน'!$R54="มส","",IF(V53="","",IF(V53&gt;=80,4,IF(V53&gt;=75,3.5,IF(V53&gt;=70,3,IF(V53&gt;=65,2.5,IF(V53&gt;=60,2,IF(V53&gt;=55,1.5,IF(V53&gt;=50,1,0)))))))))))</f>
        <v/>
      </c>
      <c r="X53" s="18">
        <v>44</v>
      </c>
      <c r="Y53" s="122" t="str">
        <f>IF('2.ชื่อนักเรียน'!$C54="","",'2.ชื่อนักเรียน'!$C54)</f>
        <v/>
      </c>
      <c r="Z53" s="272" t="str">
        <f>IF('2.ชื่อนักเรียน'!$D54="","",'2.ชื่อนักเรียน'!$D54)</f>
        <v/>
      </c>
      <c r="AA53" s="378" t="str">
        <f>IF(AA$8="","",IF('2.ชื่อนักเรียน'!$R54="ร","ร",IF('2.ชื่อนักเรียน'!$R54="มส","",IF(OR(VLOOKUP($A53,'02.คีย์เทอม1'!$A$9:$DY$58,60,FALSE)="",VLOOKUP($A53,'03.คีย์เทอม2'!$A$9:$DY$58,60,FALSE)=""),"",(IF(VLOOKUP($A53,'02.คีย์เทอม1'!$A$9:$DY$58,61,FALSE)="",VLOOKUP($A53,'02.คีย์เทอม1'!$A$9:$DY$58,60,FALSE),VLOOKUP($A53,'02.คีย์เทอม1'!$A$9:$DY$58,61,FALSE))+IF(VLOOKUP($A53,'03.คีย์เทอม2'!$A$9:$DY$58,61,FALSE)="",VLOOKUP($A53,'03.คีย์เทอม2'!$A$9:$DY$58,60,FALSE),VLOOKUP($A53,'03.คีย์เทอม2'!$A$9:$DY$58,61,FALSE)))*100/200))))</f>
        <v/>
      </c>
      <c r="AB53" s="125" t="str">
        <f>IF(AA$8="","",IF('2.ชื่อนักเรียน'!$R54="ร","ร",IF('2.ชื่อนักเรียน'!$R54="มส","",IF(AA53="","",IF(AA53&gt;=80,4,IF(AA53&gt;=75,3.5,IF(AA53&gt;=70,3,IF(AA53&gt;=65,2.5,IF(AA53&gt;=60,2,IF(AA53&gt;=55,1.5,IF(AA53&gt;=50,1,0)))))))))))</f>
        <v/>
      </c>
      <c r="AC53" s="126" t="str">
        <f>IF(AC$8="","",IF('2.ชื่อนักเรียน'!$R54="ร","ร",IF('2.ชื่อนักเรียน'!$R54="มส","",IF(OR(VLOOKUP($A53,'02.คีย์เทอม1'!$A$9:$DY$58,65,FALSE)="",VLOOKUP($A53,'03.คีย์เทอม2'!$A$9:$DY$58,65,FALSE)=""),"",(IF(VLOOKUP($A53,'02.คีย์เทอม1'!$A$9:$DY$58,66,FALSE)="",VLOOKUP($A53,'02.คีย์เทอม1'!$A$9:$DY$58,65,FALSE),VLOOKUP($A53,'02.คีย์เทอม1'!$A$9:$DY$58,66,FALSE))+IF(VLOOKUP($A53,'03.คีย์เทอม2'!$A$9:$DY$58,66,FALSE)="",VLOOKUP($A53,'03.คีย์เทอม2'!$A$9:$DY$58,65,FALSE),VLOOKUP($A53,'03.คีย์เทอม2'!$A$9:$DY$58,66,FALSE)))*100/200))))</f>
        <v/>
      </c>
      <c r="AD53" s="125" t="str">
        <f>IF(AC$8="","",IF('2.ชื่อนักเรียน'!$R54="ร","ร",IF('2.ชื่อนักเรียน'!$R54="มส","",IF(AC53="","",IF(AC53&gt;=80,4,IF(AC53&gt;=75,3.5,IF(AC53&gt;=70,3,IF(AC53&gt;=65,2.5,IF(AC53&gt;=60,2,IF(AC53&gt;=55,1.5,IF(AC53&gt;=50,1,0)))))))))))</f>
        <v/>
      </c>
      <c r="AE53" s="126" t="str">
        <f>IF(AE$8="","",IF('2.ชื่อนักเรียน'!$R54="ร","ร",IF('2.ชื่อนักเรียน'!$R54="มส","",IF(OR(VLOOKUP($A53,'02.คีย์เทอม1'!$A$9:$DY$58,70,FALSE)="",VLOOKUP($A53,'03.คีย์เทอม2'!$A$9:$DY$58,70,FALSE)=""),"",(IF(VLOOKUP($A53,'02.คีย์เทอม1'!$A$9:$DY$58,71,FALSE)="",VLOOKUP($A53,'02.คีย์เทอม1'!$A$9:$DY$58,70,FALSE),VLOOKUP($A53,'02.คีย์เทอม1'!$A$9:$DY$58,71,FALSE))+IF(VLOOKUP($A53,'03.คีย์เทอม2'!$A$9:$DY$58,71,FALSE)="",VLOOKUP($A53,'03.คีย์เทอม2'!$A$9:$DY$58,70,FALSE),VLOOKUP($A53,'03.คีย์เทอม2'!$A$9:$DY$58,71,FALSE)))*100/200))))</f>
        <v/>
      </c>
      <c r="AF53" s="125" t="str">
        <f>IF(AE$8="","",IF('2.ชื่อนักเรียน'!$R54="ร","ร",IF('2.ชื่อนักเรียน'!$R54="มส","",IF(AE53="","",IF(AE53&gt;=80,4,IF(AE53&gt;=75,3.5,IF(AE53&gt;=70,3,IF(AE53&gt;=65,2.5,IF(AE53&gt;=60,2,IF(AE53&gt;=55,1.5,IF(AE53&gt;=50,1,0)))))))))))</f>
        <v/>
      </c>
      <c r="AG53" s="126" t="str">
        <f>IF(AG$8="","",IF('2.ชื่อนักเรียน'!$R54="ร","ร",IF('2.ชื่อนักเรียน'!$R54="มส","",IF(OR(VLOOKUP($A53,'02.คีย์เทอม1'!$A$9:$DY$58,75,FALSE)="",VLOOKUP($A53,'03.คีย์เทอม2'!$A$9:$DY$58,75,FALSE)=""),"",(IF(VLOOKUP($A53,'02.คีย์เทอม1'!$A$9:$DY$58,76,FALSE)="",VLOOKUP($A53,'02.คีย์เทอม1'!$A$9:$DY$58,75,FALSE),VLOOKUP($A53,'02.คีย์เทอม1'!$A$9:$DY$58,76,FALSE))+IF(VLOOKUP($A53,'03.คีย์เทอม2'!$A$9:$DY$58,76,FALSE)="",VLOOKUP($A53,'03.คีย์เทอม2'!$A$9:$DY$58,75,FALSE),VLOOKUP($A53,'03.คีย์เทอม2'!$A$9:$DY$58,76,FALSE)))*100/200))))</f>
        <v/>
      </c>
      <c r="AH53" s="125" t="str">
        <f>IF(AG$8="","",IF('2.ชื่อนักเรียน'!$R54="ร","ร",IF('2.ชื่อนักเรียน'!$R54="มส","",IF(AG53="","",IF(AG53&gt;=80,4,IF(AG53&gt;=75,3.5,IF(AG53&gt;=70,3,IF(AG53&gt;=65,2.5,IF(AG53&gt;=60,2,IF(AG53&gt;=55,1.5,IF(AG53&gt;=50,1,0)))))))))))</f>
        <v/>
      </c>
      <c r="AI53" s="126" t="str">
        <f>IF(AI$8="","",IF('2.ชื่อนักเรียน'!$R54="ร","ร",IF('2.ชื่อนักเรียน'!$R54="มส","",IF(OR(VLOOKUP($A53,'02.คีย์เทอม1'!$A$9:$DY$58,80,FALSE)="",VLOOKUP($A53,'03.คีย์เทอม2'!$A$9:$DY$58,80,FALSE)=""),"",(IF(VLOOKUP($A53,'02.คีย์เทอม1'!$A$9:$DY$58,81,FALSE)="",VLOOKUP($A53,'02.คีย์เทอม1'!$A$9:$DY$58,80,FALSE),VLOOKUP($A53,'02.คีย์เทอม1'!$A$9:$DY$58,81,FALSE))+IF(VLOOKUP($A53,'03.คีย์เทอม2'!$A$9:$DY$58,81,FALSE)="",VLOOKUP($A53,'03.คีย์เทอม2'!$A$9:$DY$58,80,FALSE),VLOOKUP($A53,'03.คีย์เทอม2'!$A$9:$DY$58,81,FALSE)))*100/200))))</f>
        <v/>
      </c>
      <c r="AJ53" s="125" t="str">
        <f>IF(AI$8="","",IF('2.ชื่อนักเรียน'!$R54="ร","ร",IF('2.ชื่อนักเรียน'!$R54="มส","",IF(AI53="","",IF(AI53&gt;=80,4,IF(AI53&gt;=75,3.5,IF(AI53&gt;=70,3,IF(AI53&gt;=65,2.5,IF(AI53&gt;=60,2,IF(AI53&gt;=55,1.5,IF(AI53&gt;=50,1,0)))))))))))</f>
        <v/>
      </c>
      <c r="AK53" s="126" t="str">
        <f>IF(AK$8="","",IF('2.ชื่อนักเรียน'!$R54="ร","ร",IF('2.ชื่อนักเรียน'!$R54="มส","",IF(OR(VLOOKUP($A53,'02.คีย์เทอม1'!$A$9:$DY$58,85,FALSE)="",VLOOKUP($A53,'03.คีย์เทอม2'!$A$9:$DY$58,85,FALSE)=""),"",(IF(VLOOKUP($A53,'02.คีย์เทอม1'!$A$9:$DY$58,86,FALSE)="",VLOOKUP($A53,'02.คีย์เทอม1'!$A$9:$DY$58,85,FALSE),VLOOKUP($A53,'02.คีย์เทอม1'!$A$9:$DY$58,86,FALSE))+IF(VLOOKUP($A53,'03.คีย์เทอม2'!$A$9:$DY$58,86,FALSE)="",VLOOKUP($A53,'03.คีย์เทอม2'!$A$9:$DY$58,85,FALSE),VLOOKUP($A53,'03.คีย์เทอม2'!$A$9:$DY$58,86,FALSE)))*100/200))))</f>
        <v/>
      </c>
      <c r="AL53" s="125" t="str">
        <f>IF(AK$8="","",IF('2.ชื่อนักเรียน'!$R54="ร","ร",IF('2.ชื่อนักเรียน'!$R54="มส","",IF(AK53="","",IF(AK53&gt;=80,4,IF(AK53&gt;=75,3.5,IF(AK53&gt;=70,3,IF(AK53&gt;=65,2.5,IF(AK53&gt;=60,2,IF(AK53&gt;=55,1.5,IF(AK53&gt;=50,1,0)))))))))))</f>
        <v/>
      </c>
      <c r="AM53" s="126" t="str">
        <f>IF(AM$8="","",IF('2.ชื่อนักเรียน'!$R54="ร","ร",IF('2.ชื่อนักเรียน'!$R54="มส","",IF(OR(VLOOKUP($A53,'02.คีย์เทอม1'!$A$9:$DY$58,90,FALSE)="",VLOOKUP($A53,'03.คีย์เทอม2'!$A$9:$DY$58,90,FALSE)=""),"",(IF(VLOOKUP($A53,'02.คีย์เทอม1'!$A$9:$DY$58,91,FALSE)="",VLOOKUP($A53,'02.คีย์เทอม1'!$A$9:$DY$58,90,FALSE),VLOOKUP($A53,'02.คีย์เทอม1'!$A$9:$DY$58,91,FALSE))+IF(VLOOKUP($A53,'03.คีย์เทอม2'!$A$9:$DY$58,91,FALSE)="",VLOOKUP($A53,'03.คีย์เทอม2'!$A$9:$DY$58,90,FALSE),VLOOKUP($A53,'03.คีย์เทอม2'!$A$9:$DY$58,91,FALSE)))*100/200))))</f>
        <v/>
      </c>
      <c r="AN53" s="125" t="str">
        <f>IF(AM$8="","",IF('2.ชื่อนักเรียน'!$R54="ร","ร",IF('2.ชื่อนักเรียน'!$R54="มส","",IF(AM53="","",IF(AM53&gt;=80,4,IF(AM53&gt;=75,3.5,IF(AM53&gt;=70,3,IF(AM53&gt;=65,2.5,IF(AM53&gt;=60,2,IF(AM53&gt;=55,1.5,IF(AM53&gt;=50,1,0)))))))))))</f>
        <v/>
      </c>
      <c r="AO53" s="126" t="str">
        <f>IF(AO$8="","",IF('2.ชื่อนักเรียน'!$R54="ร","ร",IF('2.ชื่อนักเรียน'!$R54="มส","",IF(OR(VLOOKUP($A53,'02.คีย์เทอม1'!$A$9:$DY$58,95,FALSE)="",VLOOKUP($A53,'03.คีย์เทอม2'!$A$9:$DY$58,95,FALSE)=""),"",(IF(VLOOKUP($A53,'02.คีย์เทอม1'!$A$9:$DY$58,96,FALSE)="",VLOOKUP($A53,'02.คีย์เทอม1'!$A$9:$DY$58,95,FALSE),VLOOKUP($A53,'02.คีย์เทอม1'!$A$9:$DY$58,96,FALSE))+IF(VLOOKUP($A53,'03.คีย์เทอม2'!$A$9:$DY$58,96,FALSE)="",VLOOKUP($A53,'03.คีย์เทอม2'!$A$9:$DY$58,95,FALSE),VLOOKUP($A53,'03.คีย์เทอม2'!$A$9:$DY$58,96,FALSE)))*100/200))))</f>
        <v/>
      </c>
      <c r="AP53" s="125" t="str">
        <f>IF(AO$8="","",IF('2.ชื่อนักเรียน'!$R54="ร","ร",IF('2.ชื่อนักเรียน'!$R54="มส","",IF(AO53="","",IF(AO53&gt;=80,4,IF(AO53&gt;=75,3.5,IF(AO53&gt;=70,3,IF(AO53&gt;=65,2.5,IF(AO53&gt;=60,2,IF(AO53&gt;=55,1.5,IF(AO53&gt;=50,1,0)))))))))))</f>
        <v/>
      </c>
      <c r="AQ53" s="126" t="str">
        <f>IF(AQ$8="","",IF('2.ชื่อนักเรียน'!$R54="ร","ร",IF('2.ชื่อนักเรียน'!$R54="มส","",IF(OR(VLOOKUP($A53,'02.คีย์เทอม1'!$A$9:$DY$58,100,FALSE)="",VLOOKUP($A53,'03.คีย์เทอม2'!$A$9:$DY$58,100,FALSE)=""),"",(IF(VLOOKUP($A53,'02.คีย์เทอม1'!$A$9:$DY$58,101,FALSE)="",VLOOKUP($A53,'02.คีย์เทอม1'!$A$9:$DY$58,100,FALSE),VLOOKUP($A53,'02.คีย์เทอม1'!$A$9:$DY$58,101,FALSE))+IF(VLOOKUP($A53,'03.คีย์เทอม2'!$A$9:$DY$58,101,FALSE)="",VLOOKUP($A53,'03.คีย์เทอม2'!$A$9:$DY$58,100,FALSE),VLOOKUP($A53,'03.คีย์เทอม2'!$A$9:$DY$58,101,FALSE)))*100/200))))</f>
        <v/>
      </c>
      <c r="AR53" s="125" t="str">
        <f>IF(AQ$8="","",IF('2.ชื่อนักเรียน'!$R54="ร","ร",IF('2.ชื่อนักเรียน'!$R54="มส","",IF(AQ53="","",IF(AQ53&gt;=80,4,IF(AQ53&gt;=75,3.5,IF(AQ53&gt;=70,3,IF(AQ53&gt;=65,2.5,IF(AQ53&gt;=60,2,IF(AQ53&gt;=55,1.5,IF(AQ53&gt;=50,1,0)))))))))))</f>
        <v/>
      </c>
      <c r="AS53" s="126" t="str">
        <f>IF(AS$8="","",IF('2.ชื่อนักเรียน'!$R54="ร","ร",IF('2.ชื่อนักเรียน'!$R54="มส","",IF(OR(VLOOKUP($A53,'02.คีย์เทอม1'!$A$9:$DY$58,105,FALSE)="",VLOOKUP($A53,'03.คีย์เทอม2'!$A$9:$DY$58,105,FALSE)=""),"",(IF(VLOOKUP($A53,'02.คีย์เทอม1'!$A$9:$DY$58,106,FALSE)="",VLOOKUP($A53,'02.คีย์เทอม1'!$A$9:$DY$58,105,FALSE),VLOOKUP($A53,'02.คีย์เทอม1'!$A$9:$DY$58,106,FALSE))+IF(VLOOKUP($A53,'03.คีย์เทอม2'!$A$9:$DY$58,106,FALSE)="",VLOOKUP($A53,'03.คีย์เทอม2'!$A$9:$DY$58,105,FALSE),VLOOKUP($A53,'03.คีย์เทอม2'!$A$9:$DY$58,106,FALSE)))*100/200))))</f>
        <v/>
      </c>
      <c r="AT53" s="125" t="str">
        <f>IF(AS$8="","",IF('2.ชื่อนักเรียน'!$R54="ร","ร",IF('2.ชื่อนักเรียน'!$R54="มส","",IF(AS53="","",IF(AS53&gt;=80,4,IF(AS53&gt;=75,3.5,IF(AS53&gt;=70,3,IF(AS53&gt;=65,2.5,IF(AS53&gt;=60,2,IF(AS53&gt;=55,1.5,IF(AS53&gt;=50,1,0)))))))))))</f>
        <v/>
      </c>
      <c r="AU53" s="126" t="str">
        <f t="shared" si="16"/>
        <v/>
      </c>
      <c r="AV53" s="126" t="str">
        <f t="shared" si="17"/>
        <v/>
      </c>
      <c r="AW53" s="541" t="str">
        <f t="shared" si="18"/>
        <v/>
      </c>
      <c r="AX53" s="539" t="str">
        <f>IF('2.ชื่อนักเรียน'!R54="มส","มส",IF('2.ชื่อนักเรียน'!R54="ย้าย","ย้าย",IF('2.ชื่อนักเรียน'!R54="ร","ร",IF(CE53="","",RANK(CE53,$CE$10:$CE$59,0)))))</f>
        <v/>
      </c>
      <c r="AY53" s="393" t="str">
        <f t="shared" si="19"/>
        <v/>
      </c>
      <c r="AZ53" s="381" t="str">
        <f t="shared" si="1"/>
        <v/>
      </c>
      <c r="BA53" s="383" t="str">
        <f t="shared" si="20"/>
        <v/>
      </c>
      <c r="BB53" s="335" t="str">
        <f t="shared" si="2"/>
        <v/>
      </c>
      <c r="BC53" s="335" t="str">
        <f t="shared" si="21"/>
        <v/>
      </c>
      <c r="BD53" s="335" t="str">
        <f t="shared" si="3"/>
        <v/>
      </c>
      <c r="BE53" s="335" t="str">
        <f t="shared" si="4"/>
        <v/>
      </c>
      <c r="BF53" s="331" t="str">
        <f t="shared" si="5"/>
        <v/>
      </c>
      <c r="BG53" s="331" t="str">
        <f t="shared" si="6"/>
        <v/>
      </c>
      <c r="BH53" s="335" t="str">
        <f t="shared" si="7"/>
        <v/>
      </c>
      <c r="BI53" s="335" t="str">
        <f t="shared" si="22"/>
        <v/>
      </c>
      <c r="BJ53" s="335" t="str">
        <f t="shared" si="8"/>
        <v/>
      </c>
      <c r="BK53" s="335" t="str">
        <f t="shared" si="23"/>
        <v/>
      </c>
      <c r="BL53" s="335" t="str">
        <f t="shared" si="9"/>
        <v/>
      </c>
      <c r="BM53" s="335" t="str">
        <f t="shared" si="10"/>
        <v/>
      </c>
      <c r="BN53" s="335" t="str">
        <f t="shared" si="11"/>
        <v/>
      </c>
      <c r="BO53" s="335" t="str">
        <f t="shared" si="12"/>
        <v/>
      </c>
      <c r="BP53" s="331" t="str">
        <f t="shared" si="13"/>
        <v/>
      </c>
      <c r="BQ53" s="384" t="str">
        <f t="shared" si="14"/>
        <v/>
      </c>
      <c r="BR53" s="332" t="str">
        <f t="shared" si="15"/>
        <v/>
      </c>
      <c r="BS53" s="381" t="str">
        <f t="shared" si="24"/>
        <v/>
      </c>
      <c r="BT53" s="331" t="str">
        <f t="shared" si="25"/>
        <v/>
      </c>
      <c r="BU53" s="331" t="str">
        <f t="shared" si="26"/>
        <v/>
      </c>
      <c r="BV53" s="331" t="str">
        <f t="shared" si="27"/>
        <v/>
      </c>
      <c r="BW53" s="331" t="str">
        <f t="shared" si="28"/>
        <v/>
      </c>
      <c r="BX53" s="331" t="str">
        <f t="shared" si="29"/>
        <v/>
      </c>
      <c r="BY53" s="331" t="str">
        <f t="shared" si="30"/>
        <v/>
      </c>
      <c r="BZ53" s="331" t="str">
        <f t="shared" si="31"/>
        <v/>
      </c>
      <c r="CA53" s="331" t="str">
        <f t="shared" si="32"/>
        <v/>
      </c>
      <c r="CB53" s="331" t="str">
        <f t="shared" si="33"/>
        <v/>
      </c>
      <c r="CC53" s="384" t="str">
        <f t="shared" si="34"/>
        <v/>
      </c>
      <c r="CD53" s="332" t="str">
        <f t="shared" si="35"/>
        <v/>
      </c>
      <c r="CE53" s="177" t="str">
        <f t="shared" si="36"/>
        <v/>
      </c>
    </row>
    <row r="54" spans="1:83" s="17" customFormat="1" ht="16.5" customHeight="1" x14ac:dyDescent="0.2">
      <c r="A54" s="18">
        <v>45</v>
      </c>
      <c r="B54" s="122" t="str">
        <f>IF('2.ชื่อนักเรียน'!$C55="","",'2.ชื่อนักเรียน'!$C55)</f>
        <v/>
      </c>
      <c r="C54" s="26" t="str">
        <f>IF('2.ชื่อนักเรียน'!$D55="","",'2.ชื่อนักเรียน'!$D55)</f>
        <v/>
      </c>
      <c r="D54" s="207" t="str">
        <f>IF(D$8="","",IF('2.ชื่อนักเรียน'!$R55="ร","ร",IF('2.ชื่อนักเรียน'!$R55="มส","",IF(OR(VLOOKUP($A54,'02.คีย์เทอม1'!$A$9:$DY$58,10,FALSE)="",VLOOKUP($A54,'03.คีย์เทอม2'!$A$9:$DY$58,10,FALSE)=""),"",(IF(VLOOKUP($A54,'02.คีย์เทอม1'!$A$9:$DY$58,11,FALSE)="",VLOOKUP($A54,'02.คีย์เทอม1'!$A$9:$DY$58,10,FALSE),VLOOKUP($A54,'02.คีย์เทอม1'!$A$9:$DY$58,11,FALSE))+IF(VLOOKUP($A54,'03.คีย์เทอม2'!$A$9:$DY$58,11,FALSE)="",VLOOKUP($A54,'03.คีย์เทอม2'!$A$9:$DY$58,10,FALSE),VLOOKUP($A54,'03.คีย์เทอม2'!$A$9:$DY$58,11,FALSE)))*100/200))))</f>
        <v/>
      </c>
      <c r="E54" s="125" t="str">
        <f>IF(D$8="","",IF('2.ชื่อนักเรียน'!$R55="ร","ร",IF('2.ชื่อนักเรียน'!$R55="มส","",IF(D54="","",IF(D54&gt;=80,4,IF(D54&gt;=75,3.5,IF(D54&gt;=70,3,IF(D54&gt;=65,2.5,IF(D54&gt;=60,2,IF(D54&gt;=55,1.5,IF(D54&gt;=50,1,0)))))))))))</f>
        <v/>
      </c>
      <c r="F54" s="126" t="str">
        <f>IF(F$8="","",IF('2.ชื่อนักเรียน'!$R55="ร","ร",IF('2.ชื่อนักเรียน'!$R55="มส","",IF(OR(VLOOKUP($A54,'02.คีย์เทอม1'!$A$9:$DY$58,15,FALSE)="",VLOOKUP($A54,'03.คีย์เทอม2'!$A$9:$DY$58,15,FALSE)=""),"",(IF(VLOOKUP($A54,'02.คีย์เทอม1'!$A$9:$DY$58,16,FALSE)="",VLOOKUP($A54,'02.คีย์เทอม1'!$A$9:$DY$58,15,FALSE),VLOOKUP($A54,'02.คีย์เทอม1'!$A$9:$DY$58,16,FALSE))+IF(VLOOKUP($A54,'03.คีย์เทอม2'!$A$9:$DY$58,16,FALSE)="",VLOOKUP($A54,'03.คีย์เทอม2'!$A$9:$DY$58,15,FALSE),VLOOKUP($A54,'03.คีย์เทอม2'!$A$9:$DY$58,16,FALSE)))*100/200))))</f>
        <v/>
      </c>
      <c r="G54" s="125" t="str">
        <f>IF(F$8="","",IF('2.ชื่อนักเรียน'!$R55="ร","ร",IF('2.ชื่อนักเรียน'!$R55="มส","",IF(F54="","",IF(F54&gt;=80,4,IF(F54&gt;=75,3.5,IF(F54&gt;=70,3,IF(F54&gt;=65,2.5,IF(F54&gt;=60,2,IF(F54&gt;=55,1.5,IF(F54&gt;=50,1,0)))))))))))</f>
        <v/>
      </c>
      <c r="H54" s="126" t="str">
        <f>IF(H$8="","",IF('2.ชื่อนักเรียน'!$R55="ร","ร",IF('2.ชื่อนักเรียน'!$R55="มส","",IF(OR(VLOOKUP($A54,'02.คีย์เทอม1'!$A$9:$DY$58,20,FALSE)="",VLOOKUP($A54,'03.คีย์เทอม2'!$A$9:$DY$58,20,FALSE)=""),"",(IF(VLOOKUP($A54,'02.คีย์เทอม1'!$A$9:$DY$58,21,FALSE)="",VLOOKUP($A54,'02.คีย์เทอม1'!$A$9:$DY$58,20,FALSE),VLOOKUP($A54,'02.คีย์เทอม1'!$A$9:$DY$58,21,FALSE))+IF(VLOOKUP($A54,'03.คีย์เทอม2'!$A$9:$DY$58,21,FALSE)="",VLOOKUP($A54,'03.คีย์เทอม2'!$A$9:$DY$58,20,FALSE),VLOOKUP($A54,'03.คีย์เทอม2'!$A$9:$DY$58,21,FALSE)))*100/200))))</f>
        <v/>
      </c>
      <c r="I54" s="125" t="str">
        <f>IF(H$8="","",IF('2.ชื่อนักเรียน'!$R55="ร","ร",IF('2.ชื่อนักเรียน'!$R55="มส","",IF(H54="","",IF(H54&gt;=80,4,IF(H54&gt;=75,3.5,IF(H54&gt;=70,3,IF(H54&gt;=65,2.5,IF(H54&gt;=60,2,IF(H54&gt;=55,1.5,IF(H54&gt;=50,1,0)))))))))))</f>
        <v/>
      </c>
      <c r="J54" s="126" t="str">
        <f>IF(J$8="","",IF('2.ชื่อนักเรียน'!$R55="ร","ร",IF('2.ชื่อนักเรียน'!$R55="มส","",IF(OR(VLOOKUP($A54,'02.คีย์เทอม1'!$A$9:$DY$58,25,FALSE)="",VLOOKUP($A54,'03.คีย์เทอม2'!$A$9:$DY$58,25,FALSE)=""),"",(IF(VLOOKUP($A54,'02.คีย์เทอม1'!$A$9:$DY$58,26,FALSE)="",VLOOKUP($A54,'02.คีย์เทอม1'!$A$9:$DY$58,25,FALSE),VLOOKUP($A54,'02.คีย์เทอม1'!$A$9:$DY$58,26,FALSE))+IF(VLOOKUP($A54,'03.คีย์เทอม2'!$A$9:$DY$58,26,FALSE)="",VLOOKUP($A54,'03.คีย์เทอม2'!$A$9:$DY$58,25,FALSE),VLOOKUP($A54,'03.คีย์เทอม2'!$A$9:$DY$58,26,FALSE)))*100/200))))</f>
        <v/>
      </c>
      <c r="K54" s="125" t="str">
        <f>IF(J$8="","",IF('2.ชื่อนักเรียน'!$R55="ร","ร",IF('2.ชื่อนักเรียน'!$R55="มส","",IF(J54="","",IF(J54&gt;=80,4,IF(J54&gt;=75,3.5,IF(J54&gt;=70,3,IF(J54&gt;=65,2.5,IF(J54&gt;=60,2,IF(J54&gt;=55,1.5,IF(J54&gt;=50,1,0)))))))))))</f>
        <v/>
      </c>
      <c r="L54" s="126" t="str">
        <f>IF(L$8="","",IF('2.ชื่อนักเรียน'!$R55="ร","ร",IF('2.ชื่อนักเรียน'!$R55="มส","",IF(OR(VLOOKUP($A54,'02.คีย์เทอม1'!$A$9:$DY$58,30,FALSE)="",VLOOKUP($A54,'03.คีย์เทอม2'!$A$9:$DY$58,30,FALSE)=""),"",(IF(VLOOKUP($A54,'02.คีย์เทอม1'!$A$9:$DY$58,31,FALSE)="",VLOOKUP($A54,'02.คีย์เทอม1'!$A$9:$DY$58,30,FALSE),VLOOKUP($A54,'02.คีย์เทอม1'!$A$9:$DY$58,31,FALSE))+IF(VLOOKUP($A54,'03.คีย์เทอม2'!$A$9:$DY$58,31,FALSE)="",VLOOKUP($A54,'03.คีย์เทอม2'!$A$9:$DY$58,30,FALSE),VLOOKUP($A54,'03.คีย์เทอม2'!$A$9:$DY$58,31,FALSE)))*100/200))))</f>
        <v/>
      </c>
      <c r="M54" s="125" t="str">
        <f>IF(L$8="","",IF('2.ชื่อนักเรียน'!$R55="ร","ร",IF('2.ชื่อนักเรียน'!$R55="มส","",IF(L54="","",IF(L54&gt;=80,4,IF(L54&gt;=75,3.5,IF(L54&gt;=70,3,IF(L54&gt;=65,2.5,IF(L54&gt;=60,2,IF(L54&gt;=55,1.5,IF(L54&gt;=50,1,0)))))))))))</f>
        <v/>
      </c>
      <c r="N54" s="126" t="str">
        <f>IF(N$8="","",IF('2.ชื่อนักเรียน'!$R55="ร","ร",IF('2.ชื่อนักเรียน'!$R55="มส","",IF(OR(VLOOKUP($A54,'02.คีย์เทอม1'!$A$9:$DY$58,35,FALSE)="",VLOOKUP($A54,'03.คีย์เทอม2'!$A$9:$DY$58,35,FALSE)=""),"",(IF(VLOOKUP($A54,'02.คีย์เทอม1'!$A$9:$DY$58,36,FALSE)="",VLOOKUP($A54,'02.คีย์เทอม1'!$A$9:$DY$58,35,FALSE),VLOOKUP($A54,'02.คีย์เทอม1'!$A$9:$DY$58,36,FALSE))+IF(VLOOKUP($A54,'03.คีย์เทอม2'!$A$9:$DY$58,36,FALSE)="",VLOOKUP($A54,'03.คีย์เทอม2'!$A$9:$DY$58,35,FALSE),VLOOKUP($A54,'03.คีย์เทอม2'!$A$9:$DY$58,36,FALSE)))*100/200))))</f>
        <v/>
      </c>
      <c r="O54" s="125" t="str">
        <f>IF(N$8="","",IF('2.ชื่อนักเรียน'!$R55="ร","ร",IF('2.ชื่อนักเรียน'!$R55="มส","",IF(N54="","",IF(N54&gt;=80,4,IF(N54&gt;=75,3.5,IF(N54&gt;=70,3,IF(N54&gt;=65,2.5,IF(N54&gt;=60,2,IF(N54&gt;=55,1.5,IF(N54&gt;=50,1,0)))))))))))</f>
        <v/>
      </c>
      <c r="P54" s="126" t="str">
        <f>IF(P$8="","",IF('2.ชื่อนักเรียน'!$R55="ร","ร",IF('2.ชื่อนักเรียน'!$R55="มส","",IF(OR(VLOOKUP($A54,'02.คีย์เทอม1'!$A$9:$DY$58,40,FALSE)="",VLOOKUP($A54,'03.คีย์เทอม2'!$A$9:$DY$58,40,FALSE)=""),"",(IF(VLOOKUP($A54,'02.คีย์เทอม1'!$A$9:$DY$58,41,FALSE)="",VLOOKUP($A54,'02.คีย์เทอม1'!$A$9:$DY$58,40,FALSE),VLOOKUP($A54,'02.คีย์เทอม1'!$A$9:$DY$58,41,FALSE))+IF(VLOOKUP($A54,'03.คีย์เทอม2'!$A$9:$DY$58,41,FALSE)="",VLOOKUP($A54,'03.คีย์เทอม2'!$A$9:$DY$58,40,FALSE),VLOOKUP($A54,'03.คีย์เทอม2'!$A$9:$DY$58,41,FALSE)))*100/200))))</f>
        <v/>
      </c>
      <c r="Q54" s="125" t="str">
        <f>IF(P$8="","",IF('2.ชื่อนักเรียน'!$R55="ร","ร",IF('2.ชื่อนักเรียน'!$R55="มส","",IF(P54="","",IF(P54&gt;=80,4,IF(P54&gt;=75,3.5,IF(P54&gt;=70,3,IF(P54&gt;=65,2.5,IF(P54&gt;=60,2,IF(P54&gt;=55,1.5,IF(P54&gt;=50,1,0)))))))))))</f>
        <v/>
      </c>
      <c r="R54" s="126" t="str">
        <f>IF(R$8="","",IF('2.ชื่อนักเรียน'!$R55="ร","ร",IF('2.ชื่อนักเรียน'!$R55="มส","",IF(OR(VLOOKUP($A54,'02.คีย์เทอม1'!$A$9:$DY$58,45,FALSE)="",VLOOKUP($A54,'03.คีย์เทอม2'!$A$9:$DY$58,45,FALSE)=""),"",(IF(VLOOKUP($A54,'02.คีย์เทอม1'!$A$9:$DY$58,46,FALSE)="",VLOOKUP($A54,'02.คีย์เทอม1'!$A$9:$DY$58,45,FALSE),VLOOKUP($A54,'02.คีย์เทอม1'!$A$9:$DY$58,46,FALSE))+IF(VLOOKUP($A54,'03.คีย์เทอม2'!$A$9:$DY$58,46,FALSE)="",VLOOKUP($A54,'03.คีย์เทอม2'!$A$9:$DY$58,45,FALSE),VLOOKUP($A54,'03.คีย์เทอม2'!$A$9:$DY$58,46,FALSE)))*100/200))))</f>
        <v/>
      </c>
      <c r="S54" s="125" t="str">
        <f>IF(R$8="","",IF('2.ชื่อนักเรียน'!$R55="ร","ร",IF('2.ชื่อนักเรียน'!$R55="มส","",IF(R54="","",IF(R54&gt;=80,4,IF(R54&gt;=75,3.5,IF(R54&gt;=70,3,IF(R54&gt;=65,2.5,IF(R54&gt;=60,2,IF(R54&gt;=55,1.5,IF(R54&gt;=50,1,0)))))))))))</f>
        <v/>
      </c>
      <c r="T54" s="126" t="str">
        <f>IF(T$8="","",IF('2.ชื่อนักเรียน'!$R55="ร","ร",IF('2.ชื่อนักเรียน'!$R55="มส","",IF(OR(VLOOKUP($A54,'02.คีย์เทอม1'!$A$9:$DY$58,50,FALSE)="",VLOOKUP($A54,'03.คีย์เทอม2'!$A$9:$DY$58,50,FALSE)=""),"",(IF(VLOOKUP($A54,'02.คีย์เทอม1'!$A$9:$DY$58,51,FALSE)="",VLOOKUP($A54,'02.คีย์เทอม1'!$A$9:$DY$58,50,FALSE),VLOOKUP($A54,'02.คีย์เทอม1'!$A$9:$DY$58,51,FALSE))+IF(VLOOKUP($A54,'03.คีย์เทอม2'!$A$9:$DY$58,51,FALSE)="",VLOOKUP($A54,'03.คีย์เทอม2'!$A$9:$DY$58,50,FALSE),VLOOKUP($A54,'03.คีย์เทอม2'!$A$9:$DY$58,51,FALSE)))*100/200))))</f>
        <v/>
      </c>
      <c r="U54" s="125" t="str">
        <f>IF(T$8="","",IF('2.ชื่อนักเรียน'!$R55="ร","ร",IF('2.ชื่อนักเรียน'!$R55="มส","",IF(T54="","",IF(T54&gt;=80,4,IF(T54&gt;=75,3.5,IF(T54&gt;=70,3,IF(T54&gt;=65,2.5,IF(T54&gt;=60,2,IF(T54&gt;=55,1.5,IF(T54&gt;=50,1,0)))))))))))</f>
        <v/>
      </c>
      <c r="V54" s="126" t="str">
        <f>IF(V$8="","",IF('2.ชื่อนักเรียน'!$R55="ร","ร",IF('2.ชื่อนักเรียน'!$R55="มส","",IF(OR(VLOOKUP($A54,'02.คีย์เทอม1'!$A$9:$DY$58,55,FALSE)="",VLOOKUP($A54,'03.คีย์เทอม2'!$A$9:$DY$58,55,FALSE)=""),"",(IF(VLOOKUP($A54,'02.คีย์เทอม1'!$A$9:$DY$58,56,FALSE)="",VLOOKUP($A54,'02.คีย์เทอม1'!$A$9:$DY$58,55,FALSE),VLOOKUP($A54,'02.คีย์เทอม1'!$A$9:$DY$58,56,FALSE))+IF(VLOOKUP($A54,'03.คีย์เทอม2'!$A$9:$DY$58,56,FALSE)="",VLOOKUP($A54,'03.คีย์เทอม2'!$A$9:$DY$58,55,FALSE),VLOOKUP($A54,'03.คีย์เทอม2'!$A$9:$DY$58,56,FALSE)))*100/200))))</f>
        <v/>
      </c>
      <c r="W54" s="208" t="str">
        <f>IF(V$8="","",IF('2.ชื่อนักเรียน'!$R55="ร","ร",IF('2.ชื่อนักเรียน'!$R55="มส","",IF(V54="","",IF(V54&gt;=80,4,IF(V54&gt;=75,3.5,IF(V54&gt;=70,3,IF(V54&gt;=65,2.5,IF(V54&gt;=60,2,IF(V54&gt;=55,1.5,IF(V54&gt;=50,1,0)))))))))))</f>
        <v/>
      </c>
      <c r="X54" s="18">
        <v>45</v>
      </c>
      <c r="Y54" s="122" t="str">
        <f>IF('2.ชื่อนักเรียน'!$C55="","",'2.ชื่อนักเรียน'!$C55)</f>
        <v/>
      </c>
      <c r="Z54" s="272" t="str">
        <f>IF('2.ชื่อนักเรียน'!$D55="","",'2.ชื่อนักเรียน'!$D55)</f>
        <v/>
      </c>
      <c r="AA54" s="378" t="str">
        <f>IF(AA$8="","",IF('2.ชื่อนักเรียน'!$R55="ร","ร",IF('2.ชื่อนักเรียน'!$R55="มส","",IF(OR(VLOOKUP($A54,'02.คีย์เทอม1'!$A$9:$DY$58,60,FALSE)="",VLOOKUP($A54,'03.คีย์เทอม2'!$A$9:$DY$58,60,FALSE)=""),"",(IF(VLOOKUP($A54,'02.คีย์เทอม1'!$A$9:$DY$58,61,FALSE)="",VLOOKUP($A54,'02.คีย์เทอม1'!$A$9:$DY$58,60,FALSE),VLOOKUP($A54,'02.คีย์เทอม1'!$A$9:$DY$58,61,FALSE))+IF(VLOOKUP($A54,'03.คีย์เทอม2'!$A$9:$DY$58,61,FALSE)="",VLOOKUP($A54,'03.คีย์เทอม2'!$A$9:$DY$58,60,FALSE),VLOOKUP($A54,'03.คีย์เทอม2'!$A$9:$DY$58,61,FALSE)))*100/200))))</f>
        <v/>
      </c>
      <c r="AB54" s="125" t="str">
        <f>IF(AA$8="","",IF('2.ชื่อนักเรียน'!$R55="ร","ร",IF('2.ชื่อนักเรียน'!$R55="มส","",IF(AA54="","",IF(AA54&gt;=80,4,IF(AA54&gt;=75,3.5,IF(AA54&gt;=70,3,IF(AA54&gt;=65,2.5,IF(AA54&gt;=60,2,IF(AA54&gt;=55,1.5,IF(AA54&gt;=50,1,0)))))))))))</f>
        <v/>
      </c>
      <c r="AC54" s="126" t="str">
        <f>IF(AC$8="","",IF('2.ชื่อนักเรียน'!$R55="ร","ร",IF('2.ชื่อนักเรียน'!$R55="มส","",IF(OR(VLOOKUP($A54,'02.คีย์เทอม1'!$A$9:$DY$58,65,FALSE)="",VLOOKUP($A54,'03.คีย์เทอม2'!$A$9:$DY$58,65,FALSE)=""),"",(IF(VLOOKUP($A54,'02.คีย์เทอม1'!$A$9:$DY$58,66,FALSE)="",VLOOKUP($A54,'02.คีย์เทอม1'!$A$9:$DY$58,65,FALSE),VLOOKUP($A54,'02.คีย์เทอม1'!$A$9:$DY$58,66,FALSE))+IF(VLOOKUP($A54,'03.คีย์เทอม2'!$A$9:$DY$58,66,FALSE)="",VLOOKUP($A54,'03.คีย์เทอม2'!$A$9:$DY$58,65,FALSE),VLOOKUP($A54,'03.คีย์เทอม2'!$A$9:$DY$58,66,FALSE)))*100/200))))</f>
        <v/>
      </c>
      <c r="AD54" s="125" t="str">
        <f>IF(AC$8="","",IF('2.ชื่อนักเรียน'!$R55="ร","ร",IF('2.ชื่อนักเรียน'!$R55="มส","",IF(AC54="","",IF(AC54&gt;=80,4,IF(AC54&gt;=75,3.5,IF(AC54&gt;=70,3,IF(AC54&gt;=65,2.5,IF(AC54&gt;=60,2,IF(AC54&gt;=55,1.5,IF(AC54&gt;=50,1,0)))))))))))</f>
        <v/>
      </c>
      <c r="AE54" s="126" t="str">
        <f>IF(AE$8="","",IF('2.ชื่อนักเรียน'!$R55="ร","ร",IF('2.ชื่อนักเรียน'!$R55="มส","",IF(OR(VLOOKUP($A54,'02.คีย์เทอม1'!$A$9:$DY$58,70,FALSE)="",VLOOKUP($A54,'03.คีย์เทอม2'!$A$9:$DY$58,70,FALSE)=""),"",(IF(VLOOKUP($A54,'02.คีย์เทอม1'!$A$9:$DY$58,71,FALSE)="",VLOOKUP($A54,'02.คีย์เทอม1'!$A$9:$DY$58,70,FALSE),VLOOKUP($A54,'02.คีย์เทอม1'!$A$9:$DY$58,71,FALSE))+IF(VLOOKUP($A54,'03.คีย์เทอม2'!$A$9:$DY$58,71,FALSE)="",VLOOKUP($A54,'03.คีย์เทอม2'!$A$9:$DY$58,70,FALSE),VLOOKUP($A54,'03.คีย์เทอม2'!$A$9:$DY$58,71,FALSE)))*100/200))))</f>
        <v/>
      </c>
      <c r="AF54" s="125" t="str">
        <f>IF(AE$8="","",IF('2.ชื่อนักเรียน'!$R55="ร","ร",IF('2.ชื่อนักเรียน'!$R55="มส","",IF(AE54="","",IF(AE54&gt;=80,4,IF(AE54&gt;=75,3.5,IF(AE54&gt;=70,3,IF(AE54&gt;=65,2.5,IF(AE54&gt;=60,2,IF(AE54&gt;=55,1.5,IF(AE54&gt;=50,1,0)))))))))))</f>
        <v/>
      </c>
      <c r="AG54" s="126" t="str">
        <f>IF(AG$8="","",IF('2.ชื่อนักเรียน'!$R55="ร","ร",IF('2.ชื่อนักเรียน'!$R55="มส","",IF(OR(VLOOKUP($A54,'02.คีย์เทอม1'!$A$9:$DY$58,75,FALSE)="",VLOOKUP($A54,'03.คีย์เทอม2'!$A$9:$DY$58,75,FALSE)=""),"",(IF(VLOOKUP($A54,'02.คีย์เทอม1'!$A$9:$DY$58,76,FALSE)="",VLOOKUP($A54,'02.คีย์เทอม1'!$A$9:$DY$58,75,FALSE),VLOOKUP($A54,'02.คีย์เทอม1'!$A$9:$DY$58,76,FALSE))+IF(VLOOKUP($A54,'03.คีย์เทอม2'!$A$9:$DY$58,76,FALSE)="",VLOOKUP($A54,'03.คีย์เทอม2'!$A$9:$DY$58,75,FALSE),VLOOKUP($A54,'03.คีย์เทอม2'!$A$9:$DY$58,76,FALSE)))*100/200))))</f>
        <v/>
      </c>
      <c r="AH54" s="125" t="str">
        <f>IF(AG$8="","",IF('2.ชื่อนักเรียน'!$R55="ร","ร",IF('2.ชื่อนักเรียน'!$R55="มส","",IF(AG54="","",IF(AG54&gt;=80,4,IF(AG54&gt;=75,3.5,IF(AG54&gt;=70,3,IF(AG54&gt;=65,2.5,IF(AG54&gt;=60,2,IF(AG54&gt;=55,1.5,IF(AG54&gt;=50,1,0)))))))))))</f>
        <v/>
      </c>
      <c r="AI54" s="126" t="str">
        <f>IF(AI$8="","",IF('2.ชื่อนักเรียน'!$R55="ร","ร",IF('2.ชื่อนักเรียน'!$R55="มส","",IF(OR(VLOOKUP($A54,'02.คีย์เทอม1'!$A$9:$DY$58,80,FALSE)="",VLOOKUP($A54,'03.คีย์เทอม2'!$A$9:$DY$58,80,FALSE)=""),"",(IF(VLOOKUP($A54,'02.คีย์เทอม1'!$A$9:$DY$58,81,FALSE)="",VLOOKUP($A54,'02.คีย์เทอม1'!$A$9:$DY$58,80,FALSE),VLOOKUP($A54,'02.คีย์เทอม1'!$A$9:$DY$58,81,FALSE))+IF(VLOOKUP($A54,'03.คีย์เทอม2'!$A$9:$DY$58,81,FALSE)="",VLOOKUP($A54,'03.คีย์เทอม2'!$A$9:$DY$58,80,FALSE),VLOOKUP($A54,'03.คีย์เทอม2'!$A$9:$DY$58,81,FALSE)))*100/200))))</f>
        <v/>
      </c>
      <c r="AJ54" s="125" t="str">
        <f>IF(AI$8="","",IF('2.ชื่อนักเรียน'!$R55="ร","ร",IF('2.ชื่อนักเรียน'!$R55="มส","",IF(AI54="","",IF(AI54&gt;=80,4,IF(AI54&gt;=75,3.5,IF(AI54&gt;=70,3,IF(AI54&gt;=65,2.5,IF(AI54&gt;=60,2,IF(AI54&gt;=55,1.5,IF(AI54&gt;=50,1,0)))))))))))</f>
        <v/>
      </c>
      <c r="AK54" s="126" t="str">
        <f>IF(AK$8="","",IF('2.ชื่อนักเรียน'!$R55="ร","ร",IF('2.ชื่อนักเรียน'!$R55="มส","",IF(OR(VLOOKUP($A54,'02.คีย์เทอม1'!$A$9:$DY$58,85,FALSE)="",VLOOKUP($A54,'03.คีย์เทอม2'!$A$9:$DY$58,85,FALSE)=""),"",(IF(VLOOKUP($A54,'02.คีย์เทอม1'!$A$9:$DY$58,86,FALSE)="",VLOOKUP($A54,'02.คีย์เทอม1'!$A$9:$DY$58,85,FALSE),VLOOKUP($A54,'02.คีย์เทอม1'!$A$9:$DY$58,86,FALSE))+IF(VLOOKUP($A54,'03.คีย์เทอม2'!$A$9:$DY$58,86,FALSE)="",VLOOKUP($A54,'03.คีย์เทอม2'!$A$9:$DY$58,85,FALSE),VLOOKUP($A54,'03.คีย์เทอม2'!$A$9:$DY$58,86,FALSE)))*100/200))))</f>
        <v/>
      </c>
      <c r="AL54" s="125" t="str">
        <f>IF(AK$8="","",IF('2.ชื่อนักเรียน'!$R55="ร","ร",IF('2.ชื่อนักเรียน'!$R55="มส","",IF(AK54="","",IF(AK54&gt;=80,4,IF(AK54&gt;=75,3.5,IF(AK54&gt;=70,3,IF(AK54&gt;=65,2.5,IF(AK54&gt;=60,2,IF(AK54&gt;=55,1.5,IF(AK54&gt;=50,1,0)))))))))))</f>
        <v/>
      </c>
      <c r="AM54" s="126" t="str">
        <f>IF(AM$8="","",IF('2.ชื่อนักเรียน'!$R55="ร","ร",IF('2.ชื่อนักเรียน'!$R55="มส","",IF(OR(VLOOKUP($A54,'02.คีย์เทอม1'!$A$9:$DY$58,90,FALSE)="",VLOOKUP($A54,'03.คีย์เทอม2'!$A$9:$DY$58,90,FALSE)=""),"",(IF(VLOOKUP($A54,'02.คีย์เทอม1'!$A$9:$DY$58,91,FALSE)="",VLOOKUP($A54,'02.คีย์เทอม1'!$A$9:$DY$58,90,FALSE),VLOOKUP($A54,'02.คีย์เทอม1'!$A$9:$DY$58,91,FALSE))+IF(VLOOKUP($A54,'03.คีย์เทอม2'!$A$9:$DY$58,91,FALSE)="",VLOOKUP($A54,'03.คีย์เทอม2'!$A$9:$DY$58,90,FALSE),VLOOKUP($A54,'03.คีย์เทอม2'!$A$9:$DY$58,91,FALSE)))*100/200))))</f>
        <v/>
      </c>
      <c r="AN54" s="125" t="str">
        <f>IF(AM$8="","",IF('2.ชื่อนักเรียน'!$R55="ร","ร",IF('2.ชื่อนักเรียน'!$R55="มส","",IF(AM54="","",IF(AM54&gt;=80,4,IF(AM54&gt;=75,3.5,IF(AM54&gt;=70,3,IF(AM54&gt;=65,2.5,IF(AM54&gt;=60,2,IF(AM54&gt;=55,1.5,IF(AM54&gt;=50,1,0)))))))))))</f>
        <v/>
      </c>
      <c r="AO54" s="126" t="str">
        <f>IF(AO$8="","",IF('2.ชื่อนักเรียน'!$R55="ร","ร",IF('2.ชื่อนักเรียน'!$R55="มส","",IF(OR(VLOOKUP($A54,'02.คีย์เทอม1'!$A$9:$DY$58,95,FALSE)="",VLOOKUP($A54,'03.คีย์เทอม2'!$A$9:$DY$58,95,FALSE)=""),"",(IF(VLOOKUP($A54,'02.คีย์เทอม1'!$A$9:$DY$58,96,FALSE)="",VLOOKUP($A54,'02.คีย์เทอม1'!$A$9:$DY$58,95,FALSE),VLOOKUP($A54,'02.คีย์เทอม1'!$A$9:$DY$58,96,FALSE))+IF(VLOOKUP($A54,'03.คีย์เทอม2'!$A$9:$DY$58,96,FALSE)="",VLOOKUP($A54,'03.คีย์เทอม2'!$A$9:$DY$58,95,FALSE),VLOOKUP($A54,'03.คีย์เทอม2'!$A$9:$DY$58,96,FALSE)))*100/200))))</f>
        <v/>
      </c>
      <c r="AP54" s="125" t="str">
        <f>IF(AO$8="","",IF('2.ชื่อนักเรียน'!$R55="ร","ร",IF('2.ชื่อนักเรียน'!$R55="มส","",IF(AO54="","",IF(AO54&gt;=80,4,IF(AO54&gt;=75,3.5,IF(AO54&gt;=70,3,IF(AO54&gt;=65,2.5,IF(AO54&gt;=60,2,IF(AO54&gt;=55,1.5,IF(AO54&gt;=50,1,0)))))))))))</f>
        <v/>
      </c>
      <c r="AQ54" s="126" t="str">
        <f>IF(AQ$8="","",IF('2.ชื่อนักเรียน'!$R55="ร","ร",IF('2.ชื่อนักเรียน'!$R55="มส","",IF(OR(VLOOKUP($A54,'02.คีย์เทอม1'!$A$9:$DY$58,100,FALSE)="",VLOOKUP($A54,'03.คีย์เทอม2'!$A$9:$DY$58,100,FALSE)=""),"",(IF(VLOOKUP($A54,'02.คีย์เทอม1'!$A$9:$DY$58,101,FALSE)="",VLOOKUP($A54,'02.คีย์เทอม1'!$A$9:$DY$58,100,FALSE),VLOOKUP($A54,'02.คีย์เทอม1'!$A$9:$DY$58,101,FALSE))+IF(VLOOKUP($A54,'03.คีย์เทอม2'!$A$9:$DY$58,101,FALSE)="",VLOOKUP($A54,'03.คีย์เทอม2'!$A$9:$DY$58,100,FALSE),VLOOKUP($A54,'03.คีย์เทอม2'!$A$9:$DY$58,101,FALSE)))*100/200))))</f>
        <v/>
      </c>
      <c r="AR54" s="125" t="str">
        <f>IF(AQ$8="","",IF('2.ชื่อนักเรียน'!$R55="ร","ร",IF('2.ชื่อนักเรียน'!$R55="มส","",IF(AQ54="","",IF(AQ54&gt;=80,4,IF(AQ54&gt;=75,3.5,IF(AQ54&gt;=70,3,IF(AQ54&gt;=65,2.5,IF(AQ54&gt;=60,2,IF(AQ54&gt;=55,1.5,IF(AQ54&gt;=50,1,0)))))))))))</f>
        <v/>
      </c>
      <c r="AS54" s="126" t="str">
        <f>IF(AS$8="","",IF('2.ชื่อนักเรียน'!$R55="ร","ร",IF('2.ชื่อนักเรียน'!$R55="มส","",IF(OR(VLOOKUP($A54,'02.คีย์เทอม1'!$A$9:$DY$58,105,FALSE)="",VLOOKUP($A54,'03.คีย์เทอม2'!$A$9:$DY$58,105,FALSE)=""),"",(IF(VLOOKUP($A54,'02.คีย์เทอม1'!$A$9:$DY$58,106,FALSE)="",VLOOKUP($A54,'02.คีย์เทอม1'!$A$9:$DY$58,105,FALSE),VLOOKUP($A54,'02.คีย์เทอม1'!$A$9:$DY$58,106,FALSE))+IF(VLOOKUP($A54,'03.คีย์เทอม2'!$A$9:$DY$58,106,FALSE)="",VLOOKUP($A54,'03.คีย์เทอม2'!$A$9:$DY$58,105,FALSE),VLOOKUP($A54,'03.คีย์เทอม2'!$A$9:$DY$58,106,FALSE)))*100/200))))</f>
        <v/>
      </c>
      <c r="AT54" s="125" t="str">
        <f>IF(AS$8="","",IF('2.ชื่อนักเรียน'!$R55="ร","ร",IF('2.ชื่อนักเรียน'!$R55="มส","",IF(AS54="","",IF(AS54&gt;=80,4,IF(AS54&gt;=75,3.5,IF(AS54&gt;=70,3,IF(AS54&gt;=65,2.5,IF(AS54&gt;=60,2,IF(AS54&gt;=55,1.5,IF(AS54&gt;=50,1,0)))))))))))</f>
        <v/>
      </c>
      <c r="AU54" s="126" t="str">
        <f t="shared" si="16"/>
        <v/>
      </c>
      <c r="AV54" s="126" t="str">
        <f t="shared" si="17"/>
        <v/>
      </c>
      <c r="AW54" s="541" t="str">
        <f t="shared" si="18"/>
        <v/>
      </c>
      <c r="AX54" s="539" t="str">
        <f>IF('2.ชื่อนักเรียน'!R55="มส","มส",IF('2.ชื่อนักเรียน'!R55="ย้าย","ย้าย",IF('2.ชื่อนักเรียน'!R55="ร","ร",IF(CE54="","",RANK(CE54,$CE$10:$CE$59,0)))))</f>
        <v/>
      </c>
      <c r="AY54" s="393" t="str">
        <f t="shared" si="19"/>
        <v/>
      </c>
      <c r="AZ54" s="381" t="str">
        <f t="shared" si="1"/>
        <v/>
      </c>
      <c r="BA54" s="381" t="str">
        <f t="shared" si="20"/>
        <v/>
      </c>
      <c r="BB54" s="335" t="str">
        <f t="shared" si="2"/>
        <v/>
      </c>
      <c r="BC54" s="335" t="str">
        <f t="shared" si="21"/>
        <v/>
      </c>
      <c r="BD54" s="335" t="str">
        <f t="shared" si="3"/>
        <v/>
      </c>
      <c r="BE54" s="335" t="str">
        <f t="shared" si="4"/>
        <v/>
      </c>
      <c r="BF54" s="331" t="str">
        <f t="shared" si="5"/>
        <v/>
      </c>
      <c r="BG54" s="331" t="str">
        <f t="shared" si="6"/>
        <v/>
      </c>
      <c r="BH54" s="335" t="str">
        <f t="shared" si="7"/>
        <v/>
      </c>
      <c r="BI54" s="335" t="str">
        <f t="shared" si="22"/>
        <v/>
      </c>
      <c r="BJ54" s="335" t="str">
        <f t="shared" si="8"/>
        <v/>
      </c>
      <c r="BK54" s="335" t="str">
        <f t="shared" si="23"/>
        <v/>
      </c>
      <c r="BL54" s="335" t="str">
        <f t="shared" si="9"/>
        <v/>
      </c>
      <c r="BM54" s="335" t="str">
        <f t="shared" si="10"/>
        <v/>
      </c>
      <c r="BN54" s="335" t="str">
        <f t="shared" si="11"/>
        <v/>
      </c>
      <c r="BO54" s="335" t="str">
        <f t="shared" si="12"/>
        <v/>
      </c>
      <c r="BP54" s="331" t="str">
        <f t="shared" si="13"/>
        <v/>
      </c>
      <c r="BQ54" s="384" t="str">
        <f t="shared" si="14"/>
        <v/>
      </c>
      <c r="BR54" s="332" t="str">
        <f t="shared" si="15"/>
        <v/>
      </c>
      <c r="BS54" s="381" t="str">
        <f t="shared" si="24"/>
        <v/>
      </c>
      <c r="BT54" s="331" t="str">
        <f t="shared" si="25"/>
        <v/>
      </c>
      <c r="BU54" s="331" t="str">
        <f t="shared" si="26"/>
        <v/>
      </c>
      <c r="BV54" s="331" t="str">
        <f t="shared" si="27"/>
        <v/>
      </c>
      <c r="BW54" s="331" t="str">
        <f t="shared" si="28"/>
        <v/>
      </c>
      <c r="BX54" s="331" t="str">
        <f t="shared" si="29"/>
        <v/>
      </c>
      <c r="BY54" s="331" t="str">
        <f t="shared" si="30"/>
        <v/>
      </c>
      <c r="BZ54" s="331" t="str">
        <f t="shared" si="31"/>
        <v/>
      </c>
      <c r="CA54" s="331" t="str">
        <f t="shared" si="32"/>
        <v/>
      </c>
      <c r="CB54" s="331" t="str">
        <f t="shared" si="33"/>
        <v/>
      </c>
      <c r="CC54" s="384" t="str">
        <f t="shared" si="34"/>
        <v/>
      </c>
      <c r="CD54" s="332" t="str">
        <f t="shared" si="35"/>
        <v/>
      </c>
      <c r="CE54" s="177" t="str">
        <f t="shared" si="36"/>
        <v/>
      </c>
    </row>
    <row r="55" spans="1:83" s="17" customFormat="1" ht="16.5" customHeight="1" x14ac:dyDescent="0.2">
      <c r="A55" s="18">
        <v>46</v>
      </c>
      <c r="B55" s="122" t="str">
        <f>IF('2.ชื่อนักเรียน'!$C56="","",'2.ชื่อนักเรียน'!$C56)</f>
        <v/>
      </c>
      <c r="C55" s="26" t="str">
        <f>IF('2.ชื่อนักเรียน'!$D56="","",'2.ชื่อนักเรียน'!$D56)</f>
        <v/>
      </c>
      <c r="D55" s="207" t="str">
        <f>IF(D$8="","",IF('2.ชื่อนักเรียน'!$R56="ร","ร",IF('2.ชื่อนักเรียน'!$R56="มส","",IF(OR(VLOOKUP($A55,'02.คีย์เทอม1'!$A$9:$DY$58,10,FALSE)="",VLOOKUP($A55,'03.คีย์เทอม2'!$A$9:$DY$58,10,FALSE)=""),"",(IF(VLOOKUP($A55,'02.คีย์เทอม1'!$A$9:$DY$58,11,FALSE)="",VLOOKUP($A55,'02.คีย์เทอม1'!$A$9:$DY$58,10,FALSE),VLOOKUP($A55,'02.คีย์เทอม1'!$A$9:$DY$58,11,FALSE))+IF(VLOOKUP($A55,'03.คีย์เทอม2'!$A$9:$DY$58,11,FALSE)="",VLOOKUP($A55,'03.คีย์เทอม2'!$A$9:$DY$58,10,FALSE),VLOOKUP($A55,'03.คีย์เทอม2'!$A$9:$DY$58,11,FALSE)))*100/200))))</f>
        <v/>
      </c>
      <c r="E55" s="125" t="str">
        <f>IF(D$8="","",IF('2.ชื่อนักเรียน'!$R56="ร","ร",IF('2.ชื่อนักเรียน'!$R56="มส","",IF(D55="","",IF(D55&gt;=80,4,IF(D55&gt;=75,3.5,IF(D55&gt;=70,3,IF(D55&gt;=65,2.5,IF(D55&gt;=60,2,IF(D55&gt;=55,1.5,IF(D55&gt;=50,1,0)))))))))))</f>
        <v/>
      </c>
      <c r="F55" s="126" t="str">
        <f>IF(F$8="","",IF('2.ชื่อนักเรียน'!$R56="ร","ร",IF('2.ชื่อนักเรียน'!$R56="มส","",IF(OR(VLOOKUP($A55,'02.คีย์เทอม1'!$A$9:$DY$58,15,FALSE)="",VLOOKUP($A55,'03.คีย์เทอม2'!$A$9:$DY$58,15,FALSE)=""),"",(IF(VLOOKUP($A55,'02.คีย์เทอม1'!$A$9:$DY$58,16,FALSE)="",VLOOKUP($A55,'02.คีย์เทอม1'!$A$9:$DY$58,15,FALSE),VLOOKUP($A55,'02.คีย์เทอม1'!$A$9:$DY$58,16,FALSE))+IF(VLOOKUP($A55,'03.คีย์เทอม2'!$A$9:$DY$58,16,FALSE)="",VLOOKUP($A55,'03.คีย์เทอม2'!$A$9:$DY$58,15,FALSE),VLOOKUP($A55,'03.คีย์เทอม2'!$A$9:$DY$58,16,FALSE)))*100/200))))</f>
        <v/>
      </c>
      <c r="G55" s="125" t="str">
        <f>IF(F$8="","",IF('2.ชื่อนักเรียน'!$R56="ร","ร",IF('2.ชื่อนักเรียน'!$R56="มส","",IF(F55="","",IF(F55&gt;=80,4,IF(F55&gt;=75,3.5,IF(F55&gt;=70,3,IF(F55&gt;=65,2.5,IF(F55&gt;=60,2,IF(F55&gt;=55,1.5,IF(F55&gt;=50,1,0)))))))))))</f>
        <v/>
      </c>
      <c r="H55" s="126" t="str">
        <f>IF(H$8="","",IF('2.ชื่อนักเรียน'!$R56="ร","ร",IF('2.ชื่อนักเรียน'!$R56="มส","",IF(OR(VLOOKUP($A55,'02.คีย์เทอม1'!$A$9:$DY$58,20,FALSE)="",VLOOKUP($A55,'03.คีย์เทอม2'!$A$9:$DY$58,20,FALSE)=""),"",(IF(VLOOKUP($A55,'02.คีย์เทอม1'!$A$9:$DY$58,21,FALSE)="",VLOOKUP($A55,'02.คีย์เทอม1'!$A$9:$DY$58,20,FALSE),VLOOKUP($A55,'02.คีย์เทอม1'!$A$9:$DY$58,21,FALSE))+IF(VLOOKUP($A55,'03.คีย์เทอม2'!$A$9:$DY$58,21,FALSE)="",VLOOKUP($A55,'03.คีย์เทอม2'!$A$9:$DY$58,20,FALSE),VLOOKUP($A55,'03.คีย์เทอม2'!$A$9:$DY$58,21,FALSE)))*100/200))))</f>
        <v/>
      </c>
      <c r="I55" s="125" t="str">
        <f>IF(H$8="","",IF('2.ชื่อนักเรียน'!$R56="ร","ร",IF('2.ชื่อนักเรียน'!$R56="มส","",IF(H55="","",IF(H55&gt;=80,4,IF(H55&gt;=75,3.5,IF(H55&gt;=70,3,IF(H55&gt;=65,2.5,IF(H55&gt;=60,2,IF(H55&gt;=55,1.5,IF(H55&gt;=50,1,0)))))))))))</f>
        <v/>
      </c>
      <c r="J55" s="126" t="str">
        <f>IF(J$8="","",IF('2.ชื่อนักเรียน'!$R56="ร","ร",IF('2.ชื่อนักเรียน'!$R56="มส","",IF(OR(VLOOKUP($A55,'02.คีย์เทอม1'!$A$9:$DY$58,25,FALSE)="",VLOOKUP($A55,'03.คีย์เทอม2'!$A$9:$DY$58,25,FALSE)=""),"",(IF(VLOOKUP($A55,'02.คีย์เทอม1'!$A$9:$DY$58,26,FALSE)="",VLOOKUP($A55,'02.คีย์เทอม1'!$A$9:$DY$58,25,FALSE),VLOOKUP($A55,'02.คีย์เทอม1'!$A$9:$DY$58,26,FALSE))+IF(VLOOKUP($A55,'03.คีย์เทอม2'!$A$9:$DY$58,26,FALSE)="",VLOOKUP($A55,'03.คีย์เทอม2'!$A$9:$DY$58,25,FALSE),VLOOKUP($A55,'03.คีย์เทอม2'!$A$9:$DY$58,26,FALSE)))*100/200))))</f>
        <v/>
      </c>
      <c r="K55" s="125" t="str">
        <f>IF(J$8="","",IF('2.ชื่อนักเรียน'!$R56="ร","ร",IF('2.ชื่อนักเรียน'!$R56="มส","",IF(J55="","",IF(J55&gt;=80,4,IF(J55&gt;=75,3.5,IF(J55&gt;=70,3,IF(J55&gt;=65,2.5,IF(J55&gt;=60,2,IF(J55&gt;=55,1.5,IF(J55&gt;=50,1,0)))))))))))</f>
        <v/>
      </c>
      <c r="L55" s="126" t="str">
        <f>IF(L$8="","",IF('2.ชื่อนักเรียน'!$R56="ร","ร",IF('2.ชื่อนักเรียน'!$R56="มส","",IF(OR(VLOOKUP($A55,'02.คีย์เทอม1'!$A$9:$DY$58,30,FALSE)="",VLOOKUP($A55,'03.คีย์เทอม2'!$A$9:$DY$58,30,FALSE)=""),"",(IF(VLOOKUP($A55,'02.คีย์เทอม1'!$A$9:$DY$58,31,FALSE)="",VLOOKUP($A55,'02.คีย์เทอม1'!$A$9:$DY$58,30,FALSE),VLOOKUP($A55,'02.คีย์เทอม1'!$A$9:$DY$58,31,FALSE))+IF(VLOOKUP($A55,'03.คีย์เทอม2'!$A$9:$DY$58,31,FALSE)="",VLOOKUP($A55,'03.คีย์เทอม2'!$A$9:$DY$58,30,FALSE),VLOOKUP($A55,'03.คีย์เทอม2'!$A$9:$DY$58,31,FALSE)))*100/200))))</f>
        <v/>
      </c>
      <c r="M55" s="125" t="str">
        <f>IF(L$8="","",IF('2.ชื่อนักเรียน'!$R56="ร","ร",IF('2.ชื่อนักเรียน'!$R56="มส","",IF(L55="","",IF(L55&gt;=80,4,IF(L55&gt;=75,3.5,IF(L55&gt;=70,3,IF(L55&gt;=65,2.5,IF(L55&gt;=60,2,IF(L55&gt;=55,1.5,IF(L55&gt;=50,1,0)))))))))))</f>
        <v/>
      </c>
      <c r="N55" s="126" t="str">
        <f>IF(N$8="","",IF('2.ชื่อนักเรียน'!$R56="ร","ร",IF('2.ชื่อนักเรียน'!$R56="มส","",IF(OR(VLOOKUP($A55,'02.คีย์เทอม1'!$A$9:$DY$58,35,FALSE)="",VLOOKUP($A55,'03.คีย์เทอม2'!$A$9:$DY$58,35,FALSE)=""),"",(IF(VLOOKUP($A55,'02.คีย์เทอม1'!$A$9:$DY$58,36,FALSE)="",VLOOKUP($A55,'02.คีย์เทอม1'!$A$9:$DY$58,35,FALSE),VLOOKUP($A55,'02.คีย์เทอม1'!$A$9:$DY$58,36,FALSE))+IF(VLOOKUP($A55,'03.คีย์เทอม2'!$A$9:$DY$58,36,FALSE)="",VLOOKUP($A55,'03.คีย์เทอม2'!$A$9:$DY$58,35,FALSE),VLOOKUP($A55,'03.คีย์เทอม2'!$A$9:$DY$58,36,FALSE)))*100/200))))</f>
        <v/>
      </c>
      <c r="O55" s="125" t="str">
        <f>IF(N$8="","",IF('2.ชื่อนักเรียน'!$R56="ร","ร",IF('2.ชื่อนักเรียน'!$R56="มส","",IF(N55="","",IF(N55&gt;=80,4,IF(N55&gt;=75,3.5,IF(N55&gt;=70,3,IF(N55&gt;=65,2.5,IF(N55&gt;=60,2,IF(N55&gt;=55,1.5,IF(N55&gt;=50,1,0)))))))))))</f>
        <v/>
      </c>
      <c r="P55" s="126" t="str">
        <f>IF(P$8="","",IF('2.ชื่อนักเรียน'!$R56="ร","ร",IF('2.ชื่อนักเรียน'!$R56="มส","",IF(OR(VLOOKUP($A55,'02.คีย์เทอม1'!$A$9:$DY$58,40,FALSE)="",VLOOKUP($A55,'03.คีย์เทอม2'!$A$9:$DY$58,40,FALSE)=""),"",(IF(VLOOKUP($A55,'02.คีย์เทอม1'!$A$9:$DY$58,41,FALSE)="",VLOOKUP($A55,'02.คีย์เทอม1'!$A$9:$DY$58,40,FALSE),VLOOKUP($A55,'02.คีย์เทอม1'!$A$9:$DY$58,41,FALSE))+IF(VLOOKUP($A55,'03.คีย์เทอม2'!$A$9:$DY$58,41,FALSE)="",VLOOKUP($A55,'03.คีย์เทอม2'!$A$9:$DY$58,40,FALSE),VLOOKUP($A55,'03.คีย์เทอม2'!$A$9:$DY$58,41,FALSE)))*100/200))))</f>
        <v/>
      </c>
      <c r="Q55" s="125" t="str">
        <f>IF(P$8="","",IF('2.ชื่อนักเรียน'!$R56="ร","ร",IF('2.ชื่อนักเรียน'!$R56="มส","",IF(P55="","",IF(P55&gt;=80,4,IF(P55&gt;=75,3.5,IF(P55&gt;=70,3,IF(P55&gt;=65,2.5,IF(P55&gt;=60,2,IF(P55&gt;=55,1.5,IF(P55&gt;=50,1,0)))))))))))</f>
        <v/>
      </c>
      <c r="R55" s="126" t="str">
        <f>IF(R$8="","",IF('2.ชื่อนักเรียน'!$R56="ร","ร",IF('2.ชื่อนักเรียน'!$R56="มส","",IF(OR(VLOOKUP($A55,'02.คีย์เทอม1'!$A$9:$DY$58,45,FALSE)="",VLOOKUP($A55,'03.คีย์เทอม2'!$A$9:$DY$58,45,FALSE)=""),"",(IF(VLOOKUP($A55,'02.คีย์เทอม1'!$A$9:$DY$58,46,FALSE)="",VLOOKUP($A55,'02.คีย์เทอม1'!$A$9:$DY$58,45,FALSE),VLOOKUP($A55,'02.คีย์เทอม1'!$A$9:$DY$58,46,FALSE))+IF(VLOOKUP($A55,'03.คีย์เทอม2'!$A$9:$DY$58,46,FALSE)="",VLOOKUP($A55,'03.คีย์เทอม2'!$A$9:$DY$58,45,FALSE),VLOOKUP($A55,'03.คีย์เทอม2'!$A$9:$DY$58,46,FALSE)))*100/200))))</f>
        <v/>
      </c>
      <c r="S55" s="125" t="str">
        <f>IF(R$8="","",IF('2.ชื่อนักเรียน'!$R56="ร","ร",IF('2.ชื่อนักเรียน'!$R56="มส","",IF(R55="","",IF(R55&gt;=80,4,IF(R55&gt;=75,3.5,IF(R55&gt;=70,3,IF(R55&gt;=65,2.5,IF(R55&gt;=60,2,IF(R55&gt;=55,1.5,IF(R55&gt;=50,1,0)))))))))))</f>
        <v/>
      </c>
      <c r="T55" s="126" t="str">
        <f>IF(T$8="","",IF('2.ชื่อนักเรียน'!$R56="ร","ร",IF('2.ชื่อนักเรียน'!$R56="มส","",IF(OR(VLOOKUP($A55,'02.คีย์เทอม1'!$A$9:$DY$58,50,FALSE)="",VLOOKUP($A55,'03.คีย์เทอม2'!$A$9:$DY$58,50,FALSE)=""),"",(IF(VLOOKUP($A55,'02.คีย์เทอม1'!$A$9:$DY$58,51,FALSE)="",VLOOKUP($A55,'02.คีย์เทอม1'!$A$9:$DY$58,50,FALSE),VLOOKUP($A55,'02.คีย์เทอม1'!$A$9:$DY$58,51,FALSE))+IF(VLOOKUP($A55,'03.คีย์เทอม2'!$A$9:$DY$58,51,FALSE)="",VLOOKUP($A55,'03.คีย์เทอม2'!$A$9:$DY$58,50,FALSE),VLOOKUP($A55,'03.คีย์เทอม2'!$A$9:$DY$58,51,FALSE)))*100/200))))</f>
        <v/>
      </c>
      <c r="U55" s="125" t="str">
        <f>IF(T$8="","",IF('2.ชื่อนักเรียน'!$R56="ร","ร",IF('2.ชื่อนักเรียน'!$R56="มส","",IF(T55="","",IF(T55&gt;=80,4,IF(T55&gt;=75,3.5,IF(T55&gt;=70,3,IF(T55&gt;=65,2.5,IF(T55&gt;=60,2,IF(T55&gt;=55,1.5,IF(T55&gt;=50,1,0)))))))))))</f>
        <v/>
      </c>
      <c r="V55" s="126" t="str">
        <f>IF(V$8="","",IF('2.ชื่อนักเรียน'!$R56="ร","ร",IF('2.ชื่อนักเรียน'!$R56="มส","",IF(OR(VLOOKUP($A55,'02.คีย์เทอม1'!$A$9:$DY$58,55,FALSE)="",VLOOKUP($A55,'03.คีย์เทอม2'!$A$9:$DY$58,55,FALSE)=""),"",(IF(VLOOKUP($A55,'02.คีย์เทอม1'!$A$9:$DY$58,56,FALSE)="",VLOOKUP($A55,'02.คีย์เทอม1'!$A$9:$DY$58,55,FALSE),VLOOKUP($A55,'02.คีย์เทอม1'!$A$9:$DY$58,56,FALSE))+IF(VLOOKUP($A55,'03.คีย์เทอม2'!$A$9:$DY$58,56,FALSE)="",VLOOKUP($A55,'03.คีย์เทอม2'!$A$9:$DY$58,55,FALSE),VLOOKUP($A55,'03.คีย์เทอม2'!$A$9:$DY$58,56,FALSE)))*100/200))))</f>
        <v/>
      </c>
      <c r="W55" s="208" t="str">
        <f>IF(V$8="","",IF('2.ชื่อนักเรียน'!$R56="ร","ร",IF('2.ชื่อนักเรียน'!$R56="มส","",IF(V55="","",IF(V55&gt;=80,4,IF(V55&gt;=75,3.5,IF(V55&gt;=70,3,IF(V55&gt;=65,2.5,IF(V55&gt;=60,2,IF(V55&gt;=55,1.5,IF(V55&gt;=50,1,0)))))))))))</f>
        <v/>
      </c>
      <c r="X55" s="18">
        <v>46</v>
      </c>
      <c r="Y55" s="122" t="str">
        <f>IF('2.ชื่อนักเรียน'!$C56="","",'2.ชื่อนักเรียน'!$C56)</f>
        <v/>
      </c>
      <c r="Z55" s="272" t="str">
        <f>IF('2.ชื่อนักเรียน'!$D56="","",'2.ชื่อนักเรียน'!$D56)</f>
        <v/>
      </c>
      <c r="AA55" s="378" t="str">
        <f>IF(AA$8="","",IF('2.ชื่อนักเรียน'!$R56="ร","ร",IF('2.ชื่อนักเรียน'!$R56="มส","",IF(OR(VLOOKUP($A55,'02.คีย์เทอม1'!$A$9:$DY$58,60,FALSE)="",VLOOKUP($A55,'03.คีย์เทอม2'!$A$9:$DY$58,60,FALSE)=""),"",(IF(VLOOKUP($A55,'02.คีย์เทอม1'!$A$9:$DY$58,61,FALSE)="",VLOOKUP($A55,'02.คีย์เทอม1'!$A$9:$DY$58,60,FALSE),VLOOKUP($A55,'02.คีย์เทอม1'!$A$9:$DY$58,61,FALSE))+IF(VLOOKUP($A55,'03.คีย์เทอม2'!$A$9:$DY$58,61,FALSE)="",VLOOKUP($A55,'03.คีย์เทอม2'!$A$9:$DY$58,60,FALSE),VLOOKUP($A55,'03.คีย์เทอม2'!$A$9:$DY$58,61,FALSE)))*100/200))))</f>
        <v/>
      </c>
      <c r="AB55" s="125" t="str">
        <f>IF(AA$8="","",IF('2.ชื่อนักเรียน'!$R56="ร","ร",IF('2.ชื่อนักเรียน'!$R56="มส","",IF(AA55="","",IF(AA55&gt;=80,4,IF(AA55&gt;=75,3.5,IF(AA55&gt;=70,3,IF(AA55&gt;=65,2.5,IF(AA55&gt;=60,2,IF(AA55&gt;=55,1.5,IF(AA55&gt;=50,1,0)))))))))))</f>
        <v/>
      </c>
      <c r="AC55" s="126" t="str">
        <f>IF(AC$8="","",IF('2.ชื่อนักเรียน'!$R56="ร","ร",IF('2.ชื่อนักเรียน'!$R56="มส","",IF(OR(VLOOKUP($A55,'02.คีย์เทอม1'!$A$9:$DY$58,65,FALSE)="",VLOOKUP($A55,'03.คีย์เทอม2'!$A$9:$DY$58,65,FALSE)=""),"",(IF(VLOOKUP($A55,'02.คีย์เทอม1'!$A$9:$DY$58,66,FALSE)="",VLOOKUP($A55,'02.คีย์เทอม1'!$A$9:$DY$58,65,FALSE),VLOOKUP($A55,'02.คีย์เทอม1'!$A$9:$DY$58,66,FALSE))+IF(VLOOKUP($A55,'03.คีย์เทอม2'!$A$9:$DY$58,66,FALSE)="",VLOOKUP($A55,'03.คีย์เทอม2'!$A$9:$DY$58,65,FALSE),VLOOKUP($A55,'03.คีย์เทอม2'!$A$9:$DY$58,66,FALSE)))*100/200))))</f>
        <v/>
      </c>
      <c r="AD55" s="125" t="str">
        <f>IF(AC$8="","",IF('2.ชื่อนักเรียน'!$R56="ร","ร",IF('2.ชื่อนักเรียน'!$R56="มส","",IF(AC55="","",IF(AC55&gt;=80,4,IF(AC55&gt;=75,3.5,IF(AC55&gt;=70,3,IF(AC55&gt;=65,2.5,IF(AC55&gt;=60,2,IF(AC55&gt;=55,1.5,IF(AC55&gt;=50,1,0)))))))))))</f>
        <v/>
      </c>
      <c r="AE55" s="126" t="str">
        <f>IF(AE$8="","",IF('2.ชื่อนักเรียน'!$R56="ร","ร",IF('2.ชื่อนักเรียน'!$R56="มส","",IF(OR(VLOOKUP($A55,'02.คีย์เทอม1'!$A$9:$DY$58,70,FALSE)="",VLOOKUP($A55,'03.คีย์เทอม2'!$A$9:$DY$58,70,FALSE)=""),"",(IF(VLOOKUP($A55,'02.คีย์เทอม1'!$A$9:$DY$58,71,FALSE)="",VLOOKUP($A55,'02.คีย์เทอม1'!$A$9:$DY$58,70,FALSE),VLOOKUP($A55,'02.คีย์เทอม1'!$A$9:$DY$58,71,FALSE))+IF(VLOOKUP($A55,'03.คีย์เทอม2'!$A$9:$DY$58,71,FALSE)="",VLOOKUP($A55,'03.คีย์เทอม2'!$A$9:$DY$58,70,FALSE),VLOOKUP($A55,'03.คีย์เทอม2'!$A$9:$DY$58,71,FALSE)))*100/200))))</f>
        <v/>
      </c>
      <c r="AF55" s="125" t="str">
        <f>IF(AE$8="","",IF('2.ชื่อนักเรียน'!$R56="ร","ร",IF('2.ชื่อนักเรียน'!$R56="มส","",IF(AE55="","",IF(AE55&gt;=80,4,IF(AE55&gt;=75,3.5,IF(AE55&gt;=70,3,IF(AE55&gt;=65,2.5,IF(AE55&gt;=60,2,IF(AE55&gt;=55,1.5,IF(AE55&gt;=50,1,0)))))))))))</f>
        <v/>
      </c>
      <c r="AG55" s="126" t="str">
        <f>IF(AG$8="","",IF('2.ชื่อนักเรียน'!$R56="ร","ร",IF('2.ชื่อนักเรียน'!$R56="มส","",IF(OR(VLOOKUP($A55,'02.คีย์เทอม1'!$A$9:$DY$58,75,FALSE)="",VLOOKUP($A55,'03.คีย์เทอม2'!$A$9:$DY$58,75,FALSE)=""),"",(IF(VLOOKUP($A55,'02.คีย์เทอม1'!$A$9:$DY$58,76,FALSE)="",VLOOKUP($A55,'02.คีย์เทอม1'!$A$9:$DY$58,75,FALSE),VLOOKUP($A55,'02.คีย์เทอม1'!$A$9:$DY$58,76,FALSE))+IF(VLOOKUP($A55,'03.คีย์เทอม2'!$A$9:$DY$58,76,FALSE)="",VLOOKUP($A55,'03.คีย์เทอม2'!$A$9:$DY$58,75,FALSE),VLOOKUP($A55,'03.คีย์เทอม2'!$A$9:$DY$58,76,FALSE)))*100/200))))</f>
        <v/>
      </c>
      <c r="AH55" s="125" t="str">
        <f>IF(AG$8="","",IF('2.ชื่อนักเรียน'!$R56="ร","ร",IF('2.ชื่อนักเรียน'!$R56="มส","",IF(AG55="","",IF(AG55&gt;=80,4,IF(AG55&gt;=75,3.5,IF(AG55&gt;=70,3,IF(AG55&gt;=65,2.5,IF(AG55&gt;=60,2,IF(AG55&gt;=55,1.5,IF(AG55&gt;=50,1,0)))))))))))</f>
        <v/>
      </c>
      <c r="AI55" s="126" t="str">
        <f>IF(AI$8="","",IF('2.ชื่อนักเรียน'!$R56="ร","ร",IF('2.ชื่อนักเรียน'!$R56="มส","",IF(OR(VLOOKUP($A55,'02.คีย์เทอม1'!$A$9:$DY$58,80,FALSE)="",VLOOKUP($A55,'03.คีย์เทอม2'!$A$9:$DY$58,80,FALSE)=""),"",(IF(VLOOKUP($A55,'02.คีย์เทอม1'!$A$9:$DY$58,81,FALSE)="",VLOOKUP($A55,'02.คีย์เทอม1'!$A$9:$DY$58,80,FALSE),VLOOKUP($A55,'02.คีย์เทอม1'!$A$9:$DY$58,81,FALSE))+IF(VLOOKUP($A55,'03.คีย์เทอม2'!$A$9:$DY$58,81,FALSE)="",VLOOKUP($A55,'03.คีย์เทอม2'!$A$9:$DY$58,80,FALSE),VLOOKUP($A55,'03.คีย์เทอม2'!$A$9:$DY$58,81,FALSE)))*100/200))))</f>
        <v/>
      </c>
      <c r="AJ55" s="125" t="str">
        <f>IF(AI$8="","",IF('2.ชื่อนักเรียน'!$R56="ร","ร",IF('2.ชื่อนักเรียน'!$R56="มส","",IF(AI55="","",IF(AI55&gt;=80,4,IF(AI55&gt;=75,3.5,IF(AI55&gt;=70,3,IF(AI55&gt;=65,2.5,IF(AI55&gt;=60,2,IF(AI55&gt;=55,1.5,IF(AI55&gt;=50,1,0)))))))))))</f>
        <v/>
      </c>
      <c r="AK55" s="126" t="str">
        <f>IF(AK$8="","",IF('2.ชื่อนักเรียน'!$R56="ร","ร",IF('2.ชื่อนักเรียน'!$R56="มส","",IF(OR(VLOOKUP($A55,'02.คีย์เทอม1'!$A$9:$DY$58,85,FALSE)="",VLOOKUP($A55,'03.คีย์เทอม2'!$A$9:$DY$58,85,FALSE)=""),"",(IF(VLOOKUP($A55,'02.คีย์เทอม1'!$A$9:$DY$58,86,FALSE)="",VLOOKUP($A55,'02.คีย์เทอม1'!$A$9:$DY$58,85,FALSE),VLOOKUP($A55,'02.คีย์เทอม1'!$A$9:$DY$58,86,FALSE))+IF(VLOOKUP($A55,'03.คีย์เทอม2'!$A$9:$DY$58,86,FALSE)="",VLOOKUP($A55,'03.คีย์เทอม2'!$A$9:$DY$58,85,FALSE),VLOOKUP($A55,'03.คีย์เทอม2'!$A$9:$DY$58,86,FALSE)))*100/200))))</f>
        <v/>
      </c>
      <c r="AL55" s="125" t="str">
        <f>IF(AK$8="","",IF('2.ชื่อนักเรียน'!$R56="ร","ร",IF('2.ชื่อนักเรียน'!$R56="มส","",IF(AK55="","",IF(AK55&gt;=80,4,IF(AK55&gt;=75,3.5,IF(AK55&gt;=70,3,IF(AK55&gt;=65,2.5,IF(AK55&gt;=60,2,IF(AK55&gt;=55,1.5,IF(AK55&gt;=50,1,0)))))))))))</f>
        <v/>
      </c>
      <c r="AM55" s="126" t="str">
        <f>IF(AM$8="","",IF('2.ชื่อนักเรียน'!$R56="ร","ร",IF('2.ชื่อนักเรียน'!$R56="มส","",IF(OR(VLOOKUP($A55,'02.คีย์เทอม1'!$A$9:$DY$58,90,FALSE)="",VLOOKUP($A55,'03.คีย์เทอม2'!$A$9:$DY$58,90,FALSE)=""),"",(IF(VLOOKUP($A55,'02.คีย์เทอม1'!$A$9:$DY$58,91,FALSE)="",VLOOKUP($A55,'02.คีย์เทอม1'!$A$9:$DY$58,90,FALSE),VLOOKUP($A55,'02.คีย์เทอม1'!$A$9:$DY$58,91,FALSE))+IF(VLOOKUP($A55,'03.คีย์เทอม2'!$A$9:$DY$58,91,FALSE)="",VLOOKUP($A55,'03.คีย์เทอม2'!$A$9:$DY$58,90,FALSE),VLOOKUP($A55,'03.คีย์เทอม2'!$A$9:$DY$58,91,FALSE)))*100/200))))</f>
        <v/>
      </c>
      <c r="AN55" s="125" t="str">
        <f>IF(AM$8="","",IF('2.ชื่อนักเรียน'!$R56="ร","ร",IF('2.ชื่อนักเรียน'!$R56="มส","",IF(AM55="","",IF(AM55&gt;=80,4,IF(AM55&gt;=75,3.5,IF(AM55&gt;=70,3,IF(AM55&gt;=65,2.5,IF(AM55&gt;=60,2,IF(AM55&gt;=55,1.5,IF(AM55&gt;=50,1,0)))))))))))</f>
        <v/>
      </c>
      <c r="AO55" s="126" t="str">
        <f>IF(AO$8="","",IF('2.ชื่อนักเรียน'!$R56="ร","ร",IF('2.ชื่อนักเรียน'!$R56="มส","",IF(OR(VLOOKUP($A55,'02.คีย์เทอม1'!$A$9:$DY$58,95,FALSE)="",VLOOKUP($A55,'03.คีย์เทอม2'!$A$9:$DY$58,95,FALSE)=""),"",(IF(VLOOKUP($A55,'02.คีย์เทอม1'!$A$9:$DY$58,96,FALSE)="",VLOOKUP($A55,'02.คีย์เทอม1'!$A$9:$DY$58,95,FALSE),VLOOKUP($A55,'02.คีย์เทอม1'!$A$9:$DY$58,96,FALSE))+IF(VLOOKUP($A55,'03.คีย์เทอม2'!$A$9:$DY$58,96,FALSE)="",VLOOKUP($A55,'03.คีย์เทอม2'!$A$9:$DY$58,95,FALSE),VLOOKUP($A55,'03.คีย์เทอม2'!$A$9:$DY$58,96,FALSE)))*100/200))))</f>
        <v/>
      </c>
      <c r="AP55" s="125" t="str">
        <f>IF(AO$8="","",IF('2.ชื่อนักเรียน'!$R56="ร","ร",IF('2.ชื่อนักเรียน'!$R56="มส","",IF(AO55="","",IF(AO55&gt;=80,4,IF(AO55&gt;=75,3.5,IF(AO55&gt;=70,3,IF(AO55&gt;=65,2.5,IF(AO55&gt;=60,2,IF(AO55&gt;=55,1.5,IF(AO55&gt;=50,1,0)))))))))))</f>
        <v/>
      </c>
      <c r="AQ55" s="126" t="str">
        <f>IF(AQ$8="","",IF('2.ชื่อนักเรียน'!$R56="ร","ร",IF('2.ชื่อนักเรียน'!$R56="มส","",IF(OR(VLOOKUP($A55,'02.คีย์เทอม1'!$A$9:$DY$58,100,FALSE)="",VLOOKUP($A55,'03.คีย์เทอม2'!$A$9:$DY$58,100,FALSE)=""),"",(IF(VLOOKUP($A55,'02.คีย์เทอม1'!$A$9:$DY$58,101,FALSE)="",VLOOKUP($A55,'02.คีย์เทอม1'!$A$9:$DY$58,100,FALSE),VLOOKUP($A55,'02.คีย์เทอม1'!$A$9:$DY$58,101,FALSE))+IF(VLOOKUP($A55,'03.คีย์เทอม2'!$A$9:$DY$58,101,FALSE)="",VLOOKUP($A55,'03.คีย์เทอม2'!$A$9:$DY$58,100,FALSE),VLOOKUP($A55,'03.คีย์เทอม2'!$A$9:$DY$58,101,FALSE)))*100/200))))</f>
        <v/>
      </c>
      <c r="AR55" s="125" t="str">
        <f>IF(AQ$8="","",IF('2.ชื่อนักเรียน'!$R56="ร","ร",IF('2.ชื่อนักเรียน'!$R56="มส","",IF(AQ55="","",IF(AQ55&gt;=80,4,IF(AQ55&gt;=75,3.5,IF(AQ55&gt;=70,3,IF(AQ55&gt;=65,2.5,IF(AQ55&gt;=60,2,IF(AQ55&gt;=55,1.5,IF(AQ55&gt;=50,1,0)))))))))))</f>
        <v/>
      </c>
      <c r="AS55" s="126" t="str">
        <f>IF(AS$8="","",IF('2.ชื่อนักเรียน'!$R56="ร","ร",IF('2.ชื่อนักเรียน'!$R56="มส","",IF(OR(VLOOKUP($A55,'02.คีย์เทอม1'!$A$9:$DY$58,105,FALSE)="",VLOOKUP($A55,'03.คีย์เทอม2'!$A$9:$DY$58,105,FALSE)=""),"",(IF(VLOOKUP($A55,'02.คีย์เทอม1'!$A$9:$DY$58,106,FALSE)="",VLOOKUP($A55,'02.คีย์เทอม1'!$A$9:$DY$58,105,FALSE),VLOOKUP($A55,'02.คีย์เทอม1'!$A$9:$DY$58,106,FALSE))+IF(VLOOKUP($A55,'03.คีย์เทอม2'!$A$9:$DY$58,106,FALSE)="",VLOOKUP($A55,'03.คีย์เทอม2'!$A$9:$DY$58,105,FALSE),VLOOKUP($A55,'03.คีย์เทอม2'!$A$9:$DY$58,106,FALSE)))*100/200))))</f>
        <v/>
      </c>
      <c r="AT55" s="125" t="str">
        <f>IF(AS$8="","",IF('2.ชื่อนักเรียน'!$R56="ร","ร",IF('2.ชื่อนักเรียน'!$R56="มส","",IF(AS55="","",IF(AS55&gt;=80,4,IF(AS55&gt;=75,3.5,IF(AS55&gt;=70,3,IF(AS55&gt;=65,2.5,IF(AS55&gt;=60,2,IF(AS55&gt;=55,1.5,IF(AS55&gt;=50,1,0)))))))))))</f>
        <v/>
      </c>
      <c r="AU55" s="126" t="str">
        <f t="shared" ref="AU55:AU58" si="37">IF(COUNT(D55,F55,H55,J55,L55,N55,P55,R55,V55,AA55)=0,"",SUM(D55,F55,H55,J55,L55,N55,P55,R55,T55,V55,AA55,AC55,AE55,AG55,AI55,AK55,AM55,AO55,AQ55,AS55))</f>
        <v/>
      </c>
      <c r="AV55" s="126" t="str">
        <f t="shared" ref="AV55:AV58" si="38">IF(AU55="","",(AU55*100)/$AU$9)</f>
        <v/>
      </c>
      <c r="AW55" s="541" t="str">
        <f t="shared" ref="AW55:AW57" si="39">IF(E55="","",IF(COUNT(AZ55,BB55,BD55,BF55,BH55,BJ55,BL55,BN55,BP55,BR55,BT55,BV55,BX55,BZ55,CB55,CD55)&lt;COUNT($AZ$9,$BB$9,$BD$9,$BF$9,$BH$9,$BJ$9,$BL$9,$BN$9,$BP$9,$BR$9,$BT$9,$BV$9,$BX$9,$BZ$9,$CB$9,$CD$9),"",SUM(AZ55,BB55,BD55,BF55,BH55,BJ55,BL55,BN55,BP55,BR55,BT55,BV55,BX55,BZ55,CB55,CD55)/SUM($AZ$9,$BB$9,$BD$9,$BF$9,$BH$9,$BJ$9,$BL$9,$BN$9,$BP$9,$BR$9,$BT$9,$BV$9,$BX$9,$BZ$9,$CB$9,$CD$9)))</f>
        <v/>
      </c>
      <c r="AX55" s="539" t="str">
        <f>IF('2.ชื่อนักเรียน'!R56="มส","มส",IF('2.ชื่อนักเรียน'!R56="ย้าย","ย้าย",IF('2.ชื่อนักเรียน'!R56="ร","ร",IF(CE55="","",RANK(CE55,$CE$10:$CE$59,0)))))</f>
        <v/>
      </c>
      <c r="AY55" s="393" t="str">
        <f t="shared" si="19"/>
        <v/>
      </c>
      <c r="AZ55" s="381" t="str">
        <f t="shared" ref="AZ55:AZ59" si="40">IF(E55="","",E55*E$9)</f>
        <v/>
      </c>
      <c r="BA55" s="381" t="str">
        <f t="shared" ref="BA55:BA59" si="41">IF(F55="","",F55)</f>
        <v/>
      </c>
      <c r="BB55" s="335" t="str">
        <f t="shared" ref="BB55:BB59" si="42">IF(G55="","",G55*G$9)</f>
        <v/>
      </c>
      <c r="BC55" s="335" t="str">
        <f t="shared" ref="BC55:BC59" si="43">IF(H55="","",H55)</f>
        <v/>
      </c>
      <c r="BD55" s="335" t="str">
        <f t="shared" ref="BD55:BD59" si="44">IF(I55="","",I55*I$9)</f>
        <v/>
      </c>
      <c r="BE55" s="335" t="str">
        <f t="shared" ref="BE55:BE59" si="45">IF(J55="","",J55)</f>
        <v/>
      </c>
      <c r="BF55" s="331" t="str">
        <f t="shared" ref="BF55:BF59" si="46">IF(K55="","",K55*K$9)</f>
        <v/>
      </c>
      <c r="BG55" s="331" t="str">
        <f t="shared" ref="BG55:BG59" si="47">IF(L55="","",L55)</f>
        <v/>
      </c>
      <c r="BH55" s="335" t="str">
        <f t="shared" ref="BH55:BH59" si="48">IF(M55="","",M55*M$9)</f>
        <v/>
      </c>
      <c r="BI55" s="335" t="str">
        <f t="shared" ref="BI55:BI59" si="49">IF(N55="","",N55)</f>
        <v/>
      </c>
      <c r="BJ55" s="335" t="str">
        <f t="shared" ref="BJ55:BJ59" si="50">IF(O55="","",O55*O$9)</f>
        <v/>
      </c>
      <c r="BK55" s="335" t="str">
        <f t="shared" ref="BK55:BK59" si="51">IF(P55="","",P55)</f>
        <v/>
      </c>
      <c r="BL55" s="335" t="str">
        <f t="shared" ref="BL55:BL59" si="52">IF(Q55="","",Q55*Q$9)</f>
        <v/>
      </c>
      <c r="BM55" s="335" t="str">
        <f t="shared" ref="BM55:BM59" si="53">IF(R55="","",R55)</f>
        <v/>
      </c>
      <c r="BN55" s="335" t="str">
        <f t="shared" ref="BN55:BN59" si="54">IF(S55="","",S55*S$9)</f>
        <v/>
      </c>
      <c r="BO55" s="335" t="str">
        <f t="shared" ref="BO55:BO59" si="55">IF(T55="","",T55)</f>
        <v/>
      </c>
      <c r="BP55" s="331" t="str">
        <f t="shared" ref="BP55:BP59" si="56">IF(U55="","",U55*U$9)</f>
        <v/>
      </c>
      <c r="BQ55" s="384" t="str">
        <f t="shared" ref="BQ55:BQ59" si="57">IF(V55="","",V55)</f>
        <v/>
      </c>
      <c r="BR55" s="332" t="str">
        <f t="shared" ref="BR55:BR59" si="58">IF(W55="","",W55*W$9)</f>
        <v/>
      </c>
      <c r="BS55" s="381" t="str">
        <f t="shared" ref="BS55:BS59" si="59">IF($BS$8="","",IF($BS$8="SBMLD",SUM(AA55,AC55,AE55,AG55,AI55,AK55,AM55,AO55,AQ55,AS55),AA55))</f>
        <v/>
      </c>
      <c r="BT55" s="331" t="str">
        <f t="shared" ref="BT55:BT59" si="60">IF($BS$8="","",IF($BS$8="SBMLD",SUM(AB55,AD55,AF55,AH55,AJ55,AL55,AN55,AP55,AR55,AT55)*$BT$9,AB55*AB$9))</f>
        <v/>
      </c>
      <c r="BU55" s="331" t="str">
        <f t="shared" ref="BU55:BU59" si="61">IF($BU$8="","",IF($BU$8="SBMLD",SUM(AC55,AE55,AG55,AI55,AK55,AM55,AO55,AQ55,AS55),AC55))</f>
        <v/>
      </c>
      <c r="BV55" s="331" t="str">
        <f t="shared" ref="BV55:BV59" si="62">IF($BU$8="","",IF($BU$8="SBMLD",SUM(AD55,AF55,AH55,AJ55,AL55,AN55,AP55,AR55,AT55)*$BV$9,AD55*AD$9))</f>
        <v/>
      </c>
      <c r="BW55" s="331" t="str">
        <f t="shared" ref="BW55:BW59" si="63">IF($BW$8="","",IF($BW$8="SBMLD",SUM(AE55,AG55,AI55,AK55,AM55,AO55,AQ55,AS55),AE55))</f>
        <v/>
      </c>
      <c r="BX55" s="331" t="str">
        <f t="shared" ref="BX55:BX59" si="64">IF($BW$8="","",IF($BW$8="SBMLD",SUM(AF55,AH55,AJ55,AL55,AN55,AP55,AR55,AT55)*$BX$9,AF55*AF$9))</f>
        <v/>
      </c>
      <c r="BY55" s="331" t="str">
        <f t="shared" ref="BY55:BY59" si="65">IF($BY$8="","",IF($BY$8="SBMLD",SUM(AG55,AI55,AK55,AM55,AO55,AQ55,AS55),AG55))</f>
        <v/>
      </c>
      <c r="BZ55" s="331" t="str">
        <f t="shared" ref="BZ55:BZ59" si="66">IF($BY$8="","",IF($BY$8="SBMLD",SUM(AH55,AJ55,AL55,AN55,AP55,AR55,AT55)*$BZ$9,AH55*AH$9))</f>
        <v/>
      </c>
      <c r="CA55" s="331" t="str">
        <f t="shared" ref="CA55:CA59" si="67">IF($CA$8="","",IF($CA$8="SBMLD",SUM(AI55,AK55,AM55,AO55,AQ55,AS55),AI55))</f>
        <v/>
      </c>
      <c r="CB55" s="331" t="str">
        <f t="shared" ref="CB55:CB59" si="68">IF($CA$8="","",IF($CA$8="SBMLD",SUM(AJ55,AL55,AN55,AP55,AR55,AT55)*$CB$9,AJ55*AJ$9))</f>
        <v/>
      </c>
      <c r="CC55" s="384" t="str">
        <f t="shared" ref="CC55:CC59" si="69">IF($CC$8="","",IF($CC$8="SBMLD",SUM(AK55,AM55,AO55,AQ55,AS55),AK55))</f>
        <v/>
      </c>
      <c r="CD55" s="332" t="str">
        <f t="shared" ref="CD55:CD59" si="70">IF($CC$8="","",IF($CC$8="SBMLD",SUM(AL55,AN55,AP55,AR55,AT55)*$CD$9,AL55*AL$9))</f>
        <v/>
      </c>
      <c r="CE55" s="177" t="str">
        <f t="shared" ref="CE55:CE58" si="71">AW55</f>
        <v/>
      </c>
    </row>
    <row r="56" spans="1:83" s="17" customFormat="1" ht="16.5" customHeight="1" x14ac:dyDescent="0.2">
      <c r="A56" s="18">
        <v>47</v>
      </c>
      <c r="B56" s="122" t="str">
        <f>IF('2.ชื่อนักเรียน'!$C57="","",'2.ชื่อนักเรียน'!$C57)</f>
        <v/>
      </c>
      <c r="C56" s="26" t="str">
        <f>IF('2.ชื่อนักเรียน'!$D57="","",'2.ชื่อนักเรียน'!$D57)</f>
        <v/>
      </c>
      <c r="D56" s="207" t="str">
        <f>IF(D$8="","",IF('2.ชื่อนักเรียน'!$R57="ร","ร",IF('2.ชื่อนักเรียน'!$R57="มส","",IF(OR(VLOOKUP($A56,'02.คีย์เทอม1'!$A$9:$DY$58,10,FALSE)="",VLOOKUP($A56,'03.คีย์เทอม2'!$A$9:$DY$58,10,FALSE)=""),"",(IF(VLOOKUP($A56,'02.คีย์เทอม1'!$A$9:$DY$58,11,FALSE)="",VLOOKUP($A56,'02.คีย์เทอม1'!$A$9:$DY$58,10,FALSE),VLOOKUP($A56,'02.คีย์เทอม1'!$A$9:$DY$58,11,FALSE))+IF(VLOOKUP($A56,'03.คีย์เทอม2'!$A$9:$DY$58,11,FALSE)="",VLOOKUP($A56,'03.คีย์เทอม2'!$A$9:$DY$58,10,FALSE),VLOOKUP($A56,'03.คีย์เทอม2'!$A$9:$DY$58,11,FALSE)))*100/200))))</f>
        <v/>
      </c>
      <c r="E56" s="125" t="str">
        <f>IF(D$8="","",IF('2.ชื่อนักเรียน'!$R57="ร","ร",IF('2.ชื่อนักเรียน'!$R57="มส","",IF(D56="","",IF(D56&gt;=80,4,IF(D56&gt;=75,3.5,IF(D56&gt;=70,3,IF(D56&gt;=65,2.5,IF(D56&gt;=60,2,IF(D56&gt;=55,1.5,IF(D56&gt;=50,1,0)))))))))))</f>
        <v/>
      </c>
      <c r="F56" s="126" t="str">
        <f>IF(F$8="","",IF('2.ชื่อนักเรียน'!$R57="ร","ร",IF('2.ชื่อนักเรียน'!$R57="มส","",IF(OR(VLOOKUP($A56,'02.คีย์เทอม1'!$A$9:$DY$58,15,FALSE)="",VLOOKUP($A56,'03.คีย์เทอม2'!$A$9:$DY$58,15,FALSE)=""),"",(IF(VLOOKUP($A56,'02.คีย์เทอม1'!$A$9:$DY$58,16,FALSE)="",VLOOKUP($A56,'02.คีย์เทอม1'!$A$9:$DY$58,15,FALSE),VLOOKUP($A56,'02.คีย์เทอม1'!$A$9:$DY$58,16,FALSE))+IF(VLOOKUP($A56,'03.คีย์เทอม2'!$A$9:$DY$58,16,FALSE)="",VLOOKUP($A56,'03.คีย์เทอม2'!$A$9:$DY$58,15,FALSE),VLOOKUP($A56,'03.คีย์เทอม2'!$A$9:$DY$58,16,FALSE)))*100/200))))</f>
        <v/>
      </c>
      <c r="G56" s="125" t="str">
        <f>IF(F$8="","",IF('2.ชื่อนักเรียน'!$R57="ร","ร",IF('2.ชื่อนักเรียน'!$R57="มส","",IF(F56="","",IF(F56&gt;=80,4,IF(F56&gt;=75,3.5,IF(F56&gt;=70,3,IF(F56&gt;=65,2.5,IF(F56&gt;=60,2,IF(F56&gt;=55,1.5,IF(F56&gt;=50,1,0)))))))))))</f>
        <v/>
      </c>
      <c r="H56" s="126" t="str">
        <f>IF(H$8="","",IF('2.ชื่อนักเรียน'!$R57="ร","ร",IF('2.ชื่อนักเรียน'!$R57="มส","",IF(OR(VLOOKUP($A56,'02.คีย์เทอม1'!$A$9:$DY$58,20,FALSE)="",VLOOKUP($A56,'03.คีย์เทอม2'!$A$9:$DY$58,20,FALSE)=""),"",(IF(VLOOKUP($A56,'02.คีย์เทอม1'!$A$9:$DY$58,21,FALSE)="",VLOOKUP($A56,'02.คีย์เทอม1'!$A$9:$DY$58,20,FALSE),VLOOKUP($A56,'02.คีย์เทอม1'!$A$9:$DY$58,21,FALSE))+IF(VLOOKUP($A56,'03.คีย์เทอม2'!$A$9:$DY$58,21,FALSE)="",VLOOKUP($A56,'03.คีย์เทอม2'!$A$9:$DY$58,20,FALSE),VLOOKUP($A56,'03.คีย์เทอม2'!$A$9:$DY$58,21,FALSE)))*100/200))))</f>
        <v/>
      </c>
      <c r="I56" s="125" t="str">
        <f>IF(H$8="","",IF('2.ชื่อนักเรียน'!$R57="ร","ร",IF('2.ชื่อนักเรียน'!$R57="มส","",IF(H56="","",IF(H56&gt;=80,4,IF(H56&gt;=75,3.5,IF(H56&gt;=70,3,IF(H56&gt;=65,2.5,IF(H56&gt;=60,2,IF(H56&gt;=55,1.5,IF(H56&gt;=50,1,0)))))))))))</f>
        <v/>
      </c>
      <c r="J56" s="126" t="str">
        <f>IF(J$8="","",IF('2.ชื่อนักเรียน'!$R57="ร","ร",IF('2.ชื่อนักเรียน'!$R57="มส","",IF(OR(VLOOKUP($A56,'02.คีย์เทอม1'!$A$9:$DY$58,25,FALSE)="",VLOOKUP($A56,'03.คีย์เทอม2'!$A$9:$DY$58,25,FALSE)=""),"",(IF(VLOOKUP($A56,'02.คีย์เทอม1'!$A$9:$DY$58,26,FALSE)="",VLOOKUP($A56,'02.คีย์เทอม1'!$A$9:$DY$58,25,FALSE),VLOOKUP($A56,'02.คีย์เทอม1'!$A$9:$DY$58,26,FALSE))+IF(VLOOKUP($A56,'03.คีย์เทอม2'!$A$9:$DY$58,26,FALSE)="",VLOOKUP($A56,'03.คีย์เทอม2'!$A$9:$DY$58,25,FALSE),VLOOKUP($A56,'03.คีย์เทอม2'!$A$9:$DY$58,26,FALSE)))*100/200))))</f>
        <v/>
      </c>
      <c r="K56" s="125" t="str">
        <f>IF(J$8="","",IF('2.ชื่อนักเรียน'!$R57="ร","ร",IF('2.ชื่อนักเรียน'!$R57="มส","",IF(J56="","",IF(J56&gt;=80,4,IF(J56&gt;=75,3.5,IF(J56&gt;=70,3,IF(J56&gt;=65,2.5,IF(J56&gt;=60,2,IF(J56&gt;=55,1.5,IF(J56&gt;=50,1,0)))))))))))</f>
        <v/>
      </c>
      <c r="L56" s="126" t="str">
        <f>IF(L$8="","",IF('2.ชื่อนักเรียน'!$R57="ร","ร",IF('2.ชื่อนักเรียน'!$R57="มส","",IF(OR(VLOOKUP($A56,'02.คีย์เทอม1'!$A$9:$DY$58,30,FALSE)="",VLOOKUP($A56,'03.คีย์เทอม2'!$A$9:$DY$58,30,FALSE)=""),"",(IF(VLOOKUP($A56,'02.คีย์เทอม1'!$A$9:$DY$58,31,FALSE)="",VLOOKUP($A56,'02.คีย์เทอม1'!$A$9:$DY$58,30,FALSE),VLOOKUP($A56,'02.คีย์เทอม1'!$A$9:$DY$58,31,FALSE))+IF(VLOOKUP($A56,'03.คีย์เทอม2'!$A$9:$DY$58,31,FALSE)="",VLOOKUP($A56,'03.คีย์เทอม2'!$A$9:$DY$58,30,FALSE),VLOOKUP($A56,'03.คีย์เทอม2'!$A$9:$DY$58,31,FALSE)))*100/200))))</f>
        <v/>
      </c>
      <c r="M56" s="125" t="str">
        <f>IF(L$8="","",IF('2.ชื่อนักเรียน'!$R57="ร","ร",IF('2.ชื่อนักเรียน'!$R57="มส","",IF(L56="","",IF(L56&gt;=80,4,IF(L56&gt;=75,3.5,IF(L56&gt;=70,3,IF(L56&gt;=65,2.5,IF(L56&gt;=60,2,IF(L56&gt;=55,1.5,IF(L56&gt;=50,1,0)))))))))))</f>
        <v/>
      </c>
      <c r="N56" s="126" t="str">
        <f>IF(N$8="","",IF('2.ชื่อนักเรียน'!$R57="ร","ร",IF('2.ชื่อนักเรียน'!$R57="มส","",IF(OR(VLOOKUP($A56,'02.คีย์เทอม1'!$A$9:$DY$58,35,FALSE)="",VLOOKUP($A56,'03.คีย์เทอม2'!$A$9:$DY$58,35,FALSE)=""),"",(IF(VLOOKUP($A56,'02.คีย์เทอม1'!$A$9:$DY$58,36,FALSE)="",VLOOKUP($A56,'02.คีย์เทอม1'!$A$9:$DY$58,35,FALSE),VLOOKUP($A56,'02.คีย์เทอม1'!$A$9:$DY$58,36,FALSE))+IF(VLOOKUP($A56,'03.คีย์เทอม2'!$A$9:$DY$58,36,FALSE)="",VLOOKUP($A56,'03.คีย์เทอม2'!$A$9:$DY$58,35,FALSE),VLOOKUP($A56,'03.คีย์เทอม2'!$A$9:$DY$58,36,FALSE)))*100/200))))</f>
        <v/>
      </c>
      <c r="O56" s="125" t="str">
        <f>IF(N$8="","",IF('2.ชื่อนักเรียน'!$R57="ร","ร",IF('2.ชื่อนักเรียน'!$R57="มส","",IF(N56="","",IF(N56&gt;=80,4,IF(N56&gt;=75,3.5,IF(N56&gt;=70,3,IF(N56&gt;=65,2.5,IF(N56&gt;=60,2,IF(N56&gt;=55,1.5,IF(N56&gt;=50,1,0)))))))))))</f>
        <v/>
      </c>
      <c r="P56" s="126" t="str">
        <f>IF(P$8="","",IF('2.ชื่อนักเรียน'!$R57="ร","ร",IF('2.ชื่อนักเรียน'!$R57="มส","",IF(OR(VLOOKUP($A56,'02.คีย์เทอม1'!$A$9:$DY$58,40,FALSE)="",VLOOKUP($A56,'03.คีย์เทอม2'!$A$9:$DY$58,40,FALSE)=""),"",(IF(VLOOKUP($A56,'02.คีย์เทอม1'!$A$9:$DY$58,41,FALSE)="",VLOOKUP($A56,'02.คีย์เทอม1'!$A$9:$DY$58,40,FALSE),VLOOKUP($A56,'02.คีย์เทอม1'!$A$9:$DY$58,41,FALSE))+IF(VLOOKUP($A56,'03.คีย์เทอม2'!$A$9:$DY$58,41,FALSE)="",VLOOKUP($A56,'03.คีย์เทอม2'!$A$9:$DY$58,40,FALSE),VLOOKUP($A56,'03.คีย์เทอม2'!$A$9:$DY$58,41,FALSE)))*100/200))))</f>
        <v/>
      </c>
      <c r="Q56" s="125" t="str">
        <f>IF(P$8="","",IF('2.ชื่อนักเรียน'!$R57="ร","ร",IF('2.ชื่อนักเรียน'!$R57="มส","",IF(P56="","",IF(P56&gt;=80,4,IF(P56&gt;=75,3.5,IF(P56&gt;=70,3,IF(P56&gt;=65,2.5,IF(P56&gt;=60,2,IF(P56&gt;=55,1.5,IF(P56&gt;=50,1,0)))))))))))</f>
        <v/>
      </c>
      <c r="R56" s="126" t="str">
        <f>IF(R$8="","",IF('2.ชื่อนักเรียน'!$R57="ร","ร",IF('2.ชื่อนักเรียน'!$R57="มส","",IF(OR(VLOOKUP($A56,'02.คีย์เทอม1'!$A$9:$DY$58,45,FALSE)="",VLOOKUP($A56,'03.คีย์เทอม2'!$A$9:$DY$58,45,FALSE)=""),"",(IF(VLOOKUP($A56,'02.คีย์เทอม1'!$A$9:$DY$58,46,FALSE)="",VLOOKUP($A56,'02.คีย์เทอม1'!$A$9:$DY$58,45,FALSE),VLOOKUP($A56,'02.คีย์เทอม1'!$A$9:$DY$58,46,FALSE))+IF(VLOOKUP($A56,'03.คีย์เทอม2'!$A$9:$DY$58,46,FALSE)="",VLOOKUP($A56,'03.คีย์เทอม2'!$A$9:$DY$58,45,FALSE),VLOOKUP($A56,'03.คีย์เทอม2'!$A$9:$DY$58,46,FALSE)))*100/200))))</f>
        <v/>
      </c>
      <c r="S56" s="125" t="str">
        <f>IF(R$8="","",IF('2.ชื่อนักเรียน'!$R57="ร","ร",IF('2.ชื่อนักเรียน'!$R57="มส","",IF(R56="","",IF(R56&gt;=80,4,IF(R56&gt;=75,3.5,IF(R56&gt;=70,3,IF(R56&gt;=65,2.5,IF(R56&gt;=60,2,IF(R56&gt;=55,1.5,IF(R56&gt;=50,1,0)))))))))))</f>
        <v/>
      </c>
      <c r="T56" s="126" t="str">
        <f>IF(T$8="","",IF('2.ชื่อนักเรียน'!$R57="ร","ร",IF('2.ชื่อนักเรียน'!$R57="มส","",IF(OR(VLOOKUP($A56,'02.คีย์เทอม1'!$A$9:$DY$58,50,FALSE)="",VLOOKUP($A56,'03.คีย์เทอม2'!$A$9:$DY$58,50,FALSE)=""),"",(IF(VLOOKUP($A56,'02.คีย์เทอม1'!$A$9:$DY$58,51,FALSE)="",VLOOKUP($A56,'02.คีย์เทอม1'!$A$9:$DY$58,50,FALSE),VLOOKUP($A56,'02.คีย์เทอม1'!$A$9:$DY$58,51,FALSE))+IF(VLOOKUP($A56,'03.คีย์เทอม2'!$A$9:$DY$58,51,FALSE)="",VLOOKUP($A56,'03.คีย์เทอม2'!$A$9:$DY$58,50,FALSE),VLOOKUP($A56,'03.คีย์เทอม2'!$A$9:$DY$58,51,FALSE)))*100/200))))</f>
        <v/>
      </c>
      <c r="U56" s="125" t="str">
        <f>IF(T$8="","",IF('2.ชื่อนักเรียน'!$R57="ร","ร",IF('2.ชื่อนักเรียน'!$R57="มส","",IF(T56="","",IF(T56&gt;=80,4,IF(T56&gt;=75,3.5,IF(T56&gt;=70,3,IF(T56&gt;=65,2.5,IF(T56&gt;=60,2,IF(T56&gt;=55,1.5,IF(T56&gt;=50,1,0)))))))))))</f>
        <v/>
      </c>
      <c r="V56" s="126" t="str">
        <f>IF(V$8="","",IF('2.ชื่อนักเรียน'!$R57="ร","ร",IF('2.ชื่อนักเรียน'!$R57="มส","",IF(OR(VLOOKUP($A56,'02.คีย์เทอม1'!$A$9:$DY$58,55,FALSE)="",VLOOKUP($A56,'03.คีย์เทอม2'!$A$9:$DY$58,55,FALSE)=""),"",(IF(VLOOKUP($A56,'02.คีย์เทอม1'!$A$9:$DY$58,56,FALSE)="",VLOOKUP($A56,'02.คีย์เทอม1'!$A$9:$DY$58,55,FALSE),VLOOKUP($A56,'02.คีย์เทอม1'!$A$9:$DY$58,56,FALSE))+IF(VLOOKUP($A56,'03.คีย์เทอม2'!$A$9:$DY$58,56,FALSE)="",VLOOKUP($A56,'03.คีย์เทอม2'!$A$9:$DY$58,55,FALSE),VLOOKUP($A56,'03.คีย์เทอม2'!$A$9:$DY$58,56,FALSE)))*100/200))))</f>
        <v/>
      </c>
      <c r="W56" s="208" t="str">
        <f>IF(V$8="","",IF('2.ชื่อนักเรียน'!$R57="ร","ร",IF('2.ชื่อนักเรียน'!$R57="มส","",IF(V56="","",IF(V56&gt;=80,4,IF(V56&gt;=75,3.5,IF(V56&gt;=70,3,IF(V56&gt;=65,2.5,IF(V56&gt;=60,2,IF(V56&gt;=55,1.5,IF(V56&gt;=50,1,0)))))))))))</f>
        <v/>
      </c>
      <c r="X56" s="18">
        <v>47</v>
      </c>
      <c r="Y56" s="122" t="str">
        <f>IF('2.ชื่อนักเรียน'!$C57="","",'2.ชื่อนักเรียน'!$C57)</f>
        <v/>
      </c>
      <c r="Z56" s="272" t="str">
        <f>IF('2.ชื่อนักเรียน'!$D57="","",'2.ชื่อนักเรียน'!$D57)</f>
        <v/>
      </c>
      <c r="AA56" s="378" t="str">
        <f>IF(AA$8="","",IF('2.ชื่อนักเรียน'!$R57="ร","ร",IF('2.ชื่อนักเรียน'!$R57="มส","",IF(OR(VLOOKUP($A56,'02.คีย์เทอม1'!$A$9:$DY$58,60,FALSE)="",VLOOKUP($A56,'03.คีย์เทอม2'!$A$9:$DY$58,60,FALSE)=""),"",(IF(VLOOKUP($A56,'02.คีย์เทอม1'!$A$9:$DY$58,61,FALSE)="",VLOOKUP($A56,'02.คีย์เทอม1'!$A$9:$DY$58,60,FALSE),VLOOKUP($A56,'02.คีย์เทอม1'!$A$9:$DY$58,61,FALSE))+IF(VLOOKUP($A56,'03.คีย์เทอม2'!$A$9:$DY$58,61,FALSE)="",VLOOKUP($A56,'03.คีย์เทอม2'!$A$9:$DY$58,60,FALSE),VLOOKUP($A56,'03.คีย์เทอม2'!$A$9:$DY$58,61,FALSE)))*100/200))))</f>
        <v/>
      </c>
      <c r="AB56" s="125" t="str">
        <f>IF(AA$8="","",IF('2.ชื่อนักเรียน'!$R57="ร","ร",IF('2.ชื่อนักเรียน'!$R57="มส","",IF(AA56="","",IF(AA56&gt;=80,4,IF(AA56&gt;=75,3.5,IF(AA56&gt;=70,3,IF(AA56&gt;=65,2.5,IF(AA56&gt;=60,2,IF(AA56&gt;=55,1.5,IF(AA56&gt;=50,1,0)))))))))))</f>
        <v/>
      </c>
      <c r="AC56" s="126" t="str">
        <f>IF(AC$8="","",IF('2.ชื่อนักเรียน'!$R57="ร","ร",IF('2.ชื่อนักเรียน'!$R57="มส","",IF(OR(VLOOKUP($A56,'02.คีย์เทอม1'!$A$9:$DY$58,65,FALSE)="",VLOOKUP($A56,'03.คีย์เทอม2'!$A$9:$DY$58,65,FALSE)=""),"",(IF(VLOOKUP($A56,'02.คีย์เทอม1'!$A$9:$DY$58,66,FALSE)="",VLOOKUP($A56,'02.คีย์เทอม1'!$A$9:$DY$58,65,FALSE),VLOOKUP($A56,'02.คีย์เทอม1'!$A$9:$DY$58,66,FALSE))+IF(VLOOKUP($A56,'03.คีย์เทอม2'!$A$9:$DY$58,66,FALSE)="",VLOOKUP($A56,'03.คีย์เทอม2'!$A$9:$DY$58,65,FALSE),VLOOKUP($A56,'03.คีย์เทอม2'!$A$9:$DY$58,66,FALSE)))*100/200))))</f>
        <v/>
      </c>
      <c r="AD56" s="125" t="str">
        <f>IF(AC$8="","",IF('2.ชื่อนักเรียน'!$R57="ร","ร",IF('2.ชื่อนักเรียน'!$R57="มส","",IF(AC56="","",IF(AC56&gt;=80,4,IF(AC56&gt;=75,3.5,IF(AC56&gt;=70,3,IF(AC56&gt;=65,2.5,IF(AC56&gt;=60,2,IF(AC56&gt;=55,1.5,IF(AC56&gt;=50,1,0)))))))))))</f>
        <v/>
      </c>
      <c r="AE56" s="126" t="str">
        <f>IF(AE$8="","",IF('2.ชื่อนักเรียน'!$R57="ร","ร",IF('2.ชื่อนักเรียน'!$R57="มส","",IF(OR(VLOOKUP($A56,'02.คีย์เทอม1'!$A$9:$DY$58,70,FALSE)="",VLOOKUP($A56,'03.คีย์เทอม2'!$A$9:$DY$58,70,FALSE)=""),"",(IF(VLOOKUP($A56,'02.คีย์เทอม1'!$A$9:$DY$58,71,FALSE)="",VLOOKUP($A56,'02.คีย์เทอม1'!$A$9:$DY$58,70,FALSE),VLOOKUP($A56,'02.คีย์เทอม1'!$A$9:$DY$58,71,FALSE))+IF(VLOOKUP($A56,'03.คีย์เทอม2'!$A$9:$DY$58,71,FALSE)="",VLOOKUP($A56,'03.คีย์เทอม2'!$A$9:$DY$58,70,FALSE),VLOOKUP($A56,'03.คีย์เทอม2'!$A$9:$DY$58,71,FALSE)))*100/200))))</f>
        <v/>
      </c>
      <c r="AF56" s="125" t="str">
        <f>IF(AE$8="","",IF('2.ชื่อนักเรียน'!$R57="ร","ร",IF('2.ชื่อนักเรียน'!$R57="มส","",IF(AE56="","",IF(AE56&gt;=80,4,IF(AE56&gt;=75,3.5,IF(AE56&gt;=70,3,IF(AE56&gt;=65,2.5,IF(AE56&gt;=60,2,IF(AE56&gt;=55,1.5,IF(AE56&gt;=50,1,0)))))))))))</f>
        <v/>
      </c>
      <c r="AG56" s="126" t="str">
        <f>IF(AG$8="","",IF('2.ชื่อนักเรียน'!$R57="ร","ร",IF('2.ชื่อนักเรียน'!$R57="มส","",IF(OR(VLOOKUP($A56,'02.คีย์เทอม1'!$A$9:$DY$58,75,FALSE)="",VLOOKUP($A56,'03.คีย์เทอม2'!$A$9:$DY$58,75,FALSE)=""),"",(IF(VLOOKUP($A56,'02.คีย์เทอม1'!$A$9:$DY$58,76,FALSE)="",VLOOKUP($A56,'02.คีย์เทอม1'!$A$9:$DY$58,75,FALSE),VLOOKUP($A56,'02.คีย์เทอม1'!$A$9:$DY$58,76,FALSE))+IF(VLOOKUP($A56,'03.คีย์เทอม2'!$A$9:$DY$58,76,FALSE)="",VLOOKUP($A56,'03.คีย์เทอม2'!$A$9:$DY$58,75,FALSE),VLOOKUP($A56,'03.คีย์เทอม2'!$A$9:$DY$58,76,FALSE)))*100/200))))</f>
        <v/>
      </c>
      <c r="AH56" s="125" t="str">
        <f>IF(AG$8="","",IF('2.ชื่อนักเรียน'!$R57="ร","ร",IF('2.ชื่อนักเรียน'!$R57="มส","",IF(AG56="","",IF(AG56&gt;=80,4,IF(AG56&gt;=75,3.5,IF(AG56&gt;=70,3,IF(AG56&gt;=65,2.5,IF(AG56&gt;=60,2,IF(AG56&gt;=55,1.5,IF(AG56&gt;=50,1,0)))))))))))</f>
        <v/>
      </c>
      <c r="AI56" s="126" t="str">
        <f>IF(AI$8="","",IF('2.ชื่อนักเรียน'!$R57="ร","ร",IF('2.ชื่อนักเรียน'!$R57="มส","",IF(OR(VLOOKUP($A56,'02.คีย์เทอม1'!$A$9:$DY$58,80,FALSE)="",VLOOKUP($A56,'03.คีย์เทอม2'!$A$9:$DY$58,80,FALSE)=""),"",(IF(VLOOKUP($A56,'02.คีย์เทอม1'!$A$9:$DY$58,81,FALSE)="",VLOOKUP($A56,'02.คีย์เทอม1'!$A$9:$DY$58,80,FALSE),VLOOKUP($A56,'02.คีย์เทอม1'!$A$9:$DY$58,81,FALSE))+IF(VLOOKUP($A56,'03.คีย์เทอม2'!$A$9:$DY$58,81,FALSE)="",VLOOKUP($A56,'03.คีย์เทอม2'!$A$9:$DY$58,80,FALSE),VLOOKUP($A56,'03.คีย์เทอม2'!$A$9:$DY$58,81,FALSE)))*100/200))))</f>
        <v/>
      </c>
      <c r="AJ56" s="125" t="str">
        <f>IF(AI$8="","",IF('2.ชื่อนักเรียน'!$R57="ร","ร",IF('2.ชื่อนักเรียน'!$R57="มส","",IF(AI56="","",IF(AI56&gt;=80,4,IF(AI56&gt;=75,3.5,IF(AI56&gt;=70,3,IF(AI56&gt;=65,2.5,IF(AI56&gt;=60,2,IF(AI56&gt;=55,1.5,IF(AI56&gt;=50,1,0)))))))))))</f>
        <v/>
      </c>
      <c r="AK56" s="126" t="str">
        <f>IF(AK$8="","",IF('2.ชื่อนักเรียน'!$R57="ร","ร",IF('2.ชื่อนักเรียน'!$R57="มส","",IF(OR(VLOOKUP($A56,'02.คีย์เทอม1'!$A$9:$DY$58,85,FALSE)="",VLOOKUP($A56,'03.คีย์เทอม2'!$A$9:$DY$58,85,FALSE)=""),"",(IF(VLOOKUP($A56,'02.คีย์เทอม1'!$A$9:$DY$58,86,FALSE)="",VLOOKUP($A56,'02.คีย์เทอม1'!$A$9:$DY$58,85,FALSE),VLOOKUP($A56,'02.คีย์เทอม1'!$A$9:$DY$58,86,FALSE))+IF(VLOOKUP($A56,'03.คีย์เทอม2'!$A$9:$DY$58,86,FALSE)="",VLOOKUP($A56,'03.คีย์เทอม2'!$A$9:$DY$58,85,FALSE),VLOOKUP($A56,'03.คีย์เทอม2'!$A$9:$DY$58,86,FALSE)))*100/200))))</f>
        <v/>
      </c>
      <c r="AL56" s="125" t="str">
        <f>IF(AK$8="","",IF('2.ชื่อนักเรียน'!$R57="ร","ร",IF('2.ชื่อนักเรียน'!$R57="มส","",IF(AK56="","",IF(AK56&gt;=80,4,IF(AK56&gt;=75,3.5,IF(AK56&gt;=70,3,IF(AK56&gt;=65,2.5,IF(AK56&gt;=60,2,IF(AK56&gt;=55,1.5,IF(AK56&gt;=50,1,0)))))))))))</f>
        <v/>
      </c>
      <c r="AM56" s="126" t="str">
        <f>IF(AM$8="","",IF('2.ชื่อนักเรียน'!$R57="ร","ร",IF('2.ชื่อนักเรียน'!$R57="มส","",IF(OR(VLOOKUP($A56,'02.คีย์เทอม1'!$A$9:$DY$58,90,FALSE)="",VLOOKUP($A56,'03.คีย์เทอม2'!$A$9:$DY$58,90,FALSE)=""),"",(IF(VLOOKUP($A56,'02.คีย์เทอม1'!$A$9:$DY$58,91,FALSE)="",VLOOKUP($A56,'02.คีย์เทอม1'!$A$9:$DY$58,90,FALSE),VLOOKUP($A56,'02.คีย์เทอม1'!$A$9:$DY$58,91,FALSE))+IF(VLOOKUP($A56,'03.คีย์เทอม2'!$A$9:$DY$58,91,FALSE)="",VLOOKUP($A56,'03.คีย์เทอม2'!$A$9:$DY$58,90,FALSE),VLOOKUP($A56,'03.คีย์เทอม2'!$A$9:$DY$58,91,FALSE)))*100/200))))</f>
        <v/>
      </c>
      <c r="AN56" s="125" t="str">
        <f>IF(AM$8="","",IF('2.ชื่อนักเรียน'!$R57="ร","ร",IF('2.ชื่อนักเรียน'!$R57="มส","",IF(AM56="","",IF(AM56&gt;=80,4,IF(AM56&gt;=75,3.5,IF(AM56&gt;=70,3,IF(AM56&gt;=65,2.5,IF(AM56&gt;=60,2,IF(AM56&gt;=55,1.5,IF(AM56&gt;=50,1,0)))))))))))</f>
        <v/>
      </c>
      <c r="AO56" s="126" t="str">
        <f>IF(AO$8="","",IF('2.ชื่อนักเรียน'!$R57="ร","ร",IF('2.ชื่อนักเรียน'!$R57="มส","",IF(OR(VLOOKUP($A56,'02.คีย์เทอม1'!$A$9:$DY$58,95,FALSE)="",VLOOKUP($A56,'03.คีย์เทอม2'!$A$9:$DY$58,95,FALSE)=""),"",(IF(VLOOKUP($A56,'02.คีย์เทอม1'!$A$9:$DY$58,96,FALSE)="",VLOOKUP($A56,'02.คีย์เทอม1'!$A$9:$DY$58,95,FALSE),VLOOKUP($A56,'02.คีย์เทอม1'!$A$9:$DY$58,96,FALSE))+IF(VLOOKUP($A56,'03.คีย์เทอม2'!$A$9:$DY$58,96,FALSE)="",VLOOKUP($A56,'03.คีย์เทอม2'!$A$9:$DY$58,95,FALSE),VLOOKUP($A56,'03.คีย์เทอม2'!$A$9:$DY$58,96,FALSE)))*100/200))))</f>
        <v/>
      </c>
      <c r="AP56" s="125" t="str">
        <f>IF(AO$8="","",IF('2.ชื่อนักเรียน'!$R57="ร","ร",IF('2.ชื่อนักเรียน'!$R57="มส","",IF(AO56="","",IF(AO56&gt;=80,4,IF(AO56&gt;=75,3.5,IF(AO56&gt;=70,3,IF(AO56&gt;=65,2.5,IF(AO56&gt;=60,2,IF(AO56&gt;=55,1.5,IF(AO56&gt;=50,1,0)))))))))))</f>
        <v/>
      </c>
      <c r="AQ56" s="126" t="str">
        <f>IF(AQ$8="","",IF('2.ชื่อนักเรียน'!$R57="ร","ร",IF('2.ชื่อนักเรียน'!$R57="มส","",IF(OR(VLOOKUP($A56,'02.คีย์เทอม1'!$A$9:$DY$58,100,FALSE)="",VLOOKUP($A56,'03.คีย์เทอม2'!$A$9:$DY$58,100,FALSE)=""),"",(IF(VLOOKUP($A56,'02.คีย์เทอม1'!$A$9:$DY$58,101,FALSE)="",VLOOKUP($A56,'02.คีย์เทอม1'!$A$9:$DY$58,100,FALSE),VLOOKUP($A56,'02.คีย์เทอม1'!$A$9:$DY$58,101,FALSE))+IF(VLOOKUP($A56,'03.คีย์เทอม2'!$A$9:$DY$58,101,FALSE)="",VLOOKUP($A56,'03.คีย์เทอม2'!$A$9:$DY$58,100,FALSE),VLOOKUP($A56,'03.คีย์เทอม2'!$A$9:$DY$58,101,FALSE)))*100/200))))</f>
        <v/>
      </c>
      <c r="AR56" s="125" t="str">
        <f>IF(AQ$8="","",IF('2.ชื่อนักเรียน'!$R57="ร","ร",IF('2.ชื่อนักเรียน'!$R57="มส","",IF(AQ56="","",IF(AQ56&gt;=80,4,IF(AQ56&gt;=75,3.5,IF(AQ56&gt;=70,3,IF(AQ56&gt;=65,2.5,IF(AQ56&gt;=60,2,IF(AQ56&gt;=55,1.5,IF(AQ56&gt;=50,1,0)))))))))))</f>
        <v/>
      </c>
      <c r="AS56" s="126" t="str">
        <f>IF(AS$8="","",IF('2.ชื่อนักเรียน'!$R57="ร","ร",IF('2.ชื่อนักเรียน'!$R57="มส","",IF(OR(VLOOKUP($A56,'02.คีย์เทอม1'!$A$9:$DY$58,105,FALSE)="",VLOOKUP($A56,'03.คีย์เทอม2'!$A$9:$DY$58,105,FALSE)=""),"",(IF(VLOOKUP($A56,'02.คีย์เทอม1'!$A$9:$DY$58,106,FALSE)="",VLOOKUP($A56,'02.คีย์เทอม1'!$A$9:$DY$58,105,FALSE),VLOOKUP($A56,'02.คีย์เทอม1'!$A$9:$DY$58,106,FALSE))+IF(VLOOKUP($A56,'03.คีย์เทอม2'!$A$9:$DY$58,106,FALSE)="",VLOOKUP($A56,'03.คีย์เทอม2'!$A$9:$DY$58,105,FALSE),VLOOKUP($A56,'03.คีย์เทอม2'!$A$9:$DY$58,106,FALSE)))*100/200))))</f>
        <v/>
      </c>
      <c r="AT56" s="125" t="str">
        <f>IF(AS$8="","",IF('2.ชื่อนักเรียน'!$R57="ร","ร",IF('2.ชื่อนักเรียน'!$R57="มส","",IF(AS56="","",IF(AS56&gt;=80,4,IF(AS56&gt;=75,3.5,IF(AS56&gt;=70,3,IF(AS56&gt;=65,2.5,IF(AS56&gt;=60,2,IF(AS56&gt;=55,1.5,IF(AS56&gt;=50,1,0)))))))))))</f>
        <v/>
      </c>
      <c r="AU56" s="126" t="str">
        <f t="shared" si="37"/>
        <v/>
      </c>
      <c r="AV56" s="126" t="str">
        <f t="shared" si="38"/>
        <v/>
      </c>
      <c r="AW56" s="541" t="str">
        <f t="shared" si="39"/>
        <v/>
      </c>
      <c r="AX56" s="539" t="str">
        <f>IF('2.ชื่อนักเรียน'!R57="มส","มส",IF('2.ชื่อนักเรียน'!R57="ย้าย","ย้าย",IF('2.ชื่อนักเรียน'!R57="ร","ร",IF(CE56="","",RANK(CE56,$CE$10:$CE$59,0)))))</f>
        <v/>
      </c>
      <c r="AY56" s="393" t="str">
        <f t="shared" si="19"/>
        <v/>
      </c>
      <c r="AZ56" s="381" t="str">
        <f t="shared" si="40"/>
        <v/>
      </c>
      <c r="BA56" s="381" t="str">
        <f t="shared" si="41"/>
        <v/>
      </c>
      <c r="BB56" s="335" t="str">
        <f t="shared" si="42"/>
        <v/>
      </c>
      <c r="BC56" s="335" t="str">
        <f t="shared" si="43"/>
        <v/>
      </c>
      <c r="BD56" s="335" t="str">
        <f t="shared" si="44"/>
        <v/>
      </c>
      <c r="BE56" s="335" t="str">
        <f t="shared" si="45"/>
        <v/>
      </c>
      <c r="BF56" s="331" t="str">
        <f t="shared" si="46"/>
        <v/>
      </c>
      <c r="BG56" s="331" t="str">
        <f t="shared" si="47"/>
        <v/>
      </c>
      <c r="BH56" s="335" t="str">
        <f t="shared" si="48"/>
        <v/>
      </c>
      <c r="BI56" s="335" t="str">
        <f t="shared" si="49"/>
        <v/>
      </c>
      <c r="BJ56" s="335" t="str">
        <f t="shared" si="50"/>
        <v/>
      </c>
      <c r="BK56" s="335" t="str">
        <f t="shared" si="51"/>
        <v/>
      </c>
      <c r="BL56" s="335" t="str">
        <f t="shared" si="52"/>
        <v/>
      </c>
      <c r="BM56" s="335" t="str">
        <f t="shared" si="53"/>
        <v/>
      </c>
      <c r="BN56" s="335" t="str">
        <f t="shared" si="54"/>
        <v/>
      </c>
      <c r="BO56" s="335" t="str">
        <f t="shared" si="55"/>
        <v/>
      </c>
      <c r="BP56" s="331" t="str">
        <f t="shared" si="56"/>
        <v/>
      </c>
      <c r="BQ56" s="384" t="str">
        <f t="shared" si="57"/>
        <v/>
      </c>
      <c r="BR56" s="332" t="str">
        <f t="shared" si="58"/>
        <v/>
      </c>
      <c r="BS56" s="381" t="str">
        <f t="shared" si="59"/>
        <v/>
      </c>
      <c r="BT56" s="331" t="str">
        <f t="shared" si="60"/>
        <v/>
      </c>
      <c r="BU56" s="331" t="str">
        <f t="shared" si="61"/>
        <v/>
      </c>
      <c r="BV56" s="331" t="str">
        <f t="shared" si="62"/>
        <v/>
      </c>
      <c r="BW56" s="331" t="str">
        <f t="shared" si="63"/>
        <v/>
      </c>
      <c r="BX56" s="331" t="str">
        <f t="shared" si="64"/>
        <v/>
      </c>
      <c r="BY56" s="331" t="str">
        <f t="shared" si="65"/>
        <v/>
      </c>
      <c r="BZ56" s="331" t="str">
        <f t="shared" si="66"/>
        <v/>
      </c>
      <c r="CA56" s="331" t="str">
        <f t="shared" si="67"/>
        <v/>
      </c>
      <c r="CB56" s="331" t="str">
        <f t="shared" si="68"/>
        <v/>
      </c>
      <c r="CC56" s="384" t="str">
        <f t="shared" si="69"/>
        <v/>
      </c>
      <c r="CD56" s="332" t="str">
        <f t="shared" si="70"/>
        <v/>
      </c>
      <c r="CE56" s="177" t="str">
        <f t="shared" si="71"/>
        <v/>
      </c>
    </row>
    <row r="57" spans="1:83" s="17" customFormat="1" ht="16.5" customHeight="1" x14ac:dyDescent="0.2">
      <c r="A57" s="18">
        <v>48</v>
      </c>
      <c r="B57" s="122" t="str">
        <f>IF('2.ชื่อนักเรียน'!$C58="","",'2.ชื่อนักเรียน'!$C58)</f>
        <v/>
      </c>
      <c r="C57" s="26" t="str">
        <f>IF('2.ชื่อนักเรียน'!$D58="","",'2.ชื่อนักเรียน'!$D58)</f>
        <v/>
      </c>
      <c r="D57" s="207" t="str">
        <f>IF(D$8="","",IF('2.ชื่อนักเรียน'!$R58="ร","ร",IF('2.ชื่อนักเรียน'!$R58="มส","",IF(OR(VLOOKUP($A57,'02.คีย์เทอม1'!$A$9:$DY$58,10,FALSE)="",VLOOKUP($A57,'03.คีย์เทอม2'!$A$9:$DY$58,10,FALSE)=""),"",(IF(VLOOKUP($A57,'02.คีย์เทอม1'!$A$9:$DY$58,11,FALSE)="",VLOOKUP($A57,'02.คีย์เทอม1'!$A$9:$DY$58,10,FALSE),VLOOKUP($A57,'02.คีย์เทอม1'!$A$9:$DY$58,11,FALSE))+IF(VLOOKUP($A57,'03.คีย์เทอม2'!$A$9:$DY$58,11,FALSE)="",VLOOKUP($A57,'03.คีย์เทอม2'!$A$9:$DY$58,10,FALSE),VLOOKUP($A57,'03.คีย์เทอม2'!$A$9:$DY$58,11,FALSE)))*100/200))))</f>
        <v/>
      </c>
      <c r="E57" s="125" t="str">
        <f>IF(D$8="","",IF('2.ชื่อนักเรียน'!$R58="ร","ร",IF('2.ชื่อนักเรียน'!$R58="มส","",IF(D57="","",IF(D57&gt;=80,4,IF(D57&gt;=75,3.5,IF(D57&gt;=70,3,IF(D57&gt;=65,2.5,IF(D57&gt;=60,2,IF(D57&gt;=55,1.5,IF(D57&gt;=50,1,0)))))))))))</f>
        <v/>
      </c>
      <c r="F57" s="126" t="str">
        <f>IF(F$8="","",IF('2.ชื่อนักเรียน'!$R58="ร","ร",IF('2.ชื่อนักเรียน'!$R58="มส","",IF(OR(VLOOKUP($A57,'02.คีย์เทอม1'!$A$9:$DY$58,15,FALSE)="",VLOOKUP($A57,'03.คีย์เทอม2'!$A$9:$DY$58,15,FALSE)=""),"",(IF(VLOOKUP($A57,'02.คีย์เทอม1'!$A$9:$DY$58,16,FALSE)="",VLOOKUP($A57,'02.คีย์เทอม1'!$A$9:$DY$58,15,FALSE),VLOOKUP($A57,'02.คีย์เทอม1'!$A$9:$DY$58,16,FALSE))+IF(VLOOKUP($A57,'03.คีย์เทอม2'!$A$9:$DY$58,16,FALSE)="",VLOOKUP($A57,'03.คีย์เทอม2'!$A$9:$DY$58,15,FALSE),VLOOKUP($A57,'03.คีย์เทอม2'!$A$9:$DY$58,16,FALSE)))*100/200))))</f>
        <v/>
      </c>
      <c r="G57" s="125" t="str">
        <f>IF(F$8="","",IF('2.ชื่อนักเรียน'!$R58="ร","ร",IF('2.ชื่อนักเรียน'!$R58="มส","",IF(F57="","",IF(F57&gt;=80,4,IF(F57&gt;=75,3.5,IF(F57&gt;=70,3,IF(F57&gt;=65,2.5,IF(F57&gt;=60,2,IF(F57&gt;=55,1.5,IF(F57&gt;=50,1,0)))))))))))</f>
        <v/>
      </c>
      <c r="H57" s="126" t="str">
        <f>IF(H$8="","",IF('2.ชื่อนักเรียน'!$R58="ร","ร",IF('2.ชื่อนักเรียน'!$R58="มส","",IF(OR(VLOOKUP($A57,'02.คีย์เทอม1'!$A$9:$DY$58,20,FALSE)="",VLOOKUP($A57,'03.คีย์เทอม2'!$A$9:$DY$58,20,FALSE)=""),"",(IF(VLOOKUP($A57,'02.คีย์เทอม1'!$A$9:$DY$58,21,FALSE)="",VLOOKUP($A57,'02.คีย์เทอม1'!$A$9:$DY$58,20,FALSE),VLOOKUP($A57,'02.คีย์เทอม1'!$A$9:$DY$58,21,FALSE))+IF(VLOOKUP($A57,'03.คีย์เทอม2'!$A$9:$DY$58,21,FALSE)="",VLOOKUP($A57,'03.คีย์เทอม2'!$A$9:$DY$58,20,FALSE),VLOOKUP($A57,'03.คีย์เทอม2'!$A$9:$DY$58,21,FALSE)))*100/200))))</f>
        <v/>
      </c>
      <c r="I57" s="125" t="str">
        <f>IF(H$8="","",IF('2.ชื่อนักเรียน'!$R58="ร","ร",IF('2.ชื่อนักเรียน'!$R58="มส","",IF(H57="","",IF(H57&gt;=80,4,IF(H57&gt;=75,3.5,IF(H57&gt;=70,3,IF(H57&gt;=65,2.5,IF(H57&gt;=60,2,IF(H57&gt;=55,1.5,IF(H57&gt;=50,1,0)))))))))))</f>
        <v/>
      </c>
      <c r="J57" s="126" t="str">
        <f>IF(J$8="","",IF('2.ชื่อนักเรียน'!$R58="ร","ร",IF('2.ชื่อนักเรียน'!$R58="มส","",IF(OR(VLOOKUP($A57,'02.คีย์เทอม1'!$A$9:$DY$58,25,FALSE)="",VLOOKUP($A57,'03.คีย์เทอม2'!$A$9:$DY$58,25,FALSE)=""),"",(IF(VLOOKUP($A57,'02.คีย์เทอม1'!$A$9:$DY$58,26,FALSE)="",VLOOKUP($A57,'02.คีย์เทอม1'!$A$9:$DY$58,25,FALSE),VLOOKUP($A57,'02.คีย์เทอม1'!$A$9:$DY$58,26,FALSE))+IF(VLOOKUP($A57,'03.คีย์เทอม2'!$A$9:$DY$58,26,FALSE)="",VLOOKUP($A57,'03.คีย์เทอม2'!$A$9:$DY$58,25,FALSE),VLOOKUP($A57,'03.คีย์เทอม2'!$A$9:$DY$58,26,FALSE)))*100/200))))</f>
        <v/>
      </c>
      <c r="K57" s="125" t="str">
        <f>IF(J$8="","",IF('2.ชื่อนักเรียน'!$R58="ร","ร",IF('2.ชื่อนักเรียน'!$R58="มส","",IF(J57="","",IF(J57&gt;=80,4,IF(J57&gt;=75,3.5,IF(J57&gt;=70,3,IF(J57&gt;=65,2.5,IF(J57&gt;=60,2,IF(J57&gt;=55,1.5,IF(J57&gt;=50,1,0)))))))))))</f>
        <v/>
      </c>
      <c r="L57" s="126" t="str">
        <f>IF(L$8="","",IF('2.ชื่อนักเรียน'!$R58="ร","ร",IF('2.ชื่อนักเรียน'!$R58="มส","",IF(OR(VLOOKUP($A57,'02.คีย์เทอม1'!$A$9:$DY$58,30,FALSE)="",VLOOKUP($A57,'03.คีย์เทอม2'!$A$9:$DY$58,30,FALSE)=""),"",(IF(VLOOKUP($A57,'02.คีย์เทอม1'!$A$9:$DY$58,31,FALSE)="",VLOOKUP($A57,'02.คีย์เทอม1'!$A$9:$DY$58,30,FALSE),VLOOKUP($A57,'02.คีย์เทอม1'!$A$9:$DY$58,31,FALSE))+IF(VLOOKUP($A57,'03.คีย์เทอม2'!$A$9:$DY$58,31,FALSE)="",VLOOKUP($A57,'03.คีย์เทอม2'!$A$9:$DY$58,30,FALSE),VLOOKUP($A57,'03.คีย์เทอม2'!$A$9:$DY$58,31,FALSE)))*100/200))))</f>
        <v/>
      </c>
      <c r="M57" s="125" t="str">
        <f>IF(L$8="","",IF('2.ชื่อนักเรียน'!$R58="ร","ร",IF('2.ชื่อนักเรียน'!$R58="มส","",IF(L57="","",IF(L57&gt;=80,4,IF(L57&gt;=75,3.5,IF(L57&gt;=70,3,IF(L57&gt;=65,2.5,IF(L57&gt;=60,2,IF(L57&gt;=55,1.5,IF(L57&gt;=50,1,0)))))))))))</f>
        <v/>
      </c>
      <c r="N57" s="126" t="str">
        <f>IF(N$8="","",IF('2.ชื่อนักเรียน'!$R58="ร","ร",IF('2.ชื่อนักเรียน'!$R58="มส","",IF(OR(VLOOKUP($A57,'02.คีย์เทอม1'!$A$9:$DY$58,35,FALSE)="",VLOOKUP($A57,'03.คีย์เทอม2'!$A$9:$DY$58,35,FALSE)=""),"",(IF(VLOOKUP($A57,'02.คีย์เทอม1'!$A$9:$DY$58,36,FALSE)="",VLOOKUP($A57,'02.คีย์เทอม1'!$A$9:$DY$58,35,FALSE),VLOOKUP($A57,'02.คีย์เทอม1'!$A$9:$DY$58,36,FALSE))+IF(VLOOKUP($A57,'03.คีย์เทอม2'!$A$9:$DY$58,36,FALSE)="",VLOOKUP($A57,'03.คีย์เทอม2'!$A$9:$DY$58,35,FALSE),VLOOKUP($A57,'03.คีย์เทอม2'!$A$9:$DY$58,36,FALSE)))*100/200))))</f>
        <v/>
      </c>
      <c r="O57" s="125" t="str">
        <f>IF(N$8="","",IF('2.ชื่อนักเรียน'!$R58="ร","ร",IF('2.ชื่อนักเรียน'!$R58="มส","",IF(N57="","",IF(N57&gt;=80,4,IF(N57&gt;=75,3.5,IF(N57&gt;=70,3,IF(N57&gt;=65,2.5,IF(N57&gt;=60,2,IF(N57&gt;=55,1.5,IF(N57&gt;=50,1,0)))))))))))</f>
        <v/>
      </c>
      <c r="P57" s="126" t="str">
        <f>IF(P$8="","",IF('2.ชื่อนักเรียน'!$R58="ร","ร",IF('2.ชื่อนักเรียน'!$R58="มส","",IF(OR(VLOOKUP($A57,'02.คีย์เทอม1'!$A$9:$DY$58,40,FALSE)="",VLOOKUP($A57,'03.คีย์เทอม2'!$A$9:$DY$58,40,FALSE)=""),"",(IF(VLOOKUP($A57,'02.คีย์เทอม1'!$A$9:$DY$58,41,FALSE)="",VLOOKUP($A57,'02.คีย์เทอม1'!$A$9:$DY$58,40,FALSE),VLOOKUP($A57,'02.คีย์เทอม1'!$A$9:$DY$58,41,FALSE))+IF(VLOOKUP($A57,'03.คีย์เทอม2'!$A$9:$DY$58,41,FALSE)="",VLOOKUP($A57,'03.คีย์เทอม2'!$A$9:$DY$58,40,FALSE),VLOOKUP($A57,'03.คีย์เทอม2'!$A$9:$DY$58,41,FALSE)))*100/200))))</f>
        <v/>
      </c>
      <c r="Q57" s="125" t="str">
        <f>IF(P$8="","",IF('2.ชื่อนักเรียน'!$R58="ร","ร",IF('2.ชื่อนักเรียน'!$R58="มส","",IF(P57="","",IF(P57&gt;=80,4,IF(P57&gt;=75,3.5,IF(P57&gt;=70,3,IF(P57&gt;=65,2.5,IF(P57&gt;=60,2,IF(P57&gt;=55,1.5,IF(P57&gt;=50,1,0)))))))))))</f>
        <v/>
      </c>
      <c r="R57" s="126" t="str">
        <f>IF(R$8="","",IF('2.ชื่อนักเรียน'!$R58="ร","ร",IF('2.ชื่อนักเรียน'!$R58="มส","",IF(OR(VLOOKUP($A57,'02.คีย์เทอม1'!$A$9:$DY$58,45,FALSE)="",VLOOKUP($A57,'03.คีย์เทอม2'!$A$9:$DY$58,45,FALSE)=""),"",(IF(VLOOKUP($A57,'02.คีย์เทอม1'!$A$9:$DY$58,46,FALSE)="",VLOOKUP($A57,'02.คีย์เทอม1'!$A$9:$DY$58,45,FALSE),VLOOKUP($A57,'02.คีย์เทอม1'!$A$9:$DY$58,46,FALSE))+IF(VLOOKUP($A57,'03.คีย์เทอม2'!$A$9:$DY$58,46,FALSE)="",VLOOKUP($A57,'03.คีย์เทอม2'!$A$9:$DY$58,45,FALSE),VLOOKUP($A57,'03.คีย์เทอม2'!$A$9:$DY$58,46,FALSE)))*100/200))))</f>
        <v/>
      </c>
      <c r="S57" s="125" t="str">
        <f>IF(R$8="","",IF('2.ชื่อนักเรียน'!$R58="ร","ร",IF('2.ชื่อนักเรียน'!$R58="มส","",IF(R57="","",IF(R57&gt;=80,4,IF(R57&gt;=75,3.5,IF(R57&gt;=70,3,IF(R57&gt;=65,2.5,IF(R57&gt;=60,2,IF(R57&gt;=55,1.5,IF(R57&gt;=50,1,0)))))))))))</f>
        <v/>
      </c>
      <c r="T57" s="126" t="str">
        <f>IF(T$8="","",IF('2.ชื่อนักเรียน'!$R58="ร","ร",IF('2.ชื่อนักเรียน'!$R58="มส","",IF(OR(VLOOKUP($A57,'02.คีย์เทอม1'!$A$9:$DY$58,50,FALSE)="",VLOOKUP($A57,'03.คีย์เทอม2'!$A$9:$DY$58,50,FALSE)=""),"",(IF(VLOOKUP($A57,'02.คีย์เทอม1'!$A$9:$DY$58,51,FALSE)="",VLOOKUP($A57,'02.คีย์เทอม1'!$A$9:$DY$58,50,FALSE),VLOOKUP($A57,'02.คีย์เทอม1'!$A$9:$DY$58,51,FALSE))+IF(VLOOKUP($A57,'03.คีย์เทอม2'!$A$9:$DY$58,51,FALSE)="",VLOOKUP($A57,'03.คีย์เทอม2'!$A$9:$DY$58,50,FALSE),VLOOKUP($A57,'03.คีย์เทอม2'!$A$9:$DY$58,51,FALSE)))*100/200))))</f>
        <v/>
      </c>
      <c r="U57" s="125" t="str">
        <f>IF(T$8="","",IF('2.ชื่อนักเรียน'!$R58="ร","ร",IF('2.ชื่อนักเรียน'!$R58="มส","",IF(T57="","",IF(T57&gt;=80,4,IF(T57&gt;=75,3.5,IF(T57&gt;=70,3,IF(T57&gt;=65,2.5,IF(T57&gt;=60,2,IF(T57&gt;=55,1.5,IF(T57&gt;=50,1,0)))))))))))</f>
        <v/>
      </c>
      <c r="V57" s="126" t="str">
        <f>IF(V$8="","",IF('2.ชื่อนักเรียน'!$R58="ร","ร",IF('2.ชื่อนักเรียน'!$R58="มส","",IF(OR(VLOOKUP($A57,'02.คีย์เทอม1'!$A$9:$DY$58,55,FALSE)="",VLOOKUP($A57,'03.คีย์เทอม2'!$A$9:$DY$58,55,FALSE)=""),"",(IF(VLOOKUP($A57,'02.คีย์เทอม1'!$A$9:$DY$58,56,FALSE)="",VLOOKUP($A57,'02.คีย์เทอม1'!$A$9:$DY$58,55,FALSE),VLOOKUP($A57,'02.คีย์เทอม1'!$A$9:$DY$58,56,FALSE))+IF(VLOOKUP($A57,'03.คีย์เทอม2'!$A$9:$DY$58,56,FALSE)="",VLOOKUP($A57,'03.คีย์เทอม2'!$A$9:$DY$58,55,FALSE),VLOOKUP($A57,'03.คีย์เทอม2'!$A$9:$DY$58,56,FALSE)))*100/200))))</f>
        <v/>
      </c>
      <c r="W57" s="208" t="str">
        <f>IF(V$8="","",IF('2.ชื่อนักเรียน'!$R58="ร","ร",IF('2.ชื่อนักเรียน'!$R58="มส","",IF(V57="","",IF(V57&gt;=80,4,IF(V57&gt;=75,3.5,IF(V57&gt;=70,3,IF(V57&gt;=65,2.5,IF(V57&gt;=60,2,IF(V57&gt;=55,1.5,IF(V57&gt;=50,1,0)))))))))))</f>
        <v/>
      </c>
      <c r="X57" s="18">
        <v>48</v>
      </c>
      <c r="Y57" s="122" t="str">
        <f>IF('2.ชื่อนักเรียน'!$C58="","",'2.ชื่อนักเรียน'!$C58)</f>
        <v/>
      </c>
      <c r="Z57" s="272" t="str">
        <f>IF('2.ชื่อนักเรียน'!$D58="","",'2.ชื่อนักเรียน'!$D58)</f>
        <v/>
      </c>
      <c r="AA57" s="378" t="str">
        <f>IF(AA$8="","",IF('2.ชื่อนักเรียน'!$R58="ร","ร",IF('2.ชื่อนักเรียน'!$R58="มส","",IF(OR(VLOOKUP($A57,'02.คีย์เทอม1'!$A$9:$DY$58,60,FALSE)="",VLOOKUP($A57,'03.คีย์เทอม2'!$A$9:$DY$58,60,FALSE)=""),"",(IF(VLOOKUP($A57,'02.คีย์เทอม1'!$A$9:$DY$58,61,FALSE)="",VLOOKUP($A57,'02.คีย์เทอม1'!$A$9:$DY$58,60,FALSE),VLOOKUP($A57,'02.คีย์เทอม1'!$A$9:$DY$58,61,FALSE))+IF(VLOOKUP($A57,'03.คีย์เทอม2'!$A$9:$DY$58,61,FALSE)="",VLOOKUP($A57,'03.คีย์เทอม2'!$A$9:$DY$58,60,FALSE),VLOOKUP($A57,'03.คีย์เทอม2'!$A$9:$DY$58,61,FALSE)))*100/200))))</f>
        <v/>
      </c>
      <c r="AB57" s="125" t="str">
        <f>IF(AA$8="","",IF('2.ชื่อนักเรียน'!$R58="ร","ร",IF('2.ชื่อนักเรียน'!$R58="มส","",IF(AA57="","",IF(AA57&gt;=80,4,IF(AA57&gt;=75,3.5,IF(AA57&gt;=70,3,IF(AA57&gt;=65,2.5,IF(AA57&gt;=60,2,IF(AA57&gt;=55,1.5,IF(AA57&gt;=50,1,0)))))))))))</f>
        <v/>
      </c>
      <c r="AC57" s="126" t="str">
        <f>IF(AC$8="","",IF('2.ชื่อนักเรียน'!$R58="ร","ร",IF('2.ชื่อนักเรียน'!$R58="มส","",IF(OR(VLOOKUP($A57,'02.คีย์เทอม1'!$A$9:$DY$58,65,FALSE)="",VLOOKUP($A57,'03.คีย์เทอม2'!$A$9:$DY$58,65,FALSE)=""),"",(IF(VLOOKUP($A57,'02.คีย์เทอม1'!$A$9:$DY$58,66,FALSE)="",VLOOKUP($A57,'02.คีย์เทอม1'!$A$9:$DY$58,65,FALSE),VLOOKUP($A57,'02.คีย์เทอม1'!$A$9:$DY$58,66,FALSE))+IF(VLOOKUP($A57,'03.คีย์เทอม2'!$A$9:$DY$58,66,FALSE)="",VLOOKUP($A57,'03.คีย์เทอม2'!$A$9:$DY$58,65,FALSE),VLOOKUP($A57,'03.คีย์เทอม2'!$A$9:$DY$58,66,FALSE)))*100/200))))</f>
        <v/>
      </c>
      <c r="AD57" s="125" t="str">
        <f>IF(AC$8="","",IF('2.ชื่อนักเรียน'!$R58="ร","ร",IF('2.ชื่อนักเรียน'!$R58="มส","",IF(AC57="","",IF(AC57&gt;=80,4,IF(AC57&gt;=75,3.5,IF(AC57&gt;=70,3,IF(AC57&gt;=65,2.5,IF(AC57&gt;=60,2,IF(AC57&gt;=55,1.5,IF(AC57&gt;=50,1,0)))))))))))</f>
        <v/>
      </c>
      <c r="AE57" s="126" t="str">
        <f>IF(AE$8="","",IF('2.ชื่อนักเรียน'!$R58="ร","ร",IF('2.ชื่อนักเรียน'!$R58="มส","",IF(OR(VLOOKUP($A57,'02.คีย์เทอม1'!$A$9:$DY$58,70,FALSE)="",VLOOKUP($A57,'03.คีย์เทอม2'!$A$9:$DY$58,70,FALSE)=""),"",(IF(VLOOKUP($A57,'02.คีย์เทอม1'!$A$9:$DY$58,71,FALSE)="",VLOOKUP($A57,'02.คีย์เทอม1'!$A$9:$DY$58,70,FALSE),VLOOKUP($A57,'02.คีย์เทอม1'!$A$9:$DY$58,71,FALSE))+IF(VLOOKUP($A57,'03.คีย์เทอม2'!$A$9:$DY$58,71,FALSE)="",VLOOKUP($A57,'03.คีย์เทอม2'!$A$9:$DY$58,70,FALSE),VLOOKUP($A57,'03.คีย์เทอม2'!$A$9:$DY$58,71,FALSE)))*100/200))))</f>
        <v/>
      </c>
      <c r="AF57" s="125" t="str">
        <f>IF(AE$8="","",IF('2.ชื่อนักเรียน'!$R58="ร","ร",IF('2.ชื่อนักเรียน'!$R58="มส","",IF(AE57="","",IF(AE57&gt;=80,4,IF(AE57&gt;=75,3.5,IF(AE57&gt;=70,3,IF(AE57&gt;=65,2.5,IF(AE57&gt;=60,2,IF(AE57&gt;=55,1.5,IF(AE57&gt;=50,1,0)))))))))))</f>
        <v/>
      </c>
      <c r="AG57" s="126" t="str">
        <f>IF(AG$8="","",IF('2.ชื่อนักเรียน'!$R58="ร","ร",IF('2.ชื่อนักเรียน'!$R58="มส","",IF(OR(VLOOKUP($A57,'02.คีย์เทอม1'!$A$9:$DY$58,75,FALSE)="",VLOOKUP($A57,'03.คีย์เทอม2'!$A$9:$DY$58,75,FALSE)=""),"",(IF(VLOOKUP($A57,'02.คีย์เทอม1'!$A$9:$DY$58,76,FALSE)="",VLOOKUP($A57,'02.คีย์เทอม1'!$A$9:$DY$58,75,FALSE),VLOOKUP($A57,'02.คีย์เทอม1'!$A$9:$DY$58,76,FALSE))+IF(VLOOKUP($A57,'03.คีย์เทอม2'!$A$9:$DY$58,76,FALSE)="",VLOOKUP($A57,'03.คีย์เทอม2'!$A$9:$DY$58,75,FALSE),VLOOKUP($A57,'03.คีย์เทอม2'!$A$9:$DY$58,76,FALSE)))*100/200))))</f>
        <v/>
      </c>
      <c r="AH57" s="125" t="str">
        <f>IF(AG$8="","",IF('2.ชื่อนักเรียน'!$R58="ร","ร",IF('2.ชื่อนักเรียน'!$R58="มส","",IF(AG57="","",IF(AG57&gt;=80,4,IF(AG57&gt;=75,3.5,IF(AG57&gt;=70,3,IF(AG57&gt;=65,2.5,IF(AG57&gt;=60,2,IF(AG57&gt;=55,1.5,IF(AG57&gt;=50,1,0)))))))))))</f>
        <v/>
      </c>
      <c r="AI57" s="126" t="str">
        <f>IF(AI$8="","",IF('2.ชื่อนักเรียน'!$R58="ร","ร",IF('2.ชื่อนักเรียน'!$R58="มส","",IF(OR(VLOOKUP($A57,'02.คีย์เทอม1'!$A$9:$DY$58,80,FALSE)="",VLOOKUP($A57,'03.คีย์เทอม2'!$A$9:$DY$58,80,FALSE)=""),"",(IF(VLOOKUP($A57,'02.คีย์เทอม1'!$A$9:$DY$58,81,FALSE)="",VLOOKUP($A57,'02.คีย์เทอม1'!$A$9:$DY$58,80,FALSE),VLOOKUP($A57,'02.คีย์เทอม1'!$A$9:$DY$58,81,FALSE))+IF(VLOOKUP($A57,'03.คีย์เทอม2'!$A$9:$DY$58,81,FALSE)="",VLOOKUP($A57,'03.คีย์เทอม2'!$A$9:$DY$58,80,FALSE),VLOOKUP($A57,'03.คีย์เทอม2'!$A$9:$DY$58,81,FALSE)))*100/200))))</f>
        <v/>
      </c>
      <c r="AJ57" s="125" t="str">
        <f>IF(AI$8="","",IF('2.ชื่อนักเรียน'!$R58="ร","ร",IF('2.ชื่อนักเรียน'!$R58="มส","",IF(AI57="","",IF(AI57&gt;=80,4,IF(AI57&gt;=75,3.5,IF(AI57&gt;=70,3,IF(AI57&gt;=65,2.5,IF(AI57&gt;=60,2,IF(AI57&gt;=55,1.5,IF(AI57&gt;=50,1,0)))))))))))</f>
        <v/>
      </c>
      <c r="AK57" s="126" t="str">
        <f>IF(AK$8="","",IF('2.ชื่อนักเรียน'!$R58="ร","ร",IF('2.ชื่อนักเรียน'!$R58="มส","",IF(OR(VLOOKUP($A57,'02.คีย์เทอม1'!$A$9:$DY$58,85,FALSE)="",VLOOKUP($A57,'03.คีย์เทอม2'!$A$9:$DY$58,85,FALSE)=""),"",(IF(VLOOKUP($A57,'02.คีย์เทอม1'!$A$9:$DY$58,86,FALSE)="",VLOOKUP($A57,'02.คีย์เทอม1'!$A$9:$DY$58,85,FALSE),VLOOKUP($A57,'02.คีย์เทอม1'!$A$9:$DY$58,86,FALSE))+IF(VLOOKUP($A57,'03.คีย์เทอม2'!$A$9:$DY$58,86,FALSE)="",VLOOKUP($A57,'03.คีย์เทอม2'!$A$9:$DY$58,85,FALSE),VLOOKUP($A57,'03.คีย์เทอม2'!$A$9:$DY$58,86,FALSE)))*100/200))))</f>
        <v/>
      </c>
      <c r="AL57" s="125" t="str">
        <f>IF(AK$8="","",IF('2.ชื่อนักเรียน'!$R58="ร","ร",IF('2.ชื่อนักเรียน'!$R58="มส","",IF(AK57="","",IF(AK57&gt;=80,4,IF(AK57&gt;=75,3.5,IF(AK57&gt;=70,3,IF(AK57&gt;=65,2.5,IF(AK57&gt;=60,2,IF(AK57&gt;=55,1.5,IF(AK57&gt;=50,1,0)))))))))))</f>
        <v/>
      </c>
      <c r="AM57" s="126" t="str">
        <f>IF(AM$8="","",IF('2.ชื่อนักเรียน'!$R58="ร","ร",IF('2.ชื่อนักเรียน'!$R58="มส","",IF(OR(VLOOKUP($A57,'02.คีย์เทอม1'!$A$9:$DY$58,90,FALSE)="",VLOOKUP($A57,'03.คีย์เทอม2'!$A$9:$DY$58,90,FALSE)=""),"",(IF(VLOOKUP($A57,'02.คีย์เทอม1'!$A$9:$DY$58,91,FALSE)="",VLOOKUP($A57,'02.คีย์เทอม1'!$A$9:$DY$58,90,FALSE),VLOOKUP($A57,'02.คีย์เทอม1'!$A$9:$DY$58,91,FALSE))+IF(VLOOKUP($A57,'03.คีย์เทอม2'!$A$9:$DY$58,91,FALSE)="",VLOOKUP($A57,'03.คีย์เทอม2'!$A$9:$DY$58,90,FALSE),VLOOKUP($A57,'03.คีย์เทอม2'!$A$9:$DY$58,91,FALSE)))*100/200))))</f>
        <v/>
      </c>
      <c r="AN57" s="125" t="str">
        <f>IF(AM$8="","",IF('2.ชื่อนักเรียน'!$R58="ร","ร",IF('2.ชื่อนักเรียน'!$R58="มส","",IF(AM57="","",IF(AM57&gt;=80,4,IF(AM57&gt;=75,3.5,IF(AM57&gt;=70,3,IF(AM57&gt;=65,2.5,IF(AM57&gt;=60,2,IF(AM57&gt;=55,1.5,IF(AM57&gt;=50,1,0)))))))))))</f>
        <v/>
      </c>
      <c r="AO57" s="126" t="str">
        <f>IF(AO$8="","",IF('2.ชื่อนักเรียน'!$R58="ร","ร",IF('2.ชื่อนักเรียน'!$R58="มส","",IF(OR(VLOOKUP($A57,'02.คีย์เทอม1'!$A$9:$DY$58,95,FALSE)="",VLOOKUP($A57,'03.คีย์เทอม2'!$A$9:$DY$58,95,FALSE)=""),"",(IF(VLOOKUP($A57,'02.คีย์เทอม1'!$A$9:$DY$58,96,FALSE)="",VLOOKUP($A57,'02.คีย์เทอม1'!$A$9:$DY$58,95,FALSE),VLOOKUP($A57,'02.คีย์เทอม1'!$A$9:$DY$58,96,FALSE))+IF(VLOOKUP($A57,'03.คีย์เทอม2'!$A$9:$DY$58,96,FALSE)="",VLOOKUP($A57,'03.คีย์เทอม2'!$A$9:$DY$58,95,FALSE),VLOOKUP($A57,'03.คีย์เทอม2'!$A$9:$DY$58,96,FALSE)))*100/200))))</f>
        <v/>
      </c>
      <c r="AP57" s="125" t="str">
        <f>IF(AO$8="","",IF('2.ชื่อนักเรียน'!$R58="ร","ร",IF('2.ชื่อนักเรียน'!$R58="มส","",IF(AO57="","",IF(AO57&gt;=80,4,IF(AO57&gt;=75,3.5,IF(AO57&gt;=70,3,IF(AO57&gt;=65,2.5,IF(AO57&gt;=60,2,IF(AO57&gt;=55,1.5,IF(AO57&gt;=50,1,0)))))))))))</f>
        <v/>
      </c>
      <c r="AQ57" s="126" t="str">
        <f>IF(AQ$8="","",IF('2.ชื่อนักเรียน'!$R58="ร","ร",IF('2.ชื่อนักเรียน'!$R58="มส","",IF(OR(VLOOKUP($A57,'02.คีย์เทอม1'!$A$9:$DY$58,100,FALSE)="",VLOOKUP($A57,'03.คีย์เทอม2'!$A$9:$DY$58,100,FALSE)=""),"",(IF(VLOOKUP($A57,'02.คีย์เทอม1'!$A$9:$DY$58,101,FALSE)="",VLOOKUP($A57,'02.คีย์เทอม1'!$A$9:$DY$58,100,FALSE),VLOOKUP($A57,'02.คีย์เทอม1'!$A$9:$DY$58,101,FALSE))+IF(VLOOKUP($A57,'03.คีย์เทอม2'!$A$9:$DY$58,101,FALSE)="",VLOOKUP($A57,'03.คีย์เทอม2'!$A$9:$DY$58,100,FALSE),VLOOKUP($A57,'03.คีย์เทอม2'!$A$9:$DY$58,101,FALSE)))*100/200))))</f>
        <v/>
      </c>
      <c r="AR57" s="125" t="str">
        <f>IF(AQ$8="","",IF('2.ชื่อนักเรียน'!$R58="ร","ร",IF('2.ชื่อนักเรียน'!$R58="มส","",IF(AQ57="","",IF(AQ57&gt;=80,4,IF(AQ57&gt;=75,3.5,IF(AQ57&gt;=70,3,IF(AQ57&gt;=65,2.5,IF(AQ57&gt;=60,2,IF(AQ57&gt;=55,1.5,IF(AQ57&gt;=50,1,0)))))))))))</f>
        <v/>
      </c>
      <c r="AS57" s="126" t="str">
        <f>IF(AS$8="","",IF('2.ชื่อนักเรียน'!$R58="ร","ร",IF('2.ชื่อนักเรียน'!$R58="มส","",IF(OR(VLOOKUP($A57,'02.คีย์เทอม1'!$A$9:$DY$58,105,FALSE)="",VLOOKUP($A57,'03.คีย์เทอม2'!$A$9:$DY$58,105,FALSE)=""),"",(IF(VLOOKUP($A57,'02.คีย์เทอม1'!$A$9:$DY$58,106,FALSE)="",VLOOKUP($A57,'02.คีย์เทอม1'!$A$9:$DY$58,105,FALSE),VLOOKUP($A57,'02.คีย์เทอม1'!$A$9:$DY$58,106,FALSE))+IF(VLOOKUP($A57,'03.คีย์เทอม2'!$A$9:$DY$58,106,FALSE)="",VLOOKUP($A57,'03.คีย์เทอม2'!$A$9:$DY$58,105,FALSE),VLOOKUP($A57,'03.คีย์เทอม2'!$A$9:$DY$58,106,FALSE)))*100/200))))</f>
        <v/>
      </c>
      <c r="AT57" s="125" t="str">
        <f>IF(AS$8="","",IF('2.ชื่อนักเรียน'!$R58="ร","ร",IF('2.ชื่อนักเรียน'!$R58="มส","",IF(AS57="","",IF(AS57&gt;=80,4,IF(AS57&gt;=75,3.5,IF(AS57&gt;=70,3,IF(AS57&gt;=65,2.5,IF(AS57&gt;=60,2,IF(AS57&gt;=55,1.5,IF(AS57&gt;=50,1,0)))))))))))</f>
        <v/>
      </c>
      <c r="AU57" s="126" t="str">
        <f t="shared" si="37"/>
        <v/>
      </c>
      <c r="AV57" s="126" t="str">
        <f t="shared" si="38"/>
        <v/>
      </c>
      <c r="AW57" s="541" t="str">
        <f t="shared" si="39"/>
        <v/>
      </c>
      <c r="AX57" s="539" t="str">
        <f>IF('2.ชื่อนักเรียน'!R58="มส","มส",IF('2.ชื่อนักเรียน'!R58="ย้าย","ย้าย",IF('2.ชื่อนักเรียน'!R58="ร","ร",IF(CE57="","",RANK(CE57,$CE$10:$CE$59,0)))))</f>
        <v/>
      </c>
      <c r="AY57" s="393" t="str">
        <f t="shared" si="19"/>
        <v/>
      </c>
      <c r="AZ57" s="381" t="str">
        <f t="shared" si="40"/>
        <v/>
      </c>
      <c r="BA57" s="381" t="str">
        <f t="shared" si="41"/>
        <v/>
      </c>
      <c r="BB57" s="335" t="str">
        <f t="shared" si="42"/>
        <v/>
      </c>
      <c r="BC57" s="335" t="str">
        <f t="shared" si="43"/>
        <v/>
      </c>
      <c r="BD57" s="335" t="str">
        <f t="shared" si="44"/>
        <v/>
      </c>
      <c r="BE57" s="335" t="str">
        <f t="shared" si="45"/>
        <v/>
      </c>
      <c r="BF57" s="331" t="str">
        <f t="shared" si="46"/>
        <v/>
      </c>
      <c r="BG57" s="331" t="str">
        <f t="shared" si="47"/>
        <v/>
      </c>
      <c r="BH57" s="335" t="str">
        <f t="shared" si="48"/>
        <v/>
      </c>
      <c r="BI57" s="335" t="str">
        <f t="shared" si="49"/>
        <v/>
      </c>
      <c r="BJ57" s="335" t="str">
        <f t="shared" si="50"/>
        <v/>
      </c>
      <c r="BK57" s="335" t="str">
        <f t="shared" si="51"/>
        <v/>
      </c>
      <c r="BL57" s="335" t="str">
        <f t="shared" si="52"/>
        <v/>
      </c>
      <c r="BM57" s="335" t="str">
        <f t="shared" si="53"/>
        <v/>
      </c>
      <c r="BN57" s="335" t="str">
        <f t="shared" si="54"/>
        <v/>
      </c>
      <c r="BO57" s="335" t="str">
        <f t="shared" si="55"/>
        <v/>
      </c>
      <c r="BP57" s="331" t="str">
        <f t="shared" si="56"/>
        <v/>
      </c>
      <c r="BQ57" s="384" t="str">
        <f t="shared" si="57"/>
        <v/>
      </c>
      <c r="BR57" s="332" t="str">
        <f t="shared" si="58"/>
        <v/>
      </c>
      <c r="BS57" s="381" t="str">
        <f t="shared" si="59"/>
        <v/>
      </c>
      <c r="BT57" s="331" t="str">
        <f t="shared" si="60"/>
        <v/>
      </c>
      <c r="BU57" s="331" t="str">
        <f t="shared" si="61"/>
        <v/>
      </c>
      <c r="BV57" s="331" t="str">
        <f t="shared" si="62"/>
        <v/>
      </c>
      <c r="BW57" s="331" t="str">
        <f t="shared" si="63"/>
        <v/>
      </c>
      <c r="BX57" s="331" t="str">
        <f t="shared" si="64"/>
        <v/>
      </c>
      <c r="BY57" s="331" t="str">
        <f t="shared" si="65"/>
        <v/>
      </c>
      <c r="BZ57" s="331" t="str">
        <f t="shared" si="66"/>
        <v/>
      </c>
      <c r="CA57" s="331" t="str">
        <f t="shared" si="67"/>
        <v/>
      </c>
      <c r="CB57" s="331" t="str">
        <f t="shared" si="68"/>
        <v/>
      </c>
      <c r="CC57" s="384" t="str">
        <f t="shared" si="69"/>
        <v/>
      </c>
      <c r="CD57" s="332" t="str">
        <f t="shared" si="70"/>
        <v/>
      </c>
      <c r="CE57" s="177" t="str">
        <f t="shared" si="71"/>
        <v/>
      </c>
    </row>
    <row r="58" spans="1:83" s="17" customFormat="1" ht="16.5" customHeight="1" x14ac:dyDescent="0.2">
      <c r="A58" s="18">
        <v>49</v>
      </c>
      <c r="B58" s="122" t="str">
        <f>IF('2.ชื่อนักเรียน'!$C59="","",'2.ชื่อนักเรียน'!$C59)</f>
        <v/>
      </c>
      <c r="C58" s="26" t="str">
        <f>IF('2.ชื่อนักเรียน'!$D59="","",'2.ชื่อนักเรียน'!$D59)</f>
        <v/>
      </c>
      <c r="D58" s="207" t="str">
        <f>IF(D$8="","",IF('2.ชื่อนักเรียน'!$R59="ร","ร",IF('2.ชื่อนักเรียน'!$R59="มส","",IF(OR(VLOOKUP($A58,'02.คีย์เทอม1'!$A$9:$DY$58,10,FALSE)="",VLOOKUP($A58,'03.คีย์เทอม2'!$A$9:$DY$58,10,FALSE)=""),"",(IF(VLOOKUP($A58,'02.คีย์เทอม1'!$A$9:$DY$58,11,FALSE)="",VLOOKUP($A58,'02.คีย์เทอม1'!$A$9:$DY$58,10,FALSE),VLOOKUP($A58,'02.คีย์เทอม1'!$A$9:$DY$58,11,FALSE))+IF(VLOOKUP($A58,'03.คีย์เทอม2'!$A$9:$DY$58,11,FALSE)="",VLOOKUP($A58,'03.คีย์เทอม2'!$A$9:$DY$58,10,FALSE),VLOOKUP($A58,'03.คีย์เทอม2'!$A$9:$DY$58,11,FALSE)))*100/200))))</f>
        <v/>
      </c>
      <c r="E58" s="125" t="str">
        <f>IF(D$8="","",IF('2.ชื่อนักเรียน'!$R59="ร","ร",IF('2.ชื่อนักเรียน'!$R59="มส","",IF(D58="","",IF(D58&gt;=80,4,IF(D58&gt;=75,3.5,IF(D58&gt;=70,3,IF(D58&gt;=65,2.5,IF(D58&gt;=60,2,IF(D58&gt;=55,1.5,IF(D58&gt;=50,1,0)))))))))))</f>
        <v/>
      </c>
      <c r="F58" s="126" t="str">
        <f>IF(F$8="","",IF('2.ชื่อนักเรียน'!$R59="ร","ร",IF('2.ชื่อนักเรียน'!$R59="มส","",IF(OR(VLOOKUP($A58,'02.คีย์เทอม1'!$A$9:$DY$58,15,FALSE)="",VLOOKUP($A58,'03.คีย์เทอม2'!$A$9:$DY$58,15,FALSE)=""),"",(IF(VLOOKUP($A58,'02.คีย์เทอม1'!$A$9:$DY$58,16,FALSE)="",VLOOKUP($A58,'02.คีย์เทอม1'!$A$9:$DY$58,15,FALSE),VLOOKUP($A58,'02.คีย์เทอม1'!$A$9:$DY$58,16,FALSE))+IF(VLOOKUP($A58,'03.คีย์เทอม2'!$A$9:$DY$58,16,FALSE)="",VLOOKUP($A58,'03.คีย์เทอม2'!$A$9:$DY$58,15,FALSE),VLOOKUP($A58,'03.คีย์เทอม2'!$A$9:$DY$58,16,FALSE)))*100/200))))</f>
        <v/>
      </c>
      <c r="G58" s="125" t="str">
        <f>IF(F$8="","",IF('2.ชื่อนักเรียน'!$R59="ร","ร",IF('2.ชื่อนักเรียน'!$R59="มส","",IF(F58="","",IF(F58&gt;=80,4,IF(F58&gt;=75,3.5,IF(F58&gt;=70,3,IF(F58&gt;=65,2.5,IF(F58&gt;=60,2,IF(F58&gt;=55,1.5,IF(F58&gt;=50,1,0)))))))))))</f>
        <v/>
      </c>
      <c r="H58" s="126" t="str">
        <f>IF(H$8="","",IF('2.ชื่อนักเรียน'!$R59="ร","ร",IF('2.ชื่อนักเรียน'!$R59="มส","",IF(OR(VLOOKUP($A58,'02.คีย์เทอม1'!$A$9:$DY$58,20,FALSE)="",VLOOKUP($A58,'03.คีย์เทอม2'!$A$9:$DY$58,20,FALSE)=""),"",(IF(VLOOKUP($A58,'02.คีย์เทอม1'!$A$9:$DY$58,21,FALSE)="",VLOOKUP($A58,'02.คีย์เทอม1'!$A$9:$DY$58,20,FALSE),VLOOKUP($A58,'02.คีย์เทอม1'!$A$9:$DY$58,21,FALSE))+IF(VLOOKUP($A58,'03.คีย์เทอม2'!$A$9:$DY$58,21,FALSE)="",VLOOKUP($A58,'03.คีย์เทอม2'!$A$9:$DY$58,20,FALSE),VLOOKUP($A58,'03.คีย์เทอม2'!$A$9:$DY$58,21,FALSE)))*100/200))))</f>
        <v/>
      </c>
      <c r="I58" s="125" t="str">
        <f>IF(H$8="","",IF('2.ชื่อนักเรียน'!$R59="ร","ร",IF('2.ชื่อนักเรียน'!$R59="มส","",IF(H58="","",IF(H58&gt;=80,4,IF(H58&gt;=75,3.5,IF(H58&gt;=70,3,IF(H58&gt;=65,2.5,IF(H58&gt;=60,2,IF(H58&gt;=55,1.5,IF(H58&gt;=50,1,0)))))))))))</f>
        <v/>
      </c>
      <c r="J58" s="126" t="str">
        <f>IF(J$8="","",IF('2.ชื่อนักเรียน'!$R59="ร","ร",IF('2.ชื่อนักเรียน'!$R59="มส","",IF(OR(VLOOKUP($A58,'02.คีย์เทอม1'!$A$9:$DY$58,25,FALSE)="",VLOOKUP($A58,'03.คีย์เทอม2'!$A$9:$DY$58,25,FALSE)=""),"",(IF(VLOOKUP($A58,'02.คีย์เทอม1'!$A$9:$DY$58,26,FALSE)="",VLOOKUP($A58,'02.คีย์เทอม1'!$A$9:$DY$58,25,FALSE),VLOOKUP($A58,'02.คีย์เทอม1'!$A$9:$DY$58,26,FALSE))+IF(VLOOKUP($A58,'03.คีย์เทอม2'!$A$9:$DY$58,26,FALSE)="",VLOOKUP($A58,'03.คีย์เทอม2'!$A$9:$DY$58,25,FALSE),VLOOKUP($A58,'03.คีย์เทอม2'!$A$9:$DY$58,26,FALSE)))*100/200))))</f>
        <v/>
      </c>
      <c r="K58" s="125" t="str">
        <f>IF(J$8="","",IF('2.ชื่อนักเรียน'!$R59="ร","ร",IF('2.ชื่อนักเรียน'!$R59="มส","",IF(J58="","",IF(J58&gt;=80,4,IF(J58&gt;=75,3.5,IF(J58&gt;=70,3,IF(J58&gt;=65,2.5,IF(J58&gt;=60,2,IF(J58&gt;=55,1.5,IF(J58&gt;=50,1,0)))))))))))</f>
        <v/>
      </c>
      <c r="L58" s="126" t="str">
        <f>IF(L$8="","",IF('2.ชื่อนักเรียน'!$R59="ร","ร",IF('2.ชื่อนักเรียน'!$R59="มส","",IF(OR(VLOOKUP($A58,'02.คีย์เทอม1'!$A$9:$DY$58,30,FALSE)="",VLOOKUP($A58,'03.คีย์เทอม2'!$A$9:$DY$58,30,FALSE)=""),"",(IF(VLOOKUP($A58,'02.คีย์เทอม1'!$A$9:$DY$58,31,FALSE)="",VLOOKUP($A58,'02.คีย์เทอม1'!$A$9:$DY$58,30,FALSE),VLOOKUP($A58,'02.คีย์เทอม1'!$A$9:$DY$58,31,FALSE))+IF(VLOOKUP($A58,'03.คีย์เทอม2'!$A$9:$DY$58,31,FALSE)="",VLOOKUP($A58,'03.คีย์เทอม2'!$A$9:$DY$58,30,FALSE),VLOOKUP($A58,'03.คีย์เทอม2'!$A$9:$DY$58,31,FALSE)))*100/200))))</f>
        <v/>
      </c>
      <c r="M58" s="125" t="str">
        <f>IF(L$8="","",IF('2.ชื่อนักเรียน'!$R59="ร","ร",IF('2.ชื่อนักเรียน'!$R59="มส","",IF(L58="","",IF(L58&gt;=80,4,IF(L58&gt;=75,3.5,IF(L58&gt;=70,3,IF(L58&gt;=65,2.5,IF(L58&gt;=60,2,IF(L58&gt;=55,1.5,IF(L58&gt;=50,1,0)))))))))))</f>
        <v/>
      </c>
      <c r="N58" s="126" t="str">
        <f>IF(N$8="","",IF('2.ชื่อนักเรียน'!$R59="ร","ร",IF('2.ชื่อนักเรียน'!$R59="มส","",IF(OR(VLOOKUP($A58,'02.คีย์เทอม1'!$A$9:$DY$58,35,FALSE)="",VLOOKUP($A58,'03.คีย์เทอม2'!$A$9:$DY$58,35,FALSE)=""),"",(IF(VLOOKUP($A58,'02.คีย์เทอม1'!$A$9:$DY$58,36,FALSE)="",VLOOKUP($A58,'02.คีย์เทอม1'!$A$9:$DY$58,35,FALSE),VLOOKUP($A58,'02.คีย์เทอม1'!$A$9:$DY$58,36,FALSE))+IF(VLOOKUP($A58,'03.คีย์เทอม2'!$A$9:$DY$58,36,FALSE)="",VLOOKUP($A58,'03.คีย์เทอม2'!$A$9:$DY$58,35,FALSE),VLOOKUP($A58,'03.คีย์เทอม2'!$A$9:$DY$58,36,FALSE)))*100/200))))</f>
        <v/>
      </c>
      <c r="O58" s="125" t="str">
        <f>IF(N$8="","",IF('2.ชื่อนักเรียน'!$R59="ร","ร",IF('2.ชื่อนักเรียน'!$R59="มส","",IF(N58="","",IF(N58&gt;=80,4,IF(N58&gt;=75,3.5,IF(N58&gt;=70,3,IF(N58&gt;=65,2.5,IF(N58&gt;=60,2,IF(N58&gt;=55,1.5,IF(N58&gt;=50,1,0)))))))))))</f>
        <v/>
      </c>
      <c r="P58" s="126" t="str">
        <f>IF(P$8="","",IF('2.ชื่อนักเรียน'!$R59="ร","ร",IF('2.ชื่อนักเรียน'!$R59="มส","",IF(OR(VLOOKUP($A58,'02.คีย์เทอม1'!$A$9:$DY$58,40,FALSE)="",VLOOKUP($A58,'03.คีย์เทอม2'!$A$9:$DY$58,40,FALSE)=""),"",(IF(VLOOKUP($A58,'02.คีย์เทอม1'!$A$9:$DY$58,41,FALSE)="",VLOOKUP($A58,'02.คีย์เทอม1'!$A$9:$DY$58,40,FALSE),VLOOKUP($A58,'02.คีย์เทอม1'!$A$9:$DY$58,41,FALSE))+IF(VLOOKUP($A58,'03.คีย์เทอม2'!$A$9:$DY$58,41,FALSE)="",VLOOKUP($A58,'03.คีย์เทอม2'!$A$9:$DY$58,40,FALSE),VLOOKUP($A58,'03.คีย์เทอม2'!$A$9:$DY$58,41,FALSE)))*100/200))))</f>
        <v/>
      </c>
      <c r="Q58" s="125" t="str">
        <f>IF(P$8="","",IF('2.ชื่อนักเรียน'!$R59="ร","ร",IF('2.ชื่อนักเรียน'!$R59="มส","",IF(P58="","",IF(P58&gt;=80,4,IF(P58&gt;=75,3.5,IF(P58&gt;=70,3,IF(P58&gt;=65,2.5,IF(P58&gt;=60,2,IF(P58&gt;=55,1.5,IF(P58&gt;=50,1,0)))))))))))</f>
        <v/>
      </c>
      <c r="R58" s="126" t="str">
        <f>IF(R$8="","",IF('2.ชื่อนักเรียน'!$R59="ร","ร",IF('2.ชื่อนักเรียน'!$R59="มส","",IF(OR(VLOOKUP($A58,'02.คีย์เทอม1'!$A$9:$DY$58,45,FALSE)="",VLOOKUP($A58,'03.คีย์เทอม2'!$A$9:$DY$58,45,FALSE)=""),"",(IF(VLOOKUP($A58,'02.คีย์เทอม1'!$A$9:$DY$58,46,FALSE)="",VLOOKUP($A58,'02.คีย์เทอม1'!$A$9:$DY$58,45,FALSE),VLOOKUP($A58,'02.คีย์เทอม1'!$A$9:$DY$58,46,FALSE))+IF(VLOOKUP($A58,'03.คีย์เทอม2'!$A$9:$DY$58,46,FALSE)="",VLOOKUP($A58,'03.คีย์เทอม2'!$A$9:$DY$58,45,FALSE),VLOOKUP($A58,'03.คีย์เทอม2'!$A$9:$DY$58,46,FALSE)))*100/200))))</f>
        <v/>
      </c>
      <c r="S58" s="125" t="str">
        <f>IF(R$8="","",IF('2.ชื่อนักเรียน'!$R59="ร","ร",IF('2.ชื่อนักเรียน'!$R59="มส","",IF(R58="","",IF(R58&gt;=80,4,IF(R58&gt;=75,3.5,IF(R58&gt;=70,3,IF(R58&gt;=65,2.5,IF(R58&gt;=60,2,IF(R58&gt;=55,1.5,IF(R58&gt;=50,1,0)))))))))))</f>
        <v/>
      </c>
      <c r="T58" s="126" t="str">
        <f>IF(T$8="","",IF('2.ชื่อนักเรียน'!$R59="ร","ร",IF('2.ชื่อนักเรียน'!$R59="มส","",IF(OR(VLOOKUP($A58,'02.คีย์เทอม1'!$A$9:$DY$58,50,FALSE)="",VLOOKUP($A58,'03.คีย์เทอม2'!$A$9:$DY$58,50,FALSE)=""),"",(IF(VLOOKUP($A58,'02.คีย์เทอม1'!$A$9:$DY$58,51,FALSE)="",VLOOKUP($A58,'02.คีย์เทอม1'!$A$9:$DY$58,50,FALSE),VLOOKUP($A58,'02.คีย์เทอม1'!$A$9:$DY$58,51,FALSE))+IF(VLOOKUP($A58,'03.คีย์เทอม2'!$A$9:$DY$58,51,FALSE)="",VLOOKUP($A58,'03.คีย์เทอม2'!$A$9:$DY$58,50,FALSE),VLOOKUP($A58,'03.คีย์เทอม2'!$A$9:$DY$58,51,FALSE)))*100/200))))</f>
        <v/>
      </c>
      <c r="U58" s="125" t="str">
        <f>IF(T$8="","",IF('2.ชื่อนักเรียน'!$R59="ร","ร",IF('2.ชื่อนักเรียน'!$R59="มส","",IF(T58="","",IF(T58&gt;=80,4,IF(T58&gt;=75,3.5,IF(T58&gt;=70,3,IF(T58&gt;=65,2.5,IF(T58&gt;=60,2,IF(T58&gt;=55,1.5,IF(T58&gt;=50,1,0)))))))))))</f>
        <v/>
      </c>
      <c r="V58" s="126" t="str">
        <f>IF(V$8="","",IF('2.ชื่อนักเรียน'!$R59="ร","ร",IF('2.ชื่อนักเรียน'!$R59="มส","",IF(OR(VLOOKUP($A58,'02.คีย์เทอม1'!$A$9:$DY$58,55,FALSE)="",VLOOKUP($A58,'03.คีย์เทอม2'!$A$9:$DY$58,55,FALSE)=""),"",(IF(VLOOKUP($A58,'02.คีย์เทอม1'!$A$9:$DY$58,56,FALSE)="",VLOOKUP($A58,'02.คีย์เทอม1'!$A$9:$DY$58,55,FALSE),VLOOKUP($A58,'02.คีย์เทอม1'!$A$9:$DY$58,56,FALSE))+IF(VLOOKUP($A58,'03.คีย์เทอม2'!$A$9:$DY$58,56,FALSE)="",VLOOKUP($A58,'03.คีย์เทอม2'!$A$9:$DY$58,55,FALSE),VLOOKUP($A58,'03.คีย์เทอม2'!$A$9:$DY$58,56,FALSE)))*100/200))))</f>
        <v/>
      </c>
      <c r="W58" s="208" t="str">
        <f>IF(V$8="","",IF('2.ชื่อนักเรียน'!$R59="ร","ร",IF('2.ชื่อนักเรียน'!$R59="มส","",IF(V58="","",IF(V58&gt;=80,4,IF(V58&gt;=75,3.5,IF(V58&gt;=70,3,IF(V58&gt;=65,2.5,IF(V58&gt;=60,2,IF(V58&gt;=55,1.5,IF(V58&gt;=50,1,0)))))))))))</f>
        <v/>
      </c>
      <c r="X58" s="18">
        <v>49</v>
      </c>
      <c r="Y58" s="122" t="str">
        <f>IF('2.ชื่อนักเรียน'!$C59="","",'2.ชื่อนักเรียน'!$C59)</f>
        <v/>
      </c>
      <c r="Z58" s="272" t="str">
        <f>IF('2.ชื่อนักเรียน'!$D59="","",'2.ชื่อนักเรียน'!$D59)</f>
        <v/>
      </c>
      <c r="AA58" s="378" t="str">
        <f>IF(AA$8="","",IF('2.ชื่อนักเรียน'!$R59="ร","ร",IF('2.ชื่อนักเรียน'!$R59="มส","",IF(OR(VLOOKUP($A58,'02.คีย์เทอม1'!$A$9:$DY$58,60,FALSE)="",VLOOKUP($A58,'03.คีย์เทอม2'!$A$9:$DY$58,60,FALSE)=""),"",(IF(VLOOKUP($A58,'02.คีย์เทอม1'!$A$9:$DY$58,61,FALSE)="",VLOOKUP($A58,'02.คีย์เทอม1'!$A$9:$DY$58,60,FALSE),VLOOKUP($A58,'02.คีย์เทอม1'!$A$9:$DY$58,61,FALSE))+IF(VLOOKUP($A58,'03.คีย์เทอม2'!$A$9:$DY$58,61,FALSE)="",VLOOKUP($A58,'03.คีย์เทอม2'!$A$9:$DY$58,60,FALSE),VLOOKUP($A58,'03.คีย์เทอม2'!$A$9:$DY$58,61,FALSE)))*100/200))))</f>
        <v/>
      </c>
      <c r="AB58" s="125" t="str">
        <f>IF(AA$8="","",IF('2.ชื่อนักเรียน'!$R59="ร","ร",IF('2.ชื่อนักเรียน'!$R59="มส","",IF(AA58="","",IF(AA58&gt;=80,4,IF(AA58&gt;=75,3.5,IF(AA58&gt;=70,3,IF(AA58&gt;=65,2.5,IF(AA58&gt;=60,2,IF(AA58&gt;=55,1.5,IF(AA58&gt;=50,1,0)))))))))))</f>
        <v/>
      </c>
      <c r="AC58" s="126" t="str">
        <f>IF(AC$8="","",IF('2.ชื่อนักเรียน'!$R59="ร","ร",IF('2.ชื่อนักเรียน'!$R59="มส","",IF(OR(VLOOKUP($A58,'02.คีย์เทอม1'!$A$9:$DY$58,65,FALSE)="",VLOOKUP($A58,'03.คีย์เทอม2'!$A$9:$DY$58,65,FALSE)=""),"",(IF(VLOOKUP($A58,'02.คีย์เทอม1'!$A$9:$DY$58,66,FALSE)="",VLOOKUP($A58,'02.คีย์เทอม1'!$A$9:$DY$58,65,FALSE),VLOOKUP($A58,'02.คีย์เทอม1'!$A$9:$DY$58,66,FALSE))+IF(VLOOKUP($A58,'03.คีย์เทอม2'!$A$9:$DY$58,66,FALSE)="",VLOOKUP($A58,'03.คีย์เทอม2'!$A$9:$DY$58,65,FALSE),VLOOKUP($A58,'03.คีย์เทอม2'!$A$9:$DY$58,66,FALSE)))*100/200))))</f>
        <v/>
      </c>
      <c r="AD58" s="125" t="str">
        <f>IF(AC$8="","",IF('2.ชื่อนักเรียน'!$R59="ร","ร",IF('2.ชื่อนักเรียน'!$R59="มส","",IF(AC58="","",IF(AC58&gt;=80,4,IF(AC58&gt;=75,3.5,IF(AC58&gt;=70,3,IF(AC58&gt;=65,2.5,IF(AC58&gt;=60,2,IF(AC58&gt;=55,1.5,IF(AC58&gt;=50,1,0)))))))))))</f>
        <v/>
      </c>
      <c r="AE58" s="126" t="str">
        <f>IF(AE$8="","",IF('2.ชื่อนักเรียน'!$R59="ร","ร",IF('2.ชื่อนักเรียน'!$R59="มส","",IF(OR(VLOOKUP($A58,'02.คีย์เทอม1'!$A$9:$DY$58,70,FALSE)="",VLOOKUP($A58,'03.คีย์เทอม2'!$A$9:$DY$58,70,FALSE)=""),"",(IF(VLOOKUP($A58,'02.คีย์เทอม1'!$A$9:$DY$58,71,FALSE)="",VLOOKUP($A58,'02.คีย์เทอม1'!$A$9:$DY$58,70,FALSE),VLOOKUP($A58,'02.คีย์เทอม1'!$A$9:$DY$58,71,FALSE))+IF(VLOOKUP($A58,'03.คีย์เทอม2'!$A$9:$DY$58,71,FALSE)="",VLOOKUP($A58,'03.คีย์เทอม2'!$A$9:$DY$58,70,FALSE),VLOOKUP($A58,'03.คีย์เทอม2'!$A$9:$DY$58,71,FALSE)))*100/200))))</f>
        <v/>
      </c>
      <c r="AF58" s="125" t="str">
        <f>IF(AE$8="","",IF('2.ชื่อนักเรียน'!$R59="ร","ร",IF('2.ชื่อนักเรียน'!$R59="มส","",IF(AE58="","",IF(AE58&gt;=80,4,IF(AE58&gt;=75,3.5,IF(AE58&gt;=70,3,IF(AE58&gt;=65,2.5,IF(AE58&gt;=60,2,IF(AE58&gt;=55,1.5,IF(AE58&gt;=50,1,0)))))))))))</f>
        <v/>
      </c>
      <c r="AG58" s="126" t="str">
        <f>IF(AG$8="","",IF('2.ชื่อนักเรียน'!$R59="ร","ร",IF('2.ชื่อนักเรียน'!$R59="มส","",IF(OR(VLOOKUP($A58,'02.คีย์เทอม1'!$A$9:$DY$58,75,FALSE)="",VLOOKUP($A58,'03.คีย์เทอม2'!$A$9:$DY$58,75,FALSE)=""),"",(IF(VLOOKUP($A58,'02.คีย์เทอม1'!$A$9:$DY$58,76,FALSE)="",VLOOKUP($A58,'02.คีย์เทอม1'!$A$9:$DY$58,75,FALSE),VLOOKUP($A58,'02.คีย์เทอม1'!$A$9:$DY$58,76,FALSE))+IF(VLOOKUP($A58,'03.คีย์เทอม2'!$A$9:$DY$58,76,FALSE)="",VLOOKUP($A58,'03.คีย์เทอม2'!$A$9:$DY$58,75,FALSE),VLOOKUP($A58,'03.คีย์เทอม2'!$A$9:$DY$58,76,FALSE)))*100/200))))</f>
        <v/>
      </c>
      <c r="AH58" s="125" t="str">
        <f>IF(AG$8="","",IF('2.ชื่อนักเรียน'!$R59="ร","ร",IF('2.ชื่อนักเรียน'!$R59="มส","",IF(AG58="","",IF(AG58&gt;=80,4,IF(AG58&gt;=75,3.5,IF(AG58&gt;=70,3,IF(AG58&gt;=65,2.5,IF(AG58&gt;=60,2,IF(AG58&gt;=55,1.5,IF(AG58&gt;=50,1,0)))))))))))</f>
        <v/>
      </c>
      <c r="AI58" s="126" t="str">
        <f>IF(AI$8="","",IF('2.ชื่อนักเรียน'!$R59="ร","ร",IF('2.ชื่อนักเรียน'!$R59="มส","",IF(OR(VLOOKUP($A58,'02.คีย์เทอม1'!$A$9:$DY$58,80,FALSE)="",VLOOKUP($A58,'03.คีย์เทอม2'!$A$9:$DY$58,80,FALSE)=""),"",(IF(VLOOKUP($A58,'02.คีย์เทอม1'!$A$9:$DY$58,81,FALSE)="",VLOOKUP($A58,'02.คีย์เทอม1'!$A$9:$DY$58,80,FALSE),VLOOKUP($A58,'02.คีย์เทอม1'!$A$9:$DY$58,81,FALSE))+IF(VLOOKUP($A58,'03.คีย์เทอม2'!$A$9:$DY$58,81,FALSE)="",VLOOKUP($A58,'03.คีย์เทอม2'!$A$9:$DY$58,80,FALSE),VLOOKUP($A58,'03.คีย์เทอม2'!$A$9:$DY$58,81,FALSE)))*100/200))))</f>
        <v/>
      </c>
      <c r="AJ58" s="125" t="str">
        <f>IF(AI$8="","",IF('2.ชื่อนักเรียน'!$R59="ร","ร",IF('2.ชื่อนักเรียน'!$R59="มส","",IF(AI58="","",IF(AI58&gt;=80,4,IF(AI58&gt;=75,3.5,IF(AI58&gt;=70,3,IF(AI58&gt;=65,2.5,IF(AI58&gt;=60,2,IF(AI58&gt;=55,1.5,IF(AI58&gt;=50,1,0)))))))))))</f>
        <v/>
      </c>
      <c r="AK58" s="126" t="str">
        <f>IF(AK$8="","",IF('2.ชื่อนักเรียน'!$R59="ร","ร",IF('2.ชื่อนักเรียน'!$R59="มส","",IF(OR(VLOOKUP($A58,'02.คีย์เทอม1'!$A$9:$DY$58,85,FALSE)="",VLOOKUP($A58,'03.คีย์เทอม2'!$A$9:$DY$58,85,FALSE)=""),"",(IF(VLOOKUP($A58,'02.คีย์เทอม1'!$A$9:$DY$58,86,FALSE)="",VLOOKUP($A58,'02.คีย์เทอม1'!$A$9:$DY$58,85,FALSE),VLOOKUP($A58,'02.คีย์เทอม1'!$A$9:$DY$58,86,FALSE))+IF(VLOOKUP($A58,'03.คีย์เทอม2'!$A$9:$DY$58,86,FALSE)="",VLOOKUP($A58,'03.คีย์เทอม2'!$A$9:$DY$58,85,FALSE),VLOOKUP($A58,'03.คีย์เทอม2'!$A$9:$DY$58,86,FALSE)))*100/200))))</f>
        <v/>
      </c>
      <c r="AL58" s="125" t="str">
        <f>IF(AK$8="","",IF('2.ชื่อนักเรียน'!$R59="ร","ร",IF('2.ชื่อนักเรียน'!$R59="มส","",IF(AK58="","",IF(AK58&gt;=80,4,IF(AK58&gt;=75,3.5,IF(AK58&gt;=70,3,IF(AK58&gt;=65,2.5,IF(AK58&gt;=60,2,IF(AK58&gt;=55,1.5,IF(AK58&gt;=50,1,0)))))))))))</f>
        <v/>
      </c>
      <c r="AM58" s="126" t="str">
        <f>IF(AM$8="","",IF('2.ชื่อนักเรียน'!$R59="ร","ร",IF('2.ชื่อนักเรียน'!$R59="มส","",IF(OR(VLOOKUP($A58,'02.คีย์เทอม1'!$A$9:$DY$58,90,FALSE)="",VLOOKUP($A58,'03.คีย์เทอม2'!$A$9:$DY$58,90,FALSE)=""),"",(IF(VLOOKUP($A58,'02.คีย์เทอม1'!$A$9:$DY$58,91,FALSE)="",VLOOKUP($A58,'02.คีย์เทอม1'!$A$9:$DY$58,90,FALSE),VLOOKUP($A58,'02.คีย์เทอม1'!$A$9:$DY$58,91,FALSE))+IF(VLOOKUP($A58,'03.คีย์เทอม2'!$A$9:$DY$58,91,FALSE)="",VLOOKUP($A58,'03.คีย์เทอม2'!$A$9:$DY$58,90,FALSE),VLOOKUP($A58,'03.คีย์เทอม2'!$A$9:$DY$58,91,FALSE)))*100/200))))</f>
        <v/>
      </c>
      <c r="AN58" s="125" t="str">
        <f>IF(AM$8="","",IF('2.ชื่อนักเรียน'!$R59="ร","ร",IF('2.ชื่อนักเรียน'!$R59="มส","",IF(AM58="","",IF(AM58&gt;=80,4,IF(AM58&gt;=75,3.5,IF(AM58&gt;=70,3,IF(AM58&gt;=65,2.5,IF(AM58&gt;=60,2,IF(AM58&gt;=55,1.5,IF(AM58&gt;=50,1,0)))))))))))</f>
        <v/>
      </c>
      <c r="AO58" s="126" t="str">
        <f>IF(AO$8="","",IF('2.ชื่อนักเรียน'!$R59="ร","ร",IF('2.ชื่อนักเรียน'!$R59="มส","",IF(OR(VLOOKUP($A58,'02.คีย์เทอม1'!$A$9:$DY$58,95,FALSE)="",VLOOKUP($A58,'03.คีย์เทอม2'!$A$9:$DY$58,95,FALSE)=""),"",(IF(VLOOKUP($A58,'02.คีย์เทอม1'!$A$9:$DY$58,96,FALSE)="",VLOOKUP($A58,'02.คีย์เทอม1'!$A$9:$DY$58,95,FALSE),VLOOKUP($A58,'02.คีย์เทอม1'!$A$9:$DY$58,96,FALSE))+IF(VLOOKUP($A58,'03.คีย์เทอม2'!$A$9:$DY$58,96,FALSE)="",VLOOKUP($A58,'03.คีย์เทอม2'!$A$9:$DY$58,95,FALSE),VLOOKUP($A58,'03.คีย์เทอม2'!$A$9:$DY$58,96,FALSE)))*100/200))))</f>
        <v/>
      </c>
      <c r="AP58" s="125" t="str">
        <f>IF(AO$8="","",IF('2.ชื่อนักเรียน'!$R59="ร","ร",IF('2.ชื่อนักเรียน'!$R59="มส","",IF(AO58="","",IF(AO58&gt;=80,4,IF(AO58&gt;=75,3.5,IF(AO58&gt;=70,3,IF(AO58&gt;=65,2.5,IF(AO58&gt;=60,2,IF(AO58&gt;=55,1.5,IF(AO58&gt;=50,1,0)))))))))))</f>
        <v/>
      </c>
      <c r="AQ58" s="126" t="str">
        <f>IF(AQ$8="","",IF('2.ชื่อนักเรียน'!$R59="ร","ร",IF('2.ชื่อนักเรียน'!$R59="มส","",IF(OR(VLOOKUP($A58,'02.คีย์เทอม1'!$A$9:$DY$58,100,FALSE)="",VLOOKUP($A58,'03.คีย์เทอม2'!$A$9:$DY$58,100,FALSE)=""),"",(IF(VLOOKUP($A58,'02.คีย์เทอม1'!$A$9:$DY$58,101,FALSE)="",VLOOKUP($A58,'02.คีย์เทอม1'!$A$9:$DY$58,100,FALSE),VLOOKUP($A58,'02.คีย์เทอม1'!$A$9:$DY$58,101,FALSE))+IF(VLOOKUP($A58,'03.คีย์เทอม2'!$A$9:$DY$58,101,FALSE)="",VLOOKUP($A58,'03.คีย์เทอม2'!$A$9:$DY$58,100,FALSE),VLOOKUP($A58,'03.คีย์เทอม2'!$A$9:$DY$58,101,FALSE)))*100/200))))</f>
        <v/>
      </c>
      <c r="AR58" s="125" t="str">
        <f>IF(AQ$8="","",IF('2.ชื่อนักเรียน'!$R59="ร","ร",IF('2.ชื่อนักเรียน'!$R59="มส","",IF(AQ58="","",IF(AQ58&gt;=80,4,IF(AQ58&gt;=75,3.5,IF(AQ58&gt;=70,3,IF(AQ58&gt;=65,2.5,IF(AQ58&gt;=60,2,IF(AQ58&gt;=55,1.5,IF(AQ58&gt;=50,1,0)))))))))))</f>
        <v/>
      </c>
      <c r="AS58" s="126" t="str">
        <f>IF(AS$8="","",IF('2.ชื่อนักเรียน'!$R59="ร","ร",IF('2.ชื่อนักเรียน'!$R59="มส","",IF(OR(VLOOKUP($A58,'02.คีย์เทอม1'!$A$9:$DY$58,105,FALSE)="",VLOOKUP($A58,'03.คีย์เทอม2'!$A$9:$DY$58,105,FALSE)=""),"",(IF(VLOOKUP($A58,'02.คีย์เทอม1'!$A$9:$DY$58,106,FALSE)="",VLOOKUP($A58,'02.คีย์เทอม1'!$A$9:$DY$58,105,FALSE),VLOOKUP($A58,'02.คีย์เทอม1'!$A$9:$DY$58,106,FALSE))+IF(VLOOKUP($A58,'03.คีย์เทอม2'!$A$9:$DY$58,106,FALSE)="",VLOOKUP($A58,'03.คีย์เทอม2'!$A$9:$DY$58,105,FALSE),VLOOKUP($A58,'03.คีย์เทอม2'!$A$9:$DY$58,106,FALSE)))*100/200))))</f>
        <v/>
      </c>
      <c r="AT58" s="125" t="str">
        <f>IF(AS$8="","",IF('2.ชื่อนักเรียน'!$R59="ร","ร",IF('2.ชื่อนักเรียน'!$R59="มส","",IF(AS58="","",IF(AS58&gt;=80,4,IF(AS58&gt;=75,3.5,IF(AS58&gt;=70,3,IF(AS58&gt;=65,2.5,IF(AS58&gt;=60,2,IF(AS58&gt;=55,1.5,IF(AS58&gt;=50,1,0)))))))))))</f>
        <v/>
      </c>
      <c r="AU58" s="126" t="str">
        <f t="shared" si="37"/>
        <v/>
      </c>
      <c r="AV58" s="126" t="str">
        <f t="shared" si="38"/>
        <v/>
      </c>
      <c r="AW58" s="541" t="str">
        <f>IF(E58="","",IF(COUNT(AZ58,BB58,BD58,BF58,BH58,BJ58,BL58,BN58,BP58,BR58,BT58,BV58,BX58,BZ58,CB58,CD58)&lt;COUNT($AZ$9,$BB$9,$BD$9,$BF$9,$BH$9,$BJ$9,$BL$9,$BN$9,$BP$9,$BR$9,$BT$9,$BV$9,$BX$9,$BZ$9,$CB$9,$CD$9),"",SUM(AZ58,BB58,BD58,BF58,BH58,BJ58,BL58,BN58,BP58,BR58,BT58,BV58,BX58,BZ58,CB58,CD58)/SUM($AZ$9,$BB$9,$BD$9,$BF$9,$BH$9,$BJ$9,$BL$9,$BN$9,$BP$9,$BR$9,$BT$9,$BV$9,$BX$9,$BZ$9,$CB$9,$CD$9)))</f>
        <v/>
      </c>
      <c r="AX58" s="539" t="str">
        <f>IF('2.ชื่อนักเรียน'!R59="มส","มส",IF('2.ชื่อนักเรียน'!R59="ย้าย","ย้าย",IF('2.ชื่อนักเรียน'!R59="ร","ร",IF(CE58="","",RANK(CE58,$CE$10:$CE$59,0)))))</f>
        <v/>
      </c>
      <c r="AY58" s="393" t="str">
        <f t="shared" si="19"/>
        <v/>
      </c>
      <c r="AZ58" s="381" t="str">
        <f t="shared" si="40"/>
        <v/>
      </c>
      <c r="BA58" s="381" t="str">
        <f t="shared" si="41"/>
        <v/>
      </c>
      <c r="BB58" s="335" t="str">
        <f t="shared" si="42"/>
        <v/>
      </c>
      <c r="BC58" s="335" t="str">
        <f t="shared" si="43"/>
        <v/>
      </c>
      <c r="BD58" s="335" t="str">
        <f t="shared" si="44"/>
        <v/>
      </c>
      <c r="BE58" s="335" t="str">
        <f t="shared" si="45"/>
        <v/>
      </c>
      <c r="BF58" s="331" t="str">
        <f t="shared" si="46"/>
        <v/>
      </c>
      <c r="BG58" s="331" t="str">
        <f t="shared" si="47"/>
        <v/>
      </c>
      <c r="BH58" s="335" t="str">
        <f t="shared" si="48"/>
        <v/>
      </c>
      <c r="BI58" s="335" t="str">
        <f t="shared" si="49"/>
        <v/>
      </c>
      <c r="BJ58" s="335" t="str">
        <f t="shared" si="50"/>
        <v/>
      </c>
      <c r="BK58" s="335" t="str">
        <f t="shared" si="51"/>
        <v/>
      </c>
      <c r="BL58" s="335" t="str">
        <f t="shared" si="52"/>
        <v/>
      </c>
      <c r="BM58" s="335" t="str">
        <f t="shared" si="53"/>
        <v/>
      </c>
      <c r="BN58" s="335" t="str">
        <f t="shared" si="54"/>
        <v/>
      </c>
      <c r="BO58" s="335" t="str">
        <f t="shared" si="55"/>
        <v/>
      </c>
      <c r="BP58" s="331" t="str">
        <f t="shared" si="56"/>
        <v/>
      </c>
      <c r="BQ58" s="384" t="str">
        <f t="shared" si="57"/>
        <v/>
      </c>
      <c r="BR58" s="332" t="str">
        <f t="shared" si="58"/>
        <v/>
      </c>
      <c r="BS58" s="381" t="str">
        <f t="shared" si="59"/>
        <v/>
      </c>
      <c r="BT58" s="331" t="str">
        <f t="shared" si="60"/>
        <v/>
      </c>
      <c r="BU58" s="331" t="str">
        <f t="shared" si="61"/>
        <v/>
      </c>
      <c r="BV58" s="331" t="str">
        <f t="shared" si="62"/>
        <v/>
      </c>
      <c r="BW58" s="331" t="str">
        <f t="shared" si="63"/>
        <v/>
      </c>
      <c r="BX58" s="331" t="str">
        <f t="shared" si="64"/>
        <v/>
      </c>
      <c r="BY58" s="331" t="str">
        <f t="shared" si="65"/>
        <v/>
      </c>
      <c r="BZ58" s="331" t="str">
        <f t="shared" si="66"/>
        <v/>
      </c>
      <c r="CA58" s="331" t="str">
        <f t="shared" si="67"/>
        <v/>
      </c>
      <c r="CB58" s="331" t="str">
        <f t="shared" si="68"/>
        <v/>
      </c>
      <c r="CC58" s="384" t="str">
        <f t="shared" si="69"/>
        <v/>
      </c>
      <c r="CD58" s="332" t="str">
        <f t="shared" si="70"/>
        <v/>
      </c>
      <c r="CE58" s="177" t="str">
        <f t="shared" si="71"/>
        <v/>
      </c>
    </row>
    <row r="59" spans="1:83" s="21" customFormat="1" ht="16.5" customHeight="1" thickBot="1" x14ac:dyDescent="0.25">
      <c r="A59" s="701">
        <v>50</v>
      </c>
      <c r="B59" s="632" t="str">
        <f>IF('2.ชื่อนักเรียน'!$C60="","",'2.ชื่อนักเรียน'!$C60)</f>
        <v/>
      </c>
      <c r="C59" s="636" t="str">
        <f>IF('2.ชื่อนักเรียน'!$D60="","",'2.ชื่อนักเรียน'!$D60)</f>
        <v/>
      </c>
      <c r="D59" s="702" t="str">
        <f>IF(D$8="","",IF('2.ชื่อนักเรียน'!$R60="ร","ร",IF('2.ชื่อนักเรียน'!$R60="มส","",IF(OR(VLOOKUP($A59,'02.คีย์เทอม1'!$A$9:$DY$58,10,FALSE)="",VLOOKUP($A59,'03.คีย์เทอม2'!$A$9:$DY$58,10,FALSE)=""),"",(IF(VLOOKUP($A59,'02.คีย์เทอม1'!$A$9:$DY$58,11,FALSE)="",VLOOKUP($A59,'02.คีย์เทอม1'!$A$9:$DY$58,10,FALSE),VLOOKUP($A59,'02.คีย์เทอม1'!$A$9:$DY$58,11,FALSE))+IF(VLOOKUP($A59,'03.คีย์เทอม2'!$A$9:$DY$58,11,FALSE)="",VLOOKUP($A59,'03.คีย์เทอม2'!$A$9:$DY$58,10,FALSE),VLOOKUP($A59,'03.คีย์เทอม2'!$A$9:$DY$58,11,FALSE)))*100/200))))</f>
        <v/>
      </c>
      <c r="E59" s="634" t="str">
        <f>IF(D$8="","",IF('2.ชื่อนักเรียน'!$R60="ร","ร",IF('2.ชื่อนักเรียน'!$R60="มส","",IF(D59="","",IF(D59&gt;=80,4,IF(D59&gt;=75,3.5,IF(D59&gt;=70,3,IF(D59&gt;=65,2.5,IF(D59&gt;=60,2,IF(D59&gt;=55,1.5,IF(D59&gt;=50,1,0)))))))))))</f>
        <v/>
      </c>
      <c r="F59" s="703" t="str">
        <f>IF(F$8="","",IF('2.ชื่อนักเรียน'!$R60="ร","ร",IF('2.ชื่อนักเรียน'!$R60="มส","",IF(OR(VLOOKUP($A59,'02.คีย์เทอม1'!$A$9:$DY$58,15,FALSE)="",VLOOKUP($A59,'03.คีย์เทอม2'!$A$9:$DY$58,15,FALSE)=""),"",(IF(VLOOKUP($A59,'02.คีย์เทอม1'!$A$9:$DY$58,16,FALSE)="",VLOOKUP($A59,'02.คีย์เทอม1'!$A$9:$DY$58,15,FALSE),VLOOKUP($A59,'02.คีย์เทอม1'!$A$9:$DY$58,16,FALSE))+IF(VLOOKUP($A59,'03.คีย์เทอม2'!$A$9:$DY$58,16,FALSE)="",VLOOKUP($A59,'03.คีย์เทอม2'!$A$9:$DY$58,15,FALSE),VLOOKUP($A59,'03.คีย์เทอม2'!$A$9:$DY$58,16,FALSE)))*100/200))))</f>
        <v/>
      </c>
      <c r="G59" s="634" t="str">
        <f>IF(F$8="","",IF('2.ชื่อนักเรียน'!$R60="ร","ร",IF('2.ชื่อนักเรียน'!$R60="มส","",IF(F59="","",IF(F59&gt;=80,4,IF(F59&gt;=75,3.5,IF(F59&gt;=70,3,IF(F59&gt;=65,2.5,IF(F59&gt;=60,2,IF(F59&gt;=55,1.5,IF(F59&gt;=50,1,0)))))))))))</f>
        <v/>
      </c>
      <c r="H59" s="635" t="str">
        <f>IF(H$8="","",IF('2.ชื่อนักเรียน'!$R60="ร","ร",IF('2.ชื่อนักเรียน'!$R60="มส","",IF(OR(VLOOKUP($A59,'02.คีย์เทอม1'!$A$9:$DY$58,20,FALSE)="",VLOOKUP($A59,'03.คีย์เทอม2'!$A$9:$DY$58,20,FALSE)=""),"",(IF(VLOOKUP($A59,'02.คีย์เทอม1'!$A$9:$DY$58,21,FALSE)="",VLOOKUP($A59,'02.คีย์เทอม1'!$A$9:$DY$58,20,FALSE),VLOOKUP($A59,'02.คีย์เทอม1'!$A$9:$DY$58,21,FALSE))+IF(VLOOKUP($A59,'03.คีย์เทอม2'!$A$9:$DY$58,21,FALSE)="",VLOOKUP($A59,'03.คีย์เทอม2'!$A$9:$DY$58,20,FALSE),VLOOKUP($A59,'03.คีย์เทอม2'!$A$9:$DY$58,21,FALSE)))*100/200))))</f>
        <v/>
      </c>
      <c r="I59" s="634" t="str">
        <f>IF(H$8="","",IF('2.ชื่อนักเรียน'!$R60="ร","ร",IF('2.ชื่อนักเรียน'!$R60="มส","",IF(H59="","",IF(H59&gt;=80,4,IF(H59&gt;=75,3.5,IF(H59&gt;=70,3,IF(H59&gt;=65,2.5,IF(H59&gt;=60,2,IF(H59&gt;=55,1.5,IF(H59&gt;=50,1,0)))))))))))</f>
        <v/>
      </c>
      <c r="J59" s="635" t="str">
        <f>IF(J$8="","",IF('2.ชื่อนักเรียน'!$R60="ร","ร",IF('2.ชื่อนักเรียน'!$R60="มส","",IF(OR(VLOOKUP($A59,'02.คีย์เทอม1'!$A$9:$DY$58,25,FALSE)="",VLOOKUP($A59,'03.คีย์เทอม2'!$A$9:$DY$58,25,FALSE)=""),"",(IF(VLOOKUP($A59,'02.คีย์เทอม1'!$A$9:$DY$58,26,FALSE)="",VLOOKUP($A59,'02.คีย์เทอม1'!$A$9:$DY$58,25,FALSE),VLOOKUP($A59,'02.คีย์เทอม1'!$A$9:$DY$58,26,FALSE))+IF(VLOOKUP($A59,'03.คีย์เทอม2'!$A$9:$DY$58,26,FALSE)="",VLOOKUP($A59,'03.คีย์เทอม2'!$A$9:$DY$58,25,FALSE),VLOOKUP($A59,'03.คีย์เทอม2'!$A$9:$DY$58,26,FALSE)))*100/200))))</f>
        <v/>
      </c>
      <c r="K59" s="634" t="str">
        <f>IF(J$8="","",IF('2.ชื่อนักเรียน'!$R60="ร","ร",IF('2.ชื่อนักเรียน'!$R60="มส","",IF(J59="","",IF(J59&gt;=80,4,IF(J59&gt;=75,3.5,IF(J59&gt;=70,3,IF(J59&gt;=65,2.5,IF(J59&gt;=60,2,IF(J59&gt;=55,1.5,IF(J59&gt;=50,1,0)))))))))))</f>
        <v/>
      </c>
      <c r="L59" s="635" t="str">
        <f>IF(L$8="","",IF('2.ชื่อนักเรียน'!$R60="ร","ร",IF('2.ชื่อนักเรียน'!$R60="มส","",IF(OR(VLOOKUP($A59,'02.คีย์เทอม1'!$A$9:$DY$58,30,FALSE)="",VLOOKUP($A59,'03.คีย์เทอม2'!$A$9:$DY$58,30,FALSE)=""),"",(IF(VLOOKUP($A59,'02.คีย์เทอม1'!$A$9:$DY$58,31,FALSE)="",VLOOKUP($A59,'02.คีย์เทอม1'!$A$9:$DY$58,30,FALSE),VLOOKUP($A59,'02.คีย์เทอม1'!$A$9:$DY$58,31,FALSE))+IF(VLOOKUP($A59,'03.คีย์เทอม2'!$A$9:$DY$58,31,FALSE)="",VLOOKUP($A59,'03.คีย์เทอม2'!$A$9:$DY$58,30,FALSE),VLOOKUP($A59,'03.คีย์เทอม2'!$A$9:$DY$58,31,FALSE)))*100/200))))</f>
        <v/>
      </c>
      <c r="M59" s="634" t="str">
        <f>IF(L$8="","",IF('2.ชื่อนักเรียน'!$R60="ร","ร",IF('2.ชื่อนักเรียน'!$R60="มส","",IF(L59="","",IF(L59&gt;=80,4,IF(L59&gt;=75,3.5,IF(L59&gt;=70,3,IF(L59&gt;=65,2.5,IF(L59&gt;=60,2,IF(L59&gt;=55,1.5,IF(L59&gt;=50,1,0)))))))))))</f>
        <v/>
      </c>
      <c r="N59" s="635" t="str">
        <f>IF(N$8="","",IF('2.ชื่อนักเรียน'!$R60="ร","ร",IF('2.ชื่อนักเรียน'!$R60="มส","",IF(OR(VLOOKUP($A59,'02.คีย์เทอม1'!$A$9:$DY$58,35,FALSE)="",VLOOKUP($A59,'03.คีย์เทอม2'!$A$9:$DY$58,35,FALSE)=""),"",(IF(VLOOKUP($A59,'02.คีย์เทอม1'!$A$9:$DY$58,36,FALSE)="",VLOOKUP($A59,'02.คีย์เทอม1'!$A$9:$DY$58,35,FALSE),VLOOKUP($A59,'02.คีย์เทอม1'!$A$9:$DY$58,36,FALSE))+IF(VLOOKUP($A59,'03.คีย์เทอม2'!$A$9:$DY$58,36,FALSE)="",VLOOKUP($A59,'03.คีย์เทอม2'!$A$9:$DY$58,35,FALSE),VLOOKUP($A59,'03.คีย์เทอม2'!$A$9:$DY$58,36,FALSE)))*100/200))))</f>
        <v/>
      </c>
      <c r="O59" s="634" t="str">
        <f>IF(N$8="","",IF('2.ชื่อนักเรียน'!$R60="ร","ร",IF('2.ชื่อนักเรียน'!$R60="มส","",IF(N59="","",IF(N59&gt;=80,4,IF(N59&gt;=75,3.5,IF(N59&gt;=70,3,IF(N59&gt;=65,2.5,IF(N59&gt;=60,2,IF(N59&gt;=55,1.5,IF(N59&gt;=50,1,0)))))))))))</f>
        <v/>
      </c>
      <c r="P59" s="635" t="str">
        <f>IF(P$8="","",IF('2.ชื่อนักเรียน'!$R60="ร","ร",IF('2.ชื่อนักเรียน'!$R60="มส","",IF(OR(VLOOKUP($A59,'02.คีย์เทอม1'!$A$9:$DY$58,40,FALSE)="",VLOOKUP($A59,'03.คีย์เทอม2'!$A$9:$DY$58,40,FALSE)=""),"",(IF(VLOOKUP($A59,'02.คีย์เทอม1'!$A$9:$DY$58,41,FALSE)="",VLOOKUP($A59,'02.คีย์เทอม1'!$A$9:$DY$58,40,FALSE),VLOOKUP($A59,'02.คีย์เทอม1'!$A$9:$DY$58,41,FALSE))+IF(VLOOKUP($A59,'03.คีย์เทอม2'!$A$9:$DY$58,41,FALSE)="",VLOOKUP($A59,'03.คีย์เทอม2'!$A$9:$DY$58,40,FALSE),VLOOKUP($A59,'03.คีย์เทอม2'!$A$9:$DY$58,41,FALSE)))*100/200))))</f>
        <v/>
      </c>
      <c r="Q59" s="634" t="str">
        <f>IF(P$8="","",IF('2.ชื่อนักเรียน'!$R60="ร","ร",IF('2.ชื่อนักเรียน'!$R60="มส","",IF(P59="","",IF(P59&gt;=80,4,IF(P59&gt;=75,3.5,IF(P59&gt;=70,3,IF(P59&gt;=65,2.5,IF(P59&gt;=60,2,IF(P59&gt;=55,1.5,IF(P59&gt;=50,1,0)))))))))))</f>
        <v/>
      </c>
      <c r="R59" s="635" t="str">
        <f>IF(R$8="","",IF('2.ชื่อนักเรียน'!$R60="ร","ร",IF('2.ชื่อนักเรียน'!$R60="มส","",IF(OR(VLOOKUP($A59,'02.คีย์เทอม1'!$A$9:$DY$58,45,FALSE)="",VLOOKUP($A59,'03.คีย์เทอม2'!$A$9:$DY$58,45,FALSE)=""),"",(IF(VLOOKUP($A59,'02.คีย์เทอม1'!$A$9:$DY$58,46,FALSE)="",VLOOKUP($A59,'02.คีย์เทอม1'!$A$9:$DY$58,45,FALSE),VLOOKUP($A59,'02.คีย์เทอม1'!$A$9:$DY$58,46,FALSE))+IF(VLOOKUP($A59,'03.คีย์เทอม2'!$A$9:$DY$58,46,FALSE)="",VLOOKUP($A59,'03.คีย์เทอม2'!$A$9:$DY$58,45,FALSE),VLOOKUP($A59,'03.คีย์เทอม2'!$A$9:$DY$58,46,FALSE)))*100/200))))</f>
        <v/>
      </c>
      <c r="S59" s="634" t="str">
        <f>IF(R$8="","",IF('2.ชื่อนักเรียน'!$R60="ร","ร",IF('2.ชื่อนักเรียน'!$R60="มส","",IF(R59="","",IF(R59&gt;=80,4,IF(R59&gt;=75,3.5,IF(R59&gt;=70,3,IF(R59&gt;=65,2.5,IF(R59&gt;=60,2,IF(R59&gt;=55,1.5,IF(R59&gt;=50,1,0)))))))))))</f>
        <v/>
      </c>
      <c r="T59" s="635" t="str">
        <f>IF(T$8="","",IF('2.ชื่อนักเรียน'!$R60="ร","ร",IF('2.ชื่อนักเรียน'!$R60="มส","",IF(OR(VLOOKUP($A59,'02.คีย์เทอม1'!$A$9:$DY$58,50,FALSE)="",VLOOKUP($A59,'03.คีย์เทอม2'!$A$9:$DY$58,50,FALSE)=""),"",(IF(VLOOKUP($A59,'02.คีย์เทอม1'!$A$9:$DY$58,51,FALSE)="",VLOOKUP($A59,'02.คีย์เทอม1'!$A$9:$DY$58,50,FALSE),VLOOKUP($A59,'02.คีย์เทอม1'!$A$9:$DY$58,51,FALSE))+IF(VLOOKUP($A59,'03.คีย์เทอม2'!$A$9:$DY$58,51,FALSE)="",VLOOKUP($A59,'03.คีย์เทอม2'!$A$9:$DY$58,50,FALSE),VLOOKUP($A59,'03.คีย์เทอม2'!$A$9:$DY$58,51,FALSE)))*100/200))))</f>
        <v/>
      </c>
      <c r="U59" s="634" t="str">
        <f>IF(T$8="","",IF('2.ชื่อนักเรียน'!$R60="ร","ร",IF('2.ชื่อนักเรียน'!$R60="มส","",IF(T59="","",IF(T59&gt;=80,4,IF(T59&gt;=75,3.5,IF(T59&gt;=70,3,IF(T59&gt;=65,2.5,IF(T59&gt;=60,2,IF(T59&gt;=55,1.5,IF(T59&gt;=50,1,0)))))))))))</f>
        <v/>
      </c>
      <c r="V59" s="635" t="str">
        <f>IF(V$8="","",IF('2.ชื่อนักเรียน'!$R60="ร","ร",IF('2.ชื่อนักเรียน'!$R60="มส","",IF(OR(VLOOKUP($A59,'02.คีย์เทอม1'!$A$9:$DY$58,55,FALSE)="",VLOOKUP($A59,'03.คีย์เทอม2'!$A$9:$DY$58,55,FALSE)=""),"",(IF(VLOOKUP($A59,'02.คีย์เทอม1'!$A$9:$DY$58,56,FALSE)="",VLOOKUP($A59,'02.คีย์เทอม1'!$A$9:$DY$58,55,FALSE),VLOOKUP($A59,'02.คีย์เทอม1'!$A$9:$DY$58,56,FALSE))+IF(VLOOKUP($A59,'03.คีย์เทอม2'!$A$9:$DY$58,56,FALSE)="",VLOOKUP($A59,'03.คีย์เทอม2'!$A$9:$DY$58,55,FALSE),VLOOKUP($A59,'03.คีย์เทอม2'!$A$9:$DY$58,56,FALSE)))*100/200))))</f>
        <v/>
      </c>
      <c r="W59" s="705" t="str">
        <f>IF(V$8="","",IF('2.ชื่อนักเรียน'!$R60="ร","ร",IF('2.ชื่อนักเรียน'!$R60="มส","",IF(V59="","",IF(V59&gt;=80,4,IF(V59&gt;=75,3.5,IF(V59&gt;=70,3,IF(V59&gt;=65,2.5,IF(V59&gt;=60,2,IF(V59&gt;=55,1.5,IF(V59&gt;=50,1,0)))))))))))</f>
        <v/>
      </c>
      <c r="X59" s="701">
        <v>50</v>
      </c>
      <c r="Y59" s="632" t="str">
        <f>IF('2.ชื่อนักเรียน'!$C60="","",'2.ชื่อนักเรียน'!$C60)</f>
        <v/>
      </c>
      <c r="Z59" s="633" t="str">
        <f>IF('2.ชื่อนักเรียน'!$D60="","",'2.ชื่อนักเรียน'!$D60)</f>
        <v/>
      </c>
      <c r="AA59" s="637" t="str">
        <f>IF(AA$8="","",IF('2.ชื่อนักเรียน'!$R60="ร","ร",IF('2.ชื่อนักเรียน'!$R60="มส","",IF(OR(VLOOKUP($A59,'02.คีย์เทอม1'!$A$9:$DY$58,60,FALSE)="",VLOOKUP($A59,'03.คีย์เทอม2'!$A$9:$DY$58,60,FALSE)=""),"",(IF(VLOOKUP($A59,'02.คีย์เทอม1'!$A$9:$DY$58,61,FALSE)="",VLOOKUP($A59,'02.คีย์เทอม1'!$A$9:$DY$58,60,FALSE),VLOOKUP($A59,'02.คีย์เทอม1'!$A$9:$DY$58,61,FALSE))+IF(VLOOKUP($A59,'03.คีย์เทอม2'!$A$9:$DY$58,61,FALSE)="",VLOOKUP($A59,'03.คีย์เทอม2'!$A$9:$DY$58,60,FALSE),VLOOKUP($A59,'03.คีย์เทอม2'!$A$9:$DY$58,61,FALSE)))*100/200))))</f>
        <v/>
      </c>
      <c r="AB59" s="634" t="str">
        <f>IF(AA$8="","",IF('2.ชื่อนักเรียน'!$R60="ร","ร",IF('2.ชื่อนักเรียน'!$R60="มส","",IF(AA59="","",IF(AA59&gt;=80,4,IF(AA59&gt;=75,3.5,IF(AA59&gt;=70,3,IF(AA59&gt;=65,2.5,IF(AA59&gt;=60,2,IF(AA59&gt;=55,1.5,IF(AA59&gt;=50,1,0)))))))))))</f>
        <v/>
      </c>
      <c r="AC59" s="635" t="str">
        <f>IF(AC$8="","",IF('2.ชื่อนักเรียน'!$R60="ร","ร",IF('2.ชื่อนักเรียน'!$R60="มส","",IF(OR(VLOOKUP($A59,'02.คีย์เทอม1'!$A$9:$DY$58,65,FALSE)="",VLOOKUP($A59,'03.คีย์เทอม2'!$A$9:$DY$58,65,FALSE)=""),"",(IF(VLOOKUP($A59,'02.คีย์เทอม1'!$A$9:$DY$58,66,FALSE)="",VLOOKUP($A59,'02.คีย์เทอม1'!$A$9:$DY$58,65,FALSE),VLOOKUP($A59,'02.คีย์เทอม1'!$A$9:$DY$58,66,FALSE))+IF(VLOOKUP($A59,'03.คีย์เทอม2'!$A$9:$DY$58,66,FALSE)="",VLOOKUP($A59,'03.คีย์เทอม2'!$A$9:$DY$58,65,FALSE),VLOOKUP($A59,'03.คีย์เทอม2'!$A$9:$DY$58,66,FALSE)))*100/200))))</f>
        <v/>
      </c>
      <c r="AD59" s="634" t="str">
        <f>IF(AC$8="","",IF('2.ชื่อนักเรียน'!$R60="ร","ร",IF('2.ชื่อนักเรียน'!$R60="มส","",IF(AC59="","",IF(AC59&gt;=80,4,IF(AC59&gt;=75,3.5,IF(AC59&gt;=70,3,IF(AC59&gt;=65,2.5,IF(AC59&gt;=60,2,IF(AC59&gt;=55,1.5,IF(AC59&gt;=50,1,0)))))))))))</f>
        <v/>
      </c>
      <c r="AE59" s="635" t="str">
        <f>IF(AE$8="","",IF('2.ชื่อนักเรียน'!$R60="ร","ร",IF('2.ชื่อนักเรียน'!$R60="มส","",IF(OR(VLOOKUP($A59,'02.คีย์เทอม1'!$A$9:$DY$58,70,FALSE)="",VLOOKUP($A59,'03.คีย์เทอม2'!$A$9:$DY$58,70,FALSE)=""),"",(IF(VLOOKUP($A59,'02.คีย์เทอม1'!$A$9:$DY$58,71,FALSE)="",VLOOKUP($A59,'02.คีย์เทอม1'!$A$9:$DY$58,70,FALSE),VLOOKUP($A59,'02.คีย์เทอม1'!$A$9:$DY$58,71,FALSE))+IF(VLOOKUP($A59,'03.คีย์เทอม2'!$A$9:$DY$58,71,FALSE)="",VLOOKUP($A59,'03.คีย์เทอม2'!$A$9:$DY$58,70,FALSE),VLOOKUP($A59,'03.คีย์เทอม2'!$A$9:$DY$58,71,FALSE)))*100/200))))</f>
        <v/>
      </c>
      <c r="AF59" s="634" t="str">
        <f>IF(AE$8="","",IF('2.ชื่อนักเรียน'!$R60="ร","ร",IF('2.ชื่อนักเรียน'!$R60="มส","",IF(AE59="","",IF(AE59&gt;=80,4,IF(AE59&gt;=75,3.5,IF(AE59&gt;=70,3,IF(AE59&gt;=65,2.5,IF(AE59&gt;=60,2,IF(AE59&gt;=55,1.5,IF(AE59&gt;=50,1,0)))))))))))</f>
        <v/>
      </c>
      <c r="AG59" s="635" t="str">
        <f>IF(AG$8="","",IF('2.ชื่อนักเรียน'!$R60="ร","ร",IF('2.ชื่อนักเรียน'!$R60="มส","",IF(OR(VLOOKUP($A59,'02.คีย์เทอม1'!$A$9:$DY$58,75,FALSE)="",VLOOKUP($A59,'03.คีย์เทอม2'!$A$9:$DY$58,75,FALSE)=""),"",(IF(VLOOKUP($A59,'02.คีย์เทอม1'!$A$9:$DY$58,76,FALSE)="",VLOOKUP($A59,'02.คีย์เทอม1'!$A$9:$DY$58,75,FALSE),VLOOKUP($A59,'02.คีย์เทอม1'!$A$9:$DY$58,76,FALSE))+IF(VLOOKUP($A59,'03.คีย์เทอม2'!$A$9:$DY$58,76,FALSE)="",VLOOKUP($A59,'03.คีย์เทอม2'!$A$9:$DY$58,75,FALSE),VLOOKUP($A59,'03.คีย์เทอม2'!$A$9:$DY$58,76,FALSE)))*100/200))))</f>
        <v/>
      </c>
      <c r="AH59" s="634" t="str">
        <f>IF(AG$8="","",IF('2.ชื่อนักเรียน'!$R60="ร","ร",IF('2.ชื่อนักเรียน'!$R60="มส","",IF(AG59="","",IF(AG59&gt;=80,4,IF(AG59&gt;=75,3.5,IF(AG59&gt;=70,3,IF(AG59&gt;=65,2.5,IF(AG59&gt;=60,2,IF(AG59&gt;=55,1.5,IF(AG59&gt;=50,1,0)))))))))))</f>
        <v/>
      </c>
      <c r="AI59" s="635" t="str">
        <f>IF(AI$8="","",IF('2.ชื่อนักเรียน'!$R60="ร","ร",IF('2.ชื่อนักเรียน'!$R60="มส","",IF(OR(VLOOKUP($A59,'02.คีย์เทอม1'!$A$9:$DY$58,80,FALSE)="",VLOOKUP($A59,'03.คีย์เทอม2'!$A$9:$DY$58,80,FALSE)=""),"",(IF(VLOOKUP($A59,'02.คีย์เทอม1'!$A$9:$DY$58,81,FALSE)="",VLOOKUP($A59,'02.คีย์เทอม1'!$A$9:$DY$58,80,FALSE),VLOOKUP($A59,'02.คีย์เทอม1'!$A$9:$DY$58,81,FALSE))+IF(VLOOKUP($A59,'03.คีย์เทอม2'!$A$9:$DY$58,81,FALSE)="",VLOOKUP($A59,'03.คีย์เทอม2'!$A$9:$DY$58,80,FALSE),VLOOKUP($A59,'03.คีย์เทอม2'!$A$9:$DY$58,81,FALSE)))*100/200))))</f>
        <v/>
      </c>
      <c r="AJ59" s="634" t="str">
        <f>IF(AI$8="","",IF('2.ชื่อนักเรียน'!$R60="ร","ร",IF('2.ชื่อนักเรียน'!$R60="มส","",IF(AI59="","",IF(AI59&gt;=80,4,IF(AI59&gt;=75,3.5,IF(AI59&gt;=70,3,IF(AI59&gt;=65,2.5,IF(AI59&gt;=60,2,IF(AI59&gt;=55,1.5,IF(AI59&gt;=50,1,0)))))))))))</f>
        <v/>
      </c>
      <c r="AK59" s="635" t="str">
        <f>IF(AK$8="","",IF('2.ชื่อนักเรียน'!$R60="ร","ร",IF('2.ชื่อนักเรียน'!$R60="มส","",IF(OR(VLOOKUP($A59,'02.คีย์เทอม1'!$A$9:$DY$58,85,FALSE)="",VLOOKUP($A59,'03.คีย์เทอม2'!$A$9:$DY$58,85,FALSE)=""),"",(IF(VLOOKUP($A59,'02.คีย์เทอม1'!$A$9:$DY$58,86,FALSE)="",VLOOKUP($A59,'02.คีย์เทอม1'!$A$9:$DY$58,85,FALSE),VLOOKUP($A59,'02.คีย์เทอม1'!$A$9:$DY$58,86,FALSE))+IF(VLOOKUP($A59,'03.คีย์เทอม2'!$A$9:$DY$58,86,FALSE)="",VLOOKUP($A59,'03.คีย์เทอม2'!$A$9:$DY$58,85,FALSE),VLOOKUP($A59,'03.คีย์เทอม2'!$A$9:$DY$58,86,FALSE)))*100/200))))</f>
        <v/>
      </c>
      <c r="AL59" s="634" t="str">
        <f>IF(AK$8="","",IF('2.ชื่อนักเรียน'!$R60="ร","ร",IF('2.ชื่อนักเรียน'!$R60="มส","",IF(AK59="","",IF(AK59&gt;=80,4,IF(AK59&gt;=75,3.5,IF(AK59&gt;=70,3,IF(AK59&gt;=65,2.5,IF(AK59&gt;=60,2,IF(AK59&gt;=55,1.5,IF(AK59&gt;=50,1,0)))))))))))</f>
        <v/>
      </c>
      <c r="AM59" s="635" t="str">
        <f>IF(AM$8="","",IF('2.ชื่อนักเรียน'!$R60="ร","ร",IF('2.ชื่อนักเรียน'!$R60="มส","",IF(OR(VLOOKUP($A59,'02.คีย์เทอม1'!$A$9:$DY$58,90,FALSE)="",VLOOKUP($A59,'03.คีย์เทอม2'!$A$9:$DY$58,90,FALSE)=""),"",(IF(VLOOKUP($A59,'02.คีย์เทอม1'!$A$9:$DY$58,91,FALSE)="",VLOOKUP($A59,'02.คีย์เทอม1'!$A$9:$DY$58,90,FALSE),VLOOKUP($A59,'02.คีย์เทอม1'!$A$9:$DY$58,91,FALSE))+IF(VLOOKUP($A59,'03.คีย์เทอม2'!$A$9:$DY$58,91,FALSE)="",VLOOKUP($A59,'03.คีย์เทอม2'!$A$9:$DY$58,90,FALSE),VLOOKUP($A59,'03.คีย์เทอม2'!$A$9:$DY$58,91,FALSE)))*100/200))))</f>
        <v/>
      </c>
      <c r="AN59" s="634" t="str">
        <f>IF(AM$8="","",IF('2.ชื่อนักเรียน'!$R60="ร","ร",IF('2.ชื่อนักเรียน'!$R60="มส","",IF(AM59="","",IF(AM59&gt;=80,4,IF(AM59&gt;=75,3.5,IF(AM59&gt;=70,3,IF(AM59&gt;=65,2.5,IF(AM59&gt;=60,2,IF(AM59&gt;=55,1.5,IF(AM59&gt;=50,1,0)))))))))))</f>
        <v/>
      </c>
      <c r="AO59" s="635" t="str">
        <f>IF(AO$8="","",IF('2.ชื่อนักเรียน'!$R60="ร","ร",IF('2.ชื่อนักเรียน'!$R60="มส","",IF(OR(VLOOKUP($A59,'02.คีย์เทอม1'!$A$9:$DY$58,95,FALSE)="",VLOOKUP($A59,'03.คีย์เทอม2'!$A$9:$DY$58,95,FALSE)=""),"",(IF(VLOOKUP($A59,'02.คีย์เทอม1'!$A$9:$DY$58,96,FALSE)="",VLOOKUP($A59,'02.คีย์เทอม1'!$A$9:$DY$58,95,FALSE),VLOOKUP($A59,'02.คีย์เทอม1'!$A$9:$DY$58,96,FALSE))+IF(VLOOKUP($A59,'03.คีย์เทอม2'!$A$9:$DY$58,96,FALSE)="",VLOOKUP($A59,'03.คีย์เทอม2'!$A$9:$DY$58,95,FALSE),VLOOKUP($A59,'03.คีย์เทอม2'!$A$9:$DY$58,96,FALSE)))*100/200))))</f>
        <v/>
      </c>
      <c r="AP59" s="634" t="str">
        <f>IF(AO$8="","",IF('2.ชื่อนักเรียน'!$R60="ร","ร",IF('2.ชื่อนักเรียน'!$R60="มส","",IF(AO59="","",IF(AO59&gt;=80,4,IF(AO59&gt;=75,3.5,IF(AO59&gt;=70,3,IF(AO59&gt;=65,2.5,IF(AO59&gt;=60,2,IF(AO59&gt;=55,1.5,IF(AO59&gt;=50,1,0)))))))))))</f>
        <v/>
      </c>
      <c r="AQ59" s="635" t="str">
        <f>IF(AQ$8="","",IF('2.ชื่อนักเรียน'!$R60="ร","ร",IF('2.ชื่อนักเรียน'!$R60="มส","",IF(OR(VLOOKUP($A59,'02.คีย์เทอม1'!$A$9:$DY$58,100,FALSE)="",VLOOKUP($A59,'03.คีย์เทอม2'!$A$9:$DY$58,100,FALSE)=""),"",(IF(VLOOKUP($A59,'02.คีย์เทอม1'!$A$9:$DY$58,101,FALSE)="",VLOOKUP($A59,'02.คีย์เทอม1'!$A$9:$DY$58,100,FALSE),VLOOKUP($A59,'02.คีย์เทอม1'!$A$9:$DY$58,101,FALSE))+IF(VLOOKUP($A59,'03.คีย์เทอม2'!$A$9:$DY$58,101,FALSE)="",VLOOKUP($A59,'03.คีย์เทอม2'!$A$9:$DY$58,100,FALSE),VLOOKUP($A59,'03.คีย์เทอม2'!$A$9:$DY$58,101,FALSE)))*100/200))))</f>
        <v/>
      </c>
      <c r="AR59" s="634" t="str">
        <f>IF(AQ$8="","",IF('2.ชื่อนักเรียน'!$R60="ร","ร",IF('2.ชื่อนักเรียน'!$R60="มส","",IF(AQ59="","",IF(AQ59&gt;=80,4,IF(AQ59&gt;=75,3.5,IF(AQ59&gt;=70,3,IF(AQ59&gt;=65,2.5,IF(AQ59&gt;=60,2,IF(AQ59&gt;=55,1.5,IF(AQ59&gt;=50,1,0)))))))))))</f>
        <v/>
      </c>
      <c r="AS59" s="635" t="str">
        <f>IF(AS$8="","",IF('2.ชื่อนักเรียน'!$R60="ร","ร",IF('2.ชื่อนักเรียน'!$R60="มส","",IF(OR(VLOOKUP($A59,'02.คีย์เทอม1'!$A$9:$DY$58,105,FALSE)="",VLOOKUP($A59,'03.คีย์เทอม2'!$A$9:$DY$58,105,FALSE)=""),"",(IF(VLOOKUP($A59,'02.คีย์เทอม1'!$A$9:$DY$58,106,FALSE)="",VLOOKUP($A59,'02.คีย์เทอม1'!$A$9:$DY$58,105,FALSE),VLOOKUP($A59,'02.คีย์เทอม1'!$A$9:$DY$58,106,FALSE))+IF(VLOOKUP($A59,'03.คีย์เทอม2'!$A$9:$DY$58,106,FALSE)="",VLOOKUP($A59,'03.คีย์เทอม2'!$A$9:$DY$58,105,FALSE),VLOOKUP($A59,'03.คีย์เทอม2'!$A$9:$DY$58,106,FALSE)))*100/200))))</f>
        <v/>
      </c>
      <c r="AT59" s="634" t="str">
        <f>IF(AS$8="","",IF('2.ชื่อนักเรียน'!$R60="ร","ร",IF('2.ชื่อนักเรียน'!$R60="มส","",IF(AS59="","",IF(AS59&gt;=80,4,IF(AS59&gt;=75,3.5,IF(AS59&gt;=70,3,IF(AS59&gt;=65,2.5,IF(AS59&gt;=60,2,IF(AS59&gt;=55,1.5,IF(AS59&gt;=50,1,0)))))))))))</f>
        <v/>
      </c>
      <c r="AU59" s="635" t="str">
        <f>IF(COUNT(D59,F59,H59,J59,L59,N59,P59,R59,V59,AA59)=0,"",SUM(D59,F59,H59,J59,L59,N59,P59,R59,T59,V59,AA59,AC59,AE59,AG59,AI59,AK59,AM59,AO59,AQ59,AS59))</f>
        <v/>
      </c>
      <c r="AV59" s="635" t="str">
        <f>IF(AU59="","",(AU59*100)/$AU$9)</f>
        <v/>
      </c>
      <c r="AW59" s="638" t="str">
        <f>IF(E59="","",IF(COUNT(AZ59,BB59,BD59,BF59,BH59,BJ59,BL59,BN59,BP59,BR59,BT59,BV59,BX59,BZ59,CB59,CD59)&lt;COUNT($AZ$9,$BB$9,$BD$9,$BF$9,$BH$9,$BJ$9,$BL$9,$BN$9,$BP$9,$BR$9,$BT$9,$BV$9,$BX$9,$BZ$9,$CB$9,$CD$9),"",SUM(AZ59,BB59,BD59,BF59,BH59,BJ59,BL59,BN59,BP59,BR59,BT59,BV59,BX59,BZ59,CB59,CD59)/SUM($AZ$9,$BB$9,$BD$9,$BF$9,$BH$9,$BJ$9,$BL$9,$BN$9,$BP$9,$BR$9,$BT$9,$BV$9,$BX$9,$BZ$9,$CB$9,$CD$9)))</f>
        <v/>
      </c>
      <c r="AX59" s="704" t="str">
        <f>IF('2.ชื่อนักเรียน'!R60="มส","มส",IF('2.ชื่อนักเรียน'!R60="ย้าย","ย้าย",IF('2.ชื่อนักเรียน'!R60="ร","ร",IF(CE59="","",RANK(CE59,$CE$10:$CE$59,0)))))</f>
        <v/>
      </c>
      <c r="AY59" s="674" t="str">
        <f t="shared" si="19"/>
        <v/>
      </c>
      <c r="AZ59" s="675" t="str">
        <f t="shared" si="40"/>
        <v/>
      </c>
      <c r="BA59" s="675" t="str">
        <f t="shared" si="41"/>
        <v/>
      </c>
      <c r="BB59" s="676" t="str">
        <f t="shared" si="42"/>
        <v/>
      </c>
      <c r="BC59" s="676" t="str">
        <f t="shared" si="43"/>
        <v/>
      </c>
      <c r="BD59" s="676" t="str">
        <f t="shared" si="44"/>
        <v/>
      </c>
      <c r="BE59" s="676" t="str">
        <f t="shared" si="45"/>
        <v/>
      </c>
      <c r="BF59" s="677" t="str">
        <f t="shared" si="46"/>
        <v/>
      </c>
      <c r="BG59" s="677" t="str">
        <f t="shared" si="47"/>
        <v/>
      </c>
      <c r="BH59" s="676" t="str">
        <f t="shared" si="48"/>
        <v/>
      </c>
      <c r="BI59" s="676" t="str">
        <f t="shared" si="49"/>
        <v/>
      </c>
      <c r="BJ59" s="676" t="str">
        <f t="shared" si="50"/>
        <v/>
      </c>
      <c r="BK59" s="676" t="str">
        <f t="shared" si="51"/>
        <v/>
      </c>
      <c r="BL59" s="676" t="str">
        <f t="shared" si="52"/>
        <v/>
      </c>
      <c r="BM59" s="676" t="str">
        <f t="shared" si="53"/>
        <v/>
      </c>
      <c r="BN59" s="676" t="str">
        <f t="shared" si="54"/>
        <v/>
      </c>
      <c r="BO59" s="676" t="str">
        <f t="shared" si="55"/>
        <v/>
      </c>
      <c r="BP59" s="677" t="str">
        <f t="shared" si="56"/>
        <v/>
      </c>
      <c r="BQ59" s="678" t="str">
        <f t="shared" si="57"/>
        <v/>
      </c>
      <c r="BR59" s="679" t="str">
        <f t="shared" si="58"/>
        <v/>
      </c>
      <c r="BS59" s="675" t="str">
        <f t="shared" si="59"/>
        <v/>
      </c>
      <c r="BT59" s="677" t="str">
        <f t="shared" si="60"/>
        <v/>
      </c>
      <c r="BU59" s="677" t="str">
        <f t="shared" si="61"/>
        <v/>
      </c>
      <c r="BV59" s="677" t="str">
        <f t="shared" si="62"/>
        <v/>
      </c>
      <c r="BW59" s="677" t="str">
        <f t="shared" si="63"/>
        <v/>
      </c>
      <c r="BX59" s="677" t="str">
        <f t="shared" si="64"/>
        <v/>
      </c>
      <c r="BY59" s="677" t="str">
        <f t="shared" si="65"/>
        <v/>
      </c>
      <c r="BZ59" s="677" t="str">
        <f t="shared" si="66"/>
        <v/>
      </c>
      <c r="CA59" s="677" t="str">
        <f t="shared" si="67"/>
        <v/>
      </c>
      <c r="CB59" s="677" t="str">
        <f t="shared" si="68"/>
        <v/>
      </c>
      <c r="CC59" s="678" t="str">
        <f t="shared" si="69"/>
        <v/>
      </c>
      <c r="CD59" s="679" t="str">
        <f t="shared" si="70"/>
        <v/>
      </c>
      <c r="CE59" s="177" t="str">
        <f>AW59</f>
        <v/>
      </c>
    </row>
    <row r="60" spans="1:83" s="21" customFormat="1" ht="16.5" customHeight="1" x14ac:dyDescent="0.2">
      <c r="A60" s="20"/>
      <c r="B60" s="118"/>
      <c r="C60" s="118"/>
      <c r="D60" s="355"/>
      <c r="E60" s="355"/>
      <c r="F60" s="354"/>
      <c r="G60" s="355"/>
      <c r="H60" s="355"/>
      <c r="I60" s="355"/>
      <c r="J60" s="355"/>
      <c r="K60" s="355"/>
      <c r="L60" s="355"/>
      <c r="M60" s="355"/>
      <c r="N60" s="355"/>
      <c r="O60" s="355"/>
      <c r="P60" s="355"/>
      <c r="Q60" s="355"/>
      <c r="R60" s="355"/>
      <c r="S60" s="355"/>
      <c r="T60" s="355"/>
      <c r="U60" s="355"/>
      <c r="V60" s="355"/>
      <c r="W60" s="355"/>
      <c r="X60" s="118"/>
      <c r="Y60" s="118"/>
      <c r="Z60" s="118"/>
      <c r="AA60" s="355"/>
      <c r="AB60" s="355"/>
      <c r="AC60" s="355"/>
      <c r="AD60" s="355"/>
      <c r="AE60" s="355"/>
      <c r="AF60" s="355"/>
      <c r="AG60" s="355"/>
      <c r="AH60" s="355"/>
      <c r="AI60" s="355"/>
      <c r="AJ60" s="355"/>
      <c r="AK60" s="355"/>
      <c r="AL60" s="355"/>
      <c r="AM60" s="355"/>
      <c r="AN60" s="355"/>
      <c r="AO60" s="355"/>
      <c r="AP60" s="355"/>
      <c r="AQ60" s="355"/>
      <c r="AR60" s="355"/>
      <c r="AS60" s="355"/>
      <c r="AT60" s="355"/>
      <c r="AZ60" s="20"/>
      <c r="BA60" s="20"/>
      <c r="BB60" s="20"/>
      <c r="BC60" s="20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  <c r="BR60" s="16"/>
      <c r="BS60" s="16"/>
      <c r="BT60" s="20"/>
      <c r="BU60" s="20"/>
      <c r="BV60" s="20"/>
      <c r="BW60" s="20"/>
      <c r="BX60" s="20"/>
      <c r="BY60" s="20"/>
      <c r="BZ60" s="20"/>
      <c r="CA60" s="20"/>
      <c r="CB60" s="20"/>
      <c r="CC60" s="20"/>
      <c r="CD60" s="20"/>
    </row>
    <row r="61" spans="1:83" s="21" customFormat="1" ht="16.5" customHeight="1" x14ac:dyDescent="0.2">
      <c r="A61" s="118"/>
      <c r="B61" s="118"/>
      <c r="C61" s="118"/>
      <c r="D61" s="355"/>
      <c r="E61" s="355"/>
      <c r="F61" s="354"/>
      <c r="G61" s="929" t="s">
        <v>468</v>
      </c>
      <c r="H61" s="929"/>
      <c r="I61" s="929"/>
      <c r="J61" s="929"/>
      <c r="K61" s="929"/>
      <c r="L61" s="929"/>
      <c r="M61" s="929"/>
      <c r="N61" s="929"/>
      <c r="X61" s="118"/>
      <c r="AF61" s="929" t="s">
        <v>468</v>
      </c>
      <c r="AG61" s="929"/>
      <c r="AH61" s="929"/>
      <c r="AI61" s="929"/>
      <c r="AJ61" s="929"/>
      <c r="AK61" s="929"/>
      <c r="AL61" s="929"/>
      <c r="AM61" s="929"/>
      <c r="AZ61" s="20"/>
      <c r="BA61" s="20"/>
      <c r="BB61" s="20"/>
      <c r="BC61" s="20"/>
      <c r="BD61" s="16"/>
      <c r="BE61" s="16"/>
      <c r="BF61" s="16"/>
      <c r="BG61" s="16"/>
      <c r="BH61" s="16"/>
      <c r="BI61" s="16"/>
      <c r="BJ61" s="16"/>
      <c r="BK61" s="16"/>
      <c r="BL61" s="16"/>
      <c r="BM61" s="16"/>
      <c r="BN61" s="16"/>
      <c r="BO61" s="16"/>
      <c r="BP61" s="16"/>
      <c r="BQ61" s="16"/>
      <c r="BR61" s="16"/>
      <c r="BS61" s="16"/>
      <c r="BT61" s="20"/>
      <c r="BU61" s="20"/>
      <c r="BV61" s="20"/>
      <c r="BW61" s="20"/>
      <c r="BX61" s="20"/>
      <c r="BY61" s="20"/>
      <c r="BZ61" s="20"/>
      <c r="CA61" s="20"/>
      <c r="CB61" s="20"/>
      <c r="CC61" s="20"/>
      <c r="CD61" s="20"/>
    </row>
    <row r="62" spans="1:83" s="21" customFormat="1" ht="16.5" customHeight="1" x14ac:dyDescent="0.2">
      <c r="A62" s="118"/>
      <c r="B62" s="118"/>
      <c r="C62" s="118"/>
      <c r="D62" s="355"/>
      <c r="E62" s="355"/>
      <c r="F62" s="354"/>
      <c r="G62" s="929" t="str">
        <f>IF('01.ข้อมูลเบื้องต้น'!$K$4="","(………………………………….)",CONCATENATE("(",'01.ข้อมูลเบื้องต้น'!$K$4,")"))</f>
        <v>(………………………………….)</v>
      </c>
      <c r="H62" s="929"/>
      <c r="I62" s="929"/>
      <c r="J62" s="929"/>
      <c r="K62" s="929"/>
      <c r="L62" s="929"/>
      <c r="M62" s="929"/>
      <c r="N62" s="929"/>
      <c r="X62" s="118"/>
      <c r="AF62" s="929" t="str">
        <f>IF('01.ข้อมูลเบื้องต้น'!$K$4="","(………………………………….)",CONCATENATE("(",'01.ข้อมูลเบื้องต้น'!$K$4,")"))</f>
        <v>(………………………………….)</v>
      </c>
      <c r="AG62" s="929"/>
      <c r="AH62" s="929"/>
      <c r="AI62" s="929"/>
      <c r="AJ62" s="929"/>
      <c r="AK62" s="929"/>
      <c r="AL62" s="929"/>
      <c r="AM62" s="929"/>
      <c r="AZ62" s="20"/>
      <c r="BA62" s="20"/>
      <c r="BB62" s="20"/>
      <c r="BC62" s="20"/>
      <c r="BD62" s="16"/>
      <c r="BE62" s="16"/>
      <c r="BF62" s="16"/>
      <c r="BG62" s="16"/>
      <c r="BH62" s="16"/>
      <c r="BI62" s="16"/>
      <c r="BJ62" s="16"/>
      <c r="BK62" s="16"/>
      <c r="BL62" s="16"/>
      <c r="BM62" s="16"/>
      <c r="BN62" s="16"/>
      <c r="BO62" s="16"/>
      <c r="BP62" s="16"/>
      <c r="BQ62" s="16"/>
      <c r="BR62" s="16"/>
      <c r="BS62" s="16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</row>
    <row r="63" spans="1:83" ht="16.5" customHeight="1" x14ac:dyDescent="0.35">
      <c r="A63" s="118"/>
      <c r="B63" s="118"/>
      <c r="C63" s="118"/>
      <c r="D63" s="355"/>
      <c r="E63" s="355"/>
      <c r="F63" s="354"/>
      <c r="G63" s="929" t="s">
        <v>7</v>
      </c>
      <c r="H63" s="929"/>
      <c r="I63" s="929"/>
      <c r="J63" s="929"/>
      <c r="K63" s="929"/>
      <c r="L63" s="929"/>
      <c r="M63" s="929"/>
      <c r="N63" s="929"/>
      <c r="X63" s="118"/>
      <c r="AF63" s="929" t="s">
        <v>7</v>
      </c>
      <c r="AG63" s="929"/>
      <c r="AH63" s="929"/>
      <c r="AI63" s="929"/>
      <c r="AJ63" s="929"/>
      <c r="AK63" s="929"/>
      <c r="AL63" s="929"/>
      <c r="AM63" s="929"/>
      <c r="AZ63" s="23"/>
      <c r="BA63" s="23"/>
      <c r="BB63" s="23"/>
      <c r="BC63" s="23"/>
      <c r="BT63" s="23"/>
      <c r="BU63" s="23"/>
      <c r="BV63" s="23"/>
      <c r="BW63" s="23"/>
      <c r="BX63" s="23"/>
      <c r="BY63" s="23"/>
      <c r="BZ63" s="23"/>
      <c r="CA63" s="23"/>
      <c r="CB63" s="23"/>
      <c r="CC63" s="23"/>
      <c r="CD63" s="23"/>
    </row>
    <row r="64" spans="1:83" ht="16.5" customHeight="1" x14ac:dyDescent="0.35">
      <c r="A64" s="118"/>
      <c r="B64" s="118"/>
      <c r="C64" s="118"/>
      <c r="D64" s="355"/>
      <c r="E64" s="355"/>
      <c r="F64" s="354"/>
      <c r="G64" s="355"/>
      <c r="H64" s="355"/>
      <c r="I64" s="355"/>
      <c r="J64" s="355"/>
      <c r="K64" s="355"/>
      <c r="L64" s="355"/>
      <c r="M64" s="355"/>
      <c r="N64" s="355"/>
      <c r="O64" s="355"/>
      <c r="P64" s="355"/>
      <c r="Q64" s="355"/>
      <c r="R64" s="355"/>
      <c r="S64" s="355"/>
      <c r="T64" s="355"/>
      <c r="U64" s="355"/>
      <c r="V64" s="355"/>
      <c r="W64" s="355"/>
      <c r="X64" s="118"/>
      <c r="Y64" s="118"/>
      <c r="Z64" s="118"/>
      <c r="AA64" s="355"/>
      <c r="AB64" s="355"/>
      <c r="AC64" s="355"/>
      <c r="AD64" s="355"/>
      <c r="AE64" s="355"/>
      <c r="AF64" s="355"/>
      <c r="AG64" s="355"/>
      <c r="AH64" s="355"/>
      <c r="AI64" s="355"/>
      <c r="AJ64" s="355"/>
      <c r="AK64" s="355"/>
      <c r="AL64" s="355"/>
      <c r="AM64" s="355"/>
      <c r="AN64" s="355"/>
      <c r="AO64" s="355"/>
      <c r="AP64" s="355"/>
      <c r="AQ64" s="355"/>
      <c r="AR64" s="355"/>
      <c r="AS64" s="355"/>
      <c r="AT64" s="355"/>
      <c r="AZ64" s="23"/>
      <c r="BA64" s="23"/>
      <c r="BB64" s="23"/>
      <c r="BC64" s="23"/>
      <c r="BT64" s="23"/>
      <c r="BU64" s="23"/>
      <c r="BV64" s="23"/>
      <c r="BW64" s="23"/>
      <c r="BX64" s="23"/>
      <c r="BY64" s="23"/>
      <c r="BZ64" s="23"/>
      <c r="CA64" s="23"/>
      <c r="CB64" s="23"/>
      <c r="CC64" s="23"/>
      <c r="CD64" s="23"/>
    </row>
    <row r="65" spans="1:82" ht="16.5" customHeight="1" x14ac:dyDescent="0.35">
      <c r="A65" s="20"/>
      <c r="B65" s="928" t="s">
        <v>468</v>
      </c>
      <c r="C65" s="928"/>
      <c r="D65" s="928"/>
      <c r="E65" s="928"/>
      <c r="F65" s="20"/>
      <c r="G65" s="929" t="str">
        <f>IF('01.ข้อมูลเบื้องต้น'!$K$8="","","ลงชื่อ......................................................")</f>
        <v/>
      </c>
      <c r="H65" s="929"/>
      <c r="I65" s="929"/>
      <c r="J65" s="929"/>
      <c r="K65" s="929"/>
      <c r="L65" s="929"/>
      <c r="M65" s="929"/>
      <c r="N65" s="929"/>
      <c r="P65" s="928" t="s">
        <v>469</v>
      </c>
      <c r="Q65" s="928"/>
      <c r="R65" s="928"/>
      <c r="S65" s="928"/>
      <c r="T65" s="928"/>
      <c r="U65" s="928"/>
      <c r="V65" s="928"/>
      <c r="X65" s="20"/>
      <c r="Y65" s="928" t="s">
        <v>468</v>
      </c>
      <c r="Z65" s="928"/>
      <c r="AA65" s="928"/>
      <c r="AB65" s="928"/>
      <c r="AC65" s="20"/>
      <c r="AD65" s="20"/>
      <c r="AE65" s="20"/>
      <c r="AF65" s="929" t="str">
        <f>IF('01.ข้อมูลเบื้องต้น'!$K$8="","","ลงชื่อ......................................................")</f>
        <v/>
      </c>
      <c r="AG65" s="929"/>
      <c r="AH65" s="929"/>
      <c r="AI65" s="929"/>
      <c r="AJ65" s="929"/>
      <c r="AK65" s="929"/>
      <c r="AL65" s="929"/>
      <c r="AM65" s="929"/>
      <c r="AO65" s="20"/>
      <c r="AP65" s="20"/>
      <c r="AQ65" s="20"/>
      <c r="AR65" s="928" t="s">
        <v>468</v>
      </c>
      <c r="AS65" s="928"/>
      <c r="AT65" s="928"/>
      <c r="AU65" s="928"/>
      <c r="AV65" s="928"/>
      <c r="AW65" s="928"/>
      <c r="AX65" s="928"/>
      <c r="AZ65" s="20"/>
      <c r="BA65" s="20"/>
      <c r="BB65" s="20"/>
      <c r="BC65" s="20"/>
      <c r="BT65" s="20"/>
      <c r="BU65" s="20"/>
      <c r="BV65" s="20"/>
      <c r="BW65" s="20"/>
      <c r="BX65" s="20"/>
      <c r="BY65" s="20"/>
      <c r="BZ65" s="20"/>
      <c r="CA65" s="20"/>
      <c r="CB65" s="20"/>
      <c r="CC65" s="20"/>
      <c r="CD65" s="20"/>
    </row>
    <row r="66" spans="1:82" ht="16.5" customHeight="1" x14ac:dyDescent="0.35">
      <c r="B66" s="928" t="str">
        <f>IF('01.ข้อมูลเบื้องต้น'!$K$6="","(………………………………….)",CONCATENATE("(",'01.ข้อมูลเบื้องต้น'!$K$6,")"))</f>
        <v>(นางสาวภัทรกรรณ  เสมศึกสาม)</v>
      </c>
      <c r="C66" s="928"/>
      <c r="D66" s="928"/>
      <c r="E66" s="928"/>
      <c r="G66" s="929" t="str">
        <f>IF('01.ข้อมูลเบื้องต้น'!$K$8="","",CONCATENATE("(",'01.ข้อมูลเบื้องต้น'!$K$8,")"))</f>
        <v/>
      </c>
      <c r="H66" s="929"/>
      <c r="I66" s="929"/>
      <c r="J66" s="929"/>
      <c r="K66" s="929"/>
      <c r="L66" s="929"/>
      <c r="M66" s="929"/>
      <c r="N66" s="929"/>
      <c r="P66" s="928" t="str">
        <f>IF('01.ข้อมูลเบื้องต้น'!$K$10="","(………………………………….)",CONCATENATE("(",'01.ข้อมูลเบื้องต้น'!$K$10,")"))</f>
        <v>(นายอัศวิน  คงเพ็ชรศักดิ์)</v>
      </c>
      <c r="Q66" s="928"/>
      <c r="R66" s="928"/>
      <c r="S66" s="928"/>
      <c r="T66" s="928"/>
      <c r="U66" s="928"/>
      <c r="V66" s="928"/>
      <c r="Y66" s="928" t="str">
        <f>IF('01.ข้อมูลเบื้องต้น'!$K$6="","(………………………………….)",CONCATENATE("(",'01.ข้อมูลเบื้องต้น'!$K$6,")"))</f>
        <v>(นางสาวภัทรกรรณ  เสมศึกสาม)</v>
      </c>
      <c r="Z66" s="928"/>
      <c r="AA66" s="928"/>
      <c r="AB66" s="928"/>
      <c r="AF66" s="929" t="str">
        <f>IF('01.ข้อมูลเบื้องต้น'!$K$8="","",CONCATENATE("(",'01.ข้อมูลเบื้องต้น'!K8,")"))</f>
        <v/>
      </c>
      <c r="AG66" s="929"/>
      <c r="AH66" s="929"/>
      <c r="AI66" s="929"/>
      <c r="AJ66" s="929"/>
      <c r="AK66" s="929"/>
      <c r="AL66" s="929"/>
      <c r="AM66" s="929"/>
      <c r="AR66" s="928" t="str">
        <f>IF('01.ข้อมูลเบื้องต้น'!$K$10="","(………………………………….)",CONCATENATE("(",'01.ข้อมูลเบื้องต้น'!$K$10,")"))</f>
        <v>(นายอัศวิน  คงเพ็ชรศักดิ์)</v>
      </c>
      <c r="AS66" s="928"/>
      <c r="AT66" s="928"/>
      <c r="AU66" s="928"/>
      <c r="AV66" s="928"/>
      <c r="AW66" s="928"/>
      <c r="AX66" s="928"/>
    </row>
    <row r="67" spans="1:82" ht="16.5" customHeight="1" x14ac:dyDescent="0.35">
      <c r="B67" s="928" t="s">
        <v>470</v>
      </c>
      <c r="C67" s="928"/>
      <c r="D67" s="928"/>
      <c r="E67" s="928"/>
      <c r="G67" s="929" t="str">
        <f>IF('01.ข้อมูลเบื้องต้น'!$K$8="","","รองผู้อำนวยการสถานศึกษา")</f>
        <v/>
      </c>
      <c r="H67" s="929"/>
      <c r="I67" s="929"/>
      <c r="J67" s="929"/>
      <c r="K67" s="929"/>
      <c r="L67" s="929"/>
      <c r="M67" s="929"/>
      <c r="N67" s="929"/>
      <c r="P67" s="928" t="str">
        <f>IF('01.ข้อมูลเบื้องต้น'!$K$10='01.ข้อมูลเบื้องต้น'!$K$8,"รองผู้อำนวยการสถานศึกษา","ผู้อำนวยการสถานศึกษา")</f>
        <v>ผู้อำนวยการสถานศึกษา</v>
      </c>
      <c r="Q67" s="928"/>
      <c r="R67" s="928"/>
      <c r="S67" s="928"/>
      <c r="T67" s="928"/>
      <c r="U67" s="928"/>
      <c r="V67" s="928"/>
      <c r="Y67" s="928" t="s">
        <v>470</v>
      </c>
      <c r="Z67" s="928"/>
      <c r="AA67" s="928"/>
      <c r="AB67" s="928"/>
      <c r="AF67" s="929" t="str">
        <f>IF('01.ข้อมูลเบื้องต้น'!$K$8="","","รองผู้อำนวยการสถานศึกษา")</f>
        <v/>
      </c>
      <c r="AG67" s="929"/>
      <c r="AH67" s="929"/>
      <c r="AI67" s="929"/>
      <c r="AJ67" s="929"/>
      <c r="AK67" s="929"/>
      <c r="AL67" s="929"/>
      <c r="AM67" s="929"/>
      <c r="AR67" s="928" t="str">
        <f>IF('01.ข้อมูลเบื้องต้น'!$K$10='01.ข้อมูลเบื้องต้น'!$K$8,"รองผู้อำนวยการสถานศึกษา","ผู้อำนวยการสถานศึกษา")</f>
        <v>ผู้อำนวยการสถานศึกษา</v>
      </c>
      <c r="AS67" s="928"/>
      <c r="AT67" s="928"/>
      <c r="AU67" s="928"/>
      <c r="AV67" s="928"/>
      <c r="AW67" s="928"/>
      <c r="AX67" s="928"/>
    </row>
    <row r="68" spans="1:82" ht="16.5" customHeight="1" x14ac:dyDescent="0.35">
      <c r="G68" s="938" t="str">
        <f>IF('01.ข้อมูลเบื้องต้น'!$K$10='01.ข้อมูลเบื้องต้น'!$K$8,"รักษาราชการแทนผู้อำนวยการสถานศึกษา","")</f>
        <v/>
      </c>
      <c r="H68" s="938"/>
      <c r="I68" s="938"/>
      <c r="J68" s="938"/>
      <c r="K68" s="938"/>
      <c r="L68" s="938"/>
      <c r="M68" s="938"/>
      <c r="P68" s="938" t="str">
        <f>IF('01.ข้อมูลเบื้องต้น'!$K$10='01.ข้อมูลเบื้องต้น'!$K$8,"รักษาราชการแทนผู้อำนวยการสถานศึกษา","")</f>
        <v/>
      </c>
      <c r="Q68" s="938"/>
      <c r="R68" s="938"/>
      <c r="S68" s="938"/>
      <c r="T68" s="938"/>
      <c r="U68" s="938"/>
      <c r="V68" s="938"/>
      <c r="AF68" s="938" t="str">
        <f>IF('01.ข้อมูลเบื้องต้น'!$K$10='01.ข้อมูลเบื้องต้น'!$K$8,"รักษาราชการแทนผู้อำนวยการสถานศึกษา","")</f>
        <v/>
      </c>
      <c r="AG68" s="938"/>
      <c r="AH68" s="938"/>
      <c r="AI68" s="938"/>
      <c r="AJ68" s="938"/>
      <c r="AK68" s="938"/>
      <c r="AL68" s="938"/>
      <c r="AR68" s="938" t="str">
        <f>IF('01.ข้อมูลเบื้องต้น'!$K$10='01.ข้อมูลเบื้องต้น'!$K$8,"รักษาราชการแทนผู้อำนวยการสถานศึกษา","")</f>
        <v/>
      </c>
      <c r="AS68" s="938"/>
      <c r="AT68" s="938"/>
      <c r="AU68" s="938"/>
      <c r="AV68" s="938"/>
      <c r="AW68" s="938"/>
      <c r="AX68" s="938"/>
    </row>
  </sheetData>
  <sheetProtection algorithmName="SHA-512" hashValue="bTYpERzxLjWq0Kcw+etXM4xa7TnBhk5gF/Mt+Q4OaaXRVEaQkLAM71/vOdzxdzTFUXmcSE+Rjwv+SDbXZ39qZQ==" saltValue="wuoSqRmgpVD1B55Fn1uuyg==" spinCount="100000" sheet="1"/>
  <mergeCells count="86">
    <mergeCell ref="P68:V68"/>
    <mergeCell ref="AR68:AX68"/>
    <mergeCell ref="AF68:AL68"/>
    <mergeCell ref="G68:M68"/>
    <mergeCell ref="P66:V66"/>
    <mergeCell ref="P67:V67"/>
    <mergeCell ref="B65:E65"/>
    <mergeCell ref="B66:E66"/>
    <mergeCell ref="B67:E67"/>
    <mergeCell ref="AR65:AX65"/>
    <mergeCell ref="AR66:AX66"/>
    <mergeCell ref="AR67:AX67"/>
    <mergeCell ref="P65:V65"/>
    <mergeCell ref="AF65:AM65"/>
    <mergeCell ref="AF66:AM66"/>
    <mergeCell ref="AF67:AM67"/>
    <mergeCell ref="G65:N65"/>
    <mergeCell ref="G66:N66"/>
    <mergeCell ref="G67:N67"/>
    <mergeCell ref="Y65:AB65"/>
    <mergeCell ref="Y66:AB66"/>
    <mergeCell ref="Y67:AB67"/>
    <mergeCell ref="G61:N61"/>
    <mergeCell ref="G62:N62"/>
    <mergeCell ref="G63:N63"/>
    <mergeCell ref="AF61:AM61"/>
    <mergeCell ref="AF62:AM62"/>
    <mergeCell ref="AF63:AM63"/>
    <mergeCell ref="BS7:CD7"/>
    <mergeCell ref="AY8:AZ8"/>
    <mergeCell ref="BA8:BB8"/>
    <mergeCell ref="BC8:BD8"/>
    <mergeCell ref="BE8:BF8"/>
    <mergeCell ref="BG8:BH8"/>
    <mergeCell ref="CC8:CD8"/>
    <mergeCell ref="AQ8:AR8"/>
    <mergeCell ref="AS8:AT8"/>
    <mergeCell ref="AW7:AW9"/>
    <mergeCell ref="AX7:AX9"/>
    <mergeCell ref="AZ7:BR7"/>
    <mergeCell ref="BI8:BJ8"/>
    <mergeCell ref="BK8:BL8"/>
    <mergeCell ref="BM8:BN8"/>
    <mergeCell ref="BO8:BP8"/>
    <mergeCell ref="BQ8:BR8"/>
    <mergeCell ref="J8:K8"/>
    <mergeCell ref="L8:M8"/>
    <mergeCell ref="AO8:AP8"/>
    <mergeCell ref="P8:Q8"/>
    <mergeCell ref="R8:S8"/>
    <mergeCell ref="T8:U8"/>
    <mergeCell ref="V8:W8"/>
    <mergeCell ref="AA8:AB8"/>
    <mergeCell ref="AC8:AD8"/>
    <mergeCell ref="AE8:AF8"/>
    <mergeCell ref="AG8:AH8"/>
    <mergeCell ref="AI8:AJ8"/>
    <mergeCell ref="AK8:AL8"/>
    <mergeCell ref="AM8:AN8"/>
    <mergeCell ref="AZ1:BT1"/>
    <mergeCell ref="AZ3:BT3"/>
    <mergeCell ref="N8:O8"/>
    <mergeCell ref="A5:W5"/>
    <mergeCell ref="X5:AX5"/>
    <mergeCell ref="A7:A9"/>
    <mergeCell ref="B7:C9"/>
    <mergeCell ref="D7:W7"/>
    <mergeCell ref="X7:X9"/>
    <mergeCell ref="Y7:Z9"/>
    <mergeCell ref="AA7:AT7"/>
    <mergeCell ref="AU7:AU8"/>
    <mergeCell ref="AV7:AV9"/>
    <mergeCell ref="D8:E8"/>
    <mergeCell ref="F8:G8"/>
    <mergeCell ref="H8:I8"/>
    <mergeCell ref="A4:W4"/>
    <mergeCell ref="X4:AX4"/>
    <mergeCell ref="A1:AX1"/>
    <mergeCell ref="A3:W3"/>
    <mergeCell ref="X3:AX3"/>
    <mergeCell ref="CE8:CE9"/>
    <mergeCell ref="BS8:BT8"/>
    <mergeCell ref="BU8:BV8"/>
    <mergeCell ref="BW8:BX8"/>
    <mergeCell ref="BY8:BZ8"/>
    <mergeCell ref="CA8:CB8"/>
  </mergeCells>
  <printOptions horizontalCentered="1"/>
  <pageMargins left="0.39370078740157483" right="0.39370078740157483" top="0.39370078740157483" bottom="0.19685039370078741" header="0.39370078740157483" footer="0.39370078740157483"/>
  <pageSetup paperSize="5" scale="85" fitToWidth="2" orientation="portrait" r:id="rId1"/>
  <headerFooter alignWithMargins="0"/>
  <colBreaks count="1" manualBreakCount="1">
    <brk id="23" max="67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00"/>
  </sheetPr>
  <dimension ref="A1:K62"/>
  <sheetViews>
    <sheetView view="pageBreakPreview" zoomScale="70" zoomScaleSheetLayoutView="70" workbookViewId="0">
      <selection activeCell="F14" sqref="F14"/>
    </sheetView>
  </sheetViews>
  <sheetFormatPr defaultColWidth="9.28515625" defaultRowHeight="21" x14ac:dyDescent="0.35"/>
  <cols>
    <col min="1" max="1" width="3.5703125" style="14" customWidth="1"/>
    <col min="2" max="2" width="14.42578125" style="14" customWidth="1"/>
    <col min="3" max="3" width="18.28515625" style="14" customWidth="1"/>
    <col min="4" max="7" width="5" style="14" customWidth="1"/>
    <col min="8" max="8" width="8" style="14" customWidth="1"/>
    <col min="9" max="9" width="31.42578125" style="14" customWidth="1"/>
    <col min="10" max="16384" width="9.28515625" style="14"/>
  </cols>
  <sheetData>
    <row r="1" spans="1:11" s="13" customFormat="1" ht="24.75" customHeight="1" x14ac:dyDescent="0.3">
      <c r="A1" s="963" t="s">
        <v>684</v>
      </c>
      <c r="B1" s="963"/>
      <c r="C1" s="963"/>
      <c r="D1" s="963"/>
      <c r="E1" s="963"/>
      <c r="F1" s="963"/>
      <c r="G1" s="963"/>
      <c r="H1" s="963"/>
      <c r="I1" s="963"/>
    </row>
    <row r="2" spans="1:11" s="13" customFormat="1" ht="24.75" customHeight="1" x14ac:dyDescent="0.3">
      <c r="A2" s="963" t="str">
        <f>IF(B11="","ปีการศึกษา................................. ชั้น........................................................",CONCATENATE(" ปีการศึกษา ",'01.ข้อมูลเบื้องต้น'!M2,"  ชั้น",'01.ข้อมูลเบื้องต้น'!J2))</f>
        <v>ปีการศึกษา................................. ชั้น........................................................</v>
      </c>
      <c r="B2" s="963"/>
      <c r="C2" s="963"/>
      <c r="D2" s="963"/>
      <c r="E2" s="963"/>
      <c r="F2" s="963"/>
      <c r="G2" s="963"/>
      <c r="H2" s="963"/>
      <c r="I2" s="963"/>
    </row>
    <row r="3" spans="1:11" s="13" customFormat="1" ht="24.75" hidden="1" customHeight="1" x14ac:dyDescent="0.3">
      <c r="A3" s="31"/>
      <c r="B3" s="31"/>
      <c r="C3" s="31"/>
      <c r="D3" s="31"/>
      <c r="E3" s="31"/>
      <c r="F3" s="31"/>
      <c r="G3" s="31"/>
      <c r="H3" s="31"/>
      <c r="I3" s="31"/>
    </row>
    <row r="4" spans="1:11" s="13" customFormat="1" ht="24.75" hidden="1" customHeight="1" x14ac:dyDescent="0.3">
      <c r="A4" s="31"/>
      <c r="B4" s="31"/>
      <c r="C4" s="31"/>
      <c r="D4" s="31"/>
      <c r="E4" s="31"/>
      <c r="F4" s="31"/>
      <c r="G4" s="31"/>
      <c r="H4" s="31"/>
      <c r="I4" s="31"/>
    </row>
    <row r="5" spans="1:11" s="13" customFormat="1" ht="24.75" hidden="1" customHeight="1" x14ac:dyDescent="0.3">
      <c r="A5" s="31"/>
      <c r="B5" s="31"/>
      <c r="C5" s="31"/>
      <c r="D5" s="31"/>
      <c r="E5" s="31"/>
      <c r="F5" s="31"/>
      <c r="G5" s="31"/>
      <c r="H5" s="31"/>
      <c r="I5" s="31"/>
    </row>
    <row r="6" spans="1:11" s="13" customFormat="1" ht="24.75" hidden="1" customHeight="1" x14ac:dyDescent="0.3">
      <c r="A6" s="31"/>
      <c r="B6" s="31"/>
      <c r="C6" s="31"/>
      <c r="D6" s="31"/>
      <c r="E6" s="31"/>
      <c r="F6" s="31"/>
      <c r="G6" s="31"/>
      <c r="H6" s="31"/>
      <c r="I6" s="31"/>
    </row>
    <row r="7" spans="1:11" ht="8.25" customHeight="1" thickBot="1" x14ac:dyDescent="0.4">
      <c r="A7" s="445"/>
      <c r="B7" s="445"/>
      <c r="C7" s="445"/>
      <c r="E7" s="446"/>
    </row>
    <row r="8" spans="1:11" ht="23.25" hidden="1" customHeight="1" x14ac:dyDescent="0.35">
      <c r="A8" s="1011" t="s">
        <v>0</v>
      </c>
      <c r="B8" s="1014" t="s">
        <v>46</v>
      </c>
      <c r="C8" s="1015"/>
      <c r="D8" s="447"/>
      <c r="E8" s="448"/>
      <c r="F8" s="448"/>
      <c r="G8" s="449"/>
      <c r="H8" s="13"/>
      <c r="I8" s="13"/>
    </row>
    <row r="9" spans="1:11" ht="23.25" customHeight="1" x14ac:dyDescent="0.35">
      <c r="A9" s="1012"/>
      <c r="B9" s="1016"/>
      <c r="C9" s="1017"/>
      <c r="D9" s="1023" t="s">
        <v>39</v>
      </c>
      <c r="E9" s="1014"/>
      <c r="F9" s="1014"/>
      <c r="G9" s="1024"/>
      <c r="H9" s="1021" t="s">
        <v>44</v>
      </c>
      <c r="I9" s="450" t="s">
        <v>18</v>
      </c>
    </row>
    <row r="10" spans="1:11" ht="101.25" customHeight="1" thickBot="1" x14ac:dyDescent="0.4">
      <c r="A10" s="1013"/>
      <c r="B10" s="1018"/>
      <c r="C10" s="1019"/>
      <c r="D10" s="451" t="str">
        <f>IF('01.ข้อมูลเบื้องต้น'!C30="","",'01.ข้อมูลเบื้องต้น'!C30)</f>
        <v xml:space="preserve">กิจกรรมแนะแนว </v>
      </c>
      <c r="E10" s="452" t="str">
        <f>IF('01.ข้อมูลเบื้องต้น'!C31="","",'01.ข้อมูลเบื้องต้น'!C31)</f>
        <v xml:space="preserve">ลูกเสือ - เนตรนารีสามัญ </v>
      </c>
      <c r="F10" s="452" t="str">
        <f>IF('01.ข้อมูลเบื้องต้น'!C32="","",'01.ข้อมูลเบื้องต้น'!C32)</f>
        <v>ชมรม</v>
      </c>
      <c r="G10" s="453" t="str">
        <f>IF('01.ข้อมูลเบื้องต้น'!C33="","",'01.ข้อมูลเบื้องต้น'!C33)</f>
        <v>กิจกรรมเพื่อสังคมและสาธารณประโยชน์ 2</v>
      </c>
      <c r="H10" s="1022"/>
      <c r="I10" s="454" t="s">
        <v>45</v>
      </c>
      <c r="J10" s="17"/>
      <c r="K10" s="14" t="s">
        <v>131</v>
      </c>
    </row>
    <row r="11" spans="1:11" s="17" customFormat="1" ht="16.5" customHeight="1" x14ac:dyDescent="0.2">
      <c r="A11" s="455">
        <v>1</v>
      </c>
      <c r="B11" s="456" t="str">
        <f>IF('2.ชื่อนักเรียน'!C11="","",'2.ชื่อนักเรียน'!C11)</f>
        <v/>
      </c>
      <c r="C11" s="457" t="str">
        <f>IF('2.ชื่อนักเรียน'!D11="","",'2.ชื่อนักเรียน'!D11)</f>
        <v/>
      </c>
      <c r="D11" s="268"/>
      <c r="E11" s="264"/>
      <c r="F11" s="264"/>
      <c r="G11" s="265"/>
      <c r="H11" s="460" t="str">
        <f>IF('2.ชื่อนักเรียน'!R11="มส","ไม่ผ่าน",IF('2.ชื่อนักเรียน'!R11="ย้าย","ย้าย",IF('2.ชื่อนักเรียน'!R11="ร","-",IF(COUNTA(D11:G11)&lt;4,"",IF(AND(D11="ผ",E11="ผ",F11="ผ",G11="ผ"),"ผ่าน","ไม่ผ่าน")))))</f>
        <v/>
      </c>
      <c r="I11" s="27"/>
    </row>
    <row r="12" spans="1:11" s="17" customFormat="1" ht="16.5" customHeight="1" x14ac:dyDescent="0.2">
      <c r="A12" s="18">
        <v>2</v>
      </c>
      <c r="B12" s="458" t="str">
        <f>IF('2.ชื่อนักเรียน'!C12="","",'2.ชื่อนักเรียน'!C12)</f>
        <v/>
      </c>
      <c r="C12" s="459" t="str">
        <f>IF('2.ชื่อนักเรียน'!D12="","",'2.ชื่อนักเรียน'!D12)</f>
        <v/>
      </c>
      <c r="D12" s="269"/>
      <c r="E12" s="266"/>
      <c r="F12" s="266"/>
      <c r="G12" s="267"/>
      <c r="H12" s="461" t="str">
        <f>IF('2.ชื่อนักเรียน'!R12="มส","ไม่ผ่าน",IF('2.ชื่อนักเรียน'!R12="ย้าย","ย้าย",IF('2.ชื่อนักเรียน'!R12="ร","-",IF(COUNTA(D12:G12)&lt;4,"",IF(AND(D12="ผ",E12="ผ",F12="ผ",G12="ผ"),"ผ่าน","ไม่ผ่าน")))))</f>
        <v/>
      </c>
      <c r="I12" s="27"/>
    </row>
    <row r="13" spans="1:11" s="17" customFormat="1" ht="16.5" customHeight="1" x14ac:dyDescent="0.2">
      <c r="A13" s="18">
        <v>3</v>
      </c>
      <c r="B13" s="458" t="str">
        <f>IF('2.ชื่อนักเรียน'!C13="","",'2.ชื่อนักเรียน'!C13)</f>
        <v/>
      </c>
      <c r="C13" s="459" t="str">
        <f>IF('2.ชื่อนักเรียน'!D13="","",'2.ชื่อนักเรียน'!D13)</f>
        <v/>
      </c>
      <c r="D13" s="269"/>
      <c r="E13" s="266"/>
      <c r="F13" s="266"/>
      <c r="G13" s="267"/>
      <c r="H13" s="461" t="str">
        <f>IF('2.ชื่อนักเรียน'!R13="มส","ไม่ผ่าน",IF('2.ชื่อนักเรียน'!R13="ย้าย","ย้าย",IF('2.ชื่อนักเรียน'!R13="ร","-",IF(COUNTA(D13:G13)&lt;4,"",IF(AND(D13="ผ",E13="ผ",F13="ผ",G13="ผ"),"ผ่าน","ไม่ผ่าน")))))</f>
        <v/>
      </c>
      <c r="I13" s="27"/>
    </row>
    <row r="14" spans="1:11" s="17" customFormat="1" ht="16.5" customHeight="1" x14ac:dyDescent="0.2">
      <c r="A14" s="18">
        <v>4</v>
      </c>
      <c r="B14" s="458" t="str">
        <f>IF('2.ชื่อนักเรียน'!C14="","",'2.ชื่อนักเรียน'!C14)</f>
        <v/>
      </c>
      <c r="C14" s="459" t="str">
        <f>IF('2.ชื่อนักเรียน'!D14="","",'2.ชื่อนักเรียน'!D14)</f>
        <v/>
      </c>
      <c r="D14" s="269"/>
      <c r="E14" s="266"/>
      <c r="F14" s="266"/>
      <c r="G14" s="267"/>
      <c r="H14" s="461" t="str">
        <f>IF('2.ชื่อนักเรียน'!R14="มส","ไม่ผ่าน",IF('2.ชื่อนักเรียน'!R14="ย้าย","ย้าย",IF('2.ชื่อนักเรียน'!R14="ร","-",IF(COUNTA(D14:G14)&lt;4,"",IF(AND(D14="ผ",E14="ผ",F14="ผ",G14="ผ"),"ผ่าน","ไม่ผ่าน")))))</f>
        <v/>
      </c>
      <c r="I14" s="27"/>
    </row>
    <row r="15" spans="1:11" s="17" customFormat="1" ht="16.5" customHeight="1" x14ac:dyDescent="0.2">
      <c r="A15" s="18">
        <v>5</v>
      </c>
      <c r="B15" s="458" t="str">
        <f>IF('2.ชื่อนักเรียน'!C15="","",'2.ชื่อนักเรียน'!C15)</f>
        <v/>
      </c>
      <c r="C15" s="459" t="str">
        <f>IF('2.ชื่อนักเรียน'!D15="","",'2.ชื่อนักเรียน'!D15)</f>
        <v/>
      </c>
      <c r="D15" s="269"/>
      <c r="E15" s="266"/>
      <c r="F15" s="266"/>
      <c r="G15" s="267"/>
      <c r="H15" s="461" t="str">
        <f>IF('2.ชื่อนักเรียน'!R15="มส","ไม่ผ่าน",IF('2.ชื่อนักเรียน'!R15="ย้าย","ย้าย",IF('2.ชื่อนักเรียน'!R15="ร","-",IF(COUNTA(D15:G15)&lt;4,"",IF(AND(D15="ผ",E15="ผ",F15="ผ",G15="ผ"),"ผ่าน","ไม่ผ่าน")))))</f>
        <v/>
      </c>
      <c r="I15" s="27"/>
    </row>
    <row r="16" spans="1:11" s="17" customFormat="1" ht="16.5" customHeight="1" x14ac:dyDescent="0.2">
      <c r="A16" s="18">
        <v>6</v>
      </c>
      <c r="B16" s="458" t="str">
        <f>IF('2.ชื่อนักเรียน'!C16="","",'2.ชื่อนักเรียน'!C16)</f>
        <v/>
      </c>
      <c r="C16" s="459" t="str">
        <f>IF('2.ชื่อนักเรียน'!D16="","",'2.ชื่อนักเรียน'!D16)</f>
        <v/>
      </c>
      <c r="D16" s="269"/>
      <c r="E16" s="266"/>
      <c r="F16" s="266"/>
      <c r="G16" s="267"/>
      <c r="H16" s="461" t="str">
        <f>IF('2.ชื่อนักเรียน'!R16="มส","ไม่ผ่าน",IF('2.ชื่อนักเรียน'!R16="ย้าย","ย้าย",IF('2.ชื่อนักเรียน'!R16="ร","-",IF(COUNTA(D16:G16)&lt;4,"",IF(AND(D16="ผ",E16="ผ",F16="ผ",G16="ผ"),"ผ่าน","ไม่ผ่าน")))))</f>
        <v/>
      </c>
      <c r="I16" s="27"/>
    </row>
    <row r="17" spans="1:9" s="17" customFormat="1" ht="16.5" customHeight="1" x14ac:dyDescent="0.2">
      <c r="A17" s="18">
        <v>7</v>
      </c>
      <c r="B17" s="458" t="str">
        <f>IF('2.ชื่อนักเรียน'!C17="","",'2.ชื่อนักเรียน'!C17)</f>
        <v/>
      </c>
      <c r="C17" s="459" t="str">
        <f>IF('2.ชื่อนักเรียน'!D17="","",'2.ชื่อนักเรียน'!D17)</f>
        <v/>
      </c>
      <c r="D17" s="269"/>
      <c r="E17" s="266"/>
      <c r="F17" s="266"/>
      <c r="G17" s="267"/>
      <c r="H17" s="461" t="str">
        <f>IF('2.ชื่อนักเรียน'!R17="มส","ไม่ผ่าน",IF('2.ชื่อนักเรียน'!R17="ย้าย","ย้าย",IF('2.ชื่อนักเรียน'!R17="ร","-",IF(COUNTA(D17:G17)&lt;4,"",IF(AND(D17="ผ",E17="ผ",F17="ผ",G17="ผ"),"ผ่าน","ไม่ผ่าน")))))</f>
        <v/>
      </c>
      <c r="I17" s="27"/>
    </row>
    <row r="18" spans="1:9" s="17" customFormat="1" ht="16.5" customHeight="1" x14ac:dyDescent="0.2">
      <c r="A18" s="18">
        <v>8</v>
      </c>
      <c r="B18" s="458" t="str">
        <f>IF('2.ชื่อนักเรียน'!C18="","",'2.ชื่อนักเรียน'!C18)</f>
        <v/>
      </c>
      <c r="C18" s="459" t="str">
        <f>IF('2.ชื่อนักเรียน'!D18="","",'2.ชื่อนักเรียน'!D18)</f>
        <v/>
      </c>
      <c r="D18" s="269"/>
      <c r="E18" s="266"/>
      <c r="F18" s="266"/>
      <c r="G18" s="267"/>
      <c r="H18" s="461" t="str">
        <f>IF('2.ชื่อนักเรียน'!R18="มส","ไม่ผ่าน",IF('2.ชื่อนักเรียน'!R18="ย้าย","ย้าย",IF('2.ชื่อนักเรียน'!R18="ร","-",IF(COUNTA(D18:G18)&lt;4,"",IF(AND(D18="ผ",E18="ผ",F18="ผ",G18="ผ"),"ผ่าน","ไม่ผ่าน")))))</f>
        <v/>
      </c>
      <c r="I18" s="27"/>
    </row>
    <row r="19" spans="1:9" s="17" customFormat="1" ht="16.5" customHeight="1" x14ac:dyDescent="0.2">
      <c r="A19" s="18">
        <v>9</v>
      </c>
      <c r="B19" s="458" t="str">
        <f>IF('2.ชื่อนักเรียน'!C19="","",'2.ชื่อนักเรียน'!C19)</f>
        <v/>
      </c>
      <c r="C19" s="459" t="str">
        <f>IF('2.ชื่อนักเรียน'!D19="","",'2.ชื่อนักเรียน'!D19)</f>
        <v/>
      </c>
      <c r="D19" s="269"/>
      <c r="E19" s="266"/>
      <c r="F19" s="266"/>
      <c r="G19" s="267"/>
      <c r="H19" s="461" t="str">
        <f>IF('2.ชื่อนักเรียน'!R19="มส","ไม่ผ่าน",IF('2.ชื่อนักเรียน'!R19="ย้าย","ย้าย",IF('2.ชื่อนักเรียน'!R19="ร","-",IF(COUNTA(D19:G19)&lt;4,"",IF(AND(D19="ผ",E19="ผ",F19="ผ",G19="ผ"),"ผ่าน","ไม่ผ่าน")))))</f>
        <v/>
      </c>
      <c r="I19" s="27"/>
    </row>
    <row r="20" spans="1:9" s="17" customFormat="1" ht="16.5" customHeight="1" x14ac:dyDescent="0.2">
      <c r="A20" s="18">
        <v>10</v>
      </c>
      <c r="B20" s="458" t="str">
        <f>IF('2.ชื่อนักเรียน'!C20="","",'2.ชื่อนักเรียน'!C20)</f>
        <v/>
      </c>
      <c r="C20" s="459" t="str">
        <f>IF('2.ชื่อนักเรียน'!D20="","",'2.ชื่อนักเรียน'!D20)</f>
        <v/>
      </c>
      <c r="D20" s="269"/>
      <c r="E20" s="266"/>
      <c r="F20" s="266"/>
      <c r="G20" s="267"/>
      <c r="H20" s="461" t="str">
        <f>IF('2.ชื่อนักเรียน'!R20="มส","ไม่ผ่าน",IF('2.ชื่อนักเรียน'!R20="ย้าย","ย้าย",IF('2.ชื่อนักเรียน'!R20="ร","-",IF(COUNTA(D20:G20)&lt;4,"",IF(AND(D20="ผ",E20="ผ",F20="ผ",G20="ผ"),"ผ่าน","ไม่ผ่าน")))))</f>
        <v/>
      </c>
      <c r="I20" s="27"/>
    </row>
    <row r="21" spans="1:9" s="17" customFormat="1" ht="16.5" customHeight="1" x14ac:dyDescent="0.2">
      <c r="A21" s="18">
        <v>11</v>
      </c>
      <c r="B21" s="458" t="str">
        <f>IF('2.ชื่อนักเรียน'!C21="","",'2.ชื่อนักเรียน'!C21)</f>
        <v/>
      </c>
      <c r="C21" s="459" t="str">
        <f>IF('2.ชื่อนักเรียน'!D21="","",'2.ชื่อนักเรียน'!D21)</f>
        <v/>
      </c>
      <c r="D21" s="269"/>
      <c r="E21" s="266"/>
      <c r="F21" s="266"/>
      <c r="G21" s="267"/>
      <c r="H21" s="461" t="str">
        <f>IF('2.ชื่อนักเรียน'!R21="มส","ไม่ผ่าน",IF('2.ชื่อนักเรียน'!R21="ย้าย","ย้าย",IF('2.ชื่อนักเรียน'!R21="ร","-",IF(COUNTA(D21:G21)&lt;4,"",IF(AND(D21="ผ",E21="ผ",F21="ผ",G21="ผ"),"ผ่าน","ไม่ผ่าน")))))</f>
        <v/>
      </c>
      <c r="I21" s="27"/>
    </row>
    <row r="22" spans="1:9" s="17" customFormat="1" ht="16.5" customHeight="1" x14ac:dyDescent="0.2">
      <c r="A22" s="18">
        <v>12</v>
      </c>
      <c r="B22" s="458" t="str">
        <f>IF('2.ชื่อนักเรียน'!C22="","",'2.ชื่อนักเรียน'!C22)</f>
        <v/>
      </c>
      <c r="C22" s="459" t="str">
        <f>IF('2.ชื่อนักเรียน'!D22="","",'2.ชื่อนักเรียน'!D22)</f>
        <v/>
      </c>
      <c r="D22" s="269"/>
      <c r="E22" s="266"/>
      <c r="F22" s="266"/>
      <c r="G22" s="267"/>
      <c r="H22" s="461" t="str">
        <f>IF('2.ชื่อนักเรียน'!R22="มส","ไม่ผ่าน",IF('2.ชื่อนักเรียน'!R22="ย้าย","ย้าย",IF('2.ชื่อนักเรียน'!R22="ร","-",IF(COUNTA(D22:G22)&lt;4,"",IF(AND(D22="ผ",E22="ผ",F22="ผ",G22="ผ"),"ผ่าน","ไม่ผ่าน")))))</f>
        <v/>
      </c>
      <c r="I22" s="27"/>
    </row>
    <row r="23" spans="1:9" s="17" customFormat="1" ht="16.5" customHeight="1" x14ac:dyDescent="0.2">
      <c r="A23" s="18">
        <v>13</v>
      </c>
      <c r="B23" s="458" t="str">
        <f>IF('2.ชื่อนักเรียน'!C23="","",'2.ชื่อนักเรียน'!C23)</f>
        <v/>
      </c>
      <c r="C23" s="459" t="str">
        <f>IF('2.ชื่อนักเรียน'!D23="","",'2.ชื่อนักเรียน'!D23)</f>
        <v/>
      </c>
      <c r="D23" s="269"/>
      <c r="E23" s="266"/>
      <c r="F23" s="266"/>
      <c r="G23" s="267"/>
      <c r="H23" s="461" t="str">
        <f>IF('2.ชื่อนักเรียน'!R23="มส","ไม่ผ่าน",IF('2.ชื่อนักเรียน'!R23="ย้าย","ย้าย",IF('2.ชื่อนักเรียน'!R23="ร","-",IF(COUNTA(D23:G23)&lt;4,"",IF(AND(D23="ผ",E23="ผ",F23="ผ",G23="ผ"),"ผ่าน","ไม่ผ่าน")))))</f>
        <v/>
      </c>
      <c r="I23" s="27"/>
    </row>
    <row r="24" spans="1:9" s="17" customFormat="1" ht="16.5" customHeight="1" x14ac:dyDescent="0.2">
      <c r="A24" s="18">
        <v>14</v>
      </c>
      <c r="B24" s="458" t="str">
        <f>IF('2.ชื่อนักเรียน'!C24="","",'2.ชื่อนักเรียน'!C24)</f>
        <v/>
      </c>
      <c r="C24" s="459" t="str">
        <f>IF('2.ชื่อนักเรียน'!D24="","",'2.ชื่อนักเรียน'!D24)</f>
        <v/>
      </c>
      <c r="D24" s="269"/>
      <c r="E24" s="266"/>
      <c r="F24" s="266"/>
      <c r="G24" s="267"/>
      <c r="H24" s="461" t="str">
        <f>IF('2.ชื่อนักเรียน'!R24="มส","ไม่ผ่าน",IF('2.ชื่อนักเรียน'!R24="ย้าย","ย้าย",IF('2.ชื่อนักเรียน'!R24="ร","-",IF(COUNTA(D24:G24)&lt;4,"",IF(AND(D24="ผ",E24="ผ",F24="ผ",G24="ผ"),"ผ่าน","ไม่ผ่าน")))))</f>
        <v/>
      </c>
      <c r="I24" s="27"/>
    </row>
    <row r="25" spans="1:9" s="17" customFormat="1" ht="16.5" customHeight="1" x14ac:dyDescent="0.2">
      <c r="A25" s="18">
        <v>15</v>
      </c>
      <c r="B25" s="458" t="str">
        <f>IF('2.ชื่อนักเรียน'!C25="","",'2.ชื่อนักเรียน'!C25)</f>
        <v/>
      </c>
      <c r="C25" s="459" t="str">
        <f>IF('2.ชื่อนักเรียน'!D25="","",'2.ชื่อนักเรียน'!D25)</f>
        <v/>
      </c>
      <c r="D25" s="269"/>
      <c r="E25" s="266"/>
      <c r="F25" s="266"/>
      <c r="G25" s="267"/>
      <c r="H25" s="461" t="str">
        <f>IF('2.ชื่อนักเรียน'!R25="มส","ไม่ผ่าน",IF('2.ชื่อนักเรียน'!R25="ย้าย","ย้าย",IF('2.ชื่อนักเรียน'!R25="ร","-",IF(COUNTA(D25:G25)&lt;4,"",IF(AND(D25="ผ",E25="ผ",F25="ผ",G25="ผ"),"ผ่าน","ไม่ผ่าน")))))</f>
        <v/>
      </c>
      <c r="I25" s="27"/>
    </row>
    <row r="26" spans="1:9" s="17" customFormat="1" ht="16.5" customHeight="1" x14ac:dyDescent="0.2">
      <c r="A26" s="18">
        <v>16</v>
      </c>
      <c r="B26" s="458" t="str">
        <f>IF('2.ชื่อนักเรียน'!C26="","",'2.ชื่อนักเรียน'!C26)</f>
        <v/>
      </c>
      <c r="C26" s="459" t="str">
        <f>IF('2.ชื่อนักเรียน'!D26="","",'2.ชื่อนักเรียน'!D26)</f>
        <v/>
      </c>
      <c r="D26" s="269"/>
      <c r="E26" s="266"/>
      <c r="F26" s="266"/>
      <c r="G26" s="267"/>
      <c r="H26" s="461" t="str">
        <f>IF('2.ชื่อนักเรียน'!R26="มส","ไม่ผ่าน",IF('2.ชื่อนักเรียน'!R26="ย้าย","ย้าย",IF('2.ชื่อนักเรียน'!R26="ร","-",IF(COUNTA(D26:G26)&lt;4,"",IF(AND(D26="ผ",E26="ผ",F26="ผ",G26="ผ"),"ผ่าน","ไม่ผ่าน")))))</f>
        <v/>
      </c>
      <c r="I26" s="27"/>
    </row>
    <row r="27" spans="1:9" s="17" customFormat="1" ht="16.5" customHeight="1" x14ac:dyDescent="0.2">
      <c r="A27" s="18">
        <v>17</v>
      </c>
      <c r="B27" s="458" t="str">
        <f>IF('2.ชื่อนักเรียน'!C27="","",'2.ชื่อนักเรียน'!C27)</f>
        <v/>
      </c>
      <c r="C27" s="459" t="str">
        <f>IF('2.ชื่อนักเรียน'!D27="","",'2.ชื่อนักเรียน'!D27)</f>
        <v/>
      </c>
      <c r="D27" s="269"/>
      <c r="E27" s="266"/>
      <c r="F27" s="266"/>
      <c r="G27" s="267"/>
      <c r="H27" s="461" t="str">
        <f>IF('2.ชื่อนักเรียน'!R27="มส","ไม่ผ่าน",IF('2.ชื่อนักเรียน'!R27="ย้าย","ย้าย",IF('2.ชื่อนักเรียน'!R27="ร","-",IF(COUNTA(D27:G27)&lt;4,"",IF(AND(D27="ผ",E27="ผ",F27="ผ",G27="ผ"),"ผ่าน","ไม่ผ่าน")))))</f>
        <v/>
      </c>
      <c r="I27" s="27"/>
    </row>
    <row r="28" spans="1:9" s="17" customFormat="1" ht="16.5" customHeight="1" x14ac:dyDescent="0.2">
      <c r="A28" s="18">
        <v>18</v>
      </c>
      <c r="B28" s="458" t="str">
        <f>IF('2.ชื่อนักเรียน'!C28="","",'2.ชื่อนักเรียน'!C28)</f>
        <v/>
      </c>
      <c r="C28" s="459" t="str">
        <f>IF('2.ชื่อนักเรียน'!D28="","",'2.ชื่อนักเรียน'!D28)</f>
        <v/>
      </c>
      <c r="D28" s="269"/>
      <c r="E28" s="266"/>
      <c r="F28" s="266"/>
      <c r="G28" s="267"/>
      <c r="H28" s="461" t="str">
        <f>IF('2.ชื่อนักเรียน'!R28="มส","ไม่ผ่าน",IF('2.ชื่อนักเรียน'!R28="ย้าย","ย้าย",IF('2.ชื่อนักเรียน'!R28="ร","-",IF(COUNTA(D28:G28)&lt;4,"",IF(AND(D28="ผ",E28="ผ",F28="ผ",G28="ผ"),"ผ่าน","ไม่ผ่าน")))))</f>
        <v/>
      </c>
      <c r="I28" s="27"/>
    </row>
    <row r="29" spans="1:9" s="17" customFormat="1" ht="16.5" customHeight="1" x14ac:dyDescent="0.2">
      <c r="A29" s="18">
        <v>19</v>
      </c>
      <c r="B29" s="458" t="str">
        <f>IF('2.ชื่อนักเรียน'!C29="","",'2.ชื่อนักเรียน'!C29)</f>
        <v/>
      </c>
      <c r="C29" s="459" t="str">
        <f>IF('2.ชื่อนักเรียน'!D29="","",'2.ชื่อนักเรียน'!D29)</f>
        <v/>
      </c>
      <c r="D29" s="269"/>
      <c r="E29" s="266"/>
      <c r="F29" s="266"/>
      <c r="G29" s="267"/>
      <c r="H29" s="461" t="str">
        <f>IF('2.ชื่อนักเรียน'!R29="มส","ไม่ผ่าน",IF('2.ชื่อนักเรียน'!R29="ย้าย","ย้าย",IF('2.ชื่อนักเรียน'!R29="ร","-",IF(COUNTA(D29:G29)&lt;4,"",IF(AND(D29="ผ",E29="ผ",F29="ผ",G29="ผ"),"ผ่าน","ไม่ผ่าน")))))</f>
        <v/>
      </c>
      <c r="I29" s="27"/>
    </row>
    <row r="30" spans="1:9" s="17" customFormat="1" ht="16.5" customHeight="1" x14ac:dyDescent="0.2">
      <c r="A30" s="18">
        <v>20</v>
      </c>
      <c r="B30" s="458" t="str">
        <f>IF('2.ชื่อนักเรียน'!C30="","",'2.ชื่อนักเรียน'!C30)</f>
        <v/>
      </c>
      <c r="C30" s="459" t="str">
        <f>IF('2.ชื่อนักเรียน'!D30="","",'2.ชื่อนักเรียน'!D30)</f>
        <v/>
      </c>
      <c r="D30" s="269"/>
      <c r="E30" s="266"/>
      <c r="F30" s="266"/>
      <c r="G30" s="267"/>
      <c r="H30" s="461" t="str">
        <f>IF('2.ชื่อนักเรียน'!R30="มส","ไม่ผ่าน",IF('2.ชื่อนักเรียน'!R30="ย้าย","ย้าย",IF('2.ชื่อนักเรียน'!R30="ร","-",IF(COUNTA(D30:G30)&lt;4,"",IF(AND(D30="ผ",E30="ผ",F30="ผ",G30="ผ"),"ผ่าน","ไม่ผ่าน")))))</f>
        <v/>
      </c>
      <c r="I30" s="27"/>
    </row>
    <row r="31" spans="1:9" s="17" customFormat="1" ht="16.5" customHeight="1" x14ac:dyDescent="0.2">
      <c r="A31" s="18">
        <v>21</v>
      </c>
      <c r="B31" s="458" t="str">
        <f>IF('2.ชื่อนักเรียน'!C31="","",'2.ชื่อนักเรียน'!C31)</f>
        <v/>
      </c>
      <c r="C31" s="459" t="str">
        <f>IF('2.ชื่อนักเรียน'!D31="","",'2.ชื่อนักเรียน'!D31)</f>
        <v/>
      </c>
      <c r="D31" s="269"/>
      <c r="E31" s="266"/>
      <c r="F31" s="266"/>
      <c r="G31" s="267"/>
      <c r="H31" s="461" t="str">
        <f>IF('2.ชื่อนักเรียน'!R31="มส","ไม่ผ่าน",IF('2.ชื่อนักเรียน'!R31="ย้าย","ย้าย",IF('2.ชื่อนักเรียน'!R31="ร","-",IF(COUNTA(D31:G31)&lt;4,"",IF(AND(D31="ผ",E31="ผ",F31="ผ",G31="ผ"),"ผ่าน","ไม่ผ่าน")))))</f>
        <v/>
      </c>
      <c r="I31" s="27"/>
    </row>
    <row r="32" spans="1:9" s="17" customFormat="1" ht="16.5" customHeight="1" x14ac:dyDescent="0.2">
      <c r="A32" s="18">
        <v>22</v>
      </c>
      <c r="B32" s="458" t="str">
        <f>IF('2.ชื่อนักเรียน'!C32="","",'2.ชื่อนักเรียน'!C32)</f>
        <v/>
      </c>
      <c r="C32" s="272" t="str">
        <f>IF('2.ชื่อนักเรียน'!D32="","",'2.ชื่อนักเรียน'!D32)</f>
        <v/>
      </c>
      <c r="D32" s="270"/>
      <c r="E32" s="29"/>
      <c r="F32" s="29"/>
      <c r="G32" s="213"/>
      <c r="H32" s="461" t="str">
        <f>IF('2.ชื่อนักเรียน'!R32="มส","ไม่ผ่าน",IF('2.ชื่อนักเรียน'!R32="ย้าย","ย้าย",IF('2.ชื่อนักเรียน'!R32="ร","-",IF(COUNTA(D32:G32)&lt;4,"",IF(AND(D32="ผ",E32="ผ",F32="ผ",G32="ผ"),"ผ่าน","ไม่ผ่าน")))))</f>
        <v/>
      </c>
      <c r="I32" s="28"/>
    </row>
    <row r="33" spans="1:9" s="17" customFormat="1" ht="16.5" customHeight="1" x14ac:dyDescent="0.2">
      <c r="A33" s="18">
        <v>23</v>
      </c>
      <c r="B33" s="458" t="str">
        <f>IF('2.ชื่อนักเรียน'!C33="","",'2.ชื่อนักเรียน'!C33)</f>
        <v/>
      </c>
      <c r="C33" s="459" t="str">
        <f>IF('2.ชื่อนักเรียน'!D33="","",'2.ชื่อนักเรียน'!D33)</f>
        <v/>
      </c>
      <c r="D33" s="270"/>
      <c r="E33" s="29"/>
      <c r="F33" s="29"/>
      <c r="G33" s="213"/>
      <c r="H33" s="461" t="str">
        <f>IF('2.ชื่อนักเรียน'!R33="มส","ไม่ผ่าน",IF('2.ชื่อนักเรียน'!R33="ย้าย","ย้าย",IF('2.ชื่อนักเรียน'!R33="ร","-",IF(COUNTA(D33:G33)&lt;4,"",IF(AND(D33="ผ",E33="ผ",F33="ผ",G33="ผ"),"ผ่าน","ไม่ผ่าน")))))</f>
        <v/>
      </c>
      <c r="I33" s="28"/>
    </row>
    <row r="34" spans="1:9" s="17" customFormat="1" ht="16.5" customHeight="1" x14ac:dyDescent="0.2">
      <c r="A34" s="18">
        <v>24</v>
      </c>
      <c r="B34" s="458" t="str">
        <f>IF('2.ชื่อนักเรียน'!C34="","",'2.ชื่อนักเรียน'!C34)</f>
        <v/>
      </c>
      <c r="C34" s="459" t="str">
        <f>IF('2.ชื่อนักเรียน'!D34="","",'2.ชื่อนักเรียน'!D34)</f>
        <v/>
      </c>
      <c r="D34" s="270"/>
      <c r="E34" s="29"/>
      <c r="F34" s="29"/>
      <c r="G34" s="213"/>
      <c r="H34" s="461" t="str">
        <f>IF('2.ชื่อนักเรียน'!R34="มส","ไม่ผ่าน",IF('2.ชื่อนักเรียน'!R34="ย้าย","ย้าย",IF('2.ชื่อนักเรียน'!R34="ร","-",IF(COUNTA(D34:G34)&lt;4,"",IF(AND(D34="ผ",E34="ผ",F34="ผ",G34="ผ"),"ผ่าน","ไม่ผ่าน")))))</f>
        <v/>
      </c>
      <c r="I34" s="28"/>
    </row>
    <row r="35" spans="1:9" s="17" customFormat="1" ht="16.5" customHeight="1" x14ac:dyDescent="0.2">
      <c r="A35" s="18">
        <v>25</v>
      </c>
      <c r="B35" s="458" t="str">
        <f>IF('2.ชื่อนักเรียน'!C35="","",'2.ชื่อนักเรียน'!C35)</f>
        <v/>
      </c>
      <c r="C35" s="459" t="str">
        <f>IF('2.ชื่อนักเรียน'!D35="","",'2.ชื่อนักเรียน'!D35)</f>
        <v/>
      </c>
      <c r="D35" s="270"/>
      <c r="E35" s="29"/>
      <c r="F35" s="29"/>
      <c r="G35" s="213"/>
      <c r="H35" s="461" t="str">
        <f>IF('2.ชื่อนักเรียน'!R35="มส","ไม่ผ่าน",IF('2.ชื่อนักเรียน'!R35="ย้าย","ย้าย",IF('2.ชื่อนักเรียน'!R35="ร","-",IF(COUNTA(D35:G35)&lt;4,"",IF(AND(D35="ผ",E35="ผ",F35="ผ",G35="ผ"),"ผ่าน","ไม่ผ่าน")))))</f>
        <v/>
      </c>
      <c r="I35" s="28"/>
    </row>
    <row r="36" spans="1:9" s="17" customFormat="1" ht="16.5" customHeight="1" x14ac:dyDescent="0.2">
      <c r="A36" s="18">
        <v>26</v>
      </c>
      <c r="B36" s="458" t="str">
        <f>IF('2.ชื่อนักเรียน'!C36="","",'2.ชื่อนักเรียน'!C36)</f>
        <v/>
      </c>
      <c r="C36" s="459" t="str">
        <f>IF('2.ชื่อนักเรียน'!D36="","",'2.ชื่อนักเรียน'!D36)</f>
        <v/>
      </c>
      <c r="D36" s="270"/>
      <c r="E36" s="29"/>
      <c r="F36" s="29"/>
      <c r="G36" s="213"/>
      <c r="H36" s="461" t="str">
        <f>IF('2.ชื่อนักเรียน'!R36="มส","ไม่ผ่าน",IF('2.ชื่อนักเรียน'!R36="ย้าย","ย้าย",IF('2.ชื่อนักเรียน'!R36="ร","-",IF(COUNTA(D36:G36)&lt;4,"",IF(AND(D36="ผ",E36="ผ",F36="ผ",G36="ผ"),"ผ่าน","ไม่ผ่าน")))))</f>
        <v/>
      </c>
      <c r="I36" s="28"/>
    </row>
    <row r="37" spans="1:9" s="17" customFormat="1" ht="16.5" customHeight="1" x14ac:dyDescent="0.2">
      <c r="A37" s="18">
        <v>27</v>
      </c>
      <c r="B37" s="458" t="str">
        <f>IF('2.ชื่อนักเรียน'!C37="","",'2.ชื่อนักเรียน'!C37)</f>
        <v/>
      </c>
      <c r="C37" s="459" t="str">
        <f>IF('2.ชื่อนักเรียน'!D37="","",'2.ชื่อนักเรียน'!D37)</f>
        <v/>
      </c>
      <c r="D37" s="270"/>
      <c r="E37" s="29"/>
      <c r="F37" s="29"/>
      <c r="G37" s="213"/>
      <c r="H37" s="461" t="str">
        <f>IF('2.ชื่อนักเรียน'!R37="มส","ไม่ผ่าน",IF('2.ชื่อนักเรียน'!R37="ย้าย","ย้าย",IF('2.ชื่อนักเรียน'!R37="ร","-",IF(COUNTA(D37:G37)&lt;4,"",IF(AND(D37="ผ",E37="ผ",F37="ผ",G37="ผ"),"ผ่าน","ไม่ผ่าน")))))</f>
        <v/>
      </c>
      <c r="I37" s="28"/>
    </row>
    <row r="38" spans="1:9" s="17" customFormat="1" ht="16.5" customHeight="1" x14ac:dyDescent="0.2">
      <c r="A38" s="18">
        <v>28</v>
      </c>
      <c r="B38" s="458" t="str">
        <f>IF('2.ชื่อนักเรียน'!C38="","",'2.ชื่อนักเรียน'!C38)</f>
        <v/>
      </c>
      <c r="C38" s="459" t="str">
        <f>IF('2.ชื่อนักเรียน'!D38="","",'2.ชื่อนักเรียน'!D38)</f>
        <v/>
      </c>
      <c r="D38" s="270"/>
      <c r="E38" s="29"/>
      <c r="F38" s="29"/>
      <c r="G38" s="213"/>
      <c r="H38" s="461" t="str">
        <f>IF('2.ชื่อนักเรียน'!R38="มส","ไม่ผ่าน",IF('2.ชื่อนักเรียน'!R38="ย้าย","ย้าย",IF('2.ชื่อนักเรียน'!R38="ร","-",IF(COUNTA(D38:G38)&lt;4,"",IF(AND(D38="ผ",E38="ผ",F38="ผ",G38="ผ"),"ผ่าน","ไม่ผ่าน")))))</f>
        <v/>
      </c>
      <c r="I38" s="28"/>
    </row>
    <row r="39" spans="1:9" s="17" customFormat="1" ht="16.5" customHeight="1" x14ac:dyDescent="0.2">
      <c r="A39" s="18">
        <v>29</v>
      </c>
      <c r="B39" s="458" t="str">
        <f>IF('2.ชื่อนักเรียน'!C39="","",'2.ชื่อนักเรียน'!C39)</f>
        <v/>
      </c>
      <c r="C39" s="459" t="str">
        <f>IF('2.ชื่อนักเรียน'!D39="","",'2.ชื่อนักเรียน'!D39)</f>
        <v/>
      </c>
      <c r="D39" s="270"/>
      <c r="E39" s="29"/>
      <c r="F39" s="29"/>
      <c r="G39" s="213"/>
      <c r="H39" s="461" t="str">
        <f>IF('2.ชื่อนักเรียน'!R39="มส","ไม่ผ่าน",IF('2.ชื่อนักเรียน'!R39="ย้าย","ย้าย",IF('2.ชื่อนักเรียน'!R39="ร","-",IF(COUNTA(D39:G39)&lt;4,"",IF(AND(D39="ผ",E39="ผ",F39="ผ",G39="ผ"),"ผ่าน","ไม่ผ่าน")))))</f>
        <v/>
      </c>
      <c r="I39" s="28"/>
    </row>
    <row r="40" spans="1:9" s="17" customFormat="1" ht="16.5" customHeight="1" x14ac:dyDescent="0.2">
      <c r="A40" s="18">
        <v>30</v>
      </c>
      <c r="B40" s="458" t="str">
        <f>IF('2.ชื่อนักเรียน'!C40="","",'2.ชื่อนักเรียน'!C40)</f>
        <v/>
      </c>
      <c r="C40" s="459" t="str">
        <f>IF('2.ชื่อนักเรียน'!D40="","",'2.ชื่อนักเรียน'!D40)</f>
        <v/>
      </c>
      <c r="D40" s="270"/>
      <c r="E40" s="29"/>
      <c r="F40" s="29"/>
      <c r="G40" s="213"/>
      <c r="H40" s="461" t="str">
        <f>IF('2.ชื่อนักเรียน'!R40="มส","ไม่ผ่าน",IF('2.ชื่อนักเรียน'!R40="ย้าย","ย้าย",IF('2.ชื่อนักเรียน'!R40="ร","-",IF(COUNTA(D40:G40)&lt;4,"",IF(AND(D40="ผ",E40="ผ",F40="ผ",G40="ผ"),"ผ่าน","ไม่ผ่าน")))))</f>
        <v/>
      </c>
      <c r="I40" s="28"/>
    </row>
    <row r="41" spans="1:9" s="17" customFormat="1" ht="16.5" customHeight="1" x14ac:dyDescent="0.2">
      <c r="A41" s="18">
        <v>31</v>
      </c>
      <c r="B41" s="458" t="str">
        <f>IF('2.ชื่อนักเรียน'!C41="","",'2.ชื่อนักเรียน'!C41)</f>
        <v/>
      </c>
      <c r="C41" s="459" t="str">
        <f>IF('2.ชื่อนักเรียน'!D41="","",'2.ชื่อนักเรียน'!D41)</f>
        <v/>
      </c>
      <c r="D41" s="271"/>
      <c r="E41" s="29"/>
      <c r="F41" s="29"/>
      <c r="G41" s="213"/>
      <c r="H41" s="461" t="str">
        <f>IF('2.ชื่อนักเรียน'!R41="มส","ไม่ผ่าน",IF('2.ชื่อนักเรียน'!R41="ย้าย","ย้าย",IF('2.ชื่อนักเรียน'!R41="ร","-",IF(COUNTA(D41:G41)&lt;4,"",IF(AND(D41="ผ",E41="ผ",F41="ผ",G41="ผ"),"ผ่าน","ไม่ผ่าน")))))</f>
        <v/>
      </c>
      <c r="I41" s="28"/>
    </row>
    <row r="42" spans="1:9" s="17" customFormat="1" ht="16.5" customHeight="1" x14ac:dyDescent="0.2">
      <c r="A42" s="18">
        <v>32</v>
      </c>
      <c r="B42" s="458" t="str">
        <f>IF('2.ชื่อนักเรียน'!C42="","",'2.ชื่อนักเรียน'!C42)</f>
        <v/>
      </c>
      <c r="C42" s="459" t="str">
        <f>IF('2.ชื่อนักเรียน'!D42="","",'2.ชื่อนักเรียน'!D42)</f>
        <v/>
      </c>
      <c r="D42" s="270"/>
      <c r="E42" s="29"/>
      <c r="F42" s="29"/>
      <c r="G42" s="213"/>
      <c r="H42" s="461" t="str">
        <f>IF('2.ชื่อนักเรียน'!R42="มส","ไม่ผ่าน",IF('2.ชื่อนักเรียน'!R42="ย้าย","ย้าย",IF('2.ชื่อนักเรียน'!R42="ร","-",IF(COUNTA(D42:G42)&lt;4,"",IF(AND(D42="ผ",E42="ผ",F42="ผ",G42="ผ"),"ผ่าน","ไม่ผ่าน")))))</f>
        <v/>
      </c>
      <c r="I42" s="28"/>
    </row>
    <row r="43" spans="1:9" s="17" customFormat="1" ht="16.5" customHeight="1" x14ac:dyDescent="0.2">
      <c r="A43" s="18">
        <v>33</v>
      </c>
      <c r="B43" s="458" t="str">
        <f>IF('2.ชื่อนักเรียน'!C43="","",'2.ชื่อนักเรียน'!C43)</f>
        <v/>
      </c>
      <c r="C43" s="459" t="str">
        <f>IF('2.ชื่อนักเรียน'!D43="","",'2.ชื่อนักเรียน'!D43)</f>
        <v/>
      </c>
      <c r="D43" s="270"/>
      <c r="E43" s="29"/>
      <c r="F43" s="29"/>
      <c r="G43" s="213"/>
      <c r="H43" s="461" t="str">
        <f>IF('2.ชื่อนักเรียน'!R43="มส","ไม่ผ่าน",IF('2.ชื่อนักเรียน'!R43="ย้าย","ย้าย",IF('2.ชื่อนักเรียน'!R43="ร","-",IF(COUNTA(D43:G43)&lt;4,"",IF(AND(D43="ผ",E43="ผ",F43="ผ",G43="ผ"),"ผ่าน","ไม่ผ่าน")))))</f>
        <v/>
      </c>
      <c r="I43" s="28"/>
    </row>
    <row r="44" spans="1:9" s="17" customFormat="1" ht="16.5" customHeight="1" x14ac:dyDescent="0.2">
      <c r="A44" s="18">
        <v>34</v>
      </c>
      <c r="B44" s="458" t="str">
        <f>IF('2.ชื่อนักเรียน'!C44="","",'2.ชื่อนักเรียน'!C44)</f>
        <v/>
      </c>
      <c r="C44" s="459" t="str">
        <f>IF('2.ชื่อนักเรียน'!D44="","",'2.ชื่อนักเรียน'!D44)</f>
        <v/>
      </c>
      <c r="D44" s="270"/>
      <c r="E44" s="29"/>
      <c r="F44" s="29"/>
      <c r="G44" s="213"/>
      <c r="H44" s="461" t="str">
        <f>IF('2.ชื่อนักเรียน'!R44="มส","ไม่ผ่าน",IF('2.ชื่อนักเรียน'!R44="ย้าย","ย้าย",IF('2.ชื่อนักเรียน'!R44="ร","-",IF(COUNTA(D44:G44)&lt;4,"",IF(AND(D44="ผ",E44="ผ",F44="ผ",G44="ผ"),"ผ่าน","ไม่ผ่าน")))))</f>
        <v/>
      </c>
      <c r="I44" s="28"/>
    </row>
    <row r="45" spans="1:9" s="17" customFormat="1" ht="16.5" customHeight="1" x14ac:dyDescent="0.2">
      <c r="A45" s="18">
        <v>35</v>
      </c>
      <c r="B45" s="458" t="str">
        <f>IF('2.ชื่อนักเรียน'!C45="","",'2.ชื่อนักเรียน'!C45)</f>
        <v/>
      </c>
      <c r="C45" s="459" t="str">
        <f>IF('2.ชื่อนักเรียน'!D45="","",'2.ชื่อนักเรียน'!D45)</f>
        <v/>
      </c>
      <c r="D45" s="270"/>
      <c r="E45" s="29"/>
      <c r="F45" s="29"/>
      <c r="G45" s="213"/>
      <c r="H45" s="461" t="str">
        <f>IF('2.ชื่อนักเรียน'!R45="มส","ไม่ผ่าน",IF('2.ชื่อนักเรียน'!R45="ย้าย","ย้าย",IF('2.ชื่อนักเรียน'!R45="ร","-",IF(COUNTA(D45:G45)&lt;4,"",IF(AND(D45="ผ",E45="ผ",F45="ผ",G45="ผ"),"ผ่าน","ไม่ผ่าน")))))</f>
        <v/>
      </c>
      <c r="I45" s="28"/>
    </row>
    <row r="46" spans="1:9" s="17" customFormat="1" ht="16.5" customHeight="1" x14ac:dyDescent="0.2">
      <c r="A46" s="18">
        <v>36</v>
      </c>
      <c r="B46" s="458" t="str">
        <f>IF('2.ชื่อนักเรียน'!C46="","",'2.ชื่อนักเรียน'!C46)</f>
        <v/>
      </c>
      <c r="C46" s="459" t="str">
        <f>IF('2.ชื่อนักเรียน'!D46="","",'2.ชื่อนักเรียน'!D46)</f>
        <v/>
      </c>
      <c r="D46" s="270"/>
      <c r="E46" s="29"/>
      <c r="F46" s="29"/>
      <c r="G46" s="213"/>
      <c r="H46" s="461" t="str">
        <f>IF('2.ชื่อนักเรียน'!R46="มส","ไม่ผ่าน",IF('2.ชื่อนักเรียน'!R46="ย้าย","ย้าย",IF('2.ชื่อนักเรียน'!R46="ร","-",IF(COUNTA(D46:G46)&lt;4,"",IF(AND(D46="ผ",E46="ผ",F46="ผ",G46="ผ"),"ผ่าน","ไม่ผ่าน")))))</f>
        <v/>
      </c>
      <c r="I46" s="28"/>
    </row>
    <row r="47" spans="1:9" s="17" customFormat="1" ht="16.5" customHeight="1" x14ac:dyDescent="0.2">
      <c r="A47" s="18">
        <v>37</v>
      </c>
      <c r="B47" s="458" t="str">
        <f>IF('2.ชื่อนักเรียน'!C47="","",'2.ชื่อนักเรียน'!C47)</f>
        <v/>
      </c>
      <c r="C47" s="459" t="str">
        <f>IF('2.ชื่อนักเรียน'!D47="","",'2.ชื่อนักเรียน'!D47)</f>
        <v/>
      </c>
      <c r="D47" s="270"/>
      <c r="E47" s="29"/>
      <c r="F47" s="29"/>
      <c r="G47" s="213"/>
      <c r="H47" s="461" t="str">
        <f>IF('2.ชื่อนักเรียน'!R47="มส","ไม่ผ่าน",IF('2.ชื่อนักเรียน'!R47="ย้าย","ย้าย",IF('2.ชื่อนักเรียน'!R47="ร","-",IF(COUNTA(D47:G47)&lt;4,"",IF(AND(D47="ผ",E47="ผ",F47="ผ",G47="ผ"),"ผ่าน","ไม่ผ่าน")))))</f>
        <v/>
      </c>
      <c r="I47" s="28"/>
    </row>
    <row r="48" spans="1:9" s="17" customFormat="1" ht="16.5" customHeight="1" x14ac:dyDescent="0.2">
      <c r="A48" s="18">
        <v>38</v>
      </c>
      <c r="B48" s="458" t="str">
        <f>IF('2.ชื่อนักเรียน'!C48="","",'2.ชื่อนักเรียน'!C48)</f>
        <v/>
      </c>
      <c r="C48" s="459" t="str">
        <f>IF('2.ชื่อนักเรียน'!D48="","",'2.ชื่อนักเรียน'!D48)</f>
        <v/>
      </c>
      <c r="D48" s="270"/>
      <c r="E48" s="29"/>
      <c r="F48" s="29"/>
      <c r="G48" s="213"/>
      <c r="H48" s="461" t="str">
        <f>IF('2.ชื่อนักเรียน'!R48="มส","ไม่ผ่าน",IF('2.ชื่อนักเรียน'!R48="ย้าย","ย้าย",IF('2.ชื่อนักเรียน'!R48="ร","-",IF(COUNTA(D48:G48)&lt;4,"",IF(AND(D48="ผ",E48="ผ",F48="ผ",G48="ผ"),"ผ่าน","ไม่ผ่าน")))))</f>
        <v/>
      </c>
      <c r="I48" s="28"/>
    </row>
    <row r="49" spans="1:9" s="17" customFormat="1" ht="16.5" customHeight="1" x14ac:dyDescent="0.2">
      <c r="A49" s="18">
        <v>39</v>
      </c>
      <c r="B49" s="458" t="str">
        <f>IF('2.ชื่อนักเรียน'!C49="","",'2.ชื่อนักเรียน'!C49)</f>
        <v/>
      </c>
      <c r="C49" s="459" t="str">
        <f>IF('2.ชื่อนักเรียน'!D49="","",'2.ชื่อนักเรียน'!D49)</f>
        <v/>
      </c>
      <c r="D49" s="270"/>
      <c r="E49" s="29"/>
      <c r="F49" s="29"/>
      <c r="G49" s="213"/>
      <c r="H49" s="461" t="str">
        <f>IF('2.ชื่อนักเรียน'!R49="มส","ไม่ผ่าน",IF('2.ชื่อนักเรียน'!R49="ย้าย","ย้าย",IF('2.ชื่อนักเรียน'!R49="ร","-",IF(COUNTA(D49:G49)&lt;4,"",IF(AND(D49="ผ",E49="ผ",F49="ผ",G49="ผ"),"ผ่าน","ไม่ผ่าน")))))</f>
        <v/>
      </c>
      <c r="I49" s="28"/>
    </row>
    <row r="50" spans="1:9" s="17" customFormat="1" ht="16.5" customHeight="1" x14ac:dyDescent="0.2">
      <c r="A50" s="18">
        <v>40</v>
      </c>
      <c r="B50" s="458" t="str">
        <f>IF('2.ชื่อนักเรียน'!C50="","",'2.ชื่อนักเรียน'!C50)</f>
        <v/>
      </c>
      <c r="C50" s="459" t="str">
        <f>IF('2.ชื่อนักเรียน'!D50="","",'2.ชื่อนักเรียน'!D50)</f>
        <v/>
      </c>
      <c r="D50" s="270"/>
      <c r="E50" s="29"/>
      <c r="F50" s="29"/>
      <c r="G50" s="213"/>
      <c r="H50" s="461" t="str">
        <f>IF('2.ชื่อนักเรียน'!R50="มส","ไม่ผ่าน",IF('2.ชื่อนักเรียน'!R50="ย้าย","ย้าย",IF('2.ชื่อนักเรียน'!R50="ร","-",IF(COUNTA(D50:G50)&lt;4,"",IF(AND(D50="ผ",E50="ผ",F50="ผ",G50="ผ"),"ผ่าน","ไม่ผ่าน")))))</f>
        <v/>
      </c>
      <c r="I50" s="28"/>
    </row>
    <row r="51" spans="1:9" s="17" customFormat="1" ht="16.5" customHeight="1" x14ac:dyDescent="0.2">
      <c r="A51" s="18">
        <v>41</v>
      </c>
      <c r="B51" s="458" t="str">
        <f>IF('2.ชื่อนักเรียน'!C51="","",'2.ชื่อนักเรียน'!C51)</f>
        <v/>
      </c>
      <c r="C51" s="459" t="str">
        <f>IF('2.ชื่อนักเรียน'!D51="","",'2.ชื่อนักเรียน'!D51)</f>
        <v/>
      </c>
      <c r="D51" s="270"/>
      <c r="E51" s="29"/>
      <c r="F51" s="29"/>
      <c r="G51" s="213"/>
      <c r="H51" s="461" t="str">
        <f>IF('2.ชื่อนักเรียน'!R51="มส","ไม่ผ่าน",IF('2.ชื่อนักเรียน'!R51="ย้าย","ย้าย",IF('2.ชื่อนักเรียน'!R51="ร","-",IF(COUNTA(D51:G51)&lt;4,"",IF(AND(D51="ผ",E51="ผ",F51="ผ",G51="ผ"),"ผ่าน","ไม่ผ่าน")))))</f>
        <v/>
      </c>
      <c r="I51" s="28"/>
    </row>
    <row r="52" spans="1:9" s="17" customFormat="1" ht="16.5" customHeight="1" x14ac:dyDescent="0.2">
      <c r="A52" s="18">
        <v>42</v>
      </c>
      <c r="B52" s="458" t="str">
        <f>IF('2.ชื่อนักเรียน'!C52="","",'2.ชื่อนักเรียน'!C52)</f>
        <v/>
      </c>
      <c r="C52" s="459" t="str">
        <f>IF('2.ชื่อนักเรียน'!D52="","",'2.ชื่อนักเรียน'!D52)</f>
        <v/>
      </c>
      <c r="D52" s="270"/>
      <c r="E52" s="29"/>
      <c r="F52" s="29"/>
      <c r="G52" s="213"/>
      <c r="H52" s="461" t="str">
        <f>IF('2.ชื่อนักเรียน'!R52="มส","ไม่ผ่าน",IF('2.ชื่อนักเรียน'!R52="ย้าย","ย้าย",IF('2.ชื่อนักเรียน'!R52="ร","-",IF(COUNTA(D52:G52)&lt;4,"",IF(AND(D52="ผ",E52="ผ",F52="ผ",G52="ผ"),"ผ่าน","ไม่ผ่าน")))))</f>
        <v/>
      </c>
      <c r="I52" s="28"/>
    </row>
    <row r="53" spans="1:9" s="17" customFormat="1" ht="16.5" customHeight="1" x14ac:dyDescent="0.2">
      <c r="A53" s="18">
        <v>43</v>
      </c>
      <c r="B53" s="458" t="str">
        <f>IF('2.ชื่อนักเรียน'!C53="","",'2.ชื่อนักเรียน'!C53)</f>
        <v/>
      </c>
      <c r="C53" s="459" t="str">
        <f>IF('2.ชื่อนักเรียน'!D53="","",'2.ชื่อนักเรียน'!D53)</f>
        <v/>
      </c>
      <c r="D53" s="270"/>
      <c r="E53" s="29"/>
      <c r="F53" s="29"/>
      <c r="G53" s="213"/>
      <c r="H53" s="461" t="str">
        <f>IF('2.ชื่อนักเรียน'!R53="มส","ไม่ผ่าน",IF('2.ชื่อนักเรียน'!R53="ย้าย","ย้าย",IF('2.ชื่อนักเรียน'!R53="ร","-",IF(COUNTA(D53:G53)&lt;4,"",IF(AND(D53="ผ",E53="ผ",F53="ผ",G53="ผ"),"ผ่าน","ไม่ผ่าน")))))</f>
        <v/>
      </c>
      <c r="I53" s="28"/>
    </row>
    <row r="54" spans="1:9" s="17" customFormat="1" ht="16.5" customHeight="1" x14ac:dyDescent="0.2">
      <c r="A54" s="18">
        <v>44</v>
      </c>
      <c r="B54" s="458" t="str">
        <f>IF('2.ชื่อนักเรียน'!C54="","",'2.ชื่อนักเรียน'!C54)</f>
        <v/>
      </c>
      <c r="C54" s="459" t="str">
        <f>IF('2.ชื่อนักเรียน'!D54="","",'2.ชื่อนักเรียน'!D54)</f>
        <v/>
      </c>
      <c r="D54" s="270"/>
      <c r="E54" s="29"/>
      <c r="F54" s="29"/>
      <c r="G54" s="213"/>
      <c r="H54" s="461" t="str">
        <f>IF('2.ชื่อนักเรียน'!R54="มส","ไม่ผ่าน",IF('2.ชื่อนักเรียน'!R54="ย้าย","ย้าย",IF('2.ชื่อนักเรียน'!R54="ร","-",IF(COUNTA(D54:G54)&lt;4,"",IF(AND(D54="ผ",E54="ผ",F54="ผ",G54="ผ"),"ผ่าน","ไม่ผ่าน")))))</f>
        <v/>
      </c>
      <c r="I54" s="28"/>
    </row>
    <row r="55" spans="1:9" s="17" customFormat="1" ht="16.5" customHeight="1" x14ac:dyDescent="0.2">
      <c r="A55" s="18">
        <v>45</v>
      </c>
      <c r="B55" s="458" t="str">
        <f>IF('2.ชื่อนักเรียน'!C55="","",'2.ชื่อนักเรียน'!C55)</f>
        <v/>
      </c>
      <c r="C55" s="459" t="str">
        <f>IF('2.ชื่อนักเรียน'!D55="","",'2.ชื่อนักเรียน'!D55)</f>
        <v/>
      </c>
      <c r="D55" s="270"/>
      <c r="E55" s="29"/>
      <c r="F55" s="29"/>
      <c r="G55" s="213"/>
      <c r="H55" s="461" t="str">
        <f>IF('2.ชื่อนักเรียน'!R55="มส","ไม่ผ่าน",IF('2.ชื่อนักเรียน'!R55="ย้าย","ย้าย",IF('2.ชื่อนักเรียน'!R55="ร","-",IF(COUNTA(D55:G55)&lt;4,"",IF(AND(D55="ผ",E55="ผ",F55="ผ",G55="ผ"),"ผ่าน","ไม่ผ่าน")))))</f>
        <v/>
      </c>
      <c r="I55" s="28"/>
    </row>
    <row r="56" spans="1:9" s="17" customFormat="1" ht="16.5" customHeight="1" x14ac:dyDescent="0.2">
      <c r="A56" s="18">
        <v>46</v>
      </c>
      <c r="B56" s="458" t="str">
        <f>IF('2.ชื่อนักเรียน'!C56="","",'2.ชื่อนักเรียน'!C56)</f>
        <v/>
      </c>
      <c r="C56" s="459" t="str">
        <f>IF('2.ชื่อนักเรียน'!D56="","",'2.ชื่อนักเรียน'!D56)</f>
        <v/>
      </c>
      <c r="D56" s="270"/>
      <c r="E56" s="29"/>
      <c r="F56" s="29"/>
      <c r="G56" s="213"/>
      <c r="H56" s="461" t="str">
        <f>IF('2.ชื่อนักเรียน'!R56="มส","ไม่ผ่าน",IF('2.ชื่อนักเรียน'!R56="ย้าย","ย้าย",IF('2.ชื่อนักเรียน'!R56="ร","-",IF(COUNTA(D56:G56)&lt;4,"",IF(AND(D56="ผ",E56="ผ",F56="ผ",G56="ผ"),"ผ่าน","ไม่ผ่าน")))))</f>
        <v/>
      </c>
      <c r="I56" s="28"/>
    </row>
    <row r="57" spans="1:9" s="21" customFormat="1" ht="16.5" customHeight="1" x14ac:dyDescent="0.2">
      <c r="A57" s="18">
        <v>47</v>
      </c>
      <c r="B57" s="458" t="str">
        <f>IF('2.ชื่อนักเรียน'!C57="","",'2.ชื่อนักเรียน'!C57)</f>
        <v/>
      </c>
      <c r="C57" s="459" t="str">
        <f>IF('2.ชื่อนักเรียน'!D57="","",'2.ชื่อนักเรียน'!D57)</f>
        <v/>
      </c>
      <c r="D57" s="270"/>
      <c r="E57" s="29"/>
      <c r="F57" s="29"/>
      <c r="G57" s="213"/>
      <c r="H57" s="461" t="str">
        <f>IF('2.ชื่อนักเรียน'!R57="มส","ไม่ผ่าน",IF('2.ชื่อนักเรียน'!R57="ย้าย","ย้าย",IF('2.ชื่อนักเรียน'!R57="ร","-",IF(COUNTA(D57:G57)&lt;4,"",IF(AND(D57="ผ",E57="ผ",F57="ผ",G57="ผ"),"ผ่าน","ไม่ผ่าน")))))</f>
        <v/>
      </c>
      <c r="I57" s="28"/>
    </row>
    <row r="58" spans="1:9" s="21" customFormat="1" ht="16.5" customHeight="1" x14ac:dyDescent="0.2">
      <c r="A58" s="18">
        <v>48</v>
      </c>
      <c r="B58" s="458" t="str">
        <f>IF('2.ชื่อนักเรียน'!C58="","",'2.ชื่อนักเรียน'!C58)</f>
        <v/>
      </c>
      <c r="C58" s="459" t="str">
        <f>IF('2.ชื่อนักเรียน'!D58="","",'2.ชื่อนักเรียน'!D58)</f>
        <v/>
      </c>
      <c r="D58" s="270"/>
      <c r="E58" s="29"/>
      <c r="F58" s="29"/>
      <c r="G58" s="213"/>
      <c r="H58" s="461" t="str">
        <f>IF('2.ชื่อนักเรียน'!R58="มส","ไม่ผ่าน",IF('2.ชื่อนักเรียน'!R58="ย้าย","ย้าย",IF('2.ชื่อนักเรียน'!R58="ร","-",IF(COUNTA(D58:G58)&lt;4,"",IF(AND(D58="ผ",E58="ผ",F58="ผ",G58="ผ"),"ผ่าน","ไม่ผ่าน")))))</f>
        <v/>
      </c>
      <c r="I58" s="28"/>
    </row>
    <row r="59" spans="1:9" s="21" customFormat="1" ht="16.5" customHeight="1" x14ac:dyDescent="0.2">
      <c r="A59" s="365">
        <v>49</v>
      </c>
      <c r="B59" s="645" t="str">
        <f>IF('2.ชื่อนักเรียน'!C59="","",'2.ชื่อนักเรียน'!C59)</f>
        <v/>
      </c>
      <c r="C59" s="646" t="str">
        <f>IF('2.ชื่อนักเรียน'!D59="","",'2.ชื่อนักเรียน'!D59)</f>
        <v/>
      </c>
      <c r="D59" s="271"/>
      <c r="E59" s="647"/>
      <c r="F59" s="647"/>
      <c r="G59" s="648"/>
      <c r="H59" s="649" t="str">
        <f>IF('2.ชื่อนักเรียน'!R59="มส","ไม่ผ่าน",IF('2.ชื่อนักเรียน'!R59="ย้าย","ย้าย",IF('2.ชื่อนักเรียน'!R59="ร","-",IF(COUNTA(D59:G59)&lt;4,"",IF(AND(D59="ผ",E59="ผ",F59="ผ",G59="ผ"),"ผ่าน","ไม่ผ่าน")))))</f>
        <v/>
      </c>
      <c r="I59" s="28"/>
    </row>
    <row r="60" spans="1:9" ht="16.5" customHeight="1" thickBot="1" x14ac:dyDescent="0.4">
      <c r="A60" s="365">
        <v>50</v>
      </c>
      <c r="B60" s="639" t="str">
        <f>IF('2.ชื่อนักเรียน'!C60="","",'2.ชื่อนักเรียน'!C60)</f>
        <v/>
      </c>
      <c r="C60" s="640" t="str">
        <f>IF('2.ชื่อนักเรียน'!D60="","",'2.ชื่อนักเรียน'!D60)</f>
        <v/>
      </c>
      <c r="D60" s="641"/>
      <c r="E60" s="642"/>
      <c r="F60" s="642"/>
      <c r="G60" s="643"/>
      <c r="H60" s="644" t="str">
        <f>IF('2.ชื่อนักเรียน'!R60="มส","ไม่ผ่าน",IF('2.ชื่อนักเรียน'!R60="ย้าย","ย้าย",IF('2.ชื่อนักเรียน'!R60="ร","-",IF(COUNTA(D60:G60)&lt;4,"",IF(AND(D60="ผ",E60="ผ",F60="ผ",G60="ผ"),"ผ่าน","ไม่ผ่าน")))))</f>
        <v/>
      </c>
      <c r="I60" s="28"/>
    </row>
    <row r="61" spans="1:9" ht="16.5" customHeight="1" x14ac:dyDescent="0.35">
      <c r="A61" s="20"/>
      <c r="B61" s="22"/>
      <c r="C61" s="22"/>
      <c r="D61" s="23"/>
      <c r="E61" s="23"/>
    </row>
    <row r="62" spans="1:9" ht="12.75" customHeight="1" x14ac:dyDescent="0.35">
      <c r="A62" s="20"/>
      <c r="B62" s="22"/>
      <c r="C62" s="22"/>
      <c r="D62" s="20"/>
      <c r="E62" s="20"/>
    </row>
  </sheetData>
  <sheetProtection algorithmName="SHA-512" hashValue="19DLCqQXYIBc6qMM5nKRY5BLbVYHMWEGHHvzo7yr0sE1Otoh0xCNqUaJ/rtd4TEx9LtHgoyYFWPjiHr3kE/5+g==" saltValue="DUslQJlIGMUqEd/6nSr0zA==" spinCount="100000" sheet="1" objects="1" scenarios="1"/>
  <mergeCells count="6">
    <mergeCell ref="A1:I1"/>
    <mergeCell ref="A2:I2"/>
    <mergeCell ref="H9:H10"/>
    <mergeCell ref="D9:G9"/>
    <mergeCell ref="A8:A10"/>
    <mergeCell ref="B8:C10"/>
  </mergeCells>
  <dataValidations count="1">
    <dataValidation type="list" allowBlank="1" showInputMessage="1" showErrorMessage="1" error="พิมพ์ได้เฉพาะค่า 0,1,2,3" sqref="D11:G60" xr:uid="{00000000-0002-0000-0800-000000000000}">
      <formula1>"ผ,มผ"</formula1>
    </dataValidation>
  </dataValidations>
  <printOptions horizontalCentered="1" verticalCentered="1"/>
  <pageMargins left="0.23622047244094491" right="0.23622047244094491" top="0.74803149606299213" bottom="0.39370078740157483" header="0.31496062992125984" footer="0.31496062992125984"/>
  <pageSetup paperSize="5" scale="98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00"/>
  </sheetPr>
  <dimension ref="A1:O62"/>
  <sheetViews>
    <sheetView view="pageBreakPreview" topLeftCell="A7" zoomScaleSheetLayoutView="100" workbookViewId="0">
      <selection activeCell="C11" sqref="C11"/>
    </sheetView>
  </sheetViews>
  <sheetFormatPr defaultColWidth="9.28515625" defaultRowHeight="21" x14ac:dyDescent="0.35"/>
  <cols>
    <col min="1" max="1" width="3.5703125" style="49" customWidth="1"/>
    <col min="2" max="2" width="15.28515625" style="49" customWidth="1"/>
    <col min="3" max="3" width="13.5703125" style="49" customWidth="1"/>
    <col min="4" max="6" width="12.28515625" style="49" customWidth="1"/>
    <col min="7" max="7" width="11.5703125" style="49" customWidth="1"/>
    <col min="8" max="8" width="11.7109375" style="49" customWidth="1"/>
    <col min="9" max="9" width="9.5703125" style="49" customWidth="1"/>
    <col min="10" max="15" width="9.28515625" style="49" hidden="1" customWidth="1"/>
    <col min="16" max="20" width="0" style="49" hidden="1" customWidth="1"/>
    <col min="21" max="16384" width="9.28515625" style="49"/>
  </cols>
  <sheetData>
    <row r="1" spans="1:15" s="48" customFormat="1" ht="24.75" customHeight="1" x14ac:dyDescent="0.3">
      <c r="A1" s="1025" t="s">
        <v>685</v>
      </c>
      <c r="B1" s="1025"/>
      <c r="C1" s="1025"/>
      <c r="D1" s="1025"/>
      <c r="E1" s="1025"/>
      <c r="F1" s="1025"/>
      <c r="G1" s="1025"/>
      <c r="H1" s="1025"/>
      <c r="I1" s="1025"/>
    </row>
    <row r="2" spans="1:15" s="48" customFormat="1" ht="24.75" customHeight="1" x14ac:dyDescent="0.3">
      <c r="A2" s="1025" t="str">
        <f>IF(B11="","ปีการศึกษา...............ชั้น................",CONCATENATE(" ปีการศึกษา ",'01.ข้อมูลเบื้องต้น'!M2,"  ชั้น",'01.ข้อมูลเบื้องต้น'!J2))</f>
        <v>ปีการศึกษา...............ชั้น................</v>
      </c>
      <c r="B2" s="1025"/>
      <c r="C2" s="1025"/>
      <c r="D2" s="1025"/>
      <c r="E2" s="1025"/>
      <c r="F2" s="1025"/>
      <c r="G2" s="1025"/>
      <c r="H2" s="1025"/>
      <c r="I2" s="1025"/>
    </row>
    <row r="3" spans="1:15" s="48" customFormat="1" ht="24.75" hidden="1" customHeight="1" x14ac:dyDescent="0.3">
      <c r="A3" s="340"/>
      <c r="B3" s="340"/>
      <c r="C3" s="340"/>
      <c r="D3" s="340"/>
      <c r="E3" s="340"/>
      <c r="F3" s="340"/>
      <c r="G3" s="340"/>
      <c r="H3" s="340"/>
      <c r="I3" s="340"/>
    </row>
    <row r="4" spans="1:15" s="48" customFormat="1" ht="24.75" hidden="1" customHeight="1" x14ac:dyDescent="0.3">
      <c r="A4" s="340"/>
      <c r="B4" s="340"/>
      <c r="C4" s="340"/>
      <c r="D4" s="340"/>
      <c r="E4" s="340"/>
      <c r="F4" s="340"/>
      <c r="G4" s="340"/>
      <c r="H4" s="340"/>
      <c r="I4" s="340"/>
    </row>
    <row r="5" spans="1:15" s="48" customFormat="1" ht="24.75" hidden="1" customHeight="1" x14ac:dyDescent="0.3">
      <c r="A5" s="340"/>
      <c r="B5" s="340"/>
      <c r="C5" s="340"/>
      <c r="D5" s="340"/>
      <c r="E5" s="340"/>
      <c r="F5" s="340"/>
      <c r="G5" s="340"/>
      <c r="H5" s="340"/>
      <c r="I5" s="340"/>
    </row>
    <row r="6" spans="1:15" s="48" customFormat="1" ht="24.75" hidden="1" customHeight="1" x14ac:dyDescent="0.3">
      <c r="A6" s="340"/>
      <c r="B6" s="340"/>
      <c r="C6" s="340"/>
      <c r="D6" s="340"/>
      <c r="E6" s="340"/>
      <c r="F6" s="340"/>
      <c r="G6" s="340"/>
      <c r="H6" s="340"/>
      <c r="I6" s="340"/>
    </row>
    <row r="7" spans="1:15" ht="8.25" customHeight="1" thickBot="1" x14ac:dyDescent="0.4">
      <c r="E7" s="50"/>
    </row>
    <row r="8" spans="1:15" s="432" customFormat="1" ht="21" customHeight="1" x14ac:dyDescent="0.35">
      <c r="A8" s="1026" t="s">
        <v>0</v>
      </c>
      <c r="B8" s="1029" t="s">
        <v>1</v>
      </c>
      <c r="C8" s="1030"/>
      <c r="D8" s="1035" t="s">
        <v>50</v>
      </c>
      <c r="E8" s="1036"/>
      <c r="F8" s="1036"/>
      <c r="G8" s="1036"/>
      <c r="H8" s="1037"/>
      <c r="I8" s="1038" t="s">
        <v>12</v>
      </c>
    </row>
    <row r="9" spans="1:15" ht="23.25" hidden="1" customHeight="1" x14ac:dyDescent="0.35">
      <c r="A9" s="1027"/>
      <c r="B9" s="1031"/>
      <c r="C9" s="1032"/>
      <c r="D9" s="433"/>
      <c r="E9" s="434"/>
      <c r="F9" s="434"/>
      <c r="G9" s="434"/>
      <c r="H9" s="435"/>
      <c r="I9" s="1039"/>
    </row>
    <row r="10" spans="1:15" ht="115.5" customHeight="1" thickBot="1" x14ac:dyDescent="0.4">
      <c r="A10" s="1028"/>
      <c r="B10" s="1033"/>
      <c r="C10" s="1034"/>
      <c r="D10" s="436" t="str">
        <f>IF(OR('01.ข้อมูลเบื้องต้น'!$J$2="ประถมศึกษาปีที่ 1/1",'01.ข้อมูลเบื้องต้น'!J2="ประถมศึกษาปีที่ 1/2",'01.ข้อมูลเบื้องต้น'!J2="ประถมศึกษาปีที่ 1/3",'01.ข้อมูลเบื้องต้น'!J2="ประถมศึกษาปีที่ 2/1",'01.ข้อมูลเบื้องต้น'!J2="ประถมศึกษาปีที่ 2/2",'01.ข้อมูลเบื้องต้น'!J2="ประถมศึกษาปีที่ 2/3",'01.ข้อมูลเบื้องต้น'!J2="ประถมศึกษาปีที่ 3/1",'01.ข้อมูลเบื้องต้น'!J2="ประถมศึกษาปีที่ 3/2",'01.ข้อมูลเบื้องต้น'!J2="ประถมศึกษาปีที่ 3/3",),'8.อ่านคิดวิเคราะห์'!K11,'8.อ่านคิดวิเคราะห์'!K12)</f>
        <v>1. สามารถอ่านเพื่อหาข้อมูลสารสนเทศเสริมประสบการณ์จากสื่อประเภทต่างๆ</v>
      </c>
      <c r="E10" s="437" t="str">
        <f>IF(OR('01.ข้อมูลเบื้องต้น'!$J$2="ประถมศึกษาปีที่ 1/1",'01.ข้อมูลเบื้องต้น'!K2="ประถมศึกษาปีที่ 1/2",'01.ข้อมูลเบื้องต้น'!K2="ประถมศึกษาปีที่ 1/3",'01.ข้อมูลเบื้องต้น'!K2="ประถมศึกษาปีที่ 2/1",'01.ข้อมูลเบื้องต้น'!K2="ประถมศึกษาปีที่ 2/2",'01.ข้อมูลเบื้องต้น'!K2="ประถมศึกษาปีที่ 2/3",'01.ข้อมูลเบื้องต้น'!K2="ประถมศึกษาปีที่ 3/1",'01.ข้อมูลเบื้องต้น'!K2="ประถมศึกษาปีที่ 3/2",'01.ข้อมูลเบื้องต้น'!K2="ประถมศึกษาปีที่ 3/3",),'8.อ่านคิดวิเคราะห์'!L11,'8.อ่านคิดวิเคราะห์'!L12)</f>
        <v>2. สามารถจับประเด็นสำคัญเปรียบเทียบ เชื่อมโยงความเป็นเหตุเป็นผลจากเรื่องที่อ่าน</v>
      </c>
      <c r="F10" s="437" t="str">
        <f>IF(OR('01.ข้อมูลเบื้องต้น'!$J$2="ประถมศึกษาปีที่ 1/1",'01.ข้อมูลเบื้องต้น'!L2="ประถมศึกษาปีที่ 1/2",'01.ข้อมูลเบื้องต้น'!L2="ประถมศึกษาปีที่ 1/3",'01.ข้อมูลเบื้องต้น'!L2="ประถมศึกษาปีที่ 2/1",'01.ข้อมูลเบื้องต้น'!L2="ประถมศึกษาปีที่ 2/2",'01.ข้อมูลเบื้องต้น'!L2="ประถมศึกษาปีที่ 2/3",'01.ข้อมูลเบื้องต้น'!L2="ประถมศึกษาปีที่ 3/1",'01.ข้อมูลเบื้องต้น'!L2="ประถมศึกษาปีที่ 3/2",'01.ข้อมูลเบื้องต้น'!L2="ประถมศึกษาปีที่ 3/3",),'8.อ่านคิดวิเคราะห์'!M11,'8.อ่านคิดวิเคราะห์'!M12)</f>
        <v>3. สามารถเชื่อมโยงความสัมพันธ์ของเรื่องราวเหตุการณ์ของเรื่องที่อ่าน</v>
      </c>
      <c r="G10" s="437" t="str">
        <f>IF(OR('01.ข้อมูลเบื้องต้น'!$J$2="ประถมศึกษาปีที่ 1/1",'01.ข้อมูลเบื้องต้น'!M2="ประถมศึกษาปีที่ 1/2",'01.ข้อมูลเบื้องต้น'!M2="ประถมศึกษาปีที่ 1/3",'01.ข้อมูลเบื้องต้น'!M2="ประถมศึกษาปีที่ 2/1",'01.ข้อมูลเบื้องต้น'!M2="ประถมศึกษาปีที่ 2/2",'01.ข้อมูลเบื้องต้น'!M2="ประถมศึกษาปีที่ 2/3",'01.ข้อมูลเบื้องต้น'!M2="ประถมศึกษาปีที่ 3/1",'01.ข้อมูลเบื้องต้น'!M2="ประถมศึกษาปีที่ 3/2",'01.ข้อมูลเบื้องต้น'!M2="ประถมศึกษาปีที่ 3/3",),'8.อ่านคิดวิเคราะห์'!N11,'8.อ่านคิดวิเคราะห์'!N12)</f>
        <v>4. สามารถแสดงความคิดเห็นต่อเรื่องที่อ่านโดยมีเหตุผลสนับสนุน</v>
      </c>
      <c r="H10" s="438" t="str">
        <f>IF(OR('01.ข้อมูลเบื้องต้น'!$J$2="ประถมศึกษาปีที่ 1/1",'01.ข้อมูลเบื้องต้น'!N2="ประถมศึกษาปีที่ 1/2",'01.ข้อมูลเบื้องต้น'!N2="ประถมศึกษาปีที่ 1/3",'01.ข้อมูลเบื้องต้น'!N2="ประถมศึกษาปีที่ 2/1",'01.ข้อมูลเบื้องต้น'!N2="ประถมศึกษาปีที่ 2/2",'01.ข้อมูลเบื้องต้น'!N2="ประถมศึกษาปีที่ 2/3",'01.ข้อมูลเบื้องต้น'!N2="ประถมศึกษาปีที่ 3/1",'01.ข้อมูลเบื้องต้น'!N2="ประถมศึกษาปีที่ 3/2",'01.ข้อมูลเบื้องต้น'!N2="ประถมศึกษาปีที่ 3/3",),'8.อ่านคิดวิเคราะห์'!O11,'8.อ่านคิดวิเคราะห์'!O12)</f>
        <v>5. สามารถถ่ายทอดความเข้าใจ ความคิดเห็น คุณค่าจากเรื่องที่อ่านโดยการเขียน</v>
      </c>
      <c r="I10" s="1040"/>
    </row>
    <row r="11" spans="1:15" s="53" customFormat="1" ht="16.5" customHeight="1" x14ac:dyDescent="0.2">
      <c r="A11" s="51">
        <v>1</v>
      </c>
      <c r="B11" s="52" t="str">
        <f>IF('2.ชื่อนักเรียน'!C11="","",'2.ชื่อนักเรียน'!C11)</f>
        <v/>
      </c>
      <c r="C11" s="439" t="str">
        <f>IF('2.ชื่อนักเรียน'!D11="","",'2.ชื่อนักเรียน'!D11)</f>
        <v/>
      </c>
      <c r="D11" s="342"/>
      <c r="E11" s="343"/>
      <c r="F11" s="343"/>
      <c r="G11" s="343"/>
      <c r="H11" s="344"/>
      <c r="I11" s="440" t="str">
        <f>IF('2.ชื่อนักเรียน'!R11="มส","ไม่ผ่าน",IF('2.ชื่อนักเรียน'!R11="ย้าย","ย้าย",IF('2.ชื่อนักเรียน'!R11="ร","-",IF(COUNT(D11:H11)&lt;COUNTA($D$10:$H$10),"",IF(AVERAGE(D11:H11)&gt;=2.5,"ดีเยี่ยม",IF(AVERAGE(D11:H11)&gt;=1.5,"ดี",IF(AVERAGE(D11:H11)&gt;=1,"ผ่าน","ไม่ผ่าน")))))))</f>
        <v/>
      </c>
      <c r="J11" s="53" t="s">
        <v>93</v>
      </c>
      <c r="K11" s="441" t="s">
        <v>88</v>
      </c>
      <c r="L11" s="441" t="s">
        <v>89</v>
      </c>
      <c r="M11" s="441" t="s">
        <v>90</v>
      </c>
      <c r="N11" s="441" t="s">
        <v>91</v>
      </c>
      <c r="O11" s="441" t="s">
        <v>92</v>
      </c>
    </row>
    <row r="12" spans="1:15" s="53" customFormat="1" ht="16.5" customHeight="1" x14ac:dyDescent="0.2">
      <c r="A12" s="54">
        <v>2</v>
      </c>
      <c r="B12" s="55" t="str">
        <f>IF('2.ชื่อนักเรียน'!C12="","",'2.ชื่อนักเรียน'!C12)</f>
        <v/>
      </c>
      <c r="C12" s="442" t="str">
        <f>IF('2.ชื่อนักเรียน'!D12="","",'2.ชื่อนักเรียน'!D12)</f>
        <v/>
      </c>
      <c r="D12" s="345"/>
      <c r="E12" s="346"/>
      <c r="F12" s="346"/>
      <c r="G12" s="346"/>
      <c r="H12" s="347"/>
      <c r="I12" s="443" t="str">
        <f>IF('2.ชื่อนักเรียน'!R12="มส","ไม่ผ่าน",IF('2.ชื่อนักเรียน'!R12="ย้าย","ย้าย",IF('2.ชื่อนักเรียน'!R12="ร","-",IF(COUNT(D12:H12)&lt;COUNTA($D$10:$H$10),"",IF(AVERAGE(D12:H12)&gt;=2.5,"ดีเยี่ยม",IF(AVERAGE(D12:H12)&gt;=1.5,"ดี",IF(AVERAGE(D12:H12)&gt;=1,"ผ่าน","ไม่ผ่าน")))))))</f>
        <v/>
      </c>
      <c r="J12" s="53" t="s">
        <v>94</v>
      </c>
      <c r="K12" s="441" t="s">
        <v>95</v>
      </c>
      <c r="L12" s="441" t="s">
        <v>96</v>
      </c>
      <c r="M12" s="441" t="s">
        <v>97</v>
      </c>
      <c r="N12" s="441" t="s">
        <v>99</v>
      </c>
      <c r="O12" s="441" t="s">
        <v>98</v>
      </c>
    </row>
    <row r="13" spans="1:15" s="53" customFormat="1" ht="16.5" customHeight="1" x14ac:dyDescent="0.2">
      <c r="A13" s="54">
        <v>3</v>
      </c>
      <c r="B13" s="55" t="str">
        <f>IF('2.ชื่อนักเรียน'!C13="","",'2.ชื่อนักเรียน'!C13)</f>
        <v/>
      </c>
      <c r="C13" s="442" t="str">
        <f>IF('2.ชื่อนักเรียน'!D13="","",'2.ชื่อนักเรียน'!D13)</f>
        <v/>
      </c>
      <c r="D13" s="345"/>
      <c r="E13" s="346"/>
      <c r="F13" s="346"/>
      <c r="G13" s="346"/>
      <c r="H13" s="347"/>
      <c r="I13" s="443" t="str">
        <f>IF('2.ชื่อนักเรียน'!R13="มส","ไม่ผ่าน",IF('2.ชื่อนักเรียน'!R13="ย้าย","ย้าย",IF('2.ชื่อนักเรียน'!R13="ร","-",IF(COUNT(D13:H13)&lt;COUNTA($D$10:$H$10),"",IF(AVERAGE(D13:H13)&gt;=2.5,"ดีเยี่ยม",IF(AVERAGE(D13:H13)&gt;=1.5,"ดี",IF(AVERAGE(D13:H13)&gt;=1,"ผ่าน","ไม่ผ่าน")))))))</f>
        <v/>
      </c>
      <c r="K13" s="441"/>
      <c r="L13" s="441"/>
      <c r="M13" s="441"/>
      <c r="N13" s="441"/>
      <c r="O13" s="441"/>
    </row>
    <row r="14" spans="1:15" s="53" customFormat="1" ht="16.5" customHeight="1" x14ac:dyDescent="0.2">
      <c r="A14" s="54">
        <v>4</v>
      </c>
      <c r="B14" s="55" t="str">
        <f>IF('2.ชื่อนักเรียน'!C14="","",'2.ชื่อนักเรียน'!C14)</f>
        <v/>
      </c>
      <c r="C14" s="442" t="str">
        <f>IF('2.ชื่อนักเรียน'!D14="","",'2.ชื่อนักเรียน'!D14)</f>
        <v/>
      </c>
      <c r="D14" s="345"/>
      <c r="E14" s="346"/>
      <c r="F14" s="346"/>
      <c r="G14" s="346"/>
      <c r="H14" s="347"/>
      <c r="I14" s="443" t="str">
        <f>IF('2.ชื่อนักเรียน'!R14="มส","ไม่ผ่าน",IF('2.ชื่อนักเรียน'!R14="ย้าย","ย้าย",IF('2.ชื่อนักเรียน'!R14="ร","-",IF(COUNT(D14:H14)&lt;COUNTA($D$10:$H$10),"",IF(AVERAGE(D14:H14)&gt;=2.5,"ดีเยี่ยม",IF(AVERAGE(D14:H14)&gt;=1.5,"ดี",IF(AVERAGE(D14:H14)&gt;=1,"ผ่าน","ไม่ผ่าน")))))))</f>
        <v/>
      </c>
      <c r="K14" s="441"/>
      <c r="L14" s="441"/>
      <c r="M14" s="441"/>
      <c r="N14" s="441"/>
      <c r="O14" s="441"/>
    </row>
    <row r="15" spans="1:15" s="53" customFormat="1" ht="16.5" customHeight="1" x14ac:dyDescent="0.2">
      <c r="A15" s="54">
        <v>5</v>
      </c>
      <c r="B15" s="55" t="str">
        <f>IF('2.ชื่อนักเรียน'!C15="","",'2.ชื่อนักเรียน'!C15)</f>
        <v/>
      </c>
      <c r="C15" s="442" t="str">
        <f>IF('2.ชื่อนักเรียน'!D15="","",'2.ชื่อนักเรียน'!D15)</f>
        <v/>
      </c>
      <c r="D15" s="345"/>
      <c r="E15" s="346"/>
      <c r="F15" s="346"/>
      <c r="G15" s="346"/>
      <c r="H15" s="347"/>
      <c r="I15" s="443" t="str">
        <f>IF('2.ชื่อนักเรียน'!R15="มส","ไม่ผ่าน",IF('2.ชื่อนักเรียน'!R15="ย้าย","ย้าย",IF('2.ชื่อนักเรียน'!R15="ร","-",IF(COUNT(D15:H15)&lt;COUNTA($D$10:$H$10),"",IF(AVERAGE(D15:H15)&gt;=2.5,"ดีเยี่ยม",IF(AVERAGE(D15:H15)&gt;=1.5,"ดี",IF(AVERAGE(D15:H15)&gt;=1,"ผ่าน","ไม่ผ่าน")))))))</f>
        <v/>
      </c>
      <c r="K15" s="441"/>
      <c r="L15" s="441"/>
      <c r="M15" s="441"/>
      <c r="N15" s="441"/>
      <c r="O15" s="441"/>
    </row>
    <row r="16" spans="1:15" s="53" customFormat="1" ht="16.5" customHeight="1" x14ac:dyDescent="0.2">
      <c r="A16" s="54">
        <v>6</v>
      </c>
      <c r="B16" s="55" t="str">
        <f>IF('2.ชื่อนักเรียน'!C16="","",'2.ชื่อนักเรียน'!C16)</f>
        <v/>
      </c>
      <c r="C16" s="442" t="str">
        <f>IF('2.ชื่อนักเรียน'!D16="","",'2.ชื่อนักเรียน'!D16)</f>
        <v/>
      </c>
      <c r="D16" s="345"/>
      <c r="E16" s="346"/>
      <c r="F16" s="346"/>
      <c r="G16" s="346"/>
      <c r="H16" s="347"/>
      <c r="I16" s="443" t="str">
        <f>IF('2.ชื่อนักเรียน'!R16="มส","ไม่ผ่าน",IF('2.ชื่อนักเรียน'!R16="ย้าย","ย้าย",IF('2.ชื่อนักเรียน'!R16="ร","-",IF(COUNT(D16:H16)&lt;COUNTA($D$10:$H$10),"",IF(AVERAGE(D16:H16)&gt;=2.5,"ดีเยี่ยม",IF(AVERAGE(D16:H16)&gt;=1.5,"ดี",IF(AVERAGE(D16:H16)&gt;=1,"ผ่าน","ไม่ผ่าน")))))))</f>
        <v/>
      </c>
      <c r="K16" s="441"/>
      <c r="L16" s="441"/>
      <c r="M16" s="441"/>
      <c r="N16" s="441"/>
      <c r="O16" s="441"/>
    </row>
    <row r="17" spans="1:9" s="53" customFormat="1" ht="16.5" customHeight="1" x14ac:dyDescent="0.2">
      <c r="A17" s="54">
        <v>7</v>
      </c>
      <c r="B17" s="55" t="str">
        <f>IF('2.ชื่อนักเรียน'!C17="","",'2.ชื่อนักเรียน'!C17)</f>
        <v/>
      </c>
      <c r="C17" s="442" t="str">
        <f>IF('2.ชื่อนักเรียน'!D17="","",'2.ชื่อนักเรียน'!D17)</f>
        <v/>
      </c>
      <c r="D17" s="345"/>
      <c r="E17" s="346"/>
      <c r="F17" s="346"/>
      <c r="G17" s="346"/>
      <c r="H17" s="347"/>
      <c r="I17" s="443" t="str">
        <f>IF('2.ชื่อนักเรียน'!R17="มส","ไม่ผ่าน",IF('2.ชื่อนักเรียน'!R17="ย้าย","ย้าย",IF('2.ชื่อนักเรียน'!R17="ร","-",IF(COUNT(D17:H17)&lt;COUNTA($D$10:$H$10),"",IF(AVERAGE(D17:H17)&gt;=2.5,"ดีเยี่ยม",IF(AVERAGE(D17:H17)&gt;=1.5,"ดี",IF(AVERAGE(D17:H17)&gt;=1,"ผ่าน","ไม่ผ่าน")))))))</f>
        <v/>
      </c>
    </row>
    <row r="18" spans="1:9" s="53" customFormat="1" ht="16.5" customHeight="1" x14ac:dyDescent="0.2">
      <c r="A18" s="54">
        <v>8</v>
      </c>
      <c r="B18" s="55" t="str">
        <f>IF('2.ชื่อนักเรียน'!C18="","",'2.ชื่อนักเรียน'!C18)</f>
        <v/>
      </c>
      <c r="C18" s="442" t="str">
        <f>IF('2.ชื่อนักเรียน'!D18="","",'2.ชื่อนักเรียน'!D18)</f>
        <v/>
      </c>
      <c r="D18" s="345"/>
      <c r="E18" s="346"/>
      <c r="F18" s="346"/>
      <c r="G18" s="346"/>
      <c r="H18" s="347"/>
      <c r="I18" s="443" t="str">
        <f>IF('2.ชื่อนักเรียน'!R18="มส","ไม่ผ่าน",IF('2.ชื่อนักเรียน'!R18="ย้าย","ย้าย",IF('2.ชื่อนักเรียน'!R18="ร","-",IF(COUNT(D18:H18)&lt;COUNTA($D$10:$H$10),"",IF(AVERAGE(D18:H18)&gt;=2.5,"ดีเยี่ยม",IF(AVERAGE(D18:H18)&gt;=1.5,"ดี",IF(AVERAGE(D18:H18)&gt;=1,"ผ่าน","ไม่ผ่าน")))))))</f>
        <v/>
      </c>
    </row>
    <row r="19" spans="1:9" s="53" customFormat="1" ht="16.5" customHeight="1" x14ac:dyDescent="0.2">
      <c r="A19" s="54">
        <v>9</v>
      </c>
      <c r="B19" s="55" t="str">
        <f>IF('2.ชื่อนักเรียน'!C19="","",'2.ชื่อนักเรียน'!C19)</f>
        <v/>
      </c>
      <c r="C19" s="442" t="str">
        <f>IF('2.ชื่อนักเรียน'!D19="","",'2.ชื่อนักเรียน'!D19)</f>
        <v/>
      </c>
      <c r="D19" s="345"/>
      <c r="E19" s="346"/>
      <c r="F19" s="346"/>
      <c r="G19" s="346"/>
      <c r="H19" s="347"/>
      <c r="I19" s="443" t="str">
        <f>IF('2.ชื่อนักเรียน'!R19="มส","ไม่ผ่าน",IF('2.ชื่อนักเรียน'!R19="ย้าย","ย้าย",IF('2.ชื่อนักเรียน'!R19="ร","-",IF(COUNT(D19:H19)&lt;COUNTA($D$10:$H$10),"",IF(AVERAGE(D19:H19)&gt;=2.5,"ดีเยี่ยม",IF(AVERAGE(D19:H19)&gt;=1.5,"ดี",IF(AVERAGE(D19:H19)&gt;=1,"ผ่าน","ไม่ผ่าน")))))))</f>
        <v/>
      </c>
    </row>
    <row r="20" spans="1:9" s="53" customFormat="1" ht="16.5" customHeight="1" x14ac:dyDescent="0.2">
      <c r="A20" s="54">
        <v>10</v>
      </c>
      <c r="B20" s="55" t="str">
        <f>IF('2.ชื่อนักเรียน'!C20="","",'2.ชื่อนักเรียน'!C20)</f>
        <v/>
      </c>
      <c r="C20" s="442" t="str">
        <f>IF('2.ชื่อนักเรียน'!D20="","",'2.ชื่อนักเรียน'!D20)</f>
        <v/>
      </c>
      <c r="D20" s="345"/>
      <c r="E20" s="346"/>
      <c r="F20" s="346"/>
      <c r="G20" s="346"/>
      <c r="H20" s="347"/>
      <c r="I20" s="443" t="str">
        <f>IF('2.ชื่อนักเรียน'!R20="มส","ไม่ผ่าน",IF('2.ชื่อนักเรียน'!R20="ย้าย","ย้าย",IF('2.ชื่อนักเรียน'!R20="ร","-",IF(COUNT(D20:H20)&lt;COUNTA($D$10:$H$10),"",IF(AVERAGE(D20:H20)&gt;=2.5,"ดีเยี่ยม",IF(AVERAGE(D20:H20)&gt;=1.5,"ดี",IF(AVERAGE(D20:H20)&gt;=1,"ผ่าน","ไม่ผ่าน")))))))</f>
        <v/>
      </c>
    </row>
    <row r="21" spans="1:9" s="53" customFormat="1" ht="16.5" customHeight="1" x14ac:dyDescent="0.2">
      <c r="A21" s="54">
        <v>11</v>
      </c>
      <c r="B21" s="55" t="str">
        <f>IF('2.ชื่อนักเรียน'!C21="","",'2.ชื่อนักเรียน'!C21)</f>
        <v/>
      </c>
      <c r="C21" s="442" t="str">
        <f>IF('2.ชื่อนักเรียน'!D21="","",'2.ชื่อนักเรียน'!D21)</f>
        <v/>
      </c>
      <c r="D21" s="345"/>
      <c r="E21" s="346"/>
      <c r="F21" s="346"/>
      <c r="G21" s="346"/>
      <c r="H21" s="347"/>
      <c r="I21" s="443" t="str">
        <f>IF('2.ชื่อนักเรียน'!R21="มส","ไม่ผ่าน",IF('2.ชื่อนักเรียน'!R21="ย้าย","ย้าย",IF('2.ชื่อนักเรียน'!R21="ร","-",IF(COUNT(D21:H21)&lt;COUNTA($D$10:$H$10),"",IF(AVERAGE(D21:H21)&gt;=2.5,"ดีเยี่ยม",IF(AVERAGE(D21:H21)&gt;=1.5,"ดี",IF(AVERAGE(D21:H21)&gt;=1,"ผ่าน","ไม่ผ่าน")))))))</f>
        <v/>
      </c>
    </row>
    <row r="22" spans="1:9" s="53" customFormat="1" ht="16.5" customHeight="1" x14ac:dyDescent="0.2">
      <c r="A22" s="54">
        <v>12</v>
      </c>
      <c r="B22" s="55" t="str">
        <f>IF('2.ชื่อนักเรียน'!C22="","",'2.ชื่อนักเรียน'!C22)</f>
        <v/>
      </c>
      <c r="C22" s="442" t="str">
        <f>IF('2.ชื่อนักเรียน'!D22="","",'2.ชื่อนักเรียน'!D22)</f>
        <v/>
      </c>
      <c r="D22" s="345"/>
      <c r="E22" s="346"/>
      <c r="F22" s="346"/>
      <c r="G22" s="346"/>
      <c r="H22" s="347"/>
      <c r="I22" s="443" t="str">
        <f>IF('2.ชื่อนักเรียน'!R22="มส","ไม่ผ่าน",IF('2.ชื่อนักเรียน'!R22="ย้าย","ย้าย",IF('2.ชื่อนักเรียน'!R22="ร","-",IF(COUNT(D22:H22)&lt;COUNTA($D$10:$H$10),"",IF(AVERAGE(D22:H22)&gt;=2.5,"ดีเยี่ยม",IF(AVERAGE(D22:H22)&gt;=1.5,"ดี",IF(AVERAGE(D22:H22)&gt;=1,"ผ่าน","ไม่ผ่าน")))))))</f>
        <v/>
      </c>
    </row>
    <row r="23" spans="1:9" s="53" customFormat="1" ht="16.5" customHeight="1" x14ac:dyDescent="0.2">
      <c r="A23" s="54">
        <v>13</v>
      </c>
      <c r="B23" s="55" t="str">
        <f>IF('2.ชื่อนักเรียน'!C23="","",'2.ชื่อนักเรียน'!C23)</f>
        <v/>
      </c>
      <c r="C23" s="442" t="str">
        <f>IF('2.ชื่อนักเรียน'!D23="","",'2.ชื่อนักเรียน'!D23)</f>
        <v/>
      </c>
      <c r="D23" s="345"/>
      <c r="E23" s="346"/>
      <c r="F23" s="346"/>
      <c r="G23" s="346"/>
      <c r="H23" s="347"/>
      <c r="I23" s="443" t="str">
        <f>IF('2.ชื่อนักเรียน'!R23="มส","ไม่ผ่าน",IF('2.ชื่อนักเรียน'!R23="ย้าย","ย้าย",IF('2.ชื่อนักเรียน'!R23="ร","-",IF(COUNT(D23:H23)&lt;COUNTA($D$10:$H$10),"",IF(AVERAGE(D23:H23)&gt;=2.5,"ดีเยี่ยม",IF(AVERAGE(D23:H23)&gt;=1.5,"ดี",IF(AVERAGE(D23:H23)&gt;=1,"ผ่าน","ไม่ผ่าน")))))))</f>
        <v/>
      </c>
    </row>
    <row r="24" spans="1:9" s="53" customFormat="1" ht="16.5" customHeight="1" x14ac:dyDescent="0.2">
      <c r="A24" s="54">
        <v>14</v>
      </c>
      <c r="B24" s="55" t="str">
        <f>IF('2.ชื่อนักเรียน'!C24="","",'2.ชื่อนักเรียน'!C24)</f>
        <v/>
      </c>
      <c r="C24" s="442" t="str">
        <f>IF('2.ชื่อนักเรียน'!D24="","",'2.ชื่อนักเรียน'!D24)</f>
        <v/>
      </c>
      <c r="D24" s="345"/>
      <c r="E24" s="346"/>
      <c r="F24" s="346"/>
      <c r="G24" s="346"/>
      <c r="H24" s="347"/>
      <c r="I24" s="443" t="str">
        <f>IF('2.ชื่อนักเรียน'!R24="มส","ไม่ผ่าน",IF('2.ชื่อนักเรียน'!R24="ย้าย","ย้าย",IF('2.ชื่อนักเรียน'!R24="ร","-",IF(COUNT(D24:H24)&lt;COUNTA($D$10:$H$10),"",IF(AVERAGE(D24:H24)&gt;=2.5,"ดีเยี่ยม",IF(AVERAGE(D24:H24)&gt;=1.5,"ดี",IF(AVERAGE(D24:H24)&gt;=1,"ผ่าน","ไม่ผ่าน")))))))</f>
        <v/>
      </c>
    </row>
    <row r="25" spans="1:9" s="53" customFormat="1" ht="16.5" customHeight="1" x14ac:dyDescent="0.2">
      <c r="A25" s="54">
        <v>15</v>
      </c>
      <c r="B25" s="55" t="str">
        <f>IF('2.ชื่อนักเรียน'!C25="","",'2.ชื่อนักเรียน'!C25)</f>
        <v/>
      </c>
      <c r="C25" s="442" t="str">
        <f>IF('2.ชื่อนักเรียน'!D25="","",'2.ชื่อนักเรียน'!D25)</f>
        <v/>
      </c>
      <c r="D25" s="345"/>
      <c r="E25" s="346"/>
      <c r="F25" s="346"/>
      <c r="G25" s="346"/>
      <c r="H25" s="347"/>
      <c r="I25" s="443" t="str">
        <f>IF('2.ชื่อนักเรียน'!R25="มส","ไม่ผ่าน",IF('2.ชื่อนักเรียน'!R25="ย้าย","ย้าย",IF('2.ชื่อนักเรียน'!R25="ร","-",IF(COUNT(D25:H25)&lt;COUNTA($D$10:$H$10),"",IF(AVERAGE(D25:H25)&gt;=2.5,"ดีเยี่ยม",IF(AVERAGE(D25:H25)&gt;=1.5,"ดี",IF(AVERAGE(D25:H25)&gt;=1,"ผ่าน","ไม่ผ่าน")))))))</f>
        <v/>
      </c>
    </row>
    <row r="26" spans="1:9" s="53" customFormat="1" ht="16.5" customHeight="1" x14ac:dyDescent="0.2">
      <c r="A26" s="54">
        <v>16</v>
      </c>
      <c r="B26" s="55" t="str">
        <f>IF('2.ชื่อนักเรียน'!C26="","",'2.ชื่อนักเรียน'!C26)</f>
        <v/>
      </c>
      <c r="C26" s="442" t="str">
        <f>IF('2.ชื่อนักเรียน'!D26="","",'2.ชื่อนักเรียน'!D26)</f>
        <v/>
      </c>
      <c r="D26" s="345"/>
      <c r="E26" s="346"/>
      <c r="F26" s="346"/>
      <c r="G26" s="346"/>
      <c r="H26" s="347"/>
      <c r="I26" s="443" t="str">
        <f>IF('2.ชื่อนักเรียน'!R26="มส","ไม่ผ่าน",IF('2.ชื่อนักเรียน'!R26="ย้าย","ย้าย",IF('2.ชื่อนักเรียน'!R26="ร","-",IF(COUNT(D26:H26)&lt;COUNTA($D$10:$H$10),"",IF(AVERAGE(D26:H26)&gt;=2.5,"ดีเยี่ยม",IF(AVERAGE(D26:H26)&gt;=1.5,"ดี",IF(AVERAGE(D26:H26)&gt;=1,"ผ่าน","ไม่ผ่าน")))))))</f>
        <v/>
      </c>
    </row>
    <row r="27" spans="1:9" s="53" customFormat="1" ht="16.5" customHeight="1" x14ac:dyDescent="0.2">
      <c r="A27" s="54">
        <v>17</v>
      </c>
      <c r="B27" s="55" t="str">
        <f>IF('2.ชื่อนักเรียน'!C27="","",'2.ชื่อนักเรียน'!C27)</f>
        <v/>
      </c>
      <c r="C27" s="442" t="str">
        <f>IF('2.ชื่อนักเรียน'!D27="","",'2.ชื่อนักเรียน'!D27)</f>
        <v/>
      </c>
      <c r="D27" s="345"/>
      <c r="E27" s="346"/>
      <c r="F27" s="346"/>
      <c r="G27" s="346"/>
      <c r="H27" s="347"/>
      <c r="I27" s="443" t="str">
        <f>IF('2.ชื่อนักเรียน'!R27="มส","ไม่ผ่าน",IF('2.ชื่อนักเรียน'!R27="ย้าย","ย้าย",IF('2.ชื่อนักเรียน'!R27="ร","-",IF(COUNT(D27:H27)&lt;COUNTA($D$10:$H$10),"",IF(AVERAGE(D27:H27)&gt;=2.5,"ดีเยี่ยม",IF(AVERAGE(D27:H27)&gt;=1.5,"ดี",IF(AVERAGE(D27:H27)&gt;=1,"ผ่าน","ไม่ผ่าน")))))))</f>
        <v/>
      </c>
    </row>
    <row r="28" spans="1:9" s="53" customFormat="1" ht="16.5" customHeight="1" x14ac:dyDescent="0.2">
      <c r="A28" s="54">
        <v>18</v>
      </c>
      <c r="B28" s="55" t="str">
        <f>IF('2.ชื่อนักเรียน'!C28="","",'2.ชื่อนักเรียน'!C28)</f>
        <v/>
      </c>
      <c r="C28" s="442" t="str">
        <f>IF('2.ชื่อนักเรียน'!D28="","",'2.ชื่อนักเรียน'!D28)</f>
        <v/>
      </c>
      <c r="D28" s="345"/>
      <c r="E28" s="346"/>
      <c r="F28" s="346"/>
      <c r="G28" s="346"/>
      <c r="H28" s="347"/>
      <c r="I28" s="443" t="str">
        <f>IF('2.ชื่อนักเรียน'!R28="มส","ไม่ผ่าน",IF('2.ชื่อนักเรียน'!R28="ย้าย","ย้าย",IF('2.ชื่อนักเรียน'!R28="ร","-",IF(COUNT(D28:H28)&lt;COUNTA($D$10:$H$10),"",IF(AVERAGE(D28:H28)&gt;=2.5,"ดีเยี่ยม",IF(AVERAGE(D28:H28)&gt;=1.5,"ดี",IF(AVERAGE(D28:H28)&gt;=1,"ผ่าน","ไม่ผ่าน")))))))</f>
        <v/>
      </c>
    </row>
    <row r="29" spans="1:9" s="53" customFormat="1" ht="16.5" customHeight="1" x14ac:dyDescent="0.2">
      <c r="A29" s="54">
        <v>19</v>
      </c>
      <c r="B29" s="55" t="str">
        <f>IF('2.ชื่อนักเรียน'!C29="","",'2.ชื่อนักเรียน'!C29)</f>
        <v/>
      </c>
      <c r="C29" s="442" t="str">
        <f>IF('2.ชื่อนักเรียน'!D29="","",'2.ชื่อนักเรียน'!D29)</f>
        <v/>
      </c>
      <c r="D29" s="345"/>
      <c r="E29" s="346"/>
      <c r="F29" s="346"/>
      <c r="G29" s="346"/>
      <c r="H29" s="347"/>
      <c r="I29" s="443" t="str">
        <f>IF('2.ชื่อนักเรียน'!R29="มส","ไม่ผ่าน",IF('2.ชื่อนักเรียน'!R29="ย้าย","ย้าย",IF('2.ชื่อนักเรียน'!R29="ร","-",IF(COUNT(D29:H29)&lt;COUNTA($D$10:$H$10),"",IF(AVERAGE(D29:H29)&gt;=2.5,"ดีเยี่ยม",IF(AVERAGE(D29:H29)&gt;=1.5,"ดี",IF(AVERAGE(D29:H29)&gt;=1,"ผ่าน","ไม่ผ่าน")))))))</f>
        <v/>
      </c>
    </row>
    <row r="30" spans="1:9" s="53" customFormat="1" ht="16.5" customHeight="1" x14ac:dyDescent="0.2">
      <c r="A30" s="54">
        <v>20</v>
      </c>
      <c r="B30" s="55" t="str">
        <f>IF('2.ชื่อนักเรียน'!C30="","",'2.ชื่อนักเรียน'!C30)</f>
        <v/>
      </c>
      <c r="C30" s="442" t="str">
        <f>IF('2.ชื่อนักเรียน'!D30="","",'2.ชื่อนักเรียน'!D30)</f>
        <v/>
      </c>
      <c r="D30" s="345"/>
      <c r="E30" s="346"/>
      <c r="F30" s="346"/>
      <c r="G30" s="346"/>
      <c r="H30" s="347"/>
      <c r="I30" s="443" t="str">
        <f>IF('2.ชื่อนักเรียน'!R30="มส","ไม่ผ่าน",IF('2.ชื่อนักเรียน'!R30="ย้าย","ย้าย",IF('2.ชื่อนักเรียน'!R30="ร","-",IF(COUNT(D30:H30)&lt;COUNTA($D$10:$H$10),"",IF(AVERAGE(D30:H30)&gt;=2.5,"ดีเยี่ยม",IF(AVERAGE(D30:H30)&gt;=1.5,"ดี",IF(AVERAGE(D30:H30)&gt;=1,"ผ่าน","ไม่ผ่าน")))))))</f>
        <v/>
      </c>
    </row>
    <row r="31" spans="1:9" s="53" customFormat="1" ht="16.5" customHeight="1" x14ac:dyDescent="0.2">
      <c r="A31" s="54">
        <v>21</v>
      </c>
      <c r="B31" s="55" t="str">
        <f>IF('2.ชื่อนักเรียน'!C31="","",'2.ชื่อนักเรียน'!C31)</f>
        <v/>
      </c>
      <c r="C31" s="442" t="str">
        <f>IF('2.ชื่อนักเรียน'!D31="","",'2.ชื่อนักเรียน'!D31)</f>
        <v/>
      </c>
      <c r="D31" s="345"/>
      <c r="E31" s="346"/>
      <c r="F31" s="346"/>
      <c r="G31" s="346"/>
      <c r="H31" s="347"/>
      <c r="I31" s="443" t="str">
        <f>IF('2.ชื่อนักเรียน'!R31="มส","ไม่ผ่าน",IF('2.ชื่อนักเรียน'!R31="ย้าย","ย้าย",IF('2.ชื่อนักเรียน'!R31="ร","-",IF(COUNT(D31:H31)&lt;COUNTA($D$10:$H$10),"",IF(AVERAGE(D31:H31)&gt;=2.5,"ดีเยี่ยม",IF(AVERAGE(D31:H31)&gt;=1.5,"ดี",IF(AVERAGE(D31:H31)&gt;=1,"ผ่าน","ไม่ผ่าน")))))))</f>
        <v/>
      </c>
    </row>
    <row r="32" spans="1:9" s="53" customFormat="1" ht="16.5" customHeight="1" x14ac:dyDescent="0.2">
      <c r="A32" s="54">
        <v>22</v>
      </c>
      <c r="B32" s="55" t="str">
        <f>IF('2.ชื่อนักเรียน'!C32="","",'2.ชื่อนักเรียน'!C32)</f>
        <v/>
      </c>
      <c r="C32" s="444" t="str">
        <f>IF('2.ชื่อนักเรียน'!D32="","",'2.ชื่อนักเรียน'!D32)</f>
        <v/>
      </c>
      <c r="D32" s="345"/>
      <c r="E32" s="346"/>
      <c r="F32" s="346"/>
      <c r="G32" s="346"/>
      <c r="H32" s="347"/>
      <c r="I32" s="443" t="str">
        <f>IF('2.ชื่อนักเรียน'!R32="มส","ไม่ผ่าน",IF('2.ชื่อนักเรียน'!R32="ย้าย","ย้าย",IF('2.ชื่อนักเรียน'!R32="ร","-",IF(COUNT(D32:H32)&lt;COUNTA($D$10:$H$10),"",IF(AVERAGE(D32:H32)&gt;=2.5,"ดีเยี่ยม",IF(AVERAGE(D32:H32)&gt;=1.5,"ดี",IF(AVERAGE(D32:H32)&gt;=1,"ผ่าน","ไม่ผ่าน")))))))</f>
        <v/>
      </c>
    </row>
    <row r="33" spans="1:9" s="53" customFormat="1" ht="16.5" customHeight="1" x14ac:dyDescent="0.2">
      <c r="A33" s="54">
        <v>23</v>
      </c>
      <c r="B33" s="55" t="str">
        <f>IF('2.ชื่อนักเรียน'!C33="","",'2.ชื่อนักเรียน'!C33)</f>
        <v/>
      </c>
      <c r="C33" s="442" t="str">
        <f>IF('2.ชื่อนักเรียน'!D33="","",'2.ชื่อนักเรียน'!D33)</f>
        <v/>
      </c>
      <c r="D33" s="345"/>
      <c r="E33" s="346"/>
      <c r="F33" s="346"/>
      <c r="G33" s="346"/>
      <c r="H33" s="347"/>
      <c r="I33" s="443" t="str">
        <f>IF('2.ชื่อนักเรียน'!R33="มส","ไม่ผ่าน",IF('2.ชื่อนักเรียน'!R33="ย้าย","ย้าย",IF('2.ชื่อนักเรียน'!R33="ร","-",IF(COUNT(D33:H33)&lt;COUNTA($D$10:$H$10),"",IF(AVERAGE(D33:H33)&gt;=2.5,"ดีเยี่ยม",IF(AVERAGE(D33:H33)&gt;=1.5,"ดี",IF(AVERAGE(D33:H33)&gt;=1,"ผ่าน","ไม่ผ่าน")))))))</f>
        <v/>
      </c>
    </row>
    <row r="34" spans="1:9" s="53" customFormat="1" ht="16.5" customHeight="1" x14ac:dyDescent="0.2">
      <c r="A34" s="54">
        <v>24</v>
      </c>
      <c r="B34" s="55" t="str">
        <f>IF('2.ชื่อนักเรียน'!C34="","",'2.ชื่อนักเรียน'!C34)</f>
        <v/>
      </c>
      <c r="C34" s="442" t="str">
        <f>IF('2.ชื่อนักเรียน'!D34="","",'2.ชื่อนักเรียน'!D34)</f>
        <v/>
      </c>
      <c r="D34" s="345"/>
      <c r="E34" s="346"/>
      <c r="F34" s="346"/>
      <c r="G34" s="346"/>
      <c r="H34" s="347"/>
      <c r="I34" s="443" t="str">
        <f>IF('2.ชื่อนักเรียน'!R34="มส","ไม่ผ่าน",IF('2.ชื่อนักเรียน'!R34="ย้าย","ย้าย",IF('2.ชื่อนักเรียน'!R34="ร","-",IF(COUNT(D34:H34)&lt;COUNTA($D$10:$H$10),"",IF(AVERAGE(D34:H34)&gt;=2.5,"ดีเยี่ยม",IF(AVERAGE(D34:H34)&gt;=1.5,"ดี",IF(AVERAGE(D34:H34)&gt;=1,"ผ่าน","ไม่ผ่าน")))))))</f>
        <v/>
      </c>
    </row>
    <row r="35" spans="1:9" s="53" customFormat="1" ht="16.5" customHeight="1" x14ac:dyDescent="0.2">
      <c r="A35" s="54">
        <v>25</v>
      </c>
      <c r="B35" s="55" t="str">
        <f>IF('2.ชื่อนักเรียน'!C35="","",'2.ชื่อนักเรียน'!C35)</f>
        <v/>
      </c>
      <c r="C35" s="442" t="str">
        <f>IF('2.ชื่อนักเรียน'!D35="","",'2.ชื่อนักเรียน'!D35)</f>
        <v/>
      </c>
      <c r="D35" s="345"/>
      <c r="E35" s="346"/>
      <c r="F35" s="346"/>
      <c r="G35" s="346"/>
      <c r="H35" s="347"/>
      <c r="I35" s="443" t="str">
        <f>IF('2.ชื่อนักเรียน'!R35="มส","ไม่ผ่าน",IF('2.ชื่อนักเรียน'!R35="ย้าย","ย้าย",IF('2.ชื่อนักเรียน'!R35="ร","-",IF(COUNT(D35:H35)&lt;COUNTA($D$10:$H$10),"",IF(AVERAGE(D35:H35)&gt;=2.5,"ดีเยี่ยม",IF(AVERAGE(D35:H35)&gt;=1.5,"ดี",IF(AVERAGE(D35:H35)&gt;=1,"ผ่าน","ไม่ผ่าน")))))))</f>
        <v/>
      </c>
    </row>
    <row r="36" spans="1:9" s="53" customFormat="1" ht="16.5" customHeight="1" x14ac:dyDescent="0.2">
      <c r="A36" s="54">
        <v>26</v>
      </c>
      <c r="B36" s="55" t="str">
        <f>IF('2.ชื่อนักเรียน'!C36="","",'2.ชื่อนักเรียน'!C36)</f>
        <v/>
      </c>
      <c r="C36" s="442" t="str">
        <f>IF('2.ชื่อนักเรียน'!D36="","",'2.ชื่อนักเรียน'!D36)</f>
        <v/>
      </c>
      <c r="D36" s="345"/>
      <c r="E36" s="346"/>
      <c r="F36" s="346"/>
      <c r="G36" s="346"/>
      <c r="H36" s="347"/>
      <c r="I36" s="443" t="str">
        <f>IF('2.ชื่อนักเรียน'!R36="มส","ไม่ผ่าน",IF('2.ชื่อนักเรียน'!R36="ย้าย","ย้าย",IF('2.ชื่อนักเรียน'!R36="ร","-",IF(COUNT(D36:H36)&lt;COUNTA($D$10:$H$10),"",IF(AVERAGE(D36:H36)&gt;=2.5,"ดีเยี่ยม",IF(AVERAGE(D36:H36)&gt;=1.5,"ดี",IF(AVERAGE(D36:H36)&gt;=1,"ผ่าน","ไม่ผ่าน")))))))</f>
        <v/>
      </c>
    </row>
    <row r="37" spans="1:9" s="53" customFormat="1" ht="16.5" customHeight="1" x14ac:dyDescent="0.2">
      <c r="A37" s="54">
        <v>27</v>
      </c>
      <c r="B37" s="55" t="str">
        <f>IF('2.ชื่อนักเรียน'!C37="","",'2.ชื่อนักเรียน'!C37)</f>
        <v/>
      </c>
      <c r="C37" s="442" t="str">
        <f>IF('2.ชื่อนักเรียน'!D37="","",'2.ชื่อนักเรียน'!D37)</f>
        <v/>
      </c>
      <c r="D37" s="345"/>
      <c r="E37" s="346"/>
      <c r="F37" s="346"/>
      <c r="G37" s="346"/>
      <c r="H37" s="347"/>
      <c r="I37" s="443" t="str">
        <f>IF('2.ชื่อนักเรียน'!R37="มส","ไม่ผ่าน",IF('2.ชื่อนักเรียน'!R37="ย้าย","ย้าย",IF('2.ชื่อนักเรียน'!R37="ร","-",IF(COUNT(D37:H37)&lt;COUNTA($D$10:$H$10),"",IF(AVERAGE(D37:H37)&gt;=2.5,"ดีเยี่ยม",IF(AVERAGE(D37:H37)&gt;=1.5,"ดี",IF(AVERAGE(D37:H37)&gt;=1,"ผ่าน","ไม่ผ่าน")))))))</f>
        <v/>
      </c>
    </row>
    <row r="38" spans="1:9" s="53" customFormat="1" ht="16.5" customHeight="1" x14ac:dyDescent="0.2">
      <c r="A38" s="54">
        <v>28</v>
      </c>
      <c r="B38" s="55" t="str">
        <f>IF('2.ชื่อนักเรียน'!C38="","",'2.ชื่อนักเรียน'!C38)</f>
        <v/>
      </c>
      <c r="C38" s="442" t="str">
        <f>IF('2.ชื่อนักเรียน'!D38="","",'2.ชื่อนักเรียน'!D38)</f>
        <v/>
      </c>
      <c r="D38" s="345"/>
      <c r="E38" s="346"/>
      <c r="F38" s="346"/>
      <c r="G38" s="346"/>
      <c r="H38" s="347"/>
      <c r="I38" s="443" t="str">
        <f>IF('2.ชื่อนักเรียน'!R38="มส","ไม่ผ่าน",IF('2.ชื่อนักเรียน'!R38="ย้าย","ย้าย",IF('2.ชื่อนักเรียน'!R38="ร","-",IF(COUNT(D38:H38)&lt;COUNTA($D$10:$H$10),"",IF(AVERAGE(D38:H38)&gt;=2.5,"ดีเยี่ยม",IF(AVERAGE(D38:H38)&gt;=1.5,"ดี",IF(AVERAGE(D38:H38)&gt;=1,"ผ่าน","ไม่ผ่าน")))))))</f>
        <v/>
      </c>
    </row>
    <row r="39" spans="1:9" s="53" customFormat="1" ht="16.5" customHeight="1" x14ac:dyDescent="0.2">
      <c r="A39" s="54">
        <v>29</v>
      </c>
      <c r="B39" s="55" t="str">
        <f>IF('2.ชื่อนักเรียน'!C39="","",'2.ชื่อนักเรียน'!C39)</f>
        <v/>
      </c>
      <c r="C39" s="442" t="str">
        <f>IF('2.ชื่อนักเรียน'!D39="","",'2.ชื่อนักเรียน'!D39)</f>
        <v/>
      </c>
      <c r="D39" s="345"/>
      <c r="E39" s="346"/>
      <c r="F39" s="346"/>
      <c r="G39" s="346"/>
      <c r="H39" s="347"/>
      <c r="I39" s="443" t="str">
        <f>IF('2.ชื่อนักเรียน'!R39="มส","ไม่ผ่าน",IF('2.ชื่อนักเรียน'!R39="ย้าย","ย้าย",IF('2.ชื่อนักเรียน'!R39="ร","-",IF(COUNT(D39:H39)&lt;COUNTA($D$10:$H$10),"",IF(AVERAGE(D39:H39)&gt;=2.5,"ดีเยี่ยม",IF(AVERAGE(D39:H39)&gt;=1.5,"ดี",IF(AVERAGE(D39:H39)&gt;=1,"ผ่าน","ไม่ผ่าน")))))))</f>
        <v/>
      </c>
    </row>
    <row r="40" spans="1:9" s="53" customFormat="1" ht="16.5" customHeight="1" x14ac:dyDescent="0.2">
      <c r="A40" s="54">
        <v>30</v>
      </c>
      <c r="B40" s="55" t="str">
        <f>IF('2.ชื่อนักเรียน'!C40="","",'2.ชื่อนักเรียน'!C40)</f>
        <v/>
      </c>
      <c r="C40" s="442" t="str">
        <f>IF('2.ชื่อนักเรียน'!D40="","",'2.ชื่อนักเรียน'!D40)</f>
        <v/>
      </c>
      <c r="D40" s="345"/>
      <c r="E40" s="346"/>
      <c r="F40" s="346"/>
      <c r="G40" s="346"/>
      <c r="H40" s="347"/>
      <c r="I40" s="443" t="str">
        <f>IF('2.ชื่อนักเรียน'!R40="มส","ไม่ผ่าน",IF('2.ชื่อนักเรียน'!R40="ย้าย","ย้าย",IF('2.ชื่อนักเรียน'!R40="ร","-",IF(COUNT(D40:H40)&lt;COUNTA($D$10:$H$10),"",IF(AVERAGE(D40:H40)&gt;=2.5,"ดีเยี่ยม",IF(AVERAGE(D40:H40)&gt;=1.5,"ดี",IF(AVERAGE(D40:H40)&gt;=1,"ผ่าน","ไม่ผ่าน")))))))</f>
        <v/>
      </c>
    </row>
    <row r="41" spans="1:9" s="53" customFormat="1" ht="16.5" customHeight="1" x14ac:dyDescent="0.2">
      <c r="A41" s="54">
        <v>31</v>
      </c>
      <c r="B41" s="55" t="str">
        <f>IF('2.ชื่อนักเรียน'!C41="","",'2.ชื่อนักเรียน'!C41)</f>
        <v/>
      </c>
      <c r="C41" s="442" t="str">
        <f>IF('2.ชื่อนักเรียน'!D41="","",'2.ชื่อนักเรียน'!D41)</f>
        <v/>
      </c>
      <c r="D41" s="345"/>
      <c r="E41" s="346"/>
      <c r="F41" s="346"/>
      <c r="G41" s="346"/>
      <c r="H41" s="347"/>
      <c r="I41" s="443" t="str">
        <f>IF('2.ชื่อนักเรียน'!R41="มส","ไม่ผ่าน",IF('2.ชื่อนักเรียน'!R41="ย้าย","ย้าย",IF('2.ชื่อนักเรียน'!R41="ร","-",IF(COUNT(D41:H41)&lt;COUNTA($D$10:$H$10),"",IF(AVERAGE(D41:H41)&gt;=2.5,"ดีเยี่ยม",IF(AVERAGE(D41:H41)&gt;=1.5,"ดี",IF(AVERAGE(D41:H41)&gt;=1,"ผ่าน","ไม่ผ่าน")))))))</f>
        <v/>
      </c>
    </row>
    <row r="42" spans="1:9" s="53" customFormat="1" ht="16.5" customHeight="1" x14ac:dyDescent="0.2">
      <c r="A42" s="54">
        <v>32</v>
      </c>
      <c r="B42" s="55" t="str">
        <f>IF('2.ชื่อนักเรียน'!C42="","",'2.ชื่อนักเรียน'!C42)</f>
        <v/>
      </c>
      <c r="C42" s="442" t="str">
        <f>IF('2.ชื่อนักเรียน'!D42="","",'2.ชื่อนักเรียน'!D42)</f>
        <v/>
      </c>
      <c r="D42" s="345"/>
      <c r="E42" s="346"/>
      <c r="F42" s="346"/>
      <c r="G42" s="346"/>
      <c r="H42" s="347"/>
      <c r="I42" s="443" t="str">
        <f>IF('2.ชื่อนักเรียน'!R42="มส","ไม่ผ่าน",IF('2.ชื่อนักเรียน'!R42="ย้าย","ย้าย",IF('2.ชื่อนักเรียน'!R42="ร","-",IF(COUNT(D42:H42)&lt;COUNTA($D$10:$H$10),"",IF(AVERAGE(D42:H42)&gt;=2.5,"ดีเยี่ยม",IF(AVERAGE(D42:H42)&gt;=1.5,"ดี",IF(AVERAGE(D42:H42)&gt;=1,"ผ่าน","ไม่ผ่าน")))))))</f>
        <v/>
      </c>
    </row>
    <row r="43" spans="1:9" s="53" customFormat="1" ht="16.5" customHeight="1" x14ac:dyDescent="0.2">
      <c r="A43" s="54">
        <v>33</v>
      </c>
      <c r="B43" s="55" t="str">
        <f>IF('2.ชื่อนักเรียน'!C43="","",'2.ชื่อนักเรียน'!C43)</f>
        <v/>
      </c>
      <c r="C43" s="442" t="str">
        <f>IF('2.ชื่อนักเรียน'!D43="","",'2.ชื่อนักเรียน'!D43)</f>
        <v/>
      </c>
      <c r="D43" s="345"/>
      <c r="E43" s="346"/>
      <c r="F43" s="346"/>
      <c r="G43" s="346"/>
      <c r="H43" s="347"/>
      <c r="I43" s="443" t="str">
        <f>IF('2.ชื่อนักเรียน'!R43="มส","ไม่ผ่าน",IF('2.ชื่อนักเรียน'!R43="ย้าย","ย้าย",IF('2.ชื่อนักเรียน'!R43="ร","-",IF(COUNT(D43:H43)&lt;COUNTA($D$10:$H$10),"",IF(AVERAGE(D43:H43)&gt;=2.5,"ดีเยี่ยม",IF(AVERAGE(D43:H43)&gt;=1.5,"ดี",IF(AVERAGE(D43:H43)&gt;=1,"ผ่าน","ไม่ผ่าน")))))))</f>
        <v/>
      </c>
    </row>
    <row r="44" spans="1:9" s="53" customFormat="1" ht="16.5" customHeight="1" x14ac:dyDescent="0.2">
      <c r="A44" s="54">
        <v>34</v>
      </c>
      <c r="B44" s="55" t="str">
        <f>IF('2.ชื่อนักเรียน'!C44="","",'2.ชื่อนักเรียน'!C44)</f>
        <v/>
      </c>
      <c r="C44" s="442" t="str">
        <f>IF('2.ชื่อนักเรียน'!D44="","",'2.ชื่อนักเรียน'!D44)</f>
        <v/>
      </c>
      <c r="D44" s="345"/>
      <c r="E44" s="346"/>
      <c r="F44" s="346"/>
      <c r="G44" s="346"/>
      <c r="H44" s="347"/>
      <c r="I44" s="443" t="str">
        <f>IF('2.ชื่อนักเรียน'!R44="มส","ไม่ผ่าน",IF('2.ชื่อนักเรียน'!R44="ย้าย","ย้าย",IF('2.ชื่อนักเรียน'!R44="ร","-",IF(COUNT(D44:H44)&lt;COUNTA($D$10:$H$10),"",IF(AVERAGE(D44:H44)&gt;=2.5,"ดีเยี่ยม",IF(AVERAGE(D44:H44)&gt;=1.5,"ดี",IF(AVERAGE(D44:H44)&gt;=1,"ผ่าน","ไม่ผ่าน")))))))</f>
        <v/>
      </c>
    </row>
    <row r="45" spans="1:9" s="53" customFormat="1" ht="16.5" customHeight="1" x14ac:dyDescent="0.2">
      <c r="A45" s="54">
        <v>35</v>
      </c>
      <c r="B45" s="55" t="str">
        <f>IF('2.ชื่อนักเรียน'!C45="","",'2.ชื่อนักเรียน'!C45)</f>
        <v/>
      </c>
      <c r="C45" s="442" t="str">
        <f>IF('2.ชื่อนักเรียน'!D45="","",'2.ชื่อนักเรียน'!D45)</f>
        <v/>
      </c>
      <c r="D45" s="345"/>
      <c r="E45" s="346"/>
      <c r="F45" s="346"/>
      <c r="G45" s="346"/>
      <c r="H45" s="347"/>
      <c r="I45" s="443" t="str">
        <f>IF('2.ชื่อนักเรียน'!R45="มส","ไม่ผ่าน",IF('2.ชื่อนักเรียน'!R45="ย้าย","ย้าย",IF('2.ชื่อนักเรียน'!R45="ร","-",IF(COUNT(D45:H45)&lt;COUNTA($D$10:$H$10),"",IF(AVERAGE(D45:H45)&gt;=2.5,"ดีเยี่ยม",IF(AVERAGE(D45:H45)&gt;=1.5,"ดี",IF(AVERAGE(D45:H45)&gt;=1,"ผ่าน","ไม่ผ่าน")))))))</f>
        <v/>
      </c>
    </row>
    <row r="46" spans="1:9" s="53" customFormat="1" ht="16.5" customHeight="1" x14ac:dyDescent="0.2">
      <c r="A46" s="54">
        <v>36</v>
      </c>
      <c r="B46" s="55" t="str">
        <f>IF('2.ชื่อนักเรียน'!C46="","",'2.ชื่อนักเรียน'!C46)</f>
        <v/>
      </c>
      <c r="C46" s="442" t="str">
        <f>IF('2.ชื่อนักเรียน'!D46="","",'2.ชื่อนักเรียน'!D46)</f>
        <v/>
      </c>
      <c r="D46" s="345"/>
      <c r="E46" s="346"/>
      <c r="F46" s="346"/>
      <c r="G46" s="346"/>
      <c r="H46" s="347"/>
      <c r="I46" s="443" t="str">
        <f>IF('2.ชื่อนักเรียน'!R46="มส","ไม่ผ่าน",IF('2.ชื่อนักเรียน'!R46="ย้าย","ย้าย",IF('2.ชื่อนักเรียน'!R46="ร","-",IF(COUNT(D46:H46)&lt;COUNTA($D$10:$H$10),"",IF(AVERAGE(D46:H46)&gt;=2.5,"ดีเยี่ยม",IF(AVERAGE(D46:H46)&gt;=1.5,"ดี",IF(AVERAGE(D46:H46)&gt;=1,"ผ่าน","ไม่ผ่าน")))))))</f>
        <v/>
      </c>
    </row>
    <row r="47" spans="1:9" s="53" customFormat="1" ht="16.5" customHeight="1" x14ac:dyDescent="0.2">
      <c r="A47" s="54">
        <v>37</v>
      </c>
      <c r="B47" s="55" t="str">
        <f>IF('2.ชื่อนักเรียน'!C47="","",'2.ชื่อนักเรียน'!C47)</f>
        <v/>
      </c>
      <c r="C47" s="442" t="str">
        <f>IF('2.ชื่อนักเรียน'!D47="","",'2.ชื่อนักเรียน'!D47)</f>
        <v/>
      </c>
      <c r="D47" s="345"/>
      <c r="E47" s="346"/>
      <c r="F47" s="346"/>
      <c r="G47" s="346"/>
      <c r="H47" s="347"/>
      <c r="I47" s="443" t="str">
        <f>IF('2.ชื่อนักเรียน'!R47="มส","ไม่ผ่าน",IF('2.ชื่อนักเรียน'!R47="ย้าย","ย้าย",IF('2.ชื่อนักเรียน'!R47="ร","-",IF(COUNT(D47:H47)&lt;COUNTA($D$10:$H$10),"",IF(AVERAGE(D47:H47)&gt;=2.5,"ดีเยี่ยม",IF(AVERAGE(D47:H47)&gt;=1.5,"ดี",IF(AVERAGE(D47:H47)&gt;=1,"ผ่าน","ไม่ผ่าน")))))))</f>
        <v/>
      </c>
    </row>
    <row r="48" spans="1:9" s="53" customFormat="1" ht="16.5" customHeight="1" x14ac:dyDescent="0.2">
      <c r="A48" s="54">
        <v>38</v>
      </c>
      <c r="B48" s="55" t="str">
        <f>IF('2.ชื่อนักเรียน'!C48="","",'2.ชื่อนักเรียน'!C48)</f>
        <v/>
      </c>
      <c r="C48" s="442" t="str">
        <f>IF('2.ชื่อนักเรียน'!D48="","",'2.ชื่อนักเรียน'!D48)</f>
        <v/>
      </c>
      <c r="D48" s="345"/>
      <c r="E48" s="346"/>
      <c r="F48" s="346"/>
      <c r="G48" s="346"/>
      <c r="H48" s="347"/>
      <c r="I48" s="443" t="str">
        <f>IF('2.ชื่อนักเรียน'!R48="มส","ไม่ผ่าน",IF('2.ชื่อนักเรียน'!R48="ย้าย","ย้าย",IF('2.ชื่อนักเรียน'!R48="ร","-",IF(COUNT(D48:H48)&lt;COUNTA($D$10:$H$10),"",IF(AVERAGE(D48:H48)&gt;=2.5,"ดีเยี่ยม",IF(AVERAGE(D48:H48)&gt;=1.5,"ดี",IF(AVERAGE(D48:H48)&gt;=1,"ผ่าน","ไม่ผ่าน")))))))</f>
        <v/>
      </c>
    </row>
    <row r="49" spans="1:9" s="53" customFormat="1" ht="16.5" customHeight="1" x14ac:dyDescent="0.2">
      <c r="A49" s="54">
        <v>39</v>
      </c>
      <c r="B49" s="55" t="str">
        <f>IF('2.ชื่อนักเรียน'!C49="","",'2.ชื่อนักเรียน'!C49)</f>
        <v/>
      </c>
      <c r="C49" s="442" t="str">
        <f>IF('2.ชื่อนักเรียน'!D49="","",'2.ชื่อนักเรียน'!D49)</f>
        <v/>
      </c>
      <c r="D49" s="345"/>
      <c r="E49" s="346"/>
      <c r="F49" s="346"/>
      <c r="G49" s="346"/>
      <c r="H49" s="347"/>
      <c r="I49" s="443" t="str">
        <f>IF('2.ชื่อนักเรียน'!R49="มส","ไม่ผ่าน",IF('2.ชื่อนักเรียน'!R49="ย้าย","ย้าย",IF('2.ชื่อนักเรียน'!R49="ร","-",IF(COUNT(D49:H49)&lt;COUNTA($D$10:$H$10),"",IF(AVERAGE(D49:H49)&gt;=2.5,"ดีเยี่ยม",IF(AVERAGE(D49:H49)&gt;=1.5,"ดี",IF(AVERAGE(D49:H49)&gt;=1,"ผ่าน","ไม่ผ่าน")))))))</f>
        <v/>
      </c>
    </row>
    <row r="50" spans="1:9" s="53" customFormat="1" ht="16.5" customHeight="1" x14ac:dyDescent="0.2">
      <c r="A50" s="54">
        <v>40</v>
      </c>
      <c r="B50" s="55" t="str">
        <f>IF('2.ชื่อนักเรียน'!C50="","",'2.ชื่อนักเรียน'!C50)</f>
        <v/>
      </c>
      <c r="C50" s="442" t="str">
        <f>IF('2.ชื่อนักเรียน'!D50="","",'2.ชื่อนักเรียน'!D50)</f>
        <v/>
      </c>
      <c r="D50" s="345"/>
      <c r="E50" s="346"/>
      <c r="F50" s="346"/>
      <c r="G50" s="346"/>
      <c r="H50" s="347"/>
      <c r="I50" s="443" t="str">
        <f>IF('2.ชื่อนักเรียน'!R50="มส","ไม่ผ่าน",IF('2.ชื่อนักเรียน'!R50="ย้าย","ย้าย",IF('2.ชื่อนักเรียน'!R50="ร","-",IF(COUNT(D50:H50)&lt;COUNTA($D$10:$H$10),"",IF(AVERAGE(D50:H50)&gt;=2.5,"ดีเยี่ยม",IF(AVERAGE(D50:H50)&gt;=1.5,"ดี",IF(AVERAGE(D50:H50)&gt;=1,"ผ่าน","ไม่ผ่าน")))))))</f>
        <v/>
      </c>
    </row>
    <row r="51" spans="1:9" s="53" customFormat="1" ht="16.5" customHeight="1" x14ac:dyDescent="0.2">
      <c r="A51" s="54">
        <v>41</v>
      </c>
      <c r="B51" s="55" t="str">
        <f>IF('2.ชื่อนักเรียน'!C51="","",'2.ชื่อนักเรียน'!C51)</f>
        <v/>
      </c>
      <c r="C51" s="442" t="str">
        <f>IF('2.ชื่อนักเรียน'!D51="","",'2.ชื่อนักเรียน'!D51)</f>
        <v/>
      </c>
      <c r="D51" s="345"/>
      <c r="E51" s="346"/>
      <c r="F51" s="346"/>
      <c r="G51" s="346"/>
      <c r="H51" s="347"/>
      <c r="I51" s="443" t="str">
        <f>IF('2.ชื่อนักเรียน'!R51="มส","ไม่ผ่าน",IF('2.ชื่อนักเรียน'!R51="ย้าย","ย้าย",IF('2.ชื่อนักเรียน'!R51="ร","-",IF(COUNT(D51:H51)&lt;COUNTA($D$10:$H$10),"",IF(AVERAGE(D51:H51)&gt;=2.5,"ดีเยี่ยม",IF(AVERAGE(D51:H51)&gt;=1.5,"ดี",IF(AVERAGE(D51:H51)&gt;=1,"ผ่าน","ไม่ผ่าน")))))))</f>
        <v/>
      </c>
    </row>
    <row r="52" spans="1:9" s="53" customFormat="1" ht="16.5" customHeight="1" x14ac:dyDescent="0.2">
      <c r="A52" s="54">
        <v>42</v>
      </c>
      <c r="B52" s="55" t="str">
        <f>IF('2.ชื่อนักเรียน'!C52="","",'2.ชื่อนักเรียน'!C52)</f>
        <v/>
      </c>
      <c r="C52" s="442" t="str">
        <f>IF('2.ชื่อนักเรียน'!D52="","",'2.ชื่อนักเรียน'!D52)</f>
        <v/>
      </c>
      <c r="D52" s="345"/>
      <c r="E52" s="346"/>
      <c r="F52" s="346"/>
      <c r="G52" s="346"/>
      <c r="H52" s="347"/>
      <c r="I52" s="443" t="str">
        <f>IF('2.ชื่อนักเรียน'!R52="มส","ไม่ผ่าน",IF('2.ชื่อนักเรียน'!R52="ย้าย","ย้าย",IF('2.ชื่อนักเรียน'!R52="ร","-",IF(COUNT(D52:H52)&lt;COUNTA($D$10:$H$10),"",IF(AVERAGE(D52:H52)&gt;=2.5,"ดีเยี่ยม",IF(AVERAGE(D52:H52)&gt;=1.5,"ดี",IF(AVERAGE(D52:H52)&gt;=1,"ผ่าน","ไม่ผ่าน")))))))</f>
        <v/>
      </c>
    </row>
    <row r="53" spans="1:9" s="53" customFormat="1" ht="16.5" customHeight="1" x14ac:dyDescent="0.2">
      <c r="A53" s="54">
        <v>43</v>
      </c>
      <c r="B53" s="55" t="str">
        <f>IF('2.ชื่อนักเรียน'!C53="","",'2.ชื่อนักเรียน'!C53)</f>
        <v/>
      </c>
      <c r="C53" s="442" t="str">
        <f>IF('2.ชื่อนักเรียน'!D53="","",'2.ชื่อนักเรียน'!D53)</f>
        <v/>
      </c>
      <c r="D53" s="345"/>
      <c r="E53" s="346"/>
      <c r="F53" s="346"/>
      <c r="G53" s="346"/>
      <c r="H53" s="347"/>
      <c r="I53" s="443" t="str">
        <f>IF('2.ชื่อนักเรียน'!R53="มส","ไม่ผ่าน",IF('2.ชื่อนักเรียน'!R53="ย้าย","ย้าย",IF('2.ชื่อนักเรียน'!R53="ร","-",IF(COUNT(D53:H53)&lt;COUNTA($D$10:$H$10),"",IF(AVERAGE(D53:H53)&gt;=2.5,"ดีเยี่ยม",IF(AVERAGE(D53:H53)&gt;=1.5,"ดี",IF(AVERAGE(D53:H53)&gt;=1,"ผ่าน","ไม่ผ่าน")))))))</f>
        <v/>
      </c>
    </row>
    <row r="54" spans="1:9" s="53" customFormat="1" ht="16.149999999999999" customHeight="1" x14ac:dyDescent="0.2">
      <c r="A54" s="54">
        <v>44</v>
      </c>
      <c r="B54" s="55" t="str">
        <f>IF('2.ชื่อนักเรียน'!C54="","",'2.ชื่อนักเรียน'!C54)</f>
        <v/>
      </c>
      <c r="C54" s="442" t="str">
        <f>IF('2.ชื่อนักเรียน'!D54="","",'2.ชื่อนักเรียน'!D54)</f>
        <v/>
      </c>
      <c r="D54" s="345"/>
      <c r="E54" s="346"/>
      <c r="F54" s="346"/>
      <c r="G54" s="346"/>
      <c r="H54" s="347"/>
      <c r="I54" s="443" t="str">
        <f>IF('2.ชื่อนักเรียน'!R54="มส","ไม่ผ่าน",IF('2.ชื่อนักเรียน'!R54="ย้าย","ย้าย",IF('2.ชื่อนักเรียน'!R54="ร","-",IF(COUNT(D54:H54)&lt;COUNTA($D$10:$H$10),"",IF(AVERAGE(D54:H54)&gt;=2.5,"ดีเยี่ยม",IF(AVERAGE(D54:H54)&gt;=1.5,"ดี",IF(AVERAGE(D54:H54)&gt;=1,"ผ่าน","ไม่ผ่าน")))))))</f>
        <v/>
      </c>
    </row>
    <row r="55" spans="1:9" s="53" customFormat="1" ht="16.149999999999999" customHeight="1" x14ac:dyDescent="0.2">
      <c r="A55" s="54">
        <v>45</v>
      </c>
      <c r="B55" s="55" t="str">
        <f>IF('2.ชื่อนักเรียน'!C55="","",'2.ชื่อนักเรียน'!C55)</f>
        <v/>
      </c>
      <c r="C55" s="442" t="str">
        <f>IF('2.ชื่อนักเรียน'!D55="","",'2.ชื่อนักเรียน'!D55)</f>
        <v/>
      </c>
      <c r="D55" s="345"/>
      <c r="E55" s="346"/>
      <c r="F55" s="346"/>
      <c r="G55" s="346"/>
      <c r="H55" s="347"/>
      <c r="I55" s="443" t="str">
        <f>IF('2.ชื่อนักเรียน'!R55="มส","ไม่ผ่าน",IF('2.ชื่อนักเรียน'!R55="ย้าย","ย้าย",IF('2.ชื่อนักเรียน'!R55="ร","-",IF(COUNT(D55:H55)&lt;COUNTA($D$10:$H$10),"",IF(AVERAGE(D55:H55)&gt;=2.5,"ดีเยี่ยม",IF(AVERAGE(D55:H55)&gt;=1.5,"ดี",IF(AVERAGE(D55:H55)&gt;=1,"ผ่าน","ไม่ผ่าน")))))))</f>
        <v/>
      </c>
    </row>
    <row r="56" spans="1:9" s="57" customFormat="1" ht="16.149999999999999" customHeight="1" x14ac:dyDescent="0.2">
      <c r="A56" s="54">
        <v>46</v>
      </c>
      <c r="B56" s="55" t="str">
        <f>IF('2.ชื่อนักเรียน'!C56="","",'2.ชื่อนักเรียน'!C56)</f>
        <v/>
      </c>
      <c r="C56" s="442" t="str">
        <f>IF('2.ชื่อนักเรียน'!D56="","",'2.ชื่อนักเรียน'!D56)</f>
        <v/>
      </c>
      <c r="D56" s="345"/>
      <c r="E56" s="346"/>
      <c r="F56" s="346"/>
      <c r="G56" s="346"/>
      <c r="H56" s="347"/>
      <c r="I56" s="443" t="str">
        <f>IF('2.ชื่อนักเรียน'!R56="มส","ไม่ผ่าน",IF('2.ชื่อนักเรียน'!R56="ย้าย","ย้าย",IF('2.ชื่อนักเรียน'!R56="ร","-",IF(COUNT(D56:H56)&lt;COUNTA($D$10:$H$10),"",IF(AVERAGE(D56:H56)&gt;=2.5,"ดีเยี่ยม",IF(AVERAGE(D56:H56)&gt;=1.5,"ดี",IF(AVERAGE(D56:H56)&gt;=1,"ผ่าน","ไม่ผ่าน")))))))</f>
        <v/>
      </c>
    </row>
    <row r="57" spans="1:9" s="59" customFormat="1" ht="16.149999999999999" customHeight="1" x14ac:dyDescent="0.2">
      <c r="A57" s="54">
        <v>47</v>
      </c>
      <c r="B57" s="55" t="str">
        <f>IF('2.ชื่อนักเรียน'!C57="","",'2.ชื่อนักเรียน'!C57)</f>
        <v/>
      </c>
      <c r="C57" s="442" t="str">
        <f>IF('2.ชื่อนักเรียน'!D57="","",'2.ชื่อนักเรียน'!D57)</f>
        <v/>
      </c>
      <c r="D57" s="345"/>
      <c r="E57" s="346"/>
      <c r="F57" s="346"/>
      <c r="G57" s="346"/>
      <c r="H57" s="347"/>
      <c r="I57" s="443" t="str">
        <f>IF('2.ชื่อนักเรียน'!R57="มส","ไม่ผ่าน",IF('2.ชื่อนักเรียน'!R57="ย้าย","ย้าย",IF('2.ชื่อนักเรียน'!R57="ร","-",IF(COUNT(D57:H57)&lt;COUNTA($D$10:$H$10),"",IF(AVERAGE(D57:H57)&gt;=2.5,"ดีเยี่ยม",IF(AVERAGE(D57:H57)&gt;=1.5,"ดี",IF(AVERAGE(D57:H57)&gt;=1,"ผ่าน","ไม่ผ่าน")))))))</f>
        <v/>
      </c>
    </row>
    <row r="58" spans="1:9" s="59" customFormat="1" ht="16.149999999999999" customHeight="1" x14ac:dyDescent="0.2">
      <c r="A58" s="54">
        <v>48</v>
      </c>
      <c r="B58" s="55" t="str">
        <f>IF('2.ชื่อนักเรียน'!C58="","",'2.ชื่อนักเรียน'!C58)</f>
        <v/>
      </c>
      <c r="C58" s="442" t="str">
        <f>IF('2.ชื่อนักเรียน'!D58="","",'2.ชื่อนักเรียน'!D58)</f>
        <v/>
      </c>
      <c r="D58" s="345"/>
      <c r="E58" s="346"/>
      <c r="F58" s="346"/>
      <c r="G58" s="346"/>
      <c r="H58" s="347"/>
      <c r="I58" s="443" t="str">
        <f>IF('2.ชื่อนักเรียน'!R58="มส","ไม่ผ่าน",IF('2.ชื่อนักเรียน'!R58="ย้าย","ย้าย",IF('2.ชื่อนักเรียน'!R58="ร","-",IF(COUNT(D58:H58)&lt;COUNTA($D$10:$H$10),"",IF(AVERAGE(D58:H58)&gt;=2.5,"ดีเยี่ยม",IF(AVERAGE(D58:H58)&gt;=1.5,"ดี",IF(AVERAGE(D58:H58)&gt;=1,"ผ่าน","ไม่ผ่าน")))))))</f>
        <v/>
      </c>
    </row>
    <row r="59" spans="1:9" s="59" customFormat="1" ht="16.149999999999999" customHeight="1" x14ac:dyDescent="0.2">
      <c r="A59" s="54">
        <v>49</v>
      </c>
      <c r="B59" s="55" t="str">
        <f>IF('2.ชื่อนักเรียน'!C59="","",'2.ชื่อนักเรียน'!C59)</f>
        <v/>
      </c>
      <c r="C59" s="442" t="str">
        <f>IF('2.ชื่อนักเรียน'!D59="","",'2.ชื่อนักเรียน'!D59)</f>
        <v/>
      </c>
      <c r="D59" s="345"/>
      <c r="E59" s="346"/>
      <c r="F59" s="346"/>
      <c r="G59" s="346"/>
      <c r="H59" s="347"/>
      <c r="I59" s="443" t="str">
        <f>IF('2.ชื่อนักเรียน'!R59="มส","ไม่ผ่าน",IF('2.ชื่อนักเรียน'!R59="ย้าย","ย้าย",IF('2.ชื่อนักเรียน'!R59="ร","-",IF(COUNT(D59:H59)&lt;COUNTA($D$10:$H$10),"",IF(AVERAGE(D59:H59)&gt;=2.5,"ดีเยี่ยม",IF(AVERAGE(D59:H59)&gt;=1.5,"ดี",IF(AVERAGE(D59:H59)&gt;=1,"ผ่าน","ไม่ผ่าน")))))))</f>
        <v/>
      </c>
    </row>
    <row r="60" spans="1:9" ht="16.149999999999999" customHeight="1" x14ac:dyDescent="0.35">
      <c r="A60" s="54">
        <v>50</v>
      </c>
      <c r="B60" s="55" t="str">
        <f>IF('2.ชื่อนักเรียน'!C60="","",'2.ชื่อนักเรียน'!C60)</f>
        <v/>
      </c>
      <c r="C60" s="442" t="str">
        <f>IF('2.ชื่อนักเรียน'!D60="","",'2.ชื่อนักเรียน'!D60)</f>
        <v/>
      </c>
      <c r="D60" s="345"/>
      <c r="E60" s="346"/>
      <c r="F60" s="346"/>
      <c r="G60" s="346"/>
      <c r="H60" s="347"/>
      <c r="I60" s="443" t="str">
        <f>IF('2.ชื่อนักเรียน'!R60="มส","ไม่ผ่าน",IF('2.ชื่อนักเรียน'!R60="ย้าย","ย้าย",IF('2.ชื่อนักเรียน'!R60="ร","-",IF(COUNT(D60:H60)&lt;COUNTA($D$10:$H$10),"",IF(AVERAGE(D60:H60)&gt;=2.5,"ดีเยี่ยม",IF(AVERAGE(D60:H60)&gt;=1.5,"ดี",IF(AVERAGE(D60:H60)&gt;=1,"ผ่าน","ไม่ผ่าน")))))))</f>
        <v/>
      </c>
    </row>
    <row r="61" spans="1:9" ht="16.5" customHeight="1" x14ac:dyDescent="0.35">
      <c r="A61" s="56"/>
      <c r="B61" s="58"/>
      <c r="C61" s="58"/>
      <c r="D61" s="60"/>
      <c r="E61" s="60"/>
    </row>
    <row r="62" spans="1:9" ht="12.75" customHeight="1" x14ac:dyDescent="0.35">
      <c r="A62" s="56"/>
      <c r="B62" s="58"/>
      <c r="C62" s="58"/>
      <c r="D62" s="56"/>
      <c r="E62" s="56"/>
    </row>
  </sheetData>
  <sheetProtection algorithmName="SHA-512" hashValue="XId/Q3ekiYiU6FEb+2XUR77sbmzlAo5oehTWE0KODSZ92+0acHH8hP30euxtRZPC7hx8gbEE48ZpLrOgRB43rQ==" saltValue="3lBOTbH8+J/dhWkE1jHysw==" spinCount="100000" sheet="1" objects="1" scenarios="1"/>
  <mergeCells count="6">
    <mergeCell ref="A1:I1"/>
    <mergeCell ref="A2:I2"/>
    <mergeCell ref="A8:A10"/>
    <mergeCell ref="B8:C10"/>
    <mergeCell ref="D8:H8"/>
    <mergeCell ref="I8:I10"/>
  </mergeCells>
  <dataValidations count="1">
    <dataValidation type="list" allowBlank="1" showInputMessage="1" showErrorMessage="1" error="พิมพ์ได้เฉพาะค่า 0,1,2,3" prompt="3=ดีเยี่ยม_x000a_2=ดี_x000a_1=ผ่าน_x000a_0=ไม่ผ่าน" sqref="D11:H60" xr:uid="{00000000-0002-0000-0900-000000000000}">
      <formula1>"0,1,2,3"</formula1>
    </dataValidation>
  </dataValidations>
  <printOptions horizontalCentered="1" verticalCentered="1"/>
  <pageMargins left="0.39370078740157483" right="0.19685039370078741" top="0.19685039370078741" bottom="0.19685039370078741" header="0.39370078740157483" footer="0.39370078740157483"/>
  <pageSetup paperSize="5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0000"/>
  </sheetPr>
  <dimension ref="A1:L62"/>
  <sheetViews>
    <sheetView view="pageBreakPreview" zoomScaleSheetLayoutView="100" workbookViewId="0">
      <selection activeCell="C12" sqref="C12"/>
    </sheetView>
  </sheetViews>
  <sheetFormatPr defaultColWidth="9.28515625" defaultRowHeight="21" x14ac:dyDescent="0.35"/>
  <cols>
    <col min="1" max="1" width="3.5703125" style="49" customWidth="1"/>
    <col min="2" max="2" width="14" style="49" customWidth="1"/>
    <col min="3" max="3" width="12.7109375" style="49" customWidth="1"/>
    <col min="4" max="9" width="7.7109375" style="49" customWidth="1"/>
    <col min="10" max="10" width="7.5703125" style="49" customWidth="1"/>
    <col min="11" max="11" width="7.7109375" style="49" customWidth="1"/>
    <col min="12" max="12" width="9.42578125" style="49" customWidth="1"/>
    <col min="13" max="16384" width="9.28515625" style="49"/>
  </cols>
  <sheetData>
    <row r="1" spans="1:12" s="48" customFormat="1" ht="24.75" customHeight="1" x14ac:dyDescent="0.3">
      <c r="A1" s="1025" t="s">
        <v>686</v>
      </c>
      <c r="B1" s="1025"/>
      <c r="C1" s="1025"/>
      <c r="D1" s="1025"/>
      <c r="E1" s="1025"/>
      <c r="F1" s="1025"/>
      <c r="G1" s="1025"/>
      <c r="H1" s="1025"/>
      <c r="I1" s="1025"/>
      <c r="J1" s="1025"/>
      <c r="K1" s="1025"/>
      <c r="L1" s="1025"/>
    </row>
    <row r="2" spans="1:12" s="48" customFormat="1" ht="24.75" customHeight="1" x14ac:dyDescent="0.3">
      <c r="A2" s="1025" t="str">
        <f>IF(B11="","ปีการศึกษา...............ชั้น...........................................................",CONCATENATE(" ปีการศึกษา ",'01.ข้อมูลเบื้องต้น'!M2,"   ชั้น",'01.ข้อมูลเบื้องต้น'!J2))</f>
        <v>ปีการศึกษา...............ชั้น...........................................................</v>
      </c>
      <c r="B2" s="1025"/>
      <c r="C2" s="1025"/>
      <c r="D2" s="1025"/>
      <c r="E2" s="1025"/>
      <c r="F2" s="1025"/>
      <c r="G2" s="1025"/>
      <c r="H2" s="1025"/>
      <c r="I2" s="1025"/>
      <c r="J2" s="1025"/>
      <c r="K2" s="1025"/>
      <c r="L2" s="1025"/>
    </row>
    <row r="3" spans="1:12" s="48" customFormat="1" ht="24.75" hidden="1" customHeight="1" x14ac:dyDescent="0.3">
      <c r="A3" s="340"/>
      <c r="B3" s="340"/>
      <c r="C3" s="340"/>
      <c r="D3" s="340"/>
      <c r="E3" s="340"/>
      <c r="F3" s="340"/>
      <c r="G3" s="340"/>
      <c r="H3" s="340"/>
      <c r="I3" s="340"/>
      <c r="J3" s="340"/>
      <c r="K3" s="340"/>
      <c r="L3" s="340"/>
    </row>
    <row r="4" spans="1:12" s="48" customFormat="1" ht="24.75" hidden="1" customHeight="1" x14ac:dyDescent="0.3">
      <c r="A4" s="340"/>
      <c r="B4" s="340"/>
      <c r="C4" s="340"/>
      <c r="D4" s="340"/>
      <c r="E4" s="340"/>
      <c r="F4" s="340"/>
      <c r="G4" s="340"/>
      <c r="H4" s="340"/>
      <c r="I4" s="340"/>
      <c r="J4" s="340"/>
      <c r="K4" s="340"/>
      <c r="L4" s="340"/>
    </row>
    <row r="5" spans="1:12" s="48" customFormat="1" ht="24.75" hidden="1" customHeight="1" x14ac:dyDescent="0.3">
      <c r="A5" s="340"/>
      <c r="B5" s="340"/>
      <c r="C5" s="340"/>
      <c r="D5" s="340"/>
      <c r="E5" s="340"/>
      <c r="F5" s="340"/>
      <c r="G5" s="340"/>
      <c r="H5" s="340"/>
      <c r="I5" s="340"/>
      <c r="J5" s="340"/>
      <c r="K5" s="340"/>
      <c r="L5" s="340"/>
    </row>
    <row r="6" spans="1:12" s="48" customFormat="1" ht="24.75" hidden="1" customHeight="1" x14ac:dyDescent="0.3">
      <c r="A6" s="340"/>
      <c r="B6" s="340"/>
      <c r="C6" s="340"/>
      <c r="D6" s="340"/>
      <c r="E6" s="340"/>
      <c r="F6" s="340"/>
      <c r="G6" s="340"/>
      <c r="H6" s="340"/>
      <c r="I6" s="340"/>
      <c r="J6" s="340"/>
      <c r="K6" s="340"/>
      <c r="L6" s="340"/>
    </row>
    <row r="7" spans="1:12" s="48" customFormat="1" ht="24.75" hidden="1" customHeight="1" x14ac:dyDescent="0.3">
      <c r="A7" s="340"/>
      <c r="B7" s="340"/>
      <c r="C7" s="340"/>
      <c r="D7" s="340"/>
      <c r="E7" s="340"/>
      <c r="F7" s="340"/>
      <c r="G7" s="340"/>
      <c r="H7" s="340"/>
      <c r="I7" s="340"/>
      <c r="J7" s="340"/>
      <c r="K7" s="340"/>
      <c r="L7" s="340"/>
    </row>
    <row r="8" spans="1:12" s="48" customFormat="1" ht="24.75" hidden="1" customHeight="1" x14ac:dyDescent="0.3">
      <c r="A8" s="340"/>
      <c r="B8" s="340"/>
      <c r="C8" s="340"/>
      <c r="D8" s="340"/>
      <c r="E8" s="340"/>
      <c r="F8" s="340"/>
      <c r="G8" s="340"/>
      <c r="H8" s="340"/>
      <c r="I8" s="340"/>
      <c r="J8" s="340"/>
      <c r="K8" s="340"/>
      <c r="L8" s="340"/>
    </row>
    <row r="9" spans="1:12" ht="21" customHeight="1" thickBot="1" x14ac:dyDescent="0.4">
      <c r="E9" s="50"/>
    </row>
    <row r="10" spans="1:12" s="66" customFormat="1" ht="57.75" customHeight="1" thickBot="1" x14ac:dyDescent="0.35">
      <c r="A10" s="61" t="s">
        <v>0</v>
      </c>
      <c r="B10" s="1041" t="s">
        <v>51</v>
      </c>
      <c r="C10" s="1042"/>
      <c r="D10" s="62" t="s">
        <v>52</v>
      </c>
      <c r="E10" s="63" t="s">
        <v>53</v>
      </c>
      <c r="F10" s="63" t="s">
        <v>54</v>
      </c>
      <c r="G10" s="63" t="s">
        <v>55</v>
      </c>
      <c r="H10" s="63" t="s">
        <v>56</v>
      </c>
      <c r="I10" s="63" t="s">
        <v>57</v>
      </c>
      <c r="J10" s="63" t="s">
        <v>58</v>
      </c>
      <c r="K10" s="64" t="s">
        <v>59</v>
      </c>
      <c r="L10" s="65" t="s">
        <v>12</v>
      </c>
    </row>
    <row r="11" spans="1:12" s="53" customFormat="1" ht="16.5" customHeight="1" x14ac:dyDescent="0.2">
      <c r="A11" s="51">
        <v>1</v>
      </c>
      <c r="B11" s="52" t="str">
        <f>IF('2.ชื่อนักเรียน'!C11="","",'2.ชื่อนักเรียน'!C11)</f>
        <v/>
      </c>
      <c r="C11" s="67" t="str">
        <f>IF('2.ชื่อนักเรียน'!D11="","",'2.ชื่อนักเรียน'!D11)</f>
        <v/>
      </c>
      <c r="D11" s="348"/>
      <c r="E11" s="349"/>
      <c r="F11" s="349"/>
      <c r="G11" s="349"/>
      <c r="H11" s="349"/>
      <c r="I11" s="349"/>
      <c r="J11" s="349"/>
      <c r="K11" s="349"/>
      <c r="L11" s="68" t="str">
        <f>IF('2.ชื่อนักเรียน'!R11="มส","ไม่ผ่าน",IF('2.ชื่อนักเรียน'!R11="ย้าย","ย้าย",IF('2.ชื่อนักเรียน'!R11="ร","-",IF(COUNT(D11:K11)&lt;COUNTA($D$10:$K$10),"",IF(AVERAGE(D11:K11)&gt;=2.5,"ดีเยี่ยม",IF(AVERAGE(D11:K11)&gt;=1.5,"ดี",IF(AVERAGE(D11:K11)&gt;=1,"ผ่าน","ไม่ผ่าน")))))))</f>
        <v/>
      </c>
    </row>
    <row r="12" spans="1:12" s="53" customFormat="1" ht="16.5" customHeight="1" x14ac:dyDescent="0.2">
      <c r="A12" s="54">
        <v>2</v>
      </c>
      <c r="B12" s="55" t="str">
        <f>IF('2.ชื่อนักเรียน'!C12="","",'2.ชื่อนักเรียน'!C12)</f>
        <v/>
      </c>
      <c r="C12" s="69" t="str">
        <f>IF('2.ชื่อนักเรียน'!D12="","",'2.ชื่อนักเรียน'!D12)</f>
        <v/>
      </c>
      <c r="D12" s="345"/>
      <c r="E12" s="346"/>
      <c r="F12" s="346"/>
      <c r="G12" s="346"/>
      <c r="H12" s="346"/>
      <c r="I12" s="346"/>
      <c r="J12" s="346"/>
      <c r="K12" s="346"/>
      <c r="L12" s="70" t="str">
        <f>IF('2.ชื่อนักเรียน'!R12="มส","ไม่ผ่าน",IF('2.ชื่อนักเรียน'!R12="ย้าย","ย้าย",IF('2.ชื่อนักเรียน'!R12="ร","-",IF(COUNT(D12:K12)&lt;COUNTA($D$10:$K$10),"",IF(AVERAGE(D12:K12)&gt;=2.5,"ดีเยี่ยม",IF(AVERAGE(D12:K12)&gt;=1.5,"ดี",IF(AVERAGE(D12:K12)&gt;=1,"ผ่าน","ไม่ผ่าน")))))))</f>
        <v/>
      </c>
    </row>
    <row r="13" spans="1:12" s="53" customFormat="1" ht="16.5" customHeight="1" x14ac:dyDescent="0.2">
      <c r="A13" s="54">
        <v>3</v>
      </c>
      <c r="B13" s="55" t="str">
        <f>IF('2.ชื่อนักเรียน'!C13="","",'2.ชื่อนักเรียน'!C13)</f>
        <v/>
      </c>
      <c r="C13" s="69" t="str">
        <f>IF('2.ชื่อนักเรียน'!D13="","",'2.ชื่อนักเรียน'!D13)</f>
        <v/>
      </c>
      <c r="D13" s="345"/>
      <c r="E13" s="346"/>
      <c r="F13" s="346"/>
      <c r="G13" s="346"/>
      <c r="H13" s="346"/>
      <c r="I13" s="346"/>
      <c r="J13" s="346"/>
      <c r="K13" s="346"/>
      <c r="L13" s="70" t="str">
        <f>IF('2.ชื่อนักเรียน'!R13="มส","ไม่ผ่าน",IF('2.ชื่อนักเรียน'!R13="ย้าย","ย้าย",IF('2.ชื่อนักเรียน'!R13="ร","-",IF(COUNT(D13:K13)&lt;COUNTA($D$10:$K$10),"",IF(AVERAGE(D13:K13)&gt;=2.5,"ดีเยี่ยม",IF(AVERAGE(D13:K13)&gt;=1.5,"ดี",IF(AVERAGE(D13:K13)&gt;=1,"ผ่าน","ไม่ผ่าน")))))))</f>
        <v/>
      </c>
    </row>
    <row r="14" spans="1:12" s="53" customFormat="1" ht="16.5" customHeight="1" x14ac:dyDescent="0.2">
      <c r="A14" s="54">
        <v>4</v>
      </c>
      <c r="B14" s="55" t="str">
        <f>IF('2.ชื่อนักเรียน'!C14="","",'2.ชื่อนักเรียน'!C14)</f>
        <v/>
      </c>
      <c r="C14" s="69" t="str">
        <f>IF('2.ชื่อนักเรียน'!D14="","",'2.ชื่อนักเรียน'!D14)</f>
        <v/>
      </c>
      <c r="D14" s="345"/>
      <c r="E14" s="346"/>
      <c r="F14" s="346"/>
      <c r="G14" s="346"/>
      <c r="H14" s="346"/>
      <c r="I14" s="346"/>
      <c r="J14" s="346"/>
      <c r="K14" s="346"/>
      <c r="L14" s="70" t="str">
        <f>IF('2.ชื่อนักเรียน'!R14="มส","ไม่ผ่าน",IF('2.ชื่อนักเรียน'!R14="ย้าย","ย้าย",IF('2.ชื่อนักเรียน'!R14="ร","-",IF(COUNT(D14:K14)&lt;COUNTA($D$10:$K$10),"",IF(AVERAGE(D14:K14)&gt;=2.5,"ดีเยี่ยม",IF(AVERAGE(D14:K14)&gt;=1.5,"ดี",IF(AVERAGE(D14:K14)&gt;=1,"ผ่าน","ไม่ผ่าน")))))))</f>
        <v/>
      </c>
    </row>
    <row r="15" spans="1:12" s="53" customFormat="1" ht="16.5" customHeight="1" x14ac:dyDescent="0.2">
      <c r="A15" s="54">
        <v>5</v>
      </c>
      <c r="B15" s="55" t="str">
        <f>IF('2.ชื่อนักเรียน'!C15="","",'2.ชื่อนักเรียน'!C15)</f>
        <v/>
      </c>
      <c r="C15" s="69" t="str">
        <f>IF('2.ชื่อนักเรียน'!D15="","",'2.ชื่อนักเรียน'!D15)</f>
        <v/>
      </c>
      <c r="D15" s="345"/>
      <c r="E15" s="346"/>
      <c r="F15" s="346"/>
      <c r="G15" s="346"/>
      <c r="H15" s="346"/>
      <c r="I15" s="346"/>
      <c r="J15" s="346"/>
      <c r="K15" s="346"/>
      <c r="L15" s="70" t="str">
        <f>IF('2.ชื่อนักเรียน'!R15="มส","ไม่ผ่าน",IF('2.ชื่อนักเรียน'!R15="ย้าย","ย้าย",IF('2.ชื่อนักเรียน'!R15="ร","-",IF(COUNT(D15:K15)&lt;COUNTA($D$10:$K$10),"",IF(AVERAGE(D15:K15)&gt;=2.5,"ดีเยี่ยม",IF(AVERAGE(D15:K15)&gt;=1.5,"ดี",IF(AVERAGE(D15:K15)&gt;=1,"ผ่าน","ไม่ผ่าน")))))))</f>
        <v/>
      </c>
    </row>
    <row r="16" spans="1:12" s="53" customFormat="1" ht="16.5" customHeight="1" x14ac:dyDescent="0.2">
      <c r="A16" s="54">
        <v>6</v>
      </c>
      <c r="B16" s="55" t="str">
        <f>IF('2.ชื่อนักเรียน'!C16="","",'2.ชื่อนักเรียน'!C16)</f>
        <v/>
      </c>
      <c r="C16" s="69" t="str">
        <f>IF('2.ชื่อนักเรียน'!D16="","",'2.ชื่อนักเรียน'!D16)</f>
        <v/>
      </c>
      <c r="D16" s="345"/>
      <c r="E16" s="346"/>
      <c r="F16" s="346"/>
      <c r="G16" s="346"/>
      <c r="H16" s="346"/>
      <c r="I16" s="346"/>
      <c r="J16" s="346"/>
      <c r="K16" s="350"/>
      <c r="L16" s="70" t="str">
        <f>IF('2.ชื่อนักเรียน'!R16="มส","ไม่ผ่าน",IF('2.ชื่อนักเรียน'!R16="ย้าย","ย้าย",IF('2.ชื่อนักเรียน'!R16="ร","-",IF(COUNT(D16:K16)&lt;COUNTA($D$10:$K$10),"",IF(AVERAGE(D16:K16)&gt;=2.5,"ดีเยี่ยม",IF(AVERAGE(D16:K16)&gt;=1.5,"ดี",IF(AVERAGE(D16:K16)&gt;=1,"ผ่าน","ไม่ผ่าน")))))))</f>
        <v/>
      </c>
    </row>
    <row r="17" spans="1:12" s="53" customFormat="1" ht="16.5" customHeight="1" x14ac:dyDescent="0.2">
      <c r="A17" s="54">
        <v>7</v>
      </c>
      <c r="B17" s="55" t="str">
        <f>IF('2.ชื่อนักเรียน'!C17="","",'2.ชื่อนักเรียน'!C17)</f>
        <v/>
      </c>
      <c r="C17" s="69" t="str">
        <f>IF('2.ชื่อนักเรียน'!D17="","",'2.ชื่อนักเรียน'!D17)</f>
        <v/>
      </c>
      <c r="D17" s="345"/>
      <c r="E17" s="346"/>
      <c r="F17" s="346"/>
      <c r="G17" s="346"/>
      <c r="H17" s="346"/>
      <c r="I17" s="346"/>
      <c r="J17" s="346"/>
      <c r="K17" s="346"/>
      <c r="L17" s="70" t="str">
        <f>IF('2.ชื่อนักเรียน'!R17="มส","ไม่ผ่าน",IF('2.ชื่อนักเรียน'!R17="ย้าย","ย้าย",IF('2.ชื่อนักเรียน'!R17="ร","-",IF(COUNT(D17:K17)&lt;COUNTA($D$10:$K$10),"",IF(AVERAGE(D17:K17)&gt;=2.5,"ดีเยี่ยม",IF(AVERAGE(D17:K17)&gt;=1.5,"ดี",IF(AVERAGE(D17:K17)&gt;=1,"ผ่าน","ไม่ผ่าน")))))))</f>
        <v/>
      </c>
    </row>
    <row r="18" spans="1:12" s="53" customFormat="1" ht="16.5" customHeight="1" x14ac:dyDescent="0.2">
      <c r="A18" s="54">
        <v>8</v>
      </c>
      <c r="B18" s="55" t="str">
        <f>IF('2.ชื่อนักเรียน'!C18="","",'2.ชื่อนักเรียน'!C18)</f>
        <v/>
      </c>
      <c r="C18" s="69" t="str">
        <f>IF('2.ชื่อนักเรียน'!D18="","",'2.ชื่อนักเรียน'!D18)</f>
        <v/>
      </c>
      <c r="D18" s="345"/>
      <c r="E18" s="346"/>
      <c r="F18" s="346"/>
      <c r="G18" s="346"/>
      <c r="H18" s="346"/>
      <c r="I18" s="346"/>
      <c r="J18" s="346"/>
      <c r="K18" s="346"/>
      <c r="L18" s="70" t="str">
        <f>IF('2.ชื่อนักเรียน'!R18="มส","ไม่ผ่าน",IF('2.ชื่อนักเรียน'!R18="ย้าย","ย้าย",IF('2.ชื่อนักเรียน'!R18="ร","-",IF(COUNT(D18:K18)&lt;COUNTA($D$10:$K$10),"",IF(AVERAGE(D18:K18)&gt;=2.5,"ดีเยี่ยม",IF(AVERAGE(D18:K18)&gt;=1.5,"ดี",IF(AVERAGE(D18:K18)&gt;=1,"ผ่าน","ไม่ผ่าน")))))))</f>
        <v/>
      </c>
    </row>
    <row r="19" spans="1:12" s="53" customFormat="1" ht="16.5" customHeight="1" x14ac:dyDescent="0.2">
      <c r="A19" s="54">
        <v>9</v>
      </c>
      <c r="B19" s="55" t="str">
        <f>IF('2.ชื่อนักเรียน'!C19="","",'2.ชื่อนักเรียน'!C19)</f>
        <v/>
      </c>
      <c r="C19" s="69" t="str">
        <f>IF('2.ชื่อนักเรียน'!D19="","",'2.ชื่อนักเรียน'!D19)</f>
        <v/>
      </c>
      <c r="D19" s="345"/>
      <c r="E19" s="346"/>
      <c r="F19" s="346"/>
      <c r="G19" s="346"/>
      <c r="H19" s="346"/>
      <c r="I19" s="346"/>
      <c r="J19" s="346"/>
      <c r="K19" s="346"/>
      <c r="L19" s="70" t="str">
        <f>IF('2.ชื่อนักเรียน'!R19="มส","ไม่ผ่าน",IF('2.ชื่อนักเรียน'!R19="ย้าย","ย้าย",IF('2.ชื่อนักเรียน'!R19="ร","-",IF(COUNT(D19:K19)&lt;COUNTA($D$10:$K$10),"",IF(AVERAGE(D19:K19)&gt;=2.5,"ดีเยี่ยม",IF(AVERAGE(D19:K19)&gt;=1.5,"ดี",IF(AVERAGE(D19:K19)&gt;=1,"ผ่าน","ไม่ผ่าน")))))))</f>
        <v/>
      </c>
    </row>
    <row r="20" spans="1:12" s="53" customFormat="1" ht="16.5" customHeight="1" x14ac:dyDescent="0.2">
      <c r="A20" s="54">
        <v>10</v>
      </c>
      <c r="B20" s="55" t="str">
        <f>IF('2.ชื่อนักเรียน'!C20="","",'2.ชื่อนักเรียน'!C20)</f>
        <v/>
      </c>
      <c r="C20" s="69" t="str">
        <f>IF('2.ชื่อนักเรียน'!D20="","",'2.ชื่อนักเรียน'!D20)</f>
        <v/>
      </c>
      <c r="D20" s="345"/>
      <c r="E20" s="346"/>
      <c r="F20" s="346"/>
      <c r="G20" s="346"/>
      <c r="H20" s="346"/>
      <c r="I20" s="346"/>
      <c r="J20" s="346"/>
      <c r="K20" s="346"/>
      <c r="L20" s="70" t="str">
        <f>IF('2.ชื่อนักเรียน'!R20="มส","ไม่ผ่าน",IF('2.ชื่อนักเรียน'!R20="ย้าย","ย้าย",IF('2.ชื่อนักเรียน'!R20="ร","-",IF(COUNT(D20:K20)&lt;COUNTA($D$10:$K$10),"",IF(AVERAGE(D20:K20)&gt;=2.5,"ดีเยี่ยม",IF(AVERAGE(D20:K20)&gt;=1.5,"ดี",IF(AVERAGE(D20:K20)&gt;=1,"ผ่าน","ไม่ผ่าน")))))))</f>
        <v/>
      </c>
    </row>
    <row r="21" spans="1:12" s="53" customFormat="1" ht="16.5" customHeight="1" x14ac:dyDescent="0.2">
      <c r="A21" s="54">
        <v>11</v>
      </c>
      <c r="B21" s="55" t="str">
        <f>IF('2.ชื่อนักเรียน'!C21="","",'2.ชื่อนักเรียน'!C21)</f>
        <v/>
      </c>
      <c r="C21" s="69" t="str">
        <f>IF('2.ชื่อนักเรียน'!D21="","",'2.ชื่อนักเรียน'!D21)</f>
        <v/>
      </c>
      <c r="D21" s="345"/>
      <c r="E21" s="346"/>
      <c r="F21" s="346"/>
      <c r="G21" s="346"/>
      <c r="H21" s="346"/>
      <c r="I21" s="346"/>
      <c r="J21" s="346"/>
      <c r="K21" s="346"/>
      <c r="L21" s="70" t="str">
        <f>IF('2.ชื่อนักเรียน'!R21="มส","ไม่ผ่าน",IF('2.ชื่อนักเรียน'!R21="ย้าย","ย้าย",IF('2.ชื่อนักเรียน'!R21="ร","-",IF(COUNT(D21:K21)&lt;COUNTA($D$10:$K$10),"",IF(AVERAGE(D21:K21)&gt;=2.5,"ดีเยี่ยม",IF(AVERAGE(D21:K21)&gt;=1.5,"ดี",IF(AVERAGE(D21:K21)&gt;=1,"ผ่าน","ไม่ผ่าน")))))))</f>
        <v/>
      </c>
    </row>
    <row r="22" spans="1:12" s="53" customFormat="1" ht="16.5" customHeight="1" x14ac:dyDescent="0.2">
      <c r="A22" s="54">
        <v>12</v>
      </c>
      <c r="B22" s="55" t="str">
        <f>IF('2.ชื่อนักเรียน'!C22="","",'2.ชื่อนักเรียน'!C22)</f>
        <v/>
      </c>
      <c r="C22" s="69" t="str">
        <f>IF('2.ชื่อนักเรียน'!D22="","",'2.ชื่อนักเรียน'!D22)</f>
        <v/>
      </c>
      <c r="D22" s="345"/>
      <c r="E22" s="346"/>
      <c r="F22" s="346"/>
      <c r="G22" s="346"/>
      <c r="H22" s="346"/>
      <c r="I22" s="346"/>
      <c r="J22" s="346"/>
      <c r="K22" s="346"/>
      <c r="L22" s="70" t="str">
        <f>IF('2.ชื่อนักเรียน'!R22="มส","ไม่ผ่าน",IF('2.ชื่อนักเรียน'!R22="ย้าย","ย้าย",IF('2.ชื่อนักเรียน'!R22="ร","-",IF(COUNT(D22:K22)&lt;COUNTA($D$10:$K$10),"",IF(AVERAGE(D22:K22)&gt;=2.5,"ดีเยี่ยม",IF(AVERAGE(D22:K22)&gt;=1.5,"ดี",IF(AVERAGE(D22:K22)&gt;=1,"ผ่าน","ไม่ผ่าน")))))))</f>
        <v/>
      </c>
    </row>
    <row r="23" spans="1:12" s="53" customFormat="1" ht="16.5" customHeight="1" x14ac:dyDescent="0.2">
      <c r="A23" s="54">
        <v>13</v>
      </c>
      <c r="B23" s="55" t="str">
        <f>IF('2.ชื่อนักเรียน'!C23="","",'2.ชื่อนักเรียน'!C23)</f>
        <v/>
      </c>
      <c r="C23" s="69" t="str">
        <f>IF('2.ชื่อนักเรียน'!D23="","",'2.ชื่อนักเรียน'!D23)</f>
        <v/>
      </c>
      <c r="D23" s="345"/>
      <c r="E23" s="346"/>
      <c r="F23" s="346"/>
      <c r="G23" s="346"/>
      <c r="H23" s="346"/>
      <c r="I23" s="346"/>
      <c r="J23" s="346"/>
      <c r="K23" s="346"/>
      <c r="L23" s="70" t="str">
        <f>IF('2.ชื่อนักเรียน'!R23="มส","ไม่ผ่าน",IF('2.ชื่อนักเรียน'!R23="ย้าย","ย้าย",IF('2.ชื่อนักเรียน'!R23="ร","-",IF(COUNT(D23:K23)&lt;COUNTA($D$10:$K$10),"",IF(AVERAGE(D23:K23)&gt;=2.5,"ดีเยี่ยม",IF(AVERAGE(D23:K23)&gt;=1.5,"ดี",IF(AVERAGE(D23:K23)&gt;=1,"ผ่าน","ไม่ผ่าน")))))))</f>
        <v/>
      </c>
    </row>
    <row r="24" spans="1:12" s="53" customFormat="1" ht="16.5" customHeight="1" x14ac:dyDescent="0.2">
      <c r="A24" s="54">
        <v>14</v>
      </c>
      <c r="B24" s="55" t="str">
        <f>IF('2.ชื่อนักเรียน'!C24="","",'2.ชื่อนักเรียน'!C24)</f>
        <v/>
      </c>
      <c r="C24" s="69" t="str">
        <f>IF('2.ชื่อนักเรียน'!D24="","",'2.ชื่อนักเรียน'!D24)</f>
        <v/>
      </c>
      <c r="D24" s="345"/>
      <c r="E24" s="346"/>
      <c r="F24" s="346"/>
      <c r="G24" s="346"/>
      <c r="H24" s="346"/>
      <c r="I24" s="346"/>
      <c r="J24" s="346"/>
      <c r="K24" s="346"/>
      <c r="L24" s="70" t="str">
        <f>IF('2.ชื่อนักเรียน'!R24="มส","ไม่ผ่าน",IF('2.ชื่อนักเรียน'!R24="ย้าย","ย้าย",IF('2.ชื่อนักเรียน'!R24="ร","-",IF(COUNT(D24:K24)&lt;COUNTA($D$10:$K$10),"",IF(AVERAGE(D24:K24)&gt;=2.5,"ดีเยี่ยม",IF(AVERAGE(D24:K24)&gt;=1.5,"ดี",IF(AVERAGE(D24:K24)&gt;=1,"ผ่าน","ไม่ผ่าน")))))))</f>
        <v/>
      </c>
    </row>
    <row r="25" spans="1:12" s="53" customFormat="1" ht="16.5" customHeight="1" x14ac:dyDescent="0.2">
      <c r="A25" s="54">
        <v>15</v>
      </c>
      <c r="B25" s="55" t="str">
        <f>IF('2.ชื่อนักเรียน'!C25="","",'2.ชื่อนักเรียน'!C25)</f>
        <v/>
      </c>
      <c r="C25" s="69" t="str">
        <f>IF('2.ชื่อนักเรียน'!D25="","",'2.ชื่อนักเรียน'!D25)</f>
        <v/>
      </c>
      <c r="D25" s="345"/>
      <c r="E25" s="346"/>
      <c r="F25" s="346"/>
      <c r="G25" s="346"/>
      <c r="H25" s="346"/>
      <c r="I25" s="346"/>
      <c r="J25" s="346"/>
      <c r="K25" s="346"/>
      <c r="L25" s="70" t="str">
        <f>IF('2.ชื่อนักเรียน'!R25="มส","ไม่ผ่าน",IF('2.ชื่อนักเรียน'!R25="ย้าย","ย้าย",IF('2.ชื่อนักเรียน'!R25="ร","-",IF(COUNT(D25:K25)&lt;COUNTA($D$10:$K$10),"",IF(AVERAGE(D25:K25)&gt;=2.5,"ดีเยี่ยม",IF(AVERAGE(D25:K25)&gt;=1.5,"ดี",IF(AVERAGE(D25:K25)&gt;=1,"ผ่าน","ไม่ผ่าน")))))))</f>
        <v/>
      </c>
    </row>
    <row r="26" spans="1:12" s="53" customFormat="1" ht="16.5" customHeight="1" x14ac:dyDescent="0.2">
      <c r="A26" s="54">
        <v>16</v>
      </c>
      <c r="B26" s="55" t="str">
        <f>IF('2.ชื่อนักเรียน'!C26="","",'2.ชื่อนักเรียน'!C26)</f>
        <v/>
      </c>
      <c r="C26" s="69" t="str">
        <f>IF('2.ชื่อนักเรียน'!D26="","",'2.ชื่อนักเรียน'!D26)</f>
        <v/>
      </c>
      <c r="D26" s="345"/>
      <c r="E26" s="346"/>
      <c r="F26" s="346"/>
      <c r="G26" s="346"/>
      <c r="H26" s="346"/>
      <c r="I26" s="346"/>
      <c r="J26" s="346"/>
      <c r="K26" s="346"/>
      <c r="L26" s="70" t="str">
        <f>IF('2.ชื่อนักเรียน'!R26="มส","ไม่ผ่าน",IF('2.ชื่อนักเรียน'!R26="ย้าย","ย้าย",IF('2.ชื่อนักเรียน'!R26="ร","-",IF(COUNT(D26:K26)&lt;COUNTA($D$10:$K$10),"",IF(AVERAGE(D26:K26)&gt;=2.5,"ดีเยี่ยม",IF(AVERAGE(D26:K26)&gt;=1.5,"ดี",IF(AVERAGE(D26:K26)&gt;=1,"ผ่าน","ไม่ผ่าน")))))))</f>
        <v/>
      </c>
    </row>
    <row r="27" spans="1:12" s="53" customFormat="1" ht="16.5" customHeight="1" x14ac:dyDescent="0.2">
      <c r="A27" s="54">
        <v>17</v>
      </c>
      <c r="B27" s="55" t="str">
        <f>IF('2.ชื่อนักเรียน'!C27="","",'2.ชื่อนักเรียน'!C27)</f>
        <v/>
      </c>
      <c r="C27" s="69" t="str">
        <f>IF('2.ชื่อนักเรียน'!D27="","",'2.ชื่อนักเรียน'!D27)</f>
        <v/>
      </c>
      <c r="D27" s="345"/>
      <c r="E27" s="346"/>
      <c r="F27" s="346"/>
      <c r="G27" s="346"/>
      <c r="H27" s="346"/>
      <c r="I27" s="346"/>
      <c r="J27" s="346"/>
      <c r="K27" s="346"/>
      <c r="L27" s="70" t="str">
        <f>IF('2.ชื่อนักเรียน'!R27="มส","ไม่ผ่าน",IF('2.ชื่อนักเรียน'!R27="ย้าย","ย้าย",IF('2.ชื่อนักเรียน'!R27="ร","-",IF(COUNT(D27:K27)&lt;COUNTA($D$10:$K$10),"",IF(AVERAGE(D27:K27)&gt;=2.5,"ดีเยี่ยม",IF(AVERAGE(D27:K27)&gt;=1.5,"ดี",IF(AVERAGE(D27:K27)&gt;=1,"ผ่าน","ไม่ผ่าน")))))))</f>
        <v/>
      </c>
    </row>
    <row r="28" spans="1:12" s="53" customFormat="1" ht="16.5" customHeight="1" x14ac:dyDescent="0.2">
      <c r="A28" s="54">
        <v>18</v>
      </c>
      <c r="B28" s="55" t="str">
        <f>IF('2.ชื่อนักเรียน'!C28="","",'2.ชื่อนักเรียน'!C28)</f>
        <v/>
      </c>
      <c r="C28" s="69" t="str">
        <f>IF('2.ชื่อนักเรียน'!D28="","",'2.ชื่อนักเรียน'!D28)</f>
        <v/>
      </c>
      <c r="D28" s="345"/>
      <c r="E28" s="346"/>
      <c r="F28" s="346"/>
      <c r="G28" s="346"/>
      <c r="H28" s="346"/>
      <c r="I28" s="346"/>
      <c r="J28" s="346"/>
      <c r="K28" s="346"/>
      <c r="L28" s="70" t="str">
        <f>IF('2.ชื่อนักเรียน'!R28="มส","ไม่ผ่าน",IF('2.ชื่อนักเรียน'!R28="ย้าย","ย้าย",IF('2.ชื่อนักเรียน'!R28="ร","-",IF(COUNT(D28:K28)&lt;COUNTA($D$10:$K$10),"",IF(AVERAGE(D28:K28)&gt;=2.5,"ดีเยี่ยม",IF(AVERAGE(D28:K28)&gt;=1.5,"ดี",IF(AVERAGE(D28:K28)&gt;=1,"ผ่าน","ไม่ผ่าน")))))))</f>
        <v/>
      </c>
    </row>
    <row r="29" spans="1:12" s="53" customFormat="1" ht="16.5" customHeight="1" x14ac:dyDescent="0.2">
      <c r="A29" s="54">
        <v>19</v>
      </c>
      <c r="B29" s="55" t="str">
        <f>IF('2.ชื่อนักเรียน'!C29="","",'2.ชื่อนักเรียน'!C29)</f>
        <v/>
      </c>
      <c r="C29" s="69" t="str">
        <f>IF('2.ชื่อนักเรียน'!D29="","",'2.ชื่อนักเรียน'!D29)</f>
        <v/>
      </c>
      <c r="D29" s="345"/>
      <c r="E29" s="346"/>
      <c r="F29" s="346"/>
      <c r="G29" s="346"/>
      <c r="H29" s="346"/>
      <c r="I29" s="346"/>
      <c r="J29" s="346"/>
      <c r="K29" s="346"/>
      <c r="L29" s="70" t="str">
        <f>IF('2.ชื่อนักเรียน'!R29="มส","ไม่ผ่าน",IF('2.ชื่อนักเรียน'!R29="ย้าย","ย้าย",IF('2.ชื่อนักเรียน'!R29="ร","-",IF(COUNT(D29:K29)&lt;COUNTA($D$10:$K$10),"",IF(AVERAGE(D29:K29)&gt;=2.5,"ดีเยี่ยม",IF(AVERAGE(D29:K29)&gt;=1.5,"ดี",IF(AVERAGE(D29:K29)&gt;=1,"ผ่าน","ไม่ผ่าน")))))))</f>
        <v/>
      </c>
    </row>
    <row r="30" spans="1:12" s="53" customFormat="1" ht="16.5" customHeight="1" x14ac:dyDescent="0.2">
      <c r="A30" s="54">
        <v>20</v>
      </c>
      <c r="B30" s="55" t="str">
        <f>IF('2.ชื่อนักเรียน'!C30="","",'2.ชื่อนักเรียน'!C30)</f>
        <v/>
      </c>
      <c r="C30" s="69" t="str">
        <f>IF('2.ชื่อนักเรียน'!D30="","",'2.ชื่อนักเรียน'!D30)</f>
        <v/>
      </c>
      <c r="D30" s="345"/>
      <c r="E30" s="346"/>
      <c r="F30" s="346"/>
      <c r="G30" s="346"/>
      <c r="H30" s="346"/>
      <c r="I30" s="346"/>
      <c r="J30" s="346"/>
      <c r="K30" s="346"/>
      <c r="L30" s="70" t="str">
        <f>IF('2.ชื่อนักเรียน'!R30="มส","ไม่ผ่าน",IF('2.ชื่อนักเรียน'!R30="ย้าย","ย้าย",IF('2.ชื่อนักเรียน'!R30="ร","-",IF(COUNT(D30:K30)&lt;COUNTA($D$10:$K$10),"",IF(AVERAGE(D30:K30)&gt;=2.5,"ดีเยี่ยม",IF(AVERAGE(D30:K30)&gt;=1.5,"ดี",IF(AVERAGE(D30:K30)&gt;=1,"ผ่าน","ไม่ผ่าน")))))))</f>
        <v/>
      </c>
    </row>
    <row r="31" spans="1:12" s="53" customFormat="1" ht="16.5" customHeight="1" x14ac:dyDescent="0.2">
      <c r="A31" s="54">
        <v>21</v>
      </c>
      <c r="B31" s="55" t="str">
        <f>IF('2.ชื่อนักเรียน'!C31="","",'2.ชื่อนักเรียน'!C31)</f>
        <v/>
      </c>
      <c r="C31" s="69" t="str">
        <f>IF('2.ชื่อนักเรียน'!D31="","",'2.ชื่อนักเรียน'!D31)</f>
        <v/>
      </c>
      <c r="D31" s="345"/>
      <c r="E31" s="346"/>
      <c r="F31" s="346"/>
      <c r="G31" s="346"/>
      <c r="H31" s="346"/>
      <c r="I31" s="346"/>
      <c r="J31" s="346"/>
      <c r="K31" s="346"/>
      <c r="L31" s="70" t="str">
        <f>IF('2.ชื่อนักเรียน'!R31="มส","ไม่ผ่าน",IF('2.ชื่อนักเรียน'!R31="ย้าย","ย้าย",IF('2.ชื่อนักเรียน'!R31="ร","-",IF(COUNT(D31:K31)&lt;COUNTA($D$10:$K$10),"",IF(AVERAGE(D31:K31)&gt;=2.5,"ดีเยี่ยม",IF(AVERAGE(D31:K31)&gt;=1.5,"ดี",IF(AVERAGE(D31:K31)&gt;=1,"ผ่าน","ไม่ผ่าน")))))))</f>
        <v/>
      </c>
    </row>
    <row r="32" spans="1:12" s="53" customFormat="1" ht="16.5" customHeight="1" x14ac:dyDescent="0.2">
      <c r="A32" s="54">
        <v>22</v>
      </c>
      <c r="B32" s="55" t="str">
        <f>IF('2.ชื่อนักเรียน'!C32="","",'2.ชื่อนักเรียน'!C32)</f>
        <v/>
      </c>
      <c r="C32" s="71" t="str">
        <f>IF('2.ชื่อนักเรียน'!D32="","",'2.ชื่อนักเรียน'!D32)</f>
        <v/>
      </c>
      <c r="D32" s="345"/>
      <c r="E32" s="346"/>
      <c r="F32" s="346"/>
      <c r="G32" s="346"/>
      <c r="H32" s="346"/>
      <c r="I32" s="346"/>
      <c r="J32" s="346"/>
      <c r="K32" s="346"/>
      <c r="L32" s="70" t="str">
        <f>IF('2.ชื่อนักเรียน'!R32="มส","ไม่ผ่าน",IF('2.ชื่อนักเรียน'!R32="ย้าย","ย้าย",IF('2.ชื่อนักเรียน'!R32="ร","-",IF(COUNT(D32:K32)&lt;COUNTA($D$10:$K$10),"",IF(AVERAGE(D32:K32)&gt;=2.5,"ดีเยี่ยม",IF(AVERAGE(D32:K32)&gt;=1.5,"ดี",IF(AVERAGE(D32:K32)&gt;=1,"ผ่าน","ไม่ผ่าน")))))))</f>
        <v/>
      </c>
    </row>
    <row r="33" spans="1:12" s="53" customFormat="1" ht="16.5" customHeight="1" x14ac:dyDescent="0.2">
      <c r="A33" s="54">
        <v>23</v>
      </c>
      <c r="B33" s="55" t="str">
        <f>IF('2.ชื่อนักเรียน'!C33="","",'2.ชื่อนักเรียน'!C33)</f>
        <v/>
      </c>
      <c r="C33" s="69" t="str">
        <f>IF('2.ชื่อนักเรียน'!D33="","",'2.ชื่อนักเรียน'!D33)</f>
        <v/>
      </c>
      <c r="D33" s="345"/>
      <c r="E33" s="346"/>
      <c r="F33" s="346"/>
      <c r="G33" s="346"/>
      <c r="H33" s="346"/>
      <c r="I33" s="346"/>
      <c r="J33" s="346"/>
      <c r="K33" s="346"/>
      <c r="L33" s="70" t="str">
        <f>IF('2.ชื่อนักเรียน'!R33="มส","ไม่ผ่าน",IF('2.ชื่อนักเรียน'!R33="ย้าย","ย้าย",IF('2.ชื่อนักเรียน'!R33="ร","-",IF(COUNT(D33:K33)&lt;COUNTA($D$10:$K$10),"",IF(AVERAGE(D33:K33)&gt;=2.5,"ดีเยี่ยม",IF(AVERAGE(D33:K33)&gt;=1.5,"ดี",IF(AVERAGE(D33:K33)&gt;=1,"ผ่าน","ไม่ผ่าน")))))))</f>
        <v/>
      </c>
    </row>
    <row r="34" spans="1:12" s="53" customFormat="1" ht="16.5" customHeight="1" x14ac:dyDescent="0.2">
      <c r="A34" s="54">
        <v>24</v>
      </c>
      <c r="B34" s="55" t="str">
        <f>IF('2.ชื่อนักเรียน'!C34="","",'2.ชื่อนักเรียน'!C34)</f>
        <v/>
      </c>
      <c r="C34" s="69" t="str">
        <f>IF('2.ชื่อนักเรียน'!D34="","",'2.ชื่อนักเรียน'!D34)</f>
        <v/>
      </c>
      <c r="D34" s="345"/>
      <c r="E34" s="346"/>
      <c r="F34" s="346"/>
      <c r="G34" s="346"/>
      <c r="H34" s="346"/>
      <c r="I34" s="346"/>
      <c r="J34" s="346"/>
      <c r="K34" s="346"/>
      <c r="L34" s="70" t="str">
        <f>IF('2.ชื่อนักเรียน'!R34="มส","ไม่ผ่าน",IF('2.ชื่อนักเรียน'!R34="ย้าย","ย้าย",IF('2.ชื่อนักเรียน'!R34="ร","-",IF(COUNT(D34:K34)&lt;COUNTA($D$10:$K$10),"",IF(AVERAGE(D34:K34)&gt;=2.5,"ดีเยี่ยม",IF(AVERAGE(D34:K34)&gt;=1.5,"ดี",IF(AVERAGE(D34:K34)&gt;=1,"ผ่าน","ไม่ผ่าน")))))))</f>
        <v/>
      </c>
    </row>
    <row r="35" spans="1:12" s="53" customFormat="1" ht="16.5" customHeight="1" x14ac:dyDescent="0.2">
      <c r="A35" s="54">
        <v>25</v>
      </c>
      <c r="B35" s="55" t="str">
        <f>IF('2.ชื่อนักเรียน'!C35="","",'2.ชื่อนักเรียน'!C35)</f>
        <v/>
      </c>
      <c r="C35" s="69" t="str">
        <f>IF('2.ชื่อนักเรียน'!D35="","",'2.ชื่อนักเรียน'!D35)</f>
        <v/>
      </c>
      <c r="D35" s="345"/>
      <c r="E35" s="346"/>
      <c r="F35" s="346"/>
      <c r="G35" s="346"/>
      <c r="H35" s="346"/>
      <c r="I35" s="346"/>
      <c r="J35" s="346"/>
      <c r="K35" s="346"/>
      <c r="L35" s="70" t="str">
        <f>IF('2.ชื่อนักเรียน'!R35="มส","ไม่ผ่าน",IF('2.ชื่อนักเรียน'!R35="ย้าย","ย้าย",IF('2.ชื่อนักเรียน'!R35="ร","-",IF(COUNT(D35:K35)&lt;COUNTA($D$10:$K$10),"",IF(AVERAGE(D35:K35)&gt;=2.5,"ดีเยี่ยม",IF(AVERAGE(D35:K35)&gt;=1.5,"ดี",IF(AVERAGE(D35:K35)&gt;=1,"ผ่าน","ไม่ผ่าน")))))))</f>
        <v/>
      </c>
    </row>
    <row r="36" spans="1:12" s="53" customFormat="1" ht="16.5" customHeight="1" x14ac:dyDescent="0.2">
      <c r="A36" s="54">
        <v>26</v>
      </c>
      <c r="B36" s="55" t="str">
        <f>IF('2.ชื่อนักเรียน'!C36="","",'2.ชื่อนักเรียน'!C36)</f>
        <v/>
      </c>
      <c r="C36" s="69" t="str">
        <f>IF('2.ชื่อนักเรียน'!D36="","",'2.ชื่อนักเรียน'!D36)</f>
        <v/>
      </c>
      <c r="D36" s="345"/>
      <c r="E36" s="346"/>
      <c r="F36" s="346"/>
      <c r="G36" s="346"/>
      <c r="H36" s="346"/>
      <c r="I36" s="346"/>
      <c r="J36" s="346"/>
      <c r="K36" s="346"/>
      <c r="L36" s="70" t="str">
        <f>IF('2.ชื่อนักเรียน'!R36="มส","ไม่ผ่าน",IF('2.ชื่อนักเรียน'!R36="ย้าย","ย้าย",IF('2.ชื่อนักเรียน'!R36="ร","-",IF(COUNT(D36:K36)&lt;COUNTA($D$10:$K$10),"",IF(AVERAGE(D36:K36)&gt;=2.5,"ดีเยี่ยม",IF(AVERAGE(D36:K36)&gt;=1.5,"ดี",IF(AVERAGE(D36:K36)&gt;=1,"ผ่าน","ไม่ผ่าน")))))))</f>
        <v/>
      </c>
    </row>
    <row r="37" spans="1:12" s="53" customFormat="1" ht="16.5" customHeight="1" x14ac:dyDescent="0.2">
      <c r="A37" s="54">
        <v>27</v>
      </c>
      <c r="B37" s="55" t="str">
        <f>IF('2.ชื่อนักเรียน'!C37="","",'2.ชื่อนักเรียน'!C37)</f>
        <v/>
      </c>
      <c r="C37" s="69" t="str">
        <f>IF('2.ชื่อนักเรียน'!D37="","",'2.ชื่อนักเรียน'!D37)</f>
        <v/>
      </c>
      <c r="D37" s="345"/>
      <c r="E37" s="346"/>
      <c r="F37" s="346"/>
      <c r="G37" s="346"/>
      <c r="H37" s="346"/>
      <c r="I37" s="346"/>
      <c r="J37" s="346"/>
      <c r="K37" s="346"/>
      <c r="L37" s="70" t="str">
        <f>IF('2.ชื่อนักเรียน'!R37="มส","ไม่ผ่าน",IF('2.ชื่อนักเรียน'!R37="ย้าย","ย้าย",IF('2.ชื่อนักเรียน'!R37="ร","-",IF(COUNT(D37:K37)&lt;COUNTA($D$10:$K$10),"",IF(AVERAGE(D37:K37)&gt;=2.5,"ดีเยี่ยม",IF(AVERAGE(D37:K37)&gt;=1.5,"ดี",IF(AVERAGE(D37:K37)&gt;=1,"ผ่าน","ไม่ผ่าน")))))))</f>
        <v/>
      </c>
    </row>
    <row r="38" spans="1:12" s="53" customFormat="1" ht="16.5" customHeight="1" x14ac:dyDescent="0.2">
      <c r="A38" s="54">
        <v>28</v>
      </c>
      <c r="B38" s="55" t="str">
        <f>IF('2.ชื่อนักเรียน'!C38="","",'2.ชื่อนักเรียน'!C38)</f>
        <v/>
      </c>
      <c r="C38" s="69" t="str">
        <f>IF('2.ชื่อนักเรียน'!D38="","",'2.ชื่อนักเรียน'!D38)</f>
        <v/>
      </c>
      <c r="D38" s="345"/>
      <c r="E38" s="346"/>
      <c r="F38" s="346"/>
      <c r="G38" s="346"/>
      <c r="H38" s="346"/>
      <c r="I38" s="346"/>
      <c r="J38" s="346"/>
      <c r="K38" s="346"/>
      <c r="L38" s="70" t="str">
        <f>IF('2.ชื่อนักเรียน'!R38="มส","ไม่ผ่าน",IF('2.ชื่อนักเรียน'!R38="ย้าย","ย้าย",IF('2.ชื่อนักเรียน'!R38="ร","-",IF(COUNT(D38:K38)&lt;COUNTA($D$10:$K$10),"",IF(AVERAGE(D38:K38)&gt;=2.5,"ดีเยี่ยม",IF(AVERAGE(D38:K38)&gt;=1.5,"ดี",IF(AVERAGE(D38:K38)&gt;=1,"ผ่าน","ไม่ผ่าน")))))))</f>
        <v/>
      </c>
    </row>
    <row r="39" spans="1:12" s="53" customFormat="1" ht="16.5" customHeight="1" x14ac:dyDescent="0.2">
      <c r="A39" s="54">
        <v>29</v>
      </c>
      <c r="B39" s="55" t="str">
        <f>IF('2.ชื่อนักเรียน'!C39="","",'2.ชื่อนักเรียน'!C39)</f>
        <v/>
      </c>
      <c r="C39" s="69" t="str">
        <f>IF('2.ชื่อนักเรียน'!D39="","",'2.ชื่อนักเรียน'!D39)</f>
        <v/>
      </c>
      <c r="D39" s="345"/>
      <c r="E39" s="346"/>
      <c r="F39" s="346"/>
      <c r="G39" s="346"/>
      <c r="H39" s="346"/>
      <c r="I39" s="346"/>
      <c r="J39" s="346"/>
      <c r="K39" s="346"/>
      <c r="L39" s="70" t="str">
        <f>IF('2.ชื่อนักเรียน'!R39="มส","ไม่ผ่าน",IF('2.ชื่อนักเรียน'!R39="ย้าย","ย้าย",IF('2.ชื่อนักเรียน'!R39="ร","-",IF(COUNT(D39:K39)&lt;COUNTA($D$10:$K$10),"",IF(AVERAGE(D39:K39)&gt;=2.5,"ดีเยี่ยม",IF(AVERAGE(D39:K39)&gt;=1.5,"ดี",IF(AVERAGE(D39:K39)&gt;=1,"ผ่าน","ไม่ผ่าน")))))))</f>
        <v/>
      </c>
    </row>
    <row r="40" spans="1:12" s="53" customFormat="1" ht="16.5" customHeight="1" x14ac:dyDescent="0.2">
      <c r="A40" s="54">
        <v>30</v>
      </c>
      <c r="B40" s="55" t="str">
        <f>IF('2.ชื่อนักเรียน'!C40="","",'2.ชื่อนักเรียน'!C40)</f>
        <v/>
      </c>
      <c r="C40" s="69" t="str">
        <f>IF('2.ชื่อนักเรียน'!D40="","",'2.ชื่อนักเรียน'!D40)</f>
        <v/>
      </c>
      <c r="D40" s="345"/>
      <c r="E40" s="346"/>
      <c r="F40" s="346"/>
      <c r="G40" s="346"/>
      <c r="H40" s="346"/>
      <c r="I40" s="346"/>
      <c r="J40" s="346"/>
      <c r="K40" s="346"/>
      <c r="L40" s="70" t="str">
        <f>IF('2.ชื่อนักเรียน'!R40="มส","ไม่ผ่าน",IF('2.ชื่อนักเรียน'!R40="ย้าย","ย้าย",IF('2.ชื่อนักเรียน'!R40="ร","-",IF(COUNT(D40:K40)&lt;COUNTA($D$10:$K$10),"",IF(AVERAGE(D40:K40)&gt;=2.5,"ดีเยี่ยม",IF(AVERAGE(D40:K40)&gt;=1.5,"ดี",IF(AVERAGE(D40:K40)&gt;=1,"ผ่าน","ไม่ผ่าน")))))))</f>
        <v/>
      </c>
    </row>
    <row r="41" spans="1:12" s="53" customFormat="1" ht="16.5" customHeight="1" x14ac:dyDescent="0.2">
      <c r="A41" s="54">
        <v>31</v>
      </c>
      <c r="B41" s="55" t="str">
        <f>IF('2.ชื่อนักเรียน'!C41="","",'2.ชื่อนักเรียน'!C41)</f>
        <v/>
      </c>
      <c r="C41" s="69" t="str">
        <f>IF('2.ชื่อนักเรียน'!D41="","",'2.ชื่อนักเรียน'!D41)</f>
        <v/>
      </c>
      <c r="D41" s="345"/>
      <c r="E41" s="346"/>
      <c r="F41" s="346"/>
      <c r="G41" s="346"/>
      <c r="H41" s="346"/>
      <c r="I41" s="346"/>
      <c r="J41" s="346"/>
      <c r="K41" s="346"/>
      <c r="L41" s="70" t="str">
        <f>IF('2.ชื่อนักเรียน'!R41="มส","ไม่ผ่าน",IF('2.ชื่อนักเรียน'!R41="ย้าย","ย้าย",IF('2.ชื่อนักเรียน'!R41="ร","-",IF(COUNT(D41:K41)&lt;COUNTA($D$10:$K$10),"",IF(AVERAGE(D41:K41)&gt;=2.5,"ดีเยี่ยม",IF(AVERAGE(D41:K41)&gt;=1.5,"ดี",IF(AVERAGE(D41:K41)&gt;=1,"ผ่าน","ไม่ผ่าน")))))))</f>
        <v/>
      </c>
    </row>
    <row r="42" spans="1:12" s="53" customFormat="1" ht="16.5" customHeight="1" x14ac:dyDescent="0.2">
      <c r="A42" s="54">
        <v>32</v>
      </c>
      <c r="B42" s="55" t="str">
        <f>IF('2.ชื่อนักเรียน'!C42="","",'2.ชื่อนักเรียน'!C42)</f>
        <v/>
      </c>
      <c r="C42" s="69" t="str">
        <f>IF('2.ชื่อนักเรียน'!D42="","",'2.ชื่อนักเรียน'!D42)</f>
        <v/>
      </c>
      <c r="D42" s="345"/>
      <c r="E42" s="346"/>
      <c r="F42" s="346"/>
      <c r="G42" s="346"/>
      <c r="H42" s="346"/>
      <c r="I42" s="346"/>
      <c r="J42" s="346"/>
      <c r="K42" s="346"/>
      <c r="L42" s="70" t="str">
        <f>IF('2.ชื่อนักเรียน'!R42="มส","ไม่ผ่าน",IF('2.ชื่อนักเรียน'!R42="ย้าย","ย้าย",IF('2.ชื่อนักเรียน'!R42="ร","-",IF(COUNT(D42:K42)&lt;COUNTA($D$10:$K$10),"",IF(AVERAGE(D42:K42)&gt;=2.5,"ดีเยี่ยม",IF(AVERAGE(D42:K42)&gt;=1.5,"ดี",IF(AVERAGE(D42:K42)&gt;=1,"ผ่าน","ไม่ผ่าน")))))))</f>
        <v/>
      </c>
    </row>
    <row r="43" spans="1:12" s="53" customFormat="1" ht="16.5" customHeight="1" x14ac:dyDescent="0.2">
      <c r="A43" s="54">
        <v>33</v>
      </c>
      <c r="B43" s="55" t="str">
        <f>IF('2.ชื่อนักเรียน'!C43="","",'2.ชื่อนักเรียน'!C43)</f>
        <v/>
      </c>
      <c r="C43" s="69" t="str">
        <f>IF('2.ชื่อนักเรียน'!D43="","",'2.ชื่อนักเรียน'!D43)</f>
        <v/>
      </c>
      <c r="D43" s="345"/>
      <c r="E43" s="346"/>
      <c r="F43" s="346"/>
      <c r="G43" s="346"/>
      <c r="H43" s="346"/>
      <c r="I43" s="346"/>
      <c r="J43" s="346"/>
      <c r="K43" s="346"/>
      <c r="L43" s="70" t="str">
        <f>IF('2.ชื่อนักเรียน'!R43="มส","ไม่ผ่าน",IF('2.ชื่อนักเรียน'!R43="ย้าย","ย้าย",IF('2.ชื่อนักเรียน'!R43="ร","-",IF(COUNT(D43:K43)&lt;COUNTA($D$10:$K$10),"",IF(AVERAGE(D43:K43)&gt;=2.5,"ดีเยี่ยม",IF(AVERAGE(D43:K43)&gt;=1.5,"ดี",IF(AVERAGE(D43:K43)&gt;=1,"ผ่าน","ไม่ผ่าน")))))))</f>
        <v/>
      </c>
    </row>
    <row r="44" spans="1:12" s="53" customFormat="1" ht="16.5" customHeight="1" x14ac:dyDescent="0.2">
      <c r="A44" s="54">
        <v>34</v>
      </c>
      <c r="B44" s="55" t="str">
        <f>IF('2.ชื่อนักเรียน'!C44="","",'2.ชื่อนักเรียน'!C44)</f>
        <v/>
      </c>
      <c r="C44" s="69" t="str">
        <f>IF('2.ชื่อนักเรียน'!D44="","",'2.ชื่อนักเรียน'!D44)</f>
        <v/>
      </c>
      <c r="D44" s="345"/>
      <c r="E44" s="346"/>
      <c r="F44" s="346"/>
      <c r="G44" s="346"/>
      <c r="H44" s="346"/>
      <c r="I44" s="346"/>
      <c r="J44" s="346"/>
      <c r="K44" s="346"/>
      <c r="L44" s="70" t="str">
        <f>IF('2.ชื่อนักเรียน'!R44="มส","ไม่ผ่าน",IF('2.ชื่อนักเรียน'!R44="ย้าย","ย้าย",IF('2.ชื่อนักเรียน'!R44="ร","-",IF(COUNT(D44:K44)&lt;COUNTA($D$10:$K$10),"",IF(AVERAGE(D44:K44)&gt;=2.5,"ดีเยี่ยม",IF(AVERAGE(D44:K44)&gt;=1.5,"ดี",IF(AVERAGE(D44:K44)&gt;=1,"ผ่าน","ไม่ผ่าน")))))))</f>
        <v/>
      </c>
    </row>
    <row r="45" spans="1:12" s="53" customFormat="1" ht="16.5" customHeight="1" x14ac:dyDescent="0.2">
      <c r="A45" s="54">
        <v>35</v>
      </c>
      <c r="B45" s="55" t="str">
        <f>IF('2.ชื่อนักเรียน'!C45="","",'2.ชื่อนักเรียน'!C45)</f>
        <v/>
      </c>
      <c r="C45" s="69" t="str">
        <f>IF('2.ชื่อนักเรียน'!D45="","",'2.ชื่อนักเรียน'!D45)</f>
        <v/>
      </c>
      <c r="D45" s="345"/>
      <c r="E45" s="346"/>
      <c r="F45" s="346"/>
      <c r="G45" s="346"/>
      <c r="H45" s="346"/>
      <c r="I45" s="346"/>
      <c r="J45" s="346"/>
      <c r="K45" s="346"/>
      <c r="L45" s="70" t="str">
        <f>IF('2.ชื่อนักเรียน'!R45="มส","ไม่ผ่าน",IF('2.ชื่อนักเรียน'!R45="ย้าย","ย้าย",IF('2.ชื่อนักเรียน'!R45="ร","-",IF(COUNT(D45:K45)&lt;COUNTA($D$10:$K$10),"",IF(AVERAGE(D45:K45)&gt;=2.5,"ดีเยี่ยม",IF(AVERAGE(D45:K45)&gt;=1.5,"ดี",IF(AVERAGE(D45:K45)&gt;=1,"ผ่าน","ไม่ผ่าน")))))))</f>
        <v/>
      </c>
    </row>
    <row r="46" spans="1:12" s="53" customFormat="1" ht="16.5" customHeight="1" x14ac:dyDescent="0.2">
      <c r="A46" s="54">
        <v>36</v>
      </c>
      <c r="B46" s="55" t="str">
        <f>IF('2.ชื่อนักเรียน'!C46="","",'2.ชื่อนักเรียน'!C46)</f>
        <v/>
      </c>
      <c r="C46" s="69" t="str">
        <f>IF('2.ชื่อนักเรียน'!D46="","",'2.ชื่อนักเรียน'!D46)</f>
        <v/>
      </c>
      <c r="D46" s="345"/>
      <c r="E46" s="346"/>
      <c r="F46" s="346"/>
      <c r="G46" s="346"/>
      <c r="H46" s="346"/>
      <c r="I46" s="346"/>
      <c r="J46" s="346"/>
      <c r="K46" s="346"/>
      <c r="L46" s="70" t="str">
        <f>IF('2.ชื่อนักเรียน'!R46="มส","ไม่ผ่าน",IF('2.ชื่อนักเรียน'!R46="ย้าย","ย้าย",IF('2.ชื่อนักเรียน'!R46="ร","-",IF(COUNT(D46:K46)&lt;COUNTA($D$10:$K$10),"",IF(AVERAGE(D46:K46)&gt;=2.5,"ดีเยี่ยม",IF(AVERAGE(D46:K46)&gt;=1.5,"ดี",IF(AVERAGE(D46:K46)&gt;=1,"ผ่าน","ไม่ผ่าน")))))))</f>
        <v/>
      </c>
    </row>
    <row r="47" spans="1:12" s="53" customFormat="1" ht="16.5" customHeight="1" x14ac:dyDescent="0.2">
      <c r="A47" s="54">
        <v>37</v>
      </c>
      <c r="B47" s="55" t="str">
        <f>IF('2.ชื่อนักเรียน'!C47="","",'2.ชื่อนักเรียน'!C47)</f>
        <v/>
      </c>
      <c r="C47" s="69" t="str">
        <f>IF('2.ชื่อนักเรียน'!D47="","",'2.ชื่อนักเรียน'!D47)</f>
        <v/>
      </c>
      <c r="D47" s="345"/>
      <c r="E47" s="346"/>
      <c r="F47" s="346"/>
      <c r="G47" s="346"/>
      <c r="H47" s="346"/>
      <c r="I47" s="346"/>
      <c r="J47" s="346"/>
      <c r="K47" s="346"/>
      <c r="L47" s="70" t="str">
        <f>IF('2.ชื่อนักเรียน'!R47="มส","ไม่ผ่าน",IF('2.ชื่อนักเรียน'!R47="ย้าย","ย้าย",IF('2.ชื่อนักเรียน'!R47="ร","-",IF(COUNT(D47:K47)&lt;COUNTA($D$10:$K$10),"",IF(AVERAGE(D47:K47)&gt;=2.5,"ดีเยี่ยม",IF(AVERAGE(D47:K47)&gt;=1.5,"ดี",IF(AVERAGE(D47:K47)&gt;=1,"ผ่าน","ไม่ผ่าน")))))))</f>
        <v/>
      </c>
    </row>
    <row r="48" spans="1:12" s="53" customFormat="1" ht="16.5" customHeight="1" x14ac:dyDescent="0.2">
      <c r="A48" s="54">
        <v>38</v>
      </c>
      <c r="B48" s="55" t="str">
        <f>IF('2.ชื่อนักเรียน'!C48="","",'2.ชื่อนักเรียน'!C48)</f>
        <v/>
      </c>
      <c r="C48" s="69" t="str">
        <f>IF('2.ชื่อนักเรียน'!D48="","",'2.ชื่อนักเรียน'!D48)</f>
        <v/>
      </c>
      <c r="D48" s="345"/>
      <c r="E48" s="346"/>
      <c r="F48" s="346"/>
      <c r="G48" s="346"/>
      <c r="H48" s="346"/>
      <c r="I48" s="346"/>
      <c r="J48" s="346"/>
      <c r="K48" s="350"/>
      <c r="L48" s="70" t="str">
        <f>IF('2.ชื่อนักเรียน'!R48="มส","ไม่ผ่าน",IF('2.ชื่อนักเรียน'!R48="ย้าย","ย้าย",IF('2.ชื่อนักเรียน'!R48="ร","-",IF(COUNT(D48:K48)&lt;COUNTA($D$10:$K$10),"",IF(AVERAGE(D48:K48)&gt;=2.5,"ดีเยี่ยม",IF(AVERAGE(D48:K48)&gt;=1.5,"ดี",IF(AVERAGE(D48:K48)&gt;=1,"ผ่าน","ไม่ผ่าน")))))))</f>
        <v/>
      </c>
    </row>
    <row r="49" spans="1:12" s="53" customFormat="1" ht="16.5" customHeight="1" x14ac:dyDescent="0.2">
      <c r="A49" s="54">
        <v>39</v>
      </c>
      <c r="B49" s="55" t="str">
        <f>IF('2.ชื่อนักเรียน'!C49="","",'2.ชื่อนักเรียน'!C49)</f>
        <v/>
      </c>
      <c r="C49" s="69" t="str">
        <f>IF('2.ชื่อนักเรียน'!D49="","",'2.ชื่อนักเรียน'!D49)</f>
        <v/>
      </c>
      <c r="D49" s="345"/>
      <c r="E49" s="346"/>
      <c r="F49" s="346"/>
      <c r="G49" s="346"/>
      <c r="H49" s="346"/>
      <c r="I49" s="346"/>
      <c r="J49" s="346"/>
      <c r="K49" s="350"/>
      <c r="L49" s="70" t="str">
        <f>IF('2.ชื่อนักเรียน'!R49="มส","ไม่ผ่าน",IF('2.ชื่อนักเรียน'!R49="ย้าย","ย้าย",IF('2.ชื่อนักเรียน'!R49="ร","-",IF(COUNT(D49:K49)&lt;COUNTA($D$10:$K$10),"",IF(AVERAGE(D49:K49)&gt;=2.5,"ดีเยี่ยม",IF(AVERAGE(D49:K49)&gt;=1.5,"ดี",IF(AVERAGE(D49:K49)&gt;=1,"ผ่าน","ไม่ผ่าน")))))))</f>
        <v/>
      </c>
    </row>
    <row r="50" spans="1:12" s="53" customFormat="1" ht="16.5" customHeight="1" x14ac:dyDescent="0.2">
      <c r="A50" s="54">
        <v>40</v>
      </c>
      <c r="B50" s="55" t="str">
        <f>IF('2.ชื่อนักเรียน'!C50="","",'2.ชื่อนักเรียน'!C50)</f>
        <v/>
      </c>
      <c r="C50" s="69" t="str">
        <f>IF('2.ชื่อนักเรียน'!D50="","",'2.ชื่อนักเรียน'!D50)</f>
        <v/>
      </c>
      <c r="D50" s="345"/>
      <c r="E50" s="346"/>
      <c r="F50" s="346"/>
      <c r="G50" s="346"/>
      <c r="H50" s="346"/>
      <c r="I50" s="346"/>
      <c r="J50" s="346"/>
      <c r="K50" s="350"/>
      <c r="L50" s="70" t="str">
        <f>IF('2.ชื่อนักเรียน'!R50="มส","ไม่ผ่าน",IF('2.ชื่อนักเรียน'!R50="ย้าย","ย้าย",IF('2.ชื่อนักเรียน'!R50="ร","-",IF(COUNT(D50:K50)&lt;COUNTA($D$10:$K$10),"",IF(AVERAGE(D50:K50)&gt;=2.5,"ดีเยี่ยม",IF(AVERAGE(D50:K50)&gt;=1.5,"ดี",IF(AVERAGE(D50:K50)&gt;=1,"ผ่าน","ไม่ผ่าน")))))))</f>
        <v/>
      </c>
    </row>
    <row r="51" spans="1:12" s="53" customFormat="1" ht="16.5" customHeight="1" x14ac:dyDescent="0.2">
      <c r="A51" s="54">
        <v>41</v>
      </c>
      <c r="B51" s="55" t="str">
        <f>IF('2.ชื่อนักเรียน'!C51="","",'2.ชื่อนักเรียน'!C51)</f>
        <v/>
      </c>
      <c r="C51" s="69" t="str">
        <f>IF('2.ชื่อนักเรียน'!D51="","",'2.ชื่อนักเรียน'!D51)</f>
        <v/>
      </c>
      <c r="D51" s="345"/>
      <c r="E51" s="346"/>
      <c r="F51" s="346"/>
      <c r="G51" s="346"/>
      <c r="H51" s="346"/>
      <c r="I51" s="346"/>
      <c r="J51" s="346"/>
      <c r="K51" s="350"/>
      <c r="L51" s="70" t="str">
        <f>IF('2.ชื่อนักเรียน'!R51="มส","ไม่ผ่าน",IF('2.ชื่อนักเรียน'!R51="ย้าย","ย้าย",IF('2.ชื่อนักเรียน'!R51="ร","-",IF(COUNT(D51:K51)&lt;COUNTA($D$10:$K$10),"",IF(AVERAGE(D51:K51)&gt;=2.5,"ดีเยี่ยม",IF(AVERAGE(D51:K51)&gt;=1.5,"ดี",IF(AVERAGE(D51:K51)&gt;=1,"ผ่าน","ไม่ผ่าน")))))))</f>
        <v/>
      </c>
    </row>
    <row r="52" spans="1:12" s="53" customFormat="1" ht="16.5" customHeight="1" x14ac:dyDescent="0.2">
      <c r="A52" s="54">
        <v>42</v>
      </c>
      <c r="B52" s="55" t="str">
        <f>IF('2.ชื่อนักเรียน'!C52="","",'2.ชื่อนักเรียน'!C52)</f>
        <v/>
      </c>
      <c r="C52" s="69" t="str">
        <f>IF('2.ชื่อนักเรียน'!D52="","",'2.ชื่อนักเรียน'!D52)</f>
        <v/>
      </c>
      <c r="D52" s="345"/>
      <c r="E52" s="346"/>
      <c r="F52" s="346"/>
      <c r="G52" s="346"/>
      <c r="H52" s="346"/>
      <c r="I52" s="346"/>
      <c r="J52" s="346"/>
      <c r="K52" s="350"/>
      <c r="L52" s="70" t="str">
        <f>IF('2.ชื่อนักเรียน'!R52="มส","ไม่ผ่าน",IF('2.ชื่อนักเรียน'!R52="ย้าย","ย้าย",IF('2.ชื่อนักเรียน'!R52="ร","-",IF(COUNT(D52:K52)&lt;COUNTA($D$10:$K$10),"",IF(AVERAGE(D52:K52)&gt;=2.5,"ดีเยี่ยม",IF(AVERAGE(D52:K52)&gt;=1.5,"ดี",IF(AVERAGE(D52:K52)&gt;=1,"ผ่าน","ไม่ผ่าน")))))))</f>
        <v/>
      </c>
    </row>
    <row r="53" spans="1:12" s="53" customFormat="1" ht="16.5" customHeight="1" x14ac:dyDescent="0.2">
      <c r="A53" s="54">
        <v>43</v>
      </c>
      <c r="B53" s="55" t="str">
        <f>IF('2.ชื่อนักเรียน'!C53="","",'2.ชื่อนักเรียน'!C53)</f>
        <v/>
      </c>
      <c r="C53" s="69" t="str">
        <f>IF('2.ชื่อนักเรียน'!D53="","",'2.ชื่อนักเรียน'!D53)</f>
        <v/>
      </c>
      <c r="D53" s="345"/>
      <c r="E53" s="346"/>
      <c r="F53" s="346"/>
      <c r="G53" s="346"/>
      <c r="H53" s="346"/>
      <c r="I53" s="346"/>
      <c r="J53" s="346"/>
      <c r="K53" s="350"/>
      <c r="L53" s="70" t="str">
        <f>IF('2.ชื่อนักเรียน'!R53="มส","ไม่ผ่าน",IF('2.ชื่อนักเรียน'!R53="ย้าย","ย้าย",IF('2.ชื่อนักเรียน'!R53="ร","-",IF(COUNT(D53:K53)&lt;COUNTA($D$10:$K$10),"",IF(AVERAGE(D53:K53)&gt;=2.5,"ดีเยี่ยม",IF(AVERAGE(D53:K53)&gt;=1.5,"ดี",IF(AVERAGE(D53:K53)&gt;=1,"ผ่าน","ไม่ผ่าน")))))))</f>
        <v/>
      </c>
    </row>
    <row r="54" spans="1:12" s="53" customFormat="1" ht="16.149999999999999" customHeight="1" x14ac:dyDescent="0.2">
      <c r="A54" s="54">
        <v>44</v>
      </c>
      <c r="B54" s="55" t="str">
        <f>IF('2.ชื่อนักเรียน'!C54="","",'2.ชื่อนักเรียน'!C54)</f>
        <v/>
      </c>
      <c r="C54" s="69" t="str">
        <f>IF('2.ชื่อนักเรียน'!D54="","",'2.ชื่อนักเรียน'!D54)</f>
        <v/>
      </c>
      <c r="D54" s="345"/>
      <c r="E54" s="346"/>
      <c r="F54" s="346"/>
      <c r="G54" s="346"/>
      <c r="H54" s="346"/>
      <c r="I54" s="346"/>
      <c r="J54" s="346"/>
      <c r="K54" s="350"/>
      <c r="L54" s="70" t="str">
        <f>IF('2.ชื่อนักเรียน'!R54="มส","ไม่ผ่าน",IF('2.ชื่อนักเรียน'!R54="ย้าย","ย้าย",IF('2.ชื่อนักเรียน'!R54="ร","-",IF(COUNT(D54:K54)&lt;COUNTA($D$10:$K$10),"",IF(AVERAGE(D54:K54)&gt;=2.5,"ดีเยี่ยม",IF(AVERAGE(D54:K54)&gt;=1.5,"ดี",IF(AVERAGE(D54:K54)&gt;=1,"ผ่าน","ไม่ผ่าน")))))))</f>
        <v/>
      </c>
    </row>
    <row r="55" spans="1:12" s="53" customFormat="1" ht="16.149999999999999" customHeight="1" x14ac:dyDescent="0.2">
      <c r="A55" s="54">
        <v>45</v>
      </c>
      <c r="B55" s="55" t="str">
        <f>IF('2.ชื่อนักเรียน'!C55="","",'2.ชื่อนักเรียน'!C55)</f>
        <v/>
      </c>
      <c r="C55" s="69" t="str">
        <f>IF('2.ชื่อนักเรียน'!D55="","",'2.ชื่อนักเรียน'!D55)</f>
        <v/>
      </c>
      <c r="D55" s="345"/>
      <c r="E55" s="346"/>
      <c r="F55" s="346"/>
      <c r="G55" s="346"/>
      <c r="H55" s="346"/>
      <c r="I55" s="346"/>
      <c r="J55" s="346"/>
      <c r="K55" s="350"/>
      <c r="L55" s="70" t="str">
        <f>IF('2.ชื่อนักเรียน'!R55="มส","ไม่ผ่าน",IF('2.ชื่อนักเรียน'!R55="ย้าย","ย้าย",IF('2.ชื่อนักเรียน'!R55="ร","-",IF(COUNT(D55:K55)&lt;COUNTA($D$10:$K$10),"",IF(AVERAGE(D55:K55)&gt;=2.5,"ดีเยี่ยม",IF(AVERAGE(D55:K55)&gt;=1.5,"ดี",IF(AVERAGE(D55:K55)&gt;=1,"ผ่าน","ไม่ผ่าน")))))))</f>
        <v/>
      </c>
    </row>
    <row r="56" spans="1:12" s="57" customFormat="1" ht="16.149999999999999" customHeight="1" x14ac:dyDescent="0.2">
      <c r="A56" s="54">
        <v>46</v>
      </c>
      <c r="B56" s="55" t="str">
        <f>IF('2.ชื่อนักเรียน'!C56="","",'2.ชื่อนักเรียน'!C56)</f>
        <v/>
      </c>
      <c r="C56" s="69" t="str">
        <f>IF('2.ชื่อนักเรียน'!D56="","",'2.ชื่อนักเรียน'!D56)</f>
        <v/>
      </c>
      <c r="D56" s="345"/>
      <c r="E56" s="346"/>
      <c r="F56" s="346"/>
      <c r="G56" s="346"/>
      <c r="H56" s="346"/>
      <c r="I56" s="346"/>
      <c r="J56" s="346"/>
      <c r="K56" s="350"/>
      <c r="L56" s="70" t="str">
        <f>IF('2.ชื่อนักเรียน'!R56="มส","ไม่ผ่าน",IF('2.ชื่อนักเรียน'!R56="ย้าย","ย้าย",IF('2.ชื่อนักเรียน'!R56="ร","-",IF(COUNT(D56:K56)&lt;COUNTA($D$10:$K$10),"",IF(AVERAGE(D56:K56)&gt;=2.5,"ดีเยี่ยม",IF(AVERAGE(D56:K56)&gt;=1.5,"ดี",IF(AVERAGE(D56:K56)&gt;=1,"ผ่าน","ไม่ผ่าน")))))))</f>
        <v/>
      </c>
    </row>
    <row r="57" spans="1:12" s="59" customFormat="1" ht="16.149999999999999" customHeight="1" x14ac:dyDescent="0.2">
      <c r="A57" s="54">
        <v>47</v>
      </c>
      <c r="B57" s="55" t="str">
        <f>IF('2.ชื่อนักเรียน'!C57="","",'2.ชื่อนักเรียน'!C57)</f>
        <v/>
      </c>
      <c r="C57" s="69" t="str">
        <f>IF('2.ชื่อนักเรียน'!D57="","",'2.ชื่อนักเรียน'!D57)</f>
        <v/>
      </c>
      <c r="D57" s="345"/>
      <c r="E57" s="346"/>
      <c r="F57" s="346"/>
      <c r="G57" s="346"/>
      <c r="H57" s="346"/>
      <c r="I57" s="346"/>
      <c r="J57" s="346"/>
      <c r="K57" s="350"/>
      <c r="L57" s="70" t="str">
        <f>IF('2.ชื่อนักเรียน'!R57="มส","ไม่ผ่าน",IF('2.ชื่อนักเรียน'!R57="ย้าย","ย้าย",IF('2.ชื่อนักเรียน'!R57="ร","-",IF(COUNT(D57:K57)&lt;COUNTA($D$10:$K$10),"",IF(AVERAGE(D57:K57)&gt;=2.5,"ดีเยี่ยม",IF(AVERAGE(D57:K57)&gt;=1.5,"ดี",IF(AVERAGE(D57:K57)&gt;=1,"ผ่าน","ไม่ผ่าน")))))))</f>
        <v/>
      </c>
    </row>
    <row r="58" spans="1:12" s="59" customFormat="1" ht="16.149999999999999" customHeight="1" x14ac:dyDescent="0.2">
      <c r="A58" s="54">
        <v>48</v>
      </c>
      <c r="B58" s="55" t="str">
        <f>IF('2.ชื่อนักเรียน'!C58="","",'2.ชื่อนักเรียน'!C58)</f>
        <v/>
      </c>
      <c r="C58" s="69" t="str">
        <f>IF('2.ชื่อนักเรียน'!D58="","",'2.ชื่อนักเรียน'!D58)</f>
        <v/>
      </c>
      <c r="D58" s="345"/>
      <c r="E58" s="346"/>
      <c r="F58" s="346"/>
      <c r="G58" s="346"/>
      <c r="H58" s="346"/>
      <c r="I58" s="346"/>
      <c r="J58" s="346"/>
      <c r="K58" s="350"/>
      <c r="L58" s="70" t="str">
        <f>IF('2.ชื่อนักเรียน'!R58="มส","ไม่ผ่าน",IF('2.ชื่อนักเรียน'!R58="ย้าย","ย้าย",IF('2.ชื่อนักเรียน'!R58="ร","-",IF(COUNT(D58:K58)&lt;COUNTA($D$10:$K$10),"",IF(AVERAGE(D58:K58)&gt;=2.5,"ดีเยี่ยม",IF(AVERAGE(D58:K58)&gt;=1.5,"ดี",IF(AVERAGE(D58:K58)&gt;=1,"ผ่าน","ไม่ผ่าน")))))))</f>
        <v/>
      </c>
    </row>
    <row r="59" spans="1:12" s="59" customFormat="1" ht="16.149999999999999" customHeight="1" x14ac:dyDescent="0.2">
      <c r="A59" s="54">
        <v>49</v>
      </c>
      <c r="B59" s="55" t="str">
        <f>IF('2.ชื่อนักเรียน'!C59="","",'2.ชื่อนักเรียน'!C59)</f>
        <v/>
      </c>
      <c r="C59" s="69" t="str">
        <f>IF('2.ชื่อนักเรียน'!D59="","",'2.ชื่อนักเรียน'!D59)</f>
        <v/>
      </c>
      <c r="D59" s="345"/>
      <c r="E59" s="346"/>
      <c r="F59" s="346"/>
      <c r="G59" s="346"/>
      <c r="H59" s="346"/>
      <c r="I59" s="346"/>
      <c r="J59" s="346"/>
      <c r="K59" s="350"/>
      <c r="L59" s="70" t="str">
        <f>IF('2.ชื่อนักเรียน'!R59="มส","ไม่ผ่าน",IF('2.ชื่อนักเรียน'!R59="ย้าย","ย้าย",IF('2.ชื่อนักเรียน'!R59="ร","-",IF(COUNT(D59:K59)&lt;COUNTA($D$10:$K$10),"",IF(AVERAGE(D59:K59)&gt;=2.5,"ดีเยี่ยม",IF(AVERAGE(D59:K59)&gt;=1.5,"ดี",IF(AVERAGE(D59:K59)&gt;=1,"ผ่าน","ไม่ผ่าน")))))))</f>
        <v/>
      </c>
    </row>
    <row r="60" spans="1:12" ht="16.149999999999999" customHeight="1" thickBot="1" x14ac:dyDescent="0.4">
      <c r="A60" s="51">
        <v>50</v>
      </c>
      <c r="B60" s="650" t="str">
        <f>IF('2.ชื่อนักเรียน'!C60="","",'2.ชื่อนักเรียน'!C60)</f>
        <v/>
      </c>
      <c r="C60" s="651" t="str">
        <f>IF('2.ชื่อนักเรียน'!D60="","",'2.ชื่อนักเรียน'!D60)</f>
        <v/>
      </c>
      <c r="D60" s="652"/>
      <c r="E60" s="653"/>
      <c r="F60" s="653"/>
      <c r="G60" s="653"/>
      <c r="H60" s="653"/>
      <c r="I60" s="653"/>
      <c r="J60" s="653"/>
      <c r="K60" s="654"/>
      <c r="L60" s="655" t="str">
        <f>IF('2.ชื่อนักเรียน'!R60="มส","ไม่ผ่าน",IF('2.ชื่อนักเรียน'!R60="ย้าย","ย้าย",IF('2.ชื่อนักเรียน'!R60="ร","-",IF(COUNT(D60:K60)&lt;COUNTA($D$10:$K$10),"",IF(AVERAGE(D60:K60)&gt;=2.5,"ดีเยี่ยม",IF(AVERAGE(D60:K60)&gt;=1.5,"ดี",IF(AVERAGE(D60:K60)&gt;=1,"ผ่าน","ไม่ผ่าน")))))))</f>
        <v/>
      </c>
    </row>
    <row r="61" spans="1:12" ht="16.5" customHeight="1" x14ac:dyDescent="0.35">
      <c r="A61" s="56"/>
      <c r="B61" s="58"/>
      <c r="C61" s="58"/>
      <c r="D61" s="60"/>
      <c r="E61" s="60"/>
    </row>
    <row r="62" spans="1:12" ht="12.75" customHeight="1" x14ac:dyDescent="0.35">
      <c r="A62" s="56"/>
      <c r="B62" s="58"/>
      <c r="C62" s="58"/>
      <c r="D62" s="56"/>
      <c r="E62" s="56"/>
    </row>
  </sheetData>
  <sheetProtection algorithmName="SHA-512" hashValue="qmiHCp+7ClblIuLVz6bBFqPdCYrYVADHEjtNxUMeMx95wG79WoTzCEc1bYuJWmvnB5FITeIzVc+SePaltyDLog==" saltValue="qAFMo9lvMeQL6phgv8P04w==" spinCount="100000" sheet="1" objects="1" scenarios="1"/>
  <mergeCells count="3">
    <mergeCell ref="A1:L1"/>
    <mergeCell ref="A2:L2"/>
    <mergeCell ref="B10:C10"/>
  </mergeCells>
  <dataValidations count="1">
    <dataValidation type="list" allowBlank="1" showInputMessage="1" showErrorMessage="1" error="พิมพ์ได้เฉพาะค่า 0,1,2,3" prompt="3=ดีเยี่ยม_x000a_2=ดี_x000a_1=ผ่าน_x000a_0=ไม่ผ่าน" sqref="D11:K60" xr:uid="{00000000-0002-0000-0A00-000000000000}">
      <formula1>"0,1,2,3"</formula1>
    </dataValidation>
  </dataValidations>
  <printOptions horizontalCentered="1" verticalCentered="1"/>
  <pageMargins left="0.39370078740157483" right="0.19685039370078741" top="0.19685039370078741" bottom="0.19685039370078741" header="0.39370078740157483" footer="0.39370078740157483"/>
  <pageSetup paperSize="5" scale="96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50"/>
  </sheetPr>
  <dimension ref="A2:FH164"/>
  <sheetViews>
    <sheetView view="pageBreakPreview" topLeftCell="A30" zoomScale="70" zoomScaleNormal="79" zoomScaleSheetLayoutView="70" workbookViewId="0">
      <selection activeCell="BI34" sqref="BI34:BN34"/>
    </sheetView>
  </sheetViews>
  <sheetFormatPr defaultColWidth="1.42578125" defaultRowHeight="21" x14ac:dyDescent="0.2"/>
  <cols>
    <col min="1" max="37" width="1.42578125" style="75"/>
    <col min="38" max="38" width="3.42578125" style="75" bestFit="1" customWidth="1"/>
    <col min="39" max="73" width="1.42578125" style="75"/>
    <col min="74" max="145" width="1.42578125" style="75" hidden="1" customWidth="1"/>
    <col min="146" max="16384" width="1.42578125" style="75"/>
  </cols>
  <sheetData>
    <row r="2" spans="1:145" ht="45.75" x14ac:dyDescent="0.2">
      <c r="A2" s="273" t="s">
        <v>155</v>
      </c>
      <c r="B2" s="273"/>
      <c r="C2" s="273"/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3"/>
      <c r="Q2" s="273"/>
      <c r="R2" s="273"/>
      <c r="S2" s="273"/>
      <c r="T2" s="273"/>
      <c r="U2" s="273"/>
      <c r="V2" s="273"/>
      <c r="AL2" s="1275">
        <v>1</v>
      </c>
      <c r="AM2" s="1276"/>
      <c r="AN2" s="1276"/>
      <c r="AO2" s="1276"/>
      <c r="AP2" s="1276"/>
      <c r="AQ2" s="1276"/>
      <c r="AR2" s="1276"/>
      <c r="AS2" s="1276"/>
      <c r="AT2" s="1276"/>
      <c r="AU2" s="1276"/>
      <c r="AV2" s="1276"/>
      <c r="AW2" s="1276"/>
      <c r="AX2" s="1276"/>
      <c r="AY2" s="1276"/>
      <c r="AZ2" s="1276"/>
      <c r="BA2" s="1276"/>
      <c r="BB2" s="1276"/>
      <c r="BC2" s="1276"/>
      <c r="BD2" s="1276"/>
      <c r="BE2" s="1276"/>
      <c r="BF2" s="1276"/>
      <c r="BG2" s="1276"/>
      <c r="BH2" s="1276"/>
      <c r="BI2" s="1276"/>
      <c r="BJ2" s="1276"/>
      <c r="BK2" s="1276"/>
      <c r="BL2" s="1276"/>
      <c r="BM2" s="1276"/>
      <c r="BN2" s="1276"/>
      <c r="BO2" s="1276"/>
      <c r="BP2" s="1276"/>
      <c r="BQ2" s="1276"/>
      <c r="BR2" s="1276"/>
      <c r="BS2" s="1276"/>
      <c r="BT2" s="1277"/>
      <c r="BU2" s="356"/>
      <c r="BV2" s="275"/>
    </row>
    <row r="3" spans="1:145" ht="9.75" customHeight="1" x14ac:dyDescent="0.2">
      <c r="A3" s="273"/>
      <c r="B3" s="273"/>
      <c r="C3" s="273"/>
      <c r="D3" s="273"/>
      <c r="E3" s="273"/>
      <c r="F3" s="273"/>
      <c r="G3" s="273"/>
      <c r="H3" s="273"/>
      <c r="I3" s="273"/>
      <c r="J3" s="273"/>
      <c r="K3" s="273"/>
      <c r="L3" s="273"/>
      <c r="M3" s="273"/>
      <c r="N3" s="273"/>
      <c r="O3" s="273"/>
      <c r="P3" s="273"/>
      <c r="Q3" s="273"/>
      <c r="R3" s="273"/>
      <c r="S3" s="273"/>
      <c r="T3" s="273"/>
      <c r="U3" s="273"/>
      <c r="V3" s="273"/>
      <c r="AL3" s="274"/>
      <c r="AM3" s="274"/>
      <c r="AN3" s="274"/>
      <c r="AO3" s="274"/>
      <c r="AP3" s="274"/>
      <c r="AQ3" s="274"/>
      <c r="AR3" s="274"/>
      <c r="AS3" s="274"/>
      <c r="AT3" s="274"/>
      <c r="AU3" s="274"/>
      <c r="AV3" s="274"/>
      <c r="AW3" s="274"/>
      <c r="AX3" s="274"/>
      <c r="AY3" s="274"/>
      <c r="AZ3" s="274"/>
      <c r="BA3" s="274"/>
      <c r="BB3" s="274"/>
      <c r="BC3" s="274"/>
      <c r="BD3" s="274"/>
      <c r="BE3" s="274"/>
      <c r="BF3" s="274"/>
      <c r="BG3" s="274"/>
      <c r="BH3" s="274"/>
      <c r="BI3" s="274"/>
      <c r="BJ3" s="274"/>
      <c r="BK3" s="274"/>
      <c r="BL3" s="274"/>
      <c r="BM3" s="274"/>
      <c r="BN3" s="274"/>
      <c r="BO3" s="274"/>
      <c r="BP3" s="274"/>
      <c r="BQ3" s="274"/>
      <c r="BR3" s="274"/>
      <c r="BS3" s="274"/>
      <c r="BT3" s="274"/>
      <c r="BU3" s="274"/>
      <c r="BV3" s="274"/>
    </row>
    <row r="4" spans="1:145" s="74" customFormat="1" ht="26.25" x14ac:dyDescent="0.4">
      <c r="A4" s="1151" t="s">
        <v>70</v>
      </c>
      <c r="B4" s="1151"/>
      <c r="C4" s="1151"/>
      <c r="D4" s="1151"/>
      <c r="E4" s="1151"/>
      <c r="F4" s="1151"/>
      <c r="G4" s="1151"/>
      <c r="H4" s="1151"/>
      <c r="I4" s="1151"/>
      <c r="J4" s="1151"/>
      <c r="K4" s="1151"/>
      <c r="L4" s="1151"/>
      <c r="M4" s="1151"/>
      <c r="N4" s="1151"/>
      <c r="O4" s="1151"/>
      <c r="P4" s="1151"/>
      <c r="Q4" s="1151"/>
      <c r="R4" s="1151"/>
      <c r="S4" s="1151"/>
      <c r="T4" s="1151"/>
      <c r="U4" s="1151"/>
      <c r="V4" s="1151"/>
      <c r="W4" s="1151"/>
      <c r="X4" s="1151"/>
      <c r="Y4" s="1151"/>
      <c r="Z4" s="1151"/>
      <c r="AA4" s="1151"/>
      <c r="AB4" s="1151"/>
      <c r="AC4" s="1151"/>
      <c r="AD4" s="1151"/>
      <c r="AE4" s="1151"/>
      <c r="AF4" s="1151"/>
      <c r="AG4" s="1151"/>
      <c r="AH4" s="1151"/>
      <c r="AI4" s="1151"/>
      <c r="AJ4" s="1151"/>
      <c r="AK4" s="1151"/>
      <c r="AL4" s="1151"/>
      <c r="AM4" s="1151"/>
      <c r="AN4" s="1151"/>
      <c r="AO4" s="1151"/>
      <c r="AP4" s="1151"/>
      <c r="AQ4" s="1151"/>
      <c r="AR4" s="1151"/>
      <c r="AS4" s="1151"/>
      <c r="AT4" s="1151"/>
      <c r="AU4" s="1151"/>
      <c r="AV4" s="1151"/>
      <c r="AW4" s="1151"/>
      <c r="AX4" s="1151"/>
      <c r="AY4" s="1151"/>
      <c r="AZ4" s="1151"/>
      <c r="BA4" s="1151"/>
      <c r="BB4" s="1151"/>
      <c r="BC4" s="1151"/>
      <c r="BD4" s="1151"/>
      <c r="BE4" s="1151"/>
      <c r="BF4" s="1151"/>
      <c r="BG4" s="1151"/>
      <c r="BH4" s="1151"/>
      <c r="BI4" s="1151"/>
      <c r="BJ4" s="1151"/>
      <c r="BK4" s="1151"/>
      <c r="BL4" s="1151"/>
      <c r="BM4" s="1151"/>
      <c r="BN4" s="1151"/>
      <c r="BO4" s="1151"/>
      <c r="BP4" s="1151"/>
      <c r="BQ4" s="1151"/>
      <c r="BR4" s="1151"/>
      <c r="BS4" s="1151"/>
      <c r="BT4" s="1151"/>
      <c r="BU4" s="360"/>
      <c r="BV4" s="1179" t="s">
        <v>70</v>
      </c>
      <c r="BW4" s="1179"/>
      <c r="BX4" s="1179"/>
      <c r="BY4" s="1179"/>
      <c r="BZ4" s="1179"/>
      <c r="CA4" s="1179"/>
      <c r="CB4" s="1179"/>
      <c r="CC4" s="1179"/>
      <c r="CD4" s="1179"/>
      <c r="CE4" s="1179"/>
      <c r="CF4" s="1179"/>
      <c r="CG4" s="1179"/>
      <c r="CH4" s="1179"/>
      <c r="CI4" s="1179"/>
      <c r="CJ4" s="1179"/>
      <c r="CK4" s="1179"/>
      <c r="CL4" s="1179"/>
      <c r="CM4" s="1179"/>
      <c r="CN4" s="1179"/>
      <c r="CO4" s="1179"/>
      <c r="CP4" s="1179"/>
      <c r="CQ4" s="1179"/>
      <c r="CR4" s="1179"/>
      <c r="CS4" s="1179"/>
      <c r="CT4" s="1179"/>
      <c r="CU4" s="1179"/>
      <c r="CV4" s="1179"/>
      <c r="CW4" s="1179"/>
      <c r="CX4" s="1179"/>
      <c r="CY4" s="1179"/>
      <c r="CZ4" s="1179"/>
      <c r="DA4" s="1179"/>
      <c r="DB4" s="1179"/>
      <c r="DC4" s="1179"/>
      <c r="DD4" s="1179"/>
      <c r="DE4" s="1179"/>
      <c r="DF4" s="1179"/>
      <c r="DG4" s="1179"/>
      <c r="DH4" s="1179"/>
      <c r="DI4" s="1179"/>
      <c r="DJ4" s="1179"/>
      <c r="DK4" s="1179"/>
      <c r="DL4" s="1179"/>
      <c r="DM4" s="1179"/>
      <c r="DN4" s="1179"/>
      <c r="DO4" s="1179"/>
      <c r="DP4" s="1179"/>
      <c r="DQ4" s="1179"/>
      <c r="DR4" s="1179"/>
      <c r="DS4" s="1179"/>
      <c r="DT4" s="1179"/>
      <c r="DU4" s="1179"/>
      <c r="DV4" s="1179"/>
      <c r="DW4" s="1179"/>
      <c r="DX4" s="1179"/>
      <c r="DY4" s="1179"/>
      <c r="DZ4" s="1179"/>
      <c r="EA4" s="1179"/>
      <c r="EB4" s="1179"/>
      <c r="EC4" s="1179"/>
      <c r="ED4" s="1179"/>
      <c r="EE4" s="1179"/>
      <c r="EF4" s="1179"/>
      <c r="EG4" s="1179"/>
      <c r="EH4" s="1179"/>
      <c r="EI4" s="1179"/>
      <c r="EJ4" s="1179"/>
      <c r="EK4" s="1179"/>
      <c r="EL4" s="1179"/>
      <c r="EM4" s="1179"/>
      <c r="EN4" s="1179"/>
      <c r="EO4" s="1179"/>
    </row>
    <row r="5" spans="1:145" ht="21" customHeight="1" x14ac:dyDescent="0.35">
      <c r="A5" s="1152" t="s">
        <v>687</v>
      </c>
      <c r="B5" s="1152"/>
      <c r="C5" s="1152"/>
      <c r="D5" s="1152"/>
      <c r="E5" s="1152"/>
      <c r="F5" s="1152"/>
      <c r="G5" s="1152"/>
      <c r="H5" s="1152"/>
      <c r="I5" s="1152"/>
      <c r="J5" s="1152"/>
      <c r="K5" s="1152"/>
      <c r="L5" s="1152"/>
      <c r="M5" s="1152"/>
      <c r="N5" s="1152"/>
      <c r="O5" s="1152"/>
      <c r="P5" s="1152"/>
      <c r="Q5" s="1152"/>
      <c r="R5" s="1152"/>
      <c r="S5" s="1152"/>
      <c r="T5" s="1152"/>
      <c r="U5" s="1152"/>
      <c r="V5" s="1152"/>
      <c r="W5" s="1152"/>
      <c r="X5" s="1152"/>
      <c r="Y5" s="1152"/>
      <c r="Z5" s="1152"/>
      <c r="AA5" s="1152"/>
      <c r="AB5" s="1152"/>
      <c r="AC5" s="1152"/>
      <c r="AD5" s="1152"/>
      <c r="AE5" s="1152"/>
      <c r="AF5" s="1152"/>
      <c r="AG5" s="1152"/>
      <c r="AH5" s="1152"/>
      <c r="AI5" s="1152"/>
      <c r="AJ5" s="1152"/>
      <c r="AK5" s="1152"/>
      <c r="AL5" s="1152"/>
      <c r="AM5" s="1152"/>
      <c r="AN5" s="1152"/>
      <c r="AO5" s="1152"/>
      <c r="AP5" s="1152"/>
      <c r="AQ5" s="1152"/>
      <c r="AR5" s="1152"/>
      <c r="AS5" s="1152"/>
      <c r="AT5" s="1152"/>
      <c r="AU5" s="1152"/>
      <c r="AV5" s="1152"/>
      <c r="AW5" s="1152"/>
      <c r="AX5" s="1152"/>
      <c r="AY5" s="1152"/>
      <c r="AZ5" s="1152"/>
      <c r="BA5" s="1152"/>
      <c r="BB5" s="1152"/>
      <c r="BC5" s="1152"/>
      <c r="BD5" s="1152"/>
      <c r="BE5" s="1152"/>
      <c r="BF5" s="1152"/>
      <c r="BG5" s="1152"/>
      <c r="BH5" s="1152"/>
      <c r="BI5" s="1152"/>
      <c r="BJ5" s="1152"/>
      <c r="BK5" s="1152"/>
      <c r="BL5" s="1152"/>
      <c r="BM5" s="1152"/>
      <c r="BN5" s="1152"/>
      <c r="BO5" s="1152"/>
      <c r="BP5" s="1152"/>
      <c r="BQ5" s="1152"/>
      <c r="BR5" s="1152"/>
      <c r="BS5" s="1152"/>
      <c r="BT5" s="1152"/>
      <c r="BU5" s="77"/>
      <c r="BV5" s="1180" t="s">
        <v>71</v>
      </c>
      <c r="BW5" s="1180"/>
      <c r="BX5" s="1180"/>
      <c r="BY5" s="1180"/>
      <c r="BZ5" s="1180"/>
      <c r="CA5" s="1180"/>
      <c r="CB5" s="1180"/>
      <c r="CC5" s="1180"/>
      <c r="CD5" s="1180"/>
      <c r="CE5" s="1180"/>
      <c r="CF5" s="1180"/>
      <c r="CG5" s="1180"/>
      <c r="CH5" s="1180"/>
      <c r="CI5" s="1180"/>
      <c r="CJ5" s="1180"/>
      <c r="CK5" s="1180"/>
      <c r="CL5" s="1180"/>
      <c r="CM5" s="1180"/>
      <c r="CN5" s="1180"/>
      <c r="CO5" s="1180"/>
      <c r="CP5" s="1180"/>
      <c r="CQ5" s="1180"/>
      <c r="CR5" s="1180"/>
      <c r="CS5" s="1180"/>
      <c r="CT5" s="1180"/>
      <c r="CU5" s="1180"/>
      <c r="CV5" s="1180"/>
      <c r="CW5" s="1180"/>
      <c r="CX5" s="1180"/>
      <c r="CY5" s="1180"/>
      <c r="CZ5" s="1180"/>
      <c r="DA5" s="1180"/>
      <c r="DB5" s="1180"/>
      <c r="DC5" s="1180"/>
      <c r="DD5" s="1180"/>
      <c r="DE5" s="1180"/>
      <c r="DF5" s="1180"/>
      <c r="DG5" s="1180"/>
      <c r="DH5" s="1180"/>
      <c r="DI5" s="1180"/>
      <c r="DJ5" s="1180"/>
      <c r="DK5" s="1180"/>
      <c r="DL5" s="1180"/>
      <c r="DM5" s="1180"/>
      <c r="DN5" s="1180"/>
      <c r="DO5" s="1180"/>
      <c r="DP5" s="1180"/>
      <c r="DQ5" s="1180"/>
      <c r="DR5" s="1180"/>
      <c r="DS5" s="1180"/>
      <c r="DT5" s="1180"/>
      <c r="DU5" s="1180"/>
      <c r="DV5" s="1180"/>
      <c r="DW5" s="1180"/>
      <c r="DX5" s="1180"/>
      <c r="DY5" s="1180"/>
      <c r="DZ5" s="1180"/>
      <c r="EA5" s="1180"/>
      <c r="EB5" s="1180"/>
      <c r="EC5" s="1180"/>
      <c r="ED5" s="1180"/>
      <c r="EE5" s="1180"/>
      <c r="EF5" s="1180"/>
      <c r="EG5" s="1180"/>
      <c r="EH5" s="1180"/>
      <c r="EI5" s="1180"/>
      <c r="EJ5" s="1180"/>
      <c r="EK5" s="1180"/>
      <c r="EL5" s="1180"/>
      <c r="EM5" s="1180"/>
      <c r="EN5" s="1180"/>
      <c r="EO5" s="1180"/>
    </row>
    <row r="6" spans="1:145" ht="21" customHeight="1" x14ac:dyDescent="0.35">
      <c r="A6" s="1152" t="str">
        <f>IF($AL$2="","ชั้น.........................................ปีการศึกษา....................",CONCATENATE("  ชั้น",'01.ข้อมูลเบื้องต้น'!J2,"  ปีการศึกษา ",'01.ข้อมูลเบื้องต้น'!M2))</f>
        <v xml:space="preserve">  ชั้น  ปีการศึกษา 2567</v>
      </c>
      <c r="B6" s="1152"/>
      <c r="C6" s="1152"/>
      <c r="D6" s="1152"/>
      <c r="E6" s="1152"/>
      <c r="F6" s="1152"/>
      <c r="G6" s="1152"/>
      <c r="H6" s="1152"/>
      <c r="I6" s="1152"/>
      <c r="J6" s="1152"/>
      <c r="K6" s="1152"/>
      <c r="L6" s="1152"/>
      <c r="M6" s="1152"/>
      <c r="N6" s="1152"/>
      <c r="O6" s="1152"/>
      <c r="P6" s="1152"/>
      <c r="Q6" s="1152"/>
      <c r="R6" s="1152"/>
      <c r="S6" s="1152"/>
      <c r="T6" s="1152"/>
      <c r="U6" s="1152"/>
      <c r="V6" s="1152"/>
      <c r="W6" s="1152"/>
      <c r="X6" s="1152"/>
      <c r="Y6" s="1152"/>
      <c r="Z6" s="1152"/>
      <c r="AA6" s="1152"/>
      <c r="AB6" s="1152"/>
      <c r="AC6" s="1152"/>
      <c r="AD6" s="1152"/>
      <c r="AE6" s="1152"/>
      <c r="AF6" s="1152"/>
      <c r="AG6" s="1152"/>
      <c r="AH6" s="1152"/>
      <c r="AI6" s="1152"/>
      <c r="AJ6" s="1152"/>
      <c r="AK6" s="1152"/>
      <c r="AL6" s="1152"/>
      <c r="AM6" s="1152"/>
      <c r="AN6" s="1152"/>
      <c r="AO6" s="1152"/>
      <c r="AP6" s="1152"/>
      <c r="AQ6" s="1152"/>
      <c r="AR6" s="1152"/>
      <c r="AS6" s="1152"/>
      <c r="AT6" s="1152"/>
      <c r="AU6" s="1152"/>
      <c r="AV6" s="1152"/>
      <c r="AW6" s="1152"/>
      <c r="AX6" s="1152"/>
      <c r="AY6" s="1152"/>
      <c r="AZ6" s="1152"/>
      <c r="BA6" s="1152"/>
      <c r="BB6" s="1152"/>
      <c r="BC6" s="1152"/>
      <c r="BD6" s="1152"/>
      <c r="BE6" s="1152"/>
      <c r="BF6" s="1152"/>
      <c r="BG6" s="1152"/>
      <c r="BH6" s="1152"/>
      <c r="BI6" s="1152"/>
      <c r="BJ6" s="1152"/>
      <c r="BK6" s="1152"/>
      <c r="BL6" s="1152"/>
      <c r="BM6" s="1152"/>
      <c r="BN6" s="1152"/>
      <c r="BO6" s="1152"/>
      <c r="BP6" s="1152"/>
      <c r="BQ6" s="1152"/>
      <c r="BR6" s="1152"/>
      <c r="BS6" s="1152"/>
      <c r="BT6" s="1152"/>
      <c r="BU6" s="77"/>
      <c r="BV6" s="1180" t="str">
        <f>IF($AL$2="","ชั้น.........................................ปีการศึกษา....................",CONCATENATE("  ชั้น",'01.ข้อมูลเบื้องต้น'!J2,"  ปีการศึกษา ",'01.ข้อมูลเบื้องต้น'!M2))</f>
        <v xml:space="preserve">  ชั้น  ปีการศึกษา 2567</v>
      </c>
      <c r="BW6" s="1180"/>
      <c r="BX6" s="1180"/>
      <c r="BY6" s="1180"/>
      <c r="BZ6" s="1180"/>
      <c r="CA6" s="1180"/>
      <c r="CB6" s="1180"/>
      <c r="CC6" s="1180"/>
      <c r="CD6" s="1180"/>
      <c r="CE6" s="1180"/>
      <c r="CF6" s="1180"/>
      <c r="CG6" s="1180"/>
      <c r="CH6" s="1180"/>
      <c r="CI6" s="1180"/>
      <c r="CJ6" s="1180"/>
      <c r="CK6" s="1180"/>
      <c r="CL6" s="1180"/>
      <c r="CM6" s="1180"/>
      <c r="CN6" s="1180"/>
      <c r="CO6" s="1180"/>
      <c r="CP6" s="1180"/>
      <c r="CQ6" s="1180"/>
      <c r="CR6" s="1180"/>
      <c r="CS6" s="1180"/>
      <c r="CT6" s="1180"/>
      <c r="CU6" s="1180"/>
      <c r="CV6" s="1180"/>
      <c r="CW6" s="1180"/>
      <c r="CX6" s="1180"/>
      <c r="CY6" s="1180"/>
      <c r="CZ6" s="1180"/>
      <c r="DA6" s="1180"/>
      <c r="DB6" s="1180"/>
      <c r="DC6" s="1180"/>
      <c r="DD6" s="1180"/>
      <c r="DE6" s="1180"/>
      <c r="DF6" s="1180"/>
      <c r="DG6" s="1180"/>
      <c r="DH6" s="1180"/>
      <c r="DI6" s="1180"/>
      <c r="DJ6" s="1180"/>
      <c r="DK6" s="1180"/>
      <c r="DL6" s="1180"/>
      <c r="DM6" s="1180"/>
      <c r="DN6" s="1180"/>
      <c r="DO6" s="1180"/>
      <c r="DP6" s="1180"/>
      <c r="DQ6" s="1180"/>
      <c r="DR6" s="1180"/>
      <c r="DS6" s="1180"/>
      <c r="DT6" s="1180"/>
      <c r="DU6" s="1180"/>
      <c r="DV6" s="1180"/>
      <c r="DW6" s="1180"/>
      <c r="DX6" s="1180"/>
      <c r="DY6" s="1180"/>
      <c r="DZ6" s="1180"/>
      <c r="EA6" s="1180"/>
      <c r="EB6" s="1180"/>
      <c r="EC6" s="1180"/>
      <c r="ED6" s="1180"/>
      <c r="EE6" s="1180"/>
      <c r="EF6" s="1180"/>
      <c r="EG6" s="1180"/>
      <c r="EH6" s="1180"/>
      <c r="EI6" s="1180"/>
      <c r="EJ6" s="1180"/>
      <c r="EK6" s="1180"/>
      <c r="EL6" s="1180"/>
      <c r="EM6" s="1180"/>
      <c r="EN6" s="1180"/>
      <c r="EO6" s="1180"/>
    </row>
    <row r="7" spans="1:145" ht="9" customHeight="1" x14ac:dyDescent="0.35">
      <c r="A7" s="1152"/>
      <c r="B7" s="1152"/>
      <c r="C7" s="1152"/>
      <c r="D7" s="1152"/>
      <c r="E7" s="1152"/>
      <c r="F7" s="1152"/>
      <c r="G7" s="1152"/>
      <c r="H7" s="1152"/>
      <c r="I7" s="1152"/>
      <c r="J7" s="1152"/>
      <c r="K7" s="1152"/>
      <c r="L7" s="1152"/>
      <c r="M7" s="1152"/>
      <c r="N7" s="1152"/>
      <c r="O7" s="1152"/>
      <c r="P7" s="1152"/>
      <c r="Q7" s="1152"/>
      <c r="R7" s="1152"/>
      <c r="S7" s="1152"/>
      <c r="T7" s="1152"/>
      <c r="U7" s="1152"/>
      <c r="V7" s="1152"/>
      <c r="W7" s="1152"/>
      <c r="X7" s="1152"/>
      <c r="Y7" s="1152"/>
      <c r="Z7" s="1152"/>
      <c r="AA7" s="1152"/>
      <c r="AB7" s="1152"/>
      <c r="AC7" s="1152"/>
      <c r="AD7" s="1152"/>
      <c r="AE7" s="1152"/>
      <c r="AF7" s="1152"/>
      <c r="AG7" s="1152"/>
      <c r="AH7" s="1152"/>
      <c r="AI7" s="1152"/>
      <c r="AJ7" s="1152"/>
      <c r="AK7" s="1152"/>
      <c r="AL7" s="1152"/>
      <c r="AM7" s="1152"/>
      <c r="AN7" s="1152"/>
      <c r="AO7" s="1152"/>
      <c r="AP7" s="1152"/>
      <c r="AQ7" s="1152"/>
      <c r="AR7" s="1152"/>
      <c r="AS7" s="1152"/>
      <c r="AT7" s="1152"/>
      <c r="AU7" s="1152"/>
      <c r="AV7" s="1152"/>
      <c r="AW7" s="1152"/>
      <c r="AX7" s="1152"/>
      <c r="AY7" s="1152"/>
      <c r="AZ7" s="1152"/>
      <c r="BA7" s="1152"/>
      <c r="BB7" s="1152"/>
      <c r="BC7" s="1152"/>
      <c r="BD7" s="1152"/>
      <c r="BE7" s="1152"/>
      <c r="BF7" s="1152"/>
      <c r="BG7" s="1152"/>
      <c r="BH7" s="1152"/>
      <c r="BI7" s="1152"/>
      <c r="BJ7" s="1152"/>
      <c r="BK7" s="1152"/>
      <c r="BL7" s="1152"/>
      <c r="BM7" s="1152"/>
      <c r="BN7" s="1152"/>
      <c r="BO7" s="1152"/>
      <c r="BP7" s="1152"/>
      <c r="BQ7" s="1152"/>
      <c r="BR7" s="1152"/>
      <c r="BS7" s="1152"/>
      <c r="BT7" s="1152"/>
      <c r="BU7" s="77"/>
      <c r="BV7" s="1180"/>
      <c r="BW7" s="1180"/>
      <c r="BX7" s="1180"/>
      <c r="BY7" s="1180"/>
      <c r="BZ7" s="1180"/>
      <c r="CA7" s="1180"/>
      <c r="CB7" s="1180"/>
      <c r="CC7" s="1180"/>
      <c r="CD7" s="1180"/>
      <c r="CE7" s="1180"/>
      <c r="CF7" s="1180"/>
      <c r="CG7" s="1180"/>
      <c r="CH7" s="1180"/>
      <c r="CI7" s="1180"/>
      <c r="CJ7" s="1180"/>
      <c r="CK7" s="1180"/>
      <c r="CL7" s="1180"/>
      <c r="CM7" s="1180"/>
      <c r="CN7" s="1180"/>
      <c r="CO7" s="1180"/>
      <c r="CP7" s="1180"/>
      <c r="CQ7" s="1180"/>
      <c r="CR7" s="1180"/>
      <c r="CS7" s="1180"/>
      <c r="CT7" s="1180"/>
      <c r="CU7" s="1180"/>
      <c r="CV7" s="1180"/>
      <c r="CW7" s="1180"/>
      <c r="CX7" s="1180"/>
      <c r="CY7" s="1180"/>
      <c r="CZ7" s="1180"/>
      <c r="DA7" s="1180"/>
      <c r="DB7" s="1180"/>
      <c r="DC7" s="1180"/>
      <c r="DD7" s="1180"/>
      <c r="DE7" s="1180"/>
      <c r="DF7" s="1180"/>
      <c r="DG7" s="1180"/>
      <c r="DH7" s="1180"/>
      <c r="DI7" s="1180"/>
      <c r="DJ7" s="1180"/>
      <c r="DK7" s="1180"/>
      <c r="DL7" s="1180"/>
      <c r="DM7" s="1180"/>
      <c r="DN7" s="1180"/>
      <c r="DO7" s="1180"/>
      <c r="DP7" s="1180"/>
      <c r="DQ7" s="1180"/>
      <c r="DR7" s="1180"/>
      <c r="DS7" s="1180"/>
      <c r="DT7" s="1180"/>
      <c r="DU7" s="1180"/>
      <c r="DV7" s="1180"/>
      <c r="DW7" s="1180"/>
      <c r="DX7" s="1180"/>
      <c r="DY7" s="1180"/>
      <c r="DZ7" s="1180"/>
      <c r="EA7" s="1180"/>
      <c r="EB7" s="1180"/>
      <c r="EC7" s="1180"/>
      <c r="ED7" s="1180"/>
      <c r="EE7" s="1180"/>
      <c r="EF7" s="1180"/>
      <c r="EG7" s="1180"/>
      <c r="EH7" s="1180"/>
      <c r="EI7" s="1180"/>
      <c r="EJ7" s="1180"/>
      <c r="EK7" s="1180"/>
      <c r="EL7" s="1180"/>
      <c r="EM7" s="1180"/>
      <c r="EN7" s="1180"/>
      <c r="EO7" s="1180"/>
    </row>
    <row r="8" spans="1:145" x14ac:dyDescent="0.35">
      <c r="A8" s="1152" t="str">
        <f>IF($AH$14="","ชื่อ.......................................................................เลขประจำตัว...................เลขที่.............",CONCATENATE("ชื่อ  ",VLOOKUP($AL$2,'2.ชื่อนักเรียน'!$A$11:$R$55,3),"   ",VLOOKUP($AL$2,'2.ชื่อนักเรียน'!$A$11:$R$55,4),"        เลขประจำตัว  ",VLOOKUP($AL$2,'2.ชื่อนักเรียน'!$A$11:$R$55,2),"       เลขที่  ",VLOOKUP($AL$2,'2.ชื่อนักเรียน'!$A$11:$R$55,1)))</f>
        <v>ชื่อ.......................................................................เลขประจำตัว...................เลขที่.............</v>
      </c>
      <c r="B8" s="1152"/>
      <c r="C8" s="1152"/>
      <c r="D8" s="1152"/>
      <c r="E8" s="1152"/>
      <c r="F8" s="1152"/>
      <c r="G8" s="1152"/>
      <c r="H8" s="1152"/>
      <c r="I8" s="1152"/>
      <c r="J8" s="1152"/>
      <c r="K8" s="1152"/>
      <c r="L8" s="1152"/>
      <c r="M8" s="1152"/>
      <c r="N8" s="1152"/>
      <c r="O8" s="1152"/>
      <c r="P8" s="1152"/>
      <c r="Q8" s="1152"/>
      <c r="R8" s="1152"/>
      <c r="S8" s="1152"/>
      <c r="T8" s="1152"/>
      <c r="U8" s="1152"/>
      <c r="V8" s="1152"/>
      <c r="W8" s="1152"/>
      <c r="X8" s="1152"/>
      <c r="Y8" s="1152"/>
      <c r="Z8" s="1152"/>
      <c r="AA8" s="1152"/>
      <c r="AB8" s="1152"/>
      <c r="AC8" s="1152"/>
      <c r="AD8" s="1152"/>
      <c r="AE8" s="1152"/>
      <c r="AF8" s="1152"/>
      <c r="AG8" s="1152"/>
      <c r="AH8" s="1152"/>
      <c r="AI8" s="1152"/>
      <c r="AJ8" s="1152"/>
      <c r="AK8" s="1152"/>
      <c r="AL8" s="1152"/>
      <c r="AM8" s="1152"/>
      <c r="AN8" s="1152"/>
      <c r="AO8" s="1152"/>
      <c r="AP8" s="1152"/>
      <c r="AQ8" s="1152"/>
      <c r="AR8" s="1152"/>
      <c r="AS8" s="1152"/>
      <c r="AT8" s="1152"/>
      <c r="AU8" s="1152"/>
      <c r="AV8" s="1152"/>
      <c r="AW8" s="1152"/>
      <c r="AX8" s="1152"/>
      <c r="AY8" s="1152"/>
      <c r="AZ8" s="1152"/>
      <c r="BA8" s="1152"/>
      <c r="BB8" s="1152"/>
      <c r="BC8" s="1152"/>
      <c r="BD8" s="1152"/>
      <c r="BE8" s="1152"/>
      <c r="BF8" s="1152"/>
      <c r="BG8" s="1152"/>
      <c r="BH8" s="1152"/>
      <c r="BI8" s="1152"/>
      <c r="BJ8" s="1152"/>
      <c r="BK8" s="1152"/>
      <c r="BL8" s="1152"/>
      <c r="BM8" s="1152"/>
      <c r="BN8" s="1152"/>
      <c r="BO8" s="1152"/>
      <c r="BP8" s="1152"/>
      <c r="BQ8" s="1152"/>
      <c r="BR8" s="1152"/>
      <c r="BS8" s="1152"/>
      <c r="BT8" s="1152"/>
      <c r="BU8" s="77"/>
      <c r="BV8" s="1180" t="str">
        <f>IF($AH$14="","ชื่อ.......................................................................เลขประจำตัว...................เลขที่.............",CONCATENATE("ชื่อ  ",VLOOKUP($AL$2,'2.ชื่อนักเรียน'!A11:R55,3),"   ",VLOOKUP($AL$2,'2.ชื่อนักเรียน'!A11:R55,4),"        เลขประจำตัว  ",VLOOKUP($AL$2,'2.ชื่อนักเรียน'!A11:R55,2),"       เลขที่  ",VLOOKUP($AL$2,'2.ชื่อนักเรียน'!A11:R55,1)))</f>
        <v>ชื่อ.......................................................................เลขประจำตัว...................เลขที่.............</v>
      </c>
      <c r="BW8" s="1180"/>
      <c r="BX8" s="1180"/>
      <c r="BY8" s="1180"/>
      <c r="BZ8" s="1180"/>
      <c r="CA8" s="1180"/>
      <c r="CB8" s="1180"/>
      <c r="CC8" s="1180"/>
      <c r="CD8" s="1180"/>
      <c r="CE8" s="1180"/>
      <c r="CF8" s="1180"/>
      <c r="CG8" s="1180"/>
      <c r="CH8" s="1180"/>
      <c r="CI8" s="1180"/>
      <c r="CJ8" s="1180"/>
      <c r="CK8" s="1180"/>
      <c r="CL8" s="1180"/>
      <c r="CM8" s="1180"/>
      <c r="CN8" s="1180"/>
      <c r="CO8" s="1180"/>
      <c r="CP8" s="1180"/>
      <c r="CQ8" s="1180"/>
      <c r="CR8" s="1180"/>
      <c r="CS8" s="1180"/>
      <c r="CT8" s="1180"/>
      <c r="CU8" s="1180"/>
      <c r="CV8" s="1180"/>
      <c r="CW8" s="1180"/>
      <c r="CX8" s="1180"/>
      <c r="CY8" s="1180"/>
      <c r="CZ8" s="1180"/>
      <c r="DA8" s="1180"/>
      <c r="DB8" s="1180"/>
      <c r="DC8" s="1180"/>
      <c r="DD8" s="1180"/>
      <c r="DE8" s="1180"/>
      <c r="DF8" s="1180"/>
      <c r="DG8" s="1180"/>
      <c r="DH8" s="1180"/>
      <c r="DI8" s="1180"/>
      <c r="DJ8" s="1180"/>
      <c r="DK8" s="1180"/>
      <c r="DL8" s="1180"/>
      <c r="DM8" s="1180"/>
      <c r="DN8" s="1180"/>
      <c r="DO8" s="1180"/>
      <c r="DP8" s="1180"/>
      <c r="DQ8" s="1180"/>
      <c r="DR8" s="1180"/>
      <c r="DS8" s="1180"/>
      <c r="DT8" s="1180"/>
      <c r="DU8" s="1180"/>
      <c r="DV8" s="1180"/>
      <c r="DW8" s="1180"/>
      <c r="DX8" s="1180"/>
      <c r="DY8" s="1180"/>
      <c r="DZ8" s="1180"/>
      <c r="EA8" s="1180"/>
      <c r="EB8" s="1180"/>
      <c r="EC8" s="1180"/>
      <c r="ED8" s="1180"/>
      <c r="EE8" s="1180"/>
      <c r="EF8" s="1180"/>
      <c r="EG8" s="1180"/>
      <c r="EH8" s="1180"/>
      <c r="EI8" s="1180"/>
      <c r="EJ8" s="1180"/>
      <c r="EK8" s="1180"/>
      <c r="EL8" s="1180"/>
      <c r="EM8" s="1180"/>
      <c r="EN8" s="1180"/>
      <c r="EO8" s="1180"/>
    </row>
    <row r="9" spans="1:145" ht="9" customHeight="1" thickBot="1" x14ac:dyDescent="0.4">
      <c r="A9" s="464"/>
      <c r="B9" s="464"/>
      <c r="C9" s="465"/>
      <c r="D9" s="465"/>
      <c r="E9" s="465"/>
      <c r="F9" s="466"/>
      <c r="G9" s="467"/>
      <c r="H9" s="467"/>
      <c r="I9" s="466"/>
      <c r="J9" s="465"/>
      <c r="K9" s="468"/>
      <c r="L9" s="468"/>
      <c r="M9" s="468"/>
      <c r="N9" s="468"/>
      <c r="O9" s="468"/>
      <c r="P9" s="468"/>
      <c r="Q9" s="468"/>
      <c r="R9" s="468"/>
      <c r="S9" s="468"/>
      <c r="T9" s="468"/>
      <c r="U9" s="468"/>
      <c r="V9" s="468"/>
      <c r="W9" s="468"/>
      <c r="X9" s="468"/>
      <c r="Y9" s="468"/>
      <c r="Z9" s="468"/>
      <c r="AA9" s="468"/>
      <c r="AB9" s="468"/>
      <c r="AC9" s="468"/>
      <c r="AD9" s="468"/>
      <c r="AE9" s="468"/>
      <c r="AF9" s="468"/>
      <c r="AG9" s="468"/>
      <c r="AH9" s="468"/>
      <c r="AI9" s="468"/>
      <c r="AJ9" s="468"/>
      <c r="AK9" s="468"/>
      <c r="AL9" s="468"/>
      <c r="AM9" s="468"/>
      <c r="AN9" s="468"/>
      <c r="AO9" s="468"/>
      <c r="AP9" s="468"/>
      <c r="AQ9" s="468"/>
      <c r="AR9" s="468"/>
      <c r="AS9" s="468"/>
      <c r="AT9" s="468"/>
      <c r="AU9" s="468"/>
      <c r="AV9" s="468"/>
      <c r="AW9" s="468"/>
      <c r="AX9" s="468"/>
      <c r="AY9" s="468"/>
      <c r="AZ9" s="468"/>
      <c r="BA9" s="468"/>
      <c r="BB9" s="468"/>
      <c r="BC9" s="468"/>
      <c r="BD9" s="468"/>
      <c r="BE9" s="468"/>
      <c r="BF9" s="468"/>
      <c r="BG9" s="468"/>
      <c r="BH9" s="468"/>
      <c r="BI9" s="468"/>
      <c r="BJ9" s="468"/>
      <c r="BK9" s="468"/>
      <c r="BL9" s="468"/>
      <c r="BM9" s="468"/>
      <c r="BN9" s="468"/>
      <c r="BO9" s="468"/>
      <c r="BP9" s="468"/>
      <c r="BQ9" s="468"/>
      <c r="BR9" s="468"/>
      <c r="BS9" s="468"/>
      <c r="BT9" s="468"/>
      <c r="BV9" s="77"/>
      <c r="BW9" s="77"/>
      <c r="BX9" s="76"/>
      <c r="BY9" s="76"/>
      <c r="BZ9" s="76"/>
      <c r="CA9" s="78"/>
      <c r="CB9" s="79"/>
      <c r="CC9" s="79"/>
      <c r="CD9" s="78"/>
      <c r="CE9" s="76"/>
    </row>
    <row r="10" spans="1:145" s="80" customFormat="1" ht="23.25" customHeight="1" x14ac:dyDescent="0.2">
      <c r="A10" s="1081" t="s">
        <v>16</v>
      </c>
      <c r="B10" s="1082"/>
      <c r="C10" s="1082"/>
      <c r="D10" s="1082"/>
      <c r="E10" s="1082"/>
      <c r="F10" s="1082"/>
      <c r="G10" s="1082"/>
      <c r="H10" s="1087" t="s">
        <v>17</v>
      </c>
      <c r="I10" s="1087"/>
      <c r="J10" s="1087"/>
      <c r="K10" s="1087"/>
      <c r="L10" s="1087"/>
      <c r="M10" s="1087"/>
      <c r="N10" s="1087"/>
      <c r="O10" s="1087"/>
      <c r="P10" s="1087"/>
      <c r="Q10" s="1087"/>
      <c r="R10" s="1087"/>
      <c r="S10" s="1087"/>
      <c r="T10" s="1087"/>
      <c r="U10" s="1087"/>
      <c r="V10" s="1087"/>
      <c r="W10" s="1087"/>
      <c r="X10" s="1087"/>
      <c r="Y10" s="1087"/>
      <c r="Z10" s="1087"/>
      <c r="AA10" s="1089" t="s">
        <v>103</v>
      </c>
      <c r="AB10" s="1089"/>
      <c r="AC10" s="1089"/>
      <c r="AD10" s="1089"/>
      <c r="AE10" s="1089"/>
      <c r="AF10" s="1089"/>
      <c r="AG10" s="1089"/>
      <c r="AH10" s="1087" t="s">
        <v>110</v>
      </c>
      <c r="AI10" s="1087"/>
      <c r="AJ10" s="1087"/>
      <c r="AK10" s="1087"/>
      <c r="AL10" s="1087"/>
      <c r="AM10" s="1087"/>
      <c r="AN10" s="1087"/>
      <c r="AO10" s="1087"/>
      <c r="AP10" s="1087"/>
      <c r="AQ10" s="1087"/>
      <c r="AR10" s="1087"/>
      <c r="AS10" s="1087"/>
      <c r="AT10" s="1087"/>
      <c r="AU10" s="1087"/>
      <c r="AV10" s="1087"/>
      <c r="AW10" s="1087"/>
      <c r="AX10" s="1087"/>
      <c r="AY10" s="1087"/>
      <c r="AZ10" s="1087"/>
      <c r="BA10" s="1087"/>
      <c r="BB10" s="1087"/>
      <c r="BC10" s="1091" t="s">
        <v>48</v>
      </c>
      <c r="BD10" s="1091"/>
      <c r="BE10" s="1091"/>
      <c r="BF10" s="1091"/>
      <c r="BG10" s="1091"/>
      <c r="BH10" s="1091"/>
      <c r="BI10" s="1091" t="s">
        <v>73</v>
      </c>
      <c r="BJ10" s="1091"/>
      <c r="BK10" s="1091"/>
      <c r="BL10" s="1091"/>
      <c r="BM10" s="1091"/>
      <c r="BN10" s="1091"/>
      <c r="BO10" s="1091" t="s">
        <v>82</v>
      </c>
      <c r="BP10" s="1091"/>
      <c r="BQ10" s="1091"/>
      <c r="BR10" s="1091"/>
      <c r="BS10" s="1091"/>
      <c r="BT10" s="1094"/>
      <c r="BU10" s="357"/>
      <c r="BV10" s="1181" t="s">
        <v>16</v>
      </c>
      <c r="BW10" s="1182"/>
      <c r="BX10" s="1182"/>
      <c r="BY10" s="1182"/>
      <c r="BZ10" s="1182"/>
      <c r="CA10" s="1182"/>
      <c r="CB10" s="1182"/>
      <c r="CC10" s="1187" t="s">
        <v>17</v>
      </c>
      <c r="CD10" s="1187"/>
      <c r="CE10" s="1187"/>
      <c r="CF10" s="1187"/>
      <c r="CG10" s="1187"/>
      <c r="CH10" s="1187"/>
      <c r="CI10" s="1187"/>
      <c r="CJ10" s="1187"/>
      <c r="CK10" s="1187"/>
      <c r="CL10" s="1187"/>
      <c r="CM10" s="1187"/>
      <c r="CN10" s="1187"/>
      <c r="CO10" s="1187"/>
      <c r="CP10" s="1187"/>
      <c r="CQ10" s="1187"/>
      <c r="CR10" s="1187"/>
      <c r="CS10" s="1187"/>
      <c r="CT10" s="1187"/>
      <c r="CU10" s="1187"/>
      <c r="CV10" s="1189" t="s">
        <v>103</v>
      </c>
      <c r="CW10" s="1189"/>
      <c r="CX10" s="1189"/>
      <c r="CY10" s="1189"/>
      <c r="CZ10" s="1189"/>
      <c r="DA10" s="1189"/>
      <c r="DB10" s="1189"/>
      <c r="DC10" s="1187" t="s">
        <v>110</v>
      </c>
      <c r="DD10" s="1187"/>
      <c r="DE10" s="1187"/>
      <c r="DF10" s="1187"/>
      <c r="DG10" s="1187"/>
      <c r="DH10" s="1187"/>
      <c r="DI10" s="1187"/>
      <c r="DJ10" s="1187"/>
      <c r="DK10" s="1187"/>
      <c r="DL10" s="1187"/>
      <c r="DM10" s="1187"/>
      <c r="DN10" s="1187"/>
      <c r="DO10" s="1187"/>
      <c r="DP10" s="1187"/>
      <c r="DQ10" s="1187"/>
      <c r="DR10" s="1187"/>
      <c r="DS10" s="1187"/>
      <c r="DT10" s="1187"/>
      <c r="DU10" s="1187"/>
      <c r="DV10" s="1187"/>
      <c r="DW10" s="1187"/>
      <c r="DX10" s="1191" t="s">
        <v>48</v>
      </c>
      <c r="DY10" s="1191"/>
      <c r="DZ10" s="1191"/>
      <c r="EA10" s="1191"/>
      <c r="EB10" s="1191"/>
      <c r="EC10" s="1191"/>
      <c r="ED10" s="1191" t="s">
        <v>73</v>
      </c>
      <c r="EE10" s="1191"/>
      <c r="EF10" s="1191"/>
      <c r="EG10" s="1191"/>
      <c r="EH10" s="1191"/>
      <c r="EI10" s="1191"/>
      <c r="EJ10" s="1191" t="s">
        <v>156</v>
      </c>
      <c r="EK10" s="1191"/>
      <c r="EL10" s="1191"/>
      <c r="EM10" s="1191"/>
      <c r="EN10" s="1191"/>
      <c r="EO10" s="1194"/>
    </row>
    <row r="11" spans="1:145" s="80" customFormat="1" ht="23.25" customHeight="1" x14ac:dyDescent="0.2">
      <c r="A11" s="1083"/>
      <c r="B11" s="1084"/>
      <c r="C11" s="1084"/>
      <c r="D11" s="1084"/>
      <c r="E11" s="1084"/>
      <c r="F11" s="1084"/>
      <c r="G11" s="1084"/>
      <c r="H11" s="1088"/>
      <c r="I11" s="1088"/>
      <c r="J11" s="1088"/>
      <c r="K11" s="1088"/>
      <c r="L11" s="1088"/>
      <c r="M11" s="1088"/>
      <c r="N11" s="1088"/>
      <c r="O11" s="1088"/>
      <c r="P11" s="1088"/>
      <c r="Q11" s="1088"/>
      <c r="R11" s="1088"/>
      <c r="S11" s="1088"/>
      <c r="T11" s="1088"/>
      <c r="U11" s="1088"/>
      <c r="V11" s="1088"/>
      <c r="W11" s="1088"/>
      <c r="X11" s="1088"/>
      <c r="Y11" s="1088"/>
      <c r="Z11" s="1088"/>
      <c r="AA11" s="1090"/>
      <c r="AB11" s="1090"/>
      <c r="AC11" s="1090"/>
      <c r="AD11" s="1090"/>
      <c r="AE11" s="1090"/>
      <c r="AF11" s="1090"/>
      <c r="AG11" s="1090"/>
      <c r="AH11" s="1097" t="s">
        <v>101</v>
      </c>
      <c r="AI11" s="1098"/>
      <c r="AJ11" s="1098"/>
      <c r="AK11" s="1098"/>
      <c r="AL11" s="1098"/>
      <c r="AM11" s="1098"/>
      <c r="AN11" s="1098"/>
      <c r="AO11" s="1099"/>
      <c r="AP11" s="1097" t="s">
        <v>102</v>
      </c>
      <c r="AQ11" s="1098"/>
      <c r="AR11" s="1098"/>
      <c r="AS11" s="1098"/>
      <c r="AT11" s="1098"/>
      <c r="AU11" s="1098"/>
      <c r="AV11" s="1098"/>
      <c r="AW11" s="1099"/>
      <c r="AX11" s="1100" t="s">
        <v>62</v>
      </c>
      <c r="AY11" s="1100"/>
      <c r="AZ11" s="1100"/>
      <c r="BA11" s="1100"/>
      <c r="BB11" s="1100"/>
      <c r="BC11" s="1092"/>
      <c r="BD11" s="1092"/>
      <c r="BE11" s="1092"/>
      <c r="BF11" s="1092"/>
      <c r="BG11" s="1092"/>
      <c r="BH11" s="1092"/>
      <c r="BI11" s="1092"/>
      <c r="BJ11" s="1092"/>
      <c r="BK11" s="1092"/>
      <c r="BL11" s="1092"/>
      <c r="BM11" s="1092"/>
      <c r="BN11" s="1092"/>
      <c r="BO11" s="1092"/>
      <c r="BP11" s="1092"/>
      <c r="BQ11" s="1092"/>
      <c r="BR11" s="1092"/>
      <c r="BS11" s="1092"/>
      <c r="BT11" s="1095"/>
      <c r="BU11" s="357"/>
      <c r="BV11" s="1183"/>
      <c r="BW11" s="1184"/>
      <c r="BX11" s="1184"/>
      <c r="BY11" s="1184"/>
      <c r="BZ11" s="1184"/>
      <c r="CA11" s="1184"/>
      <c r="CB11" s="1184"/>
      <c r="CC11" s="1188"/>
      <c r="CD11" s="1188"/>
      <c r="CE11" s="1188"/>
      <c r="CF11" s="1188"/>
      <c r="CG11" s="1188"/>
      <c r="CH11" s="1188"/>
      <c r="CI11" s="1188"/>
      <c r="CJ11" s="1188"/>
      <c r="CK11" s="1188"/>
      <c r="CL11" s="1188"/>
      <c r="CM11" s="1188"/>
      <c r="CN11" s="1188"/>
      <c r="CO11" s="1188"/>
      <c r="CP11" s="1188"/>
      <c r="CQ11" s="1188"/>
      <c r="CR11" s="1188"/>
      <c r="CS11" s="1188"/>
      <c r="CT11" s="1188"/>
      <c r="CU11" s="1188"/>
      <c r="CV11" s="1190"/>
      <c r="CW11" s="1190"/>
      <c r="CX11" s="1190"/>
      <c r="CY11" s="1190"/>
      <c r="CZ11" s="1190"/>
      <c r="DA11" s="1190"/>
      <c r="DB11" s="1190"/>
      <c r="DC11" s="1197" t="s">
        <v>101</v>
      </c>
      <c r="DD11" s="1198"/>
      <c r="DE11" s="1198"/>
      <c r="DF11" s="1198"/>
      <c r="DG11" s="1198"/>
      <c r="DH11" s="1198"/>
      <c r="DI11" s="1198"/>
      <c r="DJ11" s="1199"/>
      <c r="DK11" s="1197" t="s">
        <v>102</v>
      </c>
      <c r="DL11" s="1198"/>
      <c r="DM11" s="1198"/>
      <c r="DN11" s="1198"/>
      <c r="DO11" s="1198"/>
      <c r="DP11" s="1198"/>
      <c r="DQ11" s="1198"/>
      <c r="DR11" s="1199"/>
      <c r="DS11" s="1200" t="s">
        <v>62</v>
      </c>
      <c r="DT11" s="1200"/>
      <c r="DU11" s="1200"/>
      <c r="DV11" s="1200"/>
      <c r="DW11" s="1200"/>
      <c r="DX11" s="1192"/>
      <c r="DY11" s="1192"/>
      <c r="DZ11" s="1192"/>
      <c r="EA11" s="1192"/>
      <c r="EB11" s="1192"/>
      <c r="EC11" s="1192"/>
      <c r="ED11" s="1192"/>
      <c r="EE11" s="1192"/>
      <c r="EF11" s="1192"/>
      <c r="EG11" s="1192"/>
      <c r="EH11" s="1192"/>
      <c r="EI11" s="1192"/>
      <c r="EJ11" s="1192"/>
      <c r="EK11" s="1192"/>
      <c r="EL11" s="1192"/>
      <c r="EM11" s="1192"/>
      <c r="EN11" s="1192"/>
      <c r="EO11" s="1195"/>
    </row>
    <row r="12" spans="1:145" s="80" customFormat="1" ht="19.5" customHeight="1" x14ac:dyDescent="0.2">
      <c r="A12" s="1085"/>
      <c r="B12" s="1086"/>
      <c r="C12" s="1086"/>
      <c r="D12" s="1086"/>
      <c r="E12" s="1086"/>
      <c r="F12" s="1086"/>
      <c r="G12" s="1086"/>
      <c r="H12" s="1088"/>
      <c r="I12" s="1088"/>
      <c r="J12" s="1088"/>
      <c r="K12" s="1088"/>
      <c r="L12" s="1088"/>
      <c r="M12" s="1088"/>
      <c r="N12" s="1088"/>
      <c r="O12" s="1088"/>
      <c r="P12" s="1088"/>
      <c r="Q12" s="1088"/>
      <c r="R12" s="1088"/>
      <c r="S12" s="1088"/>
      <c r="T12" s="1088"/>
      <c r="U12" s="1088"/>
      <c r="V12" s="1088"/>
      <c r="W12" s="1088"/>
      <c r="X12" s="1088"/>
      <c r="Y12" s="1088"/>
      <c r="Z12" s="1088"/>
      <c r="AA12" s="1090"/>
      <c r="AB12" s="1090"/>
      <c r="AC12" s="1090"/>
      <c r="AD12" s="1090"/>
      <c r="AE12" s="1090"/>
      <c r="AF12" s="1090"/>
      <c r="AG12" s="1090"/>
      <c r="AH12" s="1101" t="s">
        <v>72</v>
      </c>
      <c r="AI12" s="1101"/>
      <c r="AJ12" s="1101"/>
      <c r="AK12" s="1101"/>
      <c r="AL12" s="1101" t="s">
        <v>82</v>
      </c>
      <c r="AM12" s="1101"/>
      <c r="AN12" s="1101"/>
      <c r="AO12" s="1101"/>
      <c r="AP12" s="1101" t="s">
        <v>72</v>
      </c>
      <c r="AQ12" s="1101"/>
      <c r="AR12" s="1101"/>
      <c r="AS12" s="1101"/>
      <c r="AT12" s="1101" t="s">
        <v>82</v>
      </c>
      <c r="AU12" s="1101"/>
      <c r="AV12" s="1101"/>
      <c r="AW12" s="1101"/>
      <c r="AX12" s="1100"/>
      <c r="AY12" s="1100"/>
      <c r="AZ12" s="1100"/>
      <c r="BA12" s="1100"/>
      <c r="BB12" s="1100"/>
      <c r="BC12" s="1093"/>
      <c r="BD12" s="1093"/>
      <c r="BE12" s="1093"/>
      <c r="BF12" s="1093"/>
      <c r="BG12" s="1093"/>
      <c r="BH12" s="1093"/>
      <c r="BI12" s="1093"/>
      <c r="BJ12" s="1093"/>
      <c r="BK12" s="1093"/>
      <c r="BL12" s="1093"/>
      <c r="BM12" s="1093"/>
      <c r="BN12" s="1093"/>
      <c r="BO12" s="1093"/>
      <c r="BP12" s="1093"/>
      <c r="BQ12" s="1093"/>
      <c r="BR12" s="1093"/>
      <c r="BS12" s="1093"/>
      <c r="BT12" s="1096"/>
      <c r="BU12" s="357"/>
      <c r="BV12" s="1185"/>
      <c r="BW12" s="1186"/>
      <c r="BX12" s="1186"/>
      <c r="BY12" s="1186"/>
      <c r="BZ12" s="1186"/>
      <c r="CA12" s="1186"/>
      <c r="CB12" s="1186"/>
      <c r="CC12" s="1188"/>
      <c r="CD12" s="1188"/>
      <c r="CE12" s="1188"/>
      <c r="CF12" s="1188"/>
      <c r="CG12" s="1188"/>
      <c r="CH12" s="1188"/>
      <c r="CI12" s="1188"/>
      <c r="CJ12" s="1188"/>
      <c r="CK12" s="1188"/>
      <c r="CL12" s="1188"/>
      <c r="CM12" s="1188"/>
      <c r="CN12" s="1188"/>
      <c r="CO12" s="1188"/>
      <c r="CP12" s="1188"/>
      <c r="CQ12" s="1188"/>
      <c r="CR12" s="1188"/>
      <c r="CS12" s="1188"/>
      <c r="CT12" s="1188"/>
      <c r="CU12" s="1188"/>
      <c r="CV12" s="1190"/>
      <c r="CW12" s="1190"/>
      <c r="CX12" s="1190"/>
      <c r="CY12" s="1190"/>
      <c r="CZ12" s="1190"/>
      <c r="DA12" s="1190"/>
      <c r="DB12" s="1190"/>
      <c r="DC12" s="1201" t="s">
        <v>72</v>
      </c>
      <c r="DD12" s="1201"/>
      <c r="DE12" s="1201"/>
      <c r="DF12" s="1201"/>
      <c r="DG12" s="1201" t="s">
        <v>82</v>
      </c>
      <c r="DH12" s="1201"/>
      <c r="DI12" s="1201"/>
      <c r="DJ12" s="1201"/>
      <c r="DK12" s="1201" t="s">
        <v>72</v>
      </c>
      <c r="DL12" s="1201"/>
      <c r="DM12" s="1201"/>
      <c r="DN12" s="1201"/>
      <c r="DO12" s="1201" t="s">
        <v>82</v>
      </c>
      <c r="DP12" s="1201"/>
      <c r="DQ12" s="1201"/>
      <c r="DR12" s="1201"/>
      <c r="DS12" s="1200"/>
      <c r="DT12" s="1200"/>
      <c r="DU12" s="1200"/>
      <c r="DV12" s="1200"/>
      <c r="DW12" s="1200"/>
      <c r="DX12" s="1193"/>
      <c r="DY12" s="1193"/>
      <c r="DZ12" s="1193"/>
      <c r="EA12" s="1193"/>
      <c r="EB12" s="1193"/>
      <c r="EC12" s="1193"/>
      <c r="ED12" s="1193"/>
      <c r="EE12" s="1193"/>
      <c r="EF12" s="1193"/>
      <c r="EG12" s="1193"/>
      <c r="EH12" s="1193"/>
      <c r="EI12" s="1193"/>
      <c r="EJ12" s="1193"/>
      <c r="EK12" s="1193"/>
      <c r="EL12" s="1193"/>
      <c r="EM12" s="1193"/>
      <c r="EN12" s="1193"/>
      <c r="EO12" s="1196"/>
    </row>
    <row r="13" spans="1:145" ht="19.5" customHeight="1" x14ac:dyDescent="0.3">
      <c r="A13" s="1104" t="s">
        <v>35</v>
      </c>
      <c r="B13" s="1105"/>
      <c r="C13" s="1105"/>
      <c r="D13" s="1105"/>
      <c r="E13" s="1105"/>
      <c r="F13" s="1105"/>
      <c r="G13" s="1105"/>
      <c r="H13" s="1105"/>
      <c r="I13" s="1105"/>
      <c r="J13" s="1105"/>
      <c r="K13" s="1105"/>
      <c r="L13" s="1105"/>
      <c r="M13" s="1105"/>
      <c r="N13" s="1105"/>
      <c r="O13" s="1105"/>
      <c r="P13" s="1105"/>
      <c r="Q13" s="1105"/>
      <c r="R13" s="1105"/>
      <c r="S13" s="1105"/>
      <c r="T13" s="1105"/>
      <c r="U13" s="1105"/>
      <c r="V13" s="1105"/>
      <c r="W13" s="1105"/>
      <c r="X13" s="1105"/>
      <c r="Y13" s="1105"/>
      <c r="Z13" s="1105"/>
      <c r="AA13" s="1105"/>
      <c r="AB13" s="1105"/>
      <c r="AC13" s="1105"/>
      <c r="AD13" s="1105"/>
      <c r="AE13" s="1105"/>
      <c r="AF13" s="1105"/>
      <c r="AG13" s="1105"/>
      <c r="AH13" s="1105"/>
      <c r="AI13" s="1105"/>
      <c r="AJ13" s="1105"/>
      <c r="AK13" s="1105"/>
      <c r="AL13" s="1105"/>
      <c r="AM13" s="1105"/>
      <c r="AN13" s="1105"/>
      <c r="AO13" s="1105"/>
      <c r="AP13" s="1105"/>
      <c r="AQ13" s="1105"/>
      <c r="AR13" s="1105"/>
      <c r="AS13" s="1105"/>
      <c r="AT13" s="1105"/>
      <c r="AU13" s="1105"/>
      <c r="AV13" s="1105"/>
      <c r="AW13" s="1105"/>
      <c r="AX13" s="1105"/>
      <c r="AY13" s="1105"/>
      <c r="AZ13" s="1105"/>
      <c r="BA13" s="1105"/>
      <c r="BB13" s="1105"/>
      <c r="BC13" s="1105"/>
      <c r="BD13" s="1105"/>
      <c r="BE13" s="1105"/>
      <c r="BF13" s="1105"/>
      <c r="BG13" s="1105"/>
      <c r="BH13" s="1105"/>
      <c r="BI13" s="1105"/>
      <c r="BJ13" s="1105"/>
      <c r="BK13" s="1105"/>
      <c r="BL13" s="1105"/>
      <c r="BM13" s="1105"/>
      <c r="BN13" s="1105"/>
      <c r="BO13" s="1105"/>
      <c r="BP13" s="1105"/>
      <c r="BQ13" s="1105"/>
      <c r="BR13" s="1105"/>
      <c r="BS13" s="1105"/>
      <c r="BT13" s="1153"/>
      <c r="BU13" s="358"/>
      <c r="BV13" s="1202" t="s">
        <v>35</v>
      </c>
      <c r="BW13" s="1203"/>
      <c r="BX13" s="1203"/>
      <c r="BY13" s="1203"/>
      <c r="BZ13" s="1203"/>
      <c r="CA13" s="1203"/>
      <c r="CB13" s="1203"/>
      <c r="CC13" s="1203"/>
      <c r="CD13" s="1203"/>
      <c r="CE13" s="1203"/>
      <c r="CF13" s="1203"/>
      <c r="CG13" s="1203"/>
      <c r="CH13" s="1203"/>
      <c r="CI13" s="1203"/>
      <c r="CJ13" s="1203"/>
      <c r="CK13" s="1203"/>
      <c r="CL13" s="1203"/>
      <c r="CM13" s="1203"/>
      <c r="CN13" s="1203"/>
      <c r="CO13" s="1203"/>
      <c r="CP13" s="1203"/>
      <c r="CQ13" s="1203"/>
      <c r="CR13" s="1203"/>
      <c r="CS13" s="1203"/>
      <c r="CT13" s="1203"/>
      <c r="CU13" s="1203"/>
      <c r="CV13" s="1203"/>
      <c r="CW13" s="1203"/>
      <c r="CX13" s="1203"/>
      <c r="CY13" s="1203"/>
      <c r="CZ13" s="1203"/>
      <c r="DA13" s="1203"/>
      <c r="DB13" s="1203"/>
      <c r="DC13" s="1203"/>
      <c r="DD13" s="1203"/>
      <c r="DE13" s="1203"/>
      <c r="DF13" s="1203"/>
      <c r="DG13" s="1203"/>
      <c r="DH13" s="1203"/>
      <c r="DI13" s="1203"/>
      <c r="DJ13" s="1203"/>
      <c r="DK13" s="1203"/>
      <c r="DL13" s="1203"/>
      <c r="DM13" s="1203"/>
      <c r="DN13" s="1203"/>
      <c r="DO13" s="1203"/>
      <c r="DP13" s="1203"/>
      <c r="DQ13" s="1203"/>
      <c r="DR13" s="1203"/>
      <c r="DS13" s="1203"/>
      <c r="DT13" s="1203"/>
      <c r="DU13" s="1203"/>
      <c r="DV13" s="1203"/>
      <c r="DW13" s="1203"/>
      <c r="DX13" s="1203"/>
      <c r="DY13" s="1203"/>
      <c r="DZ13" s="1203"/>
      <c r="EA13" s="1203"/>
      <c r="EB13" s="1203"/>
      <c r="EC13" s="1203"/>
      <c r="ED13" s="1203"/>
      <c r="EE13" s="1203"/>
      <c r="EF13" s="1203"/>
      <c r="EG13" s="1203"/>
      <c r="EH13" s="1203"/>
      <c r="EI13" s="1203"/>
      <c r="EJ13" s="1203"/>
      <c r="EK13" s="1203"/>
      <c r="EL13" s="1203"/>
      <c r="EM13" s="1203"/>
      <c r="EN13" s="1203"/>
      <c r="EO13" s="1204"/>
    </row>
    <row r="14" spans="1:145" ht="19.5" customHeight="1" x14ac:dyDescent="0.3">
      <c r="A14" s="1068" t="str">
        <f>IF('01.ข้อมูลเบื้องต้น'!B8="","",'01.ข้อมูลเบื้องต้น'!B8)</f>
        <v/>
      </c>
      <c r="B14" s="1069"/>
      <c r="C14" s="1069"/>
      <c r="D14" s="1069"/>
      <c r="E14" s="1069"/>
      <c r="F14" s="1069"/>
      <c r="G14" s="1069"/>
      <c r="H14" s="1070" t="str">
        <f>IF('01.ข้อมูลเบื้องต้น'!C8="","",'01.ข้อมูลเบื้องต้น'!C8)</f>
        <v/>
      </c>
      <c r="I14" s="1071"/>
      <c r="J14" s="1071"/>
      <c r="K14" s="1071"/>
      <c r="L14" s="1071"/>
      <c r="M14" s="1071"/>
      <c r="N14" s="1071"/>
      <c r="O14" s="1071"/>
      <c r="P14" s="1071"/>
      <c r="Q14" s="1071"/>
      <c r="R14" s="1071"/>
      <c r="S14" s="1071"/>
      <c r="T14" s="1071"/>
      <c r="U14" s="1071"/>
      <c r="V14" s="1071"/>
      <c r="W14" s="1071"/>
      <c r="X14" s="1071"/>
      <c r="Y14" s="1071"/>
      <c r="Z14" s="1072"/>
      <c r="AA14" s="1073" t="str">
        <f>IF('01.ข้อมูลเบื้องต้น'!E8="","",'01.ข้อมูลเบื้องต้น'!E8)</f>
        <v/>
      </c>
      <c r="AB14" s="1074"/>
      <c r="AC14" s="1074"/>
      <c r="AD14" s="1074"/>
      <c r="AE14" s="1074"/>
      <c r="AF14" s="1074"/>
      <c r="AG14" s="1075"/>
      <c r="AH14" s="1076" t="str">
        <f>IF(VLOOKUP($AL$2,'02.คีย์เทอม1'!$A$9:$DY$53,10,FALSE)="","",VLOOKUP($AL$2,'02.คีย์เทอม1'!$A$9:$DY$53,10,FALSE))</f>
        <v/>
      </c>
      <c r="AI14" s="1076"/>
      <c r="AJ14" s="1076"/>
      <c r="AK14" s="1076"/>
      <c r="AL14" s="1076" t="str">
        <f>IF(VLOOKUP($AL$2,'02.คีย์เทอม1'!$A$9:$DY$53,11,FALSE)="","",VLOOKUP($AL$2,'02.คีย์เทอม1'!$A$9:$DY$53,11,FALSE))</f>
        <v/>
      </c>
      <c r="AM14" s="1076"/>
      <c r="AN14" s="1076"/>
      <c r="AO14" s="1076"/>
      <c r="AP14" s="1076" t="str">
        <f>IF(VLOOKUP($AL$2,'03.คีย์เทอม2'!$A$9:$DY$53,10,FALSE)="","",VLOOKUP($AL$2,'03.คีย์เทอม2'!$A$9:$DY$53,10,FALSE))</f>
        <v/>
      </c>
      <c r="AQ14" s="1076"/>
      <c r="AR14" s="1076"/>
      <c r="AS14" s="1076"/>
      <c r="AT14" s="1076" t="str">
        <f>IF(VLOOKUP($AL$2,'03.คีย์เทอม2'!$A$9:$DY$53,11,FALSE)="","",VLOOKUP($AL$2,'03.คีย์เทอม2'!$A$9:$DY$53,11,FALSE))</f>
        <v/>
      </c>
      <c r="AU14" s="1076"/>
      <c r="AV14" s="1076"/>
      <c r="AW14" s="1076"/>
      <c r="AX14" s="1077" t="str">
        <f>IF(OR(AH14="",AP14=""),"",IF(COUNT(AL14)=1,AL14,AH14)+IF(COUNT(AT14)=1,AT14,AP14))</f>
        <v/>
      </c>
      <c r="AY14" s="1077"/>
      <c r="AZ14" s="1077"/>
      <c r="BA14" s="1077"/>
      <c r="BB14" s="1077"/>
      <c r="BC14" s="1078" t="str">
        <f>IF(AX14="","",AX14*100/200)</f>
        <v/>
      </c>
      <c r="BD14" s="1079"/>
      <c r="BE14" s="1079"/>
      <c r="BF14" s="1079"/>
      <c r="BG14" s="1079"/>
      <c r="BH14" s="1080"/>
      <c r="BI14" s="1064" t="str">
        <f>IF(BC14="","",IF(BC14&gt;=80,4,IF(BC14&gt;=75,3.5,IF(BC14&gt;=70,3,IF(BC14&gt;=65,2.5,IF(BC14&gt;=60,2,IF(BC14&gt;=55,1.5,IF(BC14&gt;=50,1,0))))))))</f>
        <v/>
      </c>
      <c r="BJ14" s="1065"/>
      <c r="BK14" s="1065"/>
      <c r="BL14" s="1065"/>
      <c r="BM14" s="1065"/>
      <c r="BN14" s="1066"/>
      <c r="BO14" s="1064"/>
      <c r="BP14" s="1065"/>
      <c r="BQ14" s="1065"/>
      <c r="BR14" s="1065"/>
      <c r="BS14" s="1065"/>
      <c r="BT14" s="1067"/>
      <c r="BU14" s="217"/>
      <c r="BV14" s="1205" t="str">
        <f>IF('01.ข้อมูลเบื้องต้น'!B8="","",'01.ข้อมูลเบื้องต้น'!B8)</f>
        <v/>
      </c>
      <c r="BW14" s="1206"/>
      <c r="BX14" s="1206"/>
      <c r="BY14" s="1206"/>
      <c r="BZ14" s="1206"/>
      <c r="CA14" s="1206"/>
      <c r="CB14" s="1206"/>
      <c r="CC14" s="1207" t="str">
        <f>IF('01.ข้อมูลเบื้องต้น'!C8="","",'01.ข้อมูลเบื้องต้น'!C8)</f>
        <v/>
      </c>
      <c r="CD14" s="1208"/>
      <c r="CE14" s="1208"/>
      <c r="CF14" s="1208"/>
      <c r="CG14" s="1208"/>
      <c r="CH14" s="1208"/>
      <c r="CI14" s="1208"/>
      <c r="CJ14" s="1208"/>
      <c r="CK14" s="1208"/>
      <c r="CL14" s="1208"/>
      <c r="CM14" s="1208"/>
      <c r="CN14" s="1208"/>
      <c r="CO14" s="1208"/>
      <c r="CP14" s="1208"/>
      <c r="CQ14" s="1208"/>
      <c r="CR14" s="1208"/>
      <c r="CS14" s="1208"/>
      <c r="CT14" s="1208"/>
      <c r="CU14" s="1209"/>
      <c r="CV14" s="1210" t="str">
        <f>IF('01.ข้อมูลเบื้องต้น'!E8="","",'01.ข้อมูลเบื้องต้น'!E8)</f>
        <v/>
      </c>
      <c r="CW14" s="1211"/>
      <c r="CX14" s="1211"/>
      <c r="CY14" s="1211"/>
      <c r="CZ14" s="1211"/>
      <c r="DA14" s="1211"/>
      <c r="DB14" s="1212"/>
      <c r="DC14" s="1213" t="str">
        <f>IF(VLOOKUP($AL$2,'02.คีย์เทอม1'!$A$9:$DY$53,10,FALSE)="","",VLOOKUP($AL$2,'02.คีย์เทอม1'!$A$9:$DY$53,10,FALSE))</f>
        <v/>
      </c>
      <c r="DD14" s="1213"/>
      <c r="DE14" s="1213"/>
      <c r="DF14" s="1213"/>
      <c r="DG14" s="1213" t="str">
        <f>IF(VLOOKUP($AL$2,'02.คีย์เทอม1'!$A$9:$DY$53,11,FALSE)="","",VLOOKUP($AL$2,'02.คีย์เทอม1'!$A$9:$DY$53,11,FALSE))</f>
        <v/>
      </c>
      <c r="DH14" s="1213"/>
      <c r="DI14" s="1213"/>
      <c r="DJ14" s="1213"/>
      <c r="DK14" s="1213" t="str">
        <f>IF(VLOOKUP($AL$2,'03.คีย์เทอม2'!$A$9:$DY$53,10,FALSE)="","",VLOOKUP($AL$2,'03.คีย์เทอม2'!$A$9:$DY$53,10,FALSE))</f>
        <v/>
      </c>
      <c r="DL14" s="1213"/>
      <c r="DM14" s="1213"/>
      <c r="DN14" s="1213"/>
      <c r="DO14" s="1213" t="str">
        <f>IF(VLOOKUP($AL$2,'03.คีย์เทอม2'!$A$9:$DY$53,11,FALSE)="","",VLOOKUP($AL$2,'03.คีย์เทอม2'!$A$9:$DY$53,11,FALSE))</f>
        <v/>
      </c>
      <c r="DP14" s="1213"/>
      <c r="DQ14" s="1213"/>
      <c r="DR14" s="1213"/>
      <c r="DS14" s="1214" t="str">
        <f>IF(OR(DC14="",DK14=""),"",IF(COUNT(DG14)=1,DG14,DC14)+IF(COUNT(DO14)=1,DO14,DK14))</f>
        <v/>
      </c>
      <c r="DT14" s="1214"/>
      <c r="DU14" s="1214"/>
      <c r="DV14" s="1214"/>
      <c r="DW14" s="1214"/>
      <c r="DX14" s="1215" t="str">
        <f>IF(DS14="","",DS14*100/200)</f>
        <v/>
      </c>
      <c r="DY14" s="1216"/>
      <c r="DZ14" s="1216"/>
      <c r="EA14" s="1216"/>
      <c r="EB14" s="1216"/>
      <c r="EC14" s="1217"/>
      <c r="ED14" s="1218" t="str">
        <f>IF(DX14="","",IF(DX14&gt;=80,4,IF(DX14&gt;=75,3.5,IF(DX14&gt;=70,3,IF(DX14&gt;=65,2.5,IF(DX14&gt;=60,2,IF(DX14&gt;=55,1.5,IF(DX14&gt;=50,1,0))))))))</f>
        <v/>
      </c>
      <c r="EE14" s="1219"/>
      <c r="EF14" s="1219"/>
      <c r="EG14" s="1219"/>
      <c r="EH14" s="1219"/>
      <c r="EI14" s="1220"/>
      <c r="EJ14" s="1218" t="str">
        <f>IF(DX14&lt;50,0,IF(DX14="ร",0,IF(DX14="มส",0,IF(DX14="","",CV14))))</f>
        <v/>
      </c>
      <c r="EK14" s="1219"/>
      <c r="EL14" s="1219"/>
      <c r="EM14" s="1219"/>
      <c r="EN14" s="1219"/>
      <c r="EO14" s="1221"/>
    </row>
    <row r="15" spans="1:145" ht="19.5" customHeight="1" x14ac:dyDescent="0.3">
      <c r="A15" s="1068" t="str">
        <f>IF('01.ข้อมูลเบื้องต้น'!B9="","",'01.ข้อมูลเบื้องต้น'!B9)</f>
        <v/>
      </c>
      <c r="B15" s="1069"/>
      <c r="C15" s="1069"/>
      <c r="D15" s="1069"/>
      <c r="E15" s="1069"/>
      <c r="F15" s="1069"/>
      <c r="G15" s="1069"/>
      <c r="H15" s="1070" t="str">
        <f>IF('01.ข้อมูลเบื้องต้น'!C9="","",'01.ข้อมูลเบื้องต้น'!C9)</f>
        <v/>
      </c>
      <c r="I15" s="1071"/>
      <c r="J15" s="1071"/>
      <c r="K15" s="1071"/>
      <c r="L15" s="1071"/>
      <c r="M15" s="1071"/>
      <c r="N15" s="1071"/>
      <c r="O15" s="1071"/>
      <c r="P15" s="1071"/>
      <c r="Q15" s="1071"/>
      <c r="R15" s="1071"/>
      <c r="S15" s="1071"/>
      <c r="T15" s="1071"/>
      <c r="U15" s="1071"/>
      <c r="V15" s="1071"/>
      <c r="W15" s="1071"/>
      <c r="X15" s="1071"/>
      <c r="Y15" s="1071"/>
      <c r="Z15" s="1072"/>
      <c r="AA15" s="1073" t="str">
        <f>IF('01.ข้อมูลเบื้องต้น'!E9="","",'01.ข้อมูลเบื้องต้น'!E9)</f>
        <v/>
      </c>
      <c r="AB15" s="1074"/>
      <c r="AC15" s="1074"/>
      <c r="AD15" s="1074"/>
      <c r="AE15" s="1074"/>
      <c r="AF15" s="1074"/>
      <c r="AG15" s="1075"/>
      <c r="AH15" s="1076" t="str">
        <f>IF(VLOOKUP($AL$2,'02.คีย์เทอม1'!$A$9:$DY$53,15,FALSE)="","",VLOOKUP($AL$2,'02.คีย์เทอม1'!$A$9:$DY$53,15,FALSE))</f>
        <v/>
      </c>
      <c r="AI15" s="1076"/>
      <c r="AJ15" s="1076"/>
      <c r="AK15" s="1076"/>
      <c r="AL15" s="1076" t="str">
        <f>IF(VLOOKUP($AL$2,'02.คีย์เทอม1'!$A$9:$DY$53,16,FALSE)="","",VLOOKUP($AL$2,'02.คีย์เทอม1'!$A$9:$DY$53,16,FALSE))</f>
        <v/>
      </c>
      <c r="AM15" s="1076"/>
      <c r="AN15" s="1076"/>
      <c r="AO15" s="1076"/>
      <c r="AP15" s="1076" t="str">
        <f>IF(VLOOKUP($AL$2,'03.คีย์เทอม2'!$A$9:$DY$53,15,FALSE)="","",VLOOKUP($AL$2,'03.คีย์เทอม2'!$A$9:$DY$53,15,FALSE))</f>
        <v/>
      </c>
      <c r="AQ15" s="1076"/>
      <c r="AR15" s="1076"/>
      <c r="AS15" s="1076"/>
      <c r="AT15" s="1076" t="str">
        <f>IF(VLOOKUP($AL$2,'03.คีย์เทอม2'!$A$9:$DY$53,16,FALSE)="","",VLOOKUP($AL$2,'03.คีย์เทอม2'!$A$9:$DY$53,16,FALSE))</f>
        <v/>
      </c>
      <c r="AU15" s="1076"/>
      <c r="AV15" s="1076"/>
      <c r="AW15" s="1076"/>
      <c r="AX15" s="1077" t="str">
        <f t="shared" ref="AX15:AX23" si="0">IF(OR(AH15="",AP15=""),"",IF(COUNT(AL15)=1,AL15,AH15)+IF(COUNT(AT15)=1,AT15,AP15))</f>
        <v/>
      </c>
      <c r="AY15" s="1077"/>
      <c r="AZ15" s="1077"/>
      <c r="BA15" s="1077"/>
      <c r="BB15" s="1077"/>
      <c r="BC15" s="1078" t="str">
        <f t="shared" ref="BC15:BC23" si="1">IF(AX15="","",AX15*100/200)</f>
        <v/>
      </c>
      <c r="BD15" s="1079"/>
      <c r="BE15" s="1079"/>
      <c r="BF15" s="1079"/>
      <c r="BG15" s="1079"/>
      <c r="BH15" s="1080"/>
      <c r="BI15" s="1064" t="str">
        <f t="shared" ref="BI15:BI23" si="2">IF(BC15="","",IF(BC15&gt;=80,4,IF(BC15&gt;=75,3.5,IF(BC15&gt;=70,3,IF(BC15&gt;=65,2.5,IF(BC15&gt;=60,2,IF(BC15&gt;=55,1.5,IF(BC15&gt;=50,1,0))))))))</f>
        <v/>
      </c>
      <c r="BJ15" s="1065"/>
      <c r="BK15" s="1065"/>
      <c r="BL15" s="1065"/>
      <c r="BM15" s="1065"/>
      <c r="BN15" s="1066"/>
      <c r="BO15" s="1064"/>
      <c r="BP15" s="1065"/>
      <c r="BQ15" s="1065"/>
      <c r="BR15" s="1065"/>
      <c r="BS15" s="1065"/>
      <c r="BT15" s="1067"/>
      <c r="BU15" s="217"/>
      <c r="BV15" s="1205" t="str">
        <f>IF('01.ข้อมูลเบื้องต้น'!B9="","",'01.ข้อมูลเบื้องต้น'!B9)</f>
        <v/>
      </c>
      <c r="BW15" s="1206"/>
      <c r="BX15" s="1206"/>
      <c r="BY15" s="1206"/>
      <c r="BZ15" s="1206"/>
      <c r="CA15" s="1206"/>
      <c r="CB15" s="1206"/>
      <c r="CC15" s="1207" t="str">
        <f>IF('01.ข้อมูลเบื้องต้น'!C9="","",'01.ข้อมูลเบื้องต้น'!C9)</f>
        <v/>
      </c>
      <c r="CD15" s="1208"/>
      <c r="CE15" s="1208"/>
      <c r="CF15" s="1208"/>
      <c r="CG15" s="1208"/>
      <c r="CH15" s="1208"/>
      <c r="CI15" s="1208"/>
      <c r="CJ15" s="1208"/>
      <c r="CK15" s="1208"/>
      <c r="CL15" s="1208"/>
      <c r="CM15" s="1208"/>
      <c r="CN15" s="1208"/>
      <c r="CO15" s="1208"/>
      <c r="CP15" s="1208"/>
      <c r="CQ15" s="1208"/>
      <c r="CR15" s="1208"/>
      <c r="CS15" s="1208"/>
      <c r="CT15" s="1208"/>
      <c r="CU15" s="1209"/>
      <c r="CV15" s="1210" t="str">
        <f>IF('01.ข้อมูลเบื้องต้น'!E9="","",'01.ข้อมูลเบื้องต้น'!E9)</f>
        <v/>
      </c>
      <c r="CW15" s="1211"/>
      <c r="CX15" s="1211"/>
      <c r="CY15" s="1211"/>
      <c r="CZ15" s="1211"/>
      <c r="DA15" s="1211"/>
      <c r="DB15" s="1212"/>
      <c r="DC15" s="1213" t="str">
        <f>IF(VLOOKUP($AL$2,'02.คีย์เทอม1'!$A$9:$DY$53,15,FALSE)="","",VLOOKUP($AL$2,'02.คีย์เทอม1'!$A$9:$DY$53,15,FALSE))</f>
        <v/>
      </c>
      <c r="DD15" s="1213"/>
      <c r="DE15" s="1213"/>
      <c r="DF15" s="1213"/>
      <c r="DG15" s="1213" t="str">
        <f>IF(VLOOKUP($AL$2,'02.คีย์เทอม1'!$A$9:$DY$53,16,FALSE)="","",VLOOKUP($AL$2,'02.คีย์เทอม1'!$A$9:$DY$53,16,FALSE))</f>
        <v/>
      </c>
      <c r="DH15" s="1213"/>
      <c r="DI15" s="1213"/>
      <c r="DJ15" s="1213"/>
      <c r="DK15" s="1213" t="str">
        <f>IF(VLOOKUP($AL$2,'03.คีย์เทอม2'!$A$9:$DY$53,15,FALSE)="","",VLOOKUP($AL$2,'03.คีย์เทอม2'!$A$9:$DY$53,15,FALSE))</f>
        <v/>
      </c>
      <c r="DL15" s="1213"/>
      <c r="DM15" s="1213"/>
      <c r="DN15" s="1213"/>
      <c r="DO15" s="1213" t="str">
        <f>IF(VLOOKUP($AL$2,'03.คีย์เทอม2'!$A$9:$DY$53,16,FALSE)="","",VLOOKUP($AL$2,'03.คีย์เทอม2'!$A$9:$DY$53,16,FALSE))</f>
        <v/>
      </c>
      <c r="DP15" s="1213"/>
      <c r="DQ15" s="1213"/>
      <c r="DR15" s="1213"/>
      <c r="DS15" s="1214" t="str">
        <f t="shared" ref="DS15:DS21" si="3">IF(OR(DC15="",DK15=""),"",IF(COUNT(DG15)=1,DG15,DC15)+IF(COUNT(DO15)=1,DO15,DK15))</f>
        <v/>
      </c>
      <c r="DT15" s="1214"/>
      <c r="DU15" s="1214"/>
      <c r="DV15" s="1214"/>
      <c r="DW15" s="1214"/>
      <c r="DX15" s="1215" t="str">
        <f t="shared" ref="DX15:DX21" si="4">IF(DS15="","",DS15*100/200)</f>
        <v/>
      </c>
      <c r="DY15" s="1216"/>
      <c r="DZ15" s="1216"/>
      <c r="EA15" s="1216"/>
      <c r="EB15" s="1216"/>
      <c r="EC15" s="1217"/>
      <c r="ED15" s="1218" t="str">
        <f t="shared" ref="ED15:ED21" si="5">IF(DX15="","",IF(DX15&gt;=80,4,IF(DX15&gt;=75,3.5,IF(DX15&gt;=70,3,IF(DX15&gt;=65,2.5,IF(DX15&gt;=60,2,IF(DX15&gt;=55,1.5,IF(DX15&gt;=50,1,0))))))))</f>
        <v/>
      </c>
      <c r="EE15" s="1219"/>
      <c r="EF15" s="1219"/>
      <c r="EG15" s="1219"/>
      <c r="EH15" s="1219"/>
      <c r="EI15" s="1220"/>
      <c r="EJ15" s="1218" t="str">
        <f t="shared" ref="EJ15:EJ21" si="6">IF(DX15&lt;50,0,IF(DX15="ร",0,IF(DX15="มส",0,IF(DX15="","",CV15))))</f>
        <v/>
      </c>
      <c r="EK15" s="1219"/>
      <c r="EL15" s="1219"/>
      <c r="EM15" s="1219"/>
      <c r="EN15" s="1219"/>
      <c r="EO15" s="1221"/>
    </row>
    <row r="16" spans="1:145" ht="19.5" customHeight="1" x14ac:dyDescent="0.3">
      <c r="A16" s="1068" t="str">
        <f>IF('01.ข้อมูลเบื้องต้น'!B10="","",'01.ข้อมูลเบื้องต้น'!B10)</f>
        <v/>
      </c>
      <c r="B16" s="1069"/>
      <c r="C16" s="1069"/>
      <c r="D16" s="1069"/>
      <c r="E16" s="1069"/>
      <c r="F16" s="1069"/>
      <c r="G16" s="1069"/>
      <c r="H16" s="1070" t="str">
        <f>IF('01.ข้อมูลเบื้องต้น'!C10="","",'01.ข้อมูลเบื้องต้น'!C10)</f>
        <v/>
      </c>
      <c r="I16" s="1071"/>
      <c r="J16" s="1071"/>
      <c r="K16" s="1071"/>
      <c r="L16" s="1071"/>
      <c r="M16" s="1071"/>
      <c r="N16" s="1071"/>
      <c r="O16" s="1071"/>
      <c r="P16" s="1071"/>
      <c r="Q16" s="1071"/>
      <c r="R16" s="1071"/>
      <c r="S16" s="1071"/>
      <c r="T16" s="1071"/>
      <c r="U16" s="1071"/>
      <c r="V16" s="1071"/>
      <c r="W16" s="1071"/>
      <c r="X16" s="1071"/>
      <c r="Y16" s="1071"/>
      <c r="Z16" s="1072"/>
      <c r="AA16" s="1073" t="str">
        <f>IF('01.ข้อมูลเบื้องต้น'!E10="","",'01.ข้อมูลเบื้องต้น'!E10)</f>
        <v/>
      </c>
      <c r="AB16" s="1074"/>
      <c r="AC16" s="1074"/>
      <c r="AD16" s="1074"/>
      <c r="AE16" s="1074"/>
      <c r="AF16" s="1074"/>
      <c r="AG16" s="1075"/>
      <c r="AH16" s="1076" t="str">
        <f>IF(VLOOKUP($AL$2,'02.คีย์เทอม1'!$A$9:$DY$53,20,FALSE)="","",VLOOKUP($AL$2,'02.คีย์เทอม1'!$A$9:$DY$53,20,FALSE))</f>
        <v/>
      </c>
      <c r="AI16" s="1076"/>
      <c r="AJ16" s="1076"/>
      <c r="AK16" s="1076"/>
      <c r="AL16" s="1076" t="str">
        <f>IF(VLOOKUP($AL$2,'02.คีย์เทอม1'!$A$9:$DY$53,21,FALSE)="","",VLOOKUP($AL$2,'02.คีย์เทอม1'!$A$9:$DY$53,21,FALSE))</f>
        <v/>
      </c>
      <c r="AM16" s="1076"/>
      <c r="AN16" s="1076"/>
      <c r="AO16" s="1076"/>
      <c r="AP16" s="1076" t="str">
        <f>IF(VLOOKUP($AL$2,'03.คีย์เทอม2'!$A$9:$DY$53,20,FALSE)="","",VLOOKUP($AL$2,'03.คีย์เทอม2'!$A$9:$DY$53,20,FALSE))</f>
        <v/>
      </c>
      <c r="AQ16" s="1076"/>
      <c r="AR16" s="1076"/>
      <c r="AS16" s="1076"/>
      <c r="AT16" s="1076" t="str">
        <f>IF(VLOOKUP($AL$2,'03.คีย์เทอม2'!$A$9:$DY$53,21,FALSE)="","",VLOOKUP($AL$2,'03.คีย์เทอม2'!$A$9:$DY$53,21,FALSE))</f>
        <v/>
      </c>
      <c r="AU16" s="1076"/>
      <c r="AV16" s="1076"/>
      <c r="AW16" s="1076"/>
      <c r="AX16" s="1077" t="str">
        <f t="shared" si="0"/>
        <v/>
      </c>
      <c r="AY16" s="1077"/>
      <c r="AZ16" s="1077"/>
      <c r="BA16" s="1077"/>
      <c r="BB16" s="1077"/>
      <c r="BC16" s="1078" t="str">
        <f t="shared" si="1"/>
        <v/>
      </c>
      <c r="BD16" s="1079"/>
      <c r="BE16" s="1079"/>
      <c r="BF16" s="1079"/>
      <c r="BG16" s="1079"/>
      <c r="BH16" s="1080"/>
      <c r="BI16" s="1064" t="str">
        <f t="shared" si="2"/>
        <v/>
      </c>
      <c r="BJ16" s="1065"/>
      <c r="BK16" s="1065"/>
      <c r="BL16" s="1065"/>
      <c r="BM16" s="1065"/>
      <c r="BN16" s="1066"/>
      <c r="BO16" s="1064"/>
      <c r="BP16" s="1065"/>
      <c r="BQ16" s="1065"/>
      <c r="BR16" s="1065"/>
      <c r="BS16" s="1065"/>
      <c r="BT16" s="1067"/>
      <c r="BU16" s="217"/>
      <c r="BV16" s="1205" t="str">
        <f>IF('01.ข้อมูลเบื้องต้น'!B10="","",'01.ข้อมูลเบื้องต้น'!B10)</f>
        <v/>
      </c>
      <c r="BW16" s="1206"/>
      <c r="BX16" s="1206"/>
      <c r="BY16" s="1206"/>
      <c r="BZ16" s="1206"/>
      <c r="CA16" s="1206"/>
      <c r="CB16" s="1206"/>
      <c r="CC16" s="1207" t="str">
        <f>IF('01.ข้อมูลเบื้องต้น'!C10="","",'01.ข้อมูลเบื้องต้น'!C10)</f>
        <v/>
      </c>
      <c r="CD16" s="1208"/>
      <c r="CE16" s="1208"/>
      <c r="CF16" s="1208"/>
      <c r="CG16" s="1208"/>
      <c r="CH16" s="1208"/>
      <c r="CI16" s="1208"/>
      <c r="CJ16" s="1208"/>
      <c r="CK16" s="1208"/>
      <c r="CL16" s="1208"/>
      <c r="CM16" s="1208"/>
      <c r="CN16" s="1208"/>
      <c r="CO16" s="1208"/>
      <c r="CP16" s="1208"/>
      <c r="CQ16" s="1208"/>
      <c r="CR16" s="1208"/>
      <c r="CS16" s="1208"/>
      <c r="CT16" s="1208"/>
      <c r="CU16" s="1209"/>
      <c r="CV16" s="1210" t="str">
        <f>IF('01.ข้อมูลเบื้องต้น'!E10="","",'01.ข้อมูลเบื้องต้น'!E10)</f>
        <v/>
      </c>
      <c r="CW16" s="1211"/>
      <c r="CX16" s="1211"/>
      <c r="CY16" s="1211"/>
      <c r="CZ16" s="1211"/>
      <c r="DA16" s="1211"/>
      <c r="DB16" s="1212"/>
      <c r="DC16" s="1213" t="str">
        <f>IF(VLOOKUP($AL$2,'02.คีย์เทอม1'!$A$9:$DY$53,20,FALSE)="","",VLOOKUP($AL$2,'02.คีย์เทอม1'!$A$9:$DY$53,20,FALSE))</f>
        <v/>
      </c>
      <c r="DD16" s="1213"/>
      <c r="DE16" s="1213"/>
      <c r="DF16" s="1213"/>
      <c r="DG16" s="1213" t="str">
        <f>IF(VLOOKUP($AL$2,'02.คีย์เทอม1'!$A$9:$DY$53,21,FALSE)="","",VLOOKUP($AL$2,'02.คีย์เทอม1'!$A$9:$DY$53,21,FALSE))</f>
        <v/>
      </c>
      <c r="DH16" s="1213"/>
      <c r="DI16" s="1213"/>
      <c r="DJ16" s="1213"/>
      <c r="DK16" s="1213" t="str">
        <f>IF(VLOOKUP($AL$2,'03.คีย์เทอม2'!$A$9:$DY$53,20,FALSE)="","",VLOOKUP($AL$2,'03.คีย์เทอม2'!$A$9:$DY$53,20,FALSE))</f>
        <v/>
      </c>
      <c r="DL16" s="1213"/>
      <c r="DM16" s="1213"/>
      <c r="DN16" s="1213"/>
      <c r="DO16" s="1213" t="str">
        <f>IF(VLOOKUP($AL$2,'03.คีย์เทอม2'!$A$9:$DY$53,21,FALSE)="","",VLOOKUP($AL$2,'03.คีย์เทอม2'!$A$9:$DY$53,21,FALSE))</f>
        <v/>
      </c>
      <c r="DP16" s="1213"/>
      <c r="DQ16" s="1213"/>
      <c r="DR16" s="1213"/>
      <c r="DS16" s="1214" t="str">
        <f t="shared" si="3"/>
        <v/>
      </c>
      <c r="DT16" s="1214"/>
      <c r="DU16" s="1214"/>
      <c r="DV16" s="1214"/>
      <c r="DW16" s="1214"/>
      <c r="DX16" s="1215" t="str">
        <f t="shared" si="4"/>
        <v/>
      </c>
      <c r="DY16" s="1216"/>
      <c r="DZ16" s="1216"/>
      <c r="EA16" s="1216"/>
      <c r="EB16" s="1216"/>
      <c r="EC16" s="1217"/>
      <c r="ED16" s="1218" t="str">
        <f t="shared" si="5"/>
        <v/>
      </c>
      <c r="EE16" s="1219"/>
      <c r="EF16" s="1219"/>
      <c r="EG16" s="1219"/>
      <c r="EH16" s="1219"/>
      <c r="EI16" s="1220"/>
      <c r="EJ16" s="1218" t="str">
        <f t="shared" si="6"/>
        <v/>
      </c>
      <c r="EK16" s="1219"/>
      <c r="EL16" s="1219"/>
      <c r="EM16" s="1219"/>
      <c r="EN16" s="1219"/>
      <c r="EO16" s="1221"/>
    </row>
    <row r="17" spans="1:164" ht="19.5" customHeight="1" x14ac:dyDescent="0.3">
      <c r="A17" s="1068" t="str">
        <f>IF('01.ข้อมูลเบื้องต้น'!B11="","",'01.ข้อมูลเบื้องต้น'!B11)</f>
        <v/>
      </c>
      <c r="B17" s="1069"/>
      <c r="C17" s="1069"/>
      <c r="D17" s="1069"/>
      <c r="E17" s="1069"/>
      <c r="F17" s="1069"/>
      <c r="G17" s="1069"/>
      <c r="H17" s="1070" t="str">
        <f>IF('01.ข้อมูลเบื้องต้น'!C11="","",'01.ข้อมูลเบื้องต้น'!C11)</f>
        <v/>
      </c>
      <c r="I17" s="1071"/>
      <c r="J17" s="1071"/>
      <c r="K17" s="1071"/>
      <c r="L17" s="1071"/>
      <c r="M17" s="1071"/>
      <c r="N17" s="1071"/>
      <c r="O17" s="1071"/>
      <c r="P17" s="1071"/>
      <c r="Q17" s="1071"/>
      <c r="R17" s="1071"/>
      <c r="S17" s="1071"/>
      <c r="T17" s="1071"/>
      <c r="U17" s="1071"/>
      <c r="V17" s="1071"/>
      <c r="W17" s="1071"/>
      <c r="X17" s="1071"/>
      <c r="Y17" s="1071"/>
      <c r="Z17" s="1072"/>
      <c r="AA17" s="1073" t="str">
        <f>IF('01.ข้อมูลเบื้องต้น'!E11="","",'01.ข้อมูลเบื้องต้น'!E11)</f>
        <v/>
      </c>
      <c r="AB17" s="1074"/>
      <c r="AC17" s="1074"/>
      <c r="AD17" s="1074"/>
      <c r="AE17" s="1074"/>
      <c r="AF17" s="1074"/>
      <c r="AG17" s="1075"/>
      <c r="AH17" s="1076" t="str">
        <f>IF(VLOOKUP($AL$2,'02.คีย์เทอม1'!$A$9:$DY$53,25,FALSE)="","",VLOOKUP($AL$2,'02.คีย์เทอม1'!$A$9:$DY$53,25,FALSE))</f>
        <v/>
      </c>
      <c r="AI17" s="1076"/>
      <c r="AJ17" s="1076"/>
      <c r="AK17" s="1076"/>
      <c r="AL17" s="1076" t="str">
        <f>IF(VLOOKUP($AL$2,'02.คีย์เทอม1'!$A$9:$DY$53,26,FALSE)="","",VLOOKUP($AL$2,'02.คีย์เทอม1'!$A$9:$DY$53,26,FALSE))</f>
        <v/>
      </c>
      <c r="AM17" s="1076"/>
      <c r="AN17" s="1076"/>
      <c r="AO17" s="1076"/>
      <c r="AP17" s="1076" t="str">
        <f>IF(VLOOKUP($AL$2,'03.คีย์เทอม2'!$A$9:$DY$53,25,FALSE)="","",VLOOKUP($AL$2,'03.คีย์เทอม2'!$A$9:$DY$53,25,FALSE))</f>
        <v/>
      </c>
      <c r="AQ17" s="1076"/>
      <c r="AR17" s="1076"/>
      <c r="AS17" s="1076"/>
      <c r="AT17" s="1076" t="str">
        <f>IF(VLOOKUP($AL$2,'03.คีย์เทอม2'!$A$9:$DY$53,26,FALSE)="","",VLOOKUP($AL$2,'03.คีย์เทอม2'!$A$9:$DY$53,26,FALSE))</f>
        <v/>
      </c>
      <c r="AU17" s="1076"/>
      <c r="AV17" s="1076"/>
      <c r="AW17" s="1076"/>
      <c r="AX17" s="1077" t="str">
        <f t="shared" si="0"/>
        <v/>
      </c>
      <c r="AY17" s="1077"/>
      <c r="AZ17" s="1077"/>
      <c r="BA17" s="1077"/>
      <c r="BB17" s="1077"/>
      <c r="BC17" s="1078" t="str">
        <f t="shared" si="1"/>
        <v/>
      </c>
      <c r="BD17" s="1079"/>
      <c r="BE17" s="1079"/>
      <c r="BF17" s="1079"/>
      <c r="BG17" s="1079"/>
      <c r="BH17" s="1080"/>
      <c r="BI17" s="1064" t="str">
        <f t="shared" si="2"/>
        <v/>
      </c>
      <c r="BJ17" s="1065"/>
      <c r="BK17" s="1065"/>
      <c r="BL17" s="1065"/>
      <c r="BM17" s="1065"/>
      <c r="BN17" s="1066"/>
      <c r="BO17" s="1064"/>
      <c r="BP17" s="1065"/>
      <c r="BQ17" s="1065"/>
      <c r="BR17" s="1065"/>
      <c r="BS17" s="1065"/>
      <c r="BT17" s="1067"/>
      <c r="BU17" s="217"/>
      <c r="BV17" s="1205" t="str">
        <f>IF('01.ข้อมูลเบื้องต้น'!B11="","",'01.ข้อมูลเบื้องต้น'!B11)</f>
        <v/>
      </c>
      <c r="BW17" s="1206"/>
      <c r="BX17" s="1206"/>
      <c r="BY17" s="1206"/>
      <c r="BZ17" s="1206"/>
      <c r="CA17" s="1206"/>
      <c r="CB17" s="1206"/>
      <c r="CC17" s="1207" t="str">
        <f>IF('01.ข้อมูลเบื้องต้น'!C11="","",'01.ข้อมูลเบื้องต้น'!C11)</f>
        <v/>
      </c>
      <c r="CD17" s="1208"/>
      <c r="CE17" s="1208"/>
      <c r="CF17" s="1208"/>
      <c r="CG17" s="1208"/>
      <c r="CH17" s="1208"/>
      <c r="CI17" s="1208"/>
      <c r="CJ17" s="1208"/>
      <c r="CK17" s="1208"/>
      <c r="CL17" s="1208"/>
      <c r="CM17" s="1208"/>
      <c r="CN17" s="1208"/>
      <c r="CO17" s="1208"/>
      <c r="CP17" s="1208"/>
      <c r="CQ17" s="1208"/>
      <c r="CR17" s="1208"/>
      <c r="CS17" s="1208"/>
      <c r="CT17" s="1208"/>
      <c r="CU17" s="1209"/>
      <c r="CV17" s="1210" t="str">
        <f>IF('01.ข้อมูลเบื้องต้น'!E11="","",'01.ข้อมูลเบื้องต้น'!E11)</f>
        <v/>
      </c>
      <c r="CW17" s="1211"/>
      <c r="CX17" s="1211"/>
      <c r="CY17" s="1211"/>
      <c r="CZ17" s="1211"/>
      <c r="DA17" s="1211"/>
      <c r="DB17" s="1212"/>
      <c r="DC17" s="1213" t="str">
        <f>IF(VLOOKUP($AL$2,'02.คีย์เทอม1'!$A$9:$DY$53,25,FALSE)="","",VLOOKUP($AL$2,'02.คีย์เทอม1'!$A$9:$DY$53,25,FALSE))</f>
        <v/>
      </c>
      <c r="DD17" s="1213"/>
      <c r="DE17" s="1213"/>
      <c r="DF17" s="1213"/>
      <c r="DG17" s="1213" t="str">
        <f>IF(VLOOKUP($AL$2,'02.คีย์เทอม1'!$A$9:$DY$53,26,FALSE)="","",VLOOKUP($AL$2,'02.คีย์เทอม1'!$A$9:$DY$53,26,FALSE))</f>
        <v/>
      </c>
      <c r="DH17" s="1213"/>
      <c r="DI17" s="1213"/>
      <c r="DJ17" s="1213"/>
      <c r="DK17" s="1213" t="str">
        <f>IF(VLOOKUP($AL$2,'03.คีย์เทอม2'!$A$9:$DY$53,25,FALSE)="","",VLOOKUP($AL$2,'03.คีย์เทอม2'!$A$9:$DY$53,25,FALSE))</f>
        <v/>
      </c>
      <c r="DL17" s="1213"/>
      <c r="DM17" s="1213"/>
      <c r="DN17" s="1213"/>
      <c r="DO17" s="1213" t="str">
        <f>IF(VLOOKUP($AL$2,'03.คีย์เทอม2'!$A$9:$DY$53,26,FALSE)="","",VLOOKUP($AL$2,'03.คีย์เทอม2'!$A$9:$DY$53,26,FALSE))</f>
        <v/>
      </c>
      <c r="DP17" s="1213"/>
      <c r="DQ17" s="1213"/>
      <c r="DR17" s="1213"/>
      <c r="DS17" s="1214" t="str">
        <f t="shared" si="3"/>
        <v/>
      </c>
      <c r="DT17" s="1214"/>
      <c r="DU17" s="1214"/>
      <c r="DV17" s="1214"/>
      <c r="DW17" s="1214"/>
      <c r="DX17" s="1215" t="str">
        <f t="shared" si="4"/>
        <v/>
      </c>
      <c r="DY17" s="1216"/>
      <c r="DZ17" s="1216"/>
      <c r="EA17" s="1216"/>
      <c r="EB17" s="1216"/>
      <c r="EC17" s="1217"/>
      <c r="ED17" s="1218" t="str">
        <f t="shared" si="5"/>
        <v/>
      </c>
      <c r="EE17" s="1219"/>
      <c r="EF17" s="1219"/>
      <c r="EG17" s="1219"/>
      <c r="EH17" s="1219"/>
      <c r="EI17" s="1220"/>
      <c r="EJ17" s="1218" t="str">
        <f t="shared" si="6"/>
        <v/>
      </c>
      <c r="EK17" s="1219"/>
      <c r="EL17" s="1219"/>
      <c r="EM17" s="1219"/>
      <c r="EN17" s="1219"/>
      <c r="EO17" s="1221"/>
    </row>
    <row r="18" spans="1:164" ht="19.5" customHeight="1" x14ac:dyDescent="0.3">
      <c r="A18" s="1068" t="str">
        <f>IF('01.ข้อมูลเบื้องต้น'!B12="","",'01.ข้อมูลเบื้องต้น'!B12)</f>
        <v/>
      </c>
      <c r="B18" s="1069"/>
      <c r="C18" s="1069"/>
      <c r="D18" s="1069"/>
      <c r="E18" s="1069"/>
      <c r="F18" s="1069"/>
      <c r="G18" s="1069"/>
      <c r="H18" s="1070" t="str">
        <f>IF('01.ข้อมูลเบื้องต้น'!C12="","",'01.ข้อมูลเบื้องต้น'!C12)</f>
        <v/>
      </c>
      <c r="I18" s="1071"/>
      <c r="J18" s="1071"/>
      <c r="K18" s="1071"/>
      <c r="L18" s="1071"/>
      <c r="M18" s="1071"/>
      <c r="N18" s="1071"/>
      <c r="O18" s="1071"/>
      <c r="P18" s="1071"/>
      <c r="Q18" s="1071"/>
      <c r="R18" s="1071"/>
      <c r="S18" s="1071"/>
      <c r="T18" s="1071"/>
      <c r="U18" s="1071"/>
      <c r="V18" s="1071"/>
      <c r="W18" s="1071"/>
      <c r="X18" s="1071"/>
      <c r="Y18" s="1071"/>
      <c r="Z18" s="1072"/>
      <c r="AA18" s="1073" t="str">
        <f>IF('01.ข้อมูลเบื้องต้น'!E12="","",'01.ข้อมูลเบื้องต้น'!E12)</f>
        <v/>
      </c>
      <c r="AB18" s="1074"/>
      <c r="AC18" s="1074"/>
      <c r="AD18" s="1074"/>
      <c r="AE18" s="1074"/>
      <c r="AF18" s="1074"/>
      <c r="AG18" s="1075"/>
      <c r="AH18" s="1076" t="str">
        <f>IF(VLOOKUP($AL$2,'02.คีย์เทอม1'!$A$9:$DY$53,30,FALSE)="","",VLOOKUP($AL$2,'02.คีย์เทอม1'!$A$9:$DY$53,30,FALSE))</f>
        <v/>
      </c>
      <c r="AI18" s="1076"/>
      <c r="AJ18" s="1076"/>
      <c r="AK18" s="1076"/>
      <c r="AL18" s="1076" t="str">
        <f>IF(VLOOKUP($AL$2,'02.คีย์เทอม1'!$A$9:$DY$53,31,FALSE)="","",VLOOKUP($AL$2,'02.คีย์เทอม1'!$A$9:$DY$53,31,FALSE))</f>
        <v/>
      </c>
      <c r="AM18" s="1076"/>
      <c r="AN18" s="1076"/>
      <c r="AO18" s="1076"/>
      <c r="AP18" s="1076" t="str">
        <f>IF(VLOOKUP($AL$2,'03.คีย์เทอม2'!$A$9:$DY$53,30,FALSE)="","",VLOOKUP($AL$2,'03.คีย์เทอม2'!$A$9:$DY$53,30,FALSE))</f>
        <v/>
      </c>
      <c r="AQ18" s="1076"/>
      <c r="AR18" s="1076"/>
      <c r="AS18" s="1076"/>
      <c r="AT18" s="1076" t="str">
        <f>IF(VLOOKUP($AL$2,'03.คีย์เทอม2'!$A$9:$DY$53,31,FALSE)="","",VLOOKUP($AL$2,'03.คีย์เทอม2'!$A$9:$DY$53,31,FALSE))</f>
        <v/>
      </c>
      <c r="AU18" s="1076"/>
      <c r="AV18" s="1076"/>
      <c r="AW18" s="1076"/>
      <c r="AX18" s="1077" t="str">
        <f t="shared" si="0"/>
        <v/>
      </c>
      <c r="AY18" s="1077"/>
      <c r="AZ18" s="1077"/>
      <c r="BA18" s="1077"/>
      <c r="BB18" s="1077"/>
      <c r="BC18" s="1078" t="str">
        <f t="shared" si="1"/>
        <v/>
      </c>
      <c r="BD18" s="1079"/>
      <c r="BE18" s="1079"/>
      <c r="BF18" s="1079"/>
      <c r="BG18" s="1079"/>
      <c r="BH18" s="1080"/>
      <c r="BI18" s="1064" t="str">
        <f t="shared" si="2"/>
        <v/>
      </c>
      <c r="BJ18" s="1065"/>
      <c r="BK18" s="1065"/>
      <c r="BL18" s="1065"/>
      <c r="BM18" s="1065"/>
      <c r="BN18" s="1066"/>
      <c r="BO18" s="1064"/>
      <c r="BP18" s="1065"/>
      <c r="BQ18" s="1065"/>
      <c r="BR18" s="1065"/>
      <c r="BS18" s="1065"/>
      <c r="BT18" s="1067"/>
      <c r="BU18" s="217"/>
      <c r="BV18" s="1205" t="str">
        <f>IF('01.ข้อมูลเบื้องต้น'!B12="","",'01.ข้อมูลเบื้องต้น'!B12)</f>
        <v/>
      </c>
      <c r="BW18" s="1206"/>
      <c r="BX18" s="1206"/>
      <c r="BY18" s="1206"/>
      <c r="BZ18" s="1206"/>
      <c r="CA18" s="1206"/>
      <c r="CB18" s="1206"/>
      <c r="CC18" s="1207" t="str">
        <f>IF('01.ข้อมูลเบื้องต้น'!C12="","",'01.ข้อมูลเบื้องต้น'!C12)</f>
        <v/>
      </c>
      <c r="CD18" s="1208"/>
      <c r="CE18" s="1208"/>
      <c r="CF18" s="1208"/>
      <c r="CG18" s="1208"/>
      <c r="CH18" s="1208"/>
      <c r="CI18" s="1208"/>
      <c r="CJ18" s="1208"/>
      <c r="CK18" s="1208"/>
      <c r="CL18" s="1208"/>
      <c r="CM18" s="1208"/>
      <c r="CN18" s="1208"/>
      <c r="CO18" s="1208"/>
      <c r="CP18" s="1208"/>
      <c r="CQ18" s="1208"/>
      <c r="CR18" s="1208"/>
      <c r="CS18" s="1208"/>
      <c r="CT18" s="1208"/>
      <c r="CU18" s="1209"/>
      <c r="CV18" s="1210" t="str">
        <f>IF('01.ข้อมูลเบื้องต้น'!E12="","",'01.ข้อมูลเบื้องต้น'!E12)</f>
        <v/>
      </c>
      <c r="CW18" s="1211"/>
      <c r="CX18" s="1211"/>
      <c r="CY18" s="1211"/>
      <c r="CZ18" s="1211"/>
      <c r="DA18" s="1211"/>
      <c r="DB18" s="1212"/>
      <c r="DC18" s="1213" t="str">
        <f>IF(VLOOKUP($AL$2,'02.คีย์เทอม1'!$A$9:$DY$53,30,FALSE)="","",VLOOKUP($AL$2,'02.คีย์เทอม1'!$A$9:$DY$53,30,FALSE))</f>
        <v/>
      </c>
      <c r="DD18" s="1213"/>
      <c r="DE18" s="1213"/>
      <c r="DF18" s="1213"/>
      <c r="DG18" s="1213" t="str">
        <f>IF(VLOOKUP($AL$2,'02.คีย์เทอม1'!$A$9:$DY$53,31,FALSE)="","",VLOOKUP($AL$2,'02.คีย์เทอม1'!$A$9:$DY$53,31,FALSE))</f>
        <v/>
      </c>
      <c r="DH18" s="1213"/>
      <c r="DI18" s="1213"/>
      <c r="DJ18" s="1213"/>
      <c r="DK18" s="1213" t="str">
        <f>IF(VLOOKUP($AL$2,'03.คีย์เทอม2'!$A$9:$DY$53,30,FALSE)="","",VLOOKUP($AL$2,'03.คีย์เทอม2'!$A$9:$DY$53,30,FALSE))</f>
        <v/>
      </c>
      <c r="DL18" s="1213"/>
      <c r="DM18" s="1213"/>
      <c r="DN18" s="1213"/>
      <c r="DO18" s="1213" t="str">
        <f>IF(VLOOKUP($AL$2,'03.คีย์เทอม2'!$A$9:$DY$53,31,FALSE)="","",VLOOKUP($AL$2,'03.คีย์เทอม2'!$A$9:$DY$53,31,FALSE))</f>
        <v/>
      </c>
      <c r="DP18" s="1213"/>
      <c r="DQ18" s="1213"/>
      <c r="DR18" s="1213"/>
      <c r="DS18" s="1214" t="str">
        <f t="shared" si="3"/>
        <v/>
      </c>
      <c r="DT18" s="1214"/>
      <c r="DU18" s="1214"/>
      <c r="DV18" s="1214"/>
      <c r="DW18" s="1214"/>
      <c r="DX18" s="1215" t="str">
        <f t="shared" si="4"/>
        <v/>
      </c>
      <c r="DY18" s="1216"/>
      <c r="DZ18" s="1216"/>
      <c r="EA18" s="1216"/>
      <c r="EB18" s="1216"/>
      <c r="EC18" s="1217"/>
      <c r="ED18" s="1218" t="str">
        <f t="shared" si="5"/>
        <v/>
      </c>
      <c r="EE18" s="1219"/>
      <c r="EF18" s="1219"/>
      <c r="EG18" s="1219"/>
      <c r="EH18" s="1219"/>
      <c r="EI18" s="1220"/>
      <c r="EJ18" s="1218" t="str">
        <f t="shared" si="6"/>
        <v/>
      </c>
      <c r="EK18" s="1219"/>
      <c r="EL18" s="1219"/>
      <c r="EM18" s="1219"/>
      <c r="EN18" s="1219"/>
      <c r="EO18" s="1221"/>
    </row>
    <row r="19" spans="1:164" ht="19.5" customHeight="1" x14ac:dyDescent="0.3">
      <c r="A19" s="1068" t="str">
        <f>IF('01.ข้อมูลเบื้องต้น'!B13="","",'01.ข้อมูลเบื้องต้น'!B13)</f>
        <v/>
      </c>
      <c r="B19" s="1069"/>
      <c r="C19" s="1069"/>
      <c r="D19" s="1069"/>
      <c r="E19" s="1069"/>
      <c r="F19" s="1069"/>
      <c r="G19" s="1069"/>
      <c r="H19" s="1070" t="str">
        <f>IF('01.ข้อมูลเบื้องต้น'!C13="","",'01.ข้อมูลเบื้องต้น'!C13)</f>
        <v/>
      </c>
      <c r="I19" s="1071"/>
      <c r="J19" s="1071"/>
      <c r="K19" s="1071"/>
      <c r="L19" s="1071"/>
      <c r="M19" s="1071"/>
      <c r="N19" s="1071"/>
      <c r="O19" s="1071"/>
      <c r="P19" s="1071"/>
      <c r="Q19" s="1071"/>
      <c r="R19" s="1071"/>
      <c r="S19" s="1071"/>
      <c r="T19" s="1071"/>
      <c r="U19" s="1071"/>
      <c r="V19" s="1071"/>
      <c r="W19" s="1071"/>
      <c r="X19" s="1071"/>
      <c r="Y19" s="1071"/>
      <c r="Z19" s="1072"/>
      <c r="AA19" s="1073" t="str">
        <f>IF('01.ข้อมูลเบื้องต้น'!E13="","",'01.ข้อมูลเบื้องต้น'!E13)</f>
        <v/>
      </c>
      <c r="AB19" s="1074"/>
      <c r="AC19" s="1074"/>
      <c r="AD19" s="1074"/>
      <c r="AE19" s="1074"/>
      <c r="AF19" s="1074"/>
      <c r="AG19" s="1075"/>
      <c r="AH19" s="1076" t="str">
        <f>IF(VLOOKUP($AL$2,'02.คีย์เทอม1'!$A$9:$DY$53,35,FALSE)="","",VLOOKUP($AL$2,'02.คีย์เทอม1'!$A$9:$DY$53,35,FALSE))</f>
        <v/>
      </c>
      <c r="AI19" s="1076"/>
      <c r="AJ19" s="1076"/>
      <c r="AK19" s="1076"/>
      <c r="AL19" s="1076" t="str">
        <f>IF(VLOOKUP($AL$2,'02.คีย์เทอม1'!$A$9:$DY$53,36,FALSE)="","",VLOOKUP($AL$2,'02.คีย์เทอม1'!$A$9:$DY$53,36,FALSE))</f>
        <v/>
      </c>
      <c r="AM19" s="1076"/>
      <c r="AN19" s="1076"/>
      <c r="AO19" s="1076"/>
      <c r="AP19" s="1076" t="str">
        <f>IF(VLOOKUP($AL$2,'03.คีย์เทอม2'!$A$9:$DY$53,35,FALSE)="","",VLOOKUP($AL$2,'03.คีย์เทอม2'!$A$9:$DY$53,35,FALSE))</f>
        <v/>
      </c>
      <c r="AQ19" s="1076"/>
      <c r="AR19" s="1076"/>
      <c r="AS19" s="1076"/>
      <c r="AT19" s="1076" t="str">
        <f>IF(VLOOKUP($AL$2,'03.คีย์เทอม2'!$A$9:$DY$53,36,FALSE)="","",VLOOKUP($AL$2,'03.คีย์เทอม2'!$A$9:$DY$53,36,FALSE))</f>
        <v/>
      </c>
      <c r="AU19" s="1076"/>
      <c r="AV19" s="1076"/>
      <c r="AW19" s="1076"/>
      <c r="AX19" s="1077" t="str">
        <f t="shared" si="0"/>
        <v/>
      </c>
      <c r="AY19" s="1077"/>
      <c r="AZ19" s="1077"/>
      <c r="BA19" s="1077"/>
      <c r="BB19" s="1077"/>
      <c r="BC19" s="1078" t="str">
        <f t="shared" si="1"/>
        <v/>
      </c>
      <c r="BD19" s="1079"/>
      <c r="BE19" s="1079"/>
      <c r="BF19" s="1079"/>
      <c r="BG19" s="1079"/>
      <c r="BH19" s="1080"/>
      <c r="BI19" s="1064" t="str">
        <f t="shared" si="2"/>
        <v/>
      </c>
      <c r="BJ19" s="1065"/>
      <c r="BK19" s="1065"/>
      <c r="BL19" s="1065"/>
      <c r="BM19" s="1065"/>
      <c r="BN19" s="1066"/>
      <c r="BO19" s="1064"/>
      <c r="BP19" s="1065"/>
      <c r="BQ19" s="1065"/>
      <c r="BR19" s="1065"/>
      <c r="BS19" s="1065"/>
      <c r="BT19" s="1067"/>
      <c r="BU19" s="217"/>
      <c r="BV19" s="1205" t="str">
        <f>IF('01.ข้อมูลเบื้องต้น'!B13="","",'01.ข้อมูลเบื้องต้น'!B13)</f>
        <v/>
      </c>
      <c r="BW19" s="1206"/>
      <c r="BX19" s="1206"/>
      <c r="BY19" s="1206"/>
      <c r="BZ19" s="1206"/>
      <c r="CA19" s="1206"/>
      <c r="CB19" s="1206"/>
      <c r="CC19" s="1207" t="str">
        <f>IF('01.ข้อมูลเบื้องต้น'!C13="","",'01.ข้อมูลเบื้องต้น'!C13)</f>
        <v/>
      </c>
      <c r="CD19" s="1208"/>
      <c r="CE19" s="1208"/>
      <c r="CF19" s="1208"/>
      <c r="CG19" s="1208"/>
      <c r="CH19" s="1208"/>
      <c r="CI19" s="1208"/>
      <c r="CJ19" s="1208"/>
      <c r="CK19" s="1208"/>
      <c r="CL19" s="1208"/>
      <c r="CM19" s="1208"/>
      <c r="CN19" s="1208"/>
      <c r="CO19" s="1208"/>
      <c r="CP19" s="1208"/>
      <c r="CQ19" s="1208"/>
      <c r="CR19" s="1208"/>
      <c r="CS19" s="1208"/>
      <c r="CT19" s="1208"/>
      <c r="CU19" s="1209"/>
      <c r="CV19" s="1210" t="str">
        <f>IF('01.ข้อมูลเบื้องต้น'!E13="","",'01.ข้อมูลเบื้องต้น'!E13)</f>
        <v/>
      </c>
      <c r="CW19" s="1211"/>
      <c r="CX19" s="1211"/>
      <c r="CY19" s="1211"/>
      <c r="CZ19" s="1211"/>
      <c r="DA19" s="1211"/>
      <c r="DB19" s="1212"/>
      <c r="DC19" s="1213" t="str">
        <f>IF(VLOOKUP($AL$2,'02.คีย์เทอม1'!$A$9:$DY$53,35,FALSE)="","",VLOOKUP($AL$2,'02.คีย์เทอม1'!$A$9:$DY$53,35,FALSE))</f>
        <v/>
      </c>
      <c r="DD19" s="1213"/>
      <c r="DE19" s="1213"/>
      <c r="DF19" s="1213"/>
      <c r="DG19" s="1213" t="str">
        <f>IF(VLOOKUP($AL$2,'02.คีย์เทอม1'!$A$9:$DY$53,36,FALSE)="","",VLOOKUP($AL$2,'02.คีย์เทอม1'!$A$9:$DY$53,36,FALSE))</f>
        <v/>
      </c>
      <c r="DH19" s="1213"/>
      <c r="DI19" s="1213"/>
      <c r="DJ19" s="1213"/>
      <c r="DK19" s="1213" t="str">
        <f>IF(VLOOKUP($AL$2,'03.คีย์เทอม2'!$A$9:$DY$53,35,FALSE)="","",VLOOKUP($AL$2,'03.คีย์เทอม2'!$A$9:$DY$53,35,FALSE))</f>
        <v/>
      </c>
      <c r="DL19" s="1213"/>
      <c r="DM19" s="1213"/>
      <c r="DN19" s="1213"/>
      <c r="DO19" s="1213" t="str">
        <f>IF(VLOOKUP($AL$2,'03.คีย์เทอม2'!$A$9:$DY$53,36,FALSE)="","",VLOOKUP($AL$2,'03.คีย์เทอม2'!$A$9:$DY$53,36,FALSE))</f>
        <v/>
      </c>
      <c r="DP19" s="1213"/>
      <c r="DQ19" s="1213"/>
      <c r="DR19" s="1213"/>
      <c r="DS19" s="1214" t="str">
        <f t="shared" si="3"/>
        <v/>
      </c>
      <c r="DT19" s="1214"/>
      <c r="DU19" s="1214"/>
      <c r="DV19" s="1214"/>
      <c r="DW19" s="1214"/>
      <c r="DX19" s="1215" t="str">
        <f t="shared" si="4"/>
        <v/>
      </c>
      <c r="DY19" s="1216"/>
      <c r="DZ19" s="1216"/>
      <c r="EA19" s="1216"/>
      <c r="EB19" s="1216"/>
      <c r="EC19" s="1217"/>
      <c r="ED19" s="1218" t="str">
        <f t="shared" si="5"/>
        <v/>
      </c>
      <c r="EE19" s="1219"/>
      <c r="EF19" s="1219"/>
      <c r="EG19" s="1219"/>
      <c r="EH19" s="1219"/>
      <c r="EI19" s="1220"/>
      <c r="EJ19" s="1218" t="str">
        <f t="shared" si="6"/>
        <v/>
      </c>
      <c r="EK19" s="1219"/>
      <c r="EL19" s="1219"/>
      <c r="EM19" s="1219"/>
      <c r="EN19" s="1219"/>
      <c r="EO19" s="1221"/>
    </row>
    <row r="20" spans="1:164" ht="19.5" customHeight="1" x14ac:dyDescent="0.3">
      <c r="A20" s="1068" t="str">
        <f>IF('01.ข้อมูลเบื้องต้น'!B14="","",'01.ข้อมูลเบื้องต้น'!B14)</f>
        <v/>
      </c>
      <c r="B20" s="1069"/>
      <c r="C20" s="1069"/>
      <c r="D20" s="1069"/>
      <c r="E20" s="1069"/>
      <c r="F20" s="1069"/>
      <c r="G20" s="1069"/>
      <c r="H20" s="1070" t="str">
        <f>IF('01.ข้อมูลเบื้องต้น'!C14="","",'01.ข้อมูลเบื้องต้น'!C14)</f>
        <v/>
      </c>
      <c r="I20" s="1071"/>
      <c r="J20" s="1071"/>
      <c r="K20" s="1071"/>
      <c r="L20" s="1071"/>
      <c r="M20" s="1071"/>
      <c r="N20" s="1071"/>
      <c r="O20" s="1071"/>
      <c r="P20" s="1071"/>
      <c r="Q20" s="1071"/>
      <c r="R20" s="1071"/>
      <c r="S20" s="1071"/>
      <c r="T20" s="1071"/>
      <c r="U20" s="1071"/>
      <c r="V20" s="1071"/>
      <c r="W20" s="1071"/>
      <c r="X20" s="1071"/>
      <c r="Y20" s="1071"/>
      <c r="Z20" s="1072"/>
      <c r="AA20" s="1073" t="str">
        <f>IF('01.ข้อมูลเบื้องต้น'!E14="","",'01.ข้อมูลเบื้องต้น'!E14)</f>
        <v/>
      </c>
      <c r="AB20" s="1074"/>
      <c r="AC20" s="1074"/>
      <c r="AD20" s="1074"/>
      <c r="AE20" s="1074"/>
      <c r="AF20" s="1074"/>
      <c r="AG20" s="1075"/>
      <c r="AH20" s="1076" t="str">
        <f>IF(VLOOKUP($AL$2,'02.คีย์เทอม1'!$A$9:$DY$53,40,FALSE)="","",VLOOKUP($AL$2,'02.คีย์เทอม1'!$A$9:$DY$53,40,FALSE))</f>
        <v/>
      </c>
      <c r="AI20" s="1076"/>
      <c r="AJ20" s="1076"/>
      <c r="AK20" s="1076"/>
      <c r="AL20" s="1076" t="str">
        <f>IF(VLOOKUP($AL$2,'02.คีย์เทอม1'!$A$9:$DY$53,41,FALSE)="","",VLOOKUP($AL$2,'02.คีย์เทอม1'!$A$9:$DY$53,41,FALSE))</f>
        <v/>
      </c>
      <c r="AM20" s="1076"/>
      <c r="AN20" s="1076"/>
      <c r="AO20" s="1076"/>
      <c r="AP20" s="1076" t="str">
        <f>IF(VLOOKUP($AL$2,'03.คีย์เทอม2'!$A$9:$DY$53,40,FALSE)="","",VLOOKUP($AL$2,'03.คีย์เทอม2'!$A$9:$DY$53,40,FALSE))</f>
        <v/>
      </c>
      <c r="AQ20" s="1076"/>
      <c r="AR20" s="1076"/>
      <c r="AS20" s="1076"/>
      <c r="AT20" s="1076" t="str">
        <f>IF(VLOOKUP($AL$2,'03.คีย์เทอม2'!$A$9:$DY$53,41,FALSE)="","",VLOOKUP($AL$2,'03.คีย์เทอม2'!$A$9:$DY$53,41,FALSE))</f>
        <v/>
      </c>
      <c r="AU20" s="1076"/>
      <c r="AV20" s="1076"/>
      <c r="AW20" s="1076"/>
      <c r="AX20" s="1077" t="str">
        <f t="shared" si="0"/>
        <v/>
      </c>
      <c r="AY20" s="1077"/>
      <c r="AZ20" s="1077"/>
      <c r="BA20" s="1077"/>
      <c r="BB20" s="1077"/>
      <c r="BC20" s="1078" t="str">
        <f t="shared" si="1"/>
        <v/>
      </c>
      <c r="BD20" s="1079"/>
      <c r="BE20" s="1079"/>
      <c r="BF20" s="1079"/>
      <c r="BG20" s="1079"/>
      <c r="BH20" s="1080"/>
      <c r="BI20" s="1064" t="str">
        <f t="shared" si="2"/>
        <v/>
      </c>
      <c r="BJ20" s="1065"/>
      <c r="BK20" s="1065"/>
      <c r="BL20" s="1065"/>
      <c r="BM20" s="1065"/>
      <c r="BN20" s="1066"/>
      <c r="BO20" s="1064"/>
      <c r="BP20" s="1065"/>
      <c r="BQ20" s="1065"/>
      <c r="BR20" s="1065"/>
      <c r="BS20" s="1065"/>
      <c r="BT20" s="1067"/>
      <c r="BU20" s="217"/>
      <c r="BV20" s="1205" t="str">
        <f>IF('01.ข้อมูลเบื้องต้น'!B14="","",'01.ข้อมูลเบื้องต้น'!B14)</f>
        <v/>
      </c>
      <c r="BW20" s="1206"/>
      <c r="BX20" s="1206"/>
      <c r="BY20" s="1206"/>
      <c r="BZ20" s="1206"/>
      <c r="CA20" s="1206"/>
      <c r="CB20" s="1206"/>
      <c r="CC20" s="1207" t="str">
        <f>IF('01.ข้อมูลเบื้องต้น'!C14="","",'01.ข้อมูลเบื้องต้น'!C14)</f>
        <v/>
      </c>
      <c r="CD20" s="1208"/>
      <c r="CE20" s="1208"/>
      <c r="CF20" s="1208"/>
      <c r="CG20" s="1208"/>
      <c r="CH20" s="1208"/>
      <c r="CI20" s="1208"/>
      <c r="CJ20" s="1208"/>
      <c r="CK20" s="1208"/>
      <c r="CL20" s="1208"/>
      <c r="CM20" s="1208"/>
      <c r="CN20" s="1208"/>
      <c r="CO20" s="1208"/>
      <c r="CP20" s="1208"/>
      <c r="CQ20" s="1208"/>
      <c r="CR20" s="1208"/>
      <c r="CS20" s="1208"/>
      <c r="CT20" s="1208"/>
      <c r="CU20" s="1209"/>
      <c r="CV20" s="1210" t="str">
        <f>IF('01.ข้อมูลเบื้องต้น'!E14="","",'01.ข้อมูลเบื้องต้น'!E14)</f>
        <v/>
      </c>
      <c r="CW20" s="1211"/>
      <c r="CX20" s="1211"/>
      <c r="CY20" s="1211"/>
      <c r="CZ20" s="1211"/>
      <c r="DA20" s="1211"/>
      <c r="DB20" s="1212"/>
      <c r="DC20" s="1213" t="str">
        <f>IF(VLOOKUP($AL$2,'02.คีย์เทอม1'!$A$9:$DY$53,40,FALSE)="","",VLOOKUP($AL$2,'02.คีย์เทอม1'!$A$9:$DY$53,40,FALSE))</f>
        <v/>
      </c>
      <c r="DD20" s="1213"/>
      <c r="DE20" s="1213"/>
      <c r="DF20" s="1213"/>
      <c r="DG20" s="1213" t="str">
        <f>IF(VLOOKUP($AL$2,'02.คีย์เทอม1'!$A$9:$DY$53,41,FALSE)="","",VLOOKUP($AL$2,'02.คีย์เทอม1'!$A$9:$DY$53,41,FALSE))</f>
        <v/>
      </c>
      <c r="DH20" s="1213"/>
      <c r="DI20" s="1213"/>
      <c r="DJ20" s="1213"/>
      <c r="DK20" s="1213" t="str">
        <f>IF(VLOOKUP($AL$2,'03.คีย์เทอม2'!$A$9:$DY$53,40,FALSE)="","",VLOOKUP($AL$2,'03.คีย์เทอม2'!$A$9:$DY$53,40,FALSE))</f>
        <v/>
      </c>
      <c r="DL20" s="1213"/>
      <c r="DM20" s="1213"/>
      <c r="DN20" s="1213"/>
      <c r="DO20" s="1213" t="str">
        <f>IF(VLOOKUP($AL$2,'03.คีย์เทอม2'!$A$9:$DY$53,41,FALSE)="","",VLOOKUP($AL$2,'03.คีย์เทอม2'!$A$9:$DY$53,41,FALSE))</f>
        <v/>
      </c>
      <c r="DP20" s="1213"/>
      <c r="DQ20" s="1213"/>
      <c r="DR20" s="1213"/>
      <c r="DS20" s="1214" t="str">
        <f t="shared" si="3"/>
        <v/>
      </c>
      <c r="DT20" s="1214"/>
      <c r="DU20" s="1214"/>
      <c r="DV20" s="1214"/>
      <c r="DW20" s="1214"/>
      <c r="DX20" s="1215" t="str">
        <f t="shared" si="4"/>
        <v/>
      </c>
      <c r="DY20" s="1216"/>
      <c r="DZ20" s="1216"/>
      <c r="EA20" s="1216"/>
      <c r="EB20" s="1216"/>
      <c r="EC20" s="1217"/>
      <c r="ED20" s="1218" t="str">
        <f t="shared" si="5"/>
        <v/>
      </c>
      <c r="EE20" s="1219"/>
      <c r="EF20" s="1219"/>
      <c r="EG20" s="1219"/>
      <c r="EH20" s="1219"/>
      <c r="EI20" s="1220"/>
      <c r="EJ20" s="1218" t="str">
        <f t="shared" si="6"/>
        <v/>
      </c>
      <c r="EK20" s="1219"/>
      <c r="EL20" s="1219"/>
      <c r="EM20" s="1219"/>
      <c r="EN20" s="1219"/>
      <c r="EO20" s="1221"/>
    </row>
    <row r="21" spans="1:164" ht="19.5" customHeight="1" x14ac:dyDescent="0.3">
      <c r="A21" s="1068" t="str">
        <f>IF('01.ข้อมูลเบื้องต้น'!B15="","",'01.ข้อมูลเบื้องต้น'!B15)</f>
        <v/>
      </c>
      <c r="B21" s="1069"/>
      <c r="C21" s="1069"/>
      <c r="D21" s="1069"/>
      <c r="E21" s="1069"/>
      <c r="F21" s="1069"/>
      <c r="G21" s="1069"/>
      <c r="H21" s="1070" t="str">
        <f>IF('01.ข้อมูลเบื้องต้น'!C15="","",'01.ข้อมูลเบื้องต้น'!C15)</f>
        <v/>
      </c>
      <c r="I21" s="1071"/>
      <c r="J21" s="1071"/>
      <c r="K21" s="1071"/>
      <c r="L21" s="1071"/>
      <c r="M21" s="1071"/>
      <c r="N21" s="1071"/>
      <c r="O21" s="1071"/>
      <c r="P21" s="1071"/>
      <c r="Q21" s="1071"/>
      <c r="R21" s="1071"/>
      <c r="S21" s="1071"/>
      <c r="T21" s="1071"/>
      <c r="U21" s="1071"/>
      <c r="V21" s="1071"/>
      <c r="W21" s="1071"/>
      <c r="X21" s="1071"/>
      <c r="Y21" s="1071"/>
      <c r="Z21" s="1072"/>
      <c r="AA21" s="1073" t="str">
        <f>IF('01.ข้อมูลเบื้องต้น'!E15="","",'01.ข้อมูลเบื้องต้น'!E15)</f>
        <v/>
      </c>
      <c r="AB21" s="1074"/>
      <c r="AC21" s="1074"/>
      <c r="AD21" s="1074"/>
      <c r="AE21" s="1074"/>
      <c r="AF21" s="1074"/>
      <c r="AG21" s="1075"/>
      <c r="AH21" s="1076" t="str">
        <f>IF(VLOOKUP($AL$2,'02.คีย์เทอม1'!$A$9:$DY$53,45,FALSE)="","",VLOOKUP($AL$2,'02.คีย์เทอม1'!$A$9:$DY$53,45,FALSE))</f>
        <v/>
      </c>
      <c r="AI21" s="1076"/>
      <c r="AJ21" s="1076"/>
      <c r="AK21" s="1076"/>
      <c r="AL21" s="1076" t="str">
        <f>IF(VLOOKUP($AL$2,'02.คีย์เทอม1'!$A$9:$DY$53,46,FALSE)="","",VLOOKUP($AL$2,'02.คีย์เทอม1'!$A$9:$DY$53,46,FALSE))</f>
        <v/>
      </c>
      <c r="AM21" s="1076"/>
      <c r="AN21" s="1076"/>
      <c r="AO21" s="1076"/>
      <c r="AP21" s="1076" t="str">
        <f>IF(VLOOKUP($AL$2,'03.คีย์เทอม2'!$A$9:$DY$53,45,FALSE)="","",VLOOKUP($AL$2,'03.คีย์เทอม2'!$A$9:$DY$53,45,FALSE))</f>
        <v/>
      </c>
      <c r="AQ21" s="1076"/>
      <c r="AR21" s="1076"/>
      <c r="AS21" s="1076"/>
      <c r="AT21" s="1076" t="str">
        <f>IF(VLOOKUP($AL$2,'03.คีย์เทอม2'!$A$9:$DY$53,46,FALSE)="","",VLOOKUP($AL$2,'03.คีย์เทอม2'!$A$9:$DY$53,46,FALSE))</f>
        <v/>
      </c>
      <c r="AU21" s="1076"/>
      <c r="AV21" s="1076"/>
      <c r="AW21" s="1076"/>
      <c r="AX21" s="1077" t="str">
        <f t="shared" si="0"/>
        <v/>
      </c>
      <c r="AY21" s="1077"/>
      <c r="AZ21" s="1077"/>
      <c r="BA21" s="1077"/>
      <c r="BB21" s="1077"/>
      <c r="BC21" s="1078" t="str">
        <f t="shared" si="1"/>
        <v/>
      </c>
      <c r="BD21" s="1079"/>
      <c r="BE21" s="1079"/>
      <c r="BF21" s="1079"/>
      <c r="BG21" s="1079"/>
      <c r="BH21" s="1080"/>
      <c r="BI21" s="1064" t="str">
        <f t="shared" si="2"/>
        <v/>
      </c>
      <c r="BJ21" s="1065"/>
      <c r="BK21" s="1065"/>
      <c r="BL21" s="1065"/>
      <c r="BM21" s="1065"/>
      <c r="BN21" s="1066"/>
      <c r="BO21" s="1064"/>
      <c r="BP21" s="1065"/>
      <c r="BQ21" s="1065"/>
      <c r="BR21" s="1065"/>
      <c r="BS21" s="1065"/>
      <c r="BT21" s="1067"/>
      <c r="BU21" s="217"/>
      <c r="BV21" s="1205" t="str">
        <f>IF('01.ข้อมูลเบื้องต้น'!B15="","",'01.ข้อมูลเบื้องต้น'!B15)</f>
        <v/>
      </c>
      <c r="BW21" s="1206"/>
      <c r="BX21" s="1206"/>
      <c r="BY21" s="1206"/>
      <c r="BZ21" s="1206"/>
      <c r="CA21" s="1206"/>
      <c r="CB21" s="1206"/>
      <c r="CC21" s="1207" t="str">
        <f>IF('01.ข้อมูลเบื้องต้น'!C15="","",'01.ข้อมูลเบื้องต้น'!C15)</f>
        <v/>
      </c>
      <c r="CD21" s="1208"/>
      <c r="CE21" s="1208"/>
      <c r="CF21" s="1208"/>
      <c r="CG21" s="1208"/>
      <c r="CH21" s="1208"/>
      <c r="CI21" s="1208"/>
      <c r="CJ21" s="1208"/>
      <c r="CK21" s="1208"/>
      <c r="CL21" s="1208"/>
      <c r="CM21" s="1208"/>
      <c r="CN21" s="1208"/>
      <c r="CO21" s="1208"/>
      <c r="CP21" s="1208"/>
      <c r="CQ21" s="1208"/>
      <c r="CR21" s="1208"/>
      <c r="CS21" s="1208"/>
      <c r="CT21" s="1208"/>
      <c r="CU21" s="1209"/>
      <c r="CV21" s="1210" t="str">
        <f>IF('01.ข้อมูลเบื้องต้น'!E15="","",'01.ข้อมูลเบื้องต้น'!E15)</f>
        <v/>
      </c>
      <c r="CW21" s="1211"/>
      <c r="CX21" s="1211"/>
      <c r="CY21" s="1211"/>
      <c r="CZ21" s="1211"/>
      <c r="DA21" s="1211"/>
      <c r="DB21" s="1212"/>
      <c r="DC21" s="1213" t="str">
        <f>IF(VLOOKUP($AL$2,'02.คีย์เทอม1'!$A$9:$DY$53,45,FALSE)="","",VLOOKUP($AL$2,'02.คีย์เทอม1'!$A$9:$DY$53,45,FALSE))</f>
        <v/>
      </c>
      <c r="DD21" s="1213"/>
      <c r="DE21" s="1213"/>
      <c r="DF21" s="1213"/>
      <c r="DG21" s="1213" t="str">
        <f>IF(VLOOKUP($AL$2,'02.คีย์เทอม1'!$A$9:$DY$53,46,FALSE)="","",VLOOKUP($AL$2,'02.คีย์เทอม1'!$A$9:$DY$53,46,FALSE))</f>
        <v/>
      </c>
      <c r="DH21" s="1213"/>
      <c r="DI21" s="1213"/>
      <c r="DJ21" s="1213"/>
      <c r="DK21" s="1213" t="str">
        <f>IF(VLOOKUP($AL$2,'03.คีย์เทอม2'!$A$9:$DY$53,45,FALSE)="","",VLOOKUP($AL$2,'03.คีย์เทอม2'!$A$9:$DY$53,45,FALSE))</f>
        <v/>
      </c>
      <c r="DL21" s="1213"/>
      <c r="DM21" s="1213"/>
      <c r="DN21" s="1213"/>
      <c r="DO21" s="1213" t="str">
        <f>IF(VLOOKUP($AL$2,'03.คีย์เทอม2'!$A$9:$DY$53,46,FALSE)="","",VLOOKUP($AL$2,'03.คีย์เทอม2'!$A$9:$DY$53,46,FALSE))</f>
        <v/>
      </c>
      <c r="DP21" s="1213"/>
      <c r="DQ21" s="1213"/>
      <c r="DR21" s="1213"/>
      <c r="DS21" s="1214" t="str">
        <f t="shared" si="3"/>
        <v/>
      </c>
      <c r="DT21" s="1214"/>
      <c r="DU21" s="1214"/>
      <c r="DV21" s="1214"/>
      <c r="DW21" s="1214"/>
      <c r="DX21" s="1215" t="str">
        <f t="shared" si="4"/>
        <v/>
      </c>
      <c r="DY21" s="1216"/>
      <c r="DZ21" s="1216"/>
      <c r="EA21" s="1216"/>
      <c r="EB21" s="1216"/>
      <c r="EC21" s="1217"/>
      <c r="ED21" s="1218" t="str">
        <f t="shared" si="5"/>
        <v/>
      </c>
      <c r="EE21" s="1219"/>
      <c r="EF21" s="1219"/>
      <c r="EG21" s="1219"/>
      <c r="EH21" s="1219"/>
      <c r="EI21" s="1220"/>
      <c r="EJ21" s="1218" t="str">
        <f t="shared" si="6"/>
        <v/>
      </c>
      <c r="EK21" s="1219"/>
      <c r="EL21" s="1219"/>
      <c r="EM21" s="1219"/>
      <c r="EN21" s="1219"/>
      <c r="EO21" s="1221"/>
    </row>
    <row r="22" spans="1:164" ht="19.5" customHeight="1" x14ac:dyDescent="0.3">
      <c r="A22" s="1068" t="str">
        <f>IF('01.ข้อมูลเบื้องต้น'!B16="","",'01.ข้อมูลเบื้องต้น'!B16)</f>
        <v/>
      </c>
      <c r="B22" s="1069"/>
      <c r="C22" s="1069"/>
      <c r="D22" s="1069"/>
      <c r="E22" s="1069"/>
      <c r="F22" s="1069"/>
      <c r="G22" s="1069"/>
      <c r="H22" s="1070" t="str">
        <f>IF('01.ข้อมูลเบื้องต้น'!C16="","",'01.ข้อมูลเบื้องต้น'!C16)</f>
        <v/>
      </c>
      <c r="I22" s="1071"/>
      <c r="J22" s="1071"/>
      <c r="K22" s="1071"/>
      <c r="L22" s="1071"/>
      <c r="M22" s="1071"/>
      <c r="N22" s="1071"/>
      <c r="O22" s="1071"/>
      <c r="P22" s="1071"/>
      <c r="Q22" s="1071"/>
      <c r="R22" s="1071"/>
      <c r="S22" s="1071"/>
      <c r="T22" s="1071"/>
      <c r="U22" s="1071"/>
      <c r="V22" s="1071"/>
      <c r="W22" s="1071"/>
      <c r="X22" s="1071"/>
      <c r="Y22" s="1071"/>
      <c r="Z22" s="1072"/>
      <c r="AA22" s="1073" t="str">
        <f>IF('01.ข้อมูลเบื้องต้น'!E16="","",'01.ข้อมูลเบื้องต้น'!E16)</f>
        <v/>
      </c>
      <c r="AB22" s="1074"/>
      <c r="AC22" s="1074"/>
      <c r="AD22" s="1074"/>
      <c r="AE22" s="1074"/>
      <c r="AF22" s="1074"/>
      <c r="AG22" s="1075"/>
      <c r="AH22" s="1076" t="str">
        <f>IF(VLOOKUP($AL$2,'02.คีย์เทอม1'!$A$9:$DY$53,50,FALSE)="","",VLOOKUP($AL$2,'02.คีย์เทอม1'!$A$9:$DY$53,50,FALSE))</f>
        <v/>
      </c>
      <c r="AI22" s="1076"/>
      <c r="AJ22" s="1076"/>
      <c r="AK22" s="1076"/>
      <c r="AL22" s="1076" t="str">
        <f>IF(VLOOKUP($AL$2,'02.คีย์เทอม1'!$A$9:$DY$53,51,FALSE)="","",VLOOKUP($AL$2,'02.คีย์เทอม1'!$A$9:$DY$53,51,FALSE))</f>
        <v/>
      </c>
      <c r="AM22" s="1076"/>
      <c r="AN22" s="1076"/>
      <c r="AO22" s="1076"/>
      <c r="AP22" s="1076" t="str">
        <f>IF(VLOOKUP($AL$2,'03.คีย์เทอม2'!$A$9:$DY$53,50,FALSE)="","",VLOOKUP($AL$2,'03.คีย์เทอม2'!$A$9:$DY$53,50,FALSE))</f>
        <v/>
      </c>
      <c r="AQ22" s="1076"/>
      <c r="AR22" s="1076"/>
      <c r="AS22" s="1076"/>
      <c r="AT22" s="1076" t="str">
        <f>IF(VLOOKUP($AL$2,'03.คีย์เทอม2'!$A$9:$DY$53,51,FALSE)="","",VLOOKUP($AL$2,'03.คีย์เทอม2'!$A$9:$DY$53,51,FALSE))</f>
        <v/>
      </c>
      <c r="AU22" s="1076"/>
      <c r="AV22" s="1076"/>
      <c r="AW22" s="1076"/>
      <c r="AX22" s="1077" t="str">
        <f t="shared" ref="AX22" si="7">IF(OR(AH22="",AP22=""),"",IF(COUNT(AL22)=1,AL22,AH22)+IF(COUNT(AT22)=1,AT22,AP22))</f>
        <v/>
      </c>
      <c r="AY22" s="1077"/>
      <c r="AZ22" s="1077"/>
      <c r="BA22" s="1077"/>
      <c r="BB22" s="1077"/>
      <c r="BC22" s="1078" t="str">
        <f t="shared" ref="BC22" si="8">IF(AX22="","",AX22*100/200)</f>
        <v/>
      </c>
      <c r="BD22" s="1079"/>
      <c r="BE22" s="1079"/>
      <c r="BF22" s="1079"/>
      <c r="BG22" s="1079"/>
      <c r="BH22" s="1080"/>
      <c r="BI22" s="1064" t="str">
        <f t="shared" ref="BI22" si="9">IF(BC22="","",IF(BC22&gt;=80,4,IF(BC22&gt;=75,3.5,IF(BC22&gt;=70,3,IF(BC22&gt;=65,2.5,IF(BC22&gt;=60,2,IF(BC22&gt;=55,1.5,IF(BC22&gt;=50,1,0))))))))</f>
        <v/>
      </c>
      <c r="BJ22" s="1065"/>
      <c r="BK22" s="1065"/>
      <c r="BL22" s="1065"/>
      <c r="BM22" s="1065"/>
      <c r="BN22" s="1066"/>
      <c r="BO22" s="1064"/>
      <c r="BP22" s="1065"/>
      <c r="BQ22" s="1065"/>
      <c r="BR22" s="1065"/>
      <c r="BS22" s="1065"/>
      <c r="BT22" s="1067"/>
      <c r="BU22" s="217"/>
      <c r="BV22" s="1205" t="str">
        <f>IF('01.ข้อมูลเบื้องต้น'!B16="","",'01.ข้อมูลเบื้องต้น'!B16)</f>
        <v/>
      </c>
      <c r="BW22" s="1206"/>
      <c r="BX22" s="1206"/>
      <c r="BY22" s="1206"/>
      <c r="BZ22" s="1206"/>
      <c r="CA22" s="1206"/>
      <c r="CB22" s="1206"/>
      <c r="CC22" s="1207" t="str">
        <f>IF('01.ข้อมูลเบื้องต้น'!C16="","",'01.ข้อมูลเบื้องต้น'!C16)</f>
        <v/>
      </c>
      <c r="CD22" s="1208"/>
      <c r="CE22" s="1208"/>
      <c r="CF22" s="1208"/>
      <c r="CG22" s="1208"/>
      <c r="CH22" s="1208"/>
      <c r="CI22" s="1208"/>
      <c r="CJ22" s="1208"/>
      <c r="CK22" s="1208"/>
      <c r="CL22" s="1208"/>
      <c r="CM22" s="1208"/>
      <c r="CN22" s="1208"/>
      <c r="CO22" s="1208"/>
      <c r="CP22" s="1208"/>
      <c r="CQ22" s="1208"/>
      <c r="CR22" s="1208"/>
      <c r="CS22" s="1208"/>
      <c r="CT22" s="1208"/>
      <c r="CU22" s="1209"/>
      <c r="CV22" s="1210" t="str">
        <f>IF('01.ข้อมูลเบื้องต้น'!E16="","",'01.ข้อมูลเบื้องต้น'!E16)</f>
        <v/>
      </c>
      <c r="CW22" s="1211"/>
      <c r="CX22" s="1211"/>
      <c r="CY22" s="1211"/>
      <c r="CZ22" s="1211"/>
      <c r="DA22" s="1211"/>
      <c r="DB22" s="1212"/>
      <c r="DC22" s="1213" t="str">
        <f>IF(VLOOKUP($AL$2,'02.คีย์เทอม1'!$A$9:$DY$53,50,FALSE)="","",VLOOKUP($AL$2,'02.คีย์เทอม1'!$A$9:$DY$53,50,FALSE))</f>
        <v/>
      </c>
      <c r="DD22" s="1213"/>
      <c r="DE22" s="1213"/>
      <c r="DF22" s="1213"/>
      <c r="DG22" s="1213" t="str">
        <f>IF(VLOOKUP($AL$2,'02.คีย์เทอม1'!$A$9:$DY$53,51,FALSE)="","",VLOOKUP($AL$2,'02.คีย์เทอม1'!$A$9:$DY$53,51,FALSE))</f>
        <v/>
      </c>
      <c r="DH22" s="1213"/>
      <c r="DI22" s="1213"/>
      <c r="DJ22" s="1213"/>
      <c r="DK22" s="1213" t="str">
        <f>IF(VLOOKUP($AL$2,'03.คีย์เทอม2'!$A$9:$DY$53,50,FALSE)="","",VLOOKUP($AL$2,'03.คีย์เทอม2'!$A$9:$DY$53,50,FALSE))</f>
        <v/>
      </c>
      <c r="DL22" s="1213"/>
      <c r="DM22" s="1213"/>
      <c r="DN22" s="1213"/>
      <c r="DO22" s="1213" t="str">
        <f>IF(VLOOKUP($AL$2,'03.คีย์เทอม2'!$A$9:$DY$53,51,FALSE)="","",VLOOKUP($AL$2,'03.คีย์เทอม2'!$A$9:$DY$53,51,FALSE))</f>
        <v/>
      </c>
      <c r="DP22" s="1213"/>
      <c r="DQ22" s="1213"/>
      <c r="DR22" s="1213"/>
      <c r="DS22" s="1218" t="str">
        <f t="shared" ref="DS22:DS23" si="10">IF(OR(DC22="",DK22=""),"",IF(COUNT(DG22)=1,DG22,DC22)+IF(COUNT(DO22)=1,DO22,DK22))</f>
        <v/>
      </c>
      <c r="DT22" s="1219"/>
      <c r="DU22" s="1219"/>
      <c r="DV22" s="1219"/>
      <c r="DW22" s="1220"/>
      <c r="DX22" s="1215" t="str">
        <f t="shared" ref="DX22:DX23" si="11">IF(DS22="","",DS22*100/200)</f>
        <v/>
      </c>
      <c r="DY22" s="1216"/>
      <c r="DZ22" s="1216"/>
      <c r="EA22" s="1216"/>
      <c r="EB22" s="1216"/>
      <c r="EC22" s="1217"/>
      <c r="ED22" s="1218" t="str">
        <f t="shared" ref="ED22:ED23" si="12">IF(DX22="","",IF(DX22&gt;=80,4,IF(DX22&gt;=75,3.5,IF(DX22&gt;=70,3,IF(DX22&gt;=65,2.5,IF(DX22&gt;=60,2,IF(DX22&gt;=55,1.5,IF(DX22&gt;=50,1,0))))))))</f>
        <v/>
      </c>
      <c r="EE22" s="1219"/>
      <c r="EF22" s="1219"/>
      <c r="EG22" s="1219"/>
      <c r="EH22" s="1219"/>
      <c r="EI22" s="1220"/>
      <c r="EJ22" s="1218" t="str">
        <f t="shared" ref="EJ22:EJ23" si="13">IF(DX22&lt;50,0,IF(DX22="ร",0,IF(DX22="มส",0,IF(DX22="","",CV22))))</f>
        <v/>
      </c>
      <c r="EK22" s="1219"/>
      <c r="EL22" s="1219"/>
      <c r="EM22" s="1219"/>
      <c r="EN22" s="1219"/>
      <c r="EO22" s="1221"/>
    </row>
    <row r="23" spans="1:164" ht="19.5" customHeight="1" x14ac:dyDescent="0.3">
      <c r="A23" s="1068" t="str">
        <f>IF('01.ข้อมูลเบื้องต้น'!B17="","",'01.ข้อมูลเบื้องต้น'!B17)</f>
        <v/>
      </c>
      <c r="B23" s="1069"/>
      <c r="C23" s="1069"/>
      <c r="D23" s="1069"/>
      <c r="E23" s="1069"/>
      <c r="F23" s="1069"/>
      <c r="G23" s="1069"/>
      <c r="H23" s="1070" t="str">
        <f>IF('01.ข้อมูลเบื้องต้น'!C17="","",'01.ข้อมูลเบื้องต้น'!C17)</f>
        <v/>
      </c>
      <c r="I23" s="1071"/>
      <c r="J23" s="1071"/>
      <c r="K23" s="1071"/>
      <c r="L23" s="1071"/>
      <c r="M23" s="1071"/>
      <c r="N23" s="1071"/>
      <c r="O23" s="1071"/>
      <c r="P23" s="1071"/>
      <c r="Q23" s="1071"/>
      <c r="R23" s="1071"/>
      <c r="S23" s="1071"/>
      <c r="T23" s="1071"/>
      <c r="U23" s="1071"/>
      <c r="V23" s="1071"/>
      <c r="W23" s="1071"/>
      <c r="X23" s="1071"/>
      <c r="Y23" s="1071"/>
      <c r="Z23" s="1072"/>
      <c r="AA23" s="1073" t="str">
        <f>IF('01.ข้อมูลเบื้องต้น'!E17="","",'01.ข้อมูลเบื้องต้น'!E17)</f>
        <v/>
      </c>
      <c r="AB23" s="1074"/>
      <c r="AC23" s="1074"/>
      <c r="AD23" s="1074"/>
      <c r="AE23" s="1074"/>
      <c r="AF23" s="1074"/>
      <c r="AG23" s="1075"/>
      <c r="AH23" s="1076" t="str">
        <f>IF(VLOOKUP($AL$2,'02.คีย์เทอม1'!$A$9:$DY$58,55,FALSE)="","",VLOOKUP($AL$2,'02.คีย์เทอม1'!$A$9:$DY$55,55,FALSE))</f>
        <v/>
      </c>
      <c r="AI23" s="1076"/>
      <c r="AJ23" s="1076"/>
      <c r="AK23" s="1076"/>
      <c r="AL23" s="1076" t="str">
        <f>IF(VLOOKUP($AL$2,'02.คีย์เทอม1'!$A$9:$DY$53,56,FALSE)="","",VLOOKUP($AL$2,'02.คีย์เทอม1'!$A$9:$DY$53,56,FALSE))</f>
        <v/>
      </c>
      <c r="AM23" s="1076"/>
      <c r="AN23" s="1076"/>
      <c r="AO23" s="1076"/>
      <c r="AP23" s="1076" t="str">
        <f>IF(VLOOKUP($AL$2,'03.คีย์เทอม2'!$A$9:$DY$53,55,FALSE)="","",VLOOKUP($AL$2,'03.คีย์เทอม2'!$A$9:$DY$53,55,FALSE))</f>
        <v/>
      </c>
      <c r="AQ23" s="1076"/>
      <c r="AR23" s="1076"/>
      <c r="AS23" s="1076"/>
      <c r="AT23" s="1076" t="str">
        <f>IF(VLOOKUP($AL$2,'03.คีย์เทอม2'!$A$9:$DY$53,56,FALSE)="","",VLOOKUP($AL$2,'03.คีย์เทอม2'!$A$9:$DY$53,56,FALSE))</f>
        <v/>
      </c>
      <c r="AU23" s="1076"/>
      <c r="AV23" s="1076"/>
      <c r="AW23" s="1076"/>
      <c r="AX23" s="1077" t="str">
        <f t="shared" si="0"/>
        <v/>
      </c>
      <c r="AY23" s="1077"/>
      <c r="AZ23" s="1077"/>
      <c r="BA23" s="1077"/>
      <c r="BB23" s="1077"/>
      <c r="BC23" s="1078" t="str">
        <f t="shared" si="1"/>
        <v/>
      </c>
      <c r="BD23" s="1079"/>
      <c r="BE23" s="1079"/>
      <c r="BF23" s="1079"/>
      <c r="BG23" s="1079"/>
      <c r="BH23" s="1080"/>
      <c r="BI23" s="1064" t="str">
        <f t="shared" si="2"/>
        <v/>
      </c>
      <c r="BJ23" s="1065"/>
      <c r="BK23" s="1065"/>
      <c r="BL23" s="1065"/>
      <c r="BM23" s="1065"/>
      <c r="BN23" s="1066"/>
      <c r="BO23" s="1064"/>
      <c r="BP23" s="1065"/>
      <c r="BQ23" s="1065"/>
      <c r="BR23" s="1065"/>
      <c r="BS23" s="1065"/>
      <c r="BT23" s="1067"/>
      <c r="BU23" s="217"/>
      <c r="BV23" s="1205" t="str">
        <f>IF('01.ข้อมูลเบื้องต้น'!B17="","",'01.ข้อมูลเบื้องต้น'!B17)</f>
        <v/>
      </c>
      <c r="BW23" s="1206"/>
      <c r="BX23" s="1206"/>
      <c r="BY23" s="1206"/>
      <c r="BZ23" s="1206"/>
      <c r="CA23" s="1206"/>
      <c r="CB23" s="1206"/>
      <c r="CC23" s="1207" t="str">
        <f>IF('01.ข้อมูลเบื้องต้น'!C17="","",'01.ข้อมูลเบื้องต้น'!C17)</f>
        <v/>
      </c>
      <c r="CD23" s="1208"/>
      <c r="CE23" s="1208"/>
      <c r="CF23" s="1208"/>
      <c r="CG23" s="1208"/>
      <c r="CH23" s="1208"/>
      <c r="CI23" s="1208"/>
      <c r="CJ23" s="1208"/>
      <c r="CK23" s="1208"/>
      <c r="CL23" s="1208"/>
      <c r="CM23" s="1208"/>
      <c r="CN23" s="1208"/>
      <c r="CO23" s="1208"/>
      <c r="CP23" s="1208"/>
      <c r="CQ23" s="1208"/>
      <c r="CR23" s="1208"/>
      <c r="CS23" s="1208"/>
      <c r="CT23" s="1208"/>
      <c r="CU23" s="1209"/>
      <c r="CV23" s="1210" t="str">
        <f>IF('01.ข้อมูลเบื้องต้น'!E17="","",'01.ข้อมูลเบื้องต้น'!E17)</f>
        <v/>
      </c>
      <c r="CW23" s="1211"/>
      <c r="CX23" s="1211"/>
      <c r="CY23" s="1211"/>
      <c r="CZ23" s="1211"/>
      <c r="DA23" s="1211"/>
      <c r="DB23" s="1212"/>
      <c r="DC23" s="1213" t="str">
        <f>IF(VLOOKUP($AL$2,'02.คีย์เทอม1'!$A$9:$DY$53,55,FALSE)="","",VLOOKUP($AL$2,'02.คีย์เทอม1'!$A$9:$DY$53,55,FALSE))</f>
        <v/>
      </c>
      <c r="DD23" s="1213"/>
      <c r="DE23" s="1213"/>
      <c r="DF23" s="1213"/>
      <c r="DG23" s="1213" t="str">
        <f>IF(VLOOKUP($AL$2,'02.คีย์เทอม1'!$A$9:$DY$53,56,FALSE)="","",VLOOKUP($AL$2,'02.คีย์เทอม1'!$A$9:$DY$53,56,FALSE))</f>
        <v/>
      </c>
      <c r="DH23" s="1213"/>
      <c r="DI23" s="1213"/>
      <c r="DJ23" s="1213"/>
      <c r="DK23" s="1213" t="str">
        <f>IF(VLOOKUP($AL$2,'03.คีย์เทอม2'!$A$9:$DY$53,55,FALSE)="","",VLOOKUP($AL$2,'03.คีย์เทอม2'!$A$9:$DY$53,55,FALSE))</f>
        <v/>
      </c>
      <c r="DL23" s="1213"/>
      <c r="DM23" s="1213"/>
      <c r="DN23" s="1213"/>
      <c r="DO23" s="1213" t="str">
        <f>IF(VLOOKUP($AL$2,'03.คีย์เทอม2'!$A$9:$DY$53,56,FALSE)="","",VLOOKUP($AL$2,'03.คีย์เทอม2'!$A$9:$DY$53,56,FALSE))</f>
        <v/>
      </c>
      <c r="DP23" s="1213"/>
      <c r="DQ23" s="1213"/>
      <c r="DR23" s="1213"/>
      <c r="DS23" s="1214" t="str">
        <f t="shared" si="10"/>
        <v/>
      </c>
      <c r="DT23" s="1214"/>
      <c r="DU23" s="1214"/>
      <c r="DV23" s="1214"/>
      <c r="DW23" s="1214"/>
      <c r="DX23" s="1215" t="str">
        <f t="shared" si="11"/>
        <v/>
      </c>
      <c r="DY23" s="1216"/>
      <c r="DZ23" s="1216"/>
      <c r="EA23" s="1216"/>
      <c r="EB23" s="1216"/>
      <c r="EC23" s="1217"/>
      <c r="ED23" s="1218" t="str">
        <f t="shared" si="12"/>
        <v/>
      </c>
      <c r="EE23" s="1219"/>
      <c r="EF23" s="1219"/>
      <c r="EG23" s="1219"/>
      <c r="EH23" s="1219"/>
      <c r="EI23" s="1220"/>
      <c r="EJ23" s="1218" t="str">
        <f t="shared" si="13"/>
        <v/>
      </c>
      <c r="EK23" s="1219"/>
      <c r="EL23" s="1219"/>
      <c r="EM23" s="1219"/>
      <c r="EN23" s="1219"/>
      <c r="EO23" s="1221"/>
    </row>
    <row r="24" spans="1:164" ht="19.5" customHeight="1" x14ac:dyDescent="0.3">
      <c r="A24" s="1104" t="s">
        <v>38</v>
      </c>
      <c r="B24" s="1166"/>
      <c r="C24" s="1166"/>
      <c r="D24" s="1166"/>
      <c r="E24" s="1166"/>
      <c r="F24" s="1166"/>
      <c r="G24" s="1166"/>
      <c r="H24" s="1166"/>
      <c r="I24" s="1166"/>
      <c r="J24" s="1166"/>
      <c r="K24" s="1166"/>
      <c r="L24" s="1166"/>
      <c r="M24" s="1166"/>
      <c r="N24" s="1166"/>
      <c r="O24" s="1166"/>
      <c r="P24" s="1166"/>
      <c r="Q24" s="1166"/>
      <c r="R24" s="1166"/>
      <c r="S24" s="1166"/>
      <c r="T24" s="1166"/>
      <c r="U24" s="1166"/>
      <c r="V24" s="1166"/>
      <c r="W24" s="1166"/>
      <c r="X24" s="1166"/>
      <c r="Y24" s="1166"/>
      <c r="Z24" s="1166"/>
      <c r="AA24" s="1166"/>
      <c r="AB24" s="1166"/>
      <c r="AC24" s="1166"/>
      <c r="AD24" s="1166"/>
      <c r="AE24" s="1166"/>
      <c r="AF24" s="1166"/>
      <c r="AG24" s="1166"/>
      <c r="AH24" s="1166"/>
      <c r="AI24" s="1166"/>
      <c r="AJ24" s="1166"/>
      <c r="AK24" s="1166"/>
      <c r="AL24" s="1166"/>
      <c r="AM24" s="1166"/>
      <c r="AN24" s="1166"/>
      <c r="AO24" s="1166"/>
      <c r="AP24" s="1166"/>
      <c r="AQ24" s="1166"/>
      <c r="AR24" s="1166"/>
      <c r="AS24" s="1166"/>
      <c r="AT24" s="1166"/>
      <c r="AU24" s="1166"/>
      <c r="AV24" s="1166"/>
      <c r="AW24" s="1166"/>
      <c r="AX24" s="1166"/>
      <c r="AY24" s="1166"/>
      <c r="AZ24" s="1166"/>
      <c r="BA24" s="1166"/>
      <c r="BB24" s="1166"/>
      <c r="BC24" s="1166"/>
      <c r="BD24" s="1166"/>
      <c r="BE24" s="1166"/>
      <c r="BF24" s="1166"/>
      <c r="BG24" s="1166"/>
      <c r="BH24" s="1166"/>
      <c r="BI24" s="1166"/>
      <c r="BJ24" s="1166"/>
      <c r="BK24" s="1166"/>
      <c r="BL24" s="1166"/>
      <c r="BM24" s="1166"/>
      <c r="BN24" s="1166"/>
      <c r="BO24" s="1166"/>
      <c r="BP24" s="1166"/>
      <c r="BQ24" s="1166"/>
      <c r="BR24" s="1166"/>
      <c r="BS24" s="1166"/>
      <c r="BT24" s="1167"/>
      <c r="BU24" s="359"/>
      <c r="BV24" s="1202" t="s">
        <v>38</v>
      </c>
      <c r="BW24" s="1283"/>
      <c r="BX24" s="1283"/>
      <c r="BY24" s="1283"/>
      <c r="BZ24" s="1283"/>
      <c r="CA24" s="1283"/>
      <c r="CB24" s="1283"/>
      <c r="CC24" s="1283"/>
      <c r="CD24" s="1283"/>
      <c r="CE24" s="1283"/>
      <c r="CF24" s="1283"/>
      <c r="CG24" s="1283"/>
      <c r="CH24" s="1283"/>
      <c r="CI24" s="1283"/>
      <c r="CJ24" s="1283"/>
      <c r="CK24" s="1283"/>
      <c r="CL24" s="1283"/>
      <c r="CM24" s="1283"/>
      <c r="CN24" s="1283"/>
      <c r="CO24" s="1283"/>
      <c r="CP24" s="1283"/>
      <c r="CQ24" s="1283"/>
      <c r="CR24" s="1283"/>
      <c r="CS24" s="1283"/>
      <c r="CT24" s="1283"/>
      <c r="CU24" s="1283"/>
      <c r="CV24" s="1283"/>
      <c r="CW24" s="1283"/>
      <c r="CX24" s="1283"/>
      <c r="CY24" s="1283"/>
      <c r="CZ24" s="1283"/>
      <c r="DA24" s="1283"/>
      <c r="DB24" s="1283"/>
      <c r="DC24" s="1283"/>
      <c r="DD24" s="1283"/>
      <c r="DE24" s="1283"/>
      <c r="DF24" s="1283"/>
      <c r="DG24" s="1283"/>
      <c r="DH24" s="1283"/>
      <c r="DI24" s="1283"/>
      <c r="DJ24" s="1283"/>
      <c r="DK24" s="1283"/>
      <c r="DL24" s="1283"/>
      <c r="DM24" s="1283"/>
      <c r="DN24" s="1283"/>
      <c r="DO24" s="1283"/>
      <c r="DP24" s="1283"/>
      <c r="DQ24" s="1283"/>
      <c r="DR24" s="1283"/>
      <c r="DS24" s="1283"/>
      <c r="DT24" s="1283"/>
      <c r="DU24" s="1283"/>
      <c r="DV24" s="1283"/>
      <c r="DW24" s="1283"/>
      <c r="DX24" s="1283"/>
      <c r="DY24" s="1283"/>
      <c r="DZ24" s="1283"/>
      <c r="EA24" s="1283"/>
      <c r="EB24" s="1283"/>
      <c r="EC24" s="1283"/>
      <c r="ED24" s="1283"/>
      <c r="EE24" s="1283"/>
      <c r="EF24" s="1283"/>
      <c r="EG24" s="1283"/>
      <c r="EH24" s="1283"/>
      <c r="EI24" s="1283"/>
      <c r="EJ24" s="1283"/>
      <c r="EK24" s="1283"/>
      <c r="EL24" s="1283"/>
      <c r="EM24" s="1283"/>
      <c r="EN24" s="1283"/>
      <c r="EO24" s="1284"/>
    </row>
    <row r="25" spans="1:164" ht="19.5" customHeight="1" x14ac:dyDescent="0.3">
      <c r="A25" s="1068" t="str">
        <f>IF('02.คีย์เทอม1'!$DH$5="","",IF('01.ข้อมูลเบื้องต้น'!$F19="SBMLD",VLOOKUP($AL$2,'2.ชื่อนักเรียน'!$A$11:$AF$55,29),'01.ข้อมูลเบื้องต้น'!$B19))</f>
        <v/>
      </c>
      <c r="B25" s="1069"/>
      <c r="C25" s="1069"/>
      <c r="D25" s="1069"/>
      <c r="E25" s="1069"/>
      <c r="F25" s="1069"/>
      <c r="G25" s="1069"/>
      <c r="H25" s="1165" t="str">
        <f>IF('02.คีย์เทอม1'!$DH$5="","",IF('01.ข้อมูลเบื้องต้น'!$F19="SBMLD",VLOOKUP($AL$2,'2.ชื่อนักเรียน'!$A$11:$AF$55,30),'01.ข้อมูลเบื้องต้น'!$C19))</f>
        <v/>
      </c>
      <c r="I25" s="1165"/>
      <c r="J25" s="1165"/>
      <c r="K25" s="1165"/>
      <c r="L25" s="1165"/>
      <c r="M25" s="1165"/>
      <c r="N25" s="1165"/>
      <c r="O25" s="1165"/>
      <c r="P25" s="1165"/>
      <c r="Q25" s="1165"/>
      <c r="R25" s="1165"/>
      <c r="S25" s="1165"/>
      <c r="T25" s="1165"/>
      <c r="U25" s="1165"/>
      <c r="V25" s="1165"/>
      <c r="W25" s="1165"/>
      <c r="X25" s="1165"/>
      <c r="Y25" s="1165"/>
      <c r="Z25" s="1165"/>
      <c r="AA25" s="1073" t="str">
        <f>IF('02.คีย์เทอม1'!$DH$5="","",IF('01.ข้อมูลเบื้องต้น'!$F19="SBMLD",VLOOKUP($AL$2,'2.ชื่อนักเรียน'!$A$11:$AF$55,32),'01.ข้อมูลเบื้องต้น'!$E19))</f>
        <v/>
      </c>
      <c r="AB25" s="1074"/>
      <c r="AC25" s="1074"/>
      <c r="AD25" s="1074"/>
      <c r="AE25" s="1074"/>
      <c r="AF25" s="1074"/>
      <c r="AG25" s="1075"/>
      <c r="AH25" s="1076" t="str">
        <f>IF(VLOOKUP($AL$2,'02.คีย์เทอม1'!$A$9:$DY$53,112,FALSE)="","",VLOOKUP($AL$2,'02.คีย์เทอม1'!$A$9:$DY$53,112,FALSE))</f>
        <v/>
      </c>
      <c r="AI25" s="1076"/>
      <c r="AJ25" s="1076"/>
      <c r="AK25" s="1076"/>
      <c r="AL25" s="1076" t="str">
        <f>IF(VLOOKUP($AL$2,'02.คีย์เทอม1'!$A$9:$DY$53,114,FALSE)="","",VLOOKUP($AL$2,'02.คีย์เทอม1'!$A$9:$DY$53,114,FALSE))</f>
        <v/>
      </c>
      <c r="AM25" s="1076"/>
      <c r="AN25" s="1076"/>
      <c r="AO25" s="1076"/>
      <c r="AP25" s="1076" t="str">
        <f>IF(VLOOKUP($AL$2,'03.คีย์เทอม2'!$A$9:$DY$53,112,FALSE)="","",VLOOKUP($AL$2,'03.คีย์เทอม2'!$A$9:$DY$53,112,FALSE))</f>
        <v/>
      </c>
      <c r="AQ25" s="1076"/>
      <c r="AR25" s="1076"/>
      <c r="AS25" s="1076"/>
      <c r="AT25" s="1076" t="str">
        <f>IF(VLOOKUP($AL$2,'03.คีย์เทอม2'!$A$9:$DY$53,114,FALSE)="","",VLOOKUP($AL$2,'03.คีย์เทอม2'!$A$9:$DY$53,114,FALSE))</f>
        <v/>
      </c>
      <c r="AU25" s="1076"/>
      <c r="AV25" s="1076"/>
      <c r="AW25" s="1076"/>
      <c r="AX25" s="1077" t="str">
        <f t="shared" ref="AX25:AX30" si="14">IF(OR(AH25="",AP25=""),"",IF(COUNT(AL25)=1,AL25,AH25)+IF(COUNT(AT25)=1,AT25,AP25))</f>
        <v/>
      </c>
      <c r="AY25" s="1077"/>
      <c r="AZ25" s="1077"/>
      <c r="BA25" s="1077"/>
      <c r="BB25" s="1077"/>
      <c r="BC25" s="1078" t="str">
        <f t="shared" ref="BC25:BC30" si="15">IF(AX25="","",AX25*100/200)</f>
        <v/>
      </c>
      <c r="BD25" s="1079"/>
      <c r="BE25" s="1079"/>
      <c r="BF25" s="1079"/>
      <c r="BG25" s="1079"/>
      <c r="BH25" s="1080"/>
      <c r="BI25" s="1064" t="str">
        <f>IF(BC25="","",IF(BC25&gt;=80,4,IF(BC25&gt;=75,3.5,IF(BC25&gt;=70,3,IF(BC25&gt;=65,2.5,IF(BC25&gt;=60,2,IF(BC25&gt;=55,1.5,IF(BC25&gt;=50,1,0))))))))</f>
        <v/>
      </c>
      <c r="BJ25" s="1065"/>
      <c r="BK25" s="1065"/>
      <c r="BL25" s="1065"/>
      <c r="BM25" s="1065"/>
      <c r="BN25" s="1066"/>
      <c r="BO25" s="1064"/>
      <c r="BP25" s="1065"/>
      <c r="BQ25" s="1065"/>
      <c r="BR25" s="1065"/>
      <c r="BS25" s="1065"/>
      <c r="BT25" s="1067"/>
      <c r="BU25" s="217"/>
      <c r="BV25" s="1205" t="str">
        <f>IF('01.ข้อมูลเบื้องต้น'!B19="","",'01.ข้อมูลเบื้องต้น'!B19)</f>
        <v/>
      </c>
      <c r="BW25" s="1206"/>
      <c r="BX25" s="1206"/>
      <c r="BY25" s="1206"/>
      <c r="BZ25" s="1206"/>
      <c r="CA25" s="1206"/>
      <c r="CB25" s="1206"/>
      <c r="CC25" s="1222" t="str">
        <f>IF('01.ข้อมูลเบื้องต้น'!C19="","",'01.ข้อมูลเบื้องต้น'!C19)</f>
        <v/>
      </c>
      <c r="CD25" s="1222"/>
      <c r="CE25" s="1222"/>
      <c r="CF25" s="1222"/>
      <c r="CG25" s="1222"/>
      <c r="CH25" s="1222"/>
      <c r="CI25" s="1222"/>
      <c r="CJ25" s="1222"/>
      <c r="CK25" s="1222"/>
      <c r="CL25" s="1222"/>
      <c r="CM25" s="1222"/>
      <c r="CN25" s="1222"/>
      <c r="CO25" s="1222"/>
      <c r="CP25" s="1222"/>
      <c r="CQ25" s="1222"/>
      <c r="CR25" s="1222"/>
      <c r="CS25" s="1222"/>
      <c r="CT25" s="1222"/>
      <c r="CU25" s="1222"/>
      <c r="CV25" s="1210" t="str">
        <f>IF('01.ข้อมูลเบื้องต้น'!E19="","",'01.ข้อมูลเบื้องต้น'!E19)</f>
        <v/>
      </c>
      <c r="CW25" s="1211"/>
      <c r="CX25" s="1211"/>
      <c r="CY25" s="1211"/>
      <c r="CZ25" s="1211"/>
      <c r="DA25" s="1211"/>
      <c r="DB25" s="1212"/>
      <c r="DC25" s="1213" t="str">
        <f>IF(VLOOKUP($AL$2,'02.คีย์เทอม1'!$A$9:$DY$53,112,FALSE)="","",VLOOKUP($AL$2,'02.คีย์เทอม1'!$A$9:$DY$53,112,FALSE))</f>
        <v/>
      </c>
      <c r="DD25" s="1213"/>
      <c r="DE25" s="1213"/>
      <c r="DF25" s="1213"/>
      <c r="DG25" s="1213" t="str">
        <f>IF(VLOOKUP($AL$2,'02.คีย์เทอม1'!$A$9:$DY$53,114,FALSE)="","",VLOOKUP($AL$2,'02.คีย์เทอม1'!$A$9:$DY$53,114,FALSE))</f>
        <v/>
      </c>
      <c r="DH25" s="1213"/>
      <c r="DI25" s="1213"/>
      <c r="DJ25" s="1213"/>
      <c r="DK25" s="1213" t="str">
        <f>IF(VLOOKUP($AL$2,'03.คีย์เทอม2'!$A$9:$DY$53,112,FALSE)="","",VLOOKUP($AL$2,'03.คีย์เทอม2'!$A$9:$DY$53,112,FALSE))</f>
        <v/>
      </c>
      <c r="DL25" s="1213"/>
      <c r="DM25" s="1213"/>
      <c r="DN25" s="1213"/>
      <c r="DO25" s="1213" t="str">
        <f>IF(VLOOKUP($AL$2,'03.คีย์เทอม2'!$A$9:$DY$53,114,FALSE)="","",VLOOKUP($AL$2,'03.คีย์เทอม2'!$A$9:$DY$53,114,FALSE))</f>
        <v/>
      </c>
      <c r="DP25" s="1213"/>
      <c r="DQ25" s="1213"/>
      <c r="DR25" s="1213"/>
      <c r="DS25" s="1214" t="str">
        <f t="shared" ref="DS25:DS30" si="16">IF(OR(DC25="",DK25=""),"",IF(COUNT(DG25)=1,DG25,DC25)+IF(COUNT(DO25)=1,DO25,DK25))</f>
        <v/>
      </c>
      <c r="DT25" s="1214"/>
      <c r="DU25" s="1214"/>
      <c r="DV25" s="1214"/>
      <c r="DW25" s="1214"/>
      <c r="DX25" s="1215" t="str">
        <f t="shared" ref="DX25:DX30" si="17">IF(DS25="","",DS25*100/200)</f>
        <v/>
      </c>
      <c r="DY25" s="1216"/>
      <c r="DZ25" s="1216"/>
      <c r="EA25" s="1216"/>
      <c r="EB25" s="1216"/>
      <c r="EC25" s="1217"/>
      <c r="ED25" s="1218" t="str">
        <f>IF(DX25="","",IF(DX25&gt;=80,4,IF(DX25&gt;=75,3.5,IF(DX25&gt;=70,3,IF(DX25&gt;=65,2.5,IF(DX25&gt;=60,2,IF(DX25&gt;=55,1.5,IF(DX25&gt;=50,1,0))))))))</f>
        <v/>
      </c>
      <c r="EE25" s="1219"/>
      <c r="EF25" s="1219"/>
      <c r="EG25" s="1219"/>
      <c r="EH25" s="1219"/>
      <c r="EI25" s="1220"/>
      <c r="EJ25" s="1218" t="str">
        <f t="shared" ref="EJ25:EJ30" si="18">IF(DX25&lt;50,0,IF(DX25="ร",0,IF(DX25="มส",0,IF(DX25="","",CV25))))</f>
        <v/>
      </c>
      <c r="EK25" s="1219"/>
      <c r="EL25" s="1219"/>
      <c r="EM25" s="1219"/>
      <c r="EN25" s="1219"/>
      <c r="EO25" s="1221"/>
    </row>
    <row r="26" spans="1:164" ht="19.5" customHeight="1" x14ac:dyDescent="0.3">
      <c r="A26" s="1068" t="str">
        <f>IF('02.คีย์เทอม1'!$DK$5="","",IF('01.ข้อมูลเบื้องต้น'!$F20="SBMLD",VLOOKUP($AL$2,'2.ชื่อนักเรียน'!$A$11:$AF$55,29),'01.ข้อมูลเบื้องต้น'!$B20))</f>
        <v/>
      </c>
      <c r="B26" s="1069"/>
      <c r="C26" s="1069"/>
      <c r="D26" s="1069"/>
      <c r="E26" s="1069"/>
      <c r="F26" s="1069"/>
      <c r="G26" s="1069"/>
      <c r="H26" s="1165" t="str">
        <f>IF('02.คีย์เทอม1'!$DK$5="","",IF('01.ข้อมูลเบื้องต้น'!$F20="SBMLD",VLOOKUP($AL$2,'2.ชื่อนักเรียน'!$A$11:$AF$55,30),'01.ข้อมูลเบื้องต้น'!$C20))</f>
        <v/>
      </c>
      <c r="I26" s="1165"/>
      <c r="J26" s="1165"/>
      <c r="K26" s="1165"/>
      <c r="L26" s="1165"/>
      <c r="M26" s="1165"/>
      <c r="N26" s="1165"/>
      <c r="O26" s="1165"/>
      <c r="P26" s="1165"/>
      <c r="Q26" s="1165"/>
      <c r="R26" s="1165"/>
      <c r="S26" s="1165"/>
      <c r="T26" s="1165"/>
      <c r="U26" s="1165"/>
      <c r="V26" s="1165"/>
      <c r="W26" s="1165"/>
      <c r="X26" s="1165"/>
      <c r="Y26" s="1165"/>
      <c r="Z26" s="1165"/>
      <c r="AA26" s="1073" t="str">
        <f>IF('02.คีย์เทอม1'!$DK$5="","",IF('01.ข้อมูลเบื้องต้น'!$F20="SBMLD",VLOOKUP($AL$2,'2.ชื่อนักเรียน'!$A$11:$AF$55,32),'01.ข้อมูลเบื้องต้น'!$E20))</f>
        <v/>
      </c>
      <c r="AB26" s="1074"/>
      <c r="AC26" s="1074"/>
      <c r="AD26" s="1074"/>
      <c r="AE26" s="1074"/>
      <c r="AF26" s="1074"/>
      <c r="AG26" s="1075"/>
      <c r="AH26" s="1076" t="str">
        <f>IF(VLOOKUP($AL$2,'02.คีย์เทอม1'!$A$9:$DY$53,115,FALSE)="","",VLOOKUP($AL$2,'02.คีย์เทอม1'!$A$9:$DY$53,115,FALSE))</f>
        <v/>
      </c>
      <c r="AI26" s="1076"/>
      <c r="AJ26" s="1076"/>
      <c r="AK26" s="1076"/>
      <c r="AL26" s="1076" t="str">
        <f>IF(VLOOKUP($AL$2,'02.คีย์เทอม1'!$A$9:$DY$53,117,FALSE)="","",VLOOKUP($AL$2,'02.คีย์เทอม1'!$A$9:$DY$53,117,FALSE))</f>
        <v/>
      </c>
      <c r="AM26" s="1076"/>
      <c r="AN26" s="1076"/>
      <c r="AO26" s="1076"/>
      <c r="AP26" s="1076" t="str">
        <f>IF(VLOOKUP($AL$2,'03.คีย์เทอม2'!$A$9:$DY$53,115,FALSE)="","",VLOOKUP($AL$2,'03.คีย์เทอม2'!$A$9:$DY$53,115,FALSE))</f>
        <v/>
      </c>
      <c r="AQ26" s="1076"/>
      <c r="AR26" s="1076"/>
      <c r="AS26" s="1076"/>
      <c r="AT26" s="1076" t="str">
        <f>IF(VLOOKUP($AL$2,'03.คีย์เทอม2'!$A$9:$DY$53,117,FALSE)="","",VLOOKUP($AL$2,'03.คีย์เทอม2'!$A$9:$DY$53,117,FALSE))</f>
        <v/>
      </c>
      <c r="AU26" s="1076"/>
      <c r="AV26" s="1076"/>
      <c r="AW26" s="1076"/>
      <c r="AX26" s="1077" t="str">
        <f t="shared" si="14"/>
        <v/>
      </c>
      <c r="AY26" s="1077"/>
      <c r="AZ26" s="1077"/>
      <c r="BA26" s="1077"/>
      <c r="BB26" s="1077"/>
      <c r="BC26" s="1078" t="str">
        <f t="shared" si="15"/>
        <v/>
      </c>
      <c r="BD26" s="1079"/>
      <c r="BE26" s="1079"/>
      <c r="BF26" s="1079"/>
      <c r="BG26" s="1079"/>
      <c r="BH26" s="1080"/>
      <c r="BI26" s="1064" t="str">
        <f t="shared" ref="BI26:BI30" si="19">IF(BC26="","",IF(BC26&gt;=80,4,IF(BC26&gt;=75,3.5,IF(BC26&gt;=70,3,IF(BC26&gt;=65,2.5,IF(BC26&gt;=60,2,IF(BC26&gt;=55,1.5,IF(BC26&gt;=50,1,0))))))))</f>
        <v/>
      </c>
      <c r="BJ26" s="1065"/>
      <c r="BK26" s="1065"/>
      <c r="BL26" s="1065"/>
      <c r="BM26" s="1065"/>
      <c r="BN26" s="1066"/>
      <c r="BO26" s="1064"/>
      <c r="BP26" s="1065"/>
      <c r="BQ26" s="1065"/>
      <c r="BR26" s="1065"/>
      <c r="BS26" s="1065"/>
      <c r="BT26" s="1067"/>
      <c r="BU26" s="217"/>
      <c r="BV26" s="1205" t="str">
        <f>IF('01.ข้อมูลเบื้องต้น'!B20="","",'01.ข้อมูลเบื้องต้น'!B20)</f>
        <v/>
      </c>
      <c r="BW26" s="1206"/>
      <c r="BX26" s="1206"/>
      <c r="BY26" s="1206"/>
      <c r="BZ26" s="1206"/>
      <c r="CA26" s="1206"/>
      <c r="CB26" s="1206"/>
      <c r="CC26" s="1222" t="str">
        <f>IF('01.ข้อมูลเบื้องต้น'!C20="","",'01.ข้อมูลเบื้องต้น'!C20)</f>
        <v/>
      </c>
      <c r="CD26" s="1222"/>
      <c r="CE26" s="1222"/>
      <c r="CF26" s="1222"/>
      <c r="CG26" s="1222"/>
      <c r="CH26" s="1222"/>
      <c r="CI26" s="1222"/>
      <c r="CJ26" s="1222"/>
      <c r="CK26" s="1222"/>
      <c r="CL26" s="1222"/>
      <c r="CM26" s="1222"/>
      <c r="CN26" s="1222"/>
      <c r="CO26" s="1222"/>
      <c r="CP26" s="1222"/>
      <c r="CQ26" s="1222"/>
      <c r="CR26" s="1222"/>
      <c r="CS26" s="1222"/>
      <c r="CT26" s="1222"/>
      <c r="CU26" s="1222"/>
      <c r="CV26" s="1210" t="str">
        <f>IF('01.ข้อมูลเบื้องต้น'!E20="","",'01.ข้อมูลเบื้องต้น'!E20)</f>
        <v/>
      </c>
      <c r="CW26" s="1211"/>
      <c r="CX26" s="1211"/>
      <c r="CY26" s="1211"/>
      <c r="CZ26" s="1211"/>
      <c r="DA26" s="1211"/>
      <c r="DB26" s="1212"/>
      <c r="DC26" s="1213" t="str">
        <f>IF(VLOOKUP($AL$2,'02.คีย์เทอม1'!$A$9:$DY$53,115,FALSE)="","",VLOOKUP($AL$2,'02.คีย์เทอม1'!$A$9:$DY$53,115,FALSE))</f>
        <v/>
      </c>
      <c r="DD26" s="1213"/>
      <c r="DE26" s="1213"/>
      <c r="DF26" s="1213"/>
      <c r="DG26" s="1213" t="str">
        <f>IF(VLOOKUP($AL$2,'02.คีย์เทอม1'!$A$9:$DY$53,117,FALSE)="","",VLOOKUP($AL$2,'02.คีย์เทอม1'!$A$9:$DY$53,117,FALSE))</f>
        <v/>
      </c>
      <c r="DH26" s="1213"/>
      <c r="DI26" s="1213"/>
      <c r="DJ26" s="1213"/>
      <c r="DK26" s="1213" t="str">
        <f>IF(VLOOKUP($AL$2,'03.คีย์เทอม2'!$A$9:$DY$53,115,FALSE)="","",VLOOKUP($AL$2,'03.คีย์เทอม2'!$A$9:$DY$53,115,FALSE))</f>
        <v/>
      </c>
      <c r="DL26" s="1213"/>
      <c r="DM26" s="1213"/>
      <c r="DN26" s="1213"/>
      <c r="DO26" s="1213" t="str">
        <f>IF(VLOOKUP($AL$2,'03.คีย์เทอม2'!$A$9:$DY$53,117,FALSE)="","",VLOOKUP($AL$2,'03.คีย์เทอม2'!$A$9:$DY$53,117,FALSE))</f>
        <v/>
      </c>
      <c r="DP26" s="1213"/>
      <c r="DQ26" s="1213"/>
      <c r="DR26" s="1213"/>
      <c r="DS26" s="1214" t="str">
        <f t="shared" si="16"/>
        <v/>
      </c>
      <c r="DT26" s="1214"/>
      <c r="DU26" s="1214"/>
      <c r="DV26" s="1214"/>
      <c r="DW26" s="1214"/>
      <c r="DX26" s="1215" t="str">
        <f t="shared" si="17"/>
        <v/>
      </c>
      <c r="DY26" s="1216"/>
      <c r="DZ26" s="1216"/>
      <c r="EA26" s="1216"/>
      <c r="EB26" s="1216"/>
      <c r="EC26" s="1217"/>
      <c r="ED26" s="1218" t="str">
        <f t="shared" ref="ED26:ED30" si="20">IF(DX26="","",IF(DX26&gt;=80,4,IF(DX26&gt;=75,3.5,IF(DX26&gt;=70,3,IF(DX26&gt;=65,2.5,IF(DX26&gt;=60,2,IF(DX26&gt;=55,1.5,IF(DX26&gt;=50,1,0))))))))</f>
        <v/>
      </c>
      <c r="EE26" s="1219"/>
      <c r="EF26" s="1219"/>
      <c r="EG26" s="1219"/>
      <c r="EH26" s="1219"/>
      <c r="EI26" s="1220"/>
      <c r="EJ26" s="1218" t="str">
        <f t="shared" si="18"/>
        <v/>
      </c>
      <c r="EK26" s="1219"/>
      <c r="EL26" s="1219"/>
      <c r="EM26" s="1219"/>
      <c r="EN26" s="1219"/>
      <c r="EO26" s="1221"/>
    </row>
    <row r="27" spans="1:164" ht="19.5" customHeight="1" x14ac:dyDescent="0.3">
      <c r="A27" s="1068" t="str">
        <f>IF('02.คีย์เทอม1'!$DN$5="","",IF('01.ข้อมูลเบื้องต้น'!$F21="SBMLD",VLOOKUP($AL$2,'2.ชื่อนักเรียน'!$A$11:$AF$55,29),'01.ข้อมูลเบื้องต้น'!$B21))</f>
        <v/>
      </c>
      <c r="B27" s="1069"/>
      <c r="C27" s="1069"/>
      <c r="D27" s="1069"/>
      <c r="E27" s="1069"/>
      <c r="F27" s="1069"/>
      <c r="G27" s="1069"/>
      <c r="H27" s="1165" t="str">
        <f>IF('02.คีย์เทอม1'!$DN$5="","",IF('01.ข้อมูลเบื้องต้น'!$F21="SBMLD",VLOOKUP($AL$2,'2.ชื่อนักเรียน'!$A$11:$AF$55,30),'01.ข้อมูลเบื้องต้น'!$C21))</f>
        <v/>
      </c>
      <c r="I27" s="1165"/>
      <c r="J27" s="1165"/>
      <c r="K27" s="1165"/>
      <c r="L27" s="1165"/>
      <c r="M27" s="1165"/>
      <c r="N27" s="1165"/>
      <c r="O27" s="1165"/>
      <c r="P27" s="1165"/>
      <c r="Q27" s="1165"/>
      <c r="R27" s="1165"/>
      <c r="S27" s="1165"/>
      <c r="T27" s="1165"/>
      <c r="U27" s="1165"/>
      <c r="V27" s="1165"/>
      <c r="W27" s="1165"/>
      <c r="X27" s="1165"/>
      <c r="Y27" s="1165"/>
      <c r="Z27" s="1165"/>
      <c r="AA27" s="1073" t="str">
        <f>IF('02.คีย์เทอม1'!$DN$5="","",IF('01.ข้อมูลเบื้องต้น'!$F21="SBMLD",VLOOKUP($AL$2,'2.ชื่อนักเรียน'!$A$11:$AF$55,32),'01.ข้อมูลเบื้องต้น'!$E21))</f>
        <v/>
      </c>
      <c r="AB27" s="1074"/>
      <c r="AC27" s="1074"/>
      <c r="AD27" s="1074"/>
      <c r="AE27" s="1074"/>
      <c r="AF27" s="1074"/>
      <c r="AG27" s="1075"/>
      <c r="AH27" s="1076" t="str">
        <f>IF(VLOOKUP($AL$2,'02.คีย์เทอม1'!$A$9:$DY$53,118,FALSE)="","",VLOOKUP($AL$2,'02.คีย์เทอม1'!$A$9:$DY$53,118,FALSE))</f>
        <v/>
      </c>
      <c r="AI27" s="1076"/>
      <c r="AJ27" s="1076"/>
      <c r="AK27" s="1076"/>
      <c r="AL27" s="1076" t="str">
        <f>IF(VLOOKUP($AL$2,'02.คีย์เทอม1'!$A$9:$DY$53,120,FALSE)="","",VLOOKUP($AL$2,'02.คีย์เทอม1'!$A$9:$DY$53,120,FALSE))</f>
        <v/>
      </c>
      <c r="AM27" s="1076"/>
      <c r="AN27" s="1076"/>
      <c r="AO27" s="1076"/>
      <c r="AP27" s="1076" t="str">
        <f>IF(VLOOKUP($AL$2,'03.คีย์เทอม2'!$A$9:$DY$53,118,FALSE)="","",VLOOKUP($AL$2,'03.คีย์เทอม2'!$A$9:$DY$53,118,FALSE))</f>
        <v/>
      </c>
      <c r="AQ27" s="1076"/>
      <c r="AR27" s="1076"/>
      <c r="AS27" s="1076"/>
      <c r="AT27" s="1076" t="str">
        <f>IF(VLOOKUP($AL$2,'03.คีย์เทอม2'!$A$9:$DY$53,120,FALSE)="","",VLOOKUP($AL$2,'03.คีย์เทอม2'!$A$9:$DY$53,120,FALSE))</f>
        <v/>
      </c>
      <c r="AU27" s="1076"/>
      <c r="AV27" s="1076"/>
      <c r="AW27" s="1076"/>
      <c r="AX27" s="1077" t="str">
        <f t="shared" si="14"/>
        <v/>
      </c>
      <c r="AY27" s="1077"/>
      <c r="AZ27" s="1077"/>
      <c r="BA27" s="1077"/>
      <c r="BB27" s="1077"/>
      <c r="BC27" s="1078" t="str">
        <f t="shared" si="15"/>
        <v/>
      </c>
      <c r="BD27" s="1079"/>
      <c r="BE27" s="1079"/>
      <c r="BF27" s="1079"/>
      <c r="BG27" s="1079"/>
      <c r="BH27" s="1080"/>
      <c r="BI27" s="1064" t="str">
        <f t="shared" si="19"/>
        <v/>
      </c>
      <c r="BJ27" s="1065"/>
      <c r="BK27" s="1065"/>
      <c r="BL27" s="1065"/>
      <c r="BM27" s="1065"/>
      <c r="BN27" s="1066"/>
      <c r="BO27" s="1064"/>
      <c r="BP27" s="1065"/>
      <c r="BQ27" s="1065"/>
      <c r="BR27" s="1065"/>
      <c r="BS27" s="1065"/>
      <c r="BT27" s="1067"/>
      <c r="BU27" s="217"/>
      <c r="BV27" s="1205" t="str">
        <f>IF('01.ข้อมูลเบื้องต้น'!B21="","",'01.ข้อมูลเบื้องต้น'!B21)</f>
        <v/>
      </c>
      <c r="BW27" s="1206"/>
      <c r="BX27" s="1206"/>
      <c r="BY27" s="1206"/>
      <c r="BZ27" s="1206"/>
      <c r="CA27" s="1206"/>
      <c r="CB27" s="1206"/>
      <c r="CC27" s="1222" t="str">
        <f>IF('01.ข้อมูลเบื้องต้น'!C21="","",'01.ข้อมูลเบื้องต้น'!C21)</f>
        <v/>
      </c>
      <c r="CD27" s="1222"/>
      <c r="CE27" s="1222"/>
      <c r="CF27" s="1222"/>
      <c r="CG27" s="1222"/>
      <c r="CH27" s="1222"/>
      <c r="CI27" s="1222"/>
      <c r="CJ27" s="1222"/>
      <c r="CK27" s="1222"/>
      <c r="CL27" s="1222"/>
      <c r="CM27" s="1222"/>
      <c r="CN27" s="1222"/>
      <c r="CO27" s="1222"/>
      <c r="CP27" s="1222"/>
      <c r="CQ27" s="1222"/>
      <c r="CR27" s="1222"/>
      <c r="CS27" s="1222"/>
      <c r="CT27" s="1222"/>
      <c r="CU27" s="1222"/>
      <c r="CV27" s="1210" t="str">
        <f>IF('01.ข้อมูลเบื้องต้น'!E21="","",'01.ข้อมูลเบื้องต้น'!E21)</f>
        <v/>
      </c>
      <c r="CW27" s="1211"/>
      <c r="CX27" s="1211"/>
      <c r="CY27" s="1211"/>
      <c r="CZ27" s="1211"/>
      <c r="DA27" s="1211"/>
      <c r="DB27" s="1212"/>
      <c r="DC27" s="1213" t="str">
        <f>IF(VLOOKUP($AL$2,'02.คีย์เทอม1'!$A$9:$DY$53,118,FALSE)="","",VLOOKUP($AL$2,'02.คีย์เทอม1'!$A$9:$DY$53,118,FALSE))</f>
        <v/>
      </c>
      <c r="DD27" s="1213"/>
      <c r="DE27" s="1213"/>
      <c r="DF27" s="1213"/>
      <c r="DG27" s="1213" t="str">
        <f>IF(VLOOKUP($AL$2,'02.คีย์เทอม1'!$A$9:$DY$53,120,FALSE)="","",VLOOKUP($AL$2,'02.คีย์เทอม1'!$A$9:$DY$53,120,FALSE))</f>
        <v/>
      </c>
      <c r="DH27" s="1213"/>
      <c r="DI27" s="1213"/>
      <c r="DJ27" s="1213"/>
      <c r="DK27" s="1213" t="str">
        <f>IF(VLOOKUP($AL$2,'03.คีย์เทอม2'!$A$9:$DY$53,118,FALSE)="","",VLOOKUP($AL$2,'03.คีย์เทอม2'!$A$9:$DY$53,118,FALSE))</f>
        <v/>
      </c>
      <c r="DL27" s="1213"/>
      <c r="DM27" s="1213"/>
      <c r="DN27" s="1213"/>
      <c r="DO27" s="1213" t="str">
        <f>IF(VLOOKUP($AL$2,'03.คีย์เทอม2'!$A$9:$DY$53,120,FALSE)="","",VLOOKUP($AL$2,'03.คีย์เทอม2'!$A$9:$DY$53,120,FALSE))</f>
        <v/>
      </c>
      <c r="DP27" s="1213"/>
      <c r="DQ27" s="1213"/>
      <c r="DR27" s="1213"/>
      <c r="DS27" s="1214" t="str">
        <f t="shared" si="16"/>
        <v/>
      </c>
      <c r="DT27" s="1214"/>
      <c r="DU27" s="1214"/>
      <c r="DV27" s="1214"/>
      <c r="DW27" s="1214"/>
      <c r="DX27" s="1215" t="str">
        <f t="shared" si="17"/>
        <v/>
      </c>
      <c r="DY27" s="1216"/>
      <c r="DZ27" s="1216"/>
      <c r="EA27" s="1216"/>
      <c r="EB27" s="1216"/>
      <c r="EC27" s="1217"/>
      <c r="ED27" s="1218" t="str">
        <f t="shared" si="20"/>
        <v/>
      </c>
      <c r="EE27" s="1219"/>
      <c r="EF27" s="1219"/>
      <c r="EG27" s="1219"/>
      <c r="EH27" s="1219"/>
      <c r="EI27" s="1220"/>
      <c r="EJ27" s="1218" t="str">
        <f t="shared" si="18"/>
        <v/>
      </c>
      <c r="EK27" s="1219"/>
      <c r="EL27" s="1219"/>
      <c r="EM27" s="1219"/>
      <c r="EN27" s="1219"/>
      <c r="EO27" s="1221"/>
    </row>
    <row r="28" spans="1:164" ht="19.5" customHeight="1" x14ac:dyDescent="0.3">
      <c r="A28" s="1068" t="str">
        <f>IF('02.คีย์เทอม1'!$DQ$5="","",IF('01.ข้อมูลเบื้องต้น'!$F22="SBMLD",VLOOKUP($AL$2,'2.ชื่อนักเรียน'!$A$11:$AF$55,29),'01.ข้อมูลเบื้องต้น'!$B22))</f>
        <v/>
      </c>
      <c r="B28" s="1069"/>
      <c r="C28" s="1069"/>
      <c r="D28" s="1069"/>
      <c r="E28" s="1069"/>
      <c r="F28" s="1069"/>
      <c r="G28" s="1069"/>
      <c r="H28" s="1165" t="str">
        <f>IF('02.คีย์เทอม1'!$DQ$5="","",IF('01.ข้อมูลเบื้องต้น'!$F22="SBMLD",VLOOKUP($AL$2,'2.ชื่อนักเรียน'!$A$11:$AF$55,30),'01.ข้อมูลเบื้องต้น'!$C22))</f>
        <v/>
      </c>
      <c r="I28" s="1165"/>
      <c r="J28" s="1165"/>
      <c r="K28" s="1165"/>
      <c r="L28" s="1165"/>
      <c r="M28" s="1165"/>
      <c r="N28" s="1165"/>
      <c r="O28" s="1165"/>
      <c r="P28" s="1165"/>
      <c r="Q28" s="1165"/>
      <c r="R28" s="1165"/>
      <c r="S28" s="1165"/>
      <c r="T28" s="1165"/>
      <c r="U28" s="1165"/>
      <c r="V28" s="1165"/>
      <c r="W28" s="1165"/>
      <c r="X28" s="1165"/>
      <c r="Y28" s="1165"/>
      <c r="Z28" s="1165"/>
      <c r="AA28" s="1073" t="str">
        <f>IF('02.คีย์เทอม1'!$DQ$5="","",IF('01.ข้อมูลเบื้องต้น'!$F22="SBMLD",VLOOKUP($AL$2,'2.ชื่อนักเรียน'!$A$11:$AF$55,32),'01.ข้อมูลเบื้องต้น'!$E22))</f>
        <v/>
      </c>
      <c r="AB28" s="1074"/>
      <c r="AC28" s="1074"/>
      <c r="AD28" s="1074"/>
      <c r="AE28" s="1074"/>
      <c r="AF28" s="1074"/>
      <c r="AG28" s="1075"/>
      <c r="AH28" s="1076" t="str">
        <f>IF(VLOOKUP($AL$2,'02.คีย์เทอม1'!$A$9:$DY$53,121,FALSE)="","",VLOOKUP($AL$2,'02.คีย์เทอม1'!$A$9:$DY$53,121,FALSE))</f>
        <v/>
      </c>
      <c r="AI28" s="1076"/>
      <c r="AJ28" s="1076"/>
      <c r="AK28" s="1076"/>
      <c r="AL28" s="1076" t="str">
        <f>IF(VLOOKUP($AL$2,'02.คีย์เทอม1'!$A$9:$DY$53,123,FALSE)="","",VLOOKUP($AL$2,'02.คีย์เทอม1'!$A$9:$DY$53,123,FALSE))</f>
        <v/>
      </c>
      <c r="AM28" s="1076"/>
      <c r="AN28" s="1076"/>
      <c r="AO28" s="1076"/>
      <c r="AP28" s="1076" t="str">
        <f>IF(VLOOKUP($AL$2,'03.คีย์เทอม2'!$A$9:$DY$53,121,FALSE)="","",VLOOKUP($AL$2,'03.คีย์เทอม2'!$A$9:$DY$53,121,FALSE))</f>
        <v/>
      </c>
      <c r="AQ28" s="1076"/>
      <c r="AR28" s="1076"/>
      <c r="AS28" s="1076"/>
      <c r="AT28" s="1076" t="str">
        <f>IF(VLOOKUP($AL$2,'03.คีย์เทอม2'!$A$9:$DY$53,123,FALSE)="","",VLOOKUP($AL$2,'03.คีย์เทอม2'!$A$9:$DY$53,123,FALSE))</f>
        <v/>
      </c>
      <c r="AU28" s="1076"/>
      <c r="AV28" s="1076"/>
      <c r="AW28" s="1076"/>
      <c r="AX28" s="1077" t="str">
        <f t="shared" si="14"/>
        <v/>
      </c>
      <c r="AY28" s="1077"/>
      <c r="AZ28" s="1077"/>
      <c r="BA28" s="1077"/>
      <c r="BB28" s="1077"/>
      <c r="BC28" s="1078" t="str">
        <f t="shared" si="15"/>
        <v/>
      </c>
      <c r="BD28" s="1079"/>
      <c r="BE28" s="1079"/>
      <c r="BF28" s="1079"/>
      <c r="BG28" s="1079"/>
      <c r="BH28" s="1080"/>
      <c r="BI28" s="1064" t="str">
        <f t="shared" si="19"/>
        <v/>
      </c>
      <c r="BJ28" s="1065"/>
      <c r="BK28" s="1065"/>
      <c r="BL28" s="1065"/>
      <c r="BM28" s="1065"/>
      <c r="BN28" s="1066"/>
      <c r="BO28" s="1064"/>
      <c r="BP28" s="1065"/>
      <c r="BQ28" s="1065"/>
      <c r="BR28" s="1065"/>
      <c r="BS28" s="1065"/>
      <c r="BT28" s="1067"/>
      <c r="BU28" s="217"/>
      <c r="BV28" s="1205" t="str">
        <f>IF('01.ข้อมูลเบื้องต้น'!B26="","",'01.ข้อมูลเบื้องต้น'!B26)</f>
        <v/>
      </c>
      <c r="BW28" s="1206"/>
      <c r="BX28" s="1206"/>
      <c r="BY28" s="1206"/>
      <c r="BZ28" s="1206"/>
      <c r="CA28" s="1206"/>
      <c r="CB28" s="1206"/>
      <c r="CC28" s="1222" t="str">
        <f>IF('01.ข้อมูลเบื้องต้น'!C26="","",'01.ข้อมูลเบื้องต้น'!C26)</f>
        <v/>
      </c>
      <c r="CD28" s="1222"/>
      <c r="CE28" s="1222"/>
      <c r="CF28" s="1222"/>
      <c r="CG28" s="1222"/>
      <c r="CH28" s="1222"/>
      <c r="CI28" s="1222"/>
      <c r="CJ28" s="1222"/>
      <c r="CK28" s="1222"/>
      <c r="CL28" s="1222"/>
      <c r="CM28" s="1222"/>
      <c r="CN28" s="1222"/>
      <c r="CO28" s="1222"/>
      <c r="CP28" s="1222"/>
      <c r="CQ28" s="1222"/>
      <c r="CR28" s="1222"/>
      <c r="CS28" s="1222"/>
      <c r="CT28" s="1222"/>
      <c r="CU28" s="1222"/>
      <c r="CV28" s="1210" t="str">
        <f>IF('01.ข้อมูลเบื้องต้น'!E26="","",'01.ข้อมูลเบื้องต้น'!E26)</f>
        <v/>
      </c>
      <c r="CW28" s="1211"/>
      <c r="CX28" s="1211"/>
      <c r="CY28" s="1211"/>
      <c r="CZ28" s="1211"/>
      <c r="DA28" s="1211"/>
      <c r="DB28" s="1212"/>
      <c r="DC28" s="1213" t="str">
        <f>IF(VLOOKUP($AL$2,'02.คีย์เทอม1'!$A$9:$DY$53,121,FALSE)="","",VLOOKUP($AL$2,'02.คีย์เทอม1'!$A$9:$DY$53,121,FALSE))</f>
        <v/>
      </c>
      <c r="DD28" s="1213"/>
      <c r="DE28" s="1213"/>
      <c r="DF28" s="1213"/>
      <c r="DG28" s="1213" t="str">
        <f>IF(VLOOKUP($AL$2,'02.คีย์เทอม1'!$A$9:$DY$53,123,FALSE)="","",VLOOKUP($AL$2,'02.คีย์เทอม1'!$A$9:$DY$53,123,FALSE))</f>
        <v/>
      </c>
      <c r="DH28" s="1213"/>
      <c r="DI28" s="1213"/>
      <c r="DJ28" s="1213"/>
      <c r="DK28" s="1213" t="str">
        <f>IF(VLOOKUP($AL$2,'03.คีย์เทอม2'!$A$9:$DY$53,121,FALSE)="","",VLOOKUP($AL$2,'03.คีย์เทอม2'!$A$9:$DY$53,121,FALSE))</f>
        <v/>
      </c>
      <c r="DL28" s="1213"/>
      <c r="DM28" s="1213"/>
      <c r="DN28" s="1213"/>
      <c r="DO28" s="1213" t="str">
        <f>IF(VLOOKUP($AL$2,'03.คีย์เทอม2'!$A$9:$DY$53,123,FALSE)="","",VLOOKUP($AL$2,'03.คีย์เทอม2'!$A$9:$DY$53,123,FALSE))</f>
        <v/>
      </c>
      <c r="DP28" s="1213"/>
      <c r="DQ28" s="1213"/>
      <c r="DR28" s="1213"/>
      <c r="DS28" s="1214" t="str">
        <f t="shared" si="16"/>
        <v/>
      </c>
      <c r="DT28" s="1214"/>
      <c r="DU28" s="1214"/>
      <c r="DV28" s="1214"/>
      <c r="DW28" s="1214"/>
      <c r="DX28" s="1215" t="str">
        <f t="shared" si="17"/>
        <v/>
      </c>
      <c r="DY28" s="1216"/>
      <c r="DZ28" s="1216"/>
      <c r="EA28" s="1216"/>
      <c r="EB28" s="1216"/>
      <c r="EC28" s="1217"/>
      <c r="ED28" s="1218" t="str">
        <f t="shared" si="20"/>
        <v/>
      </c>
      <c r="EE28" s="1219"/>
      <c r="EF28" s="1219"/>
      <c r="EG28" s="1219"/>
      <c r="EH28" s="1219"/>
      <c r="EI28" s="1220"/>
      <c r="EJ28" s="1218" t="str">
        <f t="shared" si="18"/>
        <v/>
      </c>
      <c r="EK28" s="1219"/>
      <c r="EL28" s="1219"/>
      <c r="EM28" s="1219"/>
      <c r="EN28" s="1219"/>
      <c r="EO28" s="1221"/>
    </row>
    <row r="29" spans="1:164" ht="19.5" customHeight="1" x14ac:dyDescent="0.3">
      <c r="A29" s="1068" t="str">
        <f>IF('02.คีย์เทอม1'!$DT$5="","",IF('01.ข้อมูลเบื้องต้น'!$F23="SBMLD",VLOOKUP($AL$2,'2.ชื่อนักเรียน'!$A$11:$AF$55,29),'01.ข้อมูลเบื้องต้น'!$B23))</f>
        <v/>
      </c>
      <c r="B29" s="1069"/>
      <c r="C29" s="1069"/>
      <c r="D29" s="1069"/>
      <c r="E29" s="1069"/>
      <c r="F29" s="1069"/>
      <c r="G29" s="1069"/>
      <c r="H29" s="1165" t="str">
        <f>IF('02.คีย์เทอม1'!$DT$5="","",IF('01.ข้อมูลเบื้องต้น'!$F23="SBMLD",VLOOKUP($AL$2,'2.ชื่อนักเรียน'!$A$11:$AF$55,30),'01.ข้อมูลเบื้องต้น'!$C23))</f>
        <v/>
      </c>
      <c r="I29" s="1165"/>
      <c r="J29" s="1165"/>
      <c r="K29" s="1165"/>
      <c r="L29" s="1165"/>
      <c r="M29" s="1165"/>
      <c r="N29" s="1165"/>
      <c r="O29" s="1165"/>
      <c r="P29" s="1165"/>
      <c r="Q29" s="1165"/>
      <c r="R29" s="1165"/>
      <c r="S29" s="1165"/>
      <c r="T29" s="1165"/>
      <c r="U29" s="1165"/>
      <c r="V29" s="1165"/>
      <c r="W29" s="1165"/>
      <c r="X29" s="1165"/>
      <c r="Y29" s="1165"/>
      <c r="Z29" s="1165"/>
      <c r="AA29" s="1073" t="str">
        <f>IF('02.คีย์เทอม1'!$DT$5="","",IF('01.ข้อมูลเบื้องต้น'!$F23="SBMLD",VLOOKUP($AL$2,'2.ชื่อนักเรียน'!$A$11:$AF$55,32),'01.ข้อมูลเบื้องต้น'!$E23))</f>
        <v/>
      </c>
      <c r="AB29" s="1074"/>
      <c r="AC29" s="1074"/>
      <c r="AD29" s="1074"/>
      <c r="AE29" s="1074"/>
      <c r="AF29" s="1074"/>
      <c r="AG29" s="1075"/>
      <c r="AH29" s="1076" t="str">
        <f>IF(VLOOKUP($AL$2,'02.คีย์เทอม1'!$A$9:$DY$53,124,FALSE)="","",VLOOKUP($AL$2,'02.คีย์เทอม1'!$A$9:$DY$53,124,FALSE))</f>
        <v/>
      </c>
      <c r="AI29" s="1076"/>
      <c r="AJ29" s="1076"/>
      <c r="AK29" s="1076"/>
      <c r="AL29" s="1076" t="str">
        <f>IF(VLOOKUP($AL$2,'02.คีย์เทอม1'!$A$9:$DY$53,126,FALSE)="","",VLOOKUP($AL$2,'02.คีย์เทอม1'!$A$9:$DY$53,126,FALSE))</f>
        <v/>
      </c>
      <c r="AM29" s="1076"/>
      <c r="AN29" s="1076"/>
      <c r="AO29" s="1076"/>
      <c r="AP29" s="1076" t="str">
        <f>IF(VLOOKUP($AL$2,'03.คีย์เทอม2'!$A$9:$DY$53,124,FALSE)="","",VLOOKUP($AL$2,'03.คีย์เทอม2'!$A$9:$DY$53,124,FALSE))</f>
        <v/>
      </c>
      <c r="AQ29" s="1076"/>
      <c r="AR29" s="1076"/>
      <c r="AS29" s="1076"/>
      <c r="AT29" s="1076" t="str">
        <f>IF(VLOOKUP($AL$2,'03.คีย์เทอม2'!$A$9:$DY$53,126,FALSE)="","",VLOOKUP($AL$2,'03.คีย์เทอม2'!$A$9:$DY$53,126,FALSE))</f>
        <v/>
      </c>
      <c r="AU29" s="1076"/>
      <c r="AV29" s="1076"/>
      <c r="AW29" s="1076"/>
      <c r="AX29" s="1077" t="str">
        <f t="shared" si="14"/>
        <v/>
      </c>
      <c r="AY29" s="1077"/>
      <c r="AZ29" s="1077"/>
      <c r="BA29" s="1077"/>
      <c r="BB29" s="1077"/>
      <c r="BC29" s="1078" t="str">
        <f t="shared" si="15"/>
        <v/>
      </c>
      <c r="BD29" s="1079"/>
      <c r="BE29" s="1079"/>
      <c r="BF29" s="1079"/>
      <c r="BG29" s="1079"/>
      <c r="BH29" s="1080"/>
      <c r="BI29" s="1064" t="str">
        <f t="shared" si="19"/>
        <v/>
      </c>
      <c r="BJ29" s="1065"/>
      <c r="BK29" s="1065"/>
      <c r="BL29" s="1065"/>
      <c r="BM29" s="1065"/>
      <c r="BN29" s="1066"/>
      <c r="BO29" s="1064"/>
      <c r="BP29" s="1065"/>
      <c r="BQ29" s="1065"/>
      <c r="BR29" s="1065"/>
      <c r="BS29" s="1065"/>
      <c r="BT29" s="1067"/>
      <c r="BU29" s="217"/>
      <c r="BV29" s="1205" t="str">
        <f>IF('01.ข้อมูลเบื้องต้น'!B27="","",'01.ข้อมูลเบื้องต้น'!B27)</f>
        <v/>
      </c>
      <c r="BW29" s="1206"/>
      <c r="BX29" s="1206"/>
      <c r="BY29" s="1206"/>
      <c r="BZ29" s="1206"/>
      <c r="CA29" s="1206"/>
      <c r="CB29" s="1206"/>
      <c r="CC29" s="1222" t="str">
        <f>IF('01.ข้อมูลเบื้องต้น'!C27="","",'01.ข้อมูลเบื้องต้น'!C27)</f>
        <v/>
      </c>
      <c r="CD29" s="1222"/>
      <c r="CE29" s="1222"/>
      <c r="CF29" s="1222"/>
      <c r="CG29" s="1222"/>
      <c r="CH29" s="1222"/>
      <c r="CI29" s="1222"/>
      <c r="CJ29" s="1222"/>
      <c r="CK29" s="1222"/>
      <c r="CL29" s="1222"/>
      <c r="CM29" s="1222"/>
      <c r="CN29" s="1222"/>
      <c r="CO29" s="1222"/>
      <c r="CP29" s="1222"/>
      <c r="CQ29" s="1222"/>
      <c r="CR29" s="1222"/>
      <c r="CS29" s="1222"/>
      <c r="CT29" s="1222"/>
      <c r="CU29" s="1222"/>
      <c r="CV29" s="1210" t="str">
        <f>IF('01.ข้อมูลเบื้องต้น'!E27="","",'01.ข้อมูลเบื้องต้น'!E27)</f>
        <v/>
      </c>
      <c r="CW29" s="1211"/>
      <c r="CX29" s="1211"/>
      <c r="CY29" s="1211"/>
      <c r="CZ29" s="1211"/>
      <c r="DA29" s="1211"/>
      <c r="DB29" s="1212"/>
      <c r="DC29" s="1213" t="str">
        <f>IF(VLOOKUP($AL$2,'02.คีย์เทอม1'!$A$9:$DY$53,124,FALSE)="","",VLOOKUP($AL$2,'02.คีย์เทอม1'!$A$9:$DY$53,124,FALSE))</f>
        <v/>
      </c>
      <c r="DD29" s="1213"/>
      <c r="DE29" s="1213"/>
      <c r="DF29" s="1213"/>
      <c r="DG29" s="1213" t="str">
        <f>IF(VLOOKUP($AL$2,'02.คีย์เทอม1'!$A$9:$DY$53,126,FALSE)="","",VLOOKUP($AL$2,'02.คีย์เทอม1'!$A$9:$DY$53,126,FALSE))</f>
        <v/>
      </c>
      <c r="DH29" s="1213"/>
      <c r="DI29" s="1213"/>
      <c r="DJ29" s="1213"/>
      <c r="DK29" s="1213" t="str">
        <f>IF(VLOOKUP($AL$2,'03.คีย์เทอม2'!$A$9:$DY$53,124,FALSE)="","",VLOOKUP($AL$2,'03.คีย์เทอม2'!$A$9:$DY$53,124,FALSE))</f>
        <v/>
      </c>
      <c r="DL29" s="1213"/>
      <c r="DM29" s="1213"/>
      <c r="DN29" s="1213"/>
      <c r="DO29" s="1213" t="str">
        <f>IF(VLOOKUP($AL$2,'03.คีย์เทอม2'!$A$9:$DY$53,126,FALSE)="","",VLOOKUP($AL$2,'03.คีย์เทอม2'!$A$9:$DY$53,126,FALSE))</f>
        <v/>
      </c>
      <c r="DP29" s="1213"/>
      <c r="DQ29" s="1213"/>
      <c r="DR29" s="1213"/>
      <c r="DS29" s="1214" t="str">
        <f t="shared" si="16"/>
        <v/>
      </c>
      <c r="DT29" s="1214"/>
      <c r="DU29" s="1214"/>
      <c r="DV29" s="1214"/>
      <c r="DW29" s="1214"/>
      <c r="DX29" s="1215" t="str">
        <f t="shared" si="17"/>
        <v/>
      </c>
      <c r="DY29" s="1216"/>
      <c r="DZ29" s="1216"/>
      <c r="EA29" s="1216"/>
      <c r="EB29" s="1216"/>
      <c r="EC29" s="1217"/>
      <c r="ED29" s="1218" t="str">
        <f t="shared" si="20"/>
        <v/>
      </c>
      <c r="EE29" s="1219"/>
      <c r="EF29" s="1219"/>
      <c r="EG29" s="1219"/>
      <c r="EH29" s="1219"/>
      <c r="EI29" s="1220"/>
      <c r="EJ29" s="1218" t="str">
        <f t="shared" si="18"/>
        <v/>
      </c>
      <c r="EK29" s="1219"/>
      <c r="EL29" s="1219"/>
      <c r="EM29" s="1219"/>
      <c r="EN29" s="1219"/>
      <c r="EO29" s="1221"/>
    </row>
    <row r="30" spans="1:164" ht="19.5" customHeight="1" x14ac:dyDescent="0.3">
      <c r="A30" s="1068" t="str">
        <f>IF('02.คีย์เทอม1'!$DW$5="","",IF('01.ข้อมูลเบื้องต้น'!$F24="SBMLD",VLOOKUP($AL$2,'2.ชื่อนักเรียน'!$A$11:$AF$55,29),'01.ข้อมูลเบื้องต้น'!$B24))</f>
        <v/>
      </c>
      <c r="B30" s="1069"/>
      <c r="C30" s="1069"/>
      <c r="D30" s="1069"/>
      <c r="E30" s="1069"/>
      <c r="F30" s="1069"/>
      <c r="G30" s="1069"/>
      <c r="H30" s="1165" t="str">
        <f>IF('02.คีย์เทอม1'!$DW$5="","",IF('01.ข้อมูลเบื้องต้น'!$F24="SBMLD",VLOOKUP($AL$2,'2.ชื่อนักเรียน'!$A$11:$AF$55,30),'01.ข้อมูลเบื้องต้น'!$C24))</f>
        <v/>
      </c>
      <c r="I30" s="1165"/>
      <c r="J30" s="1165"/>
      <c r="K30" s="1165"/>
      <c r="L30" s="1165"/>
      <c r="M30" s="1165"/>
      <c r="N30" s="1165"/>
      <c r="O30" s="1165"/>
      <c r="P30" s="1165"/>
      <c r="Q30" s="1165"/>
      <c r="R30" s="1165"/>
      <c r="S30" s="1165"/>
      <c r="T30" s="1165"/>
      <c r="U30" s="1165"/>
      <c r="V30" s="1165"/>
      <c r="W30" s="1165"/>
      <c r="X30" s="1165"/>
      <c r="Y30" s="1165"/>
      <c r="Z30" s="1165"/>
      <c r="AA30" s="1073" t="str">
        <f>IF('02.คีย์เทอม1'!$DW$5="","",IF('01.ข้อมูลเบื้องต้น'!$F24="SBMLD",VLOOKUP($AL$2,'2.ชื่อนักเรียน'!$A$11:$AF$55,32),'01.ข้อมูลเบื้องต้น'!$E24))</f>
        <v/>
      </c>
      <c r="AB30" s="1074"/>
      <c r="AC30" s="1074"/>
      <c r="AD30" s="1074"/>
      <c r="AE30" s="1074"/>
      <c r="AF30" s="1074"/>
      <c r="AG30" s="1075"/>
      <c r="AH30" s="1076" t="str">
        <f>IF(VLOOKUP($AL$2,'02.คีย์เทอม1'!$A$9:$DY$53,127,FALSE)="","",VLOOKUP($AL$2,'02.คีย์เทอม1'!$A$9:$DY$53,127,FALSE))</f>
        <v/>
      </c>
      <c r="AI30" s="1076"/>
      <c r="AJ30" s="1076"/>
      <c r="AK30" s="1076"/>
      <c r="AL30" s="1076" t="str">
        <f>IF(VLOOKUP($AL$2,'02.คีย์เทอม1'!$A$9:$DY$53,129,FALSE)="","",VLOOKUP($AL$2,'02.คีย์เทอม1'!$A$9:$DY$53,129,FALSE))</f>
        <v/>
      </c>
      <c r="AM30" s="1076"/>
      <c r="AN30" s="1076"/>
      <c r="AO30" s="1076"/>
      <c r="AP30" s="1076" t="str">
        <f>IF(VLOOKUP($AL$2,'03.คีย์เทอม2'!$A$9:$DY$53,127,FALSE)="","",VLOOKUP($AL$2,'03.คีย์เทอม2'!$A$9:$DY$53,127,FALSE))</f>
        <v/>
      </c>
      <c r="AQ30" s="1076"/>
      <c r="AR30" s="1076"/>
      <c r="AS30" s="1076"/>
      <c r="AT30" s="1076" t="str">
        <f>IF(VLOOKUP($AL$2,'03.คีย์เทอม2'!$A$9:$DY$53,129,FALSE)="","",VLOOKUP($AL$2,'03.คีย์เทอม2'!$A$9:$DY$53,129,FALSE))</f>
        <v/>
      </c>
      <c r="AU30" s="1076"/>
      <c r="AV30" s="1076"/>
      <c r="AW30" s="1076"/>
      <c r="AX30" s="1077" t="str">
        <f t="shared" si="14"/>
        <v/>
      </c>
      <c r="AY30" s="1077"/>
      <c r="AZ30" s="1077"/>
      <c r="BA30" s="1077"/>
      <c r="BB30" s="1077"/>
      <c r="BC30" s="1078" t="str">
        <f t="shared" si="15"/>
        <v/>
      </c>
      <c r="BD30" s="1079"/>
      <c r="BE30" s="1079"/>
      <c r="BF30" s="1079"/>
      <c r="BG30" s="1079"/>
      <c r="BH30" s="1080"/>
      <c r="BI30" s="1064" t="str">
        <f t="shared" si="19"/>
        <v/>
      </c>
      <c r="BJ30" s="1065"/>
      <c r="BK30" s="1065"/>
      <c r="BL30" s="1065"/>
      <c r="BM30" s="1065"/>
      <c r="BN30" s="1066"/>
      <c r="BO30" s="1064"/>
      <c r="BP30" s="1065"/>
      <c r="BQ30" s="1065"/>
      <c r="BR30" s="1065"/>
      <c r="BS30" s="1065"/>
      <c r="BT30" s="1067"/>
      <c r="BU30" s="217"/>
      <c r="BV30" s="1205" t="str">
        <f>IF('01.ข้อมูลเบื้องต้น'!B28="","",'01.ข้อมูลเบื้องต้น'!B28)</f>
        <v/>
      </c>
      <c r="BW30" s="1206"/>
      <c r="BX30" s="1206"/>
      <c r="BY30" s="1206"/>
      <c r="BZ30" s="1206"/>
      <c r="CA30" s="1206"/>
      <c r="CB30" s="1206"/>
      <c r="CC30" s="1222" t="str">
        <f>IF('01.ข้อมูลเบื้องต้น'!C28="","",'01.ข้อมูลเบื้องต้น'!C28)</f>
        <v/>
      </c>
      <c r="CD30" s="1222"/>
      <c r="CE30" s="1222"/>
      <c r="CF30" s="1222"/>
      <c r="CG30" s="1222"/>
      <c r="CH30" s="1222"/>
      <c r="CI30" s="1222"/>
      <c r="CJ30" s="1222"/>
      <c r="CK30" s="1222"/>
      <c r="CL30" s="1222"/>
      <c r="CM30" s="1222"/>
      <c r="CN30" s="1222"/>
      <c r="CO30" s="1222"/>
      <c r="CP30" s="1222"/>
      <c r="CQ30" s="1222"/>
      <c r="CR30" s="1222"/>
      <c r="CS30" s="1222"/>
      <c r="CT30" s="1222"/>
      <c r="CU30" s="1222"/>
      <c r="CV30" s="1210" t="str">
        <f>IF('01.ข้อมูลเบื้องต้น'!E28="","",'01.ข้อมูลเบื้องต้น'!E28)</f>
        <v/>
      </c>
      <c r="CW30" s="1211"/>
      <c r="CX30" s="1211"/>
      <c r="CY30" s="1211"/>
      <c r="CZ30" s="1211"/>
      <c r="DA30" s="1211"/>
      <c r="DB30" s="1212"/>
      <c r="DC30" s="1213" t="str">
        <f>IF(VLOOKUP($AL$2,'02.คีย์เทอม1'!$A$9:$DY$53,127,FALSE)="","",VLOOKUP($AL$2,'02.คีย์เทอม1'!$A$9:$DY$53,127,FALSE))</f>
        <v/>
      </c>
      <c r="DD30" s="1213"/>
      <c r="DE30" s="1213"/>
      <c r="DF30" s="1213"/>
      <c r="DG30" s="1213" t="str">
        <f>IF(VLOOKUP($AL$2,'02.คีย์เทอม1'!$A$9:$DY$53,129,FALSE)="","",VLOOKUP($AL$2,'02.คีย์เทอม1'!$A$9:$DY$53,129,FALSE))</f>
        <v/>
      </c>
      <c r="DH30" s="1213"/>
      <c r="DI30" s="1213"/>
      <c r="DJ30" s="1213"/>
      <c r="DK30" s="1213" t="str">
        <f>IF(VLOOKUP($AL$2,'03.คีย์เทอม2'!$A$9:$DY$53,127,FALSE)="","",VLOOKUP($AL$2,'03.คีย์เทอม2'!$A$9:$DY$53,127,FALSE))</f>
        <v/>
      </c>
      <c r="DL30" s="1213"/>
      <c r="DM30" s="1213"/>
      <c r="DN30" s="1213"/>
      <c r="DO30" s="1213" t="str">
        <f>IF(VLOOKUP($AL$2,'03.คีย์เทอม2'!$A$9:$DY$53,129,FALSE)="","",VLOOKUP($AL$2,'03.คีย์เทอม2'!$A$9:$DY$53,129,FALSE))</f>
        <v/>
      </c>
      <c r="DP30" s="1213"/>
      <c r="DQ30" s="1213"/>
      <c r="DR30" s="1213"/>
      <c r="DS30" s="1214" t="str">
        <f t="shared" si="16"/>
        <v/>
      </c>
      <c r="DT30" s="1214"/>
      <c r="DU30" s="1214"/>
      <c r="DV30" s="1214"/>
      <c r="DW30" s="1214"/>
      <c r="DX30" s="1215" t="str">
        <f t="shared" si="17"/>
        <v/>
      </c>
      <c r="DY30" s="1216"/>
      <c r="DZ30" s="1216"/>
      <c r="EA30" s="1216"/>
      <c r="EB30" s="1216"/>
      <c r="EC30" s="1217"/>
      <c r="ED30" s="1218" t="str">
        <f t="shared" si="20"/>
        <v/>
      </c>
      <c r="EE30" s="1219"/>
      <c r="EF30" s="1219"/>
      <c r="EG30" s="1219"/>
      <c r="EH30" s="1219"/>
      <c r="EI30" s="1220"/>
      <c r="EJ30" s="1218" t="str">
        <f t="shared" si="18"/>
        <v/>
      </c>
      <c r="EK30" s="1219"/>
      <c r="EL30" s="1219"/>
      <c r="EM30" s="1219"/>
      <c r="EN30" s="1219"/>
      <c r="EO30" s="1221"/>
    </row>
    <row r="31" spans="1:164" ht="19.5" customHeight="1" x14ac:dyDescent="0.3">
      <c r="A31" s="1104" t="s">
        <v>39</v>
      </c>
      <c r="B31" s="1105"/>
      <c r="C31" s="1105"/>
      <c r="D31" s="1105"/>
      <c r="E31" s="1105"/>
      <c r="F31" s="1105"/>
      <c r="G31" s="1105"/>
      <c r="H31" s="1105"/>
      <c r="I31" s="1105"/>
      <c r="J31" s="1105"/>
      <c r="K31" s="1105"/>
      <c r="L31" s="1105"/>
      <c r="M31" s="1105"/>
      <c r="N31" s="1105"/>
      <c r="O31" s="1105"/>
      <c r="P31" s="1105"/>
      <c r="Q31" s="1105"/>
      <c r="R31" s="1105"/>
      <c r="S31" s="1105"/>
      <c r="T31" s="1105"/>
      <c r="U31" s="1105"/>
      <c r="V31" s="1105"/>
      <c r="W31" s="1105"/>
      <c r="X31" s="1105"/>
      <c r="Y31" s="1105"/>
      <c r="Z31" s="1105"/>
      <c r="AA31" s="1105"/>
      <c r="AB31" s="1105"/>
      <c r="AC31" s="1105"/>
      <c r="AD31" s="1105"/>
      <c r="AE31" s="1105"/>
      <c r="AF31" s="1105"/>
      <c r="AG31" s="1105"/>
      <c r="AH31" s="1105"/>
      <c r="AI31" s="1105"/>
      <c r="AJ31" s="1105"/>
      <c r="AK31" s="1105"/>
      <c r="AL31" s="1105"/>
      <c r="AM31" s="1105"/>
      <c r="AN31" s="1105"/>
      <c r="AO31" s="1105"/>
      <c r="AP31" s="1105"/>
      <c r="AQ31" s="1105"/>
      <c r="AR31" s="1105"/>
      <c r="AS31" s="1105"/>
      <c r="AT31" s="1105"/>
      <c r="AU31" s="1105"/>
      <c r="AV31" s="1105"/>
      <c r="AW31" s="1105"/>
      <c r="AX31" s="1105"/>
      <c r="AY31" s="1105"/>
      <c r="AZ31" s="1105"/>
      <c r="BA31" s="1105"/>
      <c r="BB31" s="1105"/>
      <c r="BC31" s="1105"/>
      <c r="BD31" s="1105"/>
      <c r="BE31" s="1105"/>
      <c r="BF31" s="1105"/>
      <c r="BG31" s="1105"/>
      <c r="BH31" s="1105"/>
      <c r="BI31" s="1105"/>
      <c r="BJ31" s="1105"/>
      <c r="BK31" s="1105"/>
      <c r="BL31" s="1105"/>
      <c r="BM31" s="1105"/>
      <c r="BN31" s="1105"/>
      <c r="BO31" s="1105"/>
      <c r="BP31" s="1105"/>
      <c r="BQ31" s="1105"/>
      <c r="BR31" s="1105"/>
      <c r="BS31" s="1105"/>
      <c r="BT31" s="1153"/>
      <c r="BU31" s="358"/>
      <c r="BV31" s="1202" t="s">
        <v>39</v>
      </c>
      <c r="BW31" s="1203"/>
      <c r="BX31" s="1203"/>
      <c r="BY31" s="1203"/>
      <c r="BZ31" s="1203"/>
      <c r="CA31" s="1203"/>
      <c r="CB31" s="1203"/>
      <c r="CC31" s="1203"/>
      <c r="CD31" s="1203"/>
      <c r="CE31" s="1203"/>
      <c r="CF31" s="1203"/>
      <c r="CG31" s="1203"/>
      <c r="CH31" s="1203"/>
      <c r="CI31" s="1203"/>
      <c r="CJ31" s="1203"/>
      <c r="CK31" s="1203"/>
      <c r="CL31" s="1203"/>
      <c r="CM31" s="1203"/>
      <c r="CN31" s="1203"/>
      <c r="CO31" s="1203"/>
      <c r="CP31" s="1203"/>
      <c r="CQ31" s="1203"/>
      <c r="CR31" s="1203"/>
      <c r="CS31" s="1203"/>
      <c r="CT31" s="1203"/>
      <c r="CU31" s="1203"/>
      <c r="CV31" s="1203"/>
      <c r="CW31" s="1203"/>
      <c r="CX31" s="1203"/>
      <c r="CY31" s="1203"/>
      <c r="CZ31" s="1203"/>
      <c r="DA31" s="1203"/>
      <c r="DB31" s="1203"/>
      <c r="DC31" s="1203"/>
      <c r="DD31" s="1203"/>
      <c r="DE31" s="1203"/>
      <c r="DF31" s="1203"/>
      <c r="DG31" s="1203"/>
      <c r="DH31" s="1203"/>
      <c r="DI31" s="1203"/>
      <c r="DJ31" s="1203"/>
      <c r="DK31" s="1203"/>
      <c r="DL31" s="1203"/>
      <c r="DM31" s="1203"/>
      <c r="DN31" s="1203"/>
      <c r="DO31" s="1203"/>
      <c r="DP31" s="1203"/>
      <c r="DQ31" s="1203"/>
      <c r="DR31" s="1203"/>
      <c r="DS31" s="1203"/>
      <c r="DT31" s="1203"/>
      <c r="DU31" s="1203"/>
      <c r="DV31" s="1203"/>
      <c r="DW31" s="1203"/>
      <c r="DX31" s="1203"/>
      <c r="DY31" s="1203"/>
      <c r="DZ31" s="1203"/>
      <c r="EA31" s="1203"/>
      <c r="EB31" s="1203"/>
      <c r="EC31" s="1203"/>
      <c r="ED31" s="1203"/>
      <c r="EE31" s="1203"/>
      <c r="EF31" s="1203"/>
      <c r="EG31" s="1203"/>
      <c r="EH31" s="1203"/>
      <c r="EI31" s="1203"/>
      <c r="EJ31" s="1203"/>
      <c r="EK31" s="1203"/>
      <c r="EL31" s="1203"/>
      <c r="EM31" s="1203"/>
      <c r="EN31" s="1203"/>
      <c r="EO31" s="1204"/>
    </row>
    <row r="32" spans="1:164" ht="19.5" customHeight="1" x14ac:dyDescent="0.3">
      <c r="A32" s="1136" t="str">
        <f>IF('01.ข้อมูลเบื้องต้น'!C30="","",'01.ข้อมูลเบื้องต้น'!C30)</f>
        <v xml:space="preserve">กิจกรรมแนะแนว </v>
      </c>
      <c r="B32" s="1071"/>
      <c r="C32" s="1071"/>
      <c r="D32" s="1071"/>
      <c r="E32" s="1071"/>
      <c r="F32" s="1071"/>
      <c r="G32" s="1071"/>
      <c r="H32" s="1071"/>
      <c r="I32" s="1071"/>
      <c r="J32" s="1071"/>
      <c r="K32" s="1071"/>
      <c r="L32" s="1071"/>
      <c r="M32" s="1071"/>
      <c r="N32" s="1071"/>
      <c r="O32" s="1071"/>
      <c r="P32" s="1071"/>
      <c r="Q32" s="1071"/>
      <c r="R32" s="1071"/>
      <c r="S32" s="1071"/>
      <c r="T32" s="1071"/>
      <c r="U32" s="1071"/>
      <c r="V32" s="1071"/>
      <c r="W32" s="1071"/>
      <c r="X32" s="1071"/>
      <c r="Y32" s="1071"/>
      <c r="Z32" s="1072"/>
      <c r="AA32" s="1144">
        <f>IF('01.ข้อมูลเบื้องต้น'!E30="","",'01.ข้อมูลเบื้องต้น'!E30)</f>
        <v>40</v>
      </c>
      <c r="AB32" s="1113"/>
      <c r="AC32" s="1113"/>
      <c r="AD32" s="1113"/>
      <c r="AE32" s="1113"/>
      <c r="AF32" s="1113"/>
      <c r="AG32" s="1114"/>
      <c r="AH32" s="1139"/>
      <c r="AI32" s="1139"/>
      <c r="AJ32" s="1139"/>
      <c r="AK32" s="1139"/>
      <c r="AL32" s="1139"/>
      <c r="AM32" s="1139"/>
      <c r="AN32" s="1139"/>
      <c r="AO32" s="1139"/>
      <c r="AP32" s="1139"/>
      <c r="AQ32" s="1139"/>
      <c r="AR32" s="1139"/>
      <c r="AS32" s="1139"/>
      <c r="AT32" s="1139"/>
      <c r="AU32" s="1139"/>
      <c r="AV32" s="1139"/>
      <c r="AW32" s="1139"/>
      <c r="AX32" s="1139"/>
      <c r="AY32" s="1139"/>
      <c r="AZ32" s="1139"/>
      <c r="BA32" s="1139"/>
      <c r="BB32" s="1139"/>
      <c r="BC32" s="1154"/>
      <c r="BD32" s="1155"/>
      <c r="BE32" s="1155"/>
      <c r="BF32" s="1155"/>
      <c r="BG32" s="1155"/>
      <c r="BH32" s="1155"/>
      <c r="BI32" s="1064" t="str">
        <f>IF('7.พัฒนาผู้เรียน'!D$11="","",'7.พัฒนาผู้เรียน'!D$11)</f>
        <v/>
      </c>
      <c r="BJ32" s="1065"/>
      <c r="BK32" s="1065"/>
      <c r="BL32" s="1065"/>
      <c r="BM32" s="1065"/>
      <c r="BN32" s="1066"/>
      <c r="BO32" s="1065"/>
      <c r="BP32" s="1065"/>
      <c r="BQ32" s="1065"/>
      <c r="BR32" s="1065"/>
      <c r="BS32" s="1065"/>
      <c r="BT32" s="1067"/>
      <c r="BU32" s="217"/>
      <c r="BV32" s="1223" t="str">
        <f>IF('01.ข้อมูลเบื้องต้น'!C30="","",'01.ข้อมูลเบื้องต้น'!C30)</f>
        <v xml:space="preserve">กิจกรรมแนะแนว </v>
      </c>
      <c r="BW32" s="1208"/>
      <c r="BX32" s="1208"/>
      <c r="BY32" s="1208"/>
      <c r="BZ32" s="1208"/>
      <c r="CA32" s="1208"/>
      <c r="CB32" s="1208"/>
      <c r="CC32" s="1208"/>
      <c r="CD32" s="1208"/>
      <c r="CE32" s="1208"/>
      <c r="CF32" s="1208"/>
      <c r="CG32" s="1208"/>
      <c r="CH32" s="1208"/>
      <c r="CI32" s="1208"/>
      <c r="CJ32" s="1208"/>
      <c r="CK32" s="1208"/>
      <c r="CL32" s="1208"/>
      <c r="CM32" s="1208"/>
      <c r="CN32" s="1208"/>
      <c r="CO32" s="1208"/>
      <c r="CP32" s="1208"/>
      <c r="CQ32" s="1208"/>
      <c r="CR32" s="1208"/>
      <c r="CS32" s="1208"/>
      <c r="CT32" s="1208"/>
      <c r="CU32" s="1209"/>
      <c r="CV32" s="1224">
        <f>IF('01.ข้อมูลเบื้องต้น'!E30="","",'01.ข้อมูลเบื้องต้น'!E30)</f>
        <v>40</v>
      </c>
      <c r="CW32" s="1225"/>
      <c r="CX32" s="1225"/>
      <c r="CY32" s="1225"/>
      <c r="CZ32" s="1225"/>
      <c r="DA32" s="1225"/>
      <c r="DB32" s="1226"/>
      <c r="DC32" s="1227"/>
      <c r="DD32" s="1227"/>
      <c r="DE32" s="1227"/>
      <c r="DF32" s="1227"/>
      <c r="DG32" s="1227"/>
      <c r="DH32" s="1227"/>
      <c r="DI32" s="1227"/>
      <c r="DJ32" s="1227"/>
      <c r="DK32" s="1227"/>
      <c r="DL32" s="1227"/>
      <c r="DM32" s="1227"/>
      <c r="DN32" s="1227"/>
      <c r="DO32" s="1227"/>
      <c r="DP32" s="1227"/>
      <c r="DQ32" s="1227"/>
      <c r="DR32" s="1227"/>
      <c r="DS32" s="1227"/>
      <c r="DT32" s="1227"/>
      <c r="DU32" s="1227"/>
      <c r="DV32" s="1227"/>
      <c r="DW32" s="1227"/>
      <c r="DX32" s="1228"/>
      <c r="DY32" s="1229"/>
      <c r="DZ32" s="1229"/>
      <c r="EA32" s="1229"/>
      <c r="EB32" s="1229"/>
      <c r="EC32" s="1229"/>
      <c r="ED32" s="1218" t="str">
        <f>IF(VLOOKUP($AL$2,'7.พัฒนาผู้เรียน'!$A$11:$I$55,4)="","",VLOOKUP($AL$2,'7.พัฒนาผู้เรียน'!$A$11:$I$55,4))</f>
        <v/>
      </c>
      <c r="EE32" s="1219"/>
      <c r="EF32" s="1219"/>
      <c r="EG32" s="1219"/>
      <c r="EH32" s="1219"/>
      <c r="EI32" s="1220"/>
      <c r="EJ32" s="1219"/>
      <c r="EK32" s="1219"/>
      <c r="EL32" s="1219"/>
      <c r="EM32" s="1219"/>
      <c r="EN32" s="1219"/>
      <c r="EO32" s="1221"/>
      <c r="FH32" s="128"/>
    </row>
    <row r="33" spans="1:145" ht="19.5" customHeight="1" x14ac:dyDescent="0.3">
      <c r="A33" s="1136" t="str">
        <f>IF('01.ข้อมูลเบื้องต้น'!C31="","",'01.ข้อมูลเบื้องต้น'!C31)</f>
        <v xml:space="preserve">ลูกเสือ - เนตรนารีสามัญ </v>
      </c>
      <c r="B33" s="1071"/>
      <c r="C33" s="1071"/>
      <c r="D33" s="1071"/>
      <c r="E33" s="1071"/>
      <c r="F33" s="1071"/>
      <c r="G33" s="1071"/>
      <c r="H33" s="1071"/>
      <c r="I33" s="1071"/>
      <c r="J33" s="1071"/>
      <c r="K33" s="1071"/>
      <c r="L33" s="1071"/>
      <c r="M33" s="1071"/>
      <c r="N33" s="1071"/>
      <c r="O33" s="1071"/>
      <c r="P33" s="1071"/>
      <c r="Q33" s="1071"/>
      <c r="R33" s="1071"/>
      <c r="S33" s="1071"/>
      <c r="T33" s="1071"/>
      <c r="U33" s="1071"/>
      <c r="V33" s="1071"/>
      <c r="W33" s="1071"/>
      <c r="X33" s="1071"/>
      <c r="Y33" s="1071"/>
      <c r="Z33" s="1072"/>
      <c r="AA33" s="1144">
        <f>IF('01.ข้อมูลเบื้องต้น'!E31="","",'01.ข้อมูลเบื้องต้น'!E31)</f>
        <v>30</v>
      </c>
      <c r="AB33" s="1113"/>
      <c r="AC33" s="1113"/>
      <c r="AD33" s="1113"/>
      <c r="AE33" s="1113"/>
      <c r="AF33" s="1113"/>
      <c r="AG33" s="1114"/>
      <c r="AH33" s="1139"/>
      <c r="AI33" s="1139"/>
      <c r="AJ33" s="1139"/>
      <c r="AK33" s="1139"/>
      <c r="AL33" s="1139"/>
      <c r="AM33" s="1139"/>
      <c r="AN33" s="1139"/>
      <c r="AO33" s="1139"/>
      <c r="AP33" s="1139"/>
      <c r="AQ33" s="1139"/>
      <c r="AR33" s="1139"/>
      <c r="AS33" s="1139"/>
      <c r="AT33" s="1139"/>
      <c r="AU33" s="1139"/>
      <c r="AV33" s="1139"/>
      <c r="AW33" s="1139"/>
      <c r="AX33" s="1139"/>
      <c r="AY33" s="1139"/>
      <c r="AZ33" s="1139"/>
      <c r="BA33" s="1139"/>
      <c r="BB33" s="1139"/>
      <c r="BC33" s="1154"/>
      <c r="BD33" s="1155"/>
      <c r="BE33" s="1155"/>
      <c r="BF33" s="1155"/>
      <c r="BG33" s="1155"/>
      <c r="BH33" s="1155"/>
      <c r="BI33" s="1064" t="str">
        <f>IF('7.พัฒนาผู้เรียน'!E$11="","",'7.พัฒนาผู้เรียน'!E$11)</f>
        <v/>
      </c>
      <c r="BJ33" s="1065"/>
      <c r="BK33" s="1065"/>
      <c r="BL33" s="1065"/>
      <c r="BM33" s="1065"/>
      <c r="BN33" s="1066"/>
      <c r="BO33" s="1065"/>
      <c r="BP33" s="1065"/>
      <c r="BQ33" s="1065"/>
      <c r="BR33" s="1065"/>
      <c r="BS33" s="1065"/>
      <c r="BT33" s="1067"/>
      <c r="BU33" s="217"/>
      <c r="BV33" s="1223" t="str">
        <f>IF('01.ข้อมูลเบื้องต้น'!C31="","",'01.ข้อมูลเบื้องต้น'!C31)</f>
        <v xml:space="preserve">ลูกเสือ - เนตรนารีสามัญ </v>
      </c>
      <c r="BW33" s="1208"/>
      <c r="BX33" s="1208"/>
      <c r="BY33" s="1208"/>
      <c r="BZ33" s="1208"/>
      <c r="CA33" s="1208"/>
      <c r="CB33" s="1208"/>
      <c r="CC33" s="1208"/>
      <c r="CD33" s="1208"/>
      <c r="CE33" s="1208"/>
      <c r="CF33" s="1208"/>
      <c r="CG33" s="1208"/>
      <c r="CH33" s="1208"/>
      <c r="CI33" s="1208"/>
      <c r="CJ33" s="1208"/>
      <c r="CK33" s="1208"/>
      <c r="CL33" s="1208"/>
      <c r="CM33" s="1208"/>
      <c r="CN33" s="1208"/>
      <c r="CO33" s="1208"/>
      <c r="CP33" s="1208"/>
      <c r="CQ33" s="1208"/>
      <c r="CR33" s="1208"/>
      <c r="CS33" s="1208"/>
      <c r="CT33" s="1208"/>
      <c r="CU33" s="1209"/>
      <c r="CV33" s="1224">
        <f>IF('01.ข้อมูลเบื้องต้น'!E31="","",'01.ข้อมูลเบื้องต้น'!E31)</f>
        <v>30</v>
      </c>
      <c r="CW33" s="1225"/>
      <c r="CX33" s="1225"/>
      <c r="CY33" s="1225"/>
      <c r="CZ33" s="1225"/>
      <c r="DA33" s="1225"/>
      <c r="DB33" s="1226"/>
      <c r="DC33" s="1227"/>
      <c r="DD33" s="1227"/>
      <c r="DE33" s="1227"/>
      <c r="DF33" s="1227"/>
      <c r="DG33" s="1227"/>
      <c r="DH33" s="1227"/>
      <c r="DI33" s="1227"/>
      <c r="DJ33" s="1227"/>
      <c r="DK33" s="1227"/>
      <c r="DL33" s="1227"/>
      <c r="DM33" s="1227"/>
      <c r="DN33" s="1227"/>
      <c r="DO33" s="1227"/>
      <c r="DP33" s="1227"/>
      <c r="DQ33" s="1227"/>
      <c r="DR33" s="1227"/>
      <c r="DS33" s="1227"/>
      <c r="DT33" s="1227"/>
      <c r="DU33" s="1227"/>
      <c r="DV33" s="1227"/>
      <c r="DW33" s="1227"/>
      <c r="DX33" s="1228"/>
      <c r="DY33" s="1229"/>
      <c r="DZ33" s="1229"/>
      <c r="EA33" s="1229"/>
      <c r="EB33" s="1229"/>
      <c r="EC33" s="1229"/>
      <c r="ED33" s="1218" t="str">
        <f>IF(VLOOKUP($AL$2,'7.พัฒนาผู้เรียน'!$A$11:$I$55,5)="","",VLOOKUP($AL$2,'7.พัฒนาผู้เรียน'!$A$11:$I$55,5))</f>
        <v/>
      </c>
      <c r="EE33" s="1219"/>
      <c r="EF33" s="1219"/>
      <c r="EG33" s="1219"/>
      <c r="EH33" s="1219"/>
      <c r="EI33" s="1220"/>
      <c r="EJ33" s="1219"/>
      <c r="EK33" s="1219"/>
      <c r="EL33" s="1219"/>
      <c r="EM33" s="1219"/>
      <c r="EN33" s="1219"/>
      <c r="EO33" s="1221"/>
    </row>
    <row r="34" spans="1:145" ht="19.5" customHeight="1" x14ac:dyDescent="0.3">
      <c r="A34" s="1136" t="str">
        <f>IF('01.ข้อมูลเบื้องต้น'!C32="","",'01.ข้อมูลเบื้องต้น'!C32)</f>
        <v>ชมรม</v>
      </c>
      <c r="B34" s="1071"/>
      <c r="C34" s="1071"/>
      <c r="D34" s="1071"/>
      <c r="E34" s="1071"/>
      <c r="F34" s="1071"/>
      <c r="G34" s="1071"/>
      <c r="H34" s="1071" t="str">
        <f>IF(VLOOKUP($AL$2,'7.พัฒนาผู้เรียน'!A11:I55,9)="","",VLOOKUP($AL$2,'7.พัฒนาผู้เรียน'!A11:I55,9))</f>
        <v/>
      </c>
      <c r="I34" s="1071"/>
      <c r="J34" s="1071"/>
      <c r="K34" s="1071"/>
      <c r="L34" s="1071"/>
      <c r="M34" s="1071"/>
      <c r="N34" s="1071"/>
      <c r="O34" s="1071"/>
      <c r="P34" s="1071"/>
      <c r="Q34" s="1071"/>
      <c r="R34" s="1071"/>
      <c r="S34" s="1071"/>
      <c r="T34" s="1071"/>
      <c r="U34" s="1071"/>
      <c r="V34" s="1071"/>
      <c r="W34" s="1071"/>
      <c r="X34" s="1071"/>
      <c r="Y34" s="1071"/>
      <c r="Z34" s="1072"/>
      <c r="AA34" s="1144">
        <f>IF('01.ข้อมูลเบื้องต้น'!E32="","",'01.ข้อมูลเบื้องต้น'!E32)</f>
        <v>40</v>
      </c>
      <c r="AB34" s="1113"/>
      <c r="AC34" s="1113"/>
      <c r="AD34" s="1113"/>
      <c r="AE34" s="1113"/>
      <c r="AF34" s="1113"/>
      <c r="AG34" s="1114"/>
      <c r="AH34" s="1139"/>
      <c r="AI34" s="1139"/>
      <c r="AJ34" s="1139"/>
      <c r="AK34" s="1139"/>
      <c r="AL34" s="1139"/>
      <c r="AM34" s="1139"/>
      <c r="AN34" s="1139"/>
      <c r="AO34" s="1139"/>
      <c r="AP34" s="1139"/>
      <c r="AQ34" s="1139"/>
      <c r="AR34" s="1139"/>
      <c r="AS34" s="1139"/>
      <c r="AT34" s="1139"/>
      <c r="AU34" s="1139"/>
      <c r="AV34" s="1139"/>
      <c r="AW34" s="1139"/>
      <c r="AX34" s="1139"/>
      <c r="AY34" s="1139"/>
      <c r="AZ34" s="1139"/>
      <c r="BA34" s="1139"/>
      <c r="BB34" s="1139"/>
      <c r="BC34" s="1154"/>
      <c r="BD34" s="1155"/>
      <c r="BE34" s="1155"/>
      <c r="BF34" s="1155"/>
      <c r="BG34" s="1155"/>
      <c r="BH34" s="1155"/>
      <c r="BI34" s="1064" t="str">
        <f>IF('7.พัฒนาผู้เรียน'!F$11="","",'7.พัฒนาผู้เรียน'!F$11)</f>
        <v/>
      </c>
      <c r="BJ34" s="1065"/>
      <c r="BK34" s="1065"/>
      <c r="BL34" s="1065"/>
      <c r="BM34" s="1065"/>
      <c r="BN34" s="1066"/>
      <c r="BO34" s="1065"/>
      <c r="BP34" s="1065"/>
      <c r="BQ34" s="1065"/>
      <c r="BR34" s="1065"/>
      <c r="BS34" s="1065"/>
      <c r="BT34" s="1067"/>
      <c r="BU34" s="217"/>
      <c r="BV34" s="1223" t="str">
        <f>IF('01.ข้อมูลเบื้องต้น'!C32="","",'01.ข้อมูลเบื้องต้น'!C32)</f>
        <v>ชมรม</v>
      </c>
      <c r="BW34" s="1208"/>
      <c r="BX34" s="1208"/>
      <c r="BY34" s="1208"/>
      <c r="BZ34" s="1208"/>
      <c r="CA34" s="1208"/>
      <c r="CB34" s="1208"/>
      <c r="CC34" s="1208" t="str">
        <f>IF(VLOOKUP($AL$2,'7.พัฒนาผู้เรียน'!$A$11:$I$55,9)="","",VLOOKUP($AL$2,'7.พัฒนาผู้เรียน'!$A$11:$I$55,9))</f>
        <v/>
      </c>
      <c r="CD34" s="1208"/>
      <c r="CE34" s="1208"/>
      <c r="CF34" s="1208"/>
      <c r="CG34" s="1208"/>
      <c r="CH34" s="1208"/>
      <c r="CI34" s="1208"/>
      <c r="CJ34" s="1208"/>
      <c r="CK34" s="1208"/>
      <c r="CL34" s="1208"/>
      <c r="CM34" s="1208"/>
      <c r="CN34" s="1208"/>
      <c r="CO34" s="1208"/>
      <c r="CP34" s="1208"/>
      <c r="CQ34" s="1208"/>
      <c r="CR34" s="1208"/>
      <c r="CS34" s="1208"/>
      <c r="CT34" s="1208"/>
      <c r="CU34" s="1209"/>
      <c r="CV34" s="1224">
        <f>IF('01.ข้อมูลเบื้องต้น'!E32="","",'01.ข้อมูลเบื้องต้น'!E32)</f>
        <v>40</v>
      </c>
      <c r="CW34" s="1225"/>
      <c r="CX34" s="1225"/>
      <c r="CY34" s="1225"/>
      <c r="CZ34" s="1225"/>
      <c r="DA34" s="1225"/>
      <c r="DB34" s="1226"/>
      <c r="DC34" s="1227"/>
      <c r="DD34" s="1227"/>
      <c r="DE34" s="1227"/>
      <c r="DF34" s="1227"/>
      <c r="DG34" s="1227"/>
      <c r="DH34" s="1227"/>
      <c r="DI34" s="1227"/>
      <c r="DJ34" s="1227"/>
      <c r="DK34" s="1227"/>
      <c r="DL34" s="1227"/>
      <c r="DM34" s="1227"/>
      <c r="DN34" s="1227"/>
      <c r="DO34" s="1227"/>
      <c r="DP34" s="1227"/>
      <c r="DQ34" s="1227"/>
      <c r="DR34" s="1227"/>
      <c r="DS34" s="1227"/>
      <c r="DT34" s="1227"/>
      <c r="DU34" s="1227"/>
      <c r="DV34" s="1227"/>
      <c r="DW34" s="1227"/>
      <c r="DX34" s="1228"/>
      <c r="DY34" s="1229"/>
      <c r="DZ34" s="1229"/>
      <c r="EA34" s="1229"/>
      <c r="EB34" s="1229"/>
      <c r="EC34" s="1229"/>
      <c r="ED34" s="1218" t="str">
        <f>IF(VLOOKUP($AL$2,'7.พัฒนาผู้เรียน'!$A$11:$I$55,6)="","",VLOOKUP($AL$2,'7.พัฒนาผู้เรียน'!$A$11:$I$55,6))</f>
        <v/>
      </c>
      <c r="EE34" s="1219"/>
      <c r="EF34" s="1219"/>
      <c r="EG34" s="1219"/>
      <c r="EH34" s="1219"/>
      <c r="EI34" s="1220"/>
      <c r="EJ34" s="1219"/>
      <c r="EK34" s="1219"/>
      <c r="EL34" s="1219"/>
      <c r="EM34" s="1219"/>
      <c r="EN34" s="1219"/>
      <c r="EO34" s="1221"/>
    </row>
    <row r="35" spans="1:145" ht="19.5" customHeight="1" thickBot="1" x14ac:dyDescent="0.35">
      <c r="A35" s="1143" t="str">
        <f>IF('01.ข้อมูลเบื้องต้น'!C33="","",'01.ข้อมูลเบื้องต้น'!C33)</f>
        <v>กิจกรรมเพื่อสังคมและสาธารณประโยชน์ 2</v>
      </c>
      <c r="B35" s="1050"/>
      <c r="C35" s="1050"/>
      <c r="D35" s="1050"/>
      <c r="E35" s="1050"/>
      <c r="F35" s="1050"/>
      <c r="G35" s="1050"/>
      <c r="H35" s="1050"/>
      <c r="I35" s="1050"/>
      <c r="J35" s="1050"/>
      <c r="K35" s="1050"/>
      <c r="L35" s="1050"/>
      <c r="M35" s="1050"/>
      <c r="N35" s="1050"/>
      <c r="O35" s="1050"/>
      <c r="P35" s="1050"/>
      <c r="Q35" s="1050"/>
      <c r="R35" s="1050"/>
      <c r="S35" s="1050"/>
      <c r="T35" s="1050"/>
      <c r="U35" s="1050"/>
      <c r="V35" s="1050"/>
      <c r="W35" s="1050"/>
      <c r="X35" s="1050"/>
      <c r="Y35" s="1050"/>
      <c r="Z35" s="1051"/>
      <c r="AA35" s="1145">
        <f>IF('01.ข้อมูลเบื้องต้น'!E33="","",'01.ข้อมูลเบื้องต้น'!E33)</f>
        <v>10</v>
      </c>
      <c r="AB35" s="1146"/>
      <c r="AC35" s="1146"/>
      <c r="AD35" s="1146"/>
      <c r="AE35" s="1146"/>
      <c r="AF35" s="1146"/>
      <c r="AG35" s="1147"/>
      <c r="AH35" s="1162"/>
      <c r="AI35" s="1162"/>
      <c r="AJ35" s="1162"/>
      <c r="AK35" s="1162"/>
      <c r="AL35" s="1162"/>
      <c r="AM35" s="1162"/>
      <c r="AN35" s="1162"/>
      <c r="AO35" s="1162"/>
      <c r="AP35" s="1162"/>
      <c r="AQ35" s="1162"/>
      <c r="AR35" s="1162"/>
      <c r="AS35" s="1162"/>
      <c r="AT35" s="1162"/>
      <c r="AU35" s="1162"/>
      <c r="AV35" s="1162"/>
      <c r="AW35" s="1162"/>
      <c r="AX35" s="1162"/>
      <c r="AY35" s="1162"/>
      <c r="AZ35" s="1162"/>
      <c r="BA35" s="1162"/>
      <c r="BB35" s="1162"/>
      <c r="BC35" s="1163"/>
      <c r="BD35" s="1164"/>
      <c r="BE35" s="1164"/>
      <c r="BF35" s="1164"/>
      <c r="BG35" s="1164"/>
      <c r="BH35" s="1164"/>
      <c r="BI35" s="1043" t="str">
        <f>IF('7.พัฒนาผู้เรียน'!G$11="","",'7.พัฒนาผู้เรียน'!G$11)</f>
        <v/>
      </c>
      <c r="BJ35" s="1044"/>
      <c r="BK35" s="1044"/>
      <c r="BL35" s="1044"/>
      <c r="BM35" s="1044"/>
      <c r="BN35" s="1045"/>
      <c r="BO35" s="1044"/>
      <c r="BP35" s="1044"/>
      <c r="BQ35" s="1044"/>
      <c r="BR35" s="1044"/>
      <c r="BS35" s="1044"/>
      <c r="BT35" s="1046"/>
      <c r="BU35" s="217"/>
      <c r="BV35" s="1280" t="str">
        <f>IF('01.ข้อมูลเบื้องต้น'!C33="","",'01.ข้อมูลเบื้องต้น'!C33)</f>
        <v>กิจกรรมเพื่อสังคมและสาธารณประโยชน์ 2</v>
      </c>
      <c r="BW35" s="1281"/>
      <c r="BX35" s="1281"/>
      <c r="BY35" s="1281"/>
      <c r="BZ35" s="1281"/>
      <c r="CA35" s="1281"/>
      <c r="CB35" s="1281"/>
      <c r="CC35" s="1281"/>
      <c r="CD35" s="1281"/>
      <c r="CE35" s="1281"/>
      <c r="CF35" s="1281"/>
      <c r="CG35" s="1281"/>
      <c r="CH35" s="1281"/>
      <c r="CI35" s="1281"/>
      <c r="CJ35" s="1281"/>
      <c r="CK35" s="1281"/>
      <c r="CL35" s="1281"/>
      <c r="CM35" s="1281"/>
      <c r="CN35" s="1281"/>
      <c r="CO35" s="1281"/>
      <c r="CP35" s="1281"/>
      <c r="CQ35" s="1281"/>
      <c r="CR35" s="1281"/>
      <c r="CS35" s="1281"/>
      <c r="CT35" s="1281"/>
      <c r="CU35" s="1282"/>
      <c r="CV35" s="1237">
        <f>IF('01.ข้อมูลเบื้องต้น'!E33="","",'01.ข้อมูลเบื้องต้น'!E33)</f>
        <v>10</v>
      </c>
      <c r="CW35" s="1238"/>
      <c r="CX35" s="1238"/>
      <c r="CY35" s="1238"/>
      <c r="CZ35" s="1238"/>
      <c r="DA35" s="1238"/>
      <c r="DB35" s="1239"/>
      <c r="DC35" s="1240"/>
      <c r="DD35" s="1240"/>
      <c r="DE35" s="1240"/>
      <c r="DF35" s="1240"/>
      <c r="DG35" s="1240"/>
      <c r="DH35" s="1240"/>
      <c r="DI35" s="1240"/>
      <c r="DJ35" s="1240"/>
      <c r="DK35" s="1240"/>
      <c r="DL35" s="1240"/>
      <c r="DM35" s="1240"/>
      <c r="DN35" s="1240"/>
      <c r="DO35" s="1240"/>
      <c r="DP35" s="1240"/>
      <c r="DQ35" s="1240"/>
      <c r="DR35" s="1240"/>
      <c r="DS35" s="1240"/>
      <c r="DT35" s="1240"/>
      <c r="DU35" s="1240"/>
      <c r="DV35" s="1240"/>
      <c r="DW35" s="1240"/>
      <c r="DX35" s="1241"/>
      <c r="DY35" s="1242"/>
      <c r="DZ35" s="1242"/>
      <c r="EA35" s="1242"/>
      <c r="EB35" s="1242"/>
      <c r="EC35" s="1242"/>
      <c r="ED35" s="1243" t="str">
        <f>IF(VLOOKUP($AL$2,'7.พัฒนาผู้เรียน'!$A$11:$I$55,7)="","",VLOOKUP($AL$2,'7.พัฒนาผู้เรียน'!$A$11:$I$55,7))</f>
        <v/>
      </c>
      <c r="EE35" s="1244"/>
      <c r="EF35" s="1244"/>
      <c r="EG35" s="1244"/>
      <c r="EH35" s="1244"/>
      <c r="EI35" s="1245"/>
      <c r="EJ35" s="1244"/>
      <c r="EK35" s="1244"/>
      <c r="EL35" s="1244"/>
      <c r="EM35" s="1244"/>
      <c r="EN35" s="1244"/>
      <c r="EO35" s="1246"/>
    </row>
    <row r="36" spans="1:145" ht="9" customHeight="1" thickBot="1" x14ac:dyDescent="0.25">
      <c r="A36" s="469"/>
      <c r="B36" s="469"/>
      <c r="C36" s="469"/>
      <c r="D36" s="469"/>
      <c r="E36" s="469"/>
      <c r="F36" s="469"/>
      <c r="G36" s="469"/>
      <c r="H36" s="469"/>
      <c r="I36" s="469"/>
      <c r="J36" s="469"/>
      <c r="K36" s="468"/>
      <c r="L36" s="468"/>
      <c r="M36" s="468"/>
      <c r="N36" s="468"/>
      <c r="O36" s="468"/>
      <c r="P36" s="468"/>
      <c r="Q36" s="468"/>
      <c r="R36" s="468"/>
      <c r="S36" s="468"/>
      <c r="T36" s="468"/>
      <c r="U36" s="468"/>
      <c r="V36" s="468"/>
      <c r="W36" s="468"/>
      <c r="X36" s="468"/>
      <c r="Y36" s="468"/>
      <c r="Z36" s="468"/>
      <c r="AA36" s="468"/>
      <c r="AB36" s="468"/>
      <c r="AC36" s="468"/>
      <c r="AD36" s="468"/>
      <c r="AE36" s="468"/>
      <c r="AF36" s="468"/>
      <c r="AG36" s="468"/>
      <c r="AH36" s="468"/>
      <c r="AI36" s="468"/>
      <c r="AJ36" s="468"/>
      <c r="AK36" s="468"/>
      <c r="AL36" s="468"/>
      <c r="AM36" s="468"/>
      <c r="AN36" s="468"/>
      <c r="AO36" s="468"/>
      <c r="AP36" s="468"/>
      <c r="AQ36" s="468"/>
      <c r="AR36" s="468"/>
      <c r="AS36" s="468"/>
      <c r="AT36" s="468"/>
      <c r="AU36" s="468"/>
      <c r="AV36" s="468"/>
      <c r="AW36" s="468"/>
      <c r="AX36" s="468"/>
      <c r="AY36" s="468"/>
      <c r="AZ36" s="468"/>
      <c r="BA36" s="468"/>
      <c r="BB36" s="468"/>
      <c r="BC36" s="468"/>
      <c r="BD36" s="468"/>
      <c r="BE36" s="468"/>
      <c r="BF36" s="468"/>
      <c r="BG36" s="468"/>
      <c r="BH36" s="468"/>
      <c r="BI36" s="468"/>
      <c r="BJ36" s="468"/>
      <c r="BK36" s="468"/>
      <c r="BL36" s="468"/>
      <c r="BM36" s="468"/>
      <c r="BN36" s="468"/>
      <c r="BO36" s="468"/>
      <c r="BP36" s="468"/>
      <c r="BQ36" s="468"/>
      <c r="BR36" s="468"/>
      <c r="BS36" s="468"/>
      <c r="BT36" s="468"/>
      <c r="BV36" s="81"/>
      <c r="BW36" s="81"/>
      <c r="BX36" s="81"/>
      <c r="BY36" s="81"/>
      <c r="BZ36" s="81"/>
      <c r="CA36" s="81"/>
      <c r="CB36" s="81"/>
      <c r="CC36" s="81"/>
      <c r="CD36" s="81"/>
      <c r="CE36" s="81"/>
    </row>
    <row r="37" spans="1:145" ht="19.5" customHeight="1" x14ac:dyDescent="0.2">
      <c r="A37" s="1128" t="s">
        <v>12</v>
      </c>
      <c r="B37" s="1129"/>
      <c r="C37" s="1129"/>
      <c r="D37" s="1129"/>
      <c r="E37" s="1129"/>
      <c r="F37" s="1129"/>
      <c r="G37" s="1129"/>
      <c r="H37" s="1129"/>
      <c r="I37" s="1129"/>
      <c r="J37" s="1129"/>
      <c r="K37" s="1129"/>
      <c r="L37" s="1129"/>
      <c r="M37" s="1129"/>
      <c r="N37" s="1129"/>
      <c r="O37" s="1129"/>
      <c r="P37" s="1129"/>
      <c r="Q37" s="1129"/>
      <c r="R37" s="1129"/>
      <c r="S37" s="1129"/>
      <c r="T37" s="1129"/>
      <c r="U37" s="1129"/>
      <c r="V37" s="1129"/>
      <c r="W37" s="1129"/>
      <c r="X37" s="1129"/>
      <c r="Y37" s="1129"/>
      <c r="Z37" s="1129"/>
      <c r="AA37" s="1174" t="s">
        <v>73</v>
      </c>
      <c r="AB37" s="1121"/>
      <c r="AC37" s="1121"/>
      <c r="AD37" s="1121"/>
      <c r="AE37" s="1121"/>
      <c r="AF37" s="1121"/>
      <c r="AG37" s="1121"/>
      <c r="AH37" s="1121"/>
      <c r="AI37" s="1121"/>
      <c r="AJ37" s="1121"/>
      <c r="AK37" s="1121"/>
      <c r="AL37" s="1121"/>
      <c r="AM37" s="1121"/>
      <c r="AN37" s="1122"/>
      <c r="AO37" s="468"/>
      <c r="AP37" s="468"/>
      <c r="AQ37" s="468"/>
      <c r="AR37" s="468"/>
      <c r="AS37" s="468"/>
      <c r="AT37" s="468"/>
      <c r="AU37" s="468"/>
      <c r="AV37" s="470" t="s">
        <v>100</v>
      </c>
      <c r="AW37" s="468"/>
      <c r="AX37" s="468"/>
      <c r="AY37" s="468"/>
      <c r="AZ37" s="468"/>
      <c r="BA37" s="468"/>
      <c r="BB37" s="468"/>
      <c r="BC37" s="468"/>
      <c r="BD37" s="468"/>
      <c r="BE37" s="468"/>
      <c r="BF37" s="468"/>
      <c r="BG37" s="468"/>
      <c r="BH37" s="468"/>
      <c r="BI37" s="468"/>
      <c r="BJ37" s="468"/>
      <c r="BK37" s="468"/>
      <c r="BL37" s="468"/>
      <c r="BM37" s="468"/>
      <c r="BN37" s="468"/>
      <c r="BO37" s="468"/>
      <c r="BP37" s="468"/>
      <c r="BQ37" s="468"/>
      <c r="BR37" s="468"/>
      <c r="BS37" s="468"/>
      <c r="BT37" s="468"/>
      <c r="BV37" s="1247" t="s">
        <v>12</v>
      </c>
      <c r="BW37" s="1248"/>
      <c r="BX37" s="1248"/>
      <c r="BY37" s="1248"/>
      <c r="BZ37" s="1248"/>
      <c r="CA37" s="1248"/>
      <c r="CB37" s="1248"/>
      <c r="CC37" s="1248"/>
      <c r="CD37" s="1248"/>
      <c r="CE37" s="1248"/>
      <c r="CF37" s="1248"/>
      <c r="CG37" s="1248"/>
      <c r="CH37" s="1248"/>
      <c r="CI37" s="1248"/>
      <c r="CJ37" s="1248"/>
      <c r="CK37" s="1248"/>
      <c r="CL37" s="1248"/>
      <c r="CM37" s="1248"/>
      <c r="CN37" s="1248"/>
      <c r="CO37" s="1248"/>
      <c r="CP37" s="1248"/>
      <c r="CQ37" s="1248"/>
      <c r="CR37" s="1248"/>
      <c r="CS37" s="1248"/>
      <c r="CT37" s="1248"/>
      <c r="CU37" s="1248"/>
      <c r="CV37" s="1253" t="s">
        <v>73</v>
      </c>
      <c r="CW37" s="1254"/>
      <c r="CX37" s="1254"/>
      <c r="CY37" s="1254"/>
      <c r="CZ37" s="1254"/>
      <c r="DA37" s="1254"/>
      <c r="DB37" s="1254"/>
      <c r="DC37" s="1254"/>
      <c r="DD37" s="1254"/>
      <c r="DE37" s="1254"/>
      <c r="DF37" s="1254"/>
      <c r="DG37" s="1254"/>
      <c r="DH37" s="1254"/>
      <c r="DI37" s="1255"/>
      <c r="DQ37" s="74" t="s">
        <v>100</v>
      </c>
    </row>
    <row r="38" spans="1:145" ht="8.25" customHeight="1" x14ac:dyDescent="0.2">
      <c r="A38" s="1130"/>
      <c r="B38" s="1131"/>
      <c r="C38" s="1131"/>
      <c r="D38" s="1131"/>
      <c r="E38" s="1131"/>
      <c r="F38" s="1131"/>
      <c r="G38" s="1131"/>
      <c r="H38" s="1131"/>
      <c r="I38" s="1131"/>
      <c r="J38" s="1131"/>
      <c r="K38" s="1131"/>
      <c r="L38" s="1131"/>
      <c r="M38" s="1131"/>
      <c r="N38" s="1131"/>
      <c r="O38" s="1131"/>
      <c r="P38" s="1131"/>
      <c r="Q38" s="1131"/>
      <c r="R38" s="1131"/>
      <c r="S38" s="1131"/>
      <c r="T38" s="1131"/>
      <c r="U38" s="1131"/>
      <c r="V38" s="1131"/>
      <c r="W38" s="1131"/>
      <c r="X38" s="1131"/>
      <c r="Y38" s="1131"/>
      <c r="Z38" s="1131"/>
      <c r="AA38" s="1175"/>
      <c r="AB38" s="1123"/>
      <c r="AC38" s="1123"/>
      <c r="AD38" s="1123"/>
      <c r="AE38" s="1123"/>
      <c r="AF38" s="1123"/>
      <c r="AG38" s="1123"/>
      <c r="AH38" s="1123"/>
      <c r="AI38" s="1123"/>
      <c r="AJ38" s="1123"/>
      <c r="AK38" s="1123"/>
      <c r="AL38" s="1123"/>
      <c r="AM38" s="1123"/>
      <c r="AN38" s="1124"/>
      <c r="AO38" s="468"/>
      <c r="AP38" s="468"/>
      <c r="AQ38" s="468"/>
      <c r="AR38" s="468"/>
      <c r="AS38" s="468"/>
      <c r="AT38" s="468"/>
      <c r="AU38" s="468"/>
      <c r="AV38" s="470"/>
      <c r="AW38" s="468"/>
      <c r="AX38" s="468"/>
      <c r="AY38" s="468"/>
      <c r="AZ38" s="468"/>
      <c r="BA38" s="468"/>
      <c r="BB38" s="468"/>
      <c r="BC38" s="468"/>
      <c r="BD38" s="468"/>
      <c r="BE38" s="468"/>
      <c r="BF38" s="468"/>
      <c r="BG38" s="468"/>
      <c r="BH38" s="468"/>
      <c r="BI38" s="468"/>
      <c r="BJ38" s="468"/>
      <c r="BK38" s="468"/>
      <c r="BL38" s="468"/>
      <c r="BM38" s="468"/>
      <c r="BN38" s="468"/>
      <c r="BO38" s="468"/>
      <c r="BP38" s="468"/>
      <c r="BQ38" s="468"/>
      <c r="BR38" s="468"/>
      <c r="BS38" s="468"/>
      <c r="BT38" s="468"/>
      <c r="BV38" s="1249"/>
      <c r="BW38" s="1250"/>
      <c r="BX38" s="1250"/>
      <c r="BY38" s="1250"/>
      <c r="BZ38" s="1250"/>
      <c r="CA38" s="1250"/>
      <c r="CB38" s="1250"/>
      <c r="CC38" s="1250"/>
      <c r="CD38" s="1250"/>
      <c r="CE38" s="1250"/>
      <c r="CF38" s="1250"/>
      <c r="CG38" s="1250"/>
      <c r="CH38" s="1250"/>
      <c r="CI38" s="1250"/>
      <c r="CJ38" s="1250"/>
      <c r="CK38" s="1250"/>
      <c r="CL38" s="1250"/>
      <c r="CM38" s="1250"/>
      <c r="CN38" s="1250"/>
      <c r="CO38" s="1250"/>
      <c r="CP38" s="1250"/>
      <c r="CQ38" s="1250"/>
      <c r="CR38" s="1250"/>
      <c r="CS38" s="1250"/>
      <c r="CT38" s="1250"/>
      <c r="CU38" s="1250"/>
      <c r="CV38" s="1256"/>
      <c r="CW38" s="1257"/>
      <c r="CX38" s="1257"/>
      <c r="CY38" s="1257"/>
      <c r="CZ38" s="1257"/>
      <c r="DA38" s="1257"/>
      <c r="DB38" s="1257"/>
      <c r="DC38" s="1257"/>
      <c r="DD38" s="1257"/>
      <c r="DE38" s="1257"/>
      <c r="DF38" s="1257"/>
      <c r="DG38" s="1257"/>
      <c r="DH38" s="1257"/>
      <c r="DI38" s="1258"/>
      <c r="DQ38" s="74"/>
    </row>
    <row r="39" spans="1:145" ht="19.5" customHeight="1" thickBot="1" x14ac:dyDescent="0.25">
      <c r="A39" s="1132"/>
      <c r="B39" s="1133"/>
      <c r="C39" s="1133"/>
      <c r="D39" s="1133"/>
      <c r="E39" s="1133"/>
      <c r="F39" s="1133"/>
      <c r="G39" s="1133"/>
      <c r="H39" s="1133"/>
      <c r="I39" s="1133"/>
      <c r="J39" s="1133"/>
      <c r="K39" s="1133"/>
      <c r="L39" s="1133"/>
      <c r="M39" s="1133"/>
      <c r="N39" s="1133"/>
      <c r="O39" s="1133"/>
      <c r="P39" s="1133"/>
      <c r="Q39" s="1133"/>
      <c r="R39" s="1133"/>
      <c r="S39" s="1133"/>
      <c r="T39" s="1133"/>
      <c r="U39" s="1133"/>
      <c r="V39" s="1133"/>
      <c r="W39" s="1133"/>
      <c r="X39" s="1133"/>
      <c r="Y39" s="1133"/>
      <c r="Z39" s="1133"/>
      <c r="AA39" s="1148" t="s">
        <v>74</v>
      </c>
      <c r="AB39" s="1149"/>
      <c r="AC39" s="1149"/>
      <c r="AD39" s="1149"/>
      <c r="AE39" s="1149"/>
      <c r="AF39" s="1149"/>
      <c r="AG39" s="1150"/>
      <c r="AH39" s="1133" t="s">
        <v>75</v>
      </c>
      <c r="AI39" s="1133"/>
      <c r="AJ39" s="1133"/>
      <c r="AK39" s="1133"/>
      <c r="AL39" s="1133"/>
      <c r="AM39" s="1133"/>
      <c r="AN39" s="1156"/>
      <c r="AO39" s="468"/>
      <c r="AP39" s="468"/>
      <c r="AQ39" s="468"/>
      <c r="AR39" s="468"/>
      <c r="AS39" s="468"/>
      <c r="AT39" s="468"/>
      <c r="AU39" s="468"/>
      <c r="AV39" s="468"/>
      <c r="AW39" s="468"/>
      <c r="AX39" s="468"/>
      <c r="AY39" s="1171" t="str">
        <f>IF(OR($BI$14=0,$BI$15=0,$BI$16=0,$BI$17=0,$BI$18=0,$BI$19=0,$BI$20=0,$BI$21=0,$BI$22=0,$BI$23=0,$BI$25=0,$BI$26=0,$BI$27=0,$BI$28=0,$BI$29=0,$BI$30=0),"ü","")</f>
        <v/>
      </c>
      <c r="AZ39" s="1172"/>
      <c r="BA39" s="1173"/>
      <c r="BB39" s="468"/>
      <c r="BC39" s="468" t="s">
        <v>108</v>
      </c>
      <c r="BD39" s="468"/>
      <c r="BE39" s="468"/>
      <c r="BF39" s="468"/>
      <c r="BG39" s="468"/>
      <c r="BH39" s="468"/>
      <c r="BI39" s="1171" t="str">
        <f>IF(OR($BI$14=0,$BI$15=0,$BI$16=0,$BI$17=0,$BI$18=0,$BI$19=0,$BI$20=0,$BI$21=0,$BI$22=0,$BI$23=0,$BI$25=0,$BI$26=0,$BI$27=0,$BI$28=0,$BI$29=0,$BI$30=0),"","ü")</f>
        <v>ü</v>
      </c>
      <c r="BJ39" s="1172"/>
      <c r="BK39" s="1173"/>
      <c r="BL39" s="468"/>
      <c r="BM39" s="468" t="s">
        <v>109</v>
      </c>
      <c r="BN39" s="468"/>
      <c r="BO39" s="468"/>
      <c r="BP39" s="468"/>
      <c r="BQ39" s="468"/>
      <c r="BR39" s="468"/>
      <c r="BS39" s="468"/>
      <c r="BT39" s="468"/>
      <c r="BV39" s="1251"/>
      <c r="BW39" s="1252"/>
      <c r="BX39" s="1252"/>
      <c r="BY39" s="1252"/>
      <c r="BZ39" s="1252"/>
      <c r="CA39" s="1252"/>
      <c r="CB39" s="1252"/>
      <c r="CC39" s="1252"/>
      <c r="CD39" s="1252"/>
      <c r="CE39" s="1252"/>
      <c r="CF39" s="1252"/>
      <c r="CG39" s="1252"/>
      <c r="CH39" s="1252"/>
      <c r="CI39" s="1252"/>
      <c r="CJ39" s="1252"/>
      <c r="CK39" s="1252"/>
      <c r="CL39" s="1252"/>
      <c r="CM39" s="1252"/>
      <c r="CN39" s="1252"/>
      <c r="CO39" s="1252"/>
      <c r="CP39" s="1252"/>
      <c r="CQ39" s="1252"/>
      <c r="CR39" s="1252"/>
      <c r="CS39" s="1252"/>
      <c r="CT39" s="1252"/>
      <c r="CU39" s="1252"/>
      <c r="CV39" s="1259" t="s">
        <v>74</v>
      </c>
      <c r="CW39" s="1260"/>
      <c r="CX39" s="1260"/>
      <c r="CY39" s="1260"/>
      <c r="CZ39" s="1260"/>
      <c r="DA39" s="1260"/>
      <c r="DB39" s="1261"/>
      <c r="DC39" s="1252" t="s">
        <v>75</v>
      </c>
      <c r="DD39" s="1252"/>
      <c r="DE39" s="1252"/>
      <c r="DF39" s="1252"/>
      <c r="DG39" s="1252"/>
      <c r="DH39" s="1252"/>
      <c r="DI39" s="1262"/>
      <c r="DT39" s="1263" t="str">
        <f>IF(OR($BI$14=0,$BI$15=0,$BI$16=0,$BI$17=0,$BI$18=0,$BI$19=0,$BI$20=0,$BI$21=0,$BI$22=0,$BI$23=0,$BI$25=0,$BI$26=0,$BI$27=0,$BI$28=0,$BI$29=0,$BI$30=0),"ü","")</f>
        <v/>
      </c>
      <c r="DU39" s="1264"/>
      <c r="DV39" s="1265"/>
      <c r="DX39" s="75" t="s">
        <v>108</v>
      </c>
      <c r="ED39" s="1263" t="str">
        <f>IF(OR($BI$14=0,$BI$15=0,$BI$16=0,$BI$17=0,$BI$18=0,$BI$19=0,$BI$20=0,$BI$21=0,$BI$22=0,$BI$23=0,$BI$25=0,$BI$26=0,$BI$27=0,$BI$28=0,$BI$29=0,$BI$30=0),"","ü")</f>
        <v>ü</v>
      </c>
      <c r="EE39" s="1264"/>
      <c r="EF39" s="1265"/>
      <c r="EH39" s="75" t="s">
        <v>109</v>
      </c>
    </row>
    <row r="40" spans="1:145" ht="19.5" customHeight="1" x14ac:dyDescent="0.2">
      <c r="A40" s="1134" t="s">
        <v>104</v>
      </c>
      <c r="B40" s="1135"/>
      <c r="C40" s="1135"/>
      <c r="D40" s="1135"/>
      <c r="E40" s="1135"/>
      <c r="F40" s="1135"/>
      <c r="G40" s="1135"/>
      <c r="H40" s="1135"/>
      <c r="I40" s="1135"/>
      <c r="J40" s="1135"/>
      <c r="K40" s="1135"/>
      <c r="L40" s="1135"/>
      <c r="M40" s="1135"/>
      <c r="N40" s="1135"/>
      <c r="O40" s="1135"/>
      <c r="P40" s="1135"/>
      <c r="Q40" s="1135"/>
      <c r="R40" s="1135"/>
      <c r="S40" s="1135"/>
      <c r="T40" s="1135"/>
      <c r="U40" s="1135"/>
      <c r="V40" s="1135"/>
      <c r="W40" s="1135"/>
      <c r="X40" s="1135"/>
      <c r="Y40" s="1135"/>
      <c r="Z40" s="1135"/>
      <c r="AA40" s="1157" t="str">
        <f>IF(SUM(AA14:AG23)=0,"",SUM(AA14:AG23))</f>
        <v/>
      </c>
      <c r="AB40" s="1158" t="str">
        <f>IF(SUM(AB14:AB23)=0,"",SUM(AB14:AB23))</f>
        <v/>
      </c>
      <c r="AC40" s="1158"/>
      <c r="AD40" s="1158" t="str">
        <f t="shared" ref="AD40:AG42" si="21">IF(SUM(AD14:AD23)=0,"",SUM(AD14:AD23))</f>
        <v/>
      </c>
      <c r="AE40" s="1158" t="str">
        <f t="shared" si="21"/>
        <v/>
      </c>
      <c r="AF40" s="1158" t="str">
        <f t="shared" si="21"/>
        <v/>
      </c>
      <c r="AG40" s="1176" t="str">
        <f t="shared" si="21"/>
        <v/>
      </c>
      <c r="AH40" s="1157" t="str">
        <f>IF(SUM($AA$14:$AG$23)&lt;80,"",IF(COUNT($EJ$14:$EO$23)=0,"",SUM($EJ$14:$EO$23)))</f>
        <v/>
      </c>
      <c r="AI40" s="1158"/>
      <c r="AJ40" s="1158"/>
      <c r="AK40" s="1158"/>
      <c r="AL40" s="1158"/>
      <c r="AM40" s="1158"/>
      <c r="AN40" s="1159"/>
      <c r="AO40" s="468"/>
      <c r="AP40" s="468"/>
      <c r="AQ40" s="468"/>
      <c r="AR40" s="468"/>
      <c r="AS40" s="468"/>
      <c r="AT40" s="468"/>
      <c r="AU40" s="468"/>
      <c r="AV40" s="469"/>
      <c r="AW40" s="469"/>
      <c r="AX40" s="469"/>
      <c r="AY40" s="469"/>
      <c r="AZ40" s="469"/>
      <c r="BA40" s="469"/>
      <c r="BB40" s="469"/>
      <c r="BC40" s="469"/>
      <c r="BD40" s="469"/>
      <c r="BE40" s="469"/>
      <c r="BF40" s="469"/>
      <c r="BG40" s="469"/>
      <c r="BH40" s="469"/>
      <c r="BI40" s="469"/>
      <c r="BJ40" s="469"/>
      <c r="BK40" s="469"/>
      <c r="BL40" s="469"/>
      <c r="BM40" s="469"/>
      <c r="BN40" s="469"/>
      <c r="BO40" s="469"/>
      <c r="BP40" s="469"/>
      <c r="BQ40" s="469"/>
      <c r="BR40" s="469"/>
      <c r="BS40" s="469"/>
      <c r="BT40" s="469"/>
      <c r="BU40" s="81"/>
      <c r="BV40" s="1278" t="s">
        <v>104</v>
      </c>
      <c r="BW40" s="1279"/>
      <c r="BX40" s="1279"/>
      <c r="BY40" s="1279"/>
      <c r="BZ40" s="1279"/>
      <c r="CA40" s="1279"/>
      <c r="CB40" s="1279"/>
      <c r="CC40" s="1279"/>
      <c r="CD40" s="1279"/>
      <c r="CE40" s="1279"/>
      <c r="CF40" s="1279"/>
      <c r="CG40" s="1279"/>
      <c r="CH40" s="1279"/>
      <c r="CI40" s="1279"/>
      <c r="CJ40" s="1279"/>
      <c r="CK40" s="1279"/>
      <c r="CL40" s="1279"/>
      <c r="CM40" s="1279"/>
      <c r="CN40" s="1279"/>
      <c r="CO40" s="1279"/>
      <c r="CP40" s="1279"/>
      <c r="CQ40" s="1279"/>
      <c r="CR40" s="1279"/>
      <c r="CS40" s="1279"/>
      <c r="CT40" s="1279"/>
      <c r="CU40" s="1279"/>
      <c r="CV40" s="1285" t="str">
        <f>IF(SUM(CV14:DB23)=0,"",SUM(CV14:DB23))</f>
        <v/>
      </c>
      <c r="CW40" s="1286" t="str">
        <f>IF(SUM(CW14:CW23)=0,"",SUM(CW14:CW23))</f>
        <v/>
      </c>
      <c r="CX40" s="1286"/>
      <c r="CY40" s="1286" t="str">
        <f t="shared" ref="CY40:DB40" si="22">IF(SUM(CY14:CY23)=0,"",SUM(CY14:CY23))</f>
        <v/>
      </c>
      <c r="CZ40" s="1286" t="str">
        <f t="shared" si="22"/>
        <v/>
      </c>
      <c r="DA40" s="1286" t="str">
        <f t="shared" si="22"/>
        <v/>
      </c>
      <c r="DB40" s="1287" t="str">
        <f t="shared" si="22"/>
        <v/>
      </c>
      <c r="DC40" s="1285" t="str">
        <f>IF(SUM($AA$14:$AG$23)&lt;80,"",IF(COUNT($EJ$14:$EO$23)=0,"",SUM($EJ$14:$EO$23)))</f>
        <v/>
      </c>
      <c r="DD40" s="1286"/>
      <c r="DE40" s="1286"/>
      <c r="DF40" s="1286"/>
      <c r="DG40" s="1286"/>
      <c r="DH40" s="1286"/>
      <c r="DI40" s="1288"/>
      <c r="DQ40" s="81"/>
      <c r="DR40" s="81"/>
      <c r="DS40" s="81"/>
      <c r="DT40" s="81"/>
      <c r="DU40" s="81"/>
      <c r="DV40" s="81"/>
      <c r="DW40" s="81"/>
      <c r="DX40" s="81"/>
      <c r="DY40" s="81"/>
      <c r="DZ40" s="81"/>
      <c r="EA40" s="81"/>
      <c r="EB40" s="81"/>
      <c r="EC40" s="81"/>
      <c r="ED40" s="81"/>
      <c r="EE40" s="81"/>
      <c r="EF40" s="81"/>
      <c r="EG40" s="81"/>
      <c r="EH40" s="81"/>
      <c r="EI40" s="81"/>
      <c r="EJ40" s="81"/>
      <c r="EK40" s="81"/>
      <c r="EL40" s="81"/>
      <c r="EM40" s="81"/>
      <c r="EN40" s="81"/>
      <c r="EO40" s="81"/>
    </row>
    <row r="41" spans="1:145" ht="19.5" customHeight="1" x14ac:dyDescent="0.2">
      <c r="A41" s="1137" t="s">
        <v>105</v>
      </c>
      <c r="B41" s="1138"/>
      <c r="C41" s="1138"/>
      <c r="D41" s="1138"/>
      <c r="E41" s="1138"/>
      <c r="F41" s="1138"/>
      <c r="G41" s="1138"/>
      <c r="H41" s="1138"/>
      <c r="I41" s="1138"/>
      <c r="J41" s="1138"/>
      <c r="K41" s="1138"/>
      <c r="L41" s="1138"/>
      <c r="M41" s="1138"/>
      <c r="N41" s="1138"/>
      <c r="O41" s="1138"/>
      <c r="P41" s="1138"/>
      <c r="Q41" s="1138"/>
      <c r="R41" s="1138"/>
      <c r="S41" s="1138"/>
      <c r="T41" s="1138"/>
      <c r="U41" s="1138"/>
      <c r="V41" s="1138"/>
      <c r="W41" s="1138"/>
      <c r="X41" s="1138"/>
      <c r="Y41" s="1138"/>
      <c r="Z41" s="1138"/>
      <c r="AA41" s="1160" t="str">
        <f>IF(SUM(AA25:AG30)=0,"",SUM(AA25:AG30))</f>
        <v/>
      </c>
      <c r="AB41" s="1160" t="str">
        <f>IF(SUM(AB15:AB24)=0,"",SUM(AB15:AB24))</f>
        <v/>
      </c>
      <c r="AC41" s="1160"/>
      <c r="AD41" s="1160" t="str">
        <f t="shared" si="21"/>
        <v/>
      </c>
      <c r="AE41" s="1160" t="str">
        <f t="shared" si="21"/>
        <v/>
      </c>
      <c r="AF41" s="1160" t="str">
        <f t="shared" si="21"/>
        <v/>
      </c>
      <c r="AG41" s="1160" t="str">
        <f t="shared" si="21"/>
        <v/>
      </c>
      <c r="AH41" s="1160" t="str">
        <f>IF(SUM($AA$25:$AG$30)&lt;40,"",IF(COUNT($EJ$25:$EO$30)=0,"",SUM($EJ$25:$EO$30)))</f>
        <v/>
      </c>
      <c r="AI41" s="1160"/>
      <c r="AJ41" s="1160"/>
      <c r="AK41" s="1160"/>
      <c r="AL41" s="1160"/>
      <c r="AM41" s="1160"/>
      <c r="AN41" s="1161"/>
      <c r="AO41" s="468"/>
      <c r="AP41" s="468"/>
      <c r="AQ41" s="468"/>
      <c r="AR41" s="468"/>
      <c r="AS41" s="468"/>
      <c r="AT41" s="468"/>
      <c r="AU41" s="468"/>
      <c r="AV41" s="1103" t="s">
        <v>6</v>
      </c>
      <c r="AW41" s="1103"/>
      <c r="AX41" s="1103"/>
      <c r="AY41" s="472"/>
      <c r="AZ41" s="472"/>
      <c r="BA41" s="472"/>
      <c r="BB41" s="472"/>
      <c r="BC41" s="472"/>
      <c r="BD41" s="472"/>
      <c r="BE41" s="472"/>
      <c r="BF41" s="472"/>
      <c r="BG41" s="472"/>
      <c r="BH41" s="472"/>
      <c r="BI41" s="472"/>
      <c r="BJ41" s="472"/>
      <c r="BK41" s="472"/>
      <c r="BL41" s="472"/>
      <c r="BM41" s="472"/>
      <c r="BN41" s="472"/>
      <c r="BO41" s="472"/>
      <c r="BP41" s="472"/>
      <c r="BQ41" s="472"/>
      <c r="BR41" s="472"/>
      <c r="BS41" s="472"/>
      <c r="BT41" s="472"/>
      <c r="BU41" s="81"/>
      <c r="BV41" s="1268" t="s">
        <v>105</v>
      </c>
      <c r="BW41" s="1269"/>
      <c r="BX41" s="1269"/>
      <c r="BY41" s="1269"/>
      <c r="BZ41" s="1269"/>
      <c r="CA41" s="1269"/>
      <c r="CB41" s="1269"/>
      <c r="CC41" s="1269"/>
      <c r="CD41" s="1269"/>
      <c r="CE41" s="1269"/>
      <c r="CF41" s="1269"/>
      <c r="CG41" s="1269"/>
      <c r="CH41" s="1269"/>
      <c r="CI41" s="1269"/>
      <c r="CJ41" s="1269"/>
      <c r="CK41" s="1269"/>
      <c r="CL41" s="1269"/>
      <c r="CM41" s="1269"/>
      <c r="CN41" s="1269"/>
      <c r="CO41" s="1269"/>
      <c r="CP41" s="1269"/>
      <c r="CQ41" s="1269"/>
      <c r="CR41" s="1269"/>
      <c r="CS41" s="1269"/>
      <c r="CT41" s="1269"/>
      <c r="CU41" s="1269"/>
      <c r="CV41" s="1234" t="str">
        <f>IF(SUM(CV25:DB30)=0,"",SUM(CV25:DB30))</f>
        <v/>
      </c>
      <c r="CW41" s="1234" t="str">
        <f>IF(SUM(CW15:CW24)=0,"",SUM(CW15:CW24))</f>
        <v/>
      </c>
      <c r="CX41" s="1234"/>
      <c r="CY41" s="1234" t="str">
        <f t="shared" ref="CY41:DB41" si="23">IF(SUM(CY15:CY24)=0,"",SUM(CY15:CY24))</f>
        <v/>
      </c>
      <c r="CZ41" s="1234" t="str">
        <f t="shared" si="23"/>
        <v/>
      </c>
      <c r="DA41" s="1234" t="str">
        <f t="shared" si="23"/>
        <v/>
      </c>
      <c r="DB41" s="1234" t="str">
        <f t="shared" si="23"/>
        <v/>
      </c>
      <c r="DC41" s="1234" t="str">
        <f>IF(SUM($AA$25:$AG$30)&lt;80,"",IF(COUNT($EJ$25:$EO$30)=0,"",SUM($EJ$25:$EO$30)))</f>
        <v/>
      </c>
      <c r="DD41" s="1234"/>
      <c r="DE41" s="1234"/>
      <c r="DF41" s="1234"/>
      <c r="DG41" s="1234"/>
      <c r="DH41" s="1234"/>
      <c r="DI41" s="1235"/>
      <c r="DQ41" s="1230" t="s">
        <v>6</v>
      </c>
      <c r="DR41" s="1230"/>
      <c r="DS41" s="1230"/>
      <c r="DT41" s="82"/>
      <c r="DU41" s="82"/>
      <c r="DV41" s="82"/>
      <c r="DW41" s="82"/>
      <c r="DX41" s="82"/>
      <c r="DY41" s="82"/>
      <c r="DZ41" s="82"/>
      <c r="EA41" s="82"/>
      <c r="EB41" s="82"/>
      <c r="EC41" s="82"/>
      <c r="ED41" s="82"/>
      <c r="EE41" s="82"/>
      <c r="EF41" s="82"/>
      <c r="EG41" s="82"/>
      <c r="EH41" s="82"/>
      <c r="EI41" s="82"/>
      <c r="EJ41" s="82"/>
      <c r="EK41" s="82"/>
      <c r="EL41" s="82"/>
      <c r="EM41" s="82"/>
      <c r="EN41" s="82"/>
      <c r="EO41" s="82"/>
    </row>
    <row r="42" spans="1:145" ht="19.5" customHeight="1" x14ac:dyDescent="0.2">
      <c r="A42" s="1168" t="s">
        <v>106</v>
      </c>
      <c r="B42" s="1169"/>
      <c r="C42" s="1169"/>
      <c r="D42" s="1169"/>
      <c r="E42" s="1169"/>
      <c r="F42" s="1169"/>
      <c r="G42" s="1169"/>
      <c r="H42" s="1169"/>
      <c r="I42" s="1169"/>
      <c r="J42" s="1169"/>
      <c r="K42" s="1169"/>
      <c r="L42" s="1169"/>
      <c r="M42" s="1169"/>
      <c r="N42" s="1169"/>
      <c r="O42" s="1169"/>
      <c r="P42" s="1169"/>
      <c r="Q42" s="1169"/>
      <c r="R42" s="1169"/>
      <c r="S42" s="1169"/>
      <c r="T42" s="1169"/>
      <c r="U42" s="1169"/>
      <c r="V42" s="1169"/>
      <c r="W42" s="1169"/>
      <c r="X42" s="1169"/>
      <c r="Y42" s="1169"/>
      <c r="Z42" s="1170"/>
      <c r="AA42" s="1160">
        <f>IF(SUM(AA32:AG35)=0,"",SUM(AA32:AG35))</f>
        <v>120</v>
      </c>
      <c r="AB42" s="1160" t="str">
        <f>IF(SUM(AB16:AB25)=0,"",SUM(AB16:AB25))</f>
        <v/>
      </c>
      <c r="AC42" s="1160"/>
      <c r="AD42" s="1160" t="str">
        <f t="shared" si="21"/>
        <v/>
      </c>
      <c r="AE42" s="1160" t="str">
        <f t="shared" si="21"/>
        <v/>
      </c>
      <c r="AF42" s="1160" t="str">
        <f t="shared" si="21"/>
        <v/>
      </c>
      <c r="AG42" s="1160" t="str">
        <f t="shared" si="21"/>
        <v/>
      </c>
      <c r="AH42" s="1160" t="str">
        <f>IF(OR(BI32="",BI33="",BI34="",BI35=""),"",IF(BI32="มผ",0,AA32)+IF(BI33="มผ",0,AA33)+IF(BI34="มผ",0,AA34)+IF(BI35="มผ",0,AA35))</f>
        <v/>
      </c>
      <c r="AI42" s="1160"/>
      <c r="AJ42" s="1160"/>
      <c r="AK42" s="1160"/>
      <c r="AL42" s="1160"/>
      <c r="AM42" s="1160"/>
      <c r="AN42" s="1161"/>
      <c r="AO42" s="468"/>
      <c r="AP42" s="468"/>
      <c r="AQ42" s="468"/>
      <c r="AR42" s="468"/>
      <c r="AS42" s="468"/>
      <c r="AT42" s="468"/>
      <c r="AU42" s="468"/>
      <c r="AV42" s="1108" t="s">
        <v>7</v>
      </c>
      <c r="AW42" s="1108"/>
      <c r="AX42" s="1108"/>
      <c r="AY42" s="1108"/>
      <c r="AZ42" s="1108"/>
      <c r="BA42" s="1108"/>
      <c r="BB42" s="1108"/>
      <c r="BC42" s="1108"/>
      <c r="BD42" s="1108"/>
      <c r="BE42" s="1108"/>
      <c r="BF42" s="1108"/>
      <c r="BG42" s="1108"/>
      <c r="BH42" s="1108"/>
      <c r="BI42" s="1108"/>
      <c r="BJ42" s="1108"/>
      <c r="BK42" s="1108"/>
      <c r="BL42" s="1108"/>
      <c r="BM42" s="1108"/>
      <c r="BN42" s="1108"/>
      <c r="BO42" s="1108"/>
      <c r="BP42" s="1108"/>
      <c r="BQ42" s="1108"/>
      <c r="BR42" s="1108"/>
      <c r="BS42" s="1108"/>
      <c r="BT42" s="1108"/>
      <c r="BU42" s="217"/>
      <c r="BV42" s="1231" t="s">
        <v>106</v>
      </c>
      <c r="BW42" s="1232"/>
      <c r="BX42" s="1232"/>
      <c r="BY42" s="1232"/>
      <c r="BZ42" s="1232"/>
      <c r="CA42" s="1232"/>
      <c r="CB42" s="1232"/>
      <c r="CC42" s="1232"/>
      <c r="CD42" s="1232"/>
      <c r="CE42" s="1232"/>
      <c r="CF42" s="1232"/>
      <c r="CG42" s="1232"/>
      <c r="CH42" s="1232"/>
      <c r="CI42" s="1232"/>
      <c r="CJ42" s="1232"/>
      <c r="CK42" s="1232"/>
      <c r="CL42" s="1232"/>
      <c r="CM42" s="1232"/>
      <c r="CN42" s="1232"/>
      <c r="CO42" s="1232"/>
      <c r="CP42" s="1232"/>
      <c r="CQ42" s="1232"/>
      <c r="CR42" s="1232"/>
      <c r="CS42" s="1232"/>
      <c r="CT42" s="1232"/>
      <c r="CU42" s="1233"/>
      <c r="CV42" s="1234">
        <f>IF(SUM(CV32:DB35)=0,"",SUM(CV32:DB35))</f>
        <v>120</v>
      </c>
      <c r="CW42" s="1234" t="str">
        <f>IF(SUM(CW16:CW25)=0,"",SUM(CW16:CW25))</f>
        <v/>
      </c>
      <c r="CX42" s="1234"/>
      <c r="CY42" s="1234" t="str">
        <f t="shared" ref="CY42:DB42" si="24">IF(SUM(CY16:CY25)=0,"",SUM(CY16:CY25))</f>
        <v/>
      </c>
      <c r="CZ42" s="1234" t="str">
        <f t="shared" si="24"/>
        <v/>
      </c>
      <c r="DA42" s="1234" t="str">
        <f t="shared" si="24"/>
        <v/>
      </c>
      <c r="DB42" s="1234" t="str">
        <f t="shared" si="24"/>
        <v/>
      </c>
      <c r="DC42" s="1234" t="str">
        <f>IF(OR(ED32="",ED33="",ED34="",ED35=""),"",IF(ED32="มผ",0,CV32)+IF(ED33="มผ",0,CV33)+IF(ED34="มผ",0,CV34)+IF(ED35="มผ",0,CV35))</f>
        <v/>
      </c>
      <c r="DD42" s="1234"/>
      <c r="DE42" s="1234"/>
      <c r="DF42" s="1234"/>
      <c r="DG42" s="1234"/>
      <c r="DH42" s="1234"/>
      <c r="DI42" s="1235"/>
      <c r="DQ42" s="1236" t="s">
        <v>7</v>
      </c>
      <c r="DR42" s="1236"/>
      <c r="DS42" s="1236"/>
      <c r="DT42" s="1236"/>
      <c r="DU42" s="1236"/>
      <c r="DV42" s="1236"/>
      <c r="DW42" s="1236"/>
      <c r="DX42" s="1236"/>
      <c r="DY42" s="1236"/>
      <c r="DZ42" s="1236"/>
      <c r="EA42" s="1236"/>
      <c r="EB42" s="1236"/>
      <c r="EC42" s="1236"/>
      <c r="ED42" s="1236"/>
      <c r="EE42" s="1236"/>
      <c r="EF42" s="1236"/>
      <c r="EG42" s="1236"/>
      <c r="EH42" s="1236"/>
      <c r="EI42" s="1236"/>
      <c r="EJ42" s="1236"/>
      <c r="EK42" s="1236"/>
      <c r="EL42" s="1236"/>
      <c r="EM42" s="1236"/>
      <c r="EN42" s="1236"/>
      <c r="EO42" s="1236"/>
    </row>
    <row r="43" spans="1:145" ht="19.5" customHeight="1" x14ac:dyDescent="0.2">
      <c r="A43" s="1137" t="s">
        <v>107</v>
      </c>
      <c r="B43" s="1138"/>
      <c r="C43" s="1138"/>
      <c r="D43" s="1138"/>
      <c r="E43" s="1138"/>
      <c r="F43" s="1138"/>
      <c r="G43" s="1138"/>
      <c r="H43" s="1138"/>
      <c r="I43" s="1138"/>
      <c r="J43" s="1138"/>
      <c r="K43" s="1138"/>
      <c r="L43" s="1138"/>
      <c r="M43" s="1138"/>
      <c r="N43" s="1138"/>
      <c r="O43" s="1138"/>
      <c r="P43" s="1138"/>
      <c r="Q43" s="1138"/>
      <c r="R43" s="1138"/>
      <c r="S43" s="1138"/>
      <c r="T43" s="1138"/>
      <c r="U43" s="1138"/>
      <c r="V43" s="1138"/>
      <c r="W43" s="1138"/>
      <c r="X43" s="1138"/>
      <c r="Y43" s="1138"/>
      <c r="Z43" s="1138"/>
      <c r="AA43" s="1140">
        <f>IF(SUM(AA40:AG42)=0,"",SUM(AA40:AG42))</f>
        <v>120</v>
      </c>
      <c r="AB43" s="1141" t="str">
        <f t="shared" ref="AB43:AG43" si="25">IF(SUM(AB40:AB41)=0,"",SUM(AB40:AB41))</f>
        <v/>
      </c>
      <c r="AC43" s="1141"/>
      <c r="AD43" s="1141" t="str">
        <f t="shared" si="25"/>
        <v/>
      </c>
      <c r="AE43" s="1141" t="str">
        <f t="shared" si="25"/>
        <v/>
      </c>
      <c r="AF43" s="1141" t="str">
        <f t="shared" si="25"/>
        <v/>
      </c>
      <c r="AG43" s="1177" t="str">
        <f t="shared" si="25"/>
        <v/>
      </c>
      <c r="AH43" s="1140" t="str">
        <f>IF(SUM(AH40:AN42)=0,"",SUM(AH40:AN42))</f>
        <v/>
      </c>
      <c r="AI43" s="1141" t="str">
        <f>IF(SUM(AI40:AI41)=0,"",SUM(AI40:AI41))</f>
        <v/>
      </c>
      <c r="AJ43" s="1141"/>
      <c r="AK43" s="1141" t="str">
        <f>IF(SUM(AK40:AK41)=0,"",SUM(AK40:AK41))</f>
        <v/>
      </c>
      <c r="AL43" s="1141" t="str">
        <f>IF(SUM(AL40:AL41)=0,"",SUM(AL40:AL41))</f>
        <v/>
      </c>
      <c r="AM43" s="1141" t="str">
        <f>IF(SUM(AM40:AM41)=0,"",SUM(AM40:AM41))</f>
        <v/>
      </c>
      <c r="AN43" s="1142" t="str">
        <f>IF(SUM(AN40:AN41)=0,"",SUM(AN40:AN41))</f>
        <v/>
      </c>
      <c r="AO43" s="468"/>
      <c r="AP43" s="468"/>
      <c r="AQ43" s="468"/>
      <c r="AR43" s="468"/>
      <c r="AS43" s="468"/>
      <c r="AT43" s="468"/>
      <c r="AU43" s="468"/>
      <c r="AV43" s="1108"/>
      <c r="AW43" s="1108"/>
      <c r="AX43" s="1108"/>
      <c r="AY43" s="1108"/>
      <c r="AZ43" s="1108"/>
      <c r="BA43" s="1108"/>
      <c r="BB43" s="1108"/>
      <c r="BC43" s="1108"/>
      <c r="BD43" s="1108"/>
      <c r="BE43" s="1108"/>
      <c r="BF43" s="1108"/>
      <c r="BG43" s="1108"/>
      <c r="BH43" s="1108"/>
      <c r="BI43" s="1108"/>
      <c r="BJ43" s="1108"/>
      <c r="BK43" s="1108"/>
      <c r="BL43" s="1108"/>
      <c r="BM43" s="1108"/>
      <c r="BN43" s="1108"/>
      <c r="BO43" s="1108"/>
      <c r="BP43" s="1108"/>
      <c r="BQ43" s="1108"/>
      <c r="BR43" s="1108"/>
      <c r="BS43" s="1108"/>
      <c r="BT43" s="1108"/>
      <c r="BU43" s="217"/>
      <c r="BV43" s="1268" t="s">
        <v>107</v>
      </c>
      <c r="BW43" s="1269"/>
      <c r="BX43" s="1269"/>
      <c r="BY43" s="1269"/>
      <c r="BZ43" s="1269"/>
      <c r="CA43" s="1269"/>
      <c r="CB43" s="1269"/>
      <c r="CC43" s="1269"/>
      <c r="CD43" s="1269"/>
      <c r="CE43" s="1269"/>
      <c r="CF43" s="1269"/>
      <c r="CG43" s="1269"/>
      <c r="CH43" s="1269"/>
      <c r="CI43" s="1269"/>
      <c r="CJ43" s="1269"/>
      <c r="CK43" s="1269"/>
      <c r="CL43" s="1269"/>
      <c r="CM43" s="1269"/>
      <c r="CN43" s="1269"/>
      <c r="CO43" s="1269"/>
      <c r="CP43" s="1269"/>
      <c r="CQ43" s="1269"/>
      <c r="CR43" s="1269"/>
      <c r="CS43" s="1269"/>
      <c r="CT43" s="1269"/>
      <c r="CU43" s="1269"/>
      <c r="CV43" s="1270">
        <f>IF(SUM(CV40:DB42)=0,"",SUM(CV40:DB42))</f>
        <v>120</v>
      </c>
      <c r="CW43" s="1271" t="str">
        <f t="shared" ref="CW43" si="26">IF(SUM(CW40:CW41)=0,"",SUM(CW40:CW41))</f>
        <v/>
      </c>
      <c r="CX43" s="1271"/>
      <c r="CY43" s="1271" t="str">
        <f t="shared" ref="CY43:DB43" si="27">IF(SUM(CY40:CY41)=0,"",SUM(CY40:CY41))</f>
        <v/>
      </c>
      <c r="CZ43" s="1271" t="str">
        <f t="shared" si="27"/>
        <v/>
      </c>
      <c r="DA43" s="1271" t="str">
        <f t="shared" si="27"/>
        <v/>
      </c>
      <c r="DB43" s="1272" t="str">
        <f t="shared" si="27"/>
        <v/>
      </c>
      <c r="DC43" s="1270" t="str">
        <f>IF(SUM(DC40:DI42)=0,"",SUM(DC40:DI42))</f>
        <v/>
      </c>
      <c r="DD43" s="1271" t="str">
        <f>IF(SUM(DD40:DD41)=0,"",SUM(DD40:DD41))</f>
        <v/>
      </c>
      <c r="DE43" s="1271"/>
      <c r="DF43" s="1271" t="str">
        <f>IF(SUM(DF40:DF41)=0,"",SUM(DF40:DF41))</f>
        <v/>
      </c>
      <c r="DG43" s="1271" t="str">
        <f>IF(SUM(DG40:DG41)=0,"",SUM(DG40:DG41))</f>
        <v/>
      </c>
      <c r="DH43" s="1271" t="str">
        <f>IF(SUM(DH40:DH41)=0,"",SUM(DH40:DH41))</f>
        <v/>
      </c>
      <c r="DI43" s="1273" t="str">
        <f>IF(SUM(DI40:DI41)=0,"",SUM(DI40:DI41))</f>
        <v/>
      </c>
      <c r="DQ43" s="1236"/>
      <c r="DR43" s="1236"/>
      <c r="DS43" s="1236"/>
      <c r="DT43" s="1236"/>
      <c r="DU43" s="1236"/>
      <c r="DV43" s="1236"/>
      <c r="DW43" s="1236"/>
      <c r="DX43" s="1236"/>
      <c r="DY43" s="1236"/>
      <c r="DZ43" s="1236"/>
      <c r="EA43" s="1236"/>
      <c r="EB43" s="1236"/>
      <c r="EC43" s="1236"/>
      <c r="ED43" s="1236"/>
      <c r="EE43" s="1236"/>
      <c r="EF43" s="1236"/>
      <c r="EG43" s="1236"/>
      <c r="EH43" s="1236"/>
      <c r="EI43" s="1236"/>
      <c r="EJ43" s="1236"/>
      <c r="EK43" s="1236"/>
      <c r="EL43" s="1236"/>
      <c r="EM43" s="1236"/>
      <c r="EN43" s="1236"/>
      <c r="EO43" s="1236"/>
    </row>
    <row r="44" spans="1:145" ht="19.5" customHeight="1" x14ac:dyDescent="0.2">
      <c r="A44" s="1137" t="s">
        <v>76</v>
      </c>
      <c r="B44" s="1138"/>
      <c r="C44" s="1138"/>
      <c r="D44" s="1138"/>
      <c r="E44" s="1138"/>
      <c r="F44" s="1138"/>
      <c r="G44" s="1138"/>
      <c r="H44" s="1138"/>
      <c r="I44" s="1138"/>
      <c r="J44" s="1138"/>
      <c r="K44" s="1138"/>
      <c r="L44" s="1138"/>
      <c r="M44" s="1138"/>
      <c r="N44" s="1138"/>
      <c r="O44" s="1138"/>
      <c r="P44" s="1138"/>
      <c r="Q44" s="1138"/>
      <c r="R44" s="1138"/>
      <c r="S44" s="1138"/>
      <c r="T44" s="1138"/>
      <c r="U44" s="1138"/>
      <c r="V44" s="1138"/>
      <c r="W44" s="1138"/>
      <c r="X44" s="1138"/>
      <c r="Y44" s="1138"/>
      <c r="Z44" s="1138"/>
      <c r="AA44" s="1078" t="str">
        <f>IF($AL$2="","",VLOOKUP($AL$2,'6.1ปลายภาค'!$A$10:$BF$54,49))</f>
        <v/>
      </c>
      <c r="AB44" s="1079"/>
      <c r="AC44" s="1079"/>
      <c r="AD44" s="1079"/>
      <c r="AE44" s="1079"/>
      <c r="AF44" s="1079"/>
      <c r="AG44" s="1079"/>
      <c r="AH44" s="1079"/>
      <c r="AI44" s="1079"/>
      <c r="AJ44" s="1079"/>
      <c r="AK44" s="1079"/>
      <c r="AL44" s="1079"/>
      <c r="AM44" s="1079"/>
      <c r="AN44" s="1178"/>
      <c r="AO44" s="468"/>
      <c r="AP44" s="468"/>
      <c r="AQ44" s="468"/>
      <c r="AR44" s="468"/>
      <c r="AS44" s="468"/>
      <c r="AT44" s="468"/>
      <c r="AU44" s="468"/>
      <c r="AV44" s="1103" t="s">
        <v>6</v>
      </c>
      <c r="AW44" s="1103"/>
      <c r="AX44" s="1103"/>
      <c r="AY44" s="472"/>
      <c r="AZ44" s="472"/>
      <c r="BA44" s="472"/>
      <c r="BB44" s="472"/>
      <c r="BC44" s="472"/>
      <c r="BD44" s="472"/>
      <c r="BE44" s="472"/>
      <c r="BF44" s="472"/>
      <c r="BG44" s="472"/>
      <c r="BH44" s="472"/>
      <c r="BI44" s="472"/>
      <c r="BJ44" s="472"/>
      <c r="BK44" s="472"/>
      <c r="BL44" s="472"/>
      <c r="BM44" s="472"/>
      <c r="BN44" s="472"/>
      <c r="BO44" s="472"/>
      <c r="BP44" s="472"/>
      <c r="BQ44" s="472"/>
      <c r="BR44" s="472"/>
      <c r="BS44" s="472"/>
      <c r="BT44" s="472"/>
      <c r="BU44" s="81"/>
      <c r="BV44" s="1268" t="s">
        <v>76</v>
      </c>
      <c r="BW44" s="1269"/>
      <c r="BX44" s="1269"/>
      <c r="BY44" s="1269"/>
      <c r="BZ44" s="1269"/>
      <c r="CA44" s="1269"/>
      <c r="CB44" s="1269"/>
      <c r="CC44" s="1269"/>
      <c r="CD44" s="1269"/>
      <c r="CE44" s="1269"/>
      <c r="CF44" s="1269"/>
      <c r="CG44" s="1269"/>
      <c r="CH44" s="1269"/>
      <c r="CI44" s="1269"/>
      <c r="CJ44" s="1269"/>
      <c r="CK44" s="1269"/>
      <c r="CL44" s="1269"/>
      <c r="CM44" s="1269"/>
      <c r="CN44" s="1269"/>
      <c r="CO44" s="1269"/>
      <c r="CP44" s="1269"/>
      <c r="CQ44" s="1269"/>
      <c r="CR44" s="1269"/>
      <c r="CS44" s="1269"/>
      <c r="CT44" s="1269"/>
      <c r="CU44" s="1269"/>
      <c r="CV44" s="1215" t="str">
        <f>IF($AL$2="","",VLOOKUP($AL$2,'6.1ปลายภาค'!$A$10:$BF$54,49))</f>
        <v/>
      </c>
      <c r="CW44" s="1216"/>
      <c r="CX44" s="1216"/>
      <c r="CY44" s="1216"/>
      <c r="CZ44" s="1216"/>
      <c r="DA44" s="1216"/>
      <c r="DB44" s="1216"/>
      <c r="DC44" s="1216"/>
      <c r="DD44" s="1216"/>
      <c r="DE44" s="1216"/>
      <c r="DF44" s="1216"/>
      <c r="DG44" s="1216"/>
      <c r="DH44" s="1216"/>
      <c r="DI44" s="1274"/>
      <c r="DQ44" s="1230" t="s">
        <v>6</v>
      </c>
      <c r="DR44" s="1230"/>
      <c r="DS44" s="1230"/>
      <c r="DT44" s="82"/>
      <c r="DU44" s="82"/>
      <c r="DV44" s="82"/>
      <c r="DW44" s="82"/>
      <c r="DX44" s="82"/>
      <c r="DY44" s="82"/>
      <c r="DZ44" s="82"/>
      <c r="EA44" s="82"/>
      <c r="EB44" s="82"/>
      <c r="EC44" s="82"/>
      <c r="ED44" s="82"/>
      <c r="EE44" s="82"/>
      <c r="EF44" s="82"/>
      <c r="EG44" s="82"/>
      <c r="EH44" s="82"/>
      <c r="EI44" s="82"/>
      <c r="EJ44" s="82"/>
      <c r="EK44" s="82"/>
      <c r="EL44" s="82"/>
      <c r="EM44" s="82"/>
      <c r="EN44" s="82"/>
      <c r="EO44" s="82"/>
    </row>
    <row r="45" spans="1:145" ht="19.5" customHeight="1" x14ac:dyDescent="0.2">
      <c r="A45" s="1137" t="s">
        <v>78</v>
      </c>
      <c r="B45" s="1138"/>
      <c r="C45" s="1138"/>
      <c r="D45" s="1138"/>
      <c r="E45" s="1138"/>
      <c r="F45" s="1138"/>
      <c r="G45" s="1138"/>
      <c r="H45" s="1138"/>
      <c r="I45" s="1138"/>
      <c r="J45" s="1138"/>
      <c r="K45" s="1138"/>
      <c r="L45" s="1138"/>
      <c r="M45" s="1138"/>
      <c r="N45" s="1138"/>
      <c r="O45" s="1138"/>
      <c r="P45" s="1138"/>
      <c r="Q45" s="1138"/>
      <c r="R45" s="1138"/>
      <c r="S45" s="1138"/>
      <c r="T45" s="1138"/>
      <c r="U45" s="1138"/>
      <c r="V45" s="1138"/>
      <c r="W45" s="1138"/>
      <c r="X45" s="1138"/>
      <c r="Y45" s="1138"/>
      <c r="Z45" s="1138"/>
      <c r="AA45" s="1064" t="str">
        <f>IF($AL$2="","",VLOOKUP($AL$2,'9.คุณลักษณะ'!$A$11:$L$55,12))</f>
        <v/>
      </c>
      <c r="AB45" s="1065"/>
      <c r="AC45" s="1065"/>
      <c r="AD45" s="1065"/>
      <c r="AE45" s="1065"/>
      <c r="AF45" s="1065"/>
      <c r="AG45" s="1065"/>
      <c r="AH45" s="1065"/>
      <c r="AI45" s="1065"/>
      <c r="AJ45" s="1065"/>
      <c r="AK45" s="1065"/>
      <c r="AL45" s="1065"/>
      <c r="AM45" s="1065"/>
      <c r="AN45" s="1067"/>
      <c r="AO45" s="468"/>
      <c r="AP45" s="468"/>
      <c r="AQ45" s="468"/>
      <c r="AR45" s="468"/>
      <c r="AS45" s="468"/>
      <c r="AT45" s="468"/>
      <c r="AU45" s="468"/>
      <c r="AV45" s="1108" t="str">
        <f>IF('01.ข้อมูลเบื้องต้น'!$K$10='01.ข้อมูลเบื้องต้น'!$K$8,"รองผู้อำนวยการสถานศึกษา","ผู้อำนวยการสถานศึกษา")</f>
        <v>ผู้อำนวยการสถานศึกษา</v>
      </c>
      <c r="AW45" s="1108"/>
      <c r="AX45" s="1108"/>
      <c r="AY45" s="1108"/>
      <c r="AZ45" s="1108"/>
      <c r="BA45" s="1108"/>
      <c r="BB45" s="1108"/>
      <c r="BC45" s="1108"/>
      <c r="BD45" s="1108"/>
      <c r="BE45" s="1108"/>
      <c r="BF45" s="1108"/>
      <c r="BG45" s="1108"/>
      <c r="BH45" s="1108"/>
      <c r="BI45" s="1108"/>
      <c r="BJ45" s="1108"/>
      <c r="BK45" s="1108"/>
      <c r="BL45" s="1108"/>
      <c r="BM45" s="1108"/>
      <c r="BN45" s="1108"/>
      <c r="BO45" s="1108"/>
      <c r="BP45" s="1108"/>
      <c r="BQ45" s="1108"/>
      <c r="BR45" s="1108"/>
      <c r="BS45" s="1108"/>
      <c r="BT45" s="1108"/>
      <c r="BU45" s="217"/>
      <c r="BV45" s="1268" t="s">
        <v>77</v>
      </c>
      <c r="BW45" s="1269"/>
      <c r="BX45" s="1269"/>
      <c r="BY45" s="1269"/>
      <c r="BZ45" s="1269"/>
      <c r="CA45" s="1269"/>
      <c r="CB45" s="1269"/>
      <c r="CC45" s="1269"/>
      <c r="CD45" s="1269"/>
      <c r="CE45" s="1269"/>
      <c r="CF45" s="1269"/>
      <c r="CG45" s="1269"/>
      <c r="CH45" s="1269"/>
      <c r="CI45" s="1269"/>
      <c r="CJ45" s="1269"/>
      <c r="CK45" s="1269"/>
      <c r="CL45" s="1269"/>
      <c r="CM45" s="1269"/>
      <c r="CN45" s="1269"/>
      <c r="CO45" s="1269"/>
      <c r="CP45" s="1269"/>
      <c r="CQ45" s="1269"/>
      <c r="CR45" s="1269"/>
      <c r="CS45" s="1269"/>
      <c r="CT45" s="1269"/>
      <c r="CU45" s="1269"/>
      <c r="CV45" s="1215" t="str">
        <f>IF($AL$2="","",VLOOKUP($AL$2,'6.1ปลายภาค'!$A$10:$BF$54,50))</f>
        <v/>
      </c>
      <c r="CW45" s="1216"/>
      <c r="CX45" s="1216"/>
      <c r="CY45" s="1216"/>
      <c r="CZ45" s="1216"/>
      <c r="DA45" s="1216"/>
      <c r="DB45" s="1216"/>
      <c r="DC45" s="1216"/>
      <c r="DD45" s="1216"/>
      <c r="DE45" s="1216"/>
      <c r="DF45" s="1216"/>
      <c r="DG45" s="1216"/>
      <c r="DH45" s="1216"/>
      <c r="DI45" s="1274"/>
      <c r="DQ45" s="1236" t="str">
        <f>IF('01.ข้อมูลเบื้องต้น'!$K$10='01.ข้อมูลเบื้องต้น'!$K$8,"รองผู้อำนวยการสถานศึกษา","ผู้อำนวยการสถานศึกษา")</f>
        <v>ผู้อำนวยการสถานศึกษา</v>
      </c>
      <c r="DR45" s="1236"/>
      <c r="DS45" s="1236"/>
      <c r="DT45" s="1236"/>
      <c r="DU45" s="1236"/>
      <c r="DV45" s="1236"/>
      <c r="DW45" s="1236"/>
      <c r="DX45" s="1236"/>
      <c r="DY45" s="1236"/>
      <c r="DZ45" s="1236"/>
      <c r="EA45" s="1236"/>
      <c r="EB45" s="1236"/>
      <c r="EC45" s="1236"/>
      <c r="ED45" s="1236"/>
      <c r="EE45" s="1236"/>
      <c r="EF45" s="1236"/>
      <c r="EG45" s="1236"/>
      <c r="EH45" s="1236"/>
      <c r="EI45" s="1236"/>
      <c r="EJ45" s="1236"/>
      <c r="EK45" s="1236"/>
      <c r="EL45" s="1236"/>
      <c r="EM45" s="1236"/>
      <c r="EN45" s="1236"/>
      <c r="EO45" s="1236"/>
    </row>
    <row r="46" spans="1:145" ht="19.5" customHeight="1" x14ac:dyDescent="0.2">
      <c r="A46" s="1137" t="s">
        <v>79</v>
      </c>
      <c r="B46" s="1138"/>
      <c r="C46" s="1138"/>
      <c r="D46" s="1138"/>
      <c r="E46" s="1138"/>
      <c r="F46" s="1138"/>
      <c r="G46" s="1138"/>
      <c r="H46" s="1138"/>
      <c r="I46" s="1138"/>
      <c r="J46" s="1138"/>
      <c r="K46" s="1138"/>
      <c r="L46" s="1138"/>
      <c r="M46" s="1138"/>
      <c r="N46" s="1138"/>
      <c r="O46" s="1138"/>
      <c r="P46" s="1138"/>
      <c r="Q46" s="1138"/>
      <c r="R46" s="1138"/>
      <c r="S46" s="1138"/>
      <c r="T46" s="1138"/>
      <c r="U46" s="1138"/>
      <c r="V46" s="1138"/>
      <c r="W46" s="1138"/>
      <c r="X46" s="1138"/>
      <c r="Y46" s="1138"/>
      <c r="Z46" s="1138"/>
      <c r="AA46" s="1064" t="str">
        <f>IF($AL$2="","",VLOOKUP($AL$2,'8.อ่านคิดวิเคราะห์'!$A$11:$I$55,9))</f>
        <v/>
      </c>
      <c r="AB46" s="1065"/>
      <c r="AC46" s="1065"/>
      <c r="AD46" s="1065"/>
      <c r="AE46" s="1065"/>
      <c r="AF46" s="1065"/>
      <c r="AG46" s="1065"/>
      <c r="AH46" s="1065"/>
      <c r="AI46" s="1065"/>
      <c r="AJ46" s="1065"/>
      <c r="AK46" s="1065"/>
      <c r="AL46" s="1065"/>
      <c r="AM46" s="1065"/>
      <c r="AN46" s="1067"/>
      <c r="AO46" s="468"/>
      <c r="AP46" s="468"/>
      <c r="AQ46" s="468"/>
      <c r="AR46" s="468"/>
      <c r="AS46" s="468"/>
      <c r="AT46" s="468"/>
      <c r="AU46" s="468"/>
      <c r="AV46" s="1108" t="str">
        <f>IF('01.ข้อมูลเบื้องต้น'!$K$10='01.ข้อมูลเบื้องต้น'!$K$8,"รักษาราชการแทนผู้อำนวยการสถานศึกษา","")</f>
        <v/>
      </c>
      <c r="AW46" s="1108"/>
      <c r="AX46" s="1108"/>
      <c r="AY46" s="1108"/>
      <c r="AZ46" s="1108"/>
      <c r="BA46" s="1108"/>
      <c r="BB46" s="1108"/>
      <c r="BC46" s="1108"/>
      <c r="BD46" s="1108"/>
      <c r="BE46" s="1108"/>
      <c r="BF46" s="1108"/>
      <c r="BG46" s="1108"/>
      <c r="BH46" s="1108"/>
      <c r="BI46" s="1108"/>
      <c r="BJ46" s="1108"/>
      <c r="BK46" s="1108"/>
      <c r="BL46" s="1108"/>
      <c r="BM46" s="1108"/>
      <c r="BN46" s="1108"/>
      <c r="BO46" s="1108"/>
      <c r="BP46" s="1108"/>
      <c r="BQ46" s="1108"/>
      <c r="BR46" s="1108"/>
      <c r="BS46" s="1108"/>
      <c r="BT46" s="1108"/>
      <c r="BU46" s="217"/>
      <c r="BV46" s="1268" t="s">
        <v>78</v>
      </c>
      <c r="BW46" s="1269"/>
      <c r="BX46" s="1269"/>
      <c r="BY46" s="1269"/>
      <c r="BZ46" s="1269"/>
      <c r="CA46" s="1269"/>
      <c r="CB46" s="1269"/>
      <c r="CC46" s="1269"/>
      <c r="CD46" s="1269"/>
      <c r="CE46" s="1269"/>
      <c r="CF46" s="1269"/>
      <c r="CG46" s="1269"/>
      <c r="CH46" s="1269"/>
      <c r="CI46" s="1269"/>
      <c r="CJ46" s="1269"/>
      <c r="CK46" s="1269"/>
      <c r="CL46" s="1269"/>
      <c r="CM46" s="1269"/>
      <c r="CN46" s="1269"/>
      <c r="CO46" s="1269"/>
      <c r="CP46" s="1269"/>
      <c r="CQ46" s="1269"/>
      <c r="CR46" s="1269"/>
      <c r="CS46" s="1269"/>
      <c r="CT46" s="1269"/>
      <c r="CU46" s="1269"/>
      <c r="CV46" s="1218" t="str">
        <f>IF($AL$2="","",VLOOKUP($AL$2,'9.คุณลักษณะ'!$A$11:$L$55,12))</f>
        <v/>
      </c>
      <c r="CW46" s="1219"/>
      <c r="CX46" s="1219"/>
      <c r="CY46" s="1219"/>
      <c r="CZ46" s="1219"/>
      <c r="DA46" s="1219"/>
      <c r="DB46" s="1219"/>
      <c r="DC46" s="1219"/>
      <c r="DD46" s="1219"/>
      <c r="DE46" s="1219"/>
      <c r="DF46" s="1219"/>
      <c r="DG46" s="1219"/>
      <c r="DH46" s="1219"/>
      <c r="DI46" s="1221"/>
      <c r="DQ46" s="1236" t="str">
        <f>IF('01.ข้อมูลเบื้องต้น'!$K$10='01.ข้อมูลเบื้องต้น'!$K$8,"รักษาราชการแทนผู้อำนวยการสถานศึกษา","")</f>
        <v/>
      </c>
      <c r="DR46" s="1236"/>
      <c r="DS46" s="1236"/>
      <c r="DT46" s="1236"/>
      <c r="DU46" s="1236"/>
      <c r="DV46" s="1236"/>
      <c r="DW46" s="1236"/>
      <c r="DX46" s="1236"/>
      <c r="DY46" s="1236"/>
      <c r="DZ46" s="1236"/>
      <c r="EA46" s="1236"/>
      <c r="EB46" s="1236"/>
      <c r="EC46" s="1236"/>
      <c r="ED46" s="1236"/>
      <c r="EE46" s="1236"/>
      <c r="EF46" s="1236"/>
      <c r="EG46" s="1236"/>
      <c r="EH46" s="1236"/>
      <c r="EI46" s="1236"/>
      <c r="EJ46" s="1236"/>
      <c r="EK46" s="1236"/>
      <c r="EL46" s="1236"/>
      <c r="EM46" s="1236"/>
      <c r="EN46" s="1236"/>
      <c r="EO46" s="1236"/>
    </row>
    <row r="47" spans="1:145" ht="19.5" customHeight="1" thickBot="1" x14ac:dyDescent="0.25">
      <c r="A47" s="1126" t="s">
        <v>81</v>
      </c>
      <c r="B47" s="1127"/>
      <c r="C47" s="1127"/>
      <c r="D47" s="1127"/>
      <c r="E47" s="1127"/>
      <c r="F47" s="1127"/>
      <c r="G47" s="1127"/>
      <c r="H47" s="1127"/>
      <c r="I47" s="1127"/>
      <c r="J47" s="1127"/>
      <c r="K47" s="1127"/>
      <c r="L47" s="1127"/>
      <c r="M47" s="1127"/>
      <c r="N47" s="1127"/>
      <c r="O47" s="1127"/>
      <c r="P47" s="1127"/>
      <c r="Q47" s="1127"/>
      <c r="R47" s="1127"/>
      <c r="S47" s="1127"/>
      <c r="T47" s="1127"/>
      <c r="U47" s="1127"/>
      <c r="V47" s="1127"/>
      <c r="W47" s="1127"/>
      <c r="X47" s="1127"/>
      <c r="Y47" s="1127"/>
      <c r="Z47" s="1127"/>
      <c r="AA47" s="1043" t="str">
        <f>IF($AL$2="","",VLOOKUP($AL$2,'7.พัฒนาผู้เรียน'!$A$11:$I$55,8))</f>
        <v/>
      </c>
      <c r="AB47" s="1044"/>
      <c r="AC47" s="1044"/>
      <c r="AD47" s="1044"/>
      <c r="AE47" s="1044"/>
      <c r="AF47" s="1044"/>
      <c r="AG47" s="1044"/>
      <c r="AH47" s="1044"/>
      <c r="AI47" s="1044"/>
      <c r="AJ47" s="1044"/>
      <c r="AK47" s="1044"/>
      <c r="AL47" s="1044"/>
      <c r="AM47" s="1044"/>
      <c r="AN47" s="1046"/>
      <c r="AO47" s="468"/>
      <c r="AP47" s="468"/>
      <c r="AQ47" s="468"/>
      <c r="AR47" s="468"/>
      <c r="AS47" s="468"/>
      <c r="AT47" s="468"/>
      <c r="AU47" s="468"/>
      <c r="AV47" s="1103" t="s">
        <v>6</v>
      </c>
      <c r="AW47" s="1103"/>
      <c r="AX47" s="1103"/>
      <c r="AY47" s="472"/>
      <c r="AZ47" s="472"/>
      <c r="BA47" s="472"/>
      <c r="BB47" s="472"/>
      <c r="BC47" s="472"/>
      <c r="BD47" s="472"/>
      <c r="BE47" s="472"/>
      <c r="BF47" s="472"/>
      <c r="BG47" s="472"/>
      <c r="BH47" s="472"/>
      <c r="BI47" s="472"/>
      <c r="BJ47" s="472"/>
      <c r="BK47" s="472"/>
      <c r="BL47" s="472"/>
      <c r="BM47" s="472"/>
      <c r="BN47" s="472"/>
      <c r="BO47" s="472"/>
      <c r="BP47" s="472"/>
      <c r="BQ47" s="472"/>
      <c r="BR47" s="472"/>
      <c r="BS47" s="472"/>
      <c r="BT47" s="472"/>
      <c r="BU47" s="81"/>
      <c r="BV47" s="1268" t="s">
        <v>79</v>
      </c>
      <c r="BW47" s="1269"/>
      <c r="BX47" s="1269"/>
      <c r="BY47" s="1269"/>
      <c r="BZ47" s="1269"/>
      <c r="CA47" s="1269"/>
      <c r="CB47" s="1269"/>
      <c r="CC47" s="1269"/>
      <c r="CD47" s="1269"/>
      <c r="CE47" s="1269"/>
      <c r="CF47" s="1269"/>
      <c r="CG47" s="1269"/>
      <c r="CH47" s="1269"/>
      <c r="CI47" s="1269"/>
      <c r="CJ47" s="1269"/>
      <c r="CK47" s="1269"/>
      <c r="CL47" s="1269"/>
      <c r="CM47" s="1269"/>
      <c r="CN47" s="1269"/>
      <c r="CO47" s="1269"/>
      <c r="CP47" s="1269"/>
      <c r="CQ47" s="1269"/>
      <c r="CR47" s="1269"/>
      <c r="CS47" s="1269"/>
      <c r="CT47" s="1269"/>
      <c r="CU47" s="1269"/>
      <c r="CV47" s="1218" t="str">
        <f>IF($AL$2="","",VLOOKUP($AL$2,'8.อ่านคิดวิเคราะห์'!$A$11:$I$55,9))</f>
        <v/>
      </c>
      <c r="CW47" s="1219"/>
      <c r="CX47" s="1219"/>
      <c r="CY47" s="1219"/>
      <c r="CZ47" s="1219"/>
      <c r="DA47" s="1219"/>
      <c r="DB47" s="1219"/>
      <c r="DC47" s="1219"/>
      <c r="DD47" s="1219"/>
      <c r="DE47" s="1219"/>
      <c r="DF47" s="1219"/>
      <c r="DG47" s="1219"/>
      <c r="DH47" s="1219"/>
      <c r="DI47" s="1221"/>
      <c r="DQ47" s="1230" t="s">
        <v>6</v>
      </c>
      <c r="DR47" s="1230"/>
      <c r="DS47" s="1230"/>
      <c r="DT47" s="81"/>
      <c r="DU47" s="81"/>
      <c r="DV47" s="81"/>
      <c r="DW47" s="81"/>
      <c r="DX47" s="81"/>
      <c r="DY47" s="81"/>
      <c r="DZ47" s="81"/>
      <c r="EA47" s="81"/>
      <c r="EB47" s="81"/>
      <c r="EC47" s="81"/>
      <c r="ED47" s="81"/>
      <c r="EE47" s="81"/>
      <c r="EF47" s="81"/>
      <c r="EG47" s="81"/>
      <c r="EH47" s="81"/>
      <c r="EI47" s="81"/>
      <c r="EJ47" s="81"/>
      <c r="EK47" s="81"/>
      <c r="EL47" s="81"/>
      <c r="EM47" s="81"/>
      <c r="EN47" s="81"/>
      <c r="EO47" s="81"/>
    </row>
    <row r="48" spans="1:145" ht="19.5" customHeight="1" thickBot="1" x14ac:dyDescent="0.25">
      <c r="A48" s="471"/>
      <c r="B48" s="471"/>
      <c r="C48" s="471"/>
      <c r="D48" s="471"/>
      <c r="E48" s="471"/>
      <c r="F48" s="471"/>
      <c r="G48" s="471"/>
      <c r="H48" s="471"/>
      <c r="I48" s="471"/>
      <c r="J48" s="471"/>
      <c r="K48" s="471"/>
      <c r="L48" s="471"/>
      <c r="M48" s="471"/>
      <c r="N48" s="471"/>
      <c r="O48" s="471"/>
      <c r="P48" s="471"/>
      <c r="Q48" s="471"/>
      <c r="R48" s="471"/>
      <c r="S48" s="471"/>
      <c r="T48" s="471"/>
      <c r="U48" s="471"/>
      <c r="V48" s="471"/>
      <c r="W48" s="471"/>
      <c r="X48" s="471"/>
      <c r="Y48" s="471"/>
      <c r="Z48" s="471"/>
      <c r="AA48" s="473"/>
      <c r="AB48" s="473"/>
      <c r="AC48" s="473"/>
      <c r="AD48" s="473"/>
      <c r="AE48" s="473"/>
      <c r="AF48" s="473"/>
      <c r="AG48" s="473"/>
      <c r="AH48" s="473"/>
      <c r="AI48" s="473"/>
      <c r="AJ48" s="473"/>
      <c r="AK48" s="473"/>
      <c r="AL48" s="473"/>
      <c r="AM48" s="473"/>
      <c r="AN48" s="473"/>
      <c r="AO48" s="468"/>
      <c r="AP48" s="468"/>
      <c r="AQ48" s="468"/>
      <c r="AR48" s="468"/>
      <c r="AS48" s="468"/>
      <c r="AT48" s="468"/>
      <c r="AU48" s="468"/>
      <c r="AV48" s="1108" t="s">
        <v>80</v>
      </c>
      <c r="AW48" s="1108"/>
      <c r="AX48" s="1108"/>
      <c r="AY48" s="1108"/>
      <c r="AZ48" s="1108"/>
      <c r="BA48" s="1108"/>
      <c r="BB48" s="1108"/>
      <c r="BC48" s="1108"/>
      <c r="BD48" s="1108"/>
      <c r="BE48" s="1108"/>
      <c r="BF48" s="1108"/>
      <c r="BG48" s="1108"/>
      <c r="BH48" s="1108"/>
      <c r="BI48" s="1108"/>
      <c r="BJ48" s="1108"/>
      <c r="BK48" s="1108"/>
      <c r="BL48" s="1108"/>
      <c r="BM48" s="1108"/>
      <c r="BN48" s="1108"/>
      <c r="BO48" s="1108"/>
      <c r="BP48" s="1108"/>
      <c r="BQ48" s="1108"/>
      <c r="BR48" s="1108"/>
      <c r="BS48" s="1108"/>
      <c r="BT48" s="1108"/>
      <c r="BU48" s="217"/>
      <c r="BV48" s="1266" t="s">
        <v>81</v>
      </c>
      <c r="BW48" s="1267"/>
      <c r="BX48" s="1267"/>
      <c r="BY48" s="1267"/>
      <c r="BZ48" s="1267"/>
      <c r="CA48" s="1267"/>
      <c r="CB48" s="1267"/>
      <c r="CC48" s="1267"/>
      <c r="CD48" s="1267"/>
      <c r="CE48" s="1267"/>
      <c r="CF48" s="1267"/>
      <c r="CG48" s="1267"/>
      <c r="CH48" s="1267"/>
      <c r="CI48" s="1267"/>
      <c r="CJ48" s="1267"/>
      <c r="CK48" s="1267"/>
      <c r="CL48" s="1267"/>
      <c r="CM48" s="1267"/>
      <c r="CN48" s="1267"/>
      <c r="CO48" s="1267"/>
      <c r="CP48" s="1267"/>
      <c r="CQ48" s="1267"/>
      <c r="CR48" s="1267"/>
      <c r="CS48" s="1267"/>
      <c r="CT48" s="1267"/>
      <c r="CU48" s="1267"/>
      <c r="CV48" s="1243" t="str">
        <f>IF($AL$2="","",VLOOKUP($AL$2,'7.พัฒนาผู้เรียน'!$A$11:$I$55,8))</f>
        <v/>
      </c>
      <c r="CW48" s="1244"/>
      <c r="CX48" s="1244"/>
      <c r="CY48" s="1244"/>
      <c r="CZ48" s="1244"/>
      <c r="DA48" s="1244"/>
      <c r="DB48" s="1244"/>
      <c r="DC48" s="1244"/>
      <c r="DD48" s="1244"/>
      <c r="DE48" s="1244"/>
      <c r="DF48" s="1244"/>
      <c r="DG48" s="1244"/>
      <c r="DH48" s="1244"/>
      <c r="DI48" s="1246"/>
      <c r="DQ48" s="1236" t="s">
        <v>80</v>
      </c>
      <c r="DR48" s="1236"/>
      <c r="DS48" s="1236"/>
      <c r="DT48" s="1236"/>
      <c r="DU48" s="1236"/>
      <c r="DV48" s="1236"/>
      <c r="DW48" s="1236"/>
      <c r="DX48" s="1236"/>
      <c r="DY48" s="1236"/>
      <c r="DZ48" s="1236"/>
      <c r="EA48" s="1236"/>
      <c r="EB48" s="1236"/>
      <c r="EC48" s="1236"/>
      <c r="ED48" s="1236"/>
      <c r="EE48" s="1236"/>
      <c r="EF48" s="1236"/>
      <c r="EG48" s="1236"/>
      <c r="EH48" s="1236"/>
      <c r="EI48" s="1236"/>
      <c r="EJ48" s="1236"/>
      <c r="EK48" s="1236"/>
      <c r="EL48" s="1236"/>
      <c r="EM48" s="1236"/>
      <c r="EN48" s="1236"/>
      <c r="EO48" s="1236"/>
    </row>
    <row r="49" spans="1:145" ht="19.5" customHeight="1" x14ac:dyDescent="0.2">
      <c r="A49" s="471"/>
      <c r="B49" s="471"/>
      <c r="C49" s="471"/>
      <c r="D49" s="471"/>
      <c r="E49" s="471"/>
      <c r="F49" s="471"/>
      <c r="G49" s="471"/>
      <c r="H49" s="471"/>
      <c r="I49" s="471"/>
      <c r="J49" s="471"/>
      <c r="K49" s="471"/>
      <c r="L49" s="471"/>
      <c r="M49" s="471"/>
      <c r="N49" s="471"/>
      <c r="O49" s="471"/>
      <c r="P49" s="471"/>
      <c r="Q49" s="471"/>
      <c r="R49" s="471"/>
      <c r="S49" s="471"/>
      <c r="T49" s="471"/>
      <c r="U49" s="471"/>
      <c r="V49" s="471"/>
      <c r="W49" s="471"/>
      <c r="X49" s="471"/>
      <c r="Y49" s="471"/>
      <c r="Z49" s="471"/>
      <c r="AA49" s="473"/>
      <c r="AB49" s="473"/>
      <c r="AC49" s="473"/>
      <c r="AD49" s="473"/>
      <c r="AE49" s="473"/>
      <c r="AF49" s="473"/>
      <c r="AG49" s="473"/>
      <c r="AH49" s="473"/>
      <c r="AI49" s="473"/>
      <c r="AJ49" s="473"/>
      <c r="AK49" s="473"/>
      <c r="AL49" s="473"/>
      <c r="AM49" s="473"/>
      <c r="AN49" s="473"/>
      <c r="AO49" s="468"/>
      <c r="AP49" s="468"/>
      <c r="AQ49" s="468"/>
      <c r="AR49" s="468"/>
      <c r="AS49" s="468"/>
      <c r="AT49" s="468"/>
      <c r="AU49" s="468"/>
      <c r="AV49" s="473"/>
      <c r="AW49" s="473"/>
      <c r="AX49" s="473"/>
      <c r="AY49" s="473"/>
      <c r="AZ49" s="473"/>
      <c r="BA49" s="473"/>
      <c r="BB49" s="473"/>
      <c r="BC49" s="473"/>
      <c r="BD49" s="473"/>
      <c r="BE49" s="473"/>
      <c r="BF49" s="473"/>
      <c r="BG49" s="473"/>
      <c r="BH49" s="473"/>
      <c r="BI49" s="473"/>
      <c r="BJ49" s="473"/>
      <c r="BK49" s="473"/>
      <c r="BL49" s="473"/>
      <c r="BM49" s="473"/>
      <c r="BN49" s="473"/>
      <c r="BO49" s="473"/>
      <c r="BP49" s="473"/>
      <c r="BQ49" s="473"/>
      <c r="BR49" s="473"/>
      <c r="BS49" s="473"/>
      <c r="BT49" s="473"/>
      <c r="BU49" s="217"/>
      <c r="BV49" s="231"/>
      <c r="BW49" s="231"/>
      <c r="BX49" s="231"/>
      <c r="BY49" s="231"/>
      <c r="BZ49" s="231"/>
      <c r="CA49" s="231"/>
      <c r="CB49" s="231"/>
      <c r="CC49" s="231"/>
      <c r="CD49" s="231"/>
      <c r="CE49" s="231"/>
      <c r="CF49" s="231"/>
      <c r="CG49" s="231"/>
      <c r="CH49" s="231"/>
      <c r="CI49" s="231"/>
      <c r="CJ49" s="231"/>
      <c r="CK49" s="231"/>
      <c r="CL49" s="231"/>
      <c r="CM49" s="231"/>
      <c r="CN49" s="231"/>
      <c r="CO49" s="231"/>
      <c r="CP49" s="231"/>
      <c r="CQ49" s="231"/>
      <c r="CR49" s="231"/>
      <c r="CS49" s="231"/>
      <c r="CT49" s="231"/>
      <c r="CU49" s="231"/>
      <c r="CV49" s="217"/>
      <c r="CW49" s="217"/>
      <c r="CX49" s="217"/>
      <c r="CY49" s="217"/>
      <c r="CZ49" s="217"/>
      <c r="DA49" s="217"/>
      <c r="DB49" s="217"/>
      <c r="DC49" s="217"/>
      <c r="DD49" s="217"/>
      <c r="DE49" s="217"/>
      <c r="DF49" s="217"/>
      <c r="DG49" s="217"/>
      <c r="DH49" s="217"/>
      <c r="DI49" s="217"/>
      <c r="DQ49" s="217"/>
      <c r="DR49" s="217"/>
      <c r="DS49" s="217"/>
      <c r="DT49" s="217"/>
      <c r="DU49" s="217"/>
      <c r="DV49" s="217"/>
      <c r="DW49" s="217"/>
      <c r="DX49" s="217"/>
      <c r="DY49" s="217"/>
      <c r="DZ49" s="217"/>
      <c r="EA49" s="217"/>
      <c r="EB49" s="217"/>
      <c r="EC49" s="217"/>
      <c r="ED49" s="217"/>
      <c r="EE49" s="217"/>
      <c r="EF49" s="217"/>
      <c r="EG49" s="217"/>
      <c r="EH49" s="217"/>
      <c r="EI49" s="217"/>
      <c r="EJ49" s="217"/>
      <c r="EK49" s="217"/>
      <c r="EL49" s="217"/>
      <c r="EM49" s="217"/>
      <c r="EN49" s="217"/>
      <c r="EO49" s="217"/>
    </row>
    <row r="50" spans="1:145" ht="30" hidden="1" customHeight="1" x14ac:dyDescent="0.4">
      <c r="A50" s="721" t="str">
        <f>CONCATENATE("แบบรายงานผลการสอบกลางภาคเรียนที่ 1  ปีการศึกษา ",'01.ข้อมูลเบื้องต้น'!M2)</f>
        <v>แบบรายงานผลการสอบกลางภาคเรียนที่ 1  ปีการศึกษา 2567</v>
      </c>
      <c r="B50" s="721"/>
      <c r="C50" s="721"/>
      <c r="D50" s="721"/>
      <c r="E50" s="721"/>
      <c r="F50" s="721"/>
      <c r="G50" s="721"/>
      <c r="H50" s="721"/>
      <c r="I50" s="721"/>
      <c r="J50" s="721"/>
      <c r="K50" s="721"/>
      <c r="L50" s="721"/>
      <c r="M50" s="721"/>
      <c r="N50" s="721"/>
      <c r="O50" s="721"/>
      <c r="P50" s="721"/>
      <c r="Q50" s="721"/>
      <c r="R50" s="721"/>
      <c r="S50" s="721"/>
      <c r="T50" s="721"/>
      <c r="U50" s="721"/>
      <c r="V50" s="721"/>
      <c r="W50" s="721"/>
      <c r="X50" s="721"/>
      <c r="Y50" s="721"/>
      <c r="Z50" s="721"/>
      <c r="AA50" s="721"/>
      <c r="AB50" s="721"/>
      <c r="AC50" s="721"/>
      <c r="AD50" s="721"/>
      <c r="AE50" s="721"/>
      <c r="AF50" s="721"/>
      <c r="AG50" s="721"/>
      <c r="AH50" s="721"/>
      <c r="AI50" s="721"/>
      <c r="AJ50" s="721"/>
      <c r="AK50" s="721"/>
      <c r="AL50" s="721"/>
      <c r="AM50" s="721"/>
      <c r="AN50" s="721"/>
      <c r="AO50" s="721"/>
      <c r="AP50" s="721"/>
      <c r="AQ50" s="721"/>
      <c r="AR50" s="721"/>
      <c r="AS50" s="721"/>
      <c r="AT50" s="721"/>
      <c r="AU50" s="721"/>
      <c r="AV50" s="721"/>
      <c r="AW50" s="721"/>
      <c r="AX50" s="721"/>
      <c r="AY50" s="721"/>
      <c r="AZ50" s="721"/>
      <c r="BA50" s="721"/>
      <c r="BB50" s="721"/>
      <c r="BC50" s="721"/>
      <c r="BD50" s="721"/>
      <c r="BE50" s="721"/>
      <c r="BF50" s="721"/>
      <c r="BG50" s="721"/>
      <c r="BH50" s="721"/>
      <c r="BI50" s="721"/>
      <c r="BJ50" s="721"/>
      <c r="BK50" s="721"/>
      <c r="BL50" s="721"/>
      <c r="BM50" s="721"/>
      <c r="BN50" s="721"/>
      <c r="BO50" s="721"/>
      <c r="BP50" s="721"/>
      <c r="BQ50" s="721"/>
      <c r="BR50" s="721"/>
      <c r="BS50" s="721"/>
      <c r="BT50" s="721"/>
      <c r="BU50" s="360"/>
    </row>
    <row r="51" spans="1:145" ht="25.5" hidden="1" customHeight="1" x14ac:dyDescent="0.35">
      <c r="A51" s="464" t="s">
        <v>71</v>
      </c>
      <c r="B51" s="464"/>
      <c r="C51" s="464"/>
      <c r="D51" s="464"/>
      <c r="E51" s="464"/>
      <c r="F51" s="464"/>
      <c r="G51" s="464"/>
      <c r="H51" s="464"/>
      <c r="I51" s="464"/>
      <c r="J51" s="464"/>
      <c r="K51" s="464"/>
      <c r="L51" s="464"/>
      <c r="M51" s="464"/>
      <c r="N51" s="464"/>
      <c r="O51" s="464"/>
      <c r="P51" s="464"/>
      <c r="Q51" s="464"/>
      <c r="R51" s="464"/>
      <c r="S51" s="464"/>
      <c r="T51" s="464"/>
      <c r="U51" s="464"/>
      <c r="V51" s="464"/>
      <c r="W51" s="464"/>
      <c r="X51" s="464"/>
      <c r="Y51" s="464"/>
      <c r="Z51" s="464"/>
      <c r="AA51" s="464"/>
      <c r="AB51" s="464"/>
      <c r="AC51" s="464"/>
      <c r="AD51" s="464"/>
      <c r="AE51" s="464"/>
      <c r="AF51" s="464"/>
      <c r="AG51" s="464"/>
      <c r="AH51" s="464"/>
      <c r="AI51" s="464"/>
      <c r="AJ51" s="464"/>
      <c r="AK51" s="464"/>
      <c r="AL51" s="464"/>
      <c r="AM51" s="464"/>
      <c r="AN51" s="464"/>
      <c r="AO51" s="464"/>
      <c r="AP51" s="464"/>
      <c r="AQ51" s="464"/>
      <c r="AR51" s="464"/>
      <c r="AS51" s="464"/>
      <c r="AT51" s="464"/>
      <c r="AU51" s="464"/>
      <c r="AV51" s="464"/>
      <c r="AW51" s="464"/>
      <c r="AX51" s="464"/>
      <c r="AY51" s="464"/>
      <c r="AZ51" s="464"/>
      <c r="BA51" s="464"/>
      <c r="BB51" s="464"/>
      <c r="BC51" s="464"/>
      <c r="BD51" s="464"/>
      <c r="BE51" s="464"/>
      <c r="BF51" s="464"/>
      <c r="BG51" s="464"/>
      <c r="BH51" s="464"/>
      <c r="BI51" s="464"/>
      <c r="BJ51" s="464"/>
      <c r="BK51" s="464"/>
      <c r="BL51" s="464"/>
      <c r="BM51" s="464"/>
      <c r="BN51" s="464"/>
      <c r="BO51" s="464"/>
      <c r="BP51" s="464"/>
      <c r="BQ51" s="464"/>
      <c r="BR51" s="464"/>
      <c r="BS51" s="464"/>
      <c r="BT51" s="464"/>
      <c r="BU51" s="77"/>
    </row>
    <row r="52" spans="1:145" ht="25.5" hidden="1" customHeight="1" x14ac:dyDescent="0.35">
      <c r="A52" s="464" t="str">
        <f>IF($AL$2="","ชั้น.........................................ปีการศึกษา....................",CONCATENATE("  ชั้น",'01.ข้อมูลเบื้องต้น'!J2,"  ปีการศึกษา ",'01.ข้อมูลเบื้องต้น'!M2))</f>
        <v xml:space="preserve">  ชั้น  ปีการศึกษา 2567</v>
      </c>
      <c r="B52" s="464"/>
      <c r="C52" s="464"/>
      <c r="D52" s="464"/>
      <c r="E52" s="464"/>
      <c r="F52" s="464"/>
      <c r="G52" s="464"/>
      <c r="H52" s="464"/>
      <c r="I52" s="464"/>
      <c r="J52" s="464"/>
      <c r="K52" s="464"/>
      <c r="L52" s="464"/>
      <c r="M52" s="464"/>
      <c r="N52" s="464"/>
      <c r="O52" s="464"/>
      <c r="P52" s="464"/>
      <c r="Q52" s="464"/>
      <c r="R52" s="464"/>
      <c r="S52" s="464"/>
      <c r="T52" s="464"/>
      <c r="U52" s="464"/>
      <c r="V52" s="464"/>
      <c r="W52" s="464"/>
      <c r="X52" s="464"/>
      <c r="Y52" s="464"/>
      <c r="Z52" s="464"/>
      <c r="AA52" s="464"/>
      <c r="AB52" s="464"/>
      <c r="AC52" s="464"/>
      <c r="AD52" s="464"/>
      <c r="AE52" s="464"/>
      <c r="AF52" s="464"/>
      <c r="AG52" s="464"/>
      <c r="AH52" s="464"/>
      <c r="AI52" s="464"/>
      <c r="AJ52" s="464"/>
      <c r="AK52" s="464"/>
      <c r="AL52" s="464"/>
      <c r="AM52" s="464"/>
      <c r="AN52" s="464"/>
      <c r="AO52" s="464"/>
      <c r="AP52" s="464"/>
      <c r="AQ52" s="464"/>
      <c r="AR52" s="464"/>
      <c r="AS52" s="464"/>
      <c r="AT52" s="464"/>
      <c r="AU52" s="464"/>
      <c r="AV52" s="464"/>
      <c r="AW52" s="464"/>
      <c r="AX52" s="464"/>
      <c r="AY52" s="464"/>
      <c r="AZ52" s="464"/>
      <c r="BA52" s="464"/>
      <c r="BB52" s="464"/>
      <c r="BC52" s="464"/>
      <c r="BD52" s="464"/>
      <c r="BE52" s="464"/>
      <c r="BF52" s="464"/>
      <c r="BG52" s="464"/>
      <c r="BH52" s="464"/>
      <c r="BI52" s="464"/>
      <c r="BJ52" s="464"/>
      <c r="BK52" s="464"/>
      <c r="BL52" s="464"/>
      <c r="BM52" s="464"/>
      <c r="BN52" s="464"/>
      <c r="BO52" s="464"/>
      <c r="BP52" s="464"/>
      <c r="BQ52" s="464"/>
      <c r="BR52" s="464"/>
      <c r="BS52" s="464"/>
      <c r="BT52" s="464"/>
      <c r="BU52" s="77"/>
    </row>
    <row r="53" spans="1:145" ht="12.75" hidden="1" customHeight="1" x14ac:dyDescent="0.35">
      <c r="A53" s="464"/>
      <c r="B53" s="464"/>
      <c r="C53" s="464"/>
      <c r="D53" s="464"/>
      <c r="E53" s="464"/>
      <c r="F53" s="464"/>
      <c r="G53" s="464"/>
      <c r="H53" s="464"/>
      <c r="I53" s="464"/>
      <c r="J53" s="464"/>
      <c r="K53" s="464"/>
      <c r="L53" s="464"/>
      <c r="M53" s="464"/>
      <c r="N53" s="464"/>
      <c r="O53" s="464"/>
      <c r="P53" s="464"/>
      <c r="Q53" s="464"/>
      <c r="R53" s="464"/>
      <c r="S53" s="464"/>
      <c r="T53" s="464"/>
      <c r="U53" s="464"/>
      <c r="V53" s="464"/>
      <c r="W53" s="464"/>
      <c r="X53" s="464"/>
      <c r="Y53" s="464"/>
      <c r="Z53" s="464"/>
      <c r="AA53" s="464"/>
      <c r="AB53" s="464"/>
      <c r="AC53" s="464"/>
      <c r="AD53" s="464"/>
      <c r="AE53" s="464"/>
      <c r="AF53" s="464"/>
      <c r="AG53" s="464"/>
      <c r="AH53" s="464"/>
      <c r="AI53" s="464"/>
      <c r="AJ53" s="464"/>
      <c r="AK53" s="464"/>
      <c r="AL53" s="464"/>
      <c r="AM53" s="464"/>
      <c r="AN53" s="464"/>
      <c r="AO53" s="464"/>
      <c r="AP53" s="464"/>
      <c r="AQ53" s="464"/>
      <c r="AR53" s="464"/>
      <c r="AS53" s="464"/>
      <c r="AT53" s="464"/>
      <c r="AU53" s="464"/>
      <c r="AV53" s="464"/>
      <c r="AW53" s="464"/>
      <c r="AX53" s="464"/>
      <c r="AY53" s="464"/>
      <c r="AZ53" s="464"/>
      <c r="BA53" s="464"/>
      <c r="BB53" s="464"/>
      <c r="BC53" s="464"/>
      <c r="BD53" s="464"/>
      <c r="BE53" s="464"/>
      <c r="BF53" s="464"/>
      <c r="BG53" s="464"/>
      <c r="BH53" s="464"/>
      <c r="BI53" s="464"/>
      <c r="BJ53" s="464"/>
      <c r="BK53" s="464"/>
      <c r="BL53" s="464"/>
      <c r="BM53" s="464"/>
      <c r="BN53" s="464"/>
      <c r="BO53" s="464"/>
      <c r="BP53" s="464"/>
      <c r="BQ53" s="464"/>
      <c r="BR53" s="464"/>
      <c r="BS53" s="464"/>
      <c r="BT53" s="464"/>
      <c r="BU53" s="77"/>
    </row>
    <row r="54" spans="1:145" ht="24" hidden="1" customHeight="1" x14ac:dyDescent="0.35">
      <c r="A54" s="464" t="str">
        <f>IF($AH$14="","ชื่อ.......................................................................เลขประจำตัว...................เลขที่.............",CONCATENATE("ชื่อ  ",VLOOKUP($AL$2,'2.ชื่อนักเรียน'!$A$11:$R$55,3),"   ",VLOOKUP($AL$2,'2.ชื่อนักเรียน'!$A$11:$R$55,4),"        เลขประจำตัว  ",VLOOKUP($AL$2,'2.ชื่อนักเรียน'!$A$11:$R$55,2),"       เลขที่  ",VLOOKUP($AL$2,'2.ชื่อนักเรียน'!$A$11:$R$55,1)))</f>
        <v>ชื่อ.......................................................................เลขประจำตัว...................เลขที่.............</v>
      </c>
      <c r="B54" s="464"/>
      <c r="C54" s="464"/>
      <c r="D54" s="464"/>
      <c r="E54" s="464"/>
      <c r="F54" s="464"/>
      <c r="G54" s="464"/>
      <c r="H54" s="464"/>
      <c r="I54" s="464"/>
      <c r="J54" s="464"/>
      <c r="K54" s="464"/>
      <c r="L54" s="464"/>
      <c r="M54" s="464"/>
      <c r="N54" s="464"/>
      <c r="O54" s="464"/>
      <c r="P54" s="464"/>
      <c r="Q54" s="464"/>
      <c r="R54" s="464"/>
      <c r="S54" s="464"/>
      <c r="T54" s="464"/>
      <c r="U54" s="464"/>
      <c r="V54" s="464"/>
      <c r="W54" s="464"/>
      <c r="X54" s="464"/>
      <c r="Y54" s="464"/>
      <c r="Z54" s="464"/>
      <c r="AA54" s="464"/>
      <c r="AB54" s="464"/>
      <c r="AC54" s="464"/>
      <c r="AD54" s="464"/>
      <c r="AE54" s="464"/>
      <c r="AF54" s="464"/>
      <c r="AG54" s="464"/>
      <c r="AH54" s="464"/>
      <c r="AI54" s="464"/>
      <c r="AJ54" s="464"/>
      <c r="AK54" s="464"/>
      <c r="AL54" s="464"/>
      <c r="AM54" s="464"/>
      <c r="AN54" s="464"/>
      <c r="AO54" s="464"/>
      <c r="AP54" s="464"/>
      <c r="AQ54" s="464"/>
      <c r="AR54" s="464"/>
      <c r="AS54" s="464"/>
      <c r="AT54" s="464"/>
      <c r="AU54" s="464"/>
      <c r="AV54" s="464"/>
      <c r="AW54" s="464"/>
      <c r="AX54" s="464"/>
      <c r="AY54" s="464"/>
      <c r="AZ54" s="464"/>
      <c r="BA54" s="464"/>
      <c r="BB54" s="464"/>
      <c r="BC54" s="464"/>
      <c r="BD54" s="464"/>
      <c r="BE54" s="464"/>
      <c r="BF54" s="464"/>
      <c r="BG54" s="464"/>
      <c r="BH54" s="464"/>
      <c r="BI54" s="464"/>
      <c r="BJ54" s="464"/>
      <c r="BK54" s="464"/>
      <c r="BL54" s="464"/>
      <c r="BM54" s="464"/>
      <c r="BN54" s="464"/>
      <c r="BO54" s="464"/>
      <c r="BP54" s="464"/>
      <c r="BQ54" s="464"/>
      <c r="BR54" s="464"/>
      <c r="BS54" s="464"/>
      <c r="BT54" s="464"/>
      <c r="BU54" s="77"/>
    </row>
    <row r="55" spans="1:145" ht="10.5" hidden="1" customHeight="1" x14ac:dyDescent="0.35">
      <c r="A55" s="464"/>
      <c r="B55" s="464"/>
      <c r="C55" s="465"/>
      <c r="D55" s="465"/>
      <c r="E55" s="465"/>
      <c r="F55" s="466"/>
      <c r="G55" s="467"/>
      <c r="H55" s="467"/>
      <c r="I55" s="466"/>
      <c r="J55" s="465"/>
      <c r="K55" s="468"/>
      <c r="L55" s="468"/>
      <c r="M55" s="468"/>
      <c r="N55" s="468"/>
      <c r="O55" s="468"/>
      <c r="P55" s="468"/>
      <c r="Q55" s="468"/>
      <c r="R55" s="468"/>
      <c r="S55" s="468"/>
      <c r="T55" s="468"/>
      <c r="U55" s="468"/>
      <c r="V55" s="468"/>
      <c r="W55" s="468"/>
      <c r="X55" s="468"/>
      <c r="Y55" s="468"/>
      <c r="Z55" s="468"/>
      <c r="AA55" s="468"/>
      <c r="AB55" s="468"/>
      <c r="AC55" s="468"/>
      <c r="AD55" s="468"/>
      <c r="AE55" s="468"/>
      <c r="AF55" s="468"/>
      <c r="AG55" s="468"/>
      <c r="AH55" s="468"/>
      <c r="AI55" s="468"/>
      <c r="AJ55" s="468"/>
      <c r="AK55" s="468"/>
      <c r="AL55" s="468"/>
      <c r="AM55" s="468"/>
      <c r="AN55" s="468"/>
      <c r="AO55" s="468"/>
      <c r="AP55" s="468"/>
      <c r="AQ55" s="468"/>
      <c r="AR55" s="468"/>
      <c r="AS55" s="468"/>
      <c r="AT55" s="468"/>
      <c r="AU55" s="468"/>
      <c r="AV55" s="468"/>
      <c r="AW55" s="468"/>
      <c r="AX55" s="468"/>
      <c r="AY55" s="468"/>
      <c r="AZ55" s="468"/>
      <c r="BA55" s="468"/>
      <c r="BB55" s="468"/>
      <c r="BC55" s="468"/>
      <c r="BD55" s="468"/>
      <c r="BE55" s="468"/>
      <c r="BF55" s="468"/>
      <c r="BG55" s="468"/>
      <c r="BH55" s="468"/>
      <c r="BI55" s="468"/>
      <c r="BJ55" s="468"/>
      <c r="BK55" s="468"/>
      <c r="BL55" s="468"/>
      <c r="BM55" s="468"/>
      <c r="BN55" s="468"/>
      <c r="BO55" s="468"/>
      <c r="BP55" s="468"/>
      <c r="BQ55" s="468"/>
      <c r="BR55" s="468"/>
      <c r="BS55" s="468"/>
      <c r="BT55" s="468"/>
    </row>
    <row r="56" spans="1:145" ht="23.25" hidden="1" customHeight="1" x14ac:dyDescent="0.2">
      <c r="A56" s="1115" t="s">
        <v>16</v>
      </c>
      <c r="B56" s="1087"/>
      <c r="C56" s="1087"/>
      <c r="D56" s="1087"/>
      <c r="E56" s="1087"/>
      <c r="F56" s="1087"/>
      <c r="G56" s="1087"/>
      <c r="H56" s="1087" t="s">
        <v>17</v>
      </c>
      <c r="I56" s="1087"/>
      <c r="J56" s="1087"/>
      <c r="K56" s="1087"/>
      <c r="L56" s="1087"/>
      <c r="M56" s="1087"/>
      <c r="N56" s="1087"/>
      <c r="O56" s="1087"/>
      <c r="P56" s="1087"/>
      <c r="Q56" s="1087"/>
      <c r="R56" s="1087"/>
      <c r="S56" s="1087"/>
      <c r="T56" s="1087"/>
      <c r="U56" s="1087"/>
      <c r="V56" s="1087"/>
      <c r="W56" s="1087"/>
      <c r="X56" s="1087"/>
      <c r="Y56" s="1087"/>
      <c r="Z56" s="1087"/>
      <c r="AA56" s="1087"/>
      <c r="AB56" s="1087"/>
      <c r="AC56" s="1087"/>
      <c r="AD56" s="1087"/>
      <c r="AE56" s="1087"/>
      <c r="AF56" s="1117" t="s">
        <v>103</v>
      </c>
      <c r="AG56" s="1082"/>
      <c r="AH56" s="1082"/>
      <c r="AI56" s="1082"/>
      <c r="AJ56" s="1082"/>
      <c r="AK56" s="1082"/>
      <c r="AL56" s="1118"/>
      <c r="AM56" s="722" t="s">
        <v>111</v>
      </c>
      <c r="AN56" s="723"/>
      <c r="AO56" s="723"/>
      <c r="AP56" s="723"/>
      <c r="AQ56" s="723"/>
      <c r="AR56" s="723"/>
      <c r="AS56" s="723"/>
      <c r="AT56" s="723"/>
      <c r="AU56" s="723"/>
      <c r="AV56" s="723"/>
      <c r="AW56" s="723"/>
      <c r="AX56" s="723"/>
      <c r="AY56" s="723"/>
      <c r="AZ56" s="724"/>
      <c r="BA56" s="1121" t="s">
        <v>18</v>
      </c>
      <c r="BB56" s="1121"/>
      <c r="BC56" s="1121"/>
      <c r="BD56" s="1121"/>
      <c r="BE56" s="1121"/>
      <c r="BF56" s="1121"/>
      <c r="BG56" s="1121"/>
      <c r="BH56" s="1121"/>
      <c r="BI56" s="1121"/>
      <c r="BJ56" s="1121"/>
      <c r="BK56" s="1121"/>
      <c r="BL56" s="1121"/>
      <c r="BM56" s="1121"/>
      <c r="BN56" s="1121"/>
      <c r="BO56" s="1121"/>
      <c r="BP56" s="1121"/>
      <c r="BQ56" s="1121"/>
      <c r="BR56" s="1121"/>
      <c r="BS56" s="1121"/>
      <c r="BT56" s="1122"/>
      <c r="BU56" s="80"/>
    </row>
    <row r="57" spans="1:145" ht="23.25" hidden="1" customHeight="1" x14ac:dyDescent="0.2">
      <c r="A57" s="1116"/>
      <c r="B57" s="1088"/>
      <c r="C57" s="1088"/>
      <c r="D57" s="1088"/>
      <c r="E57" s="1088"/>
      <c r="F57" s="1088"/>
      <c r="G57" s="1088"/>
      <c r="H57" s="1088"/>
      <c r="I57" s="1088"/>
      <c r="J57" s="1088"/>
      <c r="K57" s="1088"/>
      <c r="L57" s="1088"/>
      <c r="M57" s="1088"/>
      <c r="N57" s="1088"/>
      <c r="O57" s="1088"/>
      <c r="P57" s="1088"/>
      <c r="Q57" s="1088"/>
      <c r="R57" s="1088"/>
      <c r="S57" s="1088"/>
      <c r="T57" s="1088"/>
      <c r="U57" s="1088"/>
      <c r="V57" s="1088"/>
      <c r="W57" s="1088"/>
      <c r="X57" s="1088"/>
      <c r="Y57" s="1088"/>
      <c r="Z57" s="1088"/>
      <c r="AA57" s="1088"/>
      <c r="AB57" s="1088"/>
      <c r="AC57" s="1088"/>
      <c r="AD57" s="1088"/>
      <c r="AE57" s="1088"/>
      <c r="AF57" s="1119"/>
      <c r="AG57" s="1086"/>
      <c r="AH57" s="1086"/>
      <c r="AI57" s="1086"/>
      <c r="AJ57" s="1086"/>
      <c r="AK57" s="1086"/>
      <c r="AL57" s="1120"/>
      <c r="AM57" s="725" t="s">
        <v>112</v>
      </c>
      <c r="AN57" s="725"/>
      <c r="AO57" s="725"/>
      <c r="AP57" s="725"/>
      <c r="AQ57" s="725"/>
      <c r="AR57" s="725"/>
      <c r="AS57" s="725"/>
      <c r="AT57" s="1125" t="s">
        <v>72</v>
      </c>
      <c r="AU57" s="1125"/>
      <c r="AV57" s="1125"/>
      <c r="AW57" s="1125"/>
      <c r="AX57" s="1125"/>
      <c r="AY57" s="1125"/>
      <c r="AZ57" s="1125"/>
      <c r="BA57" s="1123"/>
      <c r="BB57" s="1123"/>
      <c r="BC57" s="1123"/>
      <c r="BD57" s="1123"/>
      <c r="BE57" s="1123"/>
      <c r="BF57" s="1123"/>
      <c r="BG57" s="1123"/>
      <c r="BH57" s="1123"/>
      <c r="BI57" s="1123"/>
      <c r="BJ57" s="1123"/>
      <c r="BK57" s="1123"/>
      <c r="BL57" s="1123"/>
      <c r="BM57" s="1123"/>
      <c r="BN57" s="1123"/>
      <c r="BO57" s="1123"/>
      <c r="BP57" s="1123"/>
      <c r="BQ57" s="1123"/>
      <c r="BR57" s="1123"/>
      <c r="BS57" s="1123"/>
      <c r="BT57" s="1124"/>
      <c r="BU57" s="80"/>
    </row>
    <row r="58" spans="1:145" ht="24" hidden="1" customHeight="1" x14ac:dyDescent="0.3">
      <c r="A58" s="715" t="s">
        <v>35</v>
      </c>
      <c r="B58" s="718"/>
      <c r="C58" s="718"/>
      <c r="D58" s="718"/>
      <c r="E58" s="718"/>
      <c r="F58" s="718"/>
      <c r="G58" s="718"/>
      <c r="H58" s="718"/>
      <c r="I58" s="718"/>
      <c r="J58" s="718"/>
      <c r="K58" s="718"/>
      <c r="L58" s="718"/>
      <c r="M58" s="718"/>
      <c r="N58" s="718"/>
      <c r="O58" s="718"/>
      <c r="P58" s="718"/>
      <c r="Q58" s="718"/>
      <c r="R58" s="718"/>
      <c r="S58" s="718"/>
      <c r="T58" s="718"/>
      <c r="U58" s="718"/>
      <c r="V58" s="718"/>
      <c r="W58" s="718"/>
      <c r="X58" s="718"/>
      <c r="Y58" s="718"/>
      <c r="Z58" s="718"/>
      <c r="AA58" s="718"/>
      <c r="AB58" s="718"/>
      <c r="AC58" s="718"/>
      <c r="AD58" s="718"/>
      <c r="AE58" s="718"/>
      <c r="AF58" s="718"/>
      <c r="AG58" s="718"/>
      <c r="AH58" s="718"/>
      <c r="AI58" s="718"/>
      <c r="AJ58" s="718"/>
      <c r="AK58" s="718"/>
      <c r="AL58" s="718"/>
      <c r="AM58" s="718"/>
      <c r="AN58" s="718"/>
      <c r="AO58" s="718"/>
      <c r="AP58" s="718"/>
      <c r="AQ58" s="718"/>
      <c r="AR58" s="718"/>
      <c r="AS58" s="718"/>
      <c r="AT58" s="718"/>
      <c r="AU58" s="718"/>
      <c r="AV58" s="718"/>
      <c r="AW58" s="718"/>
      <c r="AX58" s="718"/>
      <c r="AY58" s="718"/>
      <c r="AZ58" s="718"/>
      <c r="BA58" s="718"/>
      <c r="BB58" s="718"/>
      <c r="BC58" s="718"/>
      <c r="BD58" s="718"/>
      <c r="BE58" s="718"/>
      <c r="BF58" s="718"/>
      <c r="BG58" s="718"/>
      <c r="BH58" s="718"/>
      <c r="BI58" s="718"/>
      <c r="BJ58" s="718"/>
      <c r="BK58" s="718"/>
      <c r="BL58" s="718"/>
      <c r="BM58" s="718"/>
      <c r="BN58" s="718"/>
      <c r="BO58" s="718"/>
      <c r="BP58" s="718"/>
      <c r="BQ58" s="718"/>
      <c r="BR58" s="718"/>
      <c r="BS58" s="718"/>
      <c r="BT58" s="719"/>
      <c r="BU58" s="358"/>
    </row>
    <row r="59" spans="1:145" ht="24" hidden="1" customHeight="1" x14ac:dyDescent="0.3">
      <c r="A59" s="1112" t="str">
        <f>IF('01.ข้อมูลเบื้องต้น'!B8="","",'01.ข้อมูลเบื้องต้น'!B8)</f>
        <v/>
      </c>
      <c r="B59" s="1113"/>
      <c r="C59" s="1113"/>
      <c r="D59" s="1113"/>
      <c r="E59" s="1113"/>
      <c r="F59" s="1113"/>
      <c r="G59" s="1114"/>
      <c r="H59" s="1070" t="str">
        <f>IF('01.ข้อมูลเบื้องต้น'!C8="","",'01.ข้อมูลเบื้องต้น'!C8)</f>
        <v/>
      </c>
      <c r="I59" s="1071"/>
      <c r="J59" s="1071"/>
      <c r="K59" s="1071"/>
      <c r="L59" s="1071"/>
      <c r="M59" s="1071"/>
      <c r="N59" s="1071"/>
      <c r="O59" s="1071"/>
      <c r="P59" s="1071"/>
      <c r="Q59" s="1071"/>
      <c r="R59" s="1071"/>
      <c r="S59" s="1071"/>
      <c r="T59" s="1071"/>
      <c r="U59" s="1071"/>
      <c r="V59" s="1071"/>
      <c r="W59" s="1071"/>
      <c r="X59" s="1071"/>
      <c r="Y59" s="1071"/>
      <c r="Z59" s="1071"/>
      <c r="AA59" s="1071"/>
      <c r="AB59" s="1071"/>
      <c r="AC59" s="1071"/>
      <c r="AD59" s="1071"/>
      <c r="AE59" s="1072"/>
      <c r="AF59" s="1073" t="str">
        <f>IF('01.ข้อมูลเบื้องต้น'!E8="","",'01.ข้อมูลเบื้องต้น'!E8)</f>
        <v/>
      </c>
      <c r="AG59" s="1074"/>
      <c r="AH59" s="1074"/>
      <c r="AI59" s="1074"/>
      <c r="AJ59" s="1074"/>
      <c r="AK59" s="1074"/>
      <c r="AL59" s="1075"/>
      <c r="AM59" s="706" t="str">
        <f>IF('3.2กลางภาค1'!D$10="","",IF(A59="","",'3.2กลางภาค1'!D$10))</f>
        <v/>
      </c>
      <c r="AN59" s="707"/>
      <c r="AO59" s="707"/>
      <c r="AP59" s="707"/>
      <c r="AQ59" s="707"/>
      <c r="AR59" s="707"/>
      <c r="AS59" s="708"/>
      <c r="AT59" s="1109" t="str">
        <f>IF(A59="","",IF(VLOOKUP($AL$2,'3.2กลางภาค1'!$A$11:$V$55,4)="","",VLOOKUP($AL$2,'3.2กลางภาค1'!$A$11:$V$55,4)))</f>
        <v/>
      </c>
      <c r="AU59" s="1110"/>
      <c r="AV59" s="1110"/>
      <c r="AW59" s="1110"/>
      <c r="AX59" s="1110"/>
      <c r="AY59" s="1110"/>
      <c r="AZ59" s="1111"/>
      <c r="BA59" s="1064"/>
      <c r="BB59" s="1065"/>
      <c r="BC59" s="1065"/>
      <c r="BD59" s="1065"/>
      <c r="BE59" s="1065"/>
      <c r="BF59" s="1065"/>
      <c r="BG59" s="1065"/>
      <c r="BH59" s="1065"/>
      <c r="BI59" s="1065"/>
      <c r="BJ59" s="1065"/>
      <c r="BK59" s="1065"/>
      <c r="BL59" s="1065"/>
      <c r="BM59" s="1065"/>
      <c r="BN59" s="1065"/>
      <c r="BO59" s="1065"/>
      <c r="BP59" s="1065"/>
      <c r="BQ59" s="1065"/>
      <c r="BR59" s="1065"/>
      <c r="BS59" s="1065"/>
      <c r="BT59" s="1067"/>
      <c r="BU59" s="217"/>
    </row>
    <row r="60" spans="1:145" ht="24" hidden="1" customHeight="1" x14ac:dyDescent="0.3">
      <c r="A60" s="1112" t="str">
        <f>IF('01.ข้อมูลเบื้องต้น'!B9="","",'01.ข้อมูลเบื้องต้น'!B9)</f>
        <v/>
      </c>
      <c r="B60" s="1113"/>
      <c r="C60" s="1113"/>
      <c r="D60" s="1113"/>
      <c r="E60" s="1113"/>
      <c r="F60" s="1113"/>
      <c r="G60" s="1114"/>
      <c r="H60" s="1070" t="str">
        <f>IF('01.ข้อมูลเบื้องต้น'!C9="","",'01.ข้อมูลเบื้องต้น'!C9)</f>
        <v/>
      </c>
      <c r="I60" s="1071"/>
      <c r="J60" s="1071"/>
      <c r="K60" s="1071"/>
      <c r="L60" s="1071"/>
      <c r="M60" s="1071"/>
      <c r="N60" s="1071"/>
      <c r="O60" s="1071"/>
      <c r="P60" s="1071"/>
      <c r="Q60" s="1071"/>
      <c r="R60" s="1071"/>
      <c r="S60" s="1071"/>
      <c r="T60" s="1071"/>
      <c r="U60" s="1071"/>
      <c r="V60" s="1071"/>
      <c r="W60" s="1071"/>
      <c r="X60" s="1071"/>
      <c r="Y60" s="1071"/>
      <c r="Z60" s="1071"/>
      <c r="AA60" s="1071"/>
      <c r="AB60" s="1071"/>
      <c r="AC60" s="1071"/>
      <c r="AD60" s="1071"/>
      <c r="AE60" s="1072"/>
      <c r="AF60" s="1073" t="str">
        <f>IF('01.ข้อมูลเบื้องต้น'!E9="","",'01.ข้อมูลเบื้องต้น'!E9)</f>
        <v/>
      </c>
      <c r="AG60" s="1074"/>
      <c r="AH60" s="1074"/>
      <c r="AI60" s="1074"/>
      <c r="AJ60" s="1074"/>
      <c r="AK60" s="1074"/>
      <c r="AL60" s="1075"/>
      <c r="AM60" s="706" t="str">
        <f>IF('3.2กลางภาค1'!E$10="","",IF(A60="","",'3.2กลางภาค1'!E$10))</f>
        <v/>
      </c>
      <c r="AN60" s="707"/>
      <c r="AO60" s="707"/>
      <c r="AP60" s="707"/>
      <c r="AQ60" s="707"/>
      <c r="AR60" s="707"/>
      <c r="AS60" s="708"/>
      <c r="AT60" s="1109" t="str">
        <f>IF(A60="","",IF(VLOOKUP($AL$2,'3.2กลางภาค1'!$A$11:$V$55,5)="","",VLOOKUP($AL$2,'3.2กลางภาค1'!$A$11:$V$55,5)))</f>
        <v/>
      </c>
      <c r="AU60" s="1110"/>
      <c r="AV60" s="1110"/>
      <c r="AW60" s="1110"/>
      <c r="AX60" s="1110"/>
      <c r="AY60" s="1110"/>
      <c r="AZ60" s="1111"/>
      <c r="BA60" s="1064"/>
      <c r="BB60" s="1065"/>
      <c r="BC60" s="1065"/>
      <c r="BD60" s="1065"/>
      <c r="BE60" s="1065"/>
      <c r="BF60" s="1065"/>
      <c r="BG60" s="1065"/>
      <c r="BH60" s="1065"/>
      <c r="BI60" s="1065"/>
      <c r="BJ60" s="1065"/>
      <c r="BK60" s="1065"/>
      <c r="BL60" s="1065"/>
      <c r="BM60" s="1065"/>
      <c r="BN60" s="1065"/>
      <c r="BO60" s="1065"/>
      <c r="BP60" s="1065"/>
      <c r="BQ60" s="1065"/>
      <c r="BR60" s="1065"/>
      <c r="BS60" s="1065"/>
      <c r="BT60" s="1067"/>
      <c r="BU60" s="217"/>
    </row>
    <row r="61" spans="1:145" ht="24" hidden="1" customHeight="1" x14ac:dyDescent="0.3">
      <c r="A61" s="1112" t="str">
        <f>IF('01.ข้อมูลเบื้องต้น'!B10="","",'01.ข้อมูลเบื้องต้น'!B10)</f>
        <v/>
      </c>
      <c r="B61" s="1113"/>
      <c r="C61" s="1113"/>
      <c r="D61" s="1113"/>
      <c r="E61" s="1113"/>
      <c r="F61" s="1113"/>
      <c r="G61" s="1114"/>
      <c r="H61" s="1070" t="str">
        <f>IF('01.ข้อมูลเบื้องต้น'!C10="","",'01.ข้อมูลเบื้องต้น'!C10)</f>
        <v/>
      </c>
      <c r="I61" s="1071"/>
      <c r="J61" s="1071"/>
      <c r="K61" s="1071"/>
      <c r="L61" s="1071"/>
      <c r="M61" s="1071"/>
      <c r="N61" s="1071"/>
      <c r="O61" s="1071"/>
      <c r="P61" s="1071"/>
      <c r="Q61" s="1071"/>
      <c r="R61" s="1071"/>
      <c r="S61" s="1071"/>
      <c r="T61" s="1071"/>
      <c r="U61" s="1071"/>
      <c r="V61" s="1071"/>
      <c r="W61" s="1071"/>
      <c r="X61" s="1071"/>
      <c r="Y61" s="1071"/>
      <c r="Z61" s="1071"/>
      <c r="AA61" s="1071"/>
      <c r="AB61" s="1071"/>
      <c r="AC61" s="1071"/>
      <c r="AD61" s="1071"/>
      <c r="AE61" s="1072"/>
      <c r="AF61" s="1073" t="str">
        <f>IF('01.ข้อมูลเบื้องต้น'!E10="","",'01.ข้อมูลเบื้องต้น'!E10)</f>
        <v/>
      </c>
      <c r="AG61" s="1074"/>
      <c r="AH61" s="1074"/>
      <c r="AI61" s="1074"/>
      <c r="AJ61" s="1074"/>
      <c r="AK61" s="1074"/>
      <c r="AL61" s="1075"/>
      <c r="AM61" s="706" t="str">
        <f>IF('3.2กลางภาค1'!F$10="","",IF(A61="","",'3.2กลางภาค1'!F$10))</f>
        <v/>
      </c>
      <c r="AN61" s="707"/>
      <c r="AO61" s="707"/>
      <c r="AP61" s="707"/>
      <c r="AQ61" s="707"/>
      <c r="AR61" s="707"/>
      <c r="AS61" s="708"/>
      <c r="AT61" s="1109" t="str">
        <f>IF(A61="","",IF(VLOOKUP($AL$2,'3.2กลางภาค1'!$A$11:$V$55,6)="","",VLOOKUP($AL$2,'3.2กลางภาค1'!$A$11:$V$55,6)))</f>
        <v/>
      </c>
      <c r="AU61" s="1110"/>
      <c r="AV61" s="1110"/>
      <c r="AW61" s="1110"/>
      <c r="AX61" s="1110"/>
      <c r="AY61" s="1110"/>
      <c r="AZ61" s="1111"/>
      <c r="BA61" s="1064"/>
      <c r="BB61" s="1065"/>
      <c r="BC61" s="1065"/>
      <c r="BD61" s="1065"/>
      <c r="BE61" s="1065"/>
      <c r="BF61" s="1065"/>
      <c r="BG61" s="1065"/>
      <c r="BH61" s="1065"/>
      <c r="BI61" s="1065"/>
      <c r="BJ61" s="1065"/>
      <c r="BK61" s="1065"/>
      <c r="BL61" s="1065"/>
      <c r="BM61" s="1065"/>
      <c r="BN61" s="1065"/>
      <c r="BO61" s="1065"/>
      <c r="BP61" s="1065"/>
      <c r="BQ61" s="1065"/>
      <c r="BR61" s="1065"/>
      <c r="BS61" s="1065"/>
      <c r="BT61" s="1067"/>
      <c r="BU61" s="217"/>
    </row>
    <row r="62" spans="1:145" ht="24" hidden="1" customHeight="1" x14ac:dyDescent="0.3">
      <c r="A62" s="1112" t="str">
        <f>IF('01.ข้อมูลเบื้องต้น'!B11="","",'01.ข้อมูลเบื้องต้น'!B11)</f>
        <v/>
      </c>
      <c r="B62" s="1113"/>
      <c r="C62" s="1113"/>
      <c r="D62" s="1113"/>
      <c r="E62" s="1113"/>
      <c r="F62" s="1113"/>
      <c r="G62" s="1114"/>
      <c r="H62" s="1070" t="str">
        <f>IF('01.ข้อมูลเบื้องต้น'!C11="","",'01.ข้อมูลเบื้องต้น'!C11)</f>
        <v/>
      </c>
      <c r="I62" s="1071"/>
      <c r="J62" s="1071"/>
      <c r="K62" s="1071"/>
      <c r="L62" s="1071"/>
      <c r="M62" s="1071"/>
      <c r="N62" s="1071"/>
      <c r="O62" s="1071"/>
      <c r="P62" s="1071"/>
      <c r="Q62" s="1071"/>
      <c r="R62" s="1071"/>
      <c r="S62" s="1071"/>
      <c r="T62" s="1071"/>
      <c r="U62" s="1071"/>
      <c r="V62" s="1071"/>
      <c r="W62" s="1071"/>
      <c r="X62" s="1071"/>
      <c r="Y62" s="1071"/>
      <c r="Z62" s="1071"/>
      <c r="AA62" s="1071"/>
      <c r="AB62" s="1071"/>
      <c r="AC62" s="1071"/>
      <c r="AD62" s="1071"/>
      <c r="AE62" s="1072"/>
      <c r="AF62" s="1073" t="str">
        <f>IF('01.ข้อมูลเบื้องต้น'!E11="","",'01.ข้อมูลเบื้องต้น'!E11)</f>
        <v/>
      </c>
      <c r="AG62" s="1074"/>
      <c r="AH62" s="1074"/>
      <c r="AI62" s="1074"/>
      <c r="AJ62" s="1074"/>
      <c r="AK62" s="1074"/>
      <c r="AL62" s="1075"/>
      <c r="AM62" s="706" t="str">
        <f>IF('3.2กลางภาค1'!G$10="","",IF(A62="","",'3.2กลางภาค1'!G$10))</f>
        <v/>
      </c>
      <c r="AN62" s="707"/>
      <c r="AO62" s="707"/>
      <c r="AP62" s="707"/>
      <c r="AQ62" s="707"/>
      <c r="AR62" s="707"/>
      <c r="AS62" s="708"/>
      <c r="AT62" s="1109" t="str">
        <f>IF(A62="","",IF(VLOOKUP($AL$2,'3.2กลางภาค1'!$A$11:$V$55,7)="","",VLOOKUP($AL$2,'3.2กลางภาค1'!$A$11:$V$55,7)))</f>
        <v/>
      </c>
      <c r="AU62" s="1110"/>
      <c r="AV62" s="1110"/>
      <c r="AW62" s="1110"/>
      <c r="AX62" s="1110"/>
      <c r="AY62" s="1110"/>
      <c r="AZ62" s="1111"/>
      <c r="BA62" s="1064"/>
      <c r="BB62" s="1065"/>
      <c r="BC62" s="1065"/>
      <c r="BD62" s="1065"/>
      <c r="BE62" s="1065"/>
      <c r="BF62" s="1065"/>
      <c r="BG62" s="1065"/>
      <c r="BH62" s="1065"/>
      <c r="BI62" s="1065"/>
      <c r="BJ62" s="1065"/>
      <c r="BK62" s="1065"/>
      <c r="BL62" s="1065"/>
      <c r="BM62" s="1065"/>
      <c r="BN62" s="1065"/>
      <c r="BO62" s="1065"/>
      <c r="BP62" s="1065"/>
      <c r="BQ62" s="1065"/>
      <c r="BR62" s="1065"/>
      <c r="BS62" s="1065"/>
      <c r="BT62" s="1067"/>
      <c r="BU62" s="217"/>
    </row>
    <row r="63" spans="1:145" ht="24" hidden="1" customHeight="1" x14ac:dyDescent="0.3">
      <c r="A63" s="1112" t="str">
        <f>IF('01.ข้อมูลเบื้องต้น'!B12="","",'01.ข้อมูลเบื้องต้น'!B12)</f>
        <v/>
      </c>
      <c r="B63" s="1113"/>
      <c r="C63" s="1113"/>
      <c r="D63" s="1113"/>
      <c r="E63" s="1113"/>
      <c r="F63" s="1113"/>
      <c r="G63" s="1114"/>
      <c r="H63" s="1070" t="str">
        <f>IF('01.ข้อมูลเบื้องต้น'!C12="","",'01.ข้อมูลเบื้องต้น'!C12)</f>
        <v/>
      </c>
      <c r="I63" s="1071"/>
      <c r="J63" s="1071"/>
      <c r="K63" s="1071"/>
      <c r="L63" s="1071"/>
      <c r="M63" s="1071"/>
      <c r="N63" s="1071"/>
      <c r="O63" s="1071"/>
      <c r="P63" s="1071"/>
      <c r="Q63" s="1071"/>
      <c r="R63" s="1071"/>
      <c r="S63" s="1071"/>
      <c r="T63" s="1071"/>
      <c r="U63" s="1071"/>
      <c r="V63" s="1071"/>
      <c r="W63" s="1071"/>
      <c r="X63" s="1071"/>
      <c r="Y63" s="1071"/>
      <c r="Z63" s="1071"/>
      <c r="AA63" s="1071"/>
      <c r="AB63" s="1071"/>
      <c r="AC63" s="1071"/>
      <c r="AD63" s="1071"/>
      <c r="AE63" s="1072"/>
      <c r="AF63" s="1073" t="str">
        <f>IF('01.ข้อมูลเบื้องต้น'!E12="","",'01.ข้อมูลเบื้องต้น'!E12)</f>
        <v/>
      </c>
      <c r="AG63" s="1074"/>
      <c r="AH63" s="1074"/>
      <c r="AI63" s="1074"/>
      <c r="AJ63" s="1074"/>
      <c r="AK63" s="1074"/>
      <c r="AL63" s="1075"/>
      <c r="AM63" s="706" t="str">
        <f>IF('3.2กลางภาค1'!H$10="","",IF(A63="","",'3.2กลางภาค1'!H$10))</f>
        <v/>
      </c>
      <c r="AN63" s="707"/>
      <c r="AO63" s="707"/>
      <c r="AP63" s="707"/>
      <c r="AQ63" s="707"/>
      <c r="AR63" s="707"/>
      <c r="AS63" s="708"/>
      <c r="AT63" s="1109" t="str">
        <f>IF(A63="","",IF(VLOOKUP($AL$2,'3.2กลางภาค1'!$A$11:$V$55,8)="","",VLOOKUP($AL$2,'3.2กลางภาค1'!$A$11:$V$55,8)))</f>
        <v/>
      </c>
      <c r="AU63" s="1110"/>
      <c r="AV63" s="1110"/>
      <c r="AW63" s="1110"/>
      <c r="AX63" s="1110"/>
      <c r="AY63" s="1110"/>
      <c r="AZ63" s="1111"/>
      <c r="BA63" s="1064"/>
      <c r="BB63" s="1065"/>
      <c r="BC63" s="1065"/>
      <c r="BD63" s="1065"/>
      <c r="BE63" s="1065"/>
      <c r="BF63" s="1065"/>
      <c r="BG63" s="1065"/>
      <c r="BH63" s="1065"/>
      <c r="BI63" s="1065"/>
      <c r="BJ63" s="1065"/>
      <c r="BK63" s="1065"/>
      <c r="BL63" s="1065"/>
      <c r="BM63" s="1065"/>
      <c r="BN63" s="1065"/>
      <c r="BO63" s="1065"/>
      <c r="BP63" s="1065"/>
      <c r="BQ63" s="1065"/>
      <c r="BR63" s="1065"/>
      <c r="BS63" s="1065"/>
      <c r="BT63" s="1067"/>
      <c r="BU63" s="217"/>
    </row>
    <row r="64" spans="1:145" ht="24" hidden="1" customHeight="1" x14ac:dyDescent="0.3">
      <c r="A64" s="1112" t="str">
        <f>IF('01.ข้อมูลเบื้องต้น'!B13="","",'01.ข้อมูลเบื้องต้น'!B13)</f>
        <v/>
      </c>
      <c r="B64" s="1113"/>
      <c r="C64" s="1113"/>
      <c r="D64" s="1113"/>
      <c r="E64" s="1113"/>
      <c r="F64" s="1113"/>
      <c r="G64" s="1114"/>
      <c r="H64" s="1070" t="str">
        <f>IF('01.ข้อมูลเบื้องต้น'!C13="","",'01.ข้อมูลเบื้องต้น'!C13)</f>
        <v/>
      </c>
      <c r="I64" s="1071"/>
      <c r="J64" s="1071"/>
      <c r="K64" s="1071"/>
      <c r="L64" s="1071"/>
      <c r="M64" s="1071"/>
      <c r="N64" s="1071"/>
      <c r="O64" s="1071"/>
      <c r="P64" s="1071"/>
      <c r="Q64" s="1071"/>
      <c r="R64" s="1071"/>
      <c r="S64" s="1071"/>
      <c r="T64" s="1071"/>
      <c r="U64" s="1071"/>
      <c r="V64" s="1071"/>
      <c r="W64" s="1071"/>
      <c r="X64" s="1071"/>
      <c r="Y64" s="1071"/>
      <c r="Z64" s="1071"/>
      <c r="AA64" s="1071"/>
      <c r="AB64" s="1071"/>
      <c r="AC64" s="1071"/>
      <c r="AD64" s="1071"/>
      <c r="AE64" s="1072"/>
      <c r="AF64" s="1073" t="str">
        <f>IF('01.ข้อมูลเบื้องต้น'!E13="","",'01.ข้อมูลเบื้องต้น'!E13)</f>
        <v/>
      </c>
      <c r="AG64" s="1074"/>
      <c r="AH64" s="1074"/>
      <c r="AI64" s="1074"/>
      <c r="AJ64" s="1074"/>
      <c r="AK64" s="1074"/>
      <c r="AL64" s="1075"/>
      <c r="AM64" s="706" t="str">
        <f>IF('3.2กลางภาค1'!I$10="","",IF(A64="","",'3.2กลางภาค1'!I$10))</f>
        <v/>
      </c>
      <c r="AN64" s="707"/>
      <c r="AO64" s="707"/>
      <c r="AP64" s="707"/>
      <c r="AQ64" s="707"/>
      <c r="AR64" s="707"/>
      <c r="AS64" s="708"/>
      <c r="AT64" s="1109" t="str">
        <f>IF(A64="","",IF(VLOOKUP($AL$2,'3.2กลางภาค1'!$A$11:$V$55,9)="","",VLOOKUP($AL$2,'3.2กลางภาค1'!$A$11:$V$55,9)))</f>
        <v/>
      </c>
      <c r="AU64" s="1110"/>
      <c r="AV64" s="1110"/>
      <c r="AW64" s="1110"/>
      <c r="AX64" s="1110"/>
      <c r="AY64" s="1110"/>
      <c r="AZ64" s="1111"/>
      <c r="BA64" s="1064"/>
      <c r="BB64" s="1065"/>
      <c r="BC64" s="1065"/>
      <c r="BD64" s="1065"/>
      <c r="BE64" s="1065"/>
      <c r="BF64" s="1065"/>
      <c r="BG64" s="1065"/>
      <c r="BH64" s="1065"/>
      <c r="BI64" s="1065"/>
      <c r="BJ64" s="1065"/>
      <c r="BK64" s="1065"/>
      <c r="BL64" s="1065"/>
      <c r="BM64" s="1065"/>
      <c r="BN64" s="1065"/>
      <c r="BO64" s="1065"/>
      <c r="BP64" s="1065"/>
      <c r="BQ64" s="1065"/>
      <c r="BR64" s="1065"/>
      <c r="BS64" s="1065"/>
      <c r="BT64" s="1067"/>
      <c r="BU64" s="217"/>
    </row>
    <row r="65" spans="1:73" ht="24" hidden="1" customHeight="1" x14ac:dyDescent="0.3">
      <c r="A65" s="1112" t="str">
        <f>IF('01.ข้อมูลเบื้องต้น'!B14="","",'01.ข้อมูลเบื้องต้น'!B14)</f>
        <v/>
      </c>
      <c r="B65" s="1113"/>
      <c r="C65" s="1113"/>
      <c r="D65" s="1113"/>
      <c r="E65" s="1113"/>
      <c r="F65" s="1113"/>
      <c r="G65" s="1114"/>
      <c r="H65" s="1070" t="str">
        <f>IF('01.ข้อมูลเบื้องต้น'!C14="","",'01.ข้อมูลเบื้องต้น'!C14)</f>
        <v/>
      </c>
      <c r="I65" s="1071"/>
      <c r="J65" s="1071"/>
      <c r="K65" s="1071"/>
      <c r="L65" s="1071"/>
      <c r="M65" s="1071"/>
      <c r="N65" s="1071"/>
      <c r="O65" s="1071"/>
      <c r="P65" s="1071"/>
      <c r="Q65" s="1071"/>
      <c r="R65" s="1071"/>
      <c r="S65" s="1071"/>
      <c r="T65" s="1071"/>
      <c r="U65" s="1071"/>
      <c r="V65" s="1071"/>
      <c r="W65" s="1071"/>
      <c r="X65" s="1071"/>
      <c r="Y65" s="1071"/>
      <c r="Z65" s="1071"/>
      <c r="AA65" s="1071"/>
      <c r="AB65" s="1071"/>
      <c r="AC65" s="1071"/>
      <c r="AD65" s="1071"/>
      <c r="AE65" s="1072"/>
      <c r="AF65" s="1073" t="str">
        <f>IF('01.ข้อมูลเบื้องต้น'!E14="","",'01.ข้อมูลเบื้องต้น'!E14)</f>
        <v/>
      </c>
      <c r="AG65" s="1074"/>
      <c r="AH65" s="1074"/>
      <c r="AI65" s="1074"/>
      <c r="AJ65" s="1074"/>
      <c r="AK65" s="1074"/>
      <c r="AL65" s="1075"/>
      <c r="AM65" s="706" t="str">
        <f>IF('3.2กลางภาค1'!J$10="","",IF(A65="","",'3.2กลางภาค1'!J$10))</f>
        <v/>
      </c>
      <c r="AN65" s="707"/>
      <c r="AO65" s="707"/>
      <c r="AP65" s="707"/>
      <c r="AQ65" s="707"/>
      <c r="AR65" s="707"/>
      <c r="AS65" s="708"/>
      <c r="AT65" s="1109" t="str">
        <f>IF(A65="","",IF(VLOOKUP($AL$2,'3.2กลางภาค1'!$A$11:$V$55,10)="","",VLOOKUP($AL$2,'3.2กลางภาค1'!$A$11:$V$55,10)))</f>
        <v/>
      </c>
      <c r="AU65" s="1110"/>
      <c r="AV65" s="1110"/>
      <c r="AW65" s="1110"/>
      <c r="AX65" s="1110"/>
      <c r="AY65" s="1110"/>
      <c r="AZ65" s="1111"/>
      <c r="BA65" s="1064"/>
      <c r="BB65" s="1065"/>
      <c r="BC65" s="1065"/>
      <c r="BD65" s="1065"/>
      <c r="BE65" s="1065"/>
      <c r="BF65" s="1065"/>
      <c r="BG65" s="1065"/>
      <c r="BH65" s="1065"/>
      <c r="BI65" s="1065"/>
      <c r="BJ65" s="1065"/>
      <c r="BK65" s="1065"/>
      <c r="BL65" s="1065"/>
      <c r="BM65" s="1065"/>
      <c r="BN65" s="1065"/>
      <c r="BO65" s="1065"/>
      <c r="BP65" s="1065"/>
      <c r="BQ65" s="1065"/>
      <c r="BR65" s="1065"/>
      <c r="BS65" s="1065"/>
      <c r="BT65" s="1067"/>
      <c r="BU65" s="217"/>
    </row>
    <row r="66" spans="1:73" ht="24" hidden="1" customHeight="1" x14ac:dyDescent="0.3">
      <c r="A66" s="1112" t="str">
        <f>IF('01.ข้อมูลเบื้องต้น'!B15="","",'01.ข้อมูลเบื้องต้น'!B15)</f>
        <v/>
      </c>
      <c r="B66" s="1113"/>
      <c r="C66" s="1113"/>
      <c r="D66" s="1113"/>
      <c r="E66" s="1113"/>
      <c r="F66" s="1113"/>
      <c r="G66" s="1114"/>
      <c r="H66" s="1070" t="str">
        <f>IF('01.ข้อมูลเบื้องต้น'!C15="","",'01.ข้อมูลเบื้องต้น'!C15)</f>
        <v/>
      </c>
      <c r="I66" s="1071"/>
      <c r="J66" s="1071"/>
      <c r="K66" s="1071"/>
      <c r="L66" s="1071"/>
      <c r="M66" s="1071"/>
      <c r="N66" s="1071"/>
      <c r="O66" s="1071"/>
      <c r="P66" s="1071"/>
      <c r="Q66" s="1071"/>
      <c r="R66" s="1071"/>
      <c r="S66" s="1071"/>
      <c r="T66" s="1071"/>
      <c r="U66" s="1071"/>
      <c r="V66" s="1071"/>
      <c r="W66" s="1071"/>
      <c r="X66" s="1071"/>
      <c r="Y66" s="1071"/>
      <c r="Z66" s="1071"/>
      <c r="AA66" s="1071"/>
      <c r="AB66" s="1071"/>
      <c r="AC66" s="1071"/>
      <c r="AD66" s="1071"/>
      <c r="AE66" s="1072"/>
      <c r="AF66" s="1073" t="str">
        <f>IF('01.ข้อมูลเบื้องต้น'!E15="","",'01.ข้อมูลเบื้องต้น'!E15)</f>
        <v/>
      </c>
      <c r="AG66" s="1074"/>
      <c r="AH66" s="1074"/>
      <c r="AI66" s="1074"/>
      <c r="AJ66" s="1074"/>
      <c r="AK66" s="1074"/>
      <c r="AL66" s="1075"/>
      <c r="AM66" s="706" t="str">
        <f>IF('3.2กลางภาค1'!K$10="","",IF(A66="","",'3.2กลางภาค1'!K$10))</f>
        <v/>
      </c>
      <c r="AN66" s="707"/>
      <c r="AO66" s="707"/>
      <c r="AP66" s="707"/>
      <c r="AQ66" s="707"/>
      <c r="AR66" s="707"/>
      <c r="AS66" s="708"/>
      <c r="AT66" s="1109" t="str">
        <f>IF(A66="","",IF(VLOOKUP($AL$2,'3.2กลางภาค1'!$A$11:$V$55,11)="","",VLOOKUP($AL$2,'3.2กลางภาค1'!$A$11:$V$55,11)))</f>
        <v/>
      </c>
      <c r="AU66" s="1110"/>
      <c r="AV66" s="1110"/>
      <c r="AW66" s="1110"/>
      <c r="AX66" s="1110"/>
      <c r="AY66" s="1110"/>
      <c r="AZ66" s="1111"/>
      <c r="BA66" s="1064"/>
      <c r="BB66" s="1065"/>
      <c r="BC66" s="1065"/>
      <c r="BD66" s="1065"/>
      <c r="BE66" s="1065"/>
      <c r="BF66" s="1065"/>
      <c r="BG66" s="1065"/>
      <c r="BH66" s="1065"/>
      <c r="BI66" s="1065"/>
      <c r="BJ66" s="1065"/>
      <c r="BK66" s="1065"/>
      <c r="BL66" s="1065"/>
      <c r="BM66" s="1065"/>
      <c r="BN66" s="1065"/>
      <c r="BO66" s="1065"/>
      <c r="BP66" s="1065"/>
      <c r="BQ66" s="1065"/>
      <c r="BR66" s="1065"/>
      <c r="BS66" s="1065"/>
      <c r="BT66" s="1067"/>
      <c r="BU66" s="217"/>
    </row>
    <row r="67" spans="1:73" ht="24" hidden="1" customHeight="1" x14ac:dyDescent="0.3">
      <c r="A67" s="1112" t="str">
        <f>IF('01.ข้อมูลเบื้องต้น'!B16="","",'01.ข้อมูลเบื้องต้น'!B16)</f>
        <v/>
      </c>
      <c r="B67" s="1113"/>
      <c r="C67" s="1113"/>
      <c r="D67" s="1113"/>
      <c r="E67" s="1113"/>
      <c r="F67" s="1113"/>
      <c r="G67" s="1114"/>
      <c r="H67" s="1070" t="str">
        <f>IF('01.ข้อมูลเบื้องต้น'!C16="","",'01.ข้อมูลเบื้องต้น'!C16)</f>
        <v/>
      </c>
      <c r="I67" s="1071"/>
      <c r="J67" s="1071"/>
      <c r="K67" s="1071"/>
      <c r="L67" s="1071"/>
      <c r="M67" s="1071"/>
      <c r="N67" s="1071"/>
      <c r="O67" s="1071"/>
      <c r="P67" s="1071"/>
      <c r="Q67" s="1071"/>
      <c r="R67" s="1071"/>
      <c r="S67" s="1071"/>
      <c r="T67" s="1071"/>
      <c r="U67" s="1071"/>
      <c r="V67" s="1071"/>
      <c r="W67" s="1071"/>
      <c r="X67" s="1071"/>
      <c r="Y67" s="1071"/>
      <c r="Z67" s="1071"/>
      <c r="AA67" s="1071"/>
      <c r="AB67" s="1071"/>
      <c r="AC67" s="1071"/>
      <c r="AD67" s="1071"/>
      <c r="AE67" s="1072"/>
      <c r="AF67" s="1073" t="str">
        <f>IF('01.ข้อมูลเบื้องต้น'!E16="","",'01.ข้อมูลเบื้องต้น'!E16)</f>
        <v/>
      </c>
      <c r="AG67" s="1074"/>
      <c r="AH67" s="1074"/>
      <c r="AI67" s="1074"/>
      <c r="AJ67" s="1074"/>
      <c r="AK67" s="1074"/>
      <c r="AL67" s="1075"/>
      <c r="AM67" s="706" t="str">
        <f>IF('3.2กลางภาค1'!K$10="","",IF(A67="","",'3.2กลางภาค1'!K$10))</f>
        <v/>
      </c>
      <c r="AN67" s="707"/>
      <c r="AO67" s="707"/>
      <c r="AP67" s="707"/>
      <c r="AQ67" s="707"/>
      <c r="AR67" s="707"/>
      <c r="AS67" s="708"/>
      <c r="AT67" s="1109" t="str">
        <f>IF(A67="","",IF(VLOOKUP($AL$2,'3.2กลางภาค1'!$A$11:$V$55,12)="","",VLOOKUP($AL$2,'3.2กลางภาค1'!$A$11:$V$55,12)))</f>
        <v/>
      </c>
      <c r="AU67" s="1110"/>
      <c r="AV67" s="1110"/>
      <c r="AW67" s="1110"/>
      <c r="AX67" s="1110"/>
      <c r="AY67" s="1110"/>
      <c r="AZ67" s="1111"/>
      <c r="BA67" s="1064"/>
      <c r="BB67" s="1065"/>
      <c r="BC67" s="1065"/>
      <c r="BD67" s="1065"/>
      <c r="BE67" s="1065"/>
      <c r="BF67" s="1065"/>
      <c r="BG67" s="1065"/>
      <c r="BH67" s="1065"/>
      <c r="BI67" s="1065"/>
      <c r="BJ67" s="1065"/>
      <c r="BK67" s="1065"/>
      <c r="BL67" s="1065"/>
      <c r="BM67" s="1065"/>
      <c r="BN67" s="1065"/>
      <c r="BO67" s="1065"/>
      <c r="BP67" s="1065"/>
      <c r="BQ67" s="1065"/>
      <c r="BR67" s="1065"/>
      <c r="BS67" s="1065"/>
      <c r="BT67" s="1067"/>
      <c r="BU67" s="217"/>
    </row>
    <row r="68" spans="1:73" ht="24" hidden="1" customHeight="1" x14ac:dyDescent="0.3">
      <c r="A68" s="1112" t="str">
        <f>IF('01.ข้อมูลเบื้องต้น'!B17="","",'01.ข้อมูลเบื้องต้น'!B17)</f>
        <v/>
      </c>
      <c r="B68" s="1113"/>
      <c r="C68" s="1113"/>
      <c r="D68" s="1113"/>
      <c r="E68" s="1113"/>
      <c r="F68" s="1113"/>
      <c r="G68" s="1114"/>
      <c r="H68" s="1070" t="str">
        <f>IF('01.ข้อมูลเบื้องต้น'!C17="","",'01.ข้อมูลเบื้องต้น'!C17)</f>
        <v/>
      </c>
      <c r="I68" s="1071"/>
      <c r="J68" s="1071"/>
      <c r="K68" s="1071"/>
      <c r="L68" s="1071"/>
      <c r="M68" s="1071"/>
      <c r="N68" s="1071"/>
      <c r="O68" s="1071"/>
      <c r="P68" s="1071"/>
      <c r="Q68" s="1071"/>
      <c r="R68" s="1071"/>
      <c r="S68" s="1071"/>
      <c r="T68" s="1071"/>
      <c r="U68" s="1071"/>
      <c r="V68" s="1071"/>
      <c r="W68" s="1071"/>
      <c r="X68" s="1071"/>
      <c r="Y68" s="1071"/>
      <c r="Z68" s="1071"/>
      <c r="AA68" s="1071"/>
      <c r="AB68" s="1071"/>
      <c r="AC68" s="1071"/>
      <c r="AD68" s="1071"/>
      <c r="AE68" s="1072"/>
      <c r="AF68" s="1073" t="str">
        <f>IF('01.ข้อมูลเบื้องต้น'!E17="","",'01.ข้อมูลเบื้องต้น'!E17)</f>
        <v/>
      </c>
      <c r="AG68" s="1074"/>
      <c r="AH68" s="1074"/>
      <c r="AI68" s="1074"/>
      <c r="AJ68" s="1074"/>
      <c r="AK68" s="1074"/>
      <c r="AL68" s="1075"/>
      <c r="AM68" s="706" t="str">
        <f>IF('3.2กลางภาค1'!K$10="","",IF(A68="","",'3.2กลางภาค1'!K$10))</f>
        <v/>
      </c>
      <c r="AN68" s="707"/>
      <c r="AO68" s="707"/>
      <c r="AP68" s="707"/>
      <c r="AQ68" s="707"/>
      <c r="AR68" s="707"/>
      <c r="AS68" s="708"/>
      <c r="AT68" s="1109" t="str">
        <f>IF(A68="","",IF(VLOOKUP($AL$2,'3.2กลางภาค1'!$A$11:$V$55,13)="","",VLOOKUP($AL$2,'3.2กลางภาค1'!$A$11:$V$55,13)))</f>
        <v/>
      </c>
      <c r="AU68" s="1110"/>
      <c r="AV68" s="1110"/>
      <c r="AW68" s="1110"/>
      <c r="AX68" s="1110"/>
      <c r="AY68" s="1110"/>
      <c r="AZ68" s="1111"/>
      <c r="BA68" s="1064"/>
      <c r="BB68" s="1065"/>
      <c r="BC68" s="1065"/>
      <c r="BD68" s="1065"/>
      <c r="BE68" s="1065"/>
      <c r="BF68" s="1065"/>
      <c r="BG68" s="1065"/>
      <c r="BH68" s="1065"/>
      <c r="BI68" s="1065"/>
      <c r="BJ68" s="1065"/>
      <c r="BK68" s="1065"/>
      <c r="BL68" s="1065"/>
      <c r="BM68" s="1065"/>
      <c r="BN68" s="1065"/>
      <c r="BO68" s="1065"/>
      <c r="BP68" s="1065"/>
      <c r="BQ68" s="1065"/>
      <c r="BR68" s="1065"/>
      <c r="BS68" s="1065"/>
      <c r="BT68" s="1067"/>
      <c r="BU68" s="217"/>
    </row>
    <row r="69" spans="1:73" ht="24" hidden="1" customHeight="1" x14ac:dyDescent="0.3">
      <c r="A69" s="715" t="s">
        <v>38</v>
      </c>
      <c r="B69" s="716"/>
      <c r="C69" s="716"/>
      <c r="D69" s="716"/>
      <c r="E69" s="716"/>
      <c r="F69" s="716"/>
      <c r="G69" s="716"/>
      <c r="H69" s="716"/>
      <c r="I69" s="716"/>
      <c r="J69" s="716"/>
      <c r="K69" s="716"/>
      <c r="L69" s="716"/>
      <c r="M69" s="716"/>
      <c r="N69" s="716"/>
      <c r="O69" s="716"/>
      <c r="P69" s="716"/>
      <c r="Q69" s="716"/>
      <c r="R69" s="716"/>
      <c r="S69" s="716"/>
      <c r="T69" s="716"/>
      <c r="U69" s="716"/>
      <c r="V69" s="716"/>
      <c r="W69" s="716"/>
      <c r="X69" s="716"/>
      <c r="Y69" s="716"/>
      <c r="Z69" s="716"/>
      <c r="AA69" s="716"/>
      <c r="AB69" s="716"/>
      <c r="AC69" s="716"/>
      <c r="AD69" s="716"/>
      <c r="AE69" s="716"/>
      <c r="AF69" s="716"/>
      <c r="AG69" s="716"/>
      <c r="AH69" s="716"/>
      <c r="AI69" s="716"/>
      <c r="AJ69" s="716"/>
      <c r="AK69" s="716"/>
      <c r="AL69" s="716"/>
      <c r="AM69" s="716"/>
      <c r="AN69" s="716"/>
      <c r="AO69" s="716"/>
      <c r="AP69" s="716"/>
      <c r="AQ69" s="716"/>
      <c r="AR69" s="716"/>
      <c r="AS69" s="716"/>
      <c r="AT69" s="716"/>
      <c r="AU69" s="716"/>
      <c r="AV69" s="716"/>
      <c r="AW69" s="716"/>
      <c r="AX69" s="716"/>
      <c r="AY69" s="716"/>
      <c r="AZ69" s="716"/>
      <c r="BA69" s="716"/>
      <c r="BB69" s="716"/>
      <c r="BC69" s="716"/>
      <c r="BD69" s="716"/>
      <c r="BE69" s="716"/>
      <c r="BF69" s="716"/>
      <c r="BG69" s="716"/>
      <c r="BH69" s="716"/>
      <c r="BI69" s="716"/>
      <c r="BJ69" s="716"/>
      <c r="BK69" s="716"/>
      <c r="BL69" s="716"/>
      <c r="BM69" s="716"/>
      <c r="BN69" s="716"/>
      <c r="BO69" s="716"/>
      <c r="BP69" s="716"/>
      <c r="BQ69" s="716"/>
      <c r="BR69" s="716"/>
      <c r="BS69" s="716"/>
      <c r="BT69" s="717"/>
      <c r="BU69" s="359"/>
    </row>
    <row r="70" spans="1:73" ht="24" hidden="1" customHeight="1" x14ac:dyDescent="0.3">
      <c r="A70" s="1068" t="str">
        <f>IF('02.คีย์เทอม1'!$DH$5="","",IF('01.ข้อมูลเบื้องต้น'!$F19="SBMLD",VLOOKUP($AL$2,'2.ชื่อนักเรียน'!$A$11:$AF$55,29),'01.ข้อมูลเบื้องต้น'!$B19))</f>
        <v/>
      </c>
      <c r="B70" s="1069"/>
      <c r="C70" s="1069"/>
      <c r="D70" s="1069"/>
      <c r="E70" s="1069"/>
      <c r="F70" s="1069"/>
      <c r="G70" s="1069"/>
      <c r="H70" s="1070" t="str">
        <f>IF('02.คีย์เทอม1'!$DH$5="","",IF('01.ข้อมูลเบื้องต้น'!$F19="SBMLD",VLOOKUP($AL$2,'2.ชื่อนักเรียน'!$A$11:$AF$55,30),'01.ข้อมูลเบื้องต้น'!$C19))</f>
        <v/>
      </c>
      <c r="I70" s="1071"/>
      <c r="J70" s="1071"/>
      <c r="K70" s="1071"/>
      <c r="L70" s="1071"/>
      <c r="M70" s="1071"/>
      <c r="N70" s="1071"/>
      <c r="O70" s="1071"/>
      <c r="P70" s="1071"/>
      <c r="Q70" s="1071"/>
      <c r="R70" s="1071"/>
      <c r="S70" s="1071"/>
      <c r="T70" s="1071"/>
      <c r="U70" s="1071"/>
      <c r="V70" s="1071"/>
      <c r="W70" s="1071"/>
      <c r="X70" s="1071"/>
      <c r="Y70" s="1071"/>
      <c r="Z70" s="1071"/>
      <c r="AA70" s="1071"/>
      <c r="AB70" s="1071"/>
      <c r="AC70" s="1071"/>
      <c r="AD70" s="1071"/>
      <c r="AE70" s="1072"/>
      <c r="AF70" s="1073" t="str">
        <f>IF('02.คีย์เทอม1'!$DH$5="","",IF('01.ข้อมูลเบื้องต้น'!$F19="SBMLD",VLOOKUP($AL$2,'2.ชื่อนักเรียน'!$A$11:$AF$55,32),'01.ข้อมูลเบื้องต้น'!$E19))</f>
        <v/>
      </c>
      <c r="AG70" s="1074"/>
      <c r="AH70" s="1074"/>
      <c r="AI70" s="1074"/>
      <c r="AJ70" s="1074"/>
      <c r="AK70" s="1074"/>
      <c r="AL70" s="1075"/>
      <c r="AM70" s="706" t="str">
        <f>IF('3.2กลางภาค1'!N$10="","",IF(A70="","",'3.2กลางภาค1'!N$10))</f>
        <v/>
      </c>
      <c r="AN70" s="707"/>
      <c r="AO70" s="707"/>
      <c r="AP70" s="707"/>
      <c r="AQ70" s="707"/>
      <c r="AR70" s="707"/>
      <c r="AS70" s="708"/>
      <c r="AT70" s="1109" t="str">
        <f>IF(A70="","",IF(VLOOKUP($AL$2,'3.2กลางภาค1'!$A$11:$V$55,14)="","",VLOOKUP($AL$2,'3.2กลางภาค1'!$A$11:$V$55,14)))</f>
        <v/>
      </c>
      <c r="AU70" s="1110"/>
      <c r="AV70" s="1110"/>
      <c r="AW70" s="1110"/>
      <c r="AX70" s="1110"/>
      <c r="AY70" s="1110"/>
      <c r="AZ70" s="1111"/>
      <c r="BA70" s="1064"/>
      <c r="BB70" s="1065"/>
      <c r="BC70" s="1065"/>
      <c r="BD70" s="1065"/>
      <c r="BE70" s="1065"/>
      <c r="BF70" s="1065"/>
      <c r="BG70" s="1065"/>
      <c r="BH70" s="1065"/>
      <c r="BI70" s="1065"/>
      <c r="BJ70" s="1065"/>
      <c r="BK70" s="1065"/>
      <c r="BL70" s="1065"/>
      <c r="BM70" s="1065"/>
      <c r="BN70" s="1065"/>
      <c r="BO70" s="1065"/>
      <c r="BP70" s="1065"/>
      <c r="BQ70" s="1065"/>
      <c r="BR70" s="1065"/>
      <c r="BS70" s="1065"/>
      <c r="BT70" s="1067"/>
      <c r="BU70" s="217"/>
    </row>
    <row r="71" spans="1:73" ht="24" hidden="1" customHeight="1" x14ac:dyDescent="0.3">
      <c r="A71" s="1068" t="str">
        <f>IF('02.คีย์เทอม1'!$DK$5="","",IF('01.ข้อมูลเบื้องต้น'!$F20="SBMLD",VLOOKUP($AL$2,'2.ชื่อนักเรียน'!$A$11:$AF$55,29),'01.ข้อมูลเบื้องต้น'!$B20))</f>
        <v/>
      </c>
      <c r="B71" s="1069"/>
      <c r="C71" s="1069"/>
      <c r="D71" s="1069"/>
      <c r="E71" s="1069"/>
      <c r="F71" s="1069"/>
      <c r="G71" s="1069"/>
      <c r="H71" s="1070" t="str">
        <f>IF('02.คีย์เทอม1'!$DK$5="","",IF('01.ข้อมูลเบื้องต้น'!$F20="SBMLD",VLOOKUP($AL$2,'2.ชื่อนักเรียน'!$A$11:$AF$55,30),'01.ข้อมูลเบื้องต้น'!$C20))</f>
        <v/>
      </c>
      <c r="I71" s="1071"/>
      <c r="J71" s="1071"/>
      <c r="K71" s="1071"/>
      <c r="L71" s="1071"/>
      <c r="M71" s="1071"/>
      <c r="N71" s="1071"/>
      <c r="O71" s="1071"/>
      <c r="P71" s="1071"/>
      <c r="Q71" s="1071"/>
      <c r="R71" s="1071"/>
      <c r="S71" s="1071"/>
      <c r="T71" s="1071"/>
      <c r="U71" s="1071"/>
      <c r="V71" s="1071"/>
      <c r="W71" s="1071"/>
      <c r="X71" s="1071"/>
      <c r="Y71" s="1071"/>
      <c r="Z71" s="1071"/>
      <c r="AA71" s="1071"/>
      <c r="AB71" s="1071"/>
      <c r="AC71" s="1071"/>
      <c r="AD71" s="1071"/>
      <c r="AE71" s="1072"/>
      <c r="AF71" s="1073" t="str">
        <f>IF('02.คีย์เทอม1'!$DK$5="","",IF('01.ข้อมูลเบื้องต้น'!$F20="SBMLD",VLOOKUP($AL$2,'2.ชื่อนักเรียน'!$A$11:$AF$55,32),'01.ข้อมูลเบื้องต้น'!$E20))</f>
        <v/>
      </c>
      <c r="AG71" s="1074"/>
      <c r="AH71" s="1074"/>
      <c r="AI71" s="1074"/>
      <c r="AJ71" s="1074"/>
      <c r="AK71" s="1074"/>
      <c r="AL71" s="1075"/>
      <c r="AM71" s="706" t="str">
        <f>IF('3.2กลางภาค1'!O$10="","",IF(A71="","",'3.2กลางภาค1'!O$10))</f>
        <v/>
      </c>
      <c r="AN71" s="707"/>
      <c r="AO71" s="707"/>
      <c r="AP71" s="707"/>
      <c r="AQ71" s="707"/>
      <c r="AR71" s="707"/>
      <c r="AS71" s="708"/>
      <c r="AT71" s="1109" t="str">
        <f>IF(A71="","",IF(VLOOKUP($AL$2,'3.2กลางภาค1'!$A$11:$V$55,15)="","",VLOOKUP($AL$2,'3.2กลางภาค1'!$A$11:$V$55,15)))</f>
        <v/>
      </c>
      <c r="AU71" s="1110"/>
      <c r="AV71" s="1110"/>
      <c r="AW71" s="1110"/>
      <c r="AX71" s="1110"/>
      <c r="AY71" s="1110"/>
      <c r="AZ71" s="1111"/>
      <c r="BA71" s="1064"/>
      <c r="BB71" s="1065"/>
      <c r="BC71" s="1065"/>
      <c r="BD71" s="1065"/>
      <c r="BE71" s="1065"/>
      <c r="BF71" s="1065"/>
      <c r="BG71" s="1065"/>
      <c r="BH71" s="1065"/>
      <c r="BI71" s="1065"/>
      <c r="BJ71" s="1065"/>
      <c r="BK71" s="1065"/>
      <c r="BL71" s="1065"/>
      <c r="BM71" s="1065"/>
      <c r="BN71" s="1065"/>
      <c r="BO71" s="1065"/>
      <c r="BP71" s="1065"/>
      <c r="BQ71" s="1065"/>
      <c r="BR71" s="1065"/>
      <c r="BS71" s="1065"/>
      <c r="BT71" s="1067"/>
      <c r="BU71" s="217"/>
    </row>
    <row r="72" spans="1:73" ht="24" hidden="1" customHeight="1" x14ac:dyDescent="0.3">
      <c r="A72" s="1068" t="str">
        <f>IF('02.คีย์เทอม1'!$DN$5="","",IF('01.ข้อมูลเบื้องต้น'!$F21="SBMLD",VLOOKUP($AL$2,'2.ชื่อนักเรียน'!$A$11:$AF$55,29),'01.ข้อมูลเบื้องต้น'!$B21))</f>
        <v/>
      </c>
      <c r="B72" s="1069"/>
      <c r="C72" s="1069"/>
      <c r="D72" s="1069"/>
      <c r="E72" s="1069"/>
      <c r="F72" s="1069"/>
      <c r="G72" s="1069"/>
      <c r="H72" s="1070" t="str">
        <f>IF('02.คีย์เทอม1'!$DN$5="","",IF('01.ข้อมูลเบื้องต้น'!$F21="SBMLD",VLOOKUP($AL$2,'2.ชื่อนักเรียน'!$A$11:$AF$55,30),'01.ข้อมูลเบื้องต้น'!$C21))</f>
        <v/>
      </c>
      <c r="I72" s="1071"/>
      <c r="J72" s="1071"/>
      <c r="K72" s="1071"/>
      <c r="L72" s="1071"/>
      <c r="M72" s="1071"/>
      <c r="N72" s="1071"/>
      <c r="O72" s="1071"/>
      <c r="P72" s="1071"/>
      <c r="Q72" s="1071"/>
      <c r="R72" s="1071"/>
      <c r="S72" s="1071"/>
      <c r="T72" s="1071"/>
      <c r="U72" s="1071"/>
      <c r="V72" s="1071"/>
      <c r="W72" s="1071"/>
      <c r="X72" s="1071"/>
      <c r="Y72" s="1071"/>
      <c r="Z72" s="1071"/>
      <c r="AA72" s="1071"/>
      <c r="AB72" s="1071"/>
      <c r="AC72" s="1071"/>
      <c r="AD72" s="1071"/>
      <c r="AE72" s="1072"/>
      <c r="AF72" s="1073" t="str">
        <f>IF('02.คีย์เทอม1'!$DN$5="","",IF('01.ข้อมูลเบื้องต้น'!$F21="SBMLD",VLOOKUP($AL$2,'2.ชื่อนักเรียน'!$A$11:$AF$55,32),'01.ข้อมูลเบื้องต้น'!$E21))</f>
        <v/>
      </c>
      <c r="AG72" s="1074"/>
      <c r="AH72" s="1074"/>
      <c r="AI72" s="1074"/>
      <c r="AJ72" s="1074"/>
      <c r="AK72" s="1074"/>
      <c r="AL72" s="1075"/>
      <c r="AM72" s="706" t="str">
        <f>IF('3.2กลางภาค1'!P$10="","",IF(A72="","",'3.2กลางภาค1'!P$10))</f>
        <v/>
      </c>
      <c r="AN72" s="707"/>
      <c r="AO72" s="707"/>
      <c r="AP72" s="707"/>
      <c r="AQ72" s="707"/>
      <c r="AR72" s="707"/>
      <c r="AS72" s="708"/>
      <c r="AT72" s="1109" t="str">
        <f>IF(A72="","",IF(VLOOKUP($AL$2,'3.2กลางภาค1'!$A$11:$V$55,16)="","",VLOOKUP($AL$2,'3.2กลางภาค1'!$A$11:$V$55,16)))</f>
        <v/>
      </c>
      <c r="AU72" s="1110"/>
      <c r="AV72" s="1110"/>
      <c r="AW72" s="1110"/>
      <c r="AX72" s="1110"/>
      <c r="AY72" s="1110"/>
      <c r="AZ72" s="1111"/>
      <c r="BA72" s="1064"/>
      <c r="BB72" s="1065"/>
      <c r="BC72" s="1065"/>
      <c r="BD72" s="1065"/>
      <c r="BE72" s="1065"/>
      <c r="BF72" s="1065"/>
      <c r="BG72" s="1065"/>
      <c r="BH72" s="1065"/>
      <c r="BI72" s="1065"/>
      <c r="BJ72" s="1065"/>
      <c r="BK72" s="1065"/>
      <c r="BL72" s="1065"/>
      <c r="BM72" s="1065"/>
      <c r="BN72" s="1065"/>
      <c r="BO72" s="1065"/>
      <c r="BP72" s="1065"/>
      <c r="BQ72" s="1065"/>
      <c r="BR72" s="1065"/>
      <c r="BS72" s="1065"/>
      <c r="BT72" s="1067"/>
      <c r="BU72" s="217"/>
    </row>
    <row r="73" spans="1:73" ht="24" hidden="1" customHeight="1" x14ac:dyDescent="0.3">
      <c r="A73" s="1068" t="str">
        <f>IF('02.คีย์เทอม1'!$DQ$5="","",IF('01.ข้อมูลเบื้องต้น'!$F22="SBMLD",VLOOKUP($AL$2,'2.ชื่อนักเรียน'!$A$11:$AF$55,29),'01.ข้อมูลเบื้องต้น'!$B22))</f>
        <v/>
      </c>
      <c r="B73" s="1069"/>
      <c r="C73" s="1069"/>
      <c r="D73" s="1069"/>
      <c r="E73" s="1069"/>
      <c r="F73" s="1069"/>
      <c r="G73" s="1069"/>
      <c r="H73" s="1070" t="str">
        <f>IF('02.คีย์เทอม1'!$DQ$5="","",IF('01.ข้อมูลเบื้องต้น'!$F22="SBMLD",VLOOKUP($AL$2,'2.ชื่อนักเรียน'!$A$11:$AF$55,30),'01.ข้อมูลเบื้องต้น'!$C22))</f>
        <v/>
      </c>
      <c r="I73" s="1071"/>
      <c r="J73" s="1071"/>
      <c r="K73" s="1071"/>
      <c r="L73" s="1071"/>
      <c r="M73" s="1071"/>
      <c r="N73" s="1071"/>
      <c r="O73" s="1071"/>
      <c r="P73" s="1071"/>
      <c r="Q73" s="1071"/>
      <c r="R73" s="1071"/>
      <c r="S73" s="1071"/>
      <c r="T73" s="1071"/>
      <c r="U73" s="1071"/>
      <c r="V73" s="1071"/>
      <c r="W73" s="1071"/>
      <c r="X73" s="1071"/>
      <c r="Y73" s="1071"/>
      <c r="Z73" s="1071"/>
      <c r="AA73" s="1071"/>
      <c r="AB73" s="1071"/>
      <c r="AC73" s="1071"/>
      <c r="AD73" s="1071"/>
      <c r="AE73" s="1072"/>
      <c r="AF73" s="1073" t="str">
        <f>IF('02.คีย์เทอม1'!$DQ$5="","",IF('01.ข้อมูลเบื้องต้น'!$F22="SBMLD",VLOOKUP($AL$2,'2.ชื่อนักเรียน'!$A$11:$AF$55,32),'01.ข้อมูลเบื้องต้น'!$E22))</f>
        <v/>
      </c>
      <c r="AG73" s="1074"/>
      <c r="AH73" s="1074"/>
      <c r="AI73" s="1074"/>
      <c r="AJ73" s="1074"/>
      <c r="AK73" s="1074"/>
      <c r="AL73" s="1075"/>
      <c r="AM73" s="706" t="str">
        <f>IF('3.2กลางภาค1'!Q$10="","",IF(A73="","",'3.2กลางภาค1'!Q$10))</f>
        <v/>
      </c>
      <c r="AN73" s="707"/>
      <c r="AO73" s="707"/>
      <c r="AP73" s="707"/>
      <c r="AQ73" s="707"/>
      <c r="AR73" s="707"/>
      <c r="AS73" s="708"/>
      <c r="AT73" s="1109" t="str">
        <f>IF(A73="","",IF(VLOOKUP($AL$2,'3.2กลางภาค1'!$A$11:$V$55,17)="","",VLOOKUP($AL$2,'3.2กลางภาค1'!$A$11:$V$55,17)))</f>
        <v/>
      </c>
      <c r="AU73" s="1110"/>
      <c r="AV73" s="1110"/>
      <c r="AW73" s="1110"/>
      <c r="AX73" s="1110"/>
      <c r="AY73" s="1110"/>
      <c r="AZ73" s="1111"/>
      <c r="BA73" s="1064"/>
      <c r="BB73" s="1065"/>
      <c r="BC73" s="1065"/>
      <c r="BD73" s="1065"/>
      <c r="BE73" s="1065"/>
      <c r="BF73" s="1065"/>
      <c r="BG73" s="1065"/>
      <c r="BH73" s="1065"/>
      <c r="BI73" s="1065"/>
      <c r="BJ73" s="1065"/>
      <c r="BK73" s="1065"/>
      <c r="BL73" s="1065"/>
      <c r="BM73" s="1065"/>
      <c r="BN73" s="1065"/>
      <c r="BO73" s="1065"/>
      <c r="BP73" s="1065"/>
      <c r="BQ73" s="1065"/>
      <c r="BR73" s="1065"/>
      <c r="BS73" s="1065"/>
      <c r="BT73" s="1067"/>
      <c r="BU73" s="217"/>
    </row>
    <row r="74" spans="1:73" ht="24" hidden="1" customHeight="1" x14ac:dyDescent="0.3">
      <c r="A74" s="1068" t="str">
        <f>IF('02.คีย์เทอม1'!$DT$5="","",IF('01.ข้อมูลเบื้องต้น'!$F23="SBMLD",VLOOKUP($AL$2,'2.ชื่อนักเรียน'!$A$11:$AF$55,29),'01.ข้อมูลเบื้องต้น'!$B23))</f>
        <v/>
      </c>
      <c r="B74" s="1069"/>
      <c r="C74" s="1069"/>
      <c r="D74" s="1069"/>
      <c r="E74" s="1069"/>
      <c r="F74" s="1069"/>
      <c r="G74" s="1069"/>
      <c r="H74" s="1070" t="str">
        <f>IF('02.คีย์เทอม1'!$DT$5="","",IF('01.ข้อมูลเบื้องต้น'!$F23="SBMLD",VLOOKUP($AL$2,'2.ชื่อนักเรียน'!$A$11:$AF$55,30),'01.ข้อมูลเบื้องต้น'!$C23))</f>
        <v/>
      </c>
      <c r="I74" s="1071"/>
      <c r="J74" s="1071"/>
      <c r="K74" s="1071"/>
      <c r="L74" s="1071"/>
      <c r="M74" s="1071"/>
      <c r="N74" s="1071"/>
      <c r="O74" s="1071"/>
      <c r="P74" s="1071"/>
      <c r="Q74" s="1071"/>
      <c r="R74" s="1071"/>
      <c r="S74" s="1071"/>
      <c r="T74" s="1071"/>
      <c r="U74" s="1071"/>
      <c r="V74" s="1071"/>
      <c r="W74" s="1071"/>
      <c r="X74" s="1071"/>
      <c r="Y74" s="1071"/>
      <c r="Z74" s="1071"/>
      <c r="AA74" s="1071"/>
      <c r="AB74" s="1071"/>
      <c r="AC74" s="1071"/>
      <c r="AD74" s="1071"/>
      <c r="AE74" s="1072"/>
      <c r="AF74" s="1073" t="str">
        <f>IF('02.คีย์เทอม1'!$DT$5="","",IF('01.ข้อมูลเบื้องต้น'!$F23="SBMLD",VLOOKUP($AL$2,'2.ชื่อนักเรียน'!$A$11:$AF$55,32),'01.ข้อมูลเบื้องต้น'!$E23))</f>
        <v/>
      </c>
      <c r="AG74" s="1074"/>
      <c r="AH74" s="1074"/>
      <c r="AI74" s="1074"/>
      <c r="AJ74" s="1074"/>
      <c r="AK74" s="1074"/>
      <c r="AL74" s="1075"/>
      <c r="AM74" s="706" t="str">
        <f>IF('3.2กลางภาค1'!R$10="","",IF(A74="","",'3.2กลางภาค1'!R$10))</f>
        <v/>
      </c>
      <c r="AN74" s="707"/>
      <c r="AO74" s="707"/>
      <c r="AP74" s="707"/>
      <c r="AQ74" s="707"/>
      <c r="AR74" s="707"/>
      <c r="AS74" s="708"/>
      <c r="AT74" s="1109" t="str">
        <f>IF(A74="","",IF(VLOOKUP($AL$2,'3.2กลางภาค1'!$A$11:$V$55,18)="","",VLOOKUP($AL$2,'3.2กลางภาค1'!$A$11:$V$55,18)))</f>
        <v/>
      </c>
      <c r="AU74" s="1110"/>
      <c r="AV74" s="1110"/>
      <c r="AW74" s="1110"/>
      <c r="AX74" s="1110"/>
      <c r="AY74" s="1110"/>
      <c r="AZ74" s="1111"/>
      <c r="BA74" s="1064"/>
      <c r="BB74" s="1065"/>
      <c r="BC74" s="1065"/>
      <c r="BD74" s="1065"/>
      <c r="BE74" s="1065"/>
      <c r="BF74" s="1065"/>
      <c r="BG74" s="1065"/>
      <c r="BH74" s="1065"/>
      <c r="BI74" s="1065"/>
      <c r="BJ74" s="1065"/>
      <c r="BK74" s="1065"/>
      <c r="BL74" s="1065"/>
      <c r="BM74" s="1065"/>
      <c r="BN74" s="1065"/>
      <c r="BO74" s="1065"/>
      <c r="BP74" s="1065"/>
      <c r="BQ74" s="1065"/>
      <c r="BR74" s="1065"/>
      <c r="BS74" s="1065"/>
      <c r="BT74" s="1067"/>
      <c r="BU74" s="217"/>
    </row>
    <row r="75" spans="1:73" ht="24" hidden="1" customHeight="1" x14ac:dyDescent="0.3">
      <c r="A75" s="1068" t="str">
        <f>IF('02.คีย์เทอม1'!$DW$5="","",IF('01.ข้อมูลเบื้องต้น'!$F24="SBMLD",VLOOKUP($AL$2,'2.ชื่อนักเรียน'!$A$11:$AF$55,29),'01.ข้อมูลเบื้องต้น'!$B24))</f>
        <v/>
      </c>
      <c r="B75" s="1069"/>
      <c r="C75" s="1069"/>
      <c r="D75" s="1069"/>
      <c r="E75" s="1069"/>
      <c r="F75" s="1069"/>
      <c r="G75" s="1069"/>
      <c r="H75" s="1070" t="str">
        <f>IF('02.คีย์เทอม1'!$DW$5="","",IF('01.ข้อมูลเบื้องต้น'!$F24="SBMLD",VLOOKUP($AL$2,'2.ชื่อนักเรียน'!$A$11:$AF$55,30),'01.ข้อมูลเบื้องต้น'!$C24))</f>
        <v/>
      </c>
      <c r="I75" s="1071"/>
      <c r="J75" s="1071"/>
      <c r="K75" s="1071"/>
      <c r="L75" s="1071"/>
      <c r="M75" s="1071"/>
      <c r="N75" s="1071"/>
      <c r="O75" s="1071"/>
      <c r="P75" s="1071"/>
      <c r="Q75" s="1071"/>
      <c r="R75" s="1071"/>
      <c r="S75" s="1071"/>
      <c r="T75" s="1071"/>
      <c r="U75" s="1071"/>
      <c r="V75" s="1071"/>
      <c r="W75" s="1071"/>
      <c r="X75" s="1071"/>
      <c r="Y75" s="1071"/>
      <c r="Z75" s="1071"/>
      <c r="AA75" s="1071"/>
      <c r="AB75" s="1071"/>
      <c r="AC75" s="1071"/>
      <c r="AD75" s="1071"/>
      <c r="AE75" s="1072"/>
      <c r="AF75" s="1073" t="str">
        <f>IF('02.คีย์เทอม1'!$DW$5="","",IF('01.ข้อมูลเบื้องต้น'!$F24="SBMLD",VLOOKUP($AL$2,'2.ชื่อนักเรียน'!$A$11:$AF$55,32),'01.ข้อมูลเบื้องต้น'!$E24))</f>
        <v/>
      </c>
      <c r="AG75" s="1074"/>
      <c r="AH75" s="1074"/>
      <c r="AI75" s="1074"/>
      <c r="AJ75" s="1074"/>
      <c r="AK75" s="1074"/>
      <c r="AL75" s="1075"/>
      <c r="AM75" s="706" t="str">
        <f>IF('3.2กลางภาค1'!S$10="","",IF(A75="","",'3.2กลางภาค1'!S$10))</f>
        <v/>
      </c>
      <c r="AN75" s="707"/>
      <c r="AO75" s="707"/>
      <c r="AP75" s="707"/>
      <c r="AQ75" s="707"/>
      <c r="AR75" s="707"/>
      <c r="AS75" s="708"/>
      <c r="AT75" s="1109" t="str">
        <f>IF(A75="","",IF(VLOOKUP($AL$2,'3.2กลางภาค1'!$A$11:$V$55,19)="","",VLOOKUP($AL$2,'3.2กลางภาค1'!$A$11:$V$55,19)))</f>
        <v/>
      </c>
      <c r="AU75" s="1110"/>
      <c r="AV75" s="1110"/>
      <c r="AW75" s="1110"/>
      <c r="AX75" s="1110"/>
      <c r="AY75" s="1110"/>
      <c r="AZ75" s="1111"/>
      <c r="BA75" s="1064"/>
      <c r="BB75" s="1065"/>
      <c r="BC75" s="1065"/>
      <c r="BD75" s="1065"/>
      <c r="BE75" s="1065"/>
      <c r="BF75" s="1065"/>
      <c r="BG75" s="1065"/>
      <c r="BH75" s="1065"/>
      <c r="BI75" s="1065"/>
      <c r="BJ75" s="1065"/>
      <c r="BK75" s="1065"/>
      <c r="BL75" s="1065"/>
      <c r="BM75" s="1065"/>
      <c r="BN75" s="1065"/>
      <c r="BO75" s="1065"/>
      <c r="BP75" s="1065"/>
      <c r="BQ75" s="1065"/>
      <c r="BR75" s="1065"/>
      <c r="BS75" s="1065"/>
      <c r="BT75" s="1067"/>
      <c r="BU75" s="217"/>
    </row>
    <row r="76" spans="1:73" ht="24" hidden="1" customHeight="1" x14ac:dyDescent="0.3">
      <c r="A76" s="1104" t="s">
        <v>113</v>
      </c>
      <c r="B76" s="1105"/>
      <c r="C76" s="1105"/>
      <c r="D76" s="1105"/>
      <c r="E76" s="1105"/>
      <c r="F76" s="1105"/>
      <c r="G76" s="1105"/>
      <c r="H76" s="1105"/>
      <c r="I76" s="1105"/>
      <c r="J76" s="1105"/>
      <c r="K76" s="1105"/>
      <c r="L76" s="1105"/>
      <c r="M76" s="1105"/>
      <c r="N76" s="1105"/>
      <c r="O76" s="1105"/>
      <c r="P76" s="1105"/>
      <c r="Q76" s="1105"/>
      <c r="R76" s="1105"/>
      <c r="S76" s="1105"/>
      <c r="T76" s="1105"/>
      <c r="U76" s="1105"/>
      <c r="V76" s="1105"/>
      <c r="W76" s="1105"/>
      <c r="X76" s="1105"/>
      <c r="Y76" s="1105"/>
      <c r="Z76" s="1105"/>
      <c r="AA76" s="1105"/>
      <c r="AB76" s="1105"/>
      <c r="AC76" s="1105"/>
      <c r="AD76" s="1105"/>
      <c r="AE76" s="1105"/>
      <c r="AF76" s="1105"/>
      <c r="AG76" s="1105"/>
      <c r="AH76" s="1105"/>
      <c r="AI76" s="1105"/>
      <c r="AJ76" s="1105"/>
      <c r="AK76" s="1105"/>
      <c r="AL76" s="1106"/>
      <c r="AM76" s="728" t="str">
        <f>IF(AM59="","",SUM(AM59:AS68,AM70:AS75))</f>
        <v/>
      </c>
      <c r="AN76" s="729"/>
      <c r="AO76" s="729"/>
      <c r="AP76" s="729"/>
      <c r="AQ76" s="729"/>
      <c r="AR76" s="729"/>
      <c r="AS76" s="729"/>
      <c r="AT76" s="1107" t="str">
        <f>IF(AT59="","",SUM(AT59:AZ68,AT70:AZ75))</f>
        <v/>
      </c>
      <c r="AU76" s="1077"/>
      <c r="AV76" s="1077"/>
      <c r="AW76" s="1077"/>
      <c r="AX76" s="1077"/>
      <c r="AY76" s="1077"/>
      <c r="AZ76" s="1077"/>
      <c r="BA76" s="1064"/>
      <c r="BB76" s="1065"/>
      <c r="BC76" s="1065"/>
      <c r="BD76" s="1065"/>
      <c r="BE76" s="1065"/>
      <c r="BF76" s="1065"/>
      <c r="BG76" s="1065"/>
      <c r="BH76" s="1065"/>
      <c r="BI76" s="1065"/>
      <c r="BJ76" s="1065"/>
      <c r="BK76" s="1065"/>
      <c r="BL76" s="1065"/>
      <c r="BM76" s="1065"/>
      <c r="BN76" s="1065"/>
      <c r="BO76" s="1065"/>
      <c r="BP76" s="1065"/>
      <c r="BQ76" s="1065"/>
      <c r="BR76" s="1065"/>
      <c r="BS76" s="1065"/>
      <c r="BT76" s="1067"/>
      <c r="BU76" s="217"/>
    </row>
    <row r="77" spans="1:73" ht="25.15" hidden="1" customHeight="1" x14ac:dyDescent="0.2">
      <c r="A77" s="726"/>
      <c r="B77" s="720"/>
      <c r="C77" s="720"/>
      <c r="D77" s="720"/>
      <c r="E77" s="720"/>
      <c r="F77" s="720"/>
      <c r="G77" s="720"/>
      <c r="H77" s="720"/>
      <c r="I77" s="720"/>
      <c r="J77" s="720"/>
      <c r="K77" s="720"/>
      <c r="L77" s="720"/>
      <c r="M77" s="720"/>
      <c r="N77" s="720"/>
      <c r="O77" s="720"/>
      <c r="P77" s="720"/>
      <c r="Q77" s="720"/>
      <c r="R77" s="720"/>
      <c r="S77" s="720"/>
      <c r="T77" s="720"/>
      <c r="U77" s="720"/>
      <c r="V77" s="720"/>
      <c r="W77" s="720"/>
      <c r="X77" s="720"/>
      <c r="Y77" s="720"/>
      <c r="Z77" s="720"/>
      <c r="AA77" s="720"/>
      <c r="AB77" s="720"/>
      <c r="AC77" s="720"/>
      <c r="AD77" s="720"/>
      <c r="AE77" s="720"/>
      <c r="AF77" s="720"/>
      <c r="AG77" s="720"/>
      <c r="AH77" s="720"/>
      <c r="AI77" s="720"/>
      <c r="AJ77" s="720"/>
      <c r="AK77" s="720"/>
      <c r="AL77" s="720"/>
      <c r="AM77" s="720"/>
      <c r="AN77" s="720"/>
      <c r="AO77" s="720"/>
      <c r="AP77" s="720"/>
      <c r="AQ77" s="720"/>
      <c r="AR77" s="720"/>
      <c r="AS77" s="720"/>
      <c r="AT77" s="720"/>
      <c r="AU77" s="720"/>
      <c r="AV77" s="720"/>
      <c r="AW77" s="720"/>
      <c r="AX77" s="720"/>
      <c r="AY77" s="720"/>
      <c r="AZ77" s="720"/>
      <c r="BA77" s="720"/>
      <c r="BB77" s="720"/>
      <c r="BC77" s="720"/>
      <c r="BD77" s="720"/>
      <c r="BE77" s="720"/>
      <c r="BF77" s="720"/>
      <c r="BG77" s="720"/>
      <c r="BH77" s="720"/>
      <c r="BI77" s="720"/>
      <c r="BJ77" s="720"/>
      <c r="BK77" s="720"/>
      <c r="BL77" s="720"/>
      <c r="BM77" s="720"/>
      <c r="BN77" s="720"/>
      <c r="BO77" s="720"/>
      <c r="BP77" s="720"/>
      <c r="BQ77" s="720"/>
      <c r="BR77" s="720"/>
      <c r="BS77" s="720"/>
      <c r="BT77" s="727"/>
      <c r="BU77" s="341"/>
    </row>
    <row r="78" spans="1:73" hidden="1" x14ac:dyDescent="0.2">
      <c r="A78" s="469"/>
      <c r="B78" s="469"/>
      <c r="C78" s="469"/>
      <c r="D78" s="469"/>
      <c r="E78" s="469"/>
      <c r="F78" s="469"/>
      <c r="G78" s="469"/>
      <c r="H78" s="469"/>
      <c r="I78" s="469"/>
      <c r="J78" s="469"/>
      <c r="K78" s="468"/>
      <c r="L78" s="468"/>
      <c r="M78" s="468"/>
      <c r="N78" s="468"/>
      <c r="O78" s="468"/>
      <c r="P78" s="468"/>
      <c r="Q78" s="468"/>
      <c r="R78" s="468"/>
      <c r="S78" s="468"/>
      <c r="T78" s="468"/>
      <c r="U78" s="468"/>
      <c r="V78" s="468"/>
      <c r="W78" s="468"/>
      <c r="X78" s="468"/>
      <c r="Y78" s="468"/>
      <c r="Z78" s="468"/>
      <c r="AA78" s="468"/>
      <c r="AB78" s="468"/>
      <c r="AC78" s="468"/>
      <c r="AD78" s="468"/>
      <c r="AE78" s="468"/>
      <c r="AF78" s="468"/>
      <c r="AG78" s="468"/>
      <c r="AH78" s="468"/>
      <c r="AI78" s="468"/>
      <c r="AJ78" s="468"/>
      <c r="AK78" s="468"/>
      <c r="AL78" s="468"/>
      <c r="AM78" s="468"/>
      <c r="AN78" s="468"/>
      <c r="AO78" s="468"/>
      <c r="AP78" s="468"/>
      <c r="AQ78" s="468"/>
      <c r="AR78" s="468"/>
      <c r="AS78" s="468"/>
      <c r="AT78" s="468"/>
      <c r="AU78" s="468"/>
      <c r="AV78" s="468"/>
      <c r="AW78" s="468"/>
      <c r="AX78" s="468"/>
      <c r="AY78" s="468"/>
      <c r="AZ78" s="468"/>
      <c r="BA78" s="468"/>
      <c r="BB78" s="468"/>
      <c r="BC78" s="468"/>
      <c r="BD78" s="468"/>
      <c r="BE78" s="468"/>
      <c r="BF78" s="468"/>
      <c r="BG78" s="468"/>
      <c r="BH78" s="468"/>
      <c r="BI78" s="468"/>
      <c r="BJ78" s="468"/>
      <c r="BK78" s="468"/>
      <c r="BL78" s="468"/>
      <c r="BM78" s="468"/>
      <c r="BN78" s="468"/>
      <c r="BO78" s="468"/>
      <c r="BP78" s="468"/>
      <c r="BQ78" s="468"/>
      <c r="BR78" s="468"/>
      <c r="BS78" s="468"/>
      <c r="BT78" s="468"/>
    </row>
    <row r="79" spans="1:73" hidden="1" x14ac:dyDescent="0.2">
      <c r="A79" s="474"/>
      <c r="B79" s="474"/>
      <c r="C79" s="474"/>
      <c r="D79" s="474"/>
      <c r="E79" s="474"/>
      <c r="F79" s="474"/>
      <c r="G79" s="474"/>
      <c r="H79" s="474"/>
      <c r="I79" s="474"/>
      <c r="J79" s="474"/>
      <c r="K79" s="474"/>
      <c r="L79" s="474"/>
      <c r="M79" s="474"/>
      <c r="N79" s="474"/>
      <c r="O79" s="474"/>
      <c r="P79" s="474"/>
      <c r="Q79" s="474"/>
      <c r="R79" s="474"/>
      <c r="S79" s="474"/>
      <c r="T79" s="474"/>
      <c r="U79" s="474"/>
      <c r="V79" s="474"/>
      <c r="W79" s="474"/>
      <c r="X79" s="474"/>
      <c r="Y79" s="474"/>
      <c r="Z79" s="474"/>
      <c r="AA79" s="474"/>
      <c r="AB79" s="474"/>
      <c r="AC79" s="474"/>
      <c r="AD79" s="474"/>
      <c r="AE79" s="474"/>
      <c r="AF79" s="470"/>
      <c r="AG79" s="470"/>
      <c r="AH79" s="470"/>
      <c r="AI79" s="470"/>
      <c r="AJ79" s="470"/>
      <c r="AK79" s="470"/>
      <c r="AL79" s="470"/>
      <c r="AM79" s="470"/>
      <c r="AN79" s="470"/>
      <c r="AO79" s="470"/>
      <c r="AP79" s="470"/>
      <c r="AQ79" s="470"/>
      <c r="AR79" s="470"/>
      <c r="AS79" s="470"/>
      <c r="AT79" s="468"/>
      <c r="AU79" s="468"/>
      <c r="AV79" s="468"/>
      <c r="AW79" s="468"/>
      <c r="AX79" s="468"/>
      <c r="AY79" s="468"/>
      <c r="AZ79" s="468"/>
      <c r="BA79" s="468"/>
      <c r="BB79" s="468"/>
      <c r="BC79" s="468"/>
      <c r="BD79" s="468"/>
      <c r="BE79" s="468"/>
      <c r="BF79" s="468"/>
      <c r="BG79" s="468"/>
      <c r="BH79" s="468"/>
      <c r="BI79" s="468"/>
      <c r="BJ79" s="468"/>
      <c r="BK79" s="468"/>
      <c r="BL79" s="468"/>
      <c r="BM79" s="468"/>
      <c r="BN79" s="468"/>
      <c r="BO79" s="468"/>
      <c r="BP79" s="468"/>
      <c r="BQ79" s="468"/>
      <c r="BR79" s="468"/>
      <c r="BS79" s="468"/>
      <c r="BT79" s="468"/>
    </row>
    <row r="80" spans="1:73" hidden="1" x14ac:dyDescent="0.2">
      <c r="A80" s="474"/>
      <c r="B80" s="474"/>
      <c r="C80" s="474"/>
      <c r="D80" s="1103" t="s">
        <v>6</v>
      </c>
      <c r="E80" s="1103"/>
      <c r="F80" s="1103"/>
      <c r="G80" s="472"/>
      <c r="H80" s="472"/>
      <c r="I80" s="472"/>
      <c r="J80" s="472"/>
      <c r="K80" s="472"/>
      <c r="L80" s="472"/>
      <c r="M80" s="472"/>
      <c r="N80" s="472"/>
      <c r="O80" s="472"/>
      <c r="P80" s="472"/>
      <c r="Q80" s="472"/>
      <c r="R80" s="472"/>
      <c r="S80" s="472"/>
      <c r="T80" s="472"/>
      <c r="U80" s="472"/>
      <c r="V80" s="472"/>
      <c r="W80" s="472"/>
      <c r="X80" s="474"/>
      <c r="Y80" s="474"/>
      <c r="Z80" s="474"/>
      <c r="AA80" s="474"/>
      <c r="AB80" s="474"/>
      <c r="AC80" s="474"/>
      <c r="AD80" s="474"/>
      <c r="AE80" s="474"/>
      <c r="AF80" s="474"/>
      <c r="AG80" s="474"/>
      <c r="AH80" s="474"/>
      <c r="AI80" s="474"/>
      <c r="AJ80" s="474"/>
      <c r="AK80" s="474"/>
      <c r="AL80" s="474"/>
      <c r="AM80" s="470"/>
      <c r="AN80" s="470"/>
      <c r="AO80" s="470"/>
      <c r="AP80" s="470"/>
      <c r="AQ80" s="470"/>
      <c r="AR80" s="470"/>
      <c r="AS80" s="470"/>
      <c r="AT80" s="468"/>
      <c r="AU80" s="468"/>
      <c r="AV80" s="468"/>
      <c r="AW80" s="468"/>
      <c r="AX80" s="1103" t="s">
        <v>6</v>
      </c>
      <c r="AY80" s="1103"/>
      <c r="AZ80" s="1103"/>
      <c r="BA80" s="472"/>
      <c r="BB80" s="472"/>
      <c r="BC80" s="472"/>
      <c r="BD80" s="472"/>
      <c r="BE80" s="472"/>
      <c r="BF80" s="472"/>
      <c r="BG80" s="472"/>
      <c r="BH80" s="472"/>
      <c r="BI80" s="472"/>
      <c r="BJ80" s="472"/>
      <c r="BK80" s="472"/>
      <c r="BL80" s="472"/>
      <c r="BM80" s="472"/>
      <c r="BN80" s="472"/>
      <c r="BO80" s="472"/>
      <c r="BP80" s="472"/>
      <c r="BQ80" s="472"/>
      <c r="BR80" s="469"/>
      <c r="BS80" s="469"/>
      <c r="BT80" s="469"/>
      <c r="BU80" s="81"/>
    </row>
    <row r="81" spans="1:73" hidden="1" x14ac:dyDescent="0.2">
      <c r="A81" s="469"/>
      <c r="B81" s="469"/>
      <c r="C81" s="469"/>
      <c r="D81" s="1108" t="s">
        <v>7</v>
      </c>
      <c r="E81" s="1108"/>
      <c r="F81" s="1108"/>
      <c r="G81" s="1108"/>
      <c r="H81" s="1108"/>
      <c r="I81" s="1108"/>
      <c r="J81" s="1108"/>
      <c r="K81" s="1108"/>
      <c r="L81" s="1108"/>
      <c r="M81" s="1108"/>
      <c r="N81" s="1108"/>
      <c r="O81" s="1108"/>
      <c r="P81" s="1108"/>
      <c r="Q81" s="1108"/>
      <c r="R81" s="1108"/>
      <c r="S81" s="1108"/>
      <c r="T81" s="1108"/>
      <c r="U81" s="1108"/>
      <c r="V81" s="1108"/>
      <c r="W81" s="1108"/>
      <c r="X81" s="469"/>
      <c r="Y81" s="469"/>
      <c r="Z81" s="469"/>
      <c r="AA81" s="469"/>
      <c r="AB81" s="469"/>
      <c r="AC81" s="469"/>
      <c r="AD81" s="469"/>
      <c r="AE81" s="469"/>
      <c r="AF81" s="475"/>
      <c r="AG81" s="475"/>
      <c r="AH81" s="475"/>
      <c r="AI81" s="475"/>
      <c r="AJ81" s="475"/>
      <c r="AK81" s="475"/>
      <c r="AL81" s="475"/>
      <c r="AM81" s="475"/>
      <c r="AN81" s="475"/>
      <c r="AO81" s="475"/>
      <c r="AP81" s="475"/>
      <c r="AQ81" s="475"/>
      <c r="AR81" s="475"/>
      <c r="AS81" s="475"/>
      <c r="AT81" s="468"/>
      <c r="AU81" s="468"/>
      <c r="AV81" s="468"/>
      <c r="AW81" s="468"/>
      <c r="AX81" s="1108" t="str">
        <f>IF('01.ข้อมูลเบื้องต้น'!$K$10='01.ข้อมูลเบื้องต้น'!$K$8,"รองผู้อำนวยการสถานศึกษา","ผู้อำนวยการสถานศึกษา")</f>
        <v>ผู้อำนวยการสถานศึกษา</v>
      </c>
      <c r="AY81" s="1108"/>
      <c r="AZ81" s="1108"/>
      <c r="BA81" s="1108"/>
      <c r="BB81" s="1108"/>
      <c r="BC81" s="1108"/>
      <c r="BD81" s="1108"/>
      <c r="BE81" s="1108"/>
      <c r="BF81" s="1108"/>
      <c r="BG81" s="1108"/>
      <c r="BH81" s="1108"/>
      <c r="BI81" s="1108"/>
      <c r="BJ81" s="1108"/>
      <c r="BK81" s="1108"/>
      <c r="BL81" s="1108"/>
      <c r="BM81" s="1108"/>
      <c r="BN81" s="1108"/>
      <c r="BO81" s="1108"/>
      <c r="BP81" s="1108"/>
      <c r="BQ81" s="1108"/>
      <c r="BR81" s="469"/>
      <c r="BS81" s="469"/>
      <c r="BT81" s="469"/>
      <c r="BU81" s="81"/>
    </row>
    <row r="82" spans="1:73" hidden="1" x14ac:dyDescent="0.2">
      <c r="A82" s="469"/>
      <c r="B82" s="469"/>
      <c r="C82" s="469"/>
      <c r="D82" s="469"/>
      <c r="E82" s="469"/>
      <c r="F82" s="469"/>
      <c r="G82" s="469"/>
      <c r="H82" s="469"/>
      <c r="I82" s="469"/>
      <c r="J82" s="469"/>
      <c r="K82" s="469"/>
      <c r="L82" s="469"/>
      <c r="M82" s="469"/>
      <c r="N82" s="469"/>
      <c r="O82" s="469"/>
      <c r="P82" s="469"/>
      <c r="Q82" s="469"/>
      <c r="R82" s="469"/>
      <c r="S82" s="469"/>
      <c r="T82" s="469"/>
      <c r="U82" s="469"/>
      <c r="V82" s="469"/>
      <c r="W82" s="469"/>
      <c r="X82" s="469"/>
      <c r="Y82" s="469"/>
      <c r="Z82" s="469"/>
      <c r="AA82" s="469"/>
      <c r="AB82" s="469"/>
      <c r="AC82" s="469"/>
      <c r="AD82" s="469"/>
      <c r="AE82" s="469"/>
      <c r="AF82" s="475"/>
      <c r="AG82" s="475"/>
      <c r="AH82" s="475"/>
      <c r="AI82" s="475"/>
      <c r="AJ82" s="475"/>
      <c r="AK82" s="475"/>
      <c r="AL82" s="475"/>
      <c r="AM82" s="475"/>
      <c r="AN82" s="475"/>
      <c r="AO82" s="475"/>
      <c r="AP82" s="475"/>
      <c r="AQ82" s="475"/>
      <c r="AR82" s="475"/>
      <c r="AS82" s="475"/>
      <c r="AT82" s="468"/>
      <c r="AU82" s="468"/>
      <c r="AV82" s="468"/>
      <c r="AW82" s="468"/>
      <c r="AX82" s="1102" t="str">
        <f>IF('01.ข้อมูลเบื้องต้น'!$K$10='01.ข้อมูลเบื้องต้น'!$K$8,"รักษาราชการแทนผู้อำนวยการสถานศึกษา","")</f>
        <v/>
      </c>
      <c r="AY82" s="1102"/>
      <c r="AZ82" s="1102"/>
      <c r="BA82" s="1102"/>
      <c r="BB82" s="1102"/>
      <c r="BC82" s="1102"/>
      <c r="BD82" s="1102"/>
      <c r="BE82" s="1102"/>
      <c r="BF82" s="1102"/>
      <c r="BG82" s="1102"/>
      <c r="BH82" s="1102"/>
      <c r="BI82" s="1102"/>
      <c r="BJ82" s="1102"/>
      <c r="BK82" s="1102"/>
      <c r="BL82" s="1102"/>
      <c r="BM82" s="1102"/>
      <c r="BN82" s="1102"/>
      <c r="BO82" s="1102"/>
      <c r="BP82" s="1102"/>
      <c r="BQ82" s="1102"/>
      <c r="BR82" s="469"/>
      <c r="BS82" s="469"/>
      <c r="BT82" s="469"/>
      <c r="BU82" s="81"/>
    </row>
    <row r="83" spans="1:73" hidden="1" x14ac:dyDescent="0.2">
      <c r="A83" s="469"/>
      <c r="B83" s="469"/>
      <c r="C83" s="469"/>
      <c r="D83" s="469"/>
      <c r="E83" s="469"/>
      <c r="F83" s="469"/>
      <c r="G83" s="469"/>
      <c r="H83" s="469"/>
      <c r="I83" s="469"/>
      <c r="J83" s="469"/>
      <c r="K83" s="469"/>
      <c r="L83" s="469"/>
      <c r="M83" s="469"/>
      <c r="N83" s="469"/>
      <c r="O83" s="469"/>
      <c r="P83" s="469"/>
      <c r="Q83" s="469"/>
      <c r="R83" s="469"/>
      <c r="S83" s="469"/>
      <c r="T83" s="469"/>
      <c r="U83" s="469"/>
      <c r="V83" s="469"/>
      <c r="W83" s="469"/>
      <c r="X83" s="469"/>
      <c r="Y83" s="469"/>
      <c r="Z83" s="1103" t="s">
        <v>6</v>
      </c>
      <c r="AA83" s="1103"/>
      <c r="AB83" s="1103"/>
      <c r="AC83" s="472"/>
      <c r="AD83" s="472"/>
      <c r="AE83" s="472"/>
      <c r="AF83" s="472"/>
      <c r="AG83" s="472"/>
      <c r="AH83" s="472"/>
      <c r="AI83" s="472"/>
      <c r="AJ83" s="472"/>
      <c r="AK83" s="472"/>
      <c r="AL83" s="472"/>
      <c r="AM83" s="472"/>
      <c r="AN83" s="472"/>
      <c r="AO83" s="472"/>
      <c r="AP83" s="472"/>
      <c r="AQ83" s="472"/>
      <c r="AR83" s="472"/>
      <c r="AS83" s="472"/>
      <c r="AT83" s="468"/>
      <c r="AU83" s="468"/>
      <c r="AV83" s="468"/>
      <c r="AW83" s="468"/>
      <c r="AX83" s="468"/>
      <c r="AY83" s="468"/>
      <c r="AZ83" s="468"/>
      <c r="BA83" s="469"/>
      <c r="BB83" s="469"/>
      <c r="BC83" s="469"/>
      <c r="BD83" s="469"/>
      <c r="BE83" s="469"/>
      <c r="BF83" s="469"/>
      <c r="BG83" s="469"/>
      <c r="BH83" s="469"/>
      <c r="BI83" s="469"/>
      <c r="BJ83" s="469"/>
      <c r="BK83" s="469"/>
      <c r="BL83" s="469"/>
      <c r="BM83" s="469"/>
      <c r="BN83" s="469"/>
      <c r="BO83" s="469"/>
      <c r="BP83" s="469"/>
      <c r="BQ83" s="469"/>
      <c r="BR83" s="469"/>
      <c r="BS83" s="469"/>
      <c r="BT83" s="469"/>
      <c r="BU83" s="81"/>
    </row>
    <row r="84" spans="1:73" ht="24.6" hidden="1" customHeight="1" x14ac:dyDescent="0.2">
      <c r="A84" s="469"/>
      <c r="B84" s="469"/>
      <c r="C84" s="469"/>
      <c r="D84" s="469"/>
      <c r="E84" s="469"/>
      <c r="F84" s="469"/>
      <c r="G84" s="469"/>
      <c r="H84" s="469"/>
      <c r="I84" s="469"/>
      <c r="J84" s="469"/>
      <c r="K84" s="469"/>
      <c r="L84" s="469"/>
      <c r="M84" s="469"/>
      <c r="N84" s="469"/>
      <c r="O84" s="469"/>
      <c r="P84" s="469"/>
      <c r="Q84" s="469"/>
      <c r="R84" s="469"/>
      <c r="S84" s="469"/>
      <c r="T84" s="469"/>
      <c r="U84" s="469"/>
      <c r="V84" s="469"/>
      <c r="W84" s="469"/>
      <c r="X84" s="469"/>
      <c r="Y84" s="469"/>
      <c r="Z84" s="473" t="s">
        <v>80</v>
      </c>
      <c r="AA84" s="473"/>
      <c r="AB84" s="473"/>
      <c r="AC84" s="473"/>
      <c r="AD84" s="473"/>
      <c r="AE84" s="473"/>
      <c r="AF84" s="473"/>
      <c r="AG84" s="473"/>
      <c r="AH84" s="473"/>
      <c r="AI84" s="473"/>
      <c r="AJ84" s="473"/>
      <c r="AK84" s="473"/>
      <c r="AL84" s="473"/>
      <c r="AM84" s="473"/>
      <c r="AN84" s="473"/>
      <c r="AO84" s="473"/>
      <c r="AP84" s="473"/>
      <c r="AQ84" s="473"/>
      <c r="AR84" s="473"/>
      <c r="AS84" s="473"/>
      <c r="AT84" s="468"/>
      <c r="AU84" s="468"/>
      <c r="AV84" s="468"/>
      <c r="AW84" s="468"/>
      <c r="AX84" s="468"/>
      <c r="AY84" s="468"/>
      <c r="AZ84" s="468"/>
      <c r="BA84" s="469"/>
      <c r="BB84" s="469"/>
      <c r="BC84" s="469"/>
      <c r="BD84" s="469"/>
      <c r="BE84" s="469"/>
      <c r="BF84" s="469"/>
      <c r="BG84" s="469"/>
      <c r="BH84" s="469"/>
      <c r="BI84" s="469"/>
      <c r="BJ84" s="469"/>
      <c r="BK84" s="469"/>
      <c r="BL84" s="469"/>
      <c r="BM84" s="469"/>
      <c r="BN84" s="469"/>
      <c r="BO84" s="469"/>
      <c r="BP84" s="469"/>
      <c r="BQ84" s="469"/>
      <c r="BR84" s="469"/>
      <c r="BS84" s="469"/>
      <c r="BT84" s="469"/>
      <c r="BU84" s="81"/>
    </row>
    <row r="85" spans="1:73" hidden="1" x14ac:dyDescent="0.2">
      <c r="A85" s="469"/>
      <c r="B85" s="469"/>
      <c r="C85" s="469"/>
      <c r="D85" s="469"/>
      <c r="E85" s="469"/>
      <c r="F85" s="469"/>
      <c r="G85" s="469"/>
      <c r="H85" s="469"/>
      <c r="I85" s="469"/>
      <c r="J85" s="469"/>
      <c r="K85" s="469"/>
      <c r="L85" s="469"/>
      <c r="M85" s="469"/>
      <c r="N85" s="469"/>
      <c r="O85" s="469"/>
      <c r="P85" s="469"/>
      <c r="Q85" s="469"/>
      <c r="R85" s="469"/>
      <c r="S85" s="469"/>
      <c r="T85" s="469"/>
      <c r="U85" s="469"/>
      <c r="V85" s="469"/>
      <c r="W85" s="469"/>
      <c r="X85" s="469"/>
      <c r="Y85" s="469"/>
      <c r="Z85" s="473"/>
      <c r="AA85" s="473"/>
      <c r="AB85" s="473"/>
      <c r="AC85" s="473"/>
      <c r="AD85" s="473"/>
      <c r="AE85" s="473"/>
      <c r="AF85" s="473"/>
      <c r="AG85" s="473"/>
      <c r="AH85" s="473"/>
      <c r="AI85" s="473"/>
      <c r="AJ85" s="473"/>
      <c r="AK85" s="473"/>
      <c r="AL85" s="473"/>
      <c r="AM85" s="473"/>
      <c r="AN85" s="473"/>
      <c r="AO85" s="473"/>
      <c r="AP85" s="473"/>
      <c r="AQ85" s="473"/>
      <c r="AR85" s="473"/>
      <c r="AS85" s="473"/>
      <c r="AT85" s="468"/>
      <c r="AU85" s="468"/>
      <c r="AV85" s="468"/>
      <c r="AW85" s="468"/>
      <c r="AX85" s="468"/>
      <c r="AY85" s="468"/>
      <c r="AZ85" s="468"/>
      <c r="BA85" s="469"/>
      <c r="BB85" s="469"/>
      <c r="BC85" s="469"/>
      <c r="BD85" s="469"/>
      <c r="BE85" s="469"/>
      <c r="BF85" s="469"/>
      <c r="BG85" s="469"/>
      <c r="BH85" s="469"/>
      <c r="BI85" s="469"/>
      <c r="BJ85" s="469"/>
      <c r="BK85" s="469"/>
      <c r="BL85" s="469"/>
      <c r="BM85" s="469"/>
      <c r="BN85" s="469"/>
      <c r="BO85" s="469"/>
      <c r="BP85" s="469"/>
      <c r="BQ85" s="469"/>
      <c r="BR85" s="469"/>
      <c r="BS85" s="469"/>
      <c r="BT85" s="469"/>
      <c r="BU85" s="81"/>
    </row>
    <row r="86" spans="1:73" hidden="1" x14ac:dyDescent="0.2">
      <c r="A86" s="469"/>
      <c r="B86" s="469"/>
      <c r="C86" s="469"/>
      <c r="D86" s="469"/>
      <c r="E86" s="469"/>
      <c r="F86" s="469"/>
      <c r="G86" s="469"/>
      <c r="H86" s="469"/>
      <c r="I86" s="469"/>
      <c r="J86" s="469"/>
      <c r="K86" s="469"/>
      <c r="L86" s="469"/>
      <c r="M86" s="469"/>
      <c r="N86" s="469"/>
      <c r="O86" s="469"/>
      <c r="P86" s="469"/>
      <c r="Q86" s="469"/>
      <c r="R86" s="469"/>
      <c r="S86" s="469"/>
      <c r="T86" s="469"/>
      <c r="U86" s="469"/>
      <c r="V86" s="469"/>
      <c r="W86" s="469"/>
      <c r="X86" s="469"/>
      <c r="Y86" s="469"/>
      <c r="Z86" s="473"/>
      <c r="AA86" s="473"/>
      <c r="AB86" s="473"/>
      <c r="AC86" s="473"/>
      <c r="AD86" s="473"/>
      <c r="AE86" s="473"/>
      <c r="AF86" s="473"/>
      <c r="AG86" s="473"/>
      <c r="AH86" s="473"/>
      <c r="AI86" s="473"/>
      <c r="AJ86" s="473"/>
      <c r="AK86" s="473"/>
      <c r="AL86" s="473"/>
      <c r="AM86" s="473"/>
      <c r="AN86" s="473"/>
      <c r="AO86" s="473"/>
      <c r="AP86" s="473"/>
      <c r="AQ86" s="473"/>
      <c r="AR86" s="473"/>
      <c r="AS86" s="473"/>
      <c r="AT86" s="468"/>
      <c r="AU86" s="468"/>
      <c r="AV86" s="468"/>
      <c r="AW86" s="468"/>
      <c r="AX86" s="468"/>
      <c r="AY86" s="468"/>
      <c r="AZ86" s="468"/>
      <c r="BA86" s="469"/>
      <c r="BB86" s="469"/>
      <c r="BC86" s="469"/>
      <c r="BD86" s="469"/>
      <c r="BE86" s="469"/>
      <c r="BF86" s="469"/>
      <c r="BG86" s="469"/>
      <c r="BH86" s="469"/>
      <c r="BI86" s="469"/>
      <c r="BJ86" s="469"/>
      <c r="BK86" s="469"/>
      <c r="BL86" s="469"/>
      <c r="BM86" s="469"/>
      <c r="BN86" s="469"/>
      <c r="BO86" s="469"/>
      <c r="BP86" s="469"/>
      <c r="BQ86" s="469"/>
      <c r="BR86" s="469"/>
      <c r="BS86" s="469"/>
      <c r="BT86" s="469"/>
      <c r="BU86" s="81"/>
    </row>
    <row r="87" spans="1:73" hidden="1" x14ac:dyDescent="0.2">
      <c r="A87" s="469"/>
      <c r="B87" s="469"/>
      <c r="C87" s="469"/>
      <c r="D87" s="469"/>
      <c r="E87" s="469"/>
      <c r="F87" s="469"/>
      <c r="G87" s="469"/>
      <c r="H87" s="469"/>
      <c r="I87" s="469"/>
      <c r="J87" s="469"/>
      <c r="K87" s="469"/>
      <c r="L87" s="469"/>
      <c r="M87" s="469"/>
      <c r="N87" s="469"/>
      <c r="O87" s="469"/>
      <c r="P87" s="469"/>
      <c r="Q87" s="469"/>
      <c r="R87" s="469"/>
      <c r="S87" s="469"/>
      <c r="T87" s="469"/>
      <c r="U87" s="469"/>
      <c r="V87" s="469"/>
      <c r="W87" s="469"/>
      <c r="X87" s="469"/>
      <c r="Y87" s="469"/>
      <c r="Z87" s="469"/>
      <c r="AA87" s="469"/>
      <c r="AB87" s="469"/>
      <c r="AC87" s="469"/>
      <c r="AD87" s="469"/>
      <c r="AE87" s="469"/>
      <c r="AF87" s="469"/>
      <c r="AG87" s="469"/>
      <c r="AH87" s="469"/>
      <c r="AI87" s="469"/>
      <c r="AJ87" s="469"/>
      <c r="AK87" s="469"/>
      <c r="AL87" s="469"/>
      <c r="AM87" s="469"/>
      <c r="AN87" s="469"/>
      <c r="AO87" s="469"/>
      <c r="AP87" s="469"/>
      <c r="AQ87" s="469"/>
      <c r="AR87" s="469"/>
      <c r="AS87" s="469"/>
      <c r="AT87" s="468"/>
      <c r="AU87" s="468"/>
      <c r="AV87" s="468"/>
      <c r="AW87" s="468"/>
      <c r="AX87" s="468"/>
      <c r="AY87" s="468"/>
      <c r="AZ87" s="468"/>
      <c r="BA87" s="476" t="s">
        <v>43</v>
      </c>
      <c r="BB87" s="476"/>
      <c r="BC87" s="476"/>
      <c r="BD87" s="476"/>
      <c r="BE87" s="476"/>
      <c r="BF87" s="476"/>
      <c r="BG87" s="476"/>
      <c r="BH87" s="476"/>
      <c r="BI87" s="476"/>
      <c r="BJ87" s="476"/>
      <c r="BK87" s="476"/>
      <c r="BL87" s="476"/>
      <c r="BM87" s="476"/>
      <c r="BN87" s="476"/>
      <c r="BO87" s="476"/>
      <c r="BP87" s="476"/>
      <c r="BQ87" s="476"/>
      <c r="BR87" s="476"/>
      <c r="BS87" s="476"/>
      <c r="BT87" s="476"/>
      <c r="BU87" s="214"/>
    </row>
    <row r="88" spans="1:73" hidden="1" x14ac:dyDescent="0.2">
      <c r="A88" s="469"/>
      <c r="B88" s="469"/>
      <c r="C88" s="469"/>
      <c r="D88" s="469"/>
      <c r="E88" s="469"/>
      <c r="F88" s="469"/>
      <c r="G88" s="469"/>
      <c r="H88" s="469"/>
      <c r="I88" s="469"/>
      <c r="J88" s="469"/>
      <c r="K88" s="469"/>
      <c r="L88" s="469"/>
      <c r="M88" s="469"/>
      <c r="N88" s="469"/>
      <c r="O88" s="469"/>
      <c r="P88" s="469"/>
      <c r="Q88" s="469"/>
      <c r="R88" s="469"/>
      <c r="S88" s="469"/>
      <c r="T88" s="469"/>
      <c r="U88" s="469"/>
      <c r="V88" s="469"/>
      <c r="W88" s="469"/>
      <c r="X88" s="469"/>
      <c r="Y88" s="469"/>
      <c r="Z88" s="469"/>
      <c r="AA88" s="469"/>
      <c r="AB88" s="469"/>
      <c r="AC88" s="469"/>
      <c r="AD88" s="469"/>
      <c r="AE88" s="469"/>
      <c r="AF88" s="469"/>
      <c r="AG88" s="469"/>
      <c r="AH88" s="469"/>
      <c r="AI88" s="469"/>
      <c r="AJ88" s="469"/>
      <c r="AK88" s="469"/>
      <c r="AL88" s="469"/>
      <c r="AM88" s="469"/>
      <c r="AN88" s="469"/>
      <c r="AO88" s="469"/>
      <c r="AP88" s="469"/>
      <c r="AQ88" s="469"/>
      <c r="AR88" s="469"/>
      <c r="AS88" s="469"/>
      <c r="AT88" s="468"/>
      <c r="AU88" s="468"/>
      <c r="AV88" s="468"/>
      <c r="AW88" s="468"/>
      <c r="AX88" s="468"/>
      <c r="AY88" s="468"/>
      <c r="AZ88" s="468"/>
      <c r="BA88" s="476"/>
      <c r="BB88" s="476"/>
      <c r="BC88" s="476"/>
      <c r="BD88" s="476"/>
      <c r="BE88" s="476"/>
      <c r="BF88" s="476"/>
      <c r="BG88" s="476"/>
      <c r="BH88" s="476"/>
      <c r="BI88" s="476"/>
      <c r="BJ88" s="476"/>
      <c r="BK88" s="476"/>
      <c r="BL88" s="476"/>
      <c r="BM88" s="476"/>
      <c r="BN88" s="476"/>
      <c r="BO88" s="476"/>
      <c r="BP88" s="476"/>
      <c r="BQ88" s="476"/>
      <c r="BR88" s="476"/>
      <c r="BS88" s="476"/>
      <c r="BT88" s="476"/>
      <c r="BU88" s="214"/>
    </row>
    <row r="89" spans="1:73" ht="30" hidden="1" customHeight="1" x14ac:dyDescent="0.4">
      <c r="A89" s="721" t="str">
        <f>CONCATENATE("แบบรายงานผลการสอบกลางภาคเรียนที่ 2  ปีการศึกษา ",'01.ข้อมูลเบื้องต้น'!M2)</f>
        <v>แบบรายงานผลการสอบกลางภาคเรียนที่ 2  ปีการศึกษา 2567</v>
      </c>
      <c r="B89" s="721"/>
      <c r="C89" s="721"/>
      <c r="D89" s="721"/>
      <c r="E89" s="721"/>
      <c r="F89" s="721"/>
      <c r="G89" s="721"/>
      <c r="H89" s="721"/>
      <c r="I89" s="721"/>
      <c r="J89" s="721"/>
      <c r="K89" s="721"/>
      <c r="L89" s="721"/>
      <c r="M89" s="721"/>
      <c r="N89" s="721"/>
      <c r="O89" s="721"/>
      <c r="P89" s="721"/>
      <c r="Q89" s="721"/>
      <c r="R89" s="721"/>
      <c r="S89" s="721"/>
      <c r="T89" s="721"/>
      <c r="U89" s="721"/>
      <c r="V89" s="721"/>
      <c r="W89" s="721"/>
      <c r="X89" s="721"/>
      <c r="Y89" s="721"/>
      <c r="Z89" s="721"/>
      <c r="AA89" s="721"/>
      <c r="AB89" s="721"/>
      <c r="AC89" s="721"/>
      <c r="AD89" s="721"/>
      <c r="AE89" s="721"/>
      <c r="AF89" s="721"/>
      <c r="AG89" s="721"/>
      <c r="AH89" s="721"/>
      <c r="AI89" s="721"/>
      <c r="AJ89" s="721"/>
      <c r="AK89" s="721"/>
      <c r="AL89" s="721"/>
      <c r="AM89" s="721"/>
      <c r="AN89" s="721"/>
      <c r="AO89" s="721"/>
      <c r="AP89" s="721"/>
      <c r="AQ89" s="721"/>
      <c r="AR89" s="721"/>
      <c r="AS89" s="721"/>
      <c r="AT89" s="721"/>
      <c r="AU89" s="721"/>
      <c r="AV89" s="721"/>
      <c r="AW89" s="721"/>
      <c r="AX89" s="721"/>
      <c r="AY89" s="721"/>
      <c r="AZ89" s="721"/>
      <c r="BA89" s="721"/>
      <c r="BB89" s="721"/>
      <c r="BC89" s="721"/>
      <c r="BD89" s="721"/>
      <c r="BE89" s="721"/>
      <c r="BF89" s="721"/>
      <c r="BG89" s="721"/>
      <c r="BH89" s="721"/>
      <c r="BI89" s="721"/>
      <c r="BJ89" s="721"/>
      <c r="BK89" s="721"/>
      <c r="BL89" s="721"/>
      <c r="BM89" s="721"/>
      <c r="BN89" s="721"/>
      <c r="BO89" s="721"/>
      <c r="BP89" s="721"/>
      <c r="BQ89" s="721"/>
      <c r="BR89" s="721"/>
      <c r="BS89" s="721"/>
      <c r="BT89" s="721"/>
      <c r="BU89" s="360"/>
    </row>
    <row r="90" spans="1:73" ht="22.5" hidden="1" customHeight="1" x14ac:dyDescent="0.35">
      <c r="A90" s="464" t="s">
        <v>71</v>
      </c>
      <c r="B90" s="464"/>
      <c r="C90" s="464"/>
      <c r="D90" s="464"/>
      <c r="E90" s="464"/>
      <c r="F90" s="464"/>
      <c r="G90" s="464"/>
      <c r="H90" s="464"/>
      <c r="I90" s="464"/>
      <c r="J90" s="464"/>
      <c r="K90" s="464"/>
      <c r="L90" s="464"/>
      <c r="M90" s="464"/>
      <c r="N90" s="464"/>
      <c r="O90" s="464"/>
      <c r="P90" s="464"/>
      <c r="Q90" s="464"/>
      <c r="R90" s="464"/>
      <c r="S90" s="464"/>
      <c r="T90" s="464"/>
      <c r="U90" s="464"/>
      <c r="V90" s="464"/>
      <c r="W90" s="464"/>
      <c r="X90" s="464"/>
      <c r="Y90" s="464"/>
      <c r="Z90" s="464"/>
      <c r="AA90" s="464"/>
      <c r="AB90" s="464"/>
      <c r="AC90" s="464"/>
      <c r="AD90" s="464"/>
      <c r="AE90" s="464"/>
      <c r="AF90" s="464"/>
      <c r="AG90" s="464"/>
      <c r="AH90" s="464"/>
      <c r="AI90" s="464"/>
      <c r="AJ90" s="464"/>
      <c r="AK90" s="464"/>
      <c r="AL90" s="464"/>
      <c r="AM90" s="464"/>
      <c r="AN90" s="464"/>
      <c r="AO90" s="464"/>
      <c r="AP90" s="464"/>
      <c r="AQ90" s="464"/>
      <c r="AR90" s="464"/>
      <c r="AS90" s="464"/>
      <c r="AT90" s="464"/>
      <c r="AU90" s="464"/>
      <c r="AV90" s="464"/>
      <c r="AW90" s="464"/>
      <c r="AX90" s="464"/>
      <c r="AY90" s="464"/>
      <c r="AZ90" s="464"/>
      <c r="BA90" s="464"/>
      <c r="BB90" s="464"/>
      <c r="BC90" s="464"/>
      <c r="BD90" s="464"/>
      <c r="BE90" s="464"/>
      <c r="BF90" s="464"/>
      <c r="BG90" s="464"/>
      <c r="BH90" s="464"/>
      <c r="BI90" s="464"/>
      <c r="BJ90" s="464"/>
      <c r="BK90" s="464"/>
      <c r="BL90" s="464"/>
      <c r="BM90" s="464"/>
      <c r="BN90" s="464"/>
      <c r="BO90" s="464"/>
      <c r="BP90" s="464"/>
      <c r="BQ90" s="464"/>
      <c r="BR90" s="464"/>
      <c r="BS90" s="464"/>
      <c r="BT90" s="464"/>
      <c r="BU90" s="77"/>
    </row>
    <row r="91" spans="1:73" ht="22.5" hidden="1" customHeight="1" x14ac:dyDescent="0.35">
      <c r="A91" s="464" t="str">
        <f>IF($AL$2="","ชั้น.........................................ปีการศึกษา....................",CONCATENATE("  ชั้น",'01.ข้อมูลเบื้องต้น'!J2,"  ปีการศึกษา ",'01.ข้อมูลเบื้องต้น'!M2))</f>
        <v xml:space="preserve">  ชั้น  ปีการศึกษา 2567</v>
      </c>
      <c r="B91" s="464"/>
      <c r="C91" s="464"/>
      <c r="D91" s="464"/>
      <c r="E91" s="464"/>
      <c r="F91" s="464"/>
      <c r="G91" s="464"/>
      <c r="H91" s="464"/>
      <c r="I91" s="464"/>
      <c r="J91" s="464"/>
      <c r="K91" s="464"/>
      <c r="L91" s="464"/>
      <c r="M91" s="464"/>
      <c r="N91" s="464"/>
      <c r="O91" s="464"/>
      <c r="P91" s="464"/>
      <c r="Q91" s="464"/>
      <c r="R91" s="464"/>
      <c r="S91" s="464"/>
      <c r="T91" s="464"/>
      <c r="U91" s="464"/>
      <c r="V91" s="464"/>
      <c r="W91" s="464"/>
      <c r="X91" s="464"/>
      <c r="Y91" s="464"/>
      <c r="Z91" s="464"/>
      <c r="AA91" s="464"/>
      <c r="AB91" s="464"/>
      <c r="AC91" s="464"/>
      <c r="AD91" s="464"/>
      <c r="AE91" s="464"/>
      <c r="AF91" s="464"/>
      <c r="AG91" s="464"/>
      <c r="AH91" s="464"/>
      <c r="AI91" s="464"/>
      <c r="AJ91" s="464"/>
      <c r="AK91" s="464"/>
      <c r="AL91" s="464"/>
      <c r="AM91" s="464"/>
      <c r="AN91" s="464"/>
      <c r="AO91" s="464"/>
      <c r="AP91" s="464"/>
      <c r="AQ91" s="464"/>
      <c r="AR91" s="464"/>
      <c r="AS91" s="464"/>
      <c r="AT91" s="464"/>
      <c r="AU91" s="464"/>
      <c r="AV91" s="464"/>
      <c r="AW91" s="464"/>
      <c r="AX91" s="464"/>
      <c r="AY91" s="464"/>
      <c r="AZ91" s="464"/>
      <c r="BA91" s="464"/>
      <c r="BB91" s="464"/>
      <c r="BC91" s="464"/>
      <c r="BD91" s="464"/>
      <c r="BE91" s="464"/>
      <c r="BF91" s="464"/>
      <c r="BG91" s="464"/>
      <c r="BH91" s="464"/>
      <c r="BI91" s="464"/>
      <c r="BJ91" s="464"/>
      <c r="BK91" s="464"/>
      <c r="BL91" s="464"/>
      <c r="BM91" s="464"/>
      <c r="BN91" s="464"/>
      <c r="BO91" s="464"/>
      <c r="BP91" s="464"/>
      <c r="BQ91" s="464"/>
      <c r="BR91" s="464"/>
      <c r="BS91" s="464"/>
      <c r="BT91" s="464"/>
      <c r="BU91" s="77"/>
    </row>
    <row r="92" spans="1:73" ht="9.75" hidden="1" customHeight="1" x14ac:dyDescent="0.35">
      <c r="A92" s="464"/>
      <c r="B92" s="464"/>
      <c r="C92" s="464"/>
      <c r="D92" s="464"/>
      <c r="E92" s="464"/>
      <c r="F92" s="464"/>
      <c r="G92" s="464"/>
      <c r="H92" s="464"/>
      <c r="I92" s="464"/>
      <c r="J92" s="464"/>
      <c r="K92" s="464"/>
      <c r="L92" s="464"/>
      <c r="M92" s="464"/>
      <c r="N92" s="464"/>
      <c r="O92" s="464"/>
      <c r="P92" s="464"/>
      <c r="Q92" s="464"/>
      <c r="R92" s="464"/>
      <c r="S92" s="464"/>
      <c r="T92" s="464"/>
      <c r="U92" s="464"/>
      <c r="V92" s="464"/>
      <c r="W92" s="464"/>
      <c r="X92" s="464"/>
      <c r="Y92" s="464"/>
      <c r="Z92" s="464"/>
      <c r="AA92" s="464"/>
      <c r="AB92" s="464"/>
      <c r="AC92" s="464"/>
      <c r="AD92" s="464"/>
      <c r="AE92" s="464"/>
      <c r="AF92" s="464"/>
      <c r="AG92" s="464"/>
      <c r="AH92" s="464"/>
      <c r="AI92" s="464"/>
      <c r="AJ92" s="464"/>
      <c r="AK92" s="464"/>
      <c r="AL92" s="464"/>
      <c r="AM92" s="464"/>
      <c r="AN92" s="464"/>
      <c r="AO92" s="464"/>
      <c r="AP92" s="464"/>
      <c r="AQ92" s="464"/>
      <c r="AR92" s="464"/>
      <c r="AS92" s="464"/>
      <c r="AT92" s="464"/>
      <c r="AU92" s="464"/>
      <c r="AV92" s="464"/>
      <c r="AW92" s="464"/>
      <c r="AX92" s="464"/>
      <c r="AY92" s="464"/>
      <c r="AZ92" s="464"/>
      <c r="BA92" s="464"/>
      <c r="BB92" s="464"/>
      <c r="BC92" s="464"/>
      <c r="BD92" s="464"/>
      <c r="BE92" s="464"/>
      <c r="BF92" s="464"/>
      <c r="BG92" s="464"/>
      <c r="BH92" s="464"/>
      <c r="BI92" s="464"/>
      <c r="BJ92" s="464"/>
      <c r="BK92" s="464"/>
      <c r="BL92" s="464"/>
      <c r="BM92" s="464"/>
      <c r="BN92" s="464"/>
      <c r="BO92" s="464"/>
      <c r="BP92" s="464"/>
      <c r="BQ92" s="464"/>
      <c r="BR92" s="464"/>
      <c r="BS92" s="464"/>
      <c r="BT92" s="464"/>
      <c r="BU92" s="77"/>
    </row>
    <row r="93" spans="1:73" ht="24" hidden="1" customHeight="1" x14ac:dyDescent="0.35">
      <c r="A93" s="464" t="str">
        <f>IF($AH$14="","ชื่อ.......................................................................เลขประจำตัว...................เลขที่.............",CONCATENATE("ชื่อ  ",VLOOKUP($AL$2,'2.ชื่อนักเรียน'!$A$11:$R$55,3),"   ",VLOOKUP($AL$2,'2.ชื่อนักเรียน'!$A$11:$R$55,4),"        เลขประจำตัว  ",VLOOKUP($AL$2,'2.ชื่อนักเรียน'!$A$11:$R$55,2),"       เลขที่  ",VLOOKUP($AL$2,'2.ชื่อนักเรียน'!$A$11:$R$55,1)))</f>
        <v>ชื่อ.......................................................................เลขประจำตัว...................เลขที่.............</v>
      </c>
      <c r="B93" s="464"/>
      <c r="C93" s="464"/>
      <c r="D93" s="464"/>
      <c r="E93" s="464"/>
      <c r="F93" s="464"/>
      <c r="G93" s="464"/>
      <c r="H93" s="464"/>
      <c r="I93" s="464"/>
      <c r="J93" s="464"/>
      <c r="K93" s="464"/>
      <c r="L93" s="464"/>
      <c r="M93" s="464"/>
      <c r="N93" s="464"/>
      <c r="O93" s="464"/>
      <c r="P93" s="464"/>
      <c r="Q93" s="464"/>
      <c r="R93" s="464"/>
      <c r="S93" s="464"/>
      <c r="T93" s="464"/>
      <c r="U93" s="464"/>
      <c r="V93" s="464"/>
      <c r="W93" s="464"/>
      <c r="X93" s="464"/>
      <c r="Y93" s="464"/>
      <c r="Z93" s="464"/>
      <c r="AA93" s="464"/>
      <c r="AB93" s="464"/>
      <c r="AC93" s="464"/>
      <c r="AD93" s="464"/>
      <c r="AE93" s="464"/>
      <c r="AF93" s="464"/>
      <c r="AG93" s="464"/>
      <c r="AH93" s="464"/>
      <c r="AI93" s="464"/>
      <c r="AJ93" s="464"/>
      <c r="AK93" s="464"/>
      <c r="AL93" s="464"/>
      <c r="AM93" s="464"/>
      <c r="AN93" s="464"/>
      <c r="AO93" s="464"/>
      <c r="AP93" s="464"/>
      <c r="AQ93" s="464"/>
      <c r="AR93" s="464"/>
      <c r="AS93" s="464"/>
      <c r="AT93" s="464"/>
      <c r="AU93" s="464"/>
      <c r="AV93" s="464"/>
      <c r="AW93" s="464"/>
      <c r="AX93" s="464"/>
      <c r="AY93" s="464"/>
      <c r="AZ93" s="464"/>
      <c r="BA93" s="464"/>
      <c r="BB93" s="464"/>
      <c r="BC93" s="464"/>
      <c r="BD93" s="464"/>
      <c r="BE93" s="464"/>
      <c r="BF93" s="464"/>
      <c r="BG93" s="464"/>
      <c r="BH93" s="464"/>
      <c r="BI93" s="464"/>
      <c r="BJ93" s="464"/>
      <c r="BK93" s="464"/>
      <c r="BL93" s="464"/>
      <c r="BM93" s="464"/>
      <c r="BN93" s="464"/>
      <c r="BO93" s="464"/>
      <c r="BP93" s="464"/>
      <c r="BQ93" s="464"/>
      <c r="BR93" s="464"/>
      <c r="BS93" s="464"/>
      <c r="BT93" s="464"/>
      <c r="BU93" s="77"/>
    </row>
    <row r="94" spans="1:73" ht="8.25" hidden="1" customHeight="1" x14ac:dyDescent="0.35">
      <c r="A94" s="464"/>
      <c r="B94" s="464"/>
      <c r="C94" s="465"/>
      <c r="D94" s="465"/>
      <c r="E94" s="465"/>
      <c r="F94" s="466"/>
      <c r="G94" s="467"/>
      <c r="H94" s="467"/>
      <c r="I94" s="466"/>
      <c r="J94" s="465"/>
      <c r="K94" s="468"/>
      <c r="L94" s="468"/>
      <c r="M94" s="468"/>
      <c r="N94" s="468"/>
      <c r="O94" s="468"/>
      <c r="P94" s="468"/>
      <c r="Q94" s="468"/>
      <c r="R94" s="468"/>
      <c r="S94" s="468"/>
      <c r="T94" s="468"/>
      <c r="U94" s="468"/>
      <c r="V94" s="468"/>
      <c r="W94" s="468"/>
      <c r="X94" s="468"/>
      <c r="Y94" s="468"/>
      <c r="Z94" s="468"/>
      <c r="AA94" s="468"/>
      <c r="AB94" s="468"/>
      <c r="AC94" s="468"/>
      <c r="AD94" s="468"/>
      <c r="AE94" s="468"/>
      <c r="AF94" s="468"/>
      <c r="AG94" s="468"/>
      <c r="AH94" s="468"/>
      <c r="AI94" s="468"/>
      <c r="AJ94" s="468"/>
      <c r="AK94" s="468"/>
      <c r="AL94" s="468"/>
      <c r="AM94" s="468"/>
      <c r="AN94" s="468"/>
      <c r="AO94" s="468"/>
      <c r="AP94" s="468"/>
      <c r="AQ94" s="468"/>
      <c r="AR94" s="468"/>
      <c r="AS94" s="468"/>
      <c r="AT94" s="468"/>
      <c r="AU94" s="468"/>
      <c r="AV94" s="468"/>
      <c r="AW94" s="468"/>
      <c r="AX94" s="468"/>
      <c r="AY94" s="468"/>
      <c r="AZ94" s="468"/>
      <c r="BA94" s="468"/>
      <c r="BB94" s="468"/>
      <c r="BC94" s="468"/>
      <c r="BD94" s="468"/>
      <c r="BE94" s="468"/>
      <c r="BF94" s="468"/>
      <c r="BG94" s="468"/>
      <c r="BH94" s="468"/>
      <c r="BI94" s="468"/>
      <c r="BJ94" s="468"/>
      <c r="BK94" s="468"/>
      <c r="BL94" s="468"/>
      <c r="BM94" s="468"/>
      <c r="BN94" s="468"/>
      <c r="BO94" s="468"/>
      <c r="BP94" s="468"/>
      <c r="BQ94" s="468"/>
      <c r="BR94" s="468"/>
      <c r="BS94" s="468"/>
      <c r="BT94" s="468"/>
    </row>
    <row r="95" spans="1:73" ht="21.75" hidden="1" customHeight="1" x14ac:dyDescent="0.2">
      <c r="A95" s="1115" t="s">
        <v>16</v>
      </c>
      <c r="B95" s="1087"/>
      <c r="C95" s="1087"/>
      <c r="D95" s="1087"/>
      <c r="E95" s="1087"/>
      <c r="F95" s="1087"/>
      <c r="G95" s="1087"/>
      <c r="H95" s="1087" t="s">
        <v>17</v>
      </c>
      <c r="I95" s="1087"/>
      <c r="J95" s="1087"/>
      <c r="K95" s="1087"/>
      <c r="L95" s="1087"/>
      <c r="M95" s="1087"/>
      <c r="N95" s="1087"/>
      <c r="O95" s="1087"/>
      <c r="P95" s="1087"/>
      <c r="Q95" s="1087"/>
      <c r="R95" s="1087"/>
      <c r="S95" s="1087"/>
      <c r="T95" s="1087"/>
      <c r="U95" s="1087"/>
      <c r="V95" s="1087"/>
      <c r="W95" s="1087"/>
      <c r="X95" s="1087"/>
      <c r="Y95" s="1087"/>
      <c r="Z95" s="1087"/>
      <c r="AA95" s="1087"/>
      <c r="AB95" s="1087"/>
      <c r="AC95" s="1087"/>
      <c r="AD95" s="1087"/>
      <c r="AE95" s="1087"/>
      <c r="AF95" s="1117" t="s">
        <v>103</v>
      </c>
      <c r="AG95" s="1082"/>
      <c r="AH95" s="1082"/>
      <c r="AI95" s="1082"/>
      <c r="AJ95" s="1082"/>
      <c r="AK95" s="1082"/>
      <c r="AL95" s="1118"/>
      <c r="AM95" s="722" t="s">
        <v>111</v>
      </c>
      <c r="AN95" s="723"/>
      <c r="AO95" s="723"/>
      <c r="AP95" s="723"/>
      <c r="AQ95" s="723"/>
      <c r="AR95" s="723"/>
      <c r="AS95" s="723"/>
      <c r="AT95" s="723"/>
      <c r="AU95" s="723"/>
      <c r="AV95" s="723"/>
      <c r="AW95" s="723"/>
      <c r="AX95" s="723"/>
      <c r="AY95" s="723"/>
      <c r="AZ95" s="724"/>
      <c r="BA95" s="1121" t="s">
        <v>18</v>
      </c>
      <c r="BB95" s="1121"/>
      <c r="BC95" s="1121"/>
      <c r="BD95" s="1121"/>
      <c r="BE95" s="1121"/>
      <c r="BF95" s="1121"/>
      <c r="BG95" s="1121"/>
      <c r="BH95" s="1121"/>
      <c r="BI95" s="1121"/>
      <c r="BJ95" s="1121"/>
      <c r="BK95" s="1121"/>
      <c r="BL95" s="1121"/>
      <c r="BM95" s="1121"/>
      <c r="BN95" s="1121"/>
      <c r="BO95" s="1121"/>
      <c r="BP95" s="1121"/>
      <c r="BQ95" s="1121"/>
      <c r="BR95" s="1121"/>
      <c r="BS95" s="1121"/>
      <c r="BT95" s="1122"/>
      <c r="BU95" s="80"/>
    </row>
    <row r="96" spans="1:73" ht="21.75" hidden="1" customHeight="1" x14ac:dyDescent="0.2">
      <c r="A96" s="1116"/>
      <c r="B96" s="1088"/>
      <c r="C96" s="1088"/>
      <c r="D96" s="1088"/>
      <c r="E96" s="1088"/>
      <c r="F96" s="1088"/>
      <c r="G96" s="1088"/>
      <c r="H96" s="1088"/>
      <c r="I96" s="1088"/>
      <c r="J96" s="1088"/>
      <c r="K96" s="1088"/>
      <c r="L96" s="1088"/>
      <c r="M96" s="1088"/>
      <c r="N96" s="1088"/>
      <c r="O96" s="1088"/>
      <c r="P96" s="1088"/>
      <c r="Q96" s="1088"/>
      <c r="R96" s="1088"/>
      <c r="S96" s="1088"/>
      <c r="T96" s="1088"/>
      <c r="U96" s="1088"/>
      <c r="V96" s="1088"/>
      <c r="W96" s="1088"/>
      <c r="X96" s="1088"/>
      <c r="Y96" s="1088"/>
      <c r="Z96" s="1088"/>
      <c r="AA96" s="1088"/>
      <c r="AB96" s="1088"/>
      <c r="AC96" s="1088"/>
      <c r="AD96" s="1088"/>
      <c r="AE96" s="1088"/>
      <c r="AF96" s="1119"/>
      <c r="AG96" s="1086"/>
      <c r="AH96" s="1086"/>
      <c r="AI96" s="1086"/>
      <c r="AJ96" s="1086"/>
      <c r="AK96" s="1086"/>
      <c r="AL96" s="1120"/>
      <c r="AM96" s="725" t="s">
        <v>112</v>
      </c>
      <c r="AN96" s="725"/>
      <c r="AO96" s="725"/>
      <c r="AP96" s="725"/>
      <c r="AQ96" s="725"/>
      <c r="AR96" s="725"/>
      <c r="AS96" s="725"/>
      <c r="AT96" s="1125" t="s">
        <v>72</v>
      </c>
      <c r="AU96" s="1125"/>
      <c r="AV96" s="1125"/>
      <c r="AW96" s="1125"/>
      <c r="AX96" s="1125"/>
      <c r="AY96" s="1125"/>
      <c r="AZ96" s="1125"/>
      <c r="BA96" s="1123"/>
      <c r="BB96" s="1123"/>
      <c r="BC96" s="1123"/>
      <c r="BD96" s="1123"/>
      <c r="BE96" s="1123"/>
      <c r="BF96" s="1123"/>
      <c r="BG96" s="1123"/>
      <c r="BH96" s="1123"/>
      <c r="BI96" s="1123"/>
      <c r="BJ96" s="1123"/>
      <c r="BK96" s="1123"/>
      <c r="BL96" s="1123"/>
      <c r="BM96" s="1123"/>
      <c r="BN96" s="1123"/>
      <c r="BO96" s="1123"/>
      <c r="BP96" s="1123"/>
      <c r="BQ96" s="1123"/>
      <c r="BR96" s="1123"/>
      <c r="BS96" s="1123"/>
      <c r="BT96" s="1124"/>
      <c r="BU96" s="80"/>
    </row>
    <row r="97" spans="1:73" ht="21.75" hidden="1" customHeight="1" x14ac:dyDescent="0.3">
      <c r="A97" s="715" t="s">
        <v>35</v>
      </c>
      <c r="B97" s="718"/>
      <c r="C97" s="718"/>
      <c r="D97" s="718"/>
      <c r="E97" s="718"/>
      <c r="F97" s="718"/>
      <c r="G97" s="718"/>
      <c r="H97" s="718"/>
      <c r="I97" s="718"/>
      <c r="J97" s="718"/>
      <c r="K97" s="718"/>
      <c r="L97" s="718"/>
      <c r="M97" s="718"/>
      <c r="N97" s="718"/>
      <c r="O97" s="718"/>
      <c r="P97" s="718"/>
      <c r="Q97" s="718"/>
      <c r="R97" s="718"/>
      <c r="S97" s="718"/>
      <c r="T97" s="718"/>
      <c r="U97" s="718"/>
      <c r="V97" s="718"/>
      <c r="W97" s="718"/>
      <c r="X97" s="718"/>
      <c r="Y97" s="718"/>
      <c r="Z97" s="718"/>
      <c r="AA97" s="718"/>
      <c r="AB97" s="718"/>
      <c r="AC97" s="718"/>
      <c r="AD97" s="718"/>
      <c r="AE97" s="718"/>
      <c r="AF97" s="718"/>
      <c r="AG97" s="718"/>
      <c r="AH97" s="718"/>
      <c r="AI97" s="718"/>
      <c r="AJ97" s="718"/>
      <c r="AK97" s="718"/>
      <c r="AL97" s="718"/>
      <c r="AM97" s="718"/>
      <c r="AN97" s="718"/>
      <c r="AO97" s="718"/>
      <c r="AP97" s="718"/>
      <c r="AQ97" s="718"/>
      <c r="AR97" s="718"/>
      <c r="AS97" s="718"/>
      <c r="AT97" s="718"/>
      <c r="AU97" s="718"/>
      <c r="AV97" s="718"/>
      <c r="AW97" s="718"/>
      <c r="AX97" s="718"/>
      <c r="AY97" s="718"/>
      <c r="AZ97" s="718"/>
      <c r="BA97" s="718"/>
      <c r="BB97" s="718"/>
      <c r="BC97" s="718"/>
      <c r="BD97" s="718"/>
      <c r="BE97" s="718"/>
      <c r="BF97" s="718"/>
      <c r="BG97" s="718"/>
      <c r="BH97" s="718"/>
      <c r="BI97" s="718"/>
      <c r="BJ97" s="718"/>
      <c r="BK97" s="718"/>
      <c r="BL97" s="718"/>
      <c r="BM97" s="718"/>
      <c r="BN97" s="718"/>
      <c r="BO97" s="718"/>
      <c r="BP97" s="718"/>
      <c r="BQ97" s="718"/>
      <c r="BR97" s="718"/>
      <c r="BS97" s="718"/>
      <c r="BT97" s="719"/>
      <c r="BU97" s="358"/>
    </row>
    <row r="98" spans="1:73" ht="21.75" hidden="1" customHeight="1" x14ac:dyDescent="0.3">
      <c r="A98" s="1112" t="str">
        <f>IF('01.ข้อมูลเบื้องต้น'!B8="","",'01.ข้อมูลเบื้องต้น'!B8)</f>
        <v/>
      </c>
      <c r="B98" s="1113"/>
      <c r="C98" s="1113"/>
      <c r="D98" s="1113"/>
      <c r="E98" s="1113"/>
      <c r="F98" s="1113"/>
      <c r="G98" s="1114"/>
      <c r="H98" s="1070" t="str">
        <f>IF('01.ข้อมูลเบื้องต้น'!C8="","",'01.ข้อมูลเบื้องต้น'!C8)</f>
        <v/>
      </c>
      <c r="I98" s="1071"/>
      <c r="J98" s="1071"/>
      <c r="K98" s="1071"/>
      <c r="L98" s="1071"/>
      <c r="M98" s="1071"/>
      <c r="N98" s="1071"/>
      <c r="O98" s="1071"/>
      <c r="P98" s="1071"/>
      <c r="Q98" s="1071"/>
      <c r="R98" s="1071"/>
      <c r="S98" s="1071"/>
      <c r="T98" s="1071"/>
      <c r="U98" s="1071"/>
      <c r="V98" s="1071"/>
      <c r="W98" s="1071"/>
      <c r="X98" s="1071"/>
      <c r="Y98" s="1071"/>
      <c r="Z98" s="1071"/>
      <c r="AA98" s="1071"/>
      <c r="AB98" s="1071"/>
      <c r="AC98" s="1071"/>
      <c r="AD98" s="1071"/>
      <c r="AE98" s="1072"/>
      <c r="AF98" s="1073" t="str">
        <f>IF('01.ข้อมูลเบื้องต้น'!E8="","",'01.ข้อมูลเบื้องต้น'!E8)</f>
        <v/>
      </c>
      <c r="AG98" s="1074"/>
      <c r="AH98" s="1074"/>
      <c r="AI98" s="1074"/>
      <c r="AJ98" s="1074"/>
      <c r="AK98" s="1074"/>
      <c r="AL98" s="1075"/>
      <c r="AM98" s="706" t="str">
        <f>IF('4.2กลางภาค2'!K$10="","",IF(A98="","",'4.2กลางภาค2'!K$10))</f>
        <v/>
      </c>
      <c r="AN98" s="707"/>
      <c r="AO98" s="707"/>
      <c r="AP98" s="707"/>
      <c r="AQ98" s="707"/>
      <c r="AR98" s="707"/>
      <c r="AS98" s="708"/>
      <c r="AT98" s="1109" t="str">
        <f>IF(A98="","",IF(VLOOKUP($AL$2,'4.2กลางภาค2'!$A$11:$V$55,4)="","",VLOOKUP($AL$2,'4.2กลางภาค2'!$A$11:$V$55,4)))</f>
        <v/>
      </c>
      <c r="AU98" s="1110"/>
      <c r="AV98" s="1110"/>
      <c r="AW98" s="1110"/>
      <c r="AX98" s="1110"/>
      <c r="AY98" s="1110"/>
      <c r="AZ98" s="1111"/>
      <c r="BA98" s="1064"/>
      <c r="BB98" s="1065"/>
      <c r="BC98" s="1065"/>
      <c r="BD98" s="1065"/>
      <c r="BE98" s="1065"/>
      <c r="BF98" s="1065"/>
      <c r="BG98" s="1065"/>
      <c r="BH98" s="1065"/>
      <c r="BI98" s="1065"/>
      <c r="BJ98" s="1065"/>
      <c r="BK98" s="1065"/>
      <c r="BL98" s="1065"/>
      <c r="BM98" s="1065"/>
      <c r="BN98" s="1065"/>
      <c r="BO98" s="1065"/>
      <c r="BP98" s="1065"/>
      <c r="BQ98" s="1065"/>
      <c r="BR98" s="1065"/>
      <c r="BS98" s="1065"/>
      <c r="BT98" s="1067"/>
      <c r="BU98" s="217"/>
    </row>
    <row r="99" spans="1:73" ht="21.75" hidden="1" customHeight="1" x14ac:dyDescent="0.3">
      <c r="A99" s="1112" t="str">
        <f>IF('01.ข้อมูลเบื้องต้น'!B9="","",'01.ข้อมูลเบื้องต้น'!B9)</f>
        <v/>
      </c>
      <c r="B99" s="1113"/>
      <c r="C99" s="1113"/>
      <c r="D99" s="1113"/>
      <c r="E99" s="1113"/>
      <c r="F99" s="1113"/>
      <c r="G99" s="1114"/>
      <c r="H99" s="1070" t="str">
        <f>IF('01.ข้อมูลเบื้องต้น'!C9="","",'01.ข้อมูลเบื้องต้น'!C9)</f>
        <v/>
      </c>
      <c r="I99" s="1071"/>
      <c r="J99" s="1071"/>
      <c r="K99" s="1071"/>
      <c r="L99" s="1071"/>
      <c r="M99" s="1071"/>
      <c r="N99" s="1071"/>
      <c r="O99" s="1071"/>
      <c r="P99" s="1071"/>
      <c r="Q99" s="1071"/>
      <c r="R99" s="1071"/>
      <c r="S99" s="1071"/>
      <c r="T99" s="1071"/>
      <c r="U99" s="1071"/>
      <c r="V99" s="1071"/>
      <c r="W99" s="1071"/>
      <c r="X99" s="1071"/>
      <c r="Y99" s="1071"/>
      <c r="Z99" s="1071"/>
      <c r="AA99" s="1071"/>
      <c r="AB99" s="1071"/>
      <c r="AC99" s="1071"/>
      <c r="AD99" s="1071"/>
      <c r="AE99" s="1072"/>
      <c r="AF99" s="1073" t="str">
        <f>IF('01.ข้อมูลเบื้องต้น'!E9="","",'01.ข้อมูลเบื้องต้น'!E9)</f>
        <v/>
      </c>
      <c r="AG99" s="1074"/>
      <c r="AH99" s="1074"/>
      <c r="AI99" s="1074"/>
      <c r="AJ99" s="1074"/>
      <c r="AK99" s="1074"/>
      <c r="AL99" s="1075"/>
      <c r="AM99" s="706" t="str">
        <f>IF('4.2กลางภาค2'!K$10="","",IF(A99="","",'4.2กลางภาค2'!K$10))</f>
        <v/>
      </c>
      <c r="AN99" s="707"/>
      <c r="AO99" s="707"/>
      <c r="AP99" s="707"/>
      <c r="AQ99" s="707"/>
      <c r="AR99" s="707"/>
      <c r="AS99" s="708"/>
      <c r="AT99" s="1109" t="str">
        <f>IF(A99="","",IF(VLOOKUP($AL$2,'4.2กลางภาค2'!$A$11:$V$55,5)="","",VLOOKUP($AL$2,'4.2กลางภาค2'!$A$11:$V$55,5)))</f>
        <v/>
      </c>
      <c r="AU99" s="1110"/>
      <c r="AV99" s="1110"/>
      <c r="AW99" s="1110"/>
      <c r="AX99" s="1110"/>
      <c r="AY99" s="1110"/>
      <c r="AZ99" s="1111"/>
      <c r="BA99" s="1064"/>
      <c r="BB99" s="1065"/>
      <c r="BC99" s="1065"/>
      <c r="BD99" s="1065"/>
      <c r="BE99" s="1065"/>
      <c r="BF99" s="1065"/>
      <c r="BG99" s="1065"/>
      <c r="BH99" s="1065"/>
      <c r="BI99" s="1065"/>
      <c r="BJ99" s="1065"/>
      <c r="BK99" s="1065"/>
      <c r="BL99" s="1065"/>
      <c r="BM99" s="1065"/>
      <c r="BN99" s="1065"/>
      <c r="BO99" s="1065"/>
      <c r="BP99" s="1065"/>
      <c r="BQ99" s="1065"/>
      <c r="BR99" s="1065"/>
      <c r="BS99" s="1065"/>
      <c r="BT99" s="1067"/>
      <c r="BU99" s="217"/>
    </row>
    <row r="100" spans="1:73" ht="21.75" hidden="1" customHeight="1" x14ac:dyDescent="0.3">
      <c r="A100" s="1112" t="str">
        <f>IF('01.ข้อมูลเบื้องต้น'!B10="","",'01.ข้อมูลเบื้องต้น'!B10)</f>
        <v/>
      </c>
      <c r="B100" s="1113"/>
      <c r="C100" s="1113"/>
      <c r="D100" s="1113"/>
      <c r="E100" s="1113"/>
      <c r="F100" s="1113"/>
      <c r="G100" s="1114"/>
      <c r="H100" s="1070" t="str">
        <f>IF('01.ข้อมูลเบื้องต้น'!C10="","",'01.ข้อมูลเบื้องต้น'!C10)</f>
        <v/>
      </c>
      <c r="I100" s="1071"/>
      <c r="J100" s="1071"/>
      <c r="K100" s="1071"/>
      <c r="L100" s="1071"/>
      <c r="M100" s="1071"/>
      <c r="N100" s="1071"/>
      <c r="O100" s="1071"/>
      <c r="P100" s="1071"/>
      <c r="Q100" s="1071"/>
      <c r="R100" s="1071"/>
      <c r="S100" s="1071"/>
      <c r="T100" s="1071"/>
      <c r="U100" s="1071"/>
      <c r="V100" s="1071"/>
      <c r="W100" s="1071"/>
      <c r="X100" s="1071"/>
      <c r="Y100" s="1071"/>
      <c r="Z100" s="1071"/>
      <c r="AA100" s="1071"/>
      <c r="AB100" s="1071"/>
      <c r="AC100" s="1071"/>
      <c r="AD100" s="1071"/>
      <c r="AE100" s="1072"/>
      <c r="AF100" s="1073" t="str">
        <f>IF('01.ข้อมูลเบื้องต้น'!E10="","",'01.ข้อมูลเบื้องต้น'!E10)</f>
        <v/>
      </c>
      <c r="AG100" s="1074"/>
      <c r="AH100" s="1074"/>
      <c r="AI100" s="1074"/>
      <c r="AJ100" s="1074"/>
      <c r="AK100" s="1074"/>
      <c r="AL100" s="1075"/>
      <c r="AM100" s="706" t="str">
        <f>IF('4.2กลางภาค2'!K$10="","",IF(A100="","",'4.2กลางภาค2'!K$10))</f>
        <v/>
      </c>
      <c r="AN100" s="707"/>
      <c r="AO100" s="707"/>
      <c r="AP100" s="707"/>
      <c r="AQ100" s="707"/>
      <c r="AR100" s="707"/>
      <c r="AS100" s="708"/>
      <c r="AT100" s="1109" t="str">
        <f>IF(A100="","",IF(VLOOKUP($AL$2,'4.2กลางภาค2'!$A$11:$V$55,6)="","",VLOOKUP($AL$2,'4.2กลางภาค2'!$A$11:$V$55,6)))</f>
        <v/>
      </c>
      <c r="AU100" s="1110"/>
      <c r="AV100" s="1110"/>
      <c r="AW100" s="1110"/>
      <c r="AX100" s="1110"/>
      <c r="AY100" s="1110"/>
      <c r="AZ100" s="1111"/>
      <c r="BA100" s="1064"/>
      <c r="BB100" s="1065"/>
      <c r="BC100" s="1065"/>
      <c r="BD100" s="1065"/>
      <c r="BE100" s="1065"/>
      <c r="BF100" s="1065"/>
      <c r="BG100" s="1065"/>
      <c r="BH100" s="1065"/>
      <c r="BI100" s="1065"/>
      <c r="BJ100" s="1065"/>
      <c r="BK100" s="1065"/>
      <c r="BL100" s="1065"/>
      <c r="BM100" s="1065"/>
      <c r="BN100" s="1065"/>
      <c r="BO100" s="1065"/>
      <c r="BP100" s="1065"/>
      <c r="BQ100" s="1065"/>
      <c r="BR100" s="1065"/>
      <c r="BS100" s="1065"/>
      <c r="BT100" s="1067"/>
      <c r="BU100" s="217"/>
    </row>
    <row r="101" spans="1:73" ht="21.75" hidden="1" customHeight="1" x14ac:dyDescent="0.3">
      <c r="A101" s="1112" t="str">
        <f>IF('01.ข้อมูลเบื้องต้น'!B11="","",'01.ข้อมูลเบื้องต้น'!B11)</f>
        <v/>
      </c>
      <c r="B101" s="1113"/>
      <c r="C101" s="1113"/>
      <c r="D101" s="1113"/>
      <c r="E101" s="1113"/>
      <c r="F101" s="1113"/>
      <c r="G101" s="1114"/>
      <c r="H101" s="1070" t="str">
        <f>IF('01.ข้อมูลเบื้องต้น'!C11="","",'01.ข้อมูลเบื้องต้น'!C11)</f>
        <v/>
      </c>
      <c r="I101" s="1071"/>
      <c r="J101" s="1071"/>
      <c r="K101" s="1071"/>
      <c r="L101" s="1071"/>
      <c r="M101" s="1071"/>
      <c r="N101" s="1071"/>
      <c r="O101" s="1071"/>
      <c r="P101" s="1071"/>
      <c r="Q101" s="1071"/>
      <c r="R101" s="1071"/>
      <c r="S101" s="1071"/>
      <c r="T101" s="1071"/>
      <c r="U101" s="1071"/>
      <c r="V101" s="1071"/>
      <c r="W101" s="1071"/>
      <c r="X101" s="1071"/>
      <c r="Y101" s="1071"/>
      <c r="Z101" s="1071"/>
      <c r="AA101" s="1071"/>
      <c r="AB101" s="1071"/>
      <c r="AC101" s="1071"/>
      <c r="AD101" s="1071"/>
      <c r="AE101" s="1072"/>
      <c r="AF101" s="1073" t="str">
        <f>IF('01.ข้อมูลเบื้องต้น'!E11="","",'01.ข้อมูลเบื้องต้น'!E11)</f>
        <v/>
      </c>
      <c r="AG101" s="1074"/>
      <c r="AH101" s="1074"/>
      <c r="AI101" s="1074"/>
      <c r="AJ101" s="1074"/>
      <c r="AK101" s="1074"/>
      <c r="AL101" s="1075"/>
      <c r="AM101" s="706" t="str">
        <f>IF('4.2กลางภาค2'!K$10="","",IF(A101="","",'4.2กลางภาค2'!K$10))</f>
        <v/>
      </c>
      <c r="AN101" s="707"/>
      <c r="AO101" s="707"/>
      <c r="AP101" s="707"/>
      <c r="AQ101" s="707"/>
      <c r="AR101" s="707"/>
      <c r="AS101" s="708"/>
      <c r="AT101" s="1109" t="str">
        <f>IF(A101="","",IF(VLOOKUP($AL$2,'4.2กลางภาค2'!$A$11:$V$55,7)="","",VLOOKUP($AL$2,'4.2กลางภาค2'!$A$11:$V$55,7)))</f>
        <v/>
      </c>
      <c r="AU101" s="1110"/>
      <c r="AV101" s="1110"/>
      <c r="AW101" s="1110"/>
      <c r="AX101" s="1110"/>
      <c r="AY101" s="1110"/>
      <c r="AZ101" s="1111"/>
      <c r="BA101" s="1064"/>
      <c r="BB101" s="1065"/>
      <c r="BC101" s="1065"/>
      <c r="BD101" s="1065"/>
      <c r="BE101" s="1065"/>
      <c r="BF101" s="1065"/>
      <c r="BG101" s="1065"/>
      <c r="BH101" s="1065"/>
      <c r="BI101" s="1065"/>
      <c r="BJ101" s="1065"/>
      <c r="BK101" s="1065"/>
      <c r="BL101" s="1065"/>
      <c r="BM101" s="1065"/>
      <c r="BN101" s="1065"/>
      <c r="BO101" s="1065"/>
      <c r="BP101" s="1065"/>
      <c r="BQ101" s="1065"/>
      <c r="BR101" s="1065"/>
      <c r="BS101" s="1065"/>
      <c r="BT101" s="1067"/>
      <c r="BU101" s="217"/>
    </row>
    <row r="102" spans="1:73" ht="21.75" hidden="1" customHeight="1" x14ac:dyDescent="0.3">
      <c r="A102" s="1112" t="str">
        <f>IF('01.ข้อมูลเบื้องต้น'!B12="","",'01.ข้อมูลเบื้องต้น'!B12)</f>
        <v/>
      </c>
      <c r="B102" s="1113"/>
      <c r="C102" s="1113"/>
      <c r="D102" s="1113"/>
      <c r="E102" s="1113"/>
      <c r="F102" s="1113"/>
      <c r="G102" s="1114"/>
      <c r="H102" s="1070" t="str">
        <f>IF('01.ข้อมูลเบื้องต้น'!C12="","",'01.ข้อมูลเบื้องต้น'!C12)</f>
        <v/>
      </c>
      <c r="I102" s="1071"/>
      <c r="J102" s="1071"/>
      <c r="K102" s="1071"/>
      <c r="L102" s="1071"/>
      <c r="M102" s="1071"/>
      <c r="N102" s="1071"/>
      <c r="O102" s="1071"/>
      <c r="P102" s="1071"/>
      <c r="Q102" s="1071"/>
      <c r="R102" s="1071"/>
      <c r="S102" s="1071"/>
      <c r="T102" s="1071"/>
      <c r="U102" s="1071"/>
      <c r="V102" s="1071"/>
      <c r="W102" s="1071"/>
      <c r="X102" s="1071"/>
      <c r="Y102" s="1071"/>
      <c r="Z102" s="1071"/>
      <c r="AA102" s="1071"/>
      <c r="AB102" s="1071"/>
      <c r="AC102" s="1071"/>
      <c r="AD102" s="1071"/>
      <c r="AE102" s="1072"/>
      <c r="AF102" s="1073" t="str">
        <f>IF('01.ข้อมูลเบื้องต้น'!E12="","",'01.ข้อมูลเบื้องต้น'!E12)</f>
        <v/>
      </c>
      <c r="AG102" s="1074"/>
      <c r="AH102" s="1074"/>
      <c r="AI102" s="1074"/>
      <c r="AJ102" s="1074"/>
      <c r="AK102" s="1074"/>
      <c r="AL102" s="1075"/>
      <c r="AM102" s="706" t="str">
        <f>IF('4.2กลางภาค2'!K$10="","",IF(A102="","",'4.2กลางภาค2'!K$10))</f>
        <v/>
      </c>
      <c r="AN102" s="707"/>
      <c r="AO102" s="707"/>
      <c r="AP102" s="707"/>
      <c r="AQ102" s="707"/>
      <c r="AR102" s="707"/>
      <c r="AS102" s="708"/>
      <c r="AT102" s="1109" t="str">
        <f>IF(A102="","",IF(VLOOKUP($AL$2,'4.2กลางภาค2'!$A$11:$V$55,8)="","",VLOOKUP($AL$2,'4.2กลางภาค2'!$A$11:$V$55,8)))</f>
        <v/>
      </c>
      <c r="AU102" s="1110"/>
      <c r="AV102" s="1110"/>
      <c r="AW102" s="1110"/>
      <c r="AX102" s="1110"/>
      <c r="AY102" s="1110"/>
      <c r="AZ102" s="1111"/>
      <c r="BA102" s="1064"/>
      <c r="BB102" s="1065"/>
      <c r="BC102" s="1065"/>
      <c r="BD102" s="1065"/>
      <c r="BE102" s="1065"/>
      <c r="BF102" s="1065"/>
      <c r="BG102" s="1065"/>
      <c r="BH102" s="1065"/>
      <c r="BI102" s="1065"/>
      <c r="BJ102" s="1065"/>
      <c r="BK102" s="1065"/>
      <c r="BL102" s="1065"/>
      <c r="BM102" s="1065"/>
      <c r="BN102" s="1065"/>
      <c r="BO102" s="1065"/>
      <c r="BP102" s="1065"/>
      <c r="BQ102" s="1065"/>
      <c r="BR102" s="1065"/>
      <c r="BS102" s="1065"/>
      <c r="BT102" s="1067"/>
      <c r="BU102" s="217"/>
    </row>
    <row r="103" spans="1:73" ht="21.75" hidden="1" customHeight="1" x14ac:dyDescent="0.3">
      <c r="A103" s="1112" t="str">
        <f>IF('01.ข้อมูลเบื้องต้น'!B13="","",'01.ข้อมูลเบื้องต้น'!B13)</f>
        <v/>
      </c>
      <c r="B103" s="1113"/>
      <c r="C103" s="1113"/>
      <c r="D103" s="1113"/>
      <c r="E103" s="1113"/>
      <c r="F103" s="1113"/>
      <c r="G103" s="1114"/>
      <c r="H103" s="1070" t="str">
        <f>IF('01.ข้อมูลเบื้องต้น'!C13="","",'01.ข้อมูลเบื้องต้น'!C13)</f>
        <v/>
      </c>
      <c r="I103" s="1071"/>
      <c r="J103" s="1071"/>
      <c r="K103" s="1071"/>
      <c r="L103" s="1071"/>
      <c r="M103" s="1071"/>
      <c r="N103" s="1071"/>
      <c r="O103" s="1071"/>
      <c r="P103" s="1071"/>
      <c r="Q103" s="1071"/>
      <c r="R103" s="1071"/>
      <c r="S103" s="1071"/>
      <c r="T103" s="1071"/>
      <c r="U103" s="1071"/>
      <c r="V103" s="1071"/>
      <c r="W103" s="1071"/>
      <c r="X103" s="1071"/>
      <c r="Y103" s="1071"/>
      <c r="Z103" s="1071"/>
      <c r="AA103" s="1071"/>
      <c r="AB103" s="1071"/>
      <c r="AC103" s="1071"/>
      <c r="AD103" s="1071"/>
      <c r="AE103" s="1072"/>
      <c r="AF103" s="1073" t="str">
        <f>IF('01.ข้อมูลเบื้องต้น'!E13="","",'01.ข้อมูลเบื้องต้น'!E13)</f>
        <v/>
      </c>
      <c r="AG103" s="1074"/>
      <c r="AH103" s="1074"/>
      <c r="AI103" s="1074"/>
      <c r="AJ103" s="1074"/>
      <c r="AK103" s="1074"/>
      <c r="AL103" s="1075"/>
      <c r="AM103" s="706" t="str">
        <f>IF('4.2กลางภาค2'!K$10="","",IF(A103="","",'4.2กลางภาค2'!K$10))</f>
        <v/>
      </c>
      <c r="AN103" s="707"/>
      <c r="AO103" s="707"/>
      <c r="AP103" s="707"/>
      <c r="AQ103" s="707"/>
      <c r="AR103" s="707"/>
      <c r="AS103" s="708"/>
      <c r="AT103" s="1109" t="str">
        <f>IF(A103="","",IF(VLOOKUP($AL$2,'4.2กลางภาค2'!$A$11:$V$55,9)="","",VLOOKUP($AL$2,'4.2กลางภาค2'!$A$11:$V$55,9)))</f>
        <v/>
      </c>
      <c r="AU103" s="1110"/>
      <c r="AV103" s="1110"/>
      <c r="AW103" s="1110"/>
      <c r="AX103" s="1110"/>
      <c r="AY103" s="1110"/>
      <c r="AZ103" s="1111"/>
      <c r="BA103" s="1064"/>
      <c r="BB103" s="1065"/>
      <c r="BC103" s="1065"/>
      <c r="BD103" s="1065"/>
      <c r="BE103" s="1065"/>
      <c r="BF103" s="1065"/>
      <c r="BG103" s="1065"/>
      <c r="BH103" s="1065"/>
      <c r="BI103" s="1065"/>
      <c r="BJ103" s="1065"/>
      <c r="BK103" s="1065"/>
      <c r="BL103" s="1065"/>
      <c r="BM103" s="1065"/>
      <c r="BN103" s="1065"/>
      <c r="BO103" s="1065"/>
      <c r="BP103" s="1065"/>
      <c r="BQ103" s="1065"/>
      <c r="BR103" s="1065"/>
      <c r="BS103" s="1065"/>
      <c r="BT103" s="1067"/>
      <c r="BU103" s="217"/>
    </row>
    <row r="104" spans="1:73" ht="21.75" hidden="1" customHeight="1" x14ac:dyDescent="0.3">
      <c r="A104" s="1112" t="str">
        <f>IF('01.ข้อมูลเบื้องต้น'!B14="","",'01.ข้อมูลเบื้องต้น'!B14)</f>
        <v/>
      </c>
      <c r="B104" s="1113"/>
      <c r="C104" s="1113"/>
      <c r="D104" s="1113"/>
      <c r="E104" s="1113"/>
      <c r="F104" s="1113"/>
      <c r="G104" s="1114"/>
      <c r="H104" s="1070" t="str">
        <f>IF('01.ข้อมูลเบื้องต้น'!C14="","",'01.ข้อมูลเบื้องต้น'!C14)</f>
        <v/>
      </c>
      <c r="I104" s="1071"/>
      <c r="J104" s="1071"/>
      <c r="K104" s="1071"/>
      <c r="L104" s="1071"/>
      <c r="M104" s="1071"/>
      <c r="N104" s="1071"/>
      <c r="O104" s="1071"/>
      <c r="P104" s="1071"/>
      <c r="Q104" s="1071"/>
      <c r="R104" s="1071"/>
      <c r="S104" s="1071"/>
      <c r="T104" s="1071"/>
      <c r="U104" s="1071"/>
      <c r="V104" s="1071"/>
      <c r="W104" s="1071"/>
      <c r="X104" s="1071"/>
      <c r="Y104" s="1071"/>
      <c r="Z104" s="1071"/>
      <c r="AA104" s="1071"/>
      <c r="AB104" s="1071"/>
      <c r="AC104" s="1071"/>
      <c r="AD104" s="1071"/>
      <c r="AE104" s="1072"/>
      <c r="AF104" s="1073" t="str">
        <f>IF('01.ข้อมูลเบื้องต้น'!E14="","",'01.ข้อมูลเบื้องต้น'!E14)</f>
        <v/>
      </c>
      <c r="AG104" s="1074"/>
      <c r="AH104" s="1074"/>
      <c r="AI104" s="1074"/>
      <c r="AJ104" s="1074"/>
      <c r="AK104" s="1074"/>
      <c r="AL104" s="1075"/>
      <c r="AM104" s="706" t="str">
        <f>IF('4.2กลางภาค2'!K$10="","",IF(A104="","",'4.2กลางภาค2'!K$10))</f>
        <v/>
      </c>
      <c r="AN104" s="707"/>
      <c r="AO104" s="707"/>
      <c r="AP104" s="707"/>
      <c r="AQ104" s="707"/>
      <c r="AR104" s="707"/>
      <c r="AS104" s="708"/>
      <c r="AT104" s="1109" t="str">
        <f>IF(A104="","",IF(VLOOKUP($AL$2,'4.2กลางภาค2'!$A$11:$V$55,10)="","",VLOOKUP($AL$2,'4.2กลางภาค2'!$A$11:$V$55,10)))</f>
        <v/>
      </c>
      <c r="AU104" s="1110"/>
      <c r="AV104" s="1110"/>
      <c r="AW104" s="1110"/>
      <c r="AX104" s="1110"/>
      <c r="AY104" s="1110"/>
      <c r="AZ104" s="1111"/>
      <c r="BA104" s="1064"/>
      <c r="BB104" s="1065"/>
      <c r="BC104" s="1065"/>
      <c r="BD104" s="1065"/>
      <c r="BE104" s="1065"/>
      <c r="BF104" s="1065"/>
      <c r="BG104" s="1065"/>
      <c r="BH104" s="1065"/>
      <c r="BI104" s="1065"/>
      <c r="BJ104" s="1065"/>
      <c r="BK104" s="1065"/>
      <c r="BL104" s="1065"/>
      <c r="BM104" s="1065"/>
      <c r="BN104" s="1065"/>
      <c r="BO104" s="1065"/>
      <c r="BP104" s="1065"/>
      <c r="BQ104" s="1065"/>
      <c r="BR104" s="1065"/>
      <c r="BS104" s="1065"/>
      <c r="BT104" s="1067"/>
      <c r="BU104" s="217"/>
    </row>
    <row r="105" spans="1:73" ht="21.75" hidden="1" customHeight="1" x14ac:dyDescent="0.3">
      <c r="A105" s="1112" t="str">
        <f>IF('01.ข้อมูลเบื้องต้น'!B15="","",'01.ข้อมูลเบื้องต้น'!B15)</f>
        <v/>
      </c>
      <c r="B105" s="1113"/>
      <c r="C105" s="1113"/>
      <c r="D105" s="1113"/>
      <c r="E105" s="1113"/>
      <c r="F105" s="1113"/>
      <c r="G105" s="1114"/>
      <c r="H105" s="1070" t="str">
        <f>IF('01.ข้อมูลเบื้องต้น'!C15="","",'01.ข้อมูลเบื้องต้น'!C15)</f>
        <v/>
      </c>
      <c r="I105" s="1071"/>
      <c r="J105" s="1071"/>
      <c r="K105" s="1071"/>
      <c r="L105" s="1071"/>
      <c r="M105" s="1071"/>
      <c r="N105" s="1071"/>
      <c r="O105" s="1071"/>
      <c r="P105" s="1071"/>
      <c r="Q105" s="1071"/>
      <c r="R105" s="1071"/>
      <c r="S105" s="1071"/>
      <c r="T105" s="1071"/>
      <c r="U105" s="1071"/>
      <c r="V105" s="1071"/>
      <c r="W105" s="1071"/>
      <c r="X105" s="1071"/>
      <c r="Y105" s="1071"/>
      <c r="Z105" s="1071"/>
      <c r="AA105" s="1071"/>
      <c r="AB105" s="1071"/>
      <c r="AC105" s="1071"/>
      <c r="AD105" s="1071"/>
      <c r="AE105" s="1072"/>
      <c r="AF105" s="1073" t="str">
        <f>IF('01.ข้อมูลเบื้องต้น'!E15="","",'01.ข้อมูลเบื้องต้น'!E15)</f>
        <v/>
      </c>
      <c r="AG105" s="1074"/>
      <c r="AH105" s="1074"/>
      <c r="AI105" s="1074"/>
      <c r="AJ105" s="1074"/>
      <c r="AK105" s="1074"/>
      <c r="AL105" s="1075"/>
      <c r="AM105" s="706" t="str">
        <f>IF('4.2กลางภาค2'!K$10="","",IF(A105="","",'4.2กลางภาค2'!K$10))</f>
        <v/>
      </c>
      <c r="AN105" s="707"/>
      <c r="AO105" s="707"/>
      <c r="AP105" s="707"/>
      <c r="AQ105" s="707"/>
      <c r="AR105" s="707"/>
      <c r="AS105" s="708"/>
      <c r="AT105" s="1109" t="str">
        <f>IF(A105="","",IF(VLOOKUP($AL$2,'4.2กลางภาค2'!$A$11:$V$55,11)="","",VLOOKUP($AL$2,'4.2กลางภาค2'!$A$11:$V$55,11)))</f>
        <v/>
      </c>
      <c r="AU105" s="1110"/>
      <c r="AV105" s="1110"/>
      <c r="AW105" s="1110"/>
      <c r="AX105" s="1110"/>
      <c r="AY105" s="1110"/>
      <c r="AZ105" s="1111"/>
      <c r="BA105" s="1064"/>
      <c r="BB105" s="1065"/>
      <c r="BC105" s="1065"/>
      <c r="BD105" s="1065"/>
      <c r="BE105" s="1065"/>
      <c r="BF105" s="1065"/>
      <c r="BG105" s="1065"/>
      <c r="BH105" s="1065"/>
      <c r="BI105" s="1065"/>
      <c r="BJ105" s="1065"/>
      <c r="BK105" s="1065"/>
      <c r="BL105" s="1065"/>
      <c r="BM105" s="1065"/>
      <c r="BN105" s="1065"/>
      <c r="BO105" s="1065"/>
      <c r="BP105" s="1065"/>
      <c r="BQ105" s="1065"/>
      <c r="BR105" s="1065"/>
      <c r="BS105" s="1065"/>
      <c r="BT105" s="1067"/>
      <c r="BU105" s="217"/>
    </row>
    <row r="106" spans="1:73" ht="21.75" hidden="1" customHeight="1" x14ac:dyDescent="0.3">
      <c r="A106" s="1112" t="str">
        <f>IF('01.ข้อมูลเบื้องต้น'!B16="","",'01.ข้อมูลเบื้องต้น'!B16)</f>
        <v/>
      </c>
      <c r="B106" s="1113"/>
      <c r="C106" s="1113"/>
      <c r="D106" s="1113"/>
      <c r="E106" s="1113"/>
      <c r="F106" s="1113"/>
      <c r="G106" s="1114"/>
      <c r="H106" s="1070" t="str">
        <f>IF('01.ข้อมูลเบื้องต้น'!C16="","",'01.ข้อมูลเบื้องต้น'!C16)</f>
        <v/>
      </c>
      <c r="I106" s="1071"/>
      <c r="J106" s="1071"/>
      <c r="K106" s="1071"/>
      <c r="L106" s="1071"/>
      <c r="M106" s="1071"/>
      <c r="N106" s="1071"/>
      <c r="O106" s="1071"/>
      <c r="P106" s="1071"/>
      <c r="Q106" s="1071"/>
      <c r="R106" s="1071"/>
      <c r="S106" s="1071"/>
      <c r="T106" s="1071"/>
      <c r="U106" s="1071"/>
      <c r="V106" s="1071"/>
      <c r="W106" s="1071"/>
      <c r="X106" s="1071"/>
      <c r="Y106" s="1071"/>
      <c r="Z106" s="1071"/>
      <c r="AA106" s="1071"/>
      <c r="AB106" s="1071"/>
      <c r="AC106" s="1071"/>
      <c r="AD106" s="1071"/>
      <c r="AE106" s="1072"/>
      <c r="AF106" s="1073" t="str">
        <f>IF('01.ข้อมูลเบื้องต้น'!E16="","",'01.ข้อมูลเบื้องต้น'!E16)</f>
        <v/>
      </c>
      <c r="AG106" s="1074"/>
      <c r="AH106" s="1074"/>
      <c r="AI106" s="1074"/>
      <c r="AJ106" s="1074"/>
      <c r="AK106" s="1074"/>
      <c r="AL106" s="1075"/>
      <c r="AM106" s="706" t="str">
        <f>IF('4.2กลางภาค2'!K$10="","",IF(A106="","",'4.2กลางภาค2'!K$10))</f>
        <v/>
      </c>
      <c r="AN106" s="707"/>
      <c r="AO106" s="707"/>
      <c r="AP106" s="707"/>
      <c r="AQ106" s="707"/>
      <c r="AR106" s="707"/>
      <c r="AS106" s="708"/>
      <c r="AT106" s="1109" t="str">
        <f>IF(A106="","",IF(VLOOKUP($AL$2,'4.2กลางภาค2'!$A$11:$V$55,12)="","",VLOOKUP($AL$2,'4.2กลางภาค2'!$A$11:$V$55,12)))</f>
        <v/>
      </c>
      <c r="AU106" s="1110"/>
      <c r="AV106" s="1110"/>
      <c r="AW106" s="1110"/>
      <c r="AX106" s="1110"/>
      <c r="AY106" s="1110"/>
      <c r="AZ106" s="1111"/>
      <c r="BA106" s="1064"/>
      <c r="BB106" s="1065"/>
      <c r="BC106" s="1065"/>
      <c r="BD106" s="1065"/>
      <c r="BE106" s="1065"/>
      <c r="BF106" s="1065"/>
      <c r="BG106" s="1065"/>
      <c r="BH106" s="1065"/>
      <c r="BI106" s="1065"/>
      <c r="BJ106" s="1065"/>
      <c r="BK106" s="1065"/>
      <c r="BL106" s="1065"/>
      <c r="BM106" s="1065"/>
      <c r="BN106" s="1065"/>
      <c r="BO106" s="1065"/>
      <c r="BP106" s="1065"/>
      <c r="BQ106" s="1065"/>
      <c r="BR106" s="1065"/>
      <c r="BS106" s="1065"/>
      <c r="BT106" s="1067"/>
      <c r="BU106" s="217"/>
    </row>
    <row r="107" spans="1:73" ht="21.75" hidden="1" customHeight="1" x14ac:dyDescent="0.3">
      <c r="A107" s="1112" t="str">
        <f>IF('01.ข้อมูลเบื้องต้น'!B17="","",'01.ข้อมูลเบื้องต้น'!B17)</f>
        <v/>
      </c>
      <c r="B107" s="1113"/>
      <c r="C107" s="1113"/>
      <c r="D107" s="1113"/>
      <c r="E107" s="1113"/>
      <c r="F107" s="1113"/>
      <c r="G107" s="1114"/>
      <c r="H107" s="1070" t="str">
        <f>IF('01.ข้อมูลเบื้องต้น'!C17="","",'01.ข้อมูลเบื้องต้น'!C17)</f>
        <v/>
      </c>
      <c r="I107" s="1071"/>
      <c r="J107" s="1071"/>
      <c r="K107" s="1071"/>
      <c r="L107" s="1071"/>
      <c r="M107" s="1071"/>
      <c r="N107" s="1071"/>
      <c r="O107" s="1071"/>
      <c r="P107" s="1071"/>
      <c r="Q107" s="1071"/>
      <c r="R107" s="1071"/>
      <c r="S107" s="1071"/>
      <c r="T107" s="1071"/>
      <c r="U107" s="1071"/>
      <c r="V107" s="1071"/>
      <c r="W107" s="1071"/>
      <c r="X107" s="1071"/>
      <c r="Y107" s="1071"/>
      <c r="Z107" s="1071"/>
      <c r="AA107" s="1071"/>
      <c r="AB107" s="1071"/>
      <c r="AC107" s="1071"/>
      <c r="AD107" s="1071"/>
      <c r="AE107" s="1072"/>
      <c r="AF107" s="1073" t="str">
        <f>IF('01.ข้อมูลเบื้องต้น'!E17="","",'01.ข้อมูลเบื้องต้น'!E17)</f>
        <v/>
      </c>
      <c r="AG107" s="1074"/>
      <c r="AH107" s="1074"/>
      <c r="AI107" s="1074"/>
      <c r="AJ107" s="1074"/>
      <c r="AK107" s="1074"/>
      <c r="AL107" s="1075"/>
      <c r="AM107" s="706" t="str">
        <f>IF('4.2กลางภาค2'!K$10="","",IF(A107="","",'4.2กลางภาค2'!K$10))</f>
        <v/>
      </c>
      <c r="AN107" s="707"/>
      <c r="AO107" s="707"/>
      <c r="AP107" s="707"/>
      <c r="AQ107" s="707"/>
      <c r="AR107" s="707"/>
      <c r="AS107" s="708"/>
      <c r="AT107" s="1109" t="str">
        <f>IF(A107="","",IF(VLOOKUP($AL$2,'4.2กลางภาค2'!$A$11:$V$55,13)="","",VLOOKUP($AL$2,'4.2กลางภาค2'!$A$11:$V$55,13)))</f>
        <v/>
      </c>
      <c r="AU107" s="1110"/>
      <c r="AV107" s="1110"/>
      <c r="AW107" s="1110"/>
      <c r="AX107" s="1110"/>
      <c r="AY107" s="1110"/>
      <c r="AZ107" s="1111"/>
      <c r="BA107" s="1064"/>
      <c r="BB107" s="1065"/>
      <c r="BC107" s="1065"/>
      <c r="BD107" s="1065"/>
      <c r="BE107" s="1065"/>
      <c r="BF107" s="1065"/>
      <c r="BG107" s="1065"/>
      <c r="BH107" s="1065"/>
      <c r="BI107" s="1065"/>
      <c r="BJ107" s="1065"/>
      <c r="BK107" s="1065"/>
      <c r="BL107" s="1065"/>
      <c r="BM107" s="1065"/>
      <c r="BN107" s="1065"/>
      <c r="BO107" s="1065"/>
      <c r="BP107" s="1065"/>
      <c r="BQ107" s="1065"/>
      <c r="BR107" s="1065"/>
      <c r="BS107" s="1065"/>
      <c r="BT107" s="1067"/>
      <c r="BU107" s="217"/>
    </row>
    <row r="108" spans="1:73" ht="21.75" hidden="1" customHeight="1" x14ac:dyDescent="0.3">
      <c r="A108" s="715" t="s">
        <v>38</v>
      </c>
      <c r="B108" s="716"/>
      <c r="C108" s="716"/>
      <c r="D108" s="716"/>
      <c r="E108" s="716"/>
      <c r="F108" s="716"/>
      <c r="G108" s="716"/>
      <c r="H108" s="716"/>
      <c r="I108" s="716"/>
      <c r="J108" s="716"/>
      <c r="K108" s="716"/>
      <c r="L108" s="716"/>
      <c r="M108" s="716"/>
      <c r="N108" s="716"/>
      <c r="O108" s="716"/>
      <c r="P108" s="716"/>
      <c r="Q108" s="716"/>
      <c r="R108" s="716"/>
      <c r="S108" s="716"/>
      <c r="T108" s="716"/>
      <c r="U108" s="716"/>
      <c r="V108" s="716"/>
      <c r="W108" s="716"/>
      <c r="X108" s="716"/>
      <c r="Y108" s="716"/>
      <c r="Z108" s="716"/>
      <c r="AA108" s="716"/>
      <c r="AB108" s="716"/>
      <c r="AC108" s="716"/>
      <c r="AD108" s="716"/>
      <c r="AE108" s="716"/>
      <c r="AF108" s="716"/>
      <c r="AG108" s="716"/>
      <c r="AH108" s="716"/>
      <c r="AI108" s="716"/>
      <c r="AJ108" s="716"/>
      <c r="AK108" s="716"/>
      <c r="AL108" s="716"/>
      <c r="AM108" s="716"/>
      <c r="AN108" s="716"/>
      <c r="AO108" s="716"/>
      <c r="AP108" s="716"/>
      <c r="AQ108" s="716"/>
      <c r="AR108" s="716"/>
      <c r="AS108" s="716"/>
      <c r="AT108" s="716"/>
      <c r="AU108" s="716"/>
      <c r="AV108" s="716"/>
      <c r="AW108" s="716"/>
      <c r="AX108" s="716"/>
      <c r="AY108" s="716"/>
      <c r="AZ108" s="716"/>
      <c r="BA108" s="716"/>
      <c r="BB108" s="716"/>
      <c r="BC108" s="716"/>
      <c r="BD108" s="716"/>
      <c r="BE108" s="716"/>
      <c r="BF108" s="716"/>
      <c r="BG108" s="716"/>
      <c r="BH108" s="716"/>
      <c r="BI108" s="716"/>
      <c r="BJ108" s="716"/>
      <c r="BK108" s="716"/>
      <c r="BL108" s="716"/>
      <c r="BM108" s="716"/>
      <c r="BN108" s="716"/>
      <c r="BO108" s="716"/>
      <c r="BP108" s="716"/>
      <c r="BQ108" s="716"/>
      <c r="BR108" s="716"/>
      <c r="BS108" s="716"/>
      <c r="BT108" s="717"/>
      <c r="BU108" s="359"/>
    </row>
    <row r="109" spans="1:73" ht="21.75" hidden="1" customHeight="1" x14ac:dyDescent="0.3">
      <c r="A109" s="1068" t="str">
        <f>IF('01.ข้อมูลเบื้องต้น'!B19="","",'01.ข้อมูลเบื้องต้น'!B19)</f>
        <v/>
      </c>
      <c r="B109" s="1069"/>
      <c r="C109" s="1069"/>
      <c r="D109" s="1069"/>
      <c r="E109" s="1069"/>
      <c r="F109" s="1069"/>
      <c r="G109" s="1069"/>
      <c r="H109" s="1070" t="str">
        <f>IF('01.ข้อมูลเบื้องต้น'!C19="","",'01.ข้อมูลเบื้องต้น'!C19)</f>
        <v/>
      </c>
      <c r="I109" s="1071"/>
      <c r="J109" s="1071"/>
      <c r="K109" s="1071"/>
      <c r="L109" s="1071"/>
      <c r="M109" s="1071"/>
      <c r="N109" s="1071"/>
      <c r="O109" s="1071"/>
      <c r="P109" s="1071"/>
      <c r="Q109" s="1071"/>
      <c r="R109" s="1071"/>
      <c r="S109" s="1071"/>
      <c r="T109" s="1071"/>
      <c r="U109" s="1071"/>
      <c r="V109" s="1071"/>
      <c r="W109" s="1071"/>
      <c r="X109" s="1071"/>
      <c r="Y109" s="1071"/>
      <c r="Z109" s="1071"/>
      <c r="AA109" s="1071"/>
      <c r="AB109" s="1071"/>
      <c r="AC109" s="1071"/>
      <c r="AD109" s="1071"/>
      <c r="AE109" s="1072"/>
      <c r="AF109" s="1073" t="str">
        <f>IF('01.ข้อมูลเบื้องต้น'!E19="","",'01.ข้อมูลเบื้องต้น'!E19)</f>
        <v/>
      </c>
      <c r="AG109" s="1074"/>
      <c r="AH109" s="1074"/>
      <c r="AI109" s="1074"/>
      <c r="AJ109" s="1074"/>
      <c r="AK109" s="1074"/>
      <c r="AL109" s="1075"/>
      <c r="AM109" s="706" t="str">
        <f>IF('4.2กลางภาค2'!K$10="","",IF(A109="","",'4.2กลางภาค2'!K$10))</f>
        <v/>
      </c>
      <c r="AN109" s="707"/>
      <c r="AO109" s="707"/>
      <c r="AP109" s="707"/>
      <c r="AQ109" s="707"/>
      <c r="AR109" s="707"/>
      <c r="AS109" s="708"/>
      <c r="AT109" s="1109" t="str">
        <f>IF(A109="","",IF(VLOOKUP($AL$2,'4.2กลางภาค2'!$A$11:$V$55,14)="","",VLOOKUP($AL$2,'4.2กลางภาค2'!$A$11:$V$55,14)))</f>
        <v/>
      </c>
      <c r="AU109" s="1110"/>
      <c r="AV109" s="1110"/>
      <c r="AW109" s="1110"/>
      <c r="AX109" s="1110"/>
      <c r="AY109" s="1110"/>
      <c r="AZ109" s="1111"/>
      <c r="BA109" s="1064"/>
      <c r="BB109" s="1065"/>
      <c r="BC109" s="1065"/>
      <c r="BD109" s="1065"/>
      <c r="BE109" s="1065"/>
      <c r="BF109" s="1065"/>
      <c r="BG109" s="1065"/>
      <c r="BH109" s="1065"/>
      <c r="BI109" s="1065"/>
      <c r="BJ109" s="1065"/>
      <c r="BK109" s="1065"/>
      <c r="BL109" s="1065"/>
      <c r="BM109" s="1065"/>
      <c r="BN109" s="1065"/>
      <c r="BO109" s="1065"/>
      <c r="BP109" s="1065"/>
      <c r="BQ109" s="1065"/>
      <c r="BR109" s="1065"/>
      <c r="BS109" s="1065"/>
      <c r="BT109" s="1067"/>
      <c r="BU109" s="217"/>
    </row>
    <row r="110" spans="1:73" ht="21.75" hidden="1" customHeight="1" x14ac:dyDescent="0.3">
      <c r="A110" s="1068" t="str">
        <f>IF('01.ข้อมูลเบื้องต้น'!B20="","",'01.ข้อมูลเบื้องต้น'!B20)</f>
        <v/>
      </c>
      <c r="B110" s="1069"/>
      <c r="C110" s="1069"/>
      <c r="D110" s="1069"/>
      <c r="E110" s="1069"/>
      <c r="F110" s="1069"/>
      <c r="G110" s="1069"/>
      <c r="H110" s="1070" t="str">
        <f>IF('01.ข้อมูลเบื้องต้น'!C20="","",'01.ข้อมูลเบื้องต้น'!C20)</f>
        <v/>
      </c>
      <c r="I110" s="1071"/>
      <c r="J110" s="1071"/>
      <c r="K110" s="1071"/>
      <c r="L110" s="1071"/>
      <c r="M110" s="1071"/>
      <c r="N110" s="1071"/>
      <c r="O110" s="1071"/>
      <c r="P110" s="1071"/>
      <c r="Q110" s="1071"/>
      <c r="R110" s="1071"/>
      <c r="S110" s="1071"/>
      <c r="T110" s="1071"/>
      <c r="U110" s="1071"/>
      <c r="V110" s="1071"/>
      <c r="W110" s="1071"/>
      <c r="X110" s="1071"/>
      <c r="Y110" s="1071"/>
      <c r="Z110" s="1071"/>
      <c r="AA110" s="1071"/>
      <c r="AB110" s="1071"/>
      <c r="AC110" s="1071"/>
      <c r="AD110" s="1071"/>
      <c r="AE110" s="1072"/>
      <c r="AF110" s="1073" t="str">
        <f>IF('01.ข้อมูลเบื้องต้น'!E20="","",'01.ข้อมูลเบื้องต้น'!E20)</f>
        <v/>
      </c>
      <c r="AG110" s="1074"/>
      <c r="AH110" s="1074"/>
      <c r="AI110" s="1074"/>
      <c r="AJ110" s="1074"/>
      <c r="AK110" s="1074"/>
      <c r="AL110" s="1075"/>
      <c r="AM110" s="706" t="str">
        <f>IF('4.2กลางภาค2'!K$10="","",IF(A110="","",'4.2กลางภาค2'!K$10))</f>
        <v/>
      </c>
      <c r="AN110" s="707"/>
      <c r="AO110" s="707"/>
      <c r="AP110" s="707"/>
      <c r="AQ110" s="707"/>
      <c r="AR110" s="707"/>
      <c r="AS110" s="708"/>
      <c r="AT110" s="1109" t="str">
        <f>IF(A110="","",IF(VLOOKUP($AL$2,'4.2กลางภาค2'!$A$11:$V$55,15)="","",VLOOKUP($AL$2,'4.2กลางภาค2'!$A$11:$V$55,15)))</f>
        <v/>
      </c>
      <c r="AU110" s="1110"/>
      <c r="AV110" s="1110"/>
      <c r="AW110" s="1110"/>
      <c r="AX110" s="1110"/>
      <c r="AY110" s="1110"/>
      <c r="AZ110" s="1111"/>
      <c r="BA110" s="1064"/>
      <c r="BB110" s="1065"/>
      <c r="BC110" s="1065"/>
      <c r="BD110" s="1065"/>
      <c r="BE110" s="1065"/>
      <c r="BF110" s="1065"/>
      <c r="BG110" s="1065"/>
      <c r="BH110" s="1065"/>
      <c r="BI110" s="1065"/>
      <c r="BJ110" s="1065"/>
      <c r="BK110" s="1065"/>
      <c r="BL110" s="1065"/>
      <c r="BM110" s="1065"/>
      <c r="BN110" s="1065"/>
      <c r="BO110" s="1065"/>
      <c r="BP110" s="1065"/>
      <c r="BQ110" s="1065"/>
      <c r="BR110" s="1065"/>
      <c r="BS110" s="1065"/>
      <c r="BT110" s="1067"/>
      <c r="BU110" s="217"/>
    </row>
    <row r="111" spans="1:73" ht="21.75" hidden="1" customHeight="1" x14ac:dyDescent="0.3">
      <c r="A111" s="1068" t="str">
        <f>IF('01.ข้อมูลเบื้องต้น'!B21="","",'01.ข้อมูลเบื้องต้น'!B21)</f>
        <v/>
      </c>
      <c r="B111" s="1069"/>
      <c r="C111" s="1069"/>
      <c r="D111" s="1069"/>
      <c r="E111" s="1069"/>
      <c r="F111" s="1069"/>
      <c r="G111" s="1069"/>
      <c r="H111" s="1070" t="str">
        <f>IF('01.ข้อมูลเบื้องต้น'!C21="","",'01.ข้อมูลเบื้องต้น'!C21)</f>
        <v/>
      </c>
      <c r="I111" s="1071"/>
      <c r="J111" s="1071"/>
      <c r="K111" s="1071"/>
      <c r="L111" s="1071"/>
      <c r="M111" s="1071"/>
      <c r="N111" s="1071"/>
      <c r="O111" s="1071"/>
      <c r="P111" s="1071"/>
      <c r="Q111" s="1071"/>
      <c r="R111" s="1071"/>
      <c r="S111" s="1071"/>
      <c r="T111" s="1071"/>
      <c r="U111" s="1071"/>
      <c r="V111" s="1071"/>
      <c r="W111" s="1071"/>
      <c r="X111" s="1071"/>
      <c r="Y111" s="1071"/>
      <c r="Z111" s="1071"/>
      <c r="AA111" s="1071"/>
      <c r="AB111" s="1071"/>
      <c r="AC111" s="1071"/>
      <c r="AD111" s="1071"/>
      <c r="AE111" s="1072"/>
      <c r="AF111" s="1073" t="str">
        <f>IF('01.ข้อมูลเบื้องต้น'!E21="","",'01.ข้อมูลเบื้องต้น'!E21)</f>
        <v/>
      </c>
      <c r="AG111" s="1074"/>
      <c r="AH111" s="1074"/>
      <c r="AI111" s="1074"/>
      <c r="AJ111" s="1074"/>
      <c r="AK111" s="1074"/>
      <c r="AL111" s="1075"/>
      <c r="AM111" s="706" t="str">
        <f>IF('4.2กลางภาค2'!K$10="","",IF(A111="","",'4.2กลางภาค2'!K$10))</f>
        <v/>
      </c>
      <c r="AN111" s="707"/>
      <c r="AO111" s="707"/>
      <c r="AP111" s="707"/>
      <c r="AQ111" s="707"/>
      <c r="AR111" s="707"/>
      <c r="AS111" s="708"/>
      <c r="AT111" s="1109" t="str">
        <f>IF(A111="","",IF(VLOOKUP($AL$2,'4.2กลางภาค2'!$A$11:$V$55,16)="","",VLOOKUP($AL$2,'4.2กลางภาค2'!$A$11:$V$55,16)))</f>
        <v/>
      </c>
      <c r="AU111" s="1110"/>
      <c r="AV111" s="1110"/>
      <c r="AW111" s="1110"/>
      <c r="AX111" s="1110"/>
      <c r="AY111" s="1110"/>
      <c r="AZ111" s="1111"/>
      <c r="BA111" s="1064"/>
      <c r="BB111" s="1065"/>
      <c r="BC111" s="1065"/>
      <c r="BD111" s="1065"/>
      <c r="BE111" s="1065"/>
      <c r="BF111" s="1065"/>
      <c r="BG111" s="1065"/>
      <c r="BH111" s="1065"/>
      <c r="BI111" s="1065"/>
      <c r="BJ111" s="1065"/>
      <c r="BK111" s="1065"/>
      <c r="BL111" s="1065"/>
      <c r="BM111" s="1065"/>
      <c r="BN111" s="1065"/>
      <c r="BO111" s="1065"/>
      <c r="BP111" s="1065"/>
      <c r="BQ111" s="1065"/>
      <c r="BR111" s="1065"/>
      <c r="BS111" s="1065"/>
      <c r="BT111" s="1067"/>
      <c r="BU111" s="217"/>
    </row>
    <row r="112" spans="1:73" ht="21.75" hidden="1" customHeight="1" x14ac:dyDescent="0.3">
      <c r="A112" s="1068" t="str">
        <f>IF('01.ข้อมูลเบื้องต้น'!B26="","",'01.ข้อมูลเบื้องต้น'!B26)</f>
        <v/>
      </c>
      <c r="B112" s="1069"/>
      <c r="C112" s="1069"/>
      <c r="D112" s="1069"/>
      <c r="E112" s="1069"/>
      <c r="F112" s="1069"/>
      <c r="G112" s="1069"/>
      <c r="H112" s="1070" t="str">
        <f>IF('01.ข้อมูลเบื้องต้น'!C26="","",'01.ข้อมูลเบื้องต้น'!C26)</f>
        <v/>
      </c>
      <c r="I112" s="1071"/>
      <c r="J112" s="1071"/>
      <c r="K112" s="1071"/>
      <c r="L112" s="1071"/>
      <c r="M112" s="1071"/>
      <c r="N112" s="1071"/>
      <c r="O112" s="1071"/>
      <c r="P112" s="1071"/>
      <c r="Q112" s="1071"/>
      <c r="R112" s="1071"/>
      <c r="S112" s="1071"/>
      <c r="T112" s="1071"/>
      <c r="U112" s="1071"/>
      <c r="V112" s="1071"/>
      <c r="W112" s="1071"/>
      <c r="X112" s="1071"/>
      <c r="Y112" s="1071"/>
      <c r="Z112" s="1071"/>
      <c r="AA112" s="1071"/>
      <c r="AB112" s="1071"/>
      <c r="AC112" s="1071"/>
      <c r="AD112" s="1071"/>
      <c r="AE112" s="1072"/>
      <c r="AF112" s="1073" t="str">
        <f>IF('01.ข้อมูลเบื้องต้น'!E26="","",'01.ข้อมูลเบื้องต้น'!E26)</f>
        <v/>
      </c>
      <c r="AG112" s="1074"/>
      <c r="AH112" s="1074"/>
      <c r="AI112" s="1074"/>
      <c r="AJ112" s="1074"/>
      <c r="AK112" s="1074"/>
      <c r="AL112" s="1075"/>
      <c r="AM112" s="706" t="str">
        <f>IF('4.2กลางภาค2'!K$10="","",IF(A112="","",'4.2กลางภาค2'!K$10))</f>
        <v/>
      </c>
      <c r="AN112" s="707"/>
      <c r="AO112" s="707"/>
      <c r="AP112" s="707"/>
      <c r="AQ112" s="707"/>
      <c r="AR112" s="707"/>
      <c r="AS112" s="708"/>
      <c r="AT112" s="1109" t="str">
        <f>IF(A112="","",IF(VLOOKUP($AL$2,'4.2กลางภาค2'!$A$11:$V$55,17)="","",VLOOKUP($AL$2,'4.2กลางภาค2'!$A$11:$V$55,17)))</f>
        <v/>
      </c>
      <c r="AU112" s="1110"/>
      <c r="AV112" s="1110"/>
      <c r="AW112" s="1110"/>
      <c r="AX112" s="1110"/>
      <c r="AY112" s="1110"/>
      <c r="AZ112" s="1111"/>
      <c r="BA112" s="1064"/>
      <c r="BB112" s="1065"/>
      <c r="BC112" s="1065"/>
      <c r="BD112" s="1065"/>
      <c r="BE112" s="1065"/>
      <c r="BF112" s="1065"/>
      <c r="BG112" s="1065"/>
      <c r="BH112" s="1065"/>
      <c r="BI112" s="1065"/>
      <c r="BJ112" s="1065"/>
      <c r="BK112" s="1065"/>
      <c r="BL112" s="1065"/>
      <c r="BM112" s="1065"/>
      <c r="BN112" s="1065"/>
      <c r="BO112" s="1065"/>
      <c r="BP112" s="1065"/>
      <c r="BQ112" s="1065"/>
      <c r="BR112" s="1065"/>
      <c r="BS112" s="1065"/>
      <c r="BT112" s="1067"/>
      <c r="BU112" s="217"/>
    </row>
    <row r="113" spans="1:73" ht="21.75" hidden="1" customHeight="1" x14ac:dyDescent="0.3">
      <c r="A113" s="1068" t="str">
        <f>IF('01.ข้อมูลเบื้องต้น'!B27="","",'01.ข้อมูลเบื้องต้น'!B27)</f>
        <v/>
      </c>
      <c r="B113" s="1069"/>
      <c r="C113" s="1069"/>
      <c r="D113" s="1069"/>
      <c r="E113" s="1069"/>
      <c r="F113" s="1069"/>
      <c r="G113" s="1069"/>
      <c r="H113" s="1070" t="str">
        <f>IF('01.ข้อมูลเบื้องต้น'!C27="","",'01.ข้อมูลเบื้องต้น'!C27)</f>
        <v/>
      </c>
      <c r="I113" s="1071"/>
      <c r="J113" s="1071"/>
      <c r="K113" s="1071"/>
      <c r="L113" s="1071"/>
      <c r="M113" s="1071"/>
      <c r="N113" s="1071"/>
      <c r="O113" s="1071"/>
      <c r="P113" s="1071"/>
      <c r="Q113" s="1071"/>
      <c r="R113" s="1071"/>
      <c r="S113" s="1071"/>
      <c r="T113" s="1071"/>
      <c r="U113" s="1071"/>
      <c r="V113" s="1071"/>
      <c r="W113" s="1071"/>
      <c r="X113" s="1071"/>
      <c r="Y113" s="1071"/>
      <c r="Z113" s="1071"/>
      <c r="AA113" s="1071"/>
      <c r="AB113" s="1071"/>
      <c r="AC113" s="1071"/>
      <c r="AD113" s="1071"/>
      <c r="AE113" s="1072"/>
      <c r="AF113" s="1073" t="str">
        <f>IF('01.ข้อมูลเบื้องต้น'!E27="","",'01.ข้อมูลเบื้องต้น'!E27)</f>
        <v/>
      </c>
      <c r="AG113" s="1074"/>
      <c r="AH113" s="1074"/>
      <c r="AI113" s="1074"/>
      <c r="AJ113" s="1074"/>
      <c r="AK113" s="1074"/>
      <c r="AL113" s="1075"/>
      <c r="AM113" s="706" t="str">
        <f>IF('4.2กลางภาค2'!K$10="","",IF(A113="","",'4.2กลางภาค2'!K$10))</f>
        <v/>
      </c>
      <c r="AN113" s="707"/>
      <c r="AO113" s="707"/>
      <c r="AP113" s="707"/>
      <c r="AQ113" s="707"/>
      <c r="AR113" s="707"/>
      <c r="AS113" s="708"/>
      <c r="AT113" s="1109" t="str">
        <f>IF(A113="","",IF(VLOOKUP($AL$2,'4.2กลางภาค2'!$A$11:$V$55,18)="","",VLOOKUP($AL$2,'4.2กลางภาค2'!$A$11:$V$55,18)))</f>
        <v/>
      </c>
      <c r="AU113" s="1110"/>
      <c r="AV113" s="1110"/>
      <c r="AW113" s="1110"/>
      <c r="AX113" s="1110"/>
      <c r="AY113" s="1110"/>
      <c r="AZ113" s="1111"/>
      <c r="BA113" s="1064"/>
      <c r="BB113" s="1065"/>
      <c r="BC113" s="1065"/>
      <c r="BD113" s="1065"/>
      <c r="BE113" s="1065"/>
      <c r="BF113" s="1065"/>
      <c r="BG113" s="1065"/>
      <c r="BH113" s="1065"/>
      <c r="BI113" s="1065"/>
      <c r="BJ113" s="1065"/>
      <c r="BK113" s="1065"/>
      <c r="BL113" s="1065"/>
      <c r="BM113" s="1065"/>
      <c r="BN113" s="1065"/>
      <c r="BO113" s="1065"/>
      <c r="BP113" s="1065"/>
      <c r="BQ113" s="1065"/>
      <c r="BR113" s="1065"/>
      <c r="BS113" s="1065"/>
      <c r="BT113" s="1067"/>
      <c r="BU113" s="217"/>
    </row>
    <row r="114" spans="1:73" ht="21.75" hidden="1" customHeight="1" x14ac:dyDescent="0.3">
      <c r="A114" s="1068" t="str">
        <f>IF('01.ข้อมูลเบื้องต้น'!B28="","",'01.ข้อมูลเบื้องต้น'!B28)</f>
        <v/>
      </c>
      <c r="B114" s="1069"/>
      <c r="C114" s="1069"/>
      <c r="D114" s="1069"/>
      <c r="E114" s="1069"/>
      <c r="F114" s="1069"/>
      <c r="G114" s="1069"/>
      <c r="H114" s="1070" t="str">
        <f>IF('01.ข้อมูลเบื้องต้น'!C28="","",'01.ข้อมูลเบื้องต้น'!C28)</f>
        <v/>
      </c>
      <c r="I114" s="1071"/>
      <c r="J114" s="1071"/>
      <c r="K114" s="1071"/>
      <c r="L114" s="1071"/>
      <c r="M114" s="1071"/>
      <c r="N114" s="1071"/>
      <c r="O114" s="1071"/>
      <c r="P114" s="1071"/>
      <c r="Q114" s="1071"/>
      <c r="R114" s="1071"/>
      <c r="S114" s="1071"/>
      <c r="T114" s="1071"/>
      <c r="U114" s="1071"/>
      <c r="V114" s="1071"/>
      <c r="W114" s="1071"/>
      <c r="X114" s="1071"/>
      <c r="Y114" s="1071"/>
      <c r="Z114" s="1071"/>
      <c r="AA114" s="1071"/>
      <c r="AB114" s="1071"/>
      <c r="AC114" s="1071"/>
      <c r="AD114" s="1071"/>
      <c r="AE114" s="1072"/>
      <c r="AF114" s="1073" t="str">
        <f>IF('01.ข้อมูลเบื้องต้น'!E28="","",'01.ข้อมูลเบื้องต้น'!E28)</f>
        <v/>
      </c>
      <c r="AG114" s="1074"/>
      <c r="AH114" s="1074"/>
      <c r="AI114" s="1074"/>
      <c r="AJ114" s="1074"/>
      <c r="AK114" s="1074"/>
      <c r="AL114" s="1075"/>
      <c r="AM114" s="706" t="str">
        <f>IF('4.2กลางภาค2'!K$10="","",IF(A114="","",'4.2กลางภาค2'!K$10))</f>
        <v/>
      </c>
      <c r="AN114" s="707"/>
      <c r="AO114" s="707"/>
      <c r="AP114" s="707"/>
      <c r="AQ114" s="707"/>
      <c r="AR114" s="707"/>
      <c r="AS114" s="708"/>
      <c r="AT114" s="1109" t="str">
        <f>IF(A114="","",IF(VLOOKUP($AL$2,'4.2กลางภาค2'!$A$11:$V$55,19)="","",VLOOKUP($AL$2,'4.2กลางภาค2'!$A$11:$V$55,19)))</f>
        <v/>
      </c>
      <c r="AU114" s="1110"/>
      <c r="AV114" s="1110"/>
      <c r="AW114" s="1110"/>
      <c r="AX114" s="1110"/>
      <c r="AY114" s="1110"/>
      <c r="AZ114" s="1111"/>
      <c r="BA114" s="1064"/>
      <c r="BB114" s="1065"/>
      <c r="BC114" s="1065"/>
      <c r="BD114" s="1065"/>
      <c r="BE114" s="1065"/>
      <c r="BF114" s="1065"/>
      <c r="BG114" s="1065"/>
      <c r="BH114" s="1065"/>
      <c r="BI114" s="1065"/>
      <c r="BJ114" s="1065"/>
      <c r="BK114" s="1065"/>
      <c r="BL114" s="1065"/>
      <c r="BM114" s="1065"/>
      <c r="BN114" s="1065"/>
      <c r="BO114" s="1065"/>
      <c r="BP114" s="1065"/>
      <c r="BQ114" s="1065"/>
      <c r="BR114" s="1065"/>
      <c r="BS114" s="1065"/>
      <c r="BT114" s="1067"/>
      <c r="BU114" s="217"/>
    </row>
    <row r="115" spans="1:73" ht="21.75" hidden="1" customHeight="1" x14ac:dyDescent="0.3">
      <c r="A115" s="1104" t="s">
        <v>113</v>
      </c>
      <c r="B115" s="1105"/>
      <c r="C115" s="1105"/>
      <c r="D115" s="1105"/>
      <c r="E115" s="1105"/>
      <c r="F115" s="1105"/>
      <c r="G115" s="1105"/>
      <c r="H115" s="1105"/>
      <c r="I115" s="1105"/>
      <c r="J115" s="1105"/>
      <c r="K115" s="1105"/>
      <c r="L115" s="1105"/>
      <c r="M115" s="1105"/>
      <c r="N115" s="1105"/>
      <c r="O115" s="1105"/>
      <c r="P115" s="1105"/>
      <c r="Q115" s="1105"/>
      <c r="R115" s="1105"/>
      <c r="S115" s="1105"/>
      <c r="T115" s="1105"/>
      <c r="U115" s="1105"/>
      <c r="V115" s="1105"/>
      <c r="W115" s="1105"/>
      <c r="X115" s="1105"/>
      <c r="Y115" s="1105"/>
      <c r="Z115" s="1105"/>
      <c r="AA115" s="1105"/>
      <c r="AB115" s="1105"/>
      <c r="AC115" s="1105"/>
      <c r="AD115" s="1105"/>
      <c r="AE115" s="1105"/>
      <c r="AF115" s="1105"/>
      <c r="AG115" s="1105"/>
      <c r="AH115" s="1105"/>
      <c r="AI115" s="1105"/>
      <c r="AJ115" s="1105"/>
      <c r="AK115" s="1105"/>
      <c r="AL115" s="1106"/>
      <c r="AM115" s="728">
        <f>SUM(AM98:AS107,AM109:AS114)</f>
        <v>0</v>
      </c>
      <c r="AN115" s="729"/>
      <c r="AO115" s="729"/>
      <c r="AP115" s="729"/>
      <c r="AQ115" s="729"/>
      <c r="AR115" s="729"/>
      <c r="AS115" s="729"/>
      <c r="AT115" s="1107">
        <f>SUM(AT98:AZ107,AT109:AZ114)</f>
        <v>0</v>
      </c>
      <c r="AU115" s="1077"/>
      <c r="AV115" s="1077"/>
      <c r="AW115" s="1077"/>
      <c r="AX115" s="1077"/>
      <c r="AY115" s="1077"/>
      <c r="AZ115" s="1077"/>
      <c r="BA115" s="1064"/>
      <c r="BB115" s="1065"/>
      <c r="BC115" s="1065"/>
      <c r="BD115" s="1065"/>
      <c r="BE115" s="1065"/>
      <c r="BF115" s="1065"/>
      <c r="BG115" s="1065"/>
      <c r="BH115" s="1065"/>
      <c r="BI115" s="1065"/>
      <c r="BJ115" s="1065"/>
      <c r="BK115" s="1065"/>
      <c r="BL115" s="1065"/>
      <c r="BM115" s="1065"/>
      <c r="BN115" s="1065"/>
      <c r="BO115" s="1065"/>
      <c r="BP115" s="1065"/>
      <c r="BQ115" s="1065"/>
      <c r="BR115" s="1065"/>
      <c r="BS115" s="1065"/>
      <c r="BT115" s="1067"/>
      <c r="BU115" s="217"/>
    </row>
    <row r="116" spans="1:73" ht="25.15" hidden="1" customHeight="1" x14ac:dyDescent="0.2">
      <c r="A116" s="726"/>
      <c r="B116" s="720"/>
      <c r="C116" s="720"/>
      <c r="D116" s="720"/>
      <c r="E116" s="720"/>
      <c r="F116" s="720"/>
      <c r="G116" s="720"/>
      <c r="H116" s="720"/>
      <c r="I116" s="720"/>
      <c r="J116" s="720"/>
      <c r="K116" s="720"/>
      <c r="L116" s="720"/>
      <c r="M116" s="720"/>
      <c r="N116" s="720"/>
      <c r="O116" s="720"/>
      <c r="P116" s="720"/>
      <c r="Q116" s="720"/>
      <c r="R116" s="720"/>
      <c r="S116" s="720"/>
      <c r="T116" s="720"/>
      <c r="U116" s="720"/>
      <c r="V116" s="720"/>
      <c r="W116" s="720"/>
      <c r="X116" s="720"/>
      <c r="Y116" s="720"/>
      <c r="Z116" s="720"/>
      <c r="AA116" s="720"/>
      <c r="AB116" s="720"/>
      <c r="AC116" s="720"/>
      <c r="AD116" s="720"/>
      <c r="AE116" s="720"/>
      <c r="AF116" s="720"/>
      <c r="AG116" s="720"/>
      <c r="AH116" s="720"/>
      <c r="AI116" s="720"/>
      <c r="AJ116" s="720"/>
      <c r="AK116" s="720"/>
      <c r="AL116" s="720"/>
      <c r="AM116" s="720"/>
      <c r="AN116" s="720"/>
      <c r="AO116" s="720"/>
      <c r="AP116" s="720"/>
      <c r="AQ116" s="720"/>
      <c r="AR116" s="720"/>
      <c r="AS116" s="720"/>
      <c r="AT116" s="720"/>
      <c r="AU116" s="720"/>
      <c r="AV116" s="720"/>
      <c r="AW116" s="720"/>
      <c r="AX116" s="720"/>
      <c r="AY116" s="720"/>
      <c r="AZ116" s="720"/>
      <c r="BA116" s="720"/>
      <c r="BB116" s="720"/>
      <c r="BC116" s="720"/>
      <c r="BD116" s="720"/>
      <c r="BE116" s="720"/>
      <c r="BF116" s="720"/>
      <c r="BG116" s="720"/>
      <c r="BH116" s="720"/>
      <c r="BI116" s="720"/>
      <c r="BJ116" s="720"/>
      <c r="BK116" s="720"/>
      <c r="BL116" s="720"/>
      <c r="BM116" s="720"/>
      <c r="BN116" s="720"/>
      <c r="BO116" s="720"/>
      <c r="BP116" s="720"/>
      <c r="BQ116" s="720"/>
      <c r="BR116" s="720"/>
      <c r="BS116" s="720"/>
      <c r="BT116" s="727"/>
      <c r="BU116" s="341"/>
    </row>
    <row r="117" spans="1:73" hidden="1" x14ac:dyDescent="0.2">
      <c r="A117" s="469"/>
      <c r="B117" s="469"/>
      <c r="C117" s="469"/>
      <c r="D117" s="469"/>
      <c r="E117" s="469"/>
      <c r="F117" s="469"/>
      <c r="G117" s="469"/>
      <c r="H117" s="469"/>
      <c r="I117" s="469"/>
      <c r="J117" s="469"/>
      <c r="K117" s="468"/>
      <c r="L117" s="468"/>
      <c r="M117" s="468"/>
      <c r="N117" s="468"/>
      <c r="O117" s="468"/>
      <c r="P117" s="468"/>
      <c r="Q117" s="468"/>
      <c r="R117" s="468"/>
      <c r="S117" s="468"/>
      <c r="T117" s="468"/>
      <c r="U117" s="468"/>
      <c r="V117" s="468"/>
      <c r="W117" s="468"/>
      <c r="X117" s="468"/>
      <c r="Y117" s="468"/>
      <c r="Z117" s="468"/>
      <c r="AA117" s="468"/>
      <c r="AB117" s="468"/>
      <c r="AC117" s="468"/>
      <c r="AD117" s="468"/>
      <c r="AE117" s="468"/>
      <c r="AF117" s="468"/>
      <c r="AG117" s="468"/>
      <c r="AH117" s="468"/>
      <c r="AI117" s="468"/>
      <c r="AJ117" s="468"/>
      <c r="AK117" s="468"/>
      <c r="AL117" s="468"/>
      <c r="AM117" s="468"/>
      <c r="AN117" s="468"/>
      <c r="AO117" s="468"/>
      <c r="AP117" s="468"/>
      <c r="AQ117" s="468"/>
      <c r="AR117" s="468"/>
      <c r="AS117" s="468"/>
      <c r="AT117" s="468"/>
      <c r="AU117" s="468"/>
      <c r="AV117" s="468"/>
      <c r="AW117" s="468"/>
      <c r="AX117" s="468"/>
      <c r="AY117" s="468"/>
      <c r="AZ117" s="468"/>
      <c r="BA117" s="468"/>
      <c r="BB117" s="468"/>
      <c r="BC117" s="468"/>
      <c r="BD117" s="468"/>
      <c r="BE117" s="468"/>
      <c r="BF117" s="468"/>
      <c r="BG117" s="468"/>
      <c r="BH117" s="468"/>
      <c r="BI117" s="468"/>
      <c r="BJ117" s="468"/>
      <c r="BK117" s="468"/>
      <c r="BL117" s="468"/>
      <c r="BM117" s="468"/>
      <c r="BN117" s="468"/>
      <c r="BO117" s="468"/>
      <c r="BP117" s="468"/>
      <c r="BQ117" s="468"/>
      <c r="BR117" s="468"/>
      <c r="BS117" s="468"/>
      <c r="BT117" s="468"/>
    </row>
    <row r="118" spans="1:73" hidden="1" x14ac:dyDescent="0.2">
      <c r="A118" s="474"/>
      <c r="B118" s="474"/>
      <c r="C118" s="474"/>
      <c r="D118" s="474"/>
      <c r="E118" s="474"/>
      <c r="F118" s="474"/>
      <c r="G118" s="474"/>
      <c r="H118" s="474"/>
      <c r="I118" s="474"/>
      <c r="J118" s="474"/>
      <c r="K118" s="474"/>
      <c r="L118" s="474"/>
      <c r="M118" s="474"/>
      <c r="N118" s="474"/>
      <c r="O118" s="474"/>
      <c r="P118" s="474"/>
      <c r="Q118" s="474"/>
      <c r="R118" s="474"/>
      <c r="S118" s="474"/>
      <c r="T118" s="474"/>
      <c r="U118" s="474"/>
      <c r="V118" s="474"/>
      <c r="W118" s="474"/>
      <c r="X118" s="474"/>
      <c r="Y118" s="474"/>
      <c r="Z118" s="474"/>
      <c r="AA118" s="474"/>
      <c r="AB118" s="474"/>
      <c r="AC118" s="474"/>
      <c r="AD118" s="474"/>
      <c r="AE118" s="474"/>
      <c r="AF118" s="470"/>
      <c r="AG118" s="470"/>
      <c r="AH118" s="470"/>
      <c r="AI118" s="470"/>
      <c r="AJ118" s="470"/>
      <c r="AK118" s="470"/>
      <c r="AL118" s="470"/>
      <c r="AM118" s="470"/>
      <c r="AN118" s="470"/>
      <c r="AO118" s="470"/>
      <c r="AP118" s="470"/>
      <c r="AQ118" s="470"/>
      <c r="AR118" s="470"/>
      <c r="AS118" s="470"/>
      <c r="AT118" s="468"/>
      <c r="AU118" s="468"/>
      <c r="AV118" s="468"/>
      <c r="AW118" s="468"/>
      <c r="AX118" s="468"/>
      <c r="AY118" s="468"/>
      <c r="AZ118" s="468"/>
      <c r="BA118" s="468"/>
      <c r="BB118" s="468"/>
      <c r="BC118" s="468"/>
      <c r="BD118" s="468"/>
      <c r="BE118" s="468"/>
      <c r="BF118" s="468"/>
      <c r="BG118" s="468"/>
      <c r="BH118" s="468"/>
      <c r="BI118" s="468"/>
      <c r="BJ118" s="468"/>
      <c r="BK118" s="468"/>
      <c r="BL118" s="468"/>
      <c r="BM118" s="468"/>
      <c r="BN118" s="468"/>
      <c r="BO118" s="468"/>
      <c r="BP118" s="468"/>
      <c r="BQ118" s="468"/>
      <c r="BR118" s="468"/>
      <c r="BS118" s="468"/>
      <c r="BT118" s="468"/>
    </row>
    <row r="119" spans="1:73" hidden="1" x14ac:dyDescent="0.2">
      <c r="A119" s="474"/>
      <c r="B119" s="474"/>
      <c r="C119" s="474"/>
      <c r="D119" s="1103" t="s">
        <v>6</v>
      </c>
      <c r="E119" s="1103"/>
      <c r="F119" s="1103"/>
      <c r="G119" s="472"/>
      <c r="H119" s="472"/>
      <c r="I119" s="472"/>
      <c r="J119" s="472"/>
      <c r="K119" s="472"/>
      <c r="L119" s="472"/>
      <c r="M119" s="472"/>
      <c r="N119" s="472"/>
      <c r="O119" s="472"/>
      <c r="P119" s="472"/>
      <c r="Q119" s="472"/>
      <c r="R119" s="472"/>
      <c r="S119" s="472"/>
      <c r="T119" s="472"/>
      <c r="U119" s="472"/>
      <c r="V119" s="472"/>
      <c r="W119" s="472"/>
      <c r="X119" s="474"/>
      <c r="Y119" s="474"/>
      <c r="Z119" s="474"/>
      <c r="AA119" s="474"/>
      <c r="AB119" s="474"/>
      <c r="AC119" s="474"/>
      <c r="AD119" s="474"/>
      <c r="AE119" s="474"/>
      <c r="AF119" s="474"/>
      <c r="AG119" s="474"/>
      <c r="AH119" s="474"/>
      <c r="AI119" s="474"/>
      <c r="AJ119" s="474"/>
      <c r="AK119" s="474"/>
      <c r="AL119" s="474"/>
      <c r="AM119" s="470"/>
      <c r="AN119" s="470"/>
      <c r="AO119" s="470"/>
      <c r="AP119" s="470"/>
      <c r="AQ119" s="470"/>
      <c r="AR119" s="470"/>
      <c r="AS119" s="470"/>
      <c r="AT119" s="468"/>
      <c r="AU119" s="468"/>
      <c r="AV119" s="468"/>
      <c r="AW119" s="468"/>
      <c r="AX119" s="1103" t="s">
        <v>6</v>
      </c>
      <c r="AY119" s="1103"/>
      <c r="AZ119" s="1103"/>
      <c r="BA119" s="472"/>
      <c r="BB119" s="472"/>
      <c r="BC119" s="472"/>
      <c r="BD119" s="472"/>
      <c r="BE119" s="472"/>
      <c r="BF119" s="472"/>
      <c r="BG119" s="472"/>
      <c r="BH119" s="472"/>
      <c r="BI119" s="472"/>
      <c r="BJ119" s="472"/>
      <c r="BK119" s="472"/>
      <c r="BL119" s="472"/>
      <c r="BM119" s="472"/>
      <c r="BN119" s="472"/>
      <c r="BO119" s="472"/>
      <c r="BP119" s="472"/>
      <c r="BQ119" s="472"/>
      <c r="BR119" s="469"/>
      <c r="BS119" s="469"/>
      <c r="BT119" s="469"/>
      <c r="BU119" s="81"/>
    </row>
    <row r="120" spans="1:73" hidden="1" x14ac:dyDescent="0.2">
      <c r="A120" s="469"/>
      <c r="B120" s="469"/>
      <c r="C120" s="469"/>
      <c r="D120" s="1108" t="s">
        <v>7</v>
      </c>
      <c r="E120" s="1108"/>
      <c r="F120" s="1108"/>
      <c r="G120" s="1108"/>
      <c r="H120" s="1108"/>
      <c r="I120" s="1108"/>
      <c r="J120" s="1108"/>
      <c r="K120" s="1108"/>
      <c r="L120" s="1108"/>
      <c r="M120" s="1108"/>
      <c r="N120" s="1108"/>
      <c r="O120" s="1108"/>
      <c r="P120" s="1108"/>
      <c r="Q120" s="1108"/>
      <c r="R120" s="1108"/>
      <c r="S120" s="1108"/>
      <c r="T120" s="1108"/>
      <c r="U120" s="1108"/>
      <c r="V120" s="1108"/>
      <c r="W120" s="1108"/>
      <c r="X120" s="469"/>
      <c r="Y120" s="469"/>
      <c r="Z120" s="469"/>
      <c r="AA120" s="469"/>
      <c r="AB120" s="469"/>
      <c r="AC120" s="469"/>
      <c r="AD120" s="469"/>
      <c r="AE120" s="469"/>
      <c r="AF120" s="475"/>
      <c r="AG120" s="475"/>
      <c r="AH120" s="475"/>
      <c r="AI120" s="475"/>
      <c r="AJ120" s="475"/>
      <c r="AK120" s="475"/>
      <c r="AL120" s="475"/>
      <c r="AM120" s="475"/>
      <c r="AN120" s="475"/>
      <c r="AO120" s="475"/>
      <c r="AP120" s="475"/>
      <c r="AQ120" s="475"/>
      <c r="AR120" s="475"/>
      <c r="AS120" s="475"/>
      <c r="AT120" s="468"/>
      <c r="AU120" s="468"/>
      <c r="AV120" s="468"/>
      <c r="AW120" s="468"/>
      <c r="AX120" s="1108" t="str">
        <f>IF('01.ข้อมูลเบื้องต้น'!$K$10='01.ข้อมูลเบื้องต้น'!$K$8,"รองผู้อำนวยการสถานศึกษา","ผู้อำนวยการสถานศึกษา")</f>
        <v>ผู้อำนวยการสถานศึกษา</v>
      </c>
      <c r="AY120" s="1108"/>
      <c r="AZ120" s="1108"/>
      <c r="BA120" s="1108"/>
      <c r="BB120" s="1108"/>
      <c r="BC120" s="1108"/>
      <c r="BD120" s="1108"/>
      <c r="BE120" s="1108"/>
      <c r="BF120" s="1108"/>
      <c r="BG120" s="1108"/>
      <c r="BH120" s="1108"/>
      <c r="BI120" s="1108"/>
      <c r="BJ120" s="1108"/>
      <c r="BK120" s="1108"/>
      <c r="BL120" s="1108"/>
      <c r="BM120" s="1108"/>
      <c r="BN120" s="1108"/>
      <c r="BO120" s="1108"/>
      <c r="BP120" s="1108"/>
      <c r="BQ120" s="1108"/>
      <c r="BR120" s="469"/>
      <c r="BS120" s="469"/>
      <c r="BT120" s="469"/>
      <c r="BU120" s="81"/>
    </row>
    <row r="121" spans="1:73" hidden="1" x14ac:dyDescent="0.2">
      <c r="A121" s="469"/>
      <c r="B121" s="469"/>
      <c r="C121" s="469"/>
      <c r="D121" s="469"/>
      <c r="E121" s="469"/>
      <c r="F121" s="469"/>
      <c r="G121" s="469"/>
      <c r="H121" s="469"/>
      <c r="I121" s="469"/>
      <c r="J121" s="469"/>
      <c r="K121" s="469"/>
      <c r="L121" s="469"/>
      <c r="M121" s="469"/>
      <c r="N121" s="469"/>
      <c r="O121" s="469"/>
      <c r="P121" s="469"/>
      <c r="Q121" s="469"/>
      <c r="R121" s="469"/>
      <c r="S121" s="469"/>
      <c r="T121" s="469"/>
      <c r="U121" s="469"/>
      <c r="V121" s="469"/>
      <c r="W121" s="469"/>
      <c r="X121" s="469"/>
      <c r="Y121" s="469"/>
      <c r="Z121" s="469"/>
      <c r="AA121" s="469"/>
      <c r="AB121" s="469"/>
      <c r="AC121" s="469"/>
      <c r="AD121" s="469"/>
      <c r="AE121" s="469"/>
      <c r="AF121" s="475"/>
      <c r="AG121" s="475"/>
      <c r="AH121" s="475"/>
      <c r="AI121" s="475"/>
      <c r="AJ121" s="475"/>
      <c r="AK121" s="475"/>
      <c r="AL121" s="475"/>
      <c r="AM121" s="475"/>
      <c r="AN121" s="475"/>
      <c r="AO121" s="475"/>
      <c r="AP121" s="475"/>
      <c r="AQ121" s="475"/>
      <c r="AR121" s="475"/>
      <c r="AS121" s="475"/>
      <c r="AT121" s="468"/>
      <c r="AU121" s="468"/>
      <c r="AV121" s="468"/>
      <c r="AW121" s="468"/>
      <c r="AX121" s="1102" t="str">
        <f>IF('01.ข้อมูลเบื้องต้น'!$K$10='01.ข้อมูลเบื้องต้น'!$K$8,"รักษาราชการแทนผู้อำนวยการสถานศึกษา","")</f>
        <v/>
      </c>
      <c r="AY121" s="1102"/>
      <c r="AZ121" s="1102"/>
      <c r="BA121" s="1102"/>
      <c r="BB121" s="1102"/>
      <c r="BC121" s="1102"/>
      <c r="BD121" s="1102"/>
      <c r="BE121" s="1102"/>
      <c r="BF121" s="1102"/>
      <c r="BG121" s="1102"/>
      <c r="BH121" s="1102"/>
      <c r="BI121" s="1102"/>
      <c r="BJ121" s="1102"/>
      <c r="BK121" s="1102"/>
      <c r="BL121" s="1102"/>
      <c r="BM121" s="1102"/>
      <c r="BN121" s="1102"/>
      <c r="BO121" s="1102"/>
      <c r="BP121" s="1102"/>
      <c r="BQ121" s="1102"/>
      <c r="BR121" s="469"/>
      <c r="BS121" s="469"/>
      <c r="BT121" s="469"/>
      <c r="BU121" s="81"/>
    </row>
    <row r="122" spans="1:73" hidden="1" x14ac:dyDescent="0.2">
      <c r="A122" s="469"/>
      <c r="B122" s="469"/>
      <c r="C122" s="469"/>
      <c r="D122" s="469"/>
      <c r="E122" s="469"/>
      <c r="F122" s="469"/>
      <c r="G122" s="469"/>
      <c r="H122" s="469"/>
      <c r="I122" s="469"/>
      <c r="J122" s="469"/>
      <c r="K122" s="469"/>
      <c r="L122" s="469"/>
      <c r="M122" s="469"/>
      <c r="N122" s="469"/>
      <c r="O122" s="469"/>
      <c r="P122" s="469"/>
      <c r="Q122" s="469"/>
      <c r="R122" s="469"/>
      <c r="S122" s="469"/>
      <c r="T122" s="469"/>
      <c r="U122" s="469"/>
      <c r="V122" s="469"/>
      <c r="W122" s="469"/>
      <c r="X122" s="469"/>
      <c r="Y122" s="469"/>
      <c r="Z122" s="1103" t="s">
        <v>6</v>
      </c>
      <c r="AA122" s="1103"/>
      <c r="AB122" s="1103"/>
      <c r="AC122" s="472"/>
      <c r="AD122" s="472"/>
      <c r="AE122" s="472"/>
      <c r="AF122" s="472"/>
      <c r="AG122" s="472"/>
      <c r="AH122" s="472"/>
      <c r="AI122" s="472"/>
      <c r="AJ122" s="472"/>
      <c r="AK122" s="472"/>
      <c r="AL122" s="472"/>
      <c r="AM122" s="472"/>
      <c r="AN122" s="472"/>
      <c r="AO122" s="472"/>
      <c r="AP122" s="472"/>
      <c r="AQ122" s="472"/>
      <c r="AR122" s="472"/>
      <c r="AS122" s="472"/>
      <c r="AT122" s="468"/>
      <c r="AU122" s="468"/>
      <c r="AV122" s="468"/>
      <c r="AW122" s="468"/>
      <c r="AX122" s="468"/>
      <c r="AY122" s="468"/>
      <c r="AZ122" s="468"/>
      <c r="BA122" s="469"/>
      <c r="BB122" s="469"/>
      <c r="BC122" s="469"/>
      <c r="BD122" s="469"/>
      <c r="BE122" s="469"/>
      <c r="BF122" s="469"/>
      <c r="BG122" s="469"/>
      <c r="BH122" s="469"/>
      <c r="BI122" s="469"/>
      <c r="BJ122" s="469"/>
      <c r="BK122" s="469"/>
      <c r="BL122" s="469"/>
      <c r="BM122" s="469"/>
      <c r="BN122" s="469"/>
      <c r="BO122" s="469"/>
      <c r="BP122" s="469"/>
      <c r="BQ122" s="469"/>
      <c r="BR122" s="469"/>
      <c r="BS122" s="469"/>
      <c r="BT122" s="469"/>
      <c r="BU122" s="81"/>
    </row>
    <row r="123" spans="1:73" ht="24.6" hidden="1" customHeight="1" x14ac:dyDescent="0.2">
      <c r="A123" s="469"/>
      <c r="B123" s="469"/>
      <c r="C123" s="469"/>
      <c r="D123" s="469"/>
      <c r="E123" s="469"/>
      <c r="F123" s="469"/>
      <c r="G123" s="469"/>
      <c r="H123" s="469"/>
      <c r="I123" s="469"/>
      <c r="J123" s="469"/>
      <c r="K123" s="469"/>
      <c r="L123" s="469"/>
      <c r="M123" s="469"/>
      <c r="N123" s="469"/>
      <c r="O123" s="469"/>
      <c r="P123" s="469"/>
      <c r="Q123" s="469"/>
      <c r="R123" s="469"/>
      <c r="S123" s="469"/>
      <c r="T123" s="469"/>
      <c r="U123" s="469"/>
      <c r="V123" s="469"/>
      <c r="W123" s="469"/>
      <c r="X123" s="469"/>
      <c r="Y123" s="469"/>
      <c r="Z123" s="473" t="s">
        <v>80</v>
      </c>
      <c r="AA123" s="473"/>
      <c r="AB123" s="473"/>
      <c r="AC123" s="473"/>
      <c r="AD123" s="473"/>
      <c r="AE123" s="473"/>
      <c r="AF123" s="473"/>
      <c r="AG123" s="473"/>
      <c r="AH123" s="473"/>
      <c r="AI123" s="473"/>
      <c r="AJ123" s="473"/>
      <c r="AK123" s="473"/>
      <c r="AL123" s="473"/>
      <c r="AM123" s="473"/>
      <c r="AN123" s="473"/>
      <c r="AO123" s="473"/>
      <c r="AP123" s="473"/>
      <c r="AQ123" s="473"/>
      <c r="AR123" s="473"/>
      <c r="AS123" s="473"/>
      <c r="AT123" s="468"/>
      <c r="AU123" s="468"/>
      <c r="AV123" s="468"/>
      <c r="AW123" s="468"/>
      <c r="AX123" s="468"/>
      <c r="AY123" s="468"/>
      <c r="AZ123" s="468"/>
      <c r="BA123" s="469"/>
      <c r="BB123" s="469"/>
      <c r="BC123" s="469"/>
      <c r="BD123" s="469"/>
      <c r="BE123" s="469"/>
      <c r="BF123" s="469"/>
      <c r="BG123" s="469"/>
      <c r="BH123" s="469"/>
      <c r="BI123" s="469"/>
      <c r="BJ123" s="469"/>
      <c r="BK123" s="469"/>
      <c r="BL123" s="469"/>
      <c r="BM123" s="469"/>
      <c r="BN123" s="469"/>
      <c r="BO123" s="469"/>
      <c r="BP123" s="469"/>
      <c r="BQ123" s="469"/>
      <c r="BR123" s="469"/>
      <c r="BS123" s="469"/>
      <c r="BT123" s="469"/>
      <c r="BU123" s="81"/>
    </row>
    <row r="124" spans="1:73" hidden="1" x14ac:dyDescent="0.2">
      <c r="A124" s="469"/>
      <c r="B124" s="469"/>
      <c r="C124" s="469"/>
      <c r="D124" s="469"/>
      <c r="E124" s="469"/>
      <c r="F124" s="469"/>
      <c r="G124" s="469"/>
      <c r="H124" s="469"/>
      <c r="I124" s="469"/>
      <c r="J124" s="469"/>
      <c r="K124" s="469"/>
      <c r="L124" s="469"/>
      <c r="M124" s="469"/>
      <c r="N124" s="469"/>
      <c r="O124" s="469"/>
      <c r="P124" s="469"/>
      <c r="Q124" s="469"/>
      <c r="R124" s="469"/>
      <c r="S124" s="469"/>
      <c r="T124" s="469"/>
      <c r="U124" s="469"/>
      <c r="V124" s="469"/>
      <c r="W124" s="469"/>
      <c r="X124" s="469"/>
      <c r="Y124" s="469"/>
      <c r="Z124" s="469"/>
      <c r="AA124" s="469"/>
      <c r="AB124" s="469"/>
      <c r="AC124" s="469"/>
      <c r="AD124" s="469"/>
      <c r="AE124" s="469"/>
      <c r="AF124" s="469"/>
      <c r="AG124" s="469"/>
      <c r="AH124" s="469"/>
      <c r="AI124" s="469"/>
      <c r="AJ124" s="469"/>
      <c r="AK124" s="469"/>
      <c r="AL124" s="469"/>
      <c r="AM124" s="469"/>
      <c r="AN124" s="469"/>
      <c r="AO124" s="469"/>
      <c r="AP124" s="469"/>
      <c r="AQ124" s="469"/>
      <c r="AR124" s="469"/>
      <c r="AS124" s="469"/>
      <c r="AT124" s="468"/>
      <c r="AU124" s="468"/>
      <c r="AV124" s="468"/>
      <c r="AW124" s="468"/>
      <c r="AX124" s="468"/>
      <c r="AY124" s="468"/>
      <c r="AZ124" s="468"/>
      <c r="BA124" s="476"/>
      <c r="BB124" s="476"/>
      <c r="BC124" s="476"/>
      <c r="BD124" s="476"/>
      <c r="BE124" s="476"/>
      <c r="BF124" s="476"/>
      <c r="BG124" s="476"/>
      <c r="BH124" s="476"/>
      <c r="BI124" s="476"/>
      <c r="BJ124" s="476"/>
      <c r="BK124" s="476"/>
      <c r="BL124" s="476"/>
      <c r="BM124" s="476"/>
      <c r="BN124" s="476"/>
      <c r="BO124" s="476"/>
      <c r="BP124" s="476"/>
      <c r="BQ124" s="476"/>
      <c r="BR124" s="476"/>
      <c r="BS124" s="476"/>
      <c r="BT124" s="476"/>
      <c r="BU124" s="214"/>
    </row>
    <row r="125" spans="1:73" hidden="1" x14ac:dyDescent="0.2">
      <c r="A125" s="468"/>
      <c r="B125" s="468"/>
      <c r="C125" s="468"/>
      <c r="D125" s="468"/>
      <c r="E125" s="468"/>
      <c r="F125" s="468"/>
      <c r="G125" s="468"/>
      <c r="H125" s="468"/>
      <c r="I125" s="468"/>
      <c r="J125" s="468"/>
      <c r="K125" s="468"/>
      <c r="L125" s="468"/>
      <c r="M125" s="468"/>
      <c r="N125" s="468"/>
      <c r="O125" s="468"/>
      <c r="P125" s="468"/>
      <c r="Q125" s="468"/>
      <c r="R125" s="468"/>
      <c r="S125" s="468"/>
      <c r="T125" s="468"/>
      <c r="U125" s="468"/>
      <c r="V125" s="468"/>
      <c r="W125" s="468"/>
      <c r="X125" s="468"/>
      <c r="Y125" s="468"/>
      <c r="Z125" s="468"/>
      <c r="AA125" s="468"/>
      <c r="AB125" s="468"/>
      <c r="AC125" s="468"/>
      <c r="AD125" s="468"/>
      <c r="AE125" s="468"/>
      <c r="AF125" s="468"/>
      <c r="AG125" s="468"/>
      <c r="AH125" s="468"/>
      <c r="AI125" s="468"/>
      <c r="AJ125" s="468"/>
      <c r="AK125" s="468"/>
      <c r="AL125" s="468"/>
      <c r="AM125" s="468"/>
      <c r="AN125" s="468"/>
      <c r="AO125" s="468"/>
      <c r="AP125" s="468"/>
      <c r="AQ125" s="468"/>
      <c r="AR125" s="468"/>
      <c r="AS125" s="468"/>
      <c r="AT125" s="468"/>
      <c r="AU125" s="468"/>
      <c r="AV125" s="468"/>
      <c r="AW125" s="468"/>
      <c r="AX125" s="468"/>
      <c r="AY125" s="468"/>
      <c r="AZ125" s="468"/>
      <c r="BA125" s="468"/>
      <c r="BB125" s="468"/>
      <c r="BC125" s="468"/>
      <c r="BD125" s="468"/>
      <c r="BE125" s="468"/>
      <c r="BF125" s="468"/>
      <c r="BG125" s="468"/>
      <c r="BH125" s="468"/>
      <c r="BI125" s="468"/>
      <c r="BJ125" s="468"/>
      <c r="BK125" s="468"/>
      <c r="BL125" s="468"/>
      <c r="BM125" s="468"/>
      <c r="BN125" s="468"/>
      <c r="BO125" s="468"/>
      <c r="BP125" s="468"/>
      <c r="BQ125" s="468"/>
      <c r="BR125" s="468"/>
      <c r="BS125" s="468"/>
      <c r="BT125" s="468"/>
    </row>
    <row r="126" spans="1:73" hidden="1" x14ac:dyDescent="0.2">
      <c r="A126" s="468"/>
      <c r="B126" s="468"/>
      <c r="C126" s="468"/>
      <c r="D126" s="468"/>
      <c r="E126" s="468"/>
      <c r="F126" s="468"/>
      <c r="G126" s="468"/>
      <c r="H126" s="468"/>
      <c r="I126" s="468"/>
      <c r="J126" s="468"/>
      <c r="K126" s="468"/>
      <c r="L126" s="468"/>
      <c r="M126" s="468"/>
      <c r="N126" s="468"/>
      <c r="O126" s="468"/>
      <c r="P126" s="468"/>
      <c r="Q126" s="468"/>
      <c r="R126" s="468"/>
      <c r="S126" s="468"/>
      <c r="T126" s="468"/>
      <c r="U126" s="468"/>
      <c r="V126" s="468"/>
      <c r="W126" s="468"/>
      <c r="X126" s="468"/>
      <c r="Y126" s="468"/>
      <c r="Z126" s="468"/>
      <c r="AA126" s="468"/>
      <c r="AB126" s="468"/>
      <c r="AC126" s="468"/>
      <c r="AD126" s="468"/>
      <c r="AE126" s="468"/>
      <c r="AF126" s="468"/>
      <c r="AG126" s="468"/>
      <c r="AH126" s="468"/>
      <c r="AI126" s="468"/>
      <c r="AJ126" s="468"/>
      <c r="AK126" s="468"/>
      <c r="AL126" s="468"/>
      <c r="AM126" s="468"/>
      <c r="AN126" s="468"/>
      <c r="AO126" s="468"/>
      <c r="AP126" s="468"/>
      <c r="AQ126" s="468"/>
      <c r="AR126" s="468"/>
      <c r="AS126" s="468"/>
      <c r="AT126" s="468"/>
      <c r="AU126" s="468"/>
      <c r="AV126" s="468"/>
      <c r="AW126" s="468"/>
      <c r="AX126" s="468"/>
      <c r="AY126" s="468"/>
      <c r="AZ126" s="468"/>
      <c r="BA126" s="468"/>
      <c r="BB126" s="468"/>
      <c r="BC126" s="468"/>
      <c r="BD126" s="468"/>
      <c r="BE126" s="468"/>
      <c r="BF126" s="468"/>
      <c r="BG126" s="468"/>
      <c r="BH126" s="468"/>
      <c r="BI126" s="468"/>
      <c r="BJ126" s="468"/>
      <c r="BK126" s="468"/>
      <c r="BL126" s="468"/>
      <c r="BM126" s="468"/>
      <c r="BN126" s="468"/>
      <c r="BO126" s="468"/>
      <c r="BP126" s="468"/>
      <c r="BQ126" s="468"/>
      <c r="BR126" s="468"/>
      <c r="BS126" s="468"/>
      <c r="BT126" s="468"/>
    </row>
    <row r="127" spans="1:73" hidden="1" x14ac:dyDescent="0.2">
      <c r="A127" s="468"/>
      <c r="B127" s="468"/>
      <c r="C127" s="468"/>
      <c r="D127" s="468"/>
      <c r="E127" s="468"/>
      <c r="F127" s="468"/>
      <c r="G127" s="468"/>
      <c r="H127" s="468"/>
      <c r="I127" s="468"/>
      <c r="J127" s="468"/>
      <c r="K127" s="468"/>
      <c r="L127" s="468"/>
      <c r="M127" s="468"/>
      <c r="N127" s="468"/>
      <c r="O127" s="468"/>
      <c r="P127" s="468"/>
      <c r="Q127" s="468"/>
      <c r="R127" s="468"/>
      <c r="S127" s="468"/>
      <c r="T127" s="468"/>
      <c r="U127" s="468"/>
      <c r="V127" s="468"/>
      <c r="W127" s="468"/>
      <c r="X127" s="468"/>
      <c r="Y127" s="468"/>
      <c r="Z127" s="468"/>
      <c r="AA127" s="468"/>
      <c r="AB127" s="468"/>
      <c r="AC127" s="468"/>
      <c r="AD127" s="468"/>
      <c r="AE127" s="468"/>
      <c r="AF127" s="468"/>
      <c r="AG127" s="468"/>
      <c r="AH127" s="468"/>
      <c r="AI127" s="468"/>
      <c r="AJ127" s="468"/>
      <c r="AK127" s="468"/>
      <c r="AL127" s="468"/>
      <c r="AM127" s="468"/>
      <c r="AN127" s="468"/>
      <c r="AO127" s="468"/>
      <c r="AP127" s="468"/>
      <c r="AQ127" s="468"/>
      <c r="AR127" s="468"/>
      <c r="AS127" s="468"/>
      <c r="AT127" s="468"/>
      <c r="AU127" s="468"/>
      <c r="AV127" s="468"/>
      <c r="AW127" s="468"/>
      <c r="AX127" s="468"/>
      <c r="AY127" s="468"/>
      <c r="AZ127" s="468"/>
      <c r="BA127" s="468"/>
      <c r="BB127" s="468"/>
      <c r="BC127" s="468"/>
      <c r="BD127" s="468"/>
      <c r="BE127" s="468"/>
      <c r="BF127" s="468"/>
      <c r="BG127" s="468"/>
      <c r="BH127" s="468"/>
      <c r="BI127" s="468"/>
      <c r="BJ127" s="468"/>
      <c r="BK127" s="468"/>
      <c r="BL127" s="468"/>
      <c r="BM127" s="468"/>
      <c r="BN127" s="468"/>
      <c r="BO127" s="468"/>
      <c r="BP127" s="468"/>
      <c r="BQ127" s="468"/>
      <c r="BR127" s="468"/>
      <c r="BS127" s="468"/>
      <c r="BT127" s="468"/>
    </row>
    <row r="128" spans="1:73" hidden="1" x14ac:dyDescent="0.2">
      <c r="A128" s="468"/>
      <c r="B128" s="468"/>
      <c r="C128" s="468"/>
      <c r="D128" s="468"/>
      <c r="E128" s="468"/>
      <c r="F128" s="468"/>
      <c r="G128" s="468"/>
      <c r="H128" s="468"/>
      <c r="I128" s="468"/>
      <c r="J128" s="468"/>
      <c r="K128" s="468"/>
      <c r="L128" s="468"/>
      <c r="M128" s="468"/>
      <c r="N128" s="468"/>
      <c r="O128" s="468"/>
      <c r="P128" s="468"/>
      <c r="Q128" s="468"/>
      <c r="R128" s="468"/>
      <c r="S128" s="468"/>
      <c r="T128" s="468"/>
      <c r="U128" s="468"/>
      <c r="V128" s="468"/>
      <c r="W128" s="468"/>
      <c r="X128" s="468"/>
      <c r="Y128" s="468"/>
      <c r="Z128" s="468"/>
      <c r="AA128" s="468"/>
      <c r="AB128" s="468"/>
      <c r="AC128" s="468"/>
      <c r="AD128" s="468"/>
      <c r="AE128" s="468"/>
      <c r="AF128" s="468"/>
      <c r="AG128" s="468"/>
      <c r="AH128" s="468"/>
      <c r="AI128" s="468"/>
      <c r="AJ128" s="468"/>
      <c r="AK128" s="468"/>
      <c r="AL128" s="468"/>
      <c r="AM128" s="468"/>
      <c r="AN128" s="468"/>
      <c r="AO128" s="468"/>
      <c r="AP128" s="468"/>
      <c r="AQ128" s="468"/>
      <c r="AR128" s="468"/>
      <c r="AS128" s="468"/>
      <c r="AT128" s="468"/>
      <c r="AU128" s="468"/>
      <c r="AV128" s="468"/>
      <c r="AW128" s="468"/>
      <c r="AX128" s="468"/>
      <c r="AY128" s="468"/>
      <c r="AZ128" s="468"/>
      <c r="BA128" s="468"/>
      <c r="BB128" s="468"/>
      <c r="BC128" s="468"/>
      <c r="BD128" s="468"/>
      <c r="BE128" s="468"/>
      <c r="BF128" s="468"/>
      <c r="BG128" s="468"/>
      <c r="BH128" s="468"/>
      <c r="BI128" s="468"/>
      <c r="BJ128" s="468"/>
      <c r="BK128" s="468"/>
      <c r="BL128" s="468"/>
      <c r="BM128" s="468"/>
      <c r="BN128" s="468"/>
      <c r="BO128" s="468"/>
      <c r="BP128" s="468"/>
      <c r="BQ128" s="468"/>
      <c r="BR128" s="468"/>
      <c r="BS128" s="468"/>
      <c r="BT128" s="468"/>
    </row>
    <row r="129" spans="1:72" hidden="1" x14ac:dyDescent="0.2">
      <c r="A129" s="468"/>
      <c r="B129" s="468"/>
      <c r="C129" s="468"/>
      <c r="D129" s="468"/>
      <c r="E129" s="468"/>
      <c r="F129" s="468"/>
      <c r="G129" s="468"/>
      <c r="H129" s="468"/>
      <c r="I129" s="468"/>
      <c r="J129" s="468"/>
      <c r="K129" s="468"/>
      <c r="L129" s="468"/>
      <c r="M129" s="468"/>
      <c r="N129" s="468"/>
      <c r="O129" s="468"/>
      <c r="P129" s="468"/>
      <c r="Q129" s="468"/>
      <c r="R129" s="468"/>
      <c r="S129" s="468"/>
      <c r="T129" s="468"/>
      <c r="U129" s="468"/>
      <c r="V129" s="468"/>
      <c r="W129" s="468"/>
      <c r="X129" s="468"/>
      <c r="Y129" s="468"/>
      <c r="Z129" s="468"/>
      <c r="AA129" s="468"/>
      <c r="AB129" s="468"/>
      <c r="AC129" s="468"/>
      <c r="AD129" s="468"/>
      <c r="AE129" s="468"/>
      <c r="AF129" s="468"/>
      <c r="AG129" s="468"/>
      <c r="AH129" s="468"/>
      <c r="AI129" s="468"/>
      <c r="AJ129" s="468"/>
      <c r="AK129" s="468"/>
      <c r="AL129" s="468"/>
      <c r="AM129" s="468"/>
      <c r="AN129" s="468"/>
      <c r="AO129" s="468"/>
      <c r="AP129" s="468"/>
      <c r="AQ129" s="468"/>
      <c r="AR129" s="468"/>
      <c r="AS129" s="468"/>
      <c r="AT129" s="468"/>
      <c r="AU129" s="468"/>
      <c r="AV129" s="468"/>
      <c r="AW129" s="468"/>
      <c r="AX129" s="468"/>
      <c r="AY129" s="468"/>
      <c r="AZ129" s="468"/>
      <c r="BA129" s="468"/>
      <c r="BB129" s="468"/>
      <c r="BC129" s="468"/>
      <c r="BD129" s="468"/>
      <c r="BE129" s="468"/>
      <c r="BF129" s="468"/>
      <c r="BG129" s="468"/>
      <c r="BH129" s="468"/>
      <c r="BI129" s="468"/>
      <c r="BJ129" s="468"/>
      <c r="BK129" s="468"/>
      <c r="BL129" s="468"/>
      <c r="BM129" s="468"/>
      <c r="BN129" s="468"/>
      <c r="BO129" s="468"/>
      <c r="BP129" s="468"/>
      <c r="BQ129" s="468"/>
      <c r="BR129" s="468"/>
      <c r="BS129" s="468"/>
      <c r="BT129" s="468"/>
    </row>
    <row r="130" spans="1:72" hidden="1" x14ac:dyDescent="0.2">
      <c r="A130" s="468"/>
      <c r="B130" s="468"/>
      <c r="C130" s="468"/>
      <c r="D130" s="468"/>
      <c r="E130" s="468"/>
      <c r="F130" s="468"/>
      <c r="G130" s="468"/>
      <c r="H130" s="468"/>
      <c r="I130" s="468"/>
      <c r="J130" s="468"/>
      <c r="K130" s="468"/>
      <c r="L130" s="468"/>
      <c r="M130" s="468"/>
      <c r="N130" s="468"/>
      <c r="O130" s="468"/>
      <c r="P130" s="468"/>
      <c r="Q130" s="468"/>
      <c r="R130" s="468"/>
      <c r="S130" s="468"/>
      <c r="T130" s="468"/>
      <c r="U130" s="468"/>
      <c r="V130" s="468"/>
      <c r="W130" s="468"/>
      <c r="X130" s="468"/>
      <c r="Y130" s="468"/>
      <c r="Z130" s="468"/>
      <c r="AA130" s="468"/>
      <c r="AB130" s="468"/>
      <c r="AC130" s="468"/>
      <c r="AD130" s="468"/>
      <c r="AE130" s="468"/>
      <c r="AF130" s="468"/>
      <c r="AG130" s="468"/>
      <c r="AH130" s="468"/>
      <c r="AI130" s="468"/>
      <c r="AJ130" s="468"/>
      <c r="AK130" s="468"/>
      <c r="AL130" s="468"/>
      <c r="AM130" s="468"/>
      <c r="AN130" s="468"/>
      <c r="AO130" s="468"/>
      <c r="AP130" s="468"/>
      <c r="AQ130" s="468"/>
      <c r="AR130" s="468"/>
      <c r="AS130" s="468"/>
      <c r="AT130" s="468"/>
      <c r="AU130" s="468"/>
      <c r="AV130" s="468"/>
      <c r="AW130" s="468"/>
      <c r="AX130" s="468"/>
      <c r="AY130" s="468"/>
      <c r="AZ130" s="468"/>
      <c r="BA130" s="468"/>
      <c r="BB130" s="468"/>
      <c r="BC130" s="468"/>
      <c r="BD130" s="468"/>
      <c r="BE130" s="468"/>
      <c r="BF130" s="468"/>
      <c r="BG130" s="468"/>
      <c r="BH130" s="468"/>
      <c r="BI130" s="468"/>
      <c r="BJ130" s="468"/>
      <c r="BK130" s="468"/>
      <c r="BL130" s="468"/>
      <c r="BM130" s="468"/>
      <c r="BN130" s="468"/>
      <c r="BO130" s="468"/>
      <c r="BP130" s="468"/>
      <c r="BQ130" s="468"/>
      <c r="BR130" s="468"/>
      <c r="BS130" s="468"/>
      <c r="BT130" s="468"/>
    </row>
    <row r="131" spans="1:72" ht="30" hidden="1" customHeight="1" x14ac:dyDescent="0.4">
      <c r="A131" s="721" t="s">
        <v>646</v>
      </c>
      <c r="B131" s="721"/>
      <c r="C131" s="721"/>
      <c r="D131" s="721"/>
      <c r="E131" s="721"/>
      <c r="F131" s="721"/>
      <c r="G131" s="721"/>
      <c r="H131" s="721"/>
      <c r="I131" s="721"/>
      <c r="J131" s="721"/>
      <c r="K131" s="721"/>
      <c r="L131" s="721"/>
      <c r="M131" s="721"/>
      <c r="N131" s="721"/>
      <c r="O131" s="721"/>
      <c r="P131" s="721"/>
      <c r="Q131" s="721"/>
      <c r="R131" s="721"/>
      <c r="S131" s="721"/>
      <c r="T131" s="721"/>
      <c r="U131" s="721"/>
      <c r="V131" s="721"/>
      <c r="W131" s="721"/>
      <c r="X131" s="721"/>
      <c r="Y131" s="721"/>
      <c r="Z131" s="721"/>
      <c r="AA131" s="721"/>
      <c r="AB131" s="721"/>
      <c r="AC131" s="721"/>
      <c r="AD131" s="721"/>
      <c r="AE131" s="721"/>
      <c r="AF131" s="721"/>
      <c r="AG131" s="721"/>
      <c r="AH131" s="721"/>
      <c r="AI131" s="721"/>
      <c r="AJ131" s="721"/>
      <c r="AK131" s="721"/>
      <c r="AL131" s="721"/>
      <c r="AM131" s="721"/>
      <c r="AN131" s="721"/>
      <c r="AO131" s="721"/>
      <c r="AP131" s="721"/>
      <c r="AQ131" s="721"/>
      <c r="AR131" s="721"/>
      <c r="AS131" s="721"/>
      <c r="AT131" s="721"/>
      <c r="AU131" s="721"/>
      <c r="AV131" s="721"/>
      <c r="AW131" s="721"/>
      <c r="AX131" s="721"/>
      <c r="AY131" s="721"/>
      <c r="AZ131" s="721"/>
      <c r="BA131" s="721"/>
      <c r="BB131" s="721"/>
      <c r="BC131" s="721"/>
      <c r="BD131" s="721"/>
      <c r="BE131" s="721"/>
      <c r="BF131" s="721"/>
      <c r="BG131" s="721"/>
      <c r="BH131" s="721"/>
      <c r="BI131" s="721"/>
      <c r="BJ131" s="721"/>
      <c r="BK131" s="721"/>
      <c r="BL131" s="721"/>
      <c r="BM131" s="721"/>
      <c r="BN131" s="721"/>
      <c r="BO131" s="721"/>
      <c r="BP131" s="721"/>
      <c r="BQ131" s="721"/>
      <c r="BR131" s="721"/>
      <c r="BS131" s="721"/>
      <c r="BT131" s="721"/>
    </row>
    <row r="132" spans="1:72" ht="24.6" hidden="1" customHeight="1" x14ac:dyDescent="0.35">
      <c r="A132" s="464" t="s">
        <v>683</v>
      </c>
      <c r="B132" s="464"/>
      <c r="C132" s="464"/>
      <c r="D132" s="464"/>
      <c r="E132" s="464"/>
      <c r="F132" s="464"/>
      <c r="G132" s="464"/>
      <c r="H132" s="464"/>
      <c r="I132" s="464"/>
      <c r="J132" s="464"/>
      <c r="K132" s="464"/>
      <c r="L132" s="464"/>
      <c r="M132" s="464"/>
      <c r="N132" s="464"/>
      <c r="O132" s="464"/>
      <c r="P132" s="464"/>
      <c r="Q132" s="464"/>
      <c r="R132" s="464"/>
      <c r="S132" s="464"/>
      <c r="T132" s="464"/>
      <c r="U132" s="464"/>
      <c r="V132" s="464"/>
      <c r="W132" s="464"/>
      <c r="X132" s="464"/>
      <c r="Y132" s="464"/>
      <c r="Z132" s="464"/>
      <c r="AA132" s="464"/>
      <c r="AB132" s="464"/>
      <c r="AC132" s="464"/>
      <c r="AD132" s="464"/>
      <c r="AE132" s="464"/>
      <c r="AF132" s="464"/>
      <c r="AG132" s="464"/>
      <c r="AH132" s="464"/>
      <c r="AI132" s="464"/>
      <c r="AJ132" s="464"/>
      <c r="AK132" s="464"/>
      <c r="AL132" s="464"/>
      <c r="AM132" s="464"/>
      <c r="AN132" s="464"/>
      <c r="AO132" s="464"/>
      <c r="AP132" s="464"/>
      <c r="AQ132" s="464"/>
      <c r="AR132" s="464"/>
      <c r="AS132" s="464"/>
      <c r="AT132" s="464"/>
      <c r="AU132" s="464"/>
      <c r="AV132" s="464"/>
      <c r="AW132" s="464"/>
      <c r="AX132" s="464"/>
      <c r="AY132" s="464"/>
      <c r="AZ132" s="464"/>
      <c r="BA132" s="464"/>
      <c r="BB132" s="464"/>
      <c r="BC132" s="464"/>
      <c r="BD132" s="464"/>
      <c r="BE132" s="464"/>
      <c r="BF132" s="464"/>
      <c r="BG132" s="464"/>
      <c r="BH132" s="464"/>
      <c r="BI132" s="464"/>
      <c r="BJ132" s="464"/>
      <c r="BK132" s="464"/>
      <c r="BL132" s="464"/>
      <c r="BM132" s="464"/>
      <c r="BN132" s="464"/>
      <c r="BO132" s="464"/>
      <c r="BP132" s="464"/>
      <c r="BQ132" s="464"/>
      <c r="BR132" s="464"/>
      <c r="BS132" s="464"/>
      <c r="BT132" s="464"/>
    </row>
    <row r="133" spans="1:72" ht="24.6" hidden="1" customHeight="1" x14ac:dyDescent="0.35">
      <c r="A133" s="464" t="str">
        <f>IF($AL$2="","Grade:.........................................Academic Year....................",CONCATENATE("  Grade ",'01.ข้อมูลเบื้องต้น'!T2,"  Academic Year ",'01.ข้อมูลเบื้องต้น'!W2))</f>
        <v xml:space="preserve">  Grade 2/3  Academic Year 2023</v>
      </c>
      <c r="B133" s="464"/>
      <c r="C133" s="464"/>
      <c r="D133" s="464"/>
      <c r="E133" s="464"/>
      <c r="F133" s="464"/>
      <c r="G133" s="464"/>
      <c r="H133" s="464"/>
      <c r="I133" s="464"/>
      <c r="J133" s="464"/>
      <c r="K133" s="464"/>
      <c r="L133" s="464"/>
      <c r="M133" s="464"/>
      <c r="N133" s="464"/>
      <c r="O133" s="464"/>
      <c r="P133" s="464"/>
      <c r="Q133" s="464"/>
      <c r="R133" s="464"/>
      <c r="S133" s="464"/>
      <c r="T133" s="464"/>
      <c r="U133" s="464"/>
      <c r="V133" s="464"/>
      <c r="W133" s="464"/>
      <c r="X133" s="464"/>
      <c r="Y133" s="464"/>
      <c r="Z133" s="464"/>
      <c r="AA133" s="464"/>
      <c r="AB133" s="464"/>
      <c r="AC133" s="464"/>
      <c r="AD133" s="464"/>
      <c r="AE133" s="464"/>
      <c r="AF133" s="464"/>
      <c r="AG133" s="464"/>
      <c r="AH133" s="464"/>
      <c r="AI133" s="464"/>
      <c r="AJ133" s="464"/>
      <c r="AK133" s="464"/>
      <c r="AL133" s="464"/>
      <c r="AM133" s="464"/>
      <c r="AN133" s="464"/>
      <c r="AO133" s="464"/>
      <c r="AP133" s="464"/>
      <c r="AQ133" s="464"/>
      <c r="AR133" s="464"/>
      <c r="AS133" s="464"/>
      <c r="AT133" s="464"/>
      <c r="AU133" s="464"/>
      <c r="AV133" s="464"/>
      <c r="AW133" s="464"/>
      <c r="AX133" s="464"/>
      <c r="AY133" s="464"/>
      <c r="AZ133" s="464"/>
      <c r="BA133" s="464"/>
      <c r="BB133" s="464"/>
      <c r="BC133" s="464"/>
      <c r="BD133" s="464"/>
      <c r="BE133" s="464"/>
      <c r="BF133" s="464"/>
      <c r="BG133" s="464"/>
      <c r="BH133" s="464"/>
      <c r="BI133" s="464"/>
      <c r="BJ133" s="464"/>
      <c r="BK133" s="464"/>
      <c r="BL133" s="464"/>
      <c r="BM133" s="464"/>
      <c r="BN133" s="464"/>
      <c r="BO133" s="464"/>
      <c r="BP133" s="464"/>
      <c r="BQ133" s="464"/>
      <c r="BR133" s="464"/>
      <c r="BS133" s="464"/>
      <c r="BT133" s="464"/>
    </row>
    <row r="134" spans="1:72" ht="24.6" hidden="1" customHeight="1" x14ac:dyDescent="0.35">
      <c r="A134" s="464"/>
      <c r="B134" s="464"/>
      <c r="C134" s="464"/>
      <c r="D134" s="464"/>
      <c r="E134" s="464"/>
      <c r="F134" s="464"/>
      <c r="G134" s="464"/>
      <c r="H134" s="464"/>
      <c r="I134" s="464"/>
      <c r="J134" s="464"/>
      <c r="K134" s="464"/>
      <c r="L134" s="464"/>
      <c r="M134" s="464"/>
      <c r="N134" s="464"/>
      <c r="O134" s="464"/>
      <c r="P134" s="464"/>
      <c r="Q134" s="464"/>
      <c r="R134" s="464"/>
      <c r="S134" s="464"/>
      <c r="T134" s="464"/>
      <c r="U134" s="464"/>
      <c r="V134" s="464"/>
      <c r="W134" s="464"/>
      <c r="X134" s="464"/>
      <c r="Y134" s="464"/>
      <c r="Z134" s="464"/>
      <c r="AA134" s="464"/>
      <c r="AB134" s="464"/>
      <c r="AC134" s="464"/>
      <c r="AD134" s="464"/>
      <c r="AE134" s="464"/>
      <c r="AF134" s="464"/>
      <c r="AG134" s="464"/>
      <c r="AH134" s="464"/>
      <c r="AI134" s="464"/>
      <c r="AJ134" s="464"/>
      <c r="AK134" s="464"/>
      <c r="AL134" s="464"/>
      <c r="AM134" s="464"/>
      <c r="AN134" s="464"/>
      <c r="AO134" s="464"/>
      <c r="AP134" s="464"/>
      <c r="AQ134" s="464"/>
      <c r="AR134" s="464"/>
      <c r="AS134" s="464"/>
      <c r="AT134" s="464"/>
      <c r="AU134" s="464"/>
      <c r="AV134" s="464"/>
      <c r="AW134" s="464"/>
      <c r="AX134" s="464"/>
      <c r="AY134" s="464"/>
      <c r="AZ134" s="464"/>
      <c r="BA134" s="464"/>
      <c r="BB134" s="464"/>
      <c r="BC134" s="464"/>
      <c r="BD134" s="464"/>
      <c r="BE134" s="464"/>
      <c r="BF134" s="464"/>
      <c r="BG134" s="464"/>
      <c r="BH134" s="464"/>
      <c r="BI134" s="464"/>
      <c r="BJ134" s="464"/>
      <c r="BK134" s="464"/>
      <c r="BL134" s="464"/>
      <c r="BM134" s="464"/>
      <c r="BN134" s="464"/>
      <c r="BO134" s="464"/>
      <c r="BP134" s="464"/>
      <c r="BQ134" s="464"/>
      <c r="BR134" s="464"/>
      <c r="BS134" s="464"/>
      <c r="BT134" s="464"/>
    </row>
    <row r="135" spans="1:72" ht="24.6" hidden="1" customHeight="1" x14ac:dyDescent="0.35">
      <c r="A135" s="464" t="str">
        <f>IF($AH$14="","Name.......................................................................Student ID...................No.............",CONCATENATE("Name  ",VLOOKUP($AL$2,'2.ชื่อนักเรียน'!$A$11:$AH$55,33),"   ",VLOOKUP($AL$2,'2.ชื่อนักเรียน'!$A$11:$AH$55,34),"        Student ID  ",VLOOKUP($AL$2,'2.ชื่อนักเรียน'!$A$11:$R$55,2),"       No.  ",VLOOKUP($AL$2,'2.ชื่อนักเรียน'!$A$11:$R$55,1)))</f>
        <v>Name.......................................................................Student ID...................No.............</v>
      </c>
      <c r="B135" s="464"/>
      <c r="C135" s="464"/>
      <c r="D135" s="464"/>
      <c r="E135" s="464"/>
      <c r="F135" s="464"/>
      <c r="G135" s="464"/>
      <c r="H135" s="464"/>
      <c r="I135" s="464"/>
      <c r="J135" s="464"/>
      <c r="K135" s="464"/>
      <c r="L135" s="464"/>
      <c r="M135" s="464"/>
      <c r="N135" s="464"/>
      <c r="O135" s="464"/>
      <c r="P135" s="464"/>
      <c r="Q135" s="464"/>
      <c r="R135" s="464"/>
      <c r="S135" s="464"/>
      <c r="T135" s="464"/>
      <c r="U135" s="464"/>
      <c r="V135" s="464"/>
      <c r="W135" s="464"/>
      <c r="X135" s="464"/>
      <c r="Y135" s="464"/>
      <c r="Z135" s="464"/>
      <c r="AA135" s="464"/>
      <c r="AB135" s="464"/>
      <c r="AC135" s="464"/>
      <c r="AD135" s="464"/>
      <c r="AE135" s="464"/>
      <c r="AF135" s="464"/>
      <c r="AG135" s="464"/>
      <c r="AH135" s="464"/>
      <c r="AI135" s="464"/>
      <c r="AJ135" s="464"/>
      <c r="AK135" s="464"/>
      <c r="AL135" s="464"/>
      <c r="AM135" s="464"/>
      <c r="AN135" s="464"/>
      <c r="AO135" s="464"/>
      <c r="AP135" s="464"/>
      <c r="AQ135" s="464"/>
      <c r="AR135" s="464"/>
      <c r="AS135" s="464"/>
      <c r="AT135" s="464"/>
      <c r="AU135" s="464"/>
      <c r="AV135" s="464"/>
      <c r="AW135" s="464"/>
      <c r="AX135" s="464"/>
      <c r="AY135" s="464"/>
      <c r="AZ135" s="464"/>
      <c r="BA135" s="464"/>
      <c r="BB135" s="464"/>
      <c r="BC135" s="464"/>
      <c r="BD135" s="464"/>
      <c r="BE135" s="464"/>
      <c r="BF135" s="464"/>
      <c r="BG135" s="464"/>
      <c r="BH135" s="464"/>
      <c r="BI135" s="464"/>
      <c r="BJ135" s="464"/>
      <c r="BK135" s="464"/>
      <c r="BL135" s="464"/>
      <c r="BM135" s="464"/>
      <c r="BN135" s="464"/>
      <c r="BO135" s="464"/>
      <c r="BP135" s="464"/>
      <c r="BQ135" s="464"/>
      <c r="BR135" s="464"/>
      <c r="BS135" s="464"/>
      <c r="BT135" s="464"/>
    </row>
    <row r="136" spans="1:72" hidden="1" x14ac:dyDescent="0.35">
      <c r="A136" s="464"/>
      <c r="B136" s="464"/>
      <c r="C136" s="465"/>
      <c r="D136" s="465"/>
      <c r="E136" s="465"/>
      <c r="F136" s="466"/>
      <c r="G136" s="467"/>
      <c r="H136" s="467"/>
      <c r="I136" s="466"/>
      <c r="J136" s="465"/>
      <c r="K136" s="468"/>
      <c r="L136" s="468"/>
      <c r="M136" s="468"/>
      <c r="N136" s="468"/>
      <c r="O136" s="468"/>
      <c r="P136" s="468"/>
      <c r="Q136" s="468"/>
      <c r="R136" s="468"/>
      <c r="S136" s="468"/>
      <c r="T136" s="468"/>
      <c r="U136" s="468"/>
      <c r="V136" s="468"/>
      <c r="W136" s="468"/>
      <c r="X136" s="468"/>
      <c r="Y136" s="468"/>
      <c r="Z136" s="468"/>
      <c r="AA136" s="468"/>
      <c r="AB136" s="468"/>
      <c r="AC136" s="468"/>
      <c r="AD136" s="468"/>
      <c r="AE136" s="468"/>
      <c r="AF136" s="468"/>
      <c r="AG136" s="468"/>
      <c r="AH136" s="468"/>
      <c r="AI136" s="468"/>
      <c r="AJ136" s="468"/>
      <c r="AK136" s="468"/>
      <c r="AL136" s="468"/>
      <c r="AM136" s="468"/>
      <c r="AN136" s="468"/>
      <c r="AO136" s="468"/>
      <c r="AP136" s="468"/>
      <c r="AQ136" s="468"/>
      <c r="AR136" s="468"/>
      <c r="AS136" s="468"/>
      <c r="AT136" s="468"/>
      <c r="AU136" s="468"/>
      <c r="AV136" s="468"/>
      <c r="AW136" s="468"/>
      <c r="AX136" s="468"/>
      <c r="AY136" s="468"/>
      <c r="AZ136" s="468"/>
      <c r="BA136" s="468"/>
      <c r="BB136" s="468"/>
      <c r="BC136" s="468"/>
      <c r="BD136" s="468"/>
      <c r="BE136" s="468"/>
      <c r="BF136" s="468"/>
      <c r="BG136" s="468"/>
      <c r="BH136" s="468"/>
      <c r="BI136" s="468"/>
      <c r="BJ136" s="468"/>
      <c r="BK136" s="468"/>
      <c r="BL136" s="468"/>
      <c r="BM136" s="468"/>
      <c r="BN136" s="468"/>
      <c r="BO136" s="468"/>
      <c r="BP136" s="468"/>
      <c r="BQ136" s="468"/>
      <c r="BR136" s="468"/>
      <c r="BS136" s="468"/>
      <c r="BT136" s="468"/>
    </row>
    <row r="137" spans="1:72" ht="24.6" hidden="1" customHeight="1" x14ac:dyDescent="0.2">
      <c r="A137" s="1081" t="s">
        <v>647</v>
      </c>
      <c r="B137" s="1082"/>
      <c r="C137" s="1082"/>
      <c r="D137" s="1082"/>
      <c r="E137" s="1082"/>
      <c r="F137" s="1082"/>
      <c r="G137" s="1082"/>
      <c r="H137" s="1087" t="s">
        <v>648</v>
      </c>
      <c r="I137" s="1087"/>
      <c r="J137" s="1087"/>
      <c r="K137" s="1087"/>
      <c r="L137" s="1087"/>
      <c r="M137" s="1087"/>
      <c r="N137" s="1087"/>
      <c r="O137" s="1087"/>
      <c r="P137" s="1087"/>
      <c r="Q137" s="1087"/>
      <c r="R137" s="1087"/>
      <c r="S137" s="1087"/>
      <c r="T137" s="1087"/>
      <c r="U137" s="1087"/>
      <c r="V137" s="1087"/>
      <c r="W137" s="1087"/>
      <c r="X137" s="1087"/>
      <c r="Y137" s="1087"/>
      <c r="Z137" s="1087"/>
      <c r="AA137" s="1089" t="s">
        <v>656</v>
      </c>
      <c r="AB137" s="1089"/>
      <c r="AC137" s="1089"/>
      <c r="AD137" s="1089"/>
      <c r="AE137" s="1089"/>
      <c r="AF137" s="1089"/>
      <c r="AG137" s="1089"/>
      <c r="AH137" s="711" t="s">
        <v>650</v>
      </c>
      <c r="AI137" s="711"/>
      <c r="AJ137" s="711"/>
      <c r="AK137" s="711"/>
      <c r="AL137" s="711"/>
      <c r="AM137" s="711"/>
      <c r="AN137" s="711"/>
      <c r="AO137" s="711"/>
      <c r="AP137" s="711"/>
      <c r="AQ137" s="711"/>
      <c r="AR137" s="711"/>
      <c r="AS137" s="711"/>
      <c r="AT137" s="711"/>
      <c r="AU137" s="711"/>
      <c r="AV137" s="711"/>
      <c r="AW137" s="711"/>
      <c r="AX137" s="711"/>
      <c r="AY137" s="711"/>
      <c r="AZ137" s="711"/>
      <c r="BA137" s="711"/>
      <c r="BB137" s="711"/>
      <c r="BC137" s="1091" t="s">
        <v>653</v>
      </c>
      <c r="BD137" s="1091"/>
      <c r="BE137" s="1091"/>
      <c r="BF137" s="1091"/>
      <c r="BG137" s="1091"/>
      <c r="BH137" s="1091"/>
      <c r="BI137" s="1091" t="s">
        <v>652</v>
      </c>
      <c r="BJ137" s="1091"/>
      <c r="BK137" s="1091"/>
      <c r="BL137" s="1091"/>
      <c r="BM137" s="1091"/>
      <c r="BN137" s="1091"/>
      <c r="BO137" s="1091" t="s">
        <v>662</v>
      </c>
      <c r="BP137" s="1091"/>
      <c r="BQ137" s="1091"/>
      <c r="BR137" s="1091"/>
      <c r="BS137" s="1091"/>
      <c r="BT137" s="1094"/>
    </row>
    <row r="138" spans="1:72" ht="24.6" hidden="1" customHeight="1" x14ac:dyDescent="0.2">
      <c r="A138" s="1083"/>
      <c r="B138" s="1084"/>
      <c r="C138" s="1084"/>
      <c r="D138" s="1084"/>
      <c r="E138" s="1084"/>
      <c r="F138" s="1084"/>
      <c r="G138" s="1084"/>
      <c r="H138" s="1088"/>
      <c r="I138" s="1088"/>
      <c r="J138" s="1088"/>
      <c r="K138" s="1088"/>
      <c r="L138" s="1088"/>
      <c r="M138" s="1088"/>
      <c r="N138" s="1088"/>
      <c r="O138" s="1088"/>
      <c r="P138" s="1088"/>
      <c r="Q138" s="1088"/>
      <c r="R138" s="1088"/>
      <c r="S138" s="1088"/>
      <c r="T138" s="1088"/>
      <c r="U138" s="1088"/>
      <c r="V138" s="1088"/>
      <c r="W138" s="1088"/>
      <c r="X138" s="1088"/>
      <c r="Y138" s="1088"/>
      <c r="Z138" s="1088"/>
      <c r="AA138" s="1090"/>
      <c r="AB138" s="1090"/>
      <c r="AC138" s="1090"/>
      <c r="AD138" s="1090"/>
      <c r="AE138" s="1090"/>
      <c r="AF138" s="1090"/>
      <c r="AG138" s="1090"/>
      <c r="AH138" s="712" t="s">
        <v>654</v>
      </c>
      <c r="AI138" s="713"/>
      <c r="AJ138" s="713"/>
      <c r="AK138" s="713"/>
      <c r="AL138" s="713"/>
      <c r="AM138" s="713"/>
      <c r="AN138" s="713"/>
      <c r="AO138" s="714"/>
      <c r="AP138" s="1097" t="s">
        <v>655</v>
      </c>
      <c r="AQ138" s="1098"/>
      <c r="AR138" s="1098"/>
      <c r="AS138" s="1098"/>
      <c r="AT138" s="1098"/>
      <c r="AU138" s="1098"/>
      <c r="AV138" s="1098"/>
      <c r="AW138" s="1099"/>
      <c r="AX138" s="1100" t="s">
        <v>651</v>
      </c>
      <c r="AY138" s="1100"/>
      <c r="AZ138" s="1100"/>
      <c r="BA138" s="1100"/>
      <c r="BB138" s="1100"/>
      <c r="BC138" s="1092"/>
      <c r="BD138" s="1092"/>
      <c r="BE138" s="1092"/>
      <c r="BF138" s="1092"/>
      <c r="BG138" s="1092"/>
      <c r="BH138" s="1092"/>
      <c r="BI138" s="1092"/>
      <c r="BJ138" s="1092"/>
      <c r="BK138" s="1092"/>
      <c r="BL138" s="1092"/>
      <c r="BM138" s="1092"/>
      <c r="BN138" s="1092"/>
      <c r="BO138" s="1092"/>
      <c r="BP138" s="1092"/>
      <c r="BQ138" s="1092"/>
      <c r="BR138" s="1092"/>
      <c r="BS138" s="1092"/>
      <c r="BT138" s="1095"/>
    </row>
    <row r="139" spans="1:72" ht="24.6" hidden="1" customHeight="1" x14ac:dyDescent="0.2">
      <c r="A139" s="1085"/>
      <c r="B139" s="1086"/>
      <c r="C139" s="1086"/>
      <c r="D139" s="1086"/>
      <c r="E139" s="1086"/>
      <c r="F139" s="1086"/>
      <c r="G139" s="1086"/>
      <c r="H139" s="1088"/>
      <c r="I139" s="1088"/>
      <c r="J139" s="1088"/>
      <c r="K139" s="1088"/>
      <c r="L139" s="1088"/>
      <c r="M139" s="1088"/>
      <c r="N139" s="1088"/>
      <c r="O139" s="1088"/>
      <c r="P139" s="1088"/>
      <c r="Q139" s="1088"/>
      <c r="R139" s="1088"/>
      <c r="S139" s="1088"/>
      <c r="T139" s="1088"/>
      <c r="U139" s="1088"/>
      <c r="V139" s="1088"/>
      <c r="W139" s="1088"/>
      <c r="X139" s="1088"/>
      <c r="Y139" s="1088"/>
      <c r="Z139" s="1088"/>
      <c r="AA139" s="1090"/>
      <c r="AB139" s="1090"/>
      <c r="AC139" s="1090"/>
      <c r="AD139" s="1090"/>
      <c r="AE139" s="1090"/>
      <c r="AF139" s="1090"/>
      <c r="AG139" s="1090"/>
      <c r="AH139" s="1101" t="s">
        <v>649</v>
      </c>
      <c r="AI139" s="1101"/>
      <c r="AJ139" s="1101"/>
      <c r="AK139" s="1101"/>
      <c r="AL139" s="710" t="s">
        <v>662</v>
      </c>
      <c r="AM139" s="710"/>
      <c r="AN139" s="710"/>
      <c r="AO139" s="710"/>
      <c r="AP139" s="1101" t="s">
        <v>649</v>
      </c>
      <c r="AQ139" s="1101"/>
      <c r="AR139" s="1101"/>
      <c r="AS139" s="1101"/>
      <c r="AT139" s="1101" t="s">
        <v>663</v>
      </c>
      <c r="AU139" s="1101"/>
      <c r="AV139" s="1101"/>
      <c r="AW139" s="1101"/>
      <c r="AX139" s="1100"/>
      <c r="AY139" s="1100"/>
      <c r="AZ139" s="1100"/>
      <c r="BA139" s="1100"/>
      <c r="BB139" s="1100"/>
      <c r="BC139" s="1093"/>
      <c r="BD139" s="1093"/>
      <c r="BE139" s="1093"/>
      <c r="BF139" s="1093"/>
      <c r="BG139" s="1093"/>
      <c r="BH139" s="1093"/>
      <c r="BI139" s="1093"/>
      <c r="BJ139" s="1093"/>
      <c r="BK139" s="1093"/>
      <c r="BL139" s="1093"/>
      <c r="BM139" s="1093"/>
      <c r="BN139" s="1093"/>
      <c r="BO139" s="1093"/>
      <c r="BP139" s="1093"/>
      <c r="BQ139" s="1093"/>
      <c r="BR139" s="1093"/>
      <c r="BS139" s="1093"/>
      <c r="BT139" s="1096"/>
    </row>
    <row r="140" spans="1:72" ht="24.6" hidden="1" customHeight="1" x14ac:dyDescent="0.3">
      <c r="A140" s="715" t="s">
        <v>657</v>
      </c>
      <c r="B140" s="718"/>
      <c r="C140" s="718"/>
      <c r="D140" s="718"/>
      <c r="E140" s="718"/>
      <c r="F140" s="718"/>
      <c r="G140" s="718"/>
      <c r="H140" s="718"/>
      <c r="I140" s="718"/>
      <c r="J140" s="718"/>
      <c r="K140" s="718"/>
      <c r="L140" s="718"/>
      <c r="M140" s="718"/>
      <c r="N140" s="718"/>
      <c r="O140" s="718"/>
      <c r="P140" s="718"/>
      <c r="Q140" s="718"/>
      <c r="R140" s="718"/>
      <c r="S140" s="718"/>
      <c r="T140" s="718"/>
      <c r="U140" s="718"/>
      <c r="V140" s="718"/>
      <c r="W140" s="718"/>
      <c r="X140" s="718"/>
      <c r="Y140" s="718"/>
      <c r="Z140" s="718"/>
      <c r="AA140" s="718"/>
      <c r="AB140" s="718"/>
      <c r="AC140" s="718"/>
      <c r="AD140" s="718"/>
      <c r="AE140" s="718"/>
      <c r="AF140" s="718"/>
      <c r="AG140" s="718"/>
      <c r="AH140" s="718"/>
      <c r="AI140" s="718"/>
      <c r="AJ140" s="718"/>
      <c r="AK140" s="718"/>
      <c r="AL140" s="718"/>
      <c r="AM140" s="718"/>
      <c r="AN140" s="718"/>
      <c r="AO140" s="718"/>
      <c r="AP140" s="718"/>
      <c r="AQ140" s="718"/>
      <c r="AR140" s="718"/>
      <c r="AS140" s="718"/>
      <c r="AT140" s="718"/>
      <c r="AU140" s="718"/>
      <c r="AV140" s="718"/>
      <c r="AW140" s="718"/>
      <c r="AX140" s="718"/>
      <c r="AY140" s="718"/>
      <c r="AZ140" s="718"/>
      <c r="BA140" s="718"/>
      <c r="BB140" s="718"/>
      <c r="BC140" s="718"/>
      <c r="BD140" s="718"/>
      <c r="BE140" s="718"/>
      <c r="BF140" s="718"/>
      <c r="BG140" s="718"/>
      <c r="BH140" s="718"/>
      <c r="BI140" s="718"/>
      <c r="BJ140" s="718"/>
      <c r="BK140" s="718"/>
      <c r="BL140" s="718"/>
      <c r="BM140" s="718"/>
      <c r="BN140" s="718"/>
      <c r="BO140" s="718"/>
      <c r="BP140" s="718"/>
      <c r="BQ140" s="718"/>
      <c r="BR140" s="718"/>
      <c r="BS140" s="718"/>
      <c r="BT140" s="719"/>
    </row>
    <row r="141" spans="1:72" ht="24.6" hidden="1" customHeight="1" x14ac:dyDescent="0.3">
      <c r="A141" s="1068" t="str">
        <f>IF('01.ข้อมูลเบื้องต้น'!B36="","",'01.ข้อมูลเบื้องต้น'!B36)</f>
        <v/>
      </c>
      <c r="B141" s="1069"/>
      <c r="C141" s="1069"/>
      <c r="D141" s="1069"/>
      <c r="E141" s="1069"/>
      <c r="F141" s="1069"/>
      <c r="G141" s="1069"/>
      <c r="H141" s="1070" t="str">
        <f>IF('01.ข้อมูลเบื้องต้น'!C36="","",'01.ข้อมูลเบื้องต้น'!C36)</f>
        <v/>
      </c>
      <c r="I141" s="1071"/>
      <c r="J141" s="1071"/>
      <c r="K141" s="1071"/>
      <c r="L141" s="1071"/>
      <c r="M141" s="1071"/>
      <c r="N141" s="1071"/>
      <c r="O141" s="1071"/>
      <c r="P141" s="1071"/>
      <c r="Q141" s="1071"/>
      <c r="R141" s="1071"/>
      <c r="S141" s="1071"/>
      <c r="T141" s="1071"/>
      <c r="U141" s="1071"/>
      <c r="V141" s="1071"/>
      <c r="W141" s="1071"/>
      <c r="X141" s="1071"/>
      <c r="Y141" s="1071"/>
      <c r="Z141" s="1072"/>
      <c r="AA141" s="1073" t="str">
        <f>IF('01.ข้อมูลเบื้องต้น'!E36="","",'01.ข้อมูลเบื้องต้น'!E36)</f>
        <v/>
      </c>
      <c r="AB141" s="1074"/>
      <c r="AC141" s="1074"/>
      <c r="AD141" s="1074"/>
      <c r="AE141" s="1074"/>
      <c r="AF141" s="1074"/>
      <c r="AG141" s="1075"/>
      <c r="AH141" s="1076">
        <f>IF(VLOOKUP($AL$2,'5.3 mep กรอกคะแนน'!$A$10:$W$54,4,FALSE)="","",VLOOKUP($AL$2,'5.3 mep กรอกคะแนน'!$A$10:$W$54,4,FALSE))</f>
        <v>59</v>
      </c>
      <c r="AI141" s="1076"/>
      <c r="AJ141" s="1076"/>
      <c r="AK141" s="1076"/>
      <c r="AL141" s="709" t="str">
        <f>IF(VLOOKUP($AL$2,'02.คีย์เทอม1'!$A$9:$DY$53,11,FALSE)="","",VLOOKUP($AL$2,'02.คีย์เทอม1'!$A$9:$DY$53,11,FALSE))</f>
        <v/>
      </c>
      <c r="AM141" s="709"/>
      <c r="AN141" s="709"/>
      <c r="AO141" s="709"/>
      <c r="AP141" s="1076">
        <f>IF(VLOOKUP($AL$2,'5.3 mep กรอกคะแนน'!$A$10:$W$54,14,FALSE)="","",VLOOKUP($AL$2,'5.3 mep กรอกคะแนน'!$A$10:$W$54,14,FALSE))</f>
        <v>91</v>
      </c>
      <c r="AQ141" s="1076"/>
      <c r="AR141" s="1076"/>
      <c r="AS141" s="1076"/>
      <c r="AT141" s="1076" t="str">
        <f>IF(VLOOKUP($AL$2,'03.คีย์เทอม2'!$A$9:$DY$53,11,FALSE)="","",VLOOKUP($AL$2,'03.คีย์เทอม2'!$A$9:$DY$53,11,FALSE))</f>
        <v/>
      </c>
      <c r="AU141" s="1076"/>
      <c r="AV141" s="1076"/>
      <c r="AW141" s="1076"/>
      <c r="AX141" s="1077">
        <f t="shared" ref="AX141:AX148" si="28">IF(OR(AH141="",AP141=""),"",IF(COUNT(AL141)=1,AL141,AH141)+IF(COUNT(AT141)=1,AT141,AP141))</f>
        <v>150</v>
      </c>
      <c r="AY141" s="1077"/>
      <c r="AZ141" s="1077"/>
      <c r="BA141" s="1077"/>
      <c r="BB141" s="1077"/>
      <c r="BC141" s="1078">
        <f>IF(AX141="","",AX141*100/200)</f>
        <v>75</v>
      </c>
      <c r="BD141" s="1079"/>
      <c r="BE141" s="1079"/>
      <c r="BF141" s="1079"/>
      <c r="BG141" s="1079"/>
      <c r="BH141" s="1080"/>
      <c r="BI141" s="1064">
        <f>IF(BC141="","",IF(BC141&gt;=80,4,IF(BC141&gt;=75,3.5,IF(BC141&gt;=70,3,IF(BC141&gt;=65,2.5,IF(BC141&gt;=60,2,IF(BC141&gt;=55,1.5,IF(BC141&gt;=50,1,0))))))))</f>
        <v>3.5</v>
      </c>
      <c r="BJ141" s="1065"/>
      <c r="BK141" s="1065"/>
      <c r="BL141" s="1065"/>
      <c r="BM141" s="1065"/>
      <c r="BN141" s="1066"/>
      <c r="BO141" s="1064"/>
      <c r="BP141" s="1065"/>
      <c r="BQ141" s="1065"/>
      <c r="BR141" s="1065"/>
      <c r="BS141" s="1065"/>
      <c r="BT141" s="1067"/>
    </row>
    <row r="142" spans="1:72" ht="24.6" hidden="1" customHeight="1" x14ac:dyDescent="0.3">
      <c r="A142" s="1068" t="str">
        <f>IF('01.ข้อมูลเบื้องต้น'!B37="","",'01.ข้อมูลเบื้องต้น'!B37)</f>
        <v/>
      </c>
      <c r="B142" s="1069"/>
      <c r="C142" s="1069"/>
      <c r="D142" s="1069"/>
      <c r="E142" s="1069"/>
      <c r="F142" s="1069"/>
      <c r="G142" s="1069"/>
      <c r="H142" s="1070" t="str">
        <f>IF('01.ข้อมูลเบื้องต้น'!C37="","",'01.ข้อมูลเบื้องต้น'!C37)</f>
        <v/>
      </c>
      <c r="I142" s="1071"/>
      <c r="J142" s="1071"/>
      <c r="K142" s="1071"/>
      <c r="L142" s="1071"/>
      <c r="M142" s="1071"/>
      <c r="N142" s="1071"/>
      <c r="O142" s="1071"/>
      <c r="P142" s="1071"/>
      <c r="Q142" s="1071"/>
      <c r="R142" s="1071"/>
      <c r="S142" s="1071"/>
      <c r="T142" s="1071"/>
      <c r="U142" s="1071"/>
      <c r="V142" s="1071"/>
      <c r="W142" s="1071"/>
      <c r="X142" s="1071"/>
      <c r="Y142" s="1071"/>
      <c r="Z142" s="1072"/>
      <c r="AA142" s="1073" t="str">
        <f>IF('01.ข้อมูลเบื้องต้น'!E37="","",'01.ข้อมูลเบื้องต้น'!E37)</f>
        <v/>
      </c>
      <c r="AB142" s="1074"/>
      <c r="AC142" s="1074"/>
      <c r="AD142" s="1074"/>
      <c r="AE142" s="1074"/>
      <c r="AF142" s="1074"/>
      <c r="AG142" s="1075"/>
      <c r="AH142" s="1076">
        <f>IF(VLOOKUP($AL$2,'5.3 mep กรอกคะแนน'!$A$10:$W$54,6,FALSE)="","",VLOOKUP($AL$2,'5.3 mep กรอกคะแนน'!$A$10:$W$54,6,FALSE))</f>
        <v>93</v>
      </c>
      <c r="AI142" s="1076"/>
      <c r="AJ142" s="1076"/>
      <c r="AK142" s="1076"/>
      <c r="AL142" s="709" t="str">
        <f>IF(VLOOKUP($AL$2,'02.คีย์เทอม1'!$A$9:$DY$53,16,FALSE)="","",VLOOKUP($AL$2,'02.คีย์เทอม1'!$A$9:$DY$53,16,FALSE))</f>
        <v/>
      </c>
      <c r="AM142" s="709"/>
      <c r="AN142" s="709"/>
      <c r="AO142" s="709"/>
      <c r="AP142" s="1076">
        <f>IF(VLOOKUP($AL$2,'5.3 mep กรอกคะแนน'!$A$10:$W$54,16,FALSE)="","",VLOOKUP($AL$2,'5.3 mep กรอกคะแนน'!$A$10:$W$54,16,FALSE))</f>
        <v>89</v>
      </c>
      <c r="AQ142" s="1076"/>
      <c r="AR142" s="1076"/>
      <c r="AS142" s="1076"/>
      <c r="AT142" s="1076" t="str">
        <f>IF(VLOOKUP($AL$2,'03.คีย์เทอม2'!$A$9:$DY$53,16,FALSE)="","",VLOOKUP($AL$2,'03.คีย์เทอม2'!$A$9:$DY$53,16,FALSE))</f>
        <v/>
      </c>
      <c r="AU142" s="1076"/>
      <c r="AV142" s="1076"/>
      <c r="AW142" s="1076"/>
      <c r="AX142" s="1077">
        <f t="shared" si="28"/>
        <v>182</v>
      </c>
      <c r="AY142" s="1077"/>
      <c r="AZ142" s="1077"/>
      <c r="BA142" s="1077"/>
      <c r="BB142" s="1077"/>
      <c r="BC142" s="1078">
        <f t="shared" ref="BC142:BC144" si="29">IF(AX142="","",AX142*100/200)</f>
        <v>91</v>
      </c>
      <c r="BD142" s="1079"/>
      <c r="BE142" s="1079"/>
      <c r="BF142" s="1079"/>
      <c r="BG142" s="1079"/>
      <c r="BH142" s="1080"/>
      <c r="BI142" s="1064">
        <f t="shared" ref="BI142:BI144" si="30">IF(BC142="","",IF(BC142&gt;=80,4,IF(BC142&gt;=75,3.5,IF(BC142&gt;=70,3,IF(BC142&gt;=65,2.5,IF(BC142&gt;=60,2,IF(BC142&gt;=55,1.5,IF(BC142&gt;=50,1,0))))))))</f>
        <v>4</v>
      </c>
      <c r="BJ142" s="1065"/>
      <c r="BK142" s="1065"/>
      <c r="BL142" s="1065"/>
      <c r="BM142" s="1065"/>
      <c r="BN142" s="1066"/>
      <c r="BO142" s="1064"/>
      <c r="BP142" s="1065"/>
      <c r="BQ142" s="1065"/>
      <c r="BR142" s="1065"/>
      <c r="BS142" s="1065"/>
      <c r="BT142" s="1067"/>
    </row>
    <row r="143" spans="1:72" ht="24.6" hidden="1" customHeight="1" x14ac:dyDescent="0.3">
      <c r="A143" s="1068" t="str">
        <f>IF('01.ข้อมูลเบื้องต้น'!B38="","",'01.ข้อมูลเบื้องต้น'!B38)</f>
        <v/>
      </c>
      <c r="B143" s="1069"/>
      <c r="C143" s="1069"/>
      <c r="D143" s="1069"/>
      <c r="E143" s="1069"/>
      <c r="F143" s="1069"/>
      <c r="G143" s="1069"/>
      <c r="H143" s="1070" t="str">
        <f>IF('01.ข้อมูลเบื้องต้น'!C38="","",'01.ข้อมูลเบื้องต้น'!C38)</f>
        <v/>
      </c>
      <c r="I143" s="1071"/>
      <c r="J143" s="1071"/>
      <c r="K143" s="1071"/>
      <c r="L143" s="1071"/>
      <c r="M143" s="1071"/>
      <c r="N143" s="1071"/>
      <c r="O143" s="1071"/>
      <c r="P143" s="1071"/>
      <c r="Q143" s="1071"/>
      <c r="R143" s="1071"/>
      <c r="S143" s="1071"/>
      <c r="T143" s="1071"/>
      <c r="U143" s="1071"/>
      <c r="V143" s="1071"/>
      <c r="W143" s="1071"/>
      <c r="X143" s="1071"/>
      <c r="Y143" s="1071"/>
      <c r="Z143" s="1072"/>
      <c r="AA143" s="1073" t="str">
        <f>IF('01.ข้อมูลเบื้องต้น'!E38="","",'01.ข้อมูลเบื้องต้น'!E38)</f>
        <v/>
      </c>
      <c r="AB143" s="1074"/>
      <c r="AC143" s="1074"/>
      <c r="AD143" s="1074"/>
      <c r="AE143" s="1074"/>
      <c r="AF143" s="1074"/>
      <c r="AG143" s="1075"/>
      <c r="AH143" s="1076">
        <f>IF(VLOOKUP($AL$2,'5.3 mep กรอกคะแนน'!$A$10:$W$54,8,FALSE)="","",VLOOKUP($AL$2,'5.3 mep กรอกคะแนน'!$A$10:$W$54,8,FALSE))</f>
        <v>82</v>
      </c>
      <c r="AI143" s="1076"/>
      <c r="AJ143" s="1076"/>
      <c r="AK143" s="1076"/>
      <c r="AL143" s="709" t="str">
        <f>IF(VLOOKUP($AL$2,'02.คีย์เทอม1'!$A$9:$DY$53,21,FALSE)="","",VLOOKUP($AL$2,'02.คีย์เทอม1'!$A$9:$DY$53,21,FALSE))</f>
        <v/>
      </c>
      <c r="AM143" s="709"/>
      <c r="AN143" s="709"/>
      <c r="AO143" s="709"/>
      <c r="AP143" s="1076">
        <f>IF(VLOOKUP($AL$2,'5.3 mep กรอกคะแนน'!$A$10:$W$54,18,FALSE)="","",VLOOKUP($AL$2,'5.3 mep กรอกคะแนน'!$A$10:$W$54,18,FALSE))</f>
        <v>71</v>
      </c>
      <c r="AQ143" s="1076"/>
      <c r="AR143" s="1076"/>
      <c r="AS143" s="1076"/>
      <c r="AT143" s="1076" t="str">
        <f>IF(VLOOKUP($AL$2,'03.คีย์เทอม2'!$A$9:$DY$53,21,FALSE)="","",VLOOKUP($AL$2,'03.คีย์เทอม2'!$A$9:$DY$53,21,FALSE))</f>
        <v/>
      </c>
      <c r="AU143" s="1076"/>
      <c r="AV143" s="1076"/>
      <c r="AW143" s="1076"/>
      <c r="AX143" s="1077">
        <f t="shared" si="28"/>
        <v>153</v>
      </c>
      <c r="AY143" s="1077"/>
      <c r="AZ143" s="1077"/>
      <c r="BA143" s="1077"/>
      <c r="BB143" s="1077"/>
      <c r="BC143" s="1078">
        <f t="shared" si="29"/>
        <v>76.5</v>
      </c>
      <c r="BD143" s="1079"/>
      <c r="BE143" s="1079"/>
      <c r="BF143" s="1079"/>
      <c r="BG143" s="1079"/>
      <c r="BH143" s="1080"/>
      <c r="BI143" s="1064">
        <f t="shared" si="30"/>
        <v>3.5</v>
      </c>
      <c r="BJ143" s="1065"/>
      <c r="BK143" s="1065"/>
      <c r="BL143" s="1065"/>
      <c r="BM143" s="1065"/>
      <c r="BN143" s="1066"/>
      <c r="BO143" s="1064"/>
      <c r="BP143" s="1065"/>
      <c r="BQ143" s="1065"/>
      <c r="BR143" s="1065"/>
      <c r="BS143" s="1065"/>
      <c r="BT143" s="1067"/>
    </row>
    <row r="144" spans="1:72" ht="24.6" hidden="1" customHeight="1" x14ac:dyDescent="0.3">
      <c r="A144" s="1068" t="str">
        <f>IF('01.ข้อมูลเบื้องต้น'!B39="","",'01.ข้อมูลเบื้องต้น'!B39)</f>
        <v/>
      </c>
      <c r="B144" s="1069"/>
      <c r="C144" s="1069"/>
      <c r="D144" s="1069"/>
      <c r="E144" s="1069"/>
      <c r="F144" s="1069"/>
      <c r="G144" s="1069"/>
      <c r="H144" s="1070" t="str">
        <f>IF('01.ข้อมูลเบื้องต้น'!C39="","",'01.ข้อมูลเบื้องต้น'!C39)</f>
        <v/>
      </c>
      <c r="I144" s="1071"/>
      <c r="J144" s="1071"/>
      <c r="K144" s="1071"/>
      <c r="L144" s="1071"/>
      <c r="M144" s="1071"/>
      <c r="N144" s="1071"/>
      <c r="O144" s="1071"/>
      <c r="P144" s="1071"/>
      <c r="Q144" s="1071"/>
      <c r="R144" s="1071"/>
      <c r="S144" s="1071"/>
      <c r="T144" s="1071"/>
      <c r="U144" s="1071"/>
      <c r="V144" s="1071"/>
      <c r="W144" s="1071"/>
      <c r="X144" s="1071"/>
      <c r="Y144" s="1071"/>
      <c r="Z144" s="1072"/>
      <c r="AA144" s="1073" t="str">
        <f>IF('01.ข้อมูลเบื้องต้น'!E39="","",'01.ข้อมูลเบื้องต้น'!E39)</f>
        <v/>
      </c>
      <c r="AB144" s="1074"/>
      <c r="AC144" s="1074"/>
      <c r="AD144" s="1074"/>
      <c r="AE144" s="1074"/>
      <c r="AF144" s="1074"/>
      <c r="AG144" s="1075"/>
      <c r="AH144" s="1076">
        <f>IF(VLOOKUP($AL$2,'5.3 mep กรอกคะแนน'!$A$10:$W$54,10,FALSE)="","",VLOOKUP($AL$2,'5.3 mep กรอกคะแนน'!$A$10:$W$54,10,FALSE))</f>
        <v>73</v>
      </c>
      <c r="AI144" s="1076"/>
      <c r="AJ144" s="1076"/>
      <c r="AK144" s="1076"/>
      <c r="AL144" s="709" t="str">
        <f>IF(VLOOKUP($AL$2,'02.คีย์เทอม1'!$A$9:$DY$53,26,FALSE)="","",VLOOKUP($AL$2,'02.คีย์เทอม1'!$A$9:$DY$53,26,FALSE))</f>
        <v/>
      </c>
      <c r="AM144" s="709"/>
      <c r="AN144" s="709"/>
      <c r="AO144" s="709"/>
      <c r="AP144" s="1076">
        <f>IF(VLOOKUP($AL$2,'5.3 mep กรอกคะแนน'!$A$10:$W$54,20,FALSE)="","",VLOOKUP($AL$2,'5.3 mep กรอกคะแนน'!$A$10:$W$54,20,FALSE))</f>
        <v>65</v>
      </c>
      <c r="AQ144" s="1076"/>
      <c r="AR144" s="1076"/>
      <c r="AS144" s="1076"/>
      <c r="AT144" s="1076" t="str">
        <f>IF(VLOOKUP($AL$2,'03.คีย์เทอม2'!$A$9:$DY$53,26,FALSE)="","",VLOOKUP($AL$2,'03.คีย์เทอม2'!$A$9:$DY$53,26,FALSE))</f>
        <v/>
      </c>
      <c r="AU144" s="1076"/>
      <c r="AV144" s="1076"/>
      <c r="AW144" s="1076"/>
      <c r="AX144" s="1077">
        <f t="shared" si="28"/>
        <v>138</v>
      </c>
      <c r="AY144" s="1077"/>
      <c r="AZ144" s="1077"/>
      <c r="BA144" s="1077"/>
      <c r="BB144" s="1077"/>
      <c r="BC144" s="1078">
        <f t="shared" si="29"/>
        <v>69</v>
      </c>
      <c r="BD144" s="1079"/>
      <c r="BE144" s="1079"/>
      <c r="BF144" s="1079"/>
      <c r="BG144" s="1079"/>
      <c r="BH144" s="1080"/>
      <c r="BI144" s="1064">
        <f t="shared" si="30"/>
        <v>2.5</v>
      </c>
      <c r="BJ144" s="1065"/>
      <c r="BK144" s="1065"/>
      <c r="BL144" s="1065"/>
      <c r="BM144" s="1065"/>
      <c r="BN144" s="1066"/>
      <c r="BO144" s="1064"/>
      <c r="BP144" s="1065"/>
      <c r="BQ144" s="1065"/>
      <c r="BR144" s="1065"/>
      <c r="BS144" s="1065"/>
      <c r="BT144" s="1067"/>
    </row>
    <row r="145" spans="1:72" ht="25.15" hidden="1" customHeight="1" x14ac:dyDescent="0.3">
      <c r="A145" s="1047" t="str">
        <f>IF('01.ข้อมูลเบื้องต้น'!B40="","",'01.ข้อมูลเบื้องต้น'!B40)</f>
        <v/>
      </c>
      <c r="B145" s="1048"/>
      <c r="C145" s="1048"/>
      <c r="D145" s="1048"/>
      <c r="E145" s="1048"/>
      <c r="F145" s="1048"/>
      <c r="G145" s="1048"/>
      <c r="H145" s="1049" t="str">
        <f>IF('01.ข้อมูลเบื้องต้น'!C40="","",'01.ข้อมูลเบื้องต้น'!C40)</f>
        <v/>
      </c>
      <c r="I145" s="1050"/>
      <c r="J145" s="1050"/>
      <c r="K145" s="1050"/>
      <c r="L145" s="1050"/>
      <c r="M145" s="1050"/>
      <c r="N145" s="1050"/>
      <c r="O145" s="1050"/>
      <c r="P145" s="1050"/>
      <c r="Q145" s="1050"/>
      <c r="R145" s="1050"/>
      <c r="S145" s="1050"/>
      <c r="T145" s="1050"/>
      <c r="U145" s="1050"/>
      <c r="V145" s="1050"/>
      <c r="W145" s="1050"/>
      <c r="X145" s="1050"/>
      <c r="Y145" s="1050"/>
      <c r="Z145" s="1051"/>
      <c r="AA145" s="1052" t="str">
        <f>IF('01.ข้อมูลเบื้องต้น'!E40="","",'01.ข้อมูลเบื้องต้น'!E40)</f>
        <v/>
      </c>
      <c r="AB145" s="1053"/>
      <c r="AC145" s="1053"/>
      <c r="AD145" s="1053"/>
      <c r="AE145" s="1053"/>
      <c r="AF145" s="1053"/>
      <c r="AG145" s="1054"/>
      <c r="AH145" s="1055">
        <f>IF(VLOOKUP($AL$2,'5.3 mep กรอกคะแนน'!$A$10:$W$54,12,FALSE)="","",VLOOKUP($AL$2,'5.3 mep กรอกคะแนน'!$A$10:$W$54,12,FALSE))</f>
        <v>68</v>
      </c>
      <c r="AI145" s="1055"/>
      <c r="AJ145" s="1055"/>
      <c r="AK145" s="1055"/>
      <c r="AL145" s="732" t="str">
        <f>IF(VLOOKUP($AL$2,'02.คีย์เทอม1'!$A$9:$DY$53,26,FALSE)="","",VLOOKUP($AL$2,'02.คีย์เทอม1'!$A$9:$DY$53,26,FALSE))</f>
        <v/>
      </c>
      <c r="AM145" s="732"/>
      <c r="AN145" s="732"/>
      <c r="AO145" s="732"/>
      <c r="AP145" s="1055">
        <f>IF(VLOOKUP($AL$2,'5.3 mep กรอกคะแนน'!$A$10:$W$54,22,FALSE)="","",VLOOKUP($AL$2,'5.3 mep กรอกคะแนน'!$A$10:$W$54,22,FALSE))</f>
        <v>89</v>
      </c>
      <c r="AQ145" s="1055"/>
      <c r="AR145" s="1055"/>
      <c r="AS145" s="1055"/>
      <c r="AT145" s="1055" t="str">
        <f>IF(VLOOKUP($AL$2,'03.คีย์เทอม2'!$A$9:$DY$53,26,FALSE)="","",VLOOKUP($AL$2,'03.คีย์เทอม2'!$A$9:$DY$53,26,FALSE))</f>
        <v/>
      </c>
      <c r="AU145" s="1055"/>
      <c r="AV145" s="1055"/>
      <c r="AW145" s="1055"/>
      <c r="AX145" s="1056">
        <f t="shared" si="28"/>
        <v>157</v>
      </c>
      <c r="AY145" s="1056"/>
      <c r="AZ145" s="1056"/>
      <c r="BA145" s="1056"/>
      <c r="BB145" s="1056"/>
      <c r="BC145" s="1057">
        <f t="shared" ref="BC145" si="31">IF(AX145="","",AX145*100/200)</f>
        <v>78.5</v>
      </c>
      <c r="BD145" s="1058"/>
      <c r="BE145" s="1058"/>
      <c r="BF145" s="1058"/>
      <c r="BG145" s="1058"/>
      <c r="BH145" s="1059"/>
      <c r="BI145" s="1043">
        <f t="shared" ref="BI145" si="32">IF(BC145="","",IF(BC145&gt;=80,4,IF(BC145&gt;=75,3.5,IF(BC145&gt;=70,3,IF(BC145&gt;=65,2.5,IF(BC145&gt;=60,2,IF(BC145&gt;=55,1.5,IF(BC145&gt;=50,1,0))))))))</f>
        <v>3.5</v>
      </c>
      <c r="BJ145" s="1044"/>
      <c r="BK145" s="1044"/>
      <c r="BL145" s="1044"/>
      <c r="BM145" s="1044"/>
      <c r="BN145" s="1045"/>
      <c r="BO145" s="1043"/>
      <c r="BP145" s="1044"/>
      <c r="BQ145" s="1044"/>
      <c r="BR145" s="1044"/>
      <c r="BS145" s="1044"/>
      <c r="BT145" s="1046"/>
    </row>
    <row r="146" spans="1:72" ht="25.15" hidden="1" customHeight="1" x14ac:dyDescent="0.3">
      <c r="A146" s="1047" t="str">
        <f>IF('01.ข้อมูลเบื้องต้น'!B41="","",'01.ข้อมูลเบื้องต้น'!B41)</f>
        <v/>
      </c>
      <c r="B146" s="1048"/>
      <c r="C146" s="1048"/>
      <c r="D146" s="1048"/>
      <c r="E146" s="1048"/>
      <c r="F146" s="1048"/>
      <c r="G146" s="1048"/>
      <c r="H146" s="1049" t="str">
        <f>IF('01.ข้อมูลเบื้องต้น'!C41="","",'01.ข้อมูลเบื้องต้น'!C41)</f>
        <v/>
      </c>
      <c r="I146" s="1050"/>
      <c r="J146" s="1050"/>
      <c r="K146" s="1050"/>
      <c r="L146" s="1050"/>
      <c r="M146" s="1050"/>
      <c r="N146" s="1050"/>
      <c r="O146" s="1050"/>
      <c r="P146" s="1050"/>
      <c r="Q146" s="1050"/>
      <c r="R146" s="1050"/>
      <c r="S146" s="1050"/>
      <c r="T146" s="1050"/>
      <c r="U146" s="1050"/>
      <c r="V146" s="1050"/>
      <c r="W146" s="1050"/>
      <c r="X146" s="1050"/>
      <c r="Y146" s="1050"/>
      <c r="Z146" s="1051"/>
      <c r="AA146" s="1052" t="str">
        <f>IF('01.ข้อมูลเบื้องต้น'!E41="","",'01.ข้อมูลเบื้องต้น'!E41)</f>
        <v/>
      </c>
      <c r="AB146" s="1053"/>
      <c r="AC146" s="1053"/>
      <c r="AD146" s="1053"/>
      <c r="AE146" s="1053"/>
      <c r="AF146" s="1053"/>
      <c r="AG146" s="1054"/>
      <c r="AH146" s="1055">
        <f>IF(VLOOKUP($AL$2,'5.3 mep กรอกคะแนน'!$A$10:$W$54,12,FALSE)="","",VLOOKUP($AL$2,'5.3 mep กรอกคะแนน'!$A$10:$W$54,12,FALSE))</f>
        <v>68</v>
      </c>
      <c r="AI146" s="1055"/>
      <c r="AJ146" s="1055"/>
      <c r="AK146" s="1055"/>
      <c r="AL146" s="732" t="str">
        <f>IF(VLOOKUP($AL$2,'02.คีย์เทอม1'!$A$9:$DY$53,26,FALSE)="","",VLOOKUP($AL$2,'02.คีย์เทอม1'!$A$9:$DY$53,26,FALSE))</f>
        <v/>
      </c>
      <c r="AM146" s="732"/>
      <c r="AN146" s="732"/>
      <c r="AO146" s="732"/>
      <c r="AP146" s="1055">
        <f>IF(VLOOKUP($AL$2,'5.3 mep กรอกคะแนน'!$A$10:$W$54,22,FALSE)="","",VLOOKUP($AL$2,'5.3 mep กรอกคะแนน'!$A$10:$W$54,22,FALSE))</f>
        <v>89</v>
      </c>
      <c r="AQ146" s="1055"/>
      <c r="AR146" s="1055"/>
      <c r="AS146" s="1055"/>
      <c r="AT146" s="1055" t="str">
        <f>IF(VLOOKUP($AL$2,'03.คีย์เทอม2'!$A$9:$DY$53,26,FALSE)="","",VLOOKUP($AL$2,'03.คีย์เทอม2'!$A$9:$DY$53,26,FALSE))</f>
        <v/>
      </c>
      <c r="AU146" s="1055"/>
      <c r="AV146" s="1055"/>
      <c r="AW146" s="1055"/>
      <c r="AX146" s="1056">
        <f t="shared" si="28"/>
        <v>157</v>
      </c>
      <c r="AY146" s="1056"/>
      <c r="AZ146" s="1056"/>
      <c r="BA146" s="1056"/>
      <c r="BB146" s="1056"/>
      <c r="BC146" s="1057">
        <f t="shared" ref="BC146:BC148" si="33">IF(AX146="","",AX146*100/200)</f>
        <v>78.5</v>
      </c>
      <c r="BD146" s="1058"/>
      <c r="BE146" s="1058"/>
      <c r="BF146" s="1058"/>
      <c r="BG146" s="1058"/>
      <c r="BH146" s="1059"/>
      <c r="BI146" s="1043">
        <f t="shared" ref="BI146:BI148" si="34">IF(BC146="","",IF(BC146&gt;=80,4,IF(BC146&gt;=75,3.5,IF(BC146&gt;=70,3,IF(BC146&gt;=65,2.5,IF(BC146&gt;=60,2,IF(BC146&gt;=55,1.5,IF(BC146&gt;=50,1,0))))))))</f>
        <v>3.5</v>
      </c>
      <c r="BJ146" s="1044"/>
      <c r="BK146" s="1044"/>
      <c r="BL146" s="1044"/>
      <c r="BM146" s="1044"/>
      <c r="BN146" s="1045"/>
      <c r="BO146" s="1043"/>
      <c r="BP146" s="1044"/>
      <c r="BQ146" s="1044"/>
      <c r="BR146" s="1044"/>
      <c r="BS146" s="1044"/>
      <c r="BT146" s="1046"/>
    </row>
    <row r="147" spans="1:72" ht="25.15" hidden="1" customHeight="1" x14ac:dyDescent="0.3">
      <c r="A147" s="1047" t="str">
        <f>IF('01.ข้อมูลเบื้องต้น'!B42="","",'01.ข้อมูลเบื้องต้น'!B42)</f>
        <v/>
      </c>
      <c r="B147" s="1048"/>
      <c r="C147" s="1048"/>
      <c r="D147" s="1048"/>
      <c r="E147" s="1048"/>
      <c r="F147" s="1048"/>
      <c r="G147" s="1048"/>
      <c r="H147" s="1049" t="str">
        <f>IF('01.ข้อมูลเบื้องต้น'!C42="","",'01.ข้อมูลเบื้องต้น'!C42)</f>
        <v/>
      </c>
      <c r="I147" s="1050"/>
      <c r="J147" s="1050"/>
      <c r="K147" s="1050"/>
      <c r="L147" s="1050"/>
      <c r="M147" s="1050"/>
      <c r="N147" s="1050"/>
      <c r="O147" s="1050"/>
      <c r="P147" s="1050"/>
      <c r="Q147" s="1050"/>
      <c r="R147" s="1050"/>
      <c r="S147" s="1050"/>
      <c r="T147" s="1050"/>
      <c r="U147" s="1050"/>
      <c r="V147" s="1050"/>
      <c r="W147" s="1050"/>
      <c r="X147" s="1050"/>
      <c r="Y147" s="1050"/>
      <c r="Z147" s="1051"/>
      <c r="AA147" s="1052" t="str">
        <f>IF('01.ข้อมูลเบื้องต้น'!E42="","",'01.ข้อมูลเบื้องต้น'!E42)</f>
        <v/>
      </c>
      <c r="AB147" s="1053"/>
      <c r="AC147" s="1053"/>
      <c r="AD147" s="1053"/>
      <c r="AE147" s="1053"/>
      <c r="AF147" s="1053"/>
      <c r="AG147" s="1054"/>
      <c r="AH147" s="1055">
        <f>IF(VLOOKUP($AL$2,'5.3 mep กรอกคะแนน'!$A$10:$W$54,12,FALSE)="","",VLOOKUP($AL$2,'5.3 mep กรอกคะแนน'!$A$10:$W$54,12,FALSE))</f>
        <v>68</v>
      </c>
      <c r="AI147" s="1055"/>
      <c r="AJ147" s="1055"/>
      <c r="AK147" s="1055"/>
      <c r="AL147" s="732" t="str">
        <f>IF(VLOOKUP($AL$2,'02.คีย์เทอม1'!$A$9:$DY$53,26,FALSE)="","",VLOOKUP($AL$2,'02.คีย์เทอม1'!$A$9:$DY$53,26,FALSE))</f>
        <v/>
      </c>
      <c r="AM147" s="732"/>
      <c r="AN147" s="732"/>
      <c r="AO147" s="732"/>
      <c r="AP147" s="1055">
        <f>IF(VLOOKUP($AL$2,'5.3 mep กรอกคะแนน'!$A$10:$W$54,22,FALSE)="","",VLOOKUP($AL$2,'5.3 mep กรอกคะแนน'!$A$10:$W$54,22,FALSE))</f>
        <v>89</v>
      </c>
      <c r="AQ147" s="1055"/>
      <c r="AR147" s="1055"/>
      <c r="AS147" s="1055"/>
      <c r="AT147" s="1055" t="str">
        <f>IF(VLOOKUP($AL$2,'03.คีย์เทอม2'!$A$9:$DY$53,26,FALSE)="","",VLOOKUP($AL$2,'03.คีย์เทอม2'!$A$9:$DY$53,26,FALSE))</f>
        <v/>
      </c>
      <c r="AU147" s="1055"/>
      <c r="AV147" s="1055"/>
      <c r="AW147" s="1055"/>
      <c r="AX147" s="1056">
        <f t="shared" si="28"/>
        <v>157</v>
      </c>
      <c r="AY147" s="1056"/>
      <c r="AZ147" s="1056"/>
      <c r="BA147" s="1056"/>
      <c r="BB147" s="1056"/>
      <c r="BC147" s="1057">
        <f t="shared" si="33"/>
        <v>78.5</v>
      </c>
      <c r="BD147" s="1058"/>
      <c r="BE147" s="1058"/>
      <c r="BF147" s="1058"/>
      <c r="BG147" s="1058"/>
      <c r="BH147" s="1059"/>
      <c r="BI147" s="1043">
        <f t="shared" si="34"/>
        <v>3.5</v>
      </c>
      <c r="BJ147" s="1044"/>
      <c r="BK147" s="1044"/>
      <c r="BL147" s="1044"/>
      <c r="BM147" s="1044"/>
      <c r="BN147" s="1045"/>
      <c r="BO147" s="1043"/>
      <c r="BP147" s="1044"/>
      <c r="BQ147" s="1044"/>
      <c r="BR147" s="1044"/>
      <c r="BS147" s="1044"/>
      <c r="BT147" s="1046"/>
    </row>
    <row r="148" spans="1:72" ht="25.15" hidden="1" customHeight="1" x14ac:dyDescent="0.3">
      <c r="A148" s="1047" t="str">
        <f>IF('01.ข้อมูลเบื้องต้น'!B43="","",'01.ข้อมูลเบื้องต้น'!B43)</f>
        <v/>
      </c>
      <c r="B148" s="1048"/>
      <c r="C148" s="1048"/>
      <c r="D148" s="1048"/>
      <c r="E148" s="1048"/>
      <c r="F148" s="1048"/>
      <c r="G148" s="1048"/>
      <c r="H148" s="1049" t="str">
        <f>IF('01.ข้อมูลเบื้องต้น'!C43="","",'01.ข้อมูลเบื้องต้น'!C43)</f>
        <v/>
      </c>
      <c r="I148" s="1050"/>
      <c r="J148" s="1050"/>
      <c r="K148" s="1050"/>
      <c r="L148" s="1050"/>
      <c r="M148" s="1050"/>
      <c r="N148" s="1050"/>
      <c r="O148" s="1050"/>
      <c r="P148" s="1050"/>
      <c r="Q148" s="1050"/>
      <c r="R148" s="1050"/>
      <c r="S148" s="1050"/>
      <c r="T148" s="1050"/>
      <c r="U148" s="1050"/>
      <c r="V148" s="1050"/>
      <c r="W148" s="1050"/>
      <c r="X148" s="1050"/>
      <c r="Y148" s="1050"/>
      <c r="Z148" s="1051"/>
      <c r="AA148" s="1052" t="str">
        <f>IF('01.ข้อมูลเบื้องต้น'!E43="","",'01.ข้อมูลเบื้องต้น'!E43)</f>
        <v/>
      </c>
      <c r="AB148" s="1053"/>
      <c r="AC148" s="1053"/>
      <c r="AD148" s="1053"/>
      <c r="AE148" s="1053"/>
      <c r="AF148" s="1053"/>
      <c r="AG148" s="1054"/>
      <c r="AH148" s="1055">
        <f>IF(VLOOKUP($AL$2,'5.3 mep กรอกคะแนน'!$A$10:$W$54,12,FALSE)="","",VLOOKUP($AL$2,'5.3 mep กรอกคะแนน'!$A$10:$W$54,12,FALSE))</f>
        <v>68</v>
      </c>
      <c r="AI148" s="1055"/>
      <c r="AJ148" s="1055"/>
      <c r="AK148" s="1055"/>
      <c r="AL148" s="732" t="str">
        <f>IF(VLOOKUP($AL$2,'02.คีย์เทอม1'!$A$9:$DY$53,26,FALSE)="","",VLOOKUP($AL$2,'02.คีย์เทอม1'!$A$9:$DY$53,26,FALSE))</f>
        <v/>
      </c>
      <c r="AM148" s="732"/>
      <c r="AN148" s="732"/>
      <c r="AO148" s="732"/>
      <c r="AP148" s="1055">
        <f>IF(VLOOKUP($AL$2,'5.3 mep กรอกคะแนน'!$A$10:$W$54,22,FALSE)="","",VLOOKUP($AL$2,'5.3 mep กรอกคะแนน'!$A$10:$W$54,22,FALSE))</f>
        <v>89</v>
      </c>
      <c r="AQ148" s="1055"/>
      <c r="AR148" s="1055"/>
      <c r="AS148" s="1055"/>
      <c r="AT148" s="1055" t="str">
        <f>IF(VLOOKUP($AL$2,'03.คีย์เทอม2'!$A$9:$DY$53,26,FALSE)="","",VLOOKUP($AL$2,'03.คีย์เทอม2'!$A$9:$DY$53,26,FALSE))</f>
        <v/>
      </c>
      <c r="AU148" s="1055"/>
      <c r="AV148" s="1055"/>
      <c r="AW148" s="1055"/>
      <c r="AX148" s="1056">
        <f t="shared" si="28"/>
        <v>157</v>
      </c>
      <c r="AY148" s="1056"/>
      <c r="AZ148" s="1056"/>
      <c r="BA148" s="1056"/>
      <c r="BB148" s="1056"/>
      <c r="BC148" s="1057">
        <f t="shared" si="33"/>
        <v>78.5</v>
      </c>
      <c r="BD148" s="1058"/>
      <c r="BE148" s="1058"/>
      <c r="BF148" s="1058"/>
      <c r="BG148" s="1058"/>
      <c r="BH148" s="1059"/>
      <c r="BI148" s="1043">
        <f t="shared" si="34"/>
        <v>3.5</v>
      </c>
      <c r="BJ148" s="1044"/>
      <c r="BK148" s="1044"/>
      <c r="BL148" s="1044"/>
      <c r="BM148" s="1044"/>
      <c r="BN148" s="1045"/>
      <c r="BO148" s="1043"/>
      <c r="BP148" s="1044"/>
      <c r="BQ148" s="1044"/>
      <c r="BR148" s="1044"/>
      <c r="BS148" s="1044"/>
      <c r="BT148" s="1046"/>
    </row>
    <row r="149" spans="1:72" hidden="1" x14ac:dyDescent="0.3">
      <c r="A149" s="577"/>
      <c r="B149" s="577"/>
      <c r="C149" s="577"/>
      <c r="D149" s="577"/>
      <c r="E149" s="577"/>
      <c r="F149" s="577"/>
      <c r="G149" s="577"/>
      <c r="H149" s="578"/>
      <c r="I149" s="578"/>
      <c r="J149" s="578"/>
      <c r="K149" s="578"/>
      <c r="L149" s="578"/>
      <c r="M149" s="578"/>
      <c r="N149" s="578"/>
      <c r="O149" s="578"/>
      <c r="P149" s="578"/>
      <c r="Q149" s="578"/>
      <c r="R149" s="578"/>
      <c r="S149" s="578"/>
      <c r="T149" s="578"/>
      <c r="U149" s="578"/>
      <c r="V149" s="578"/>
      <c r="W149" s="578"/>
      <c r="X149" s="578"/>
      <c r="Y149" s="578"/>
      <c r="Z149" s="578"/>
      <c r="AA149" s="579"/>
      <c r="AB149" s="579"/>
      <c r="AC149" s="579"/>
      <c r="AD149" s="579"/>
      <c r="AE149" s="579"/>
      <c r="AF149" s="579"/>
      <c r="AG149" s="579"/>
      <c r="AH149" s="580"/>
      <c r="AI149" s="580"/>
      <c r="AJ149" s="580"/>
      <c r="AK149" s="580"/>
      <c r="AL149" s="580"/>
      <c r="AM149" s="580"/>
      <c r="AN149" s="580"/>
      <c r="AO149" s="580"/>
      <c r="AP149" s="580"/>
      <c r="AQ149" s="580"/>
      <c r="AR149" s="580"/>
      <c r="AS149" s="580"/>
      <c r="AT149" s="580"/>
      <c r="AU149" s="580"/>
      <c r="AV149" s="580"/>
      <c r="AW149" s="580"/>
      <c r="AX149" s="473"/>
      <c r="AY149" s="473"/>
      <c r="AZ149" s="473"/>
      <c r="BA149" s="473"/>
      <c r="BB149" s="473"/>
      <c r="BC149" s="581"/>
      <c r="BD149" s="581"/>
      <c r="BE149" s="581"/>
      <c r="BF149" s="581"/>
      <c r="BG149" s="581"/>
      <c r="BH149" s="581"/>
      <c r="BI149" s="473"/>
      <c r="BJ149" s="473"/>
      <c r="BK149" s="473"/>
      <c r="BL149" s="473"/>
      <c r="BM149" s="473"/>
      <c r="BN149" s="473"/>
      <c r="BO149" s="473"/>
      <c r="BP149" s="473"/>
      <c r="BQ149" s="473"/>
      <c r="BR149" s="473"/>
      <c r="BS149" s="473"/>
      <c r="BT149" s="473"/>
    </row>
    <row r="150" spans="1:72" ht="24.6" hidden="1" customHeight="1" x14ac:dyDescent="0.3">
      <c r="A150" s="730"/>
      <c r="B150" s="730"/>
      <c r="C150" s="730"/>
      <c r="D150" s="730"/>
      <c r="E150" s="730"/>
      <c r="F150" s="730"/>
      <c r="G150" s="730"/>
      <c r="H150" s="730"/>
      <c r="I150" s="730"/>
      <c r="J150" s="730"/>
      <c r="K150" s="730"/>
      <c r="L150" s="730"/>
      <c r="M150" s="730"/>
      <c r="N150" s="730"/>
      <c r="O150" s="730"/>
      <c r="P150" s="730"/>
      <c r="Q150" s="730"/>
      <c r="R150" s="730"/>
      <c r="S150" s="730"/>
      <c r="T150" s="730"/>
      <c r="U150" s="730"/>
      <c r="V150" s="730"/>
      <c r="W150" s="730"/>
      <c r="X150" s="730"/>
      <c r="Y150" s="730"/>
      <c r="Z150" s="730"/>
      <c r="AA150" s="730"/>
      <c r="AB150" s="730"/>
      <c r="AC150" s="730"/>
      <c r="AD150" s="730"/>
      <c r="AE150" s="730"/>
      <c r="AF150" s="730"/>
      <c r="AG150" s="730"/>
      <c r="AH150" s="730"/>
      <c r="AI150" s="730"/>
      <c r="AJ150" s="730"/>
      <c r="AK150" s="730"/>
      <c r="AL150" s="730"/>
      <c r="AM150" s="730"/>
      <c r="AN150" s="730"/>
      <c r="AO150" s="730"/>
      <c r="AP150" s="730"/>
      <c r="AQ150" s="730"/>
      <c r="AR150" s="730"/>
      <c r="AS150" s="730"/>
      <c r="AT150" s="730"/>
      <c r="AU150" s="730"/>
      <c r="AV150" s="730"/>
      <c r="AW150" s="730"/>
      <c r="AX150" s="730"/>
      <c r="AY150" s="730"/>
      <c r="AZ150" s="730"/>
      <c r="BA150" s="730"/>
      <c r="BB150" s="730"/>
      <c r="BC150" s="730"/>
      <c r="BD150" s="730"/>
      <c r="BE150" s="730"/>
      <c r="BF150" s="730"/>
      <c r="BG150" s="730"/>
      <c r="BH150" s="730"/>
      <c r="BI150" s="730"/>
      <c r="BJ150" s="730"/>
      <c r="BK150" s="730"/>
      <c r="BL150" s="730"/>
      <c r="BM150" s="730"/>
      <c r="BN150" s="730"/>
      <c r="BO150" s="730"/>
      <c r="BP150" s="730"/>
      <c r="BQ150" s="730"/>
      <c r="BR150" s="730"/>
      <c r="BS150" s="730"/>
      <c r="BT150" s="730"/>
    </row>
    <row r="151" spans="1:72" ht="24.6" hidden="1" customHeight="1" x14ac:dyDescent="0.2">
      <c r="A151" s="734" t="s">
        <v>658</v>
      </c>
      <c r="B151" s="734"/>
      <c r="C151" s="734"/>
      <c r="D151" s="734"/>
      <c r="E151" s="734"/>
      <c r="F151" s="734"/>
      <c r="G151" s="734"/>
      <c r="H151" s="734"/>
      <c r="I151" s="734"/>
      <c r="J151" s="734"/>
      <c r="K151" s="734"/>
      <c r="L151" s="734"/>
      <c r="M151" s="734"/>
      <c r="N151" s="734"/>
      <c r="O151" s="734"/>
      <c r="P151" s="734"/>
      <c r="Q151" s="734"/>
      <c r="R151" s="734"/>
      <c r="S151" s="734"/>
      <c r="T151" s="734"/>
      <c r="U151" s="734"/>
      <c r="V151" s="734"/>
      <c r="W151" s="734"/>
      <c r="X151" s="734"/>
      <c r="Y151" s="734"/>
      <c r="Z151" s="734"/>
      <c r="AA151" s="734"/>
      <c r="AB151" s="734"/>
      <c r="AC151" s="734"/>
      <c r="AD151" s="734"/>
      <c r="AE151" s="734"/>
      <c r="AF151" s="734"/>
      <c r="AG151" s="734"/>
      <c r="AH151" s="734"/>
      <c r="AI151" s="734"/>
      <c r="AJ151" s="734"/>
      <c r="AK151" s="734"/>
      <c r="AL151" s="734"/>
      <c r="AM151" s="734"/>
      <c r="AN151" s="734"/>
      <c r="AO151" s="734"/>
      <c r="AP151" s="734"/>
      <c r="AQ151" s="734"/>
      <c r="AR151" s="734"/>
      <c r="AS151" s="734"/>
      <c r="AT151" s="734"/>
      <c r="AU151" s="734"/>
      <c r="AV151" s="734"/>
      <c r="AW151" s="734"/>
      <c r="AX151" s="734"/>
      <c r="AY151" s="734"/>
      <c r="AZ151" s="734"/>
      <c r="BA151" s="734"/>
      <c r="BB151" s="734"/>
      <c r="BC151" s="734"/>
      <c r="BD151" s="734"/>
      <c r="BE151" s="734"/>
      <c r="BF151" s="734"/>
      <c r="BG151" s="734"/>
      <c r="BH151" s="734"/>
      <c r="BI151" s="734"/>
      <c r="BJ151" s="734"/>
      <c r="BK151" s="734"/>
      <c r="BL151" s="734"/>
      <c r="BM151" s="734"/>
      <c r="BN151" s="734"/>
      <c r="BO151" s="734"/>
      <c r="BP151" s="734"/>
      <c r="BQ151" s="734"/>
      <c r="BR151" s="734"/>
      <c r="BS151" s="734"/>
      <c r="BT151" s="734"/>
    </row>
    <row r="152" spans="1:72" ht="24.6" hidden="1" customHeight="1" x14ac:dyDescent="0.2">
      <c r="A152" s="735"/>
      <c r="B152" s="735"/>
      <c r="C152" s="735"/>
      <c r="D152" s="735"/>
      <c r="E152" s="735"/>
      <c r="F152" s="735"/>
      <c r="G152" s="735"/>
      <c r="H152" s="735"/>
      <c r="I152" s="735"/>
      <c r="J152" s="735"/>
      <c r="K152" s="735"/>
      <c r="L152" s="735"/>
      <c r="M152" s="735"/>
      <c r="N152" s="735"/>
      <c r="O152" s="735"/>
      <c r="P152" s="735"/>
      <c r="Q152" s="735"/>
      <c r="R152" s="735"/>
      <c r="S152" s="735"/>
      <c r="T152" s="735"/>
      <c r="U152" s="735"/>
      <c r="V152" s="735"/>
      <c r="W152" s="735"/>
      <c r="X152" s="735"/>
      <c r="Y152" s="735"/>
      <c r="Z152" s="735"/>
      <c r="AA152" s="735"/>
      <c r="AB152" s="735"/>
      <c r="AC152" s="735"/>
      <c r="AD152" s="735"/>
      <c r="AE152" s="735"/>
      <c r="AF152" s="735"/>
      <c r="AG152" s="735"/>
      <c r="AH152" s="735"/>
      <c r="AI152" s="735"/>
      <c r="AJ152" s="735"/>
      <c r="AK152" s="735"/>
      <c r="AL152" s="735"/>
      <c r="AM152" s="735"/>
      <c r="AN152" s="735"/>
      <c r="AO152" s="735"/>
      <c r="AP152" s="735"/>
      <c r="AQ152" s="735"/>
      <c r="AR152" s="735"/>
      <c r="AS152" s="735"/>
      <c r="AT152" s="735"/>
      <c r="AU152" s="735"/>
      <c r="AV152" s="735"/>
      <c r="AW152" s="735"/>
      <c r="AX152" s="735"/>
      <c r="AY152" s="735"/>
      <c r="AZ152" s="735"/>
      <c r="BA152" s="735"/>
      <c r="BB152" s="735"/>
      <c r="BC152" s="735"/>
      <c r="BD152" s="735"/>
      <c r="BE152" s="735"/>
      <c r="BF152" s="735"/>
      <c r="BG152" s="735"/>
      <c r="BH152" s="735"/>
      <c r="BI152" s="735"/>
      <c r="BJ152" s="735"/>
      <c r="BK152" s="735"/>
      <c r="BL152" s="735"/>
      <c r="BM152" s="735"/>
      <c r="BN152" s="735"/>
      <c r="BO152" s="735"/>
      <c r="BP152" s="735"/>
      <c r="BQ152" s="735"/>
      <c r="BR152" s="735"/>
      <c r="BS152" s="735"/>
      <c r="BT152" s="735"/>
    </row>
    <row r="153" spans="1:72" ht="24.6" hidden="1" customHeight="1" x14ac:dyDescent="0.2">
      <c r="A153" s="731"/>
      <c r="B153" s="731"/>
      <c r="C153" s="731"/>
      <c r="D153" s="731"/>
      <c r="E153" s="731"/>
      <c r="F153" s="731"/>
      <c r="G153" s="731"/>
      <c r="H153" s="731"/>
      <c r="I153" s="731"/>
      <c r="J153" s="731"/>
      <c r="K153" s="731"/>
      <c r="L153" s="731"/>
      <c r="M153" s="731"/>
      <c r="N153" s="731"/>
      <c r="O153" s="731"/>
      <c r="P153" s="731"/>
      <c r="Q153" s="731"/>
      <c r="R153" s="731"/>
      <c r="S153" s="731"/>
      <c r="T153" s="731"/>
      <c r="U153" s="731"/>
      <c r="V153" s="731"/>
      <c r="W153" s="731"/>
      <c r="X153" s="731"/>
      <c r="Y153" s="731"/>
      <c r="Z153" s="731"/>
      <c r="AA153" s="731"/>
      <c r="AB153" s="731"/>
      <c r="AC153" s="731"/>
      <c r="AD153" s="731"/>
      <c r="AE153" s="731"/>
      <c r="AF153" s="731"/>
      <c r="AG153" s="731"/>
      <c r="AH153" s="731"/>
      <c r="AI153" s="731"/>
      <c r="AJ153" s="731"/>
      <c r="AK153" s="731"/>
      <c r="AL153" s="731"/>
      <c r="AM153" s="731"/>
      <c r="AN153" s="731"/>
      <c r="AO153" s="731"/>
      <c r="AP153" s="731"/>
      <c r="AQ153" s="731"/>
      <c r="AR153" s="731"/>
      <c r="AS153" s="731"/>
      <c r="AT153" s="731"/>
      <c r="AU153" s="731"/>
      <c r="AV153" s="731"/>
      <c r="AW153" s="731"/>
      <c r="AX153" s="731"/>
      <c r="AY153" s="731"/>
      <c r="AZ153" s="731"/>
      <c r="BA153" s="731"/>
      <c r="BB153" s="731"/>
      <c r="BC153" s="731"/>
      <c r="BD153" s="731"/>
      <c r="BE153" s="731"/>
      <c r="BF153" s="731"/>
      <c r="BG153" s="731"/>
      <c r="BH153" s="731"/>
      <c r="BI153" s="731"/>
      <c r="BJ153" s="731"/>
      <c r="BK153" s="731"/>
      <c r="BL153" s="731"/>
      <c r="BM153" s="731"/>
      <c r="BN153" s="731"/>
      <c r="BO153" s="731"/>
      <c r="BP153" s="731"/>
      <c r="BQ153" s="731"/>
      <c r="BR153" s="731"/>
      <c r="BS153" s="731"/>
      <c r="BT153" s="731"/>
    </row>
    <row r="154" spans="1:72" ht="24.6" hidden="1" customHeight="1" x14ac:dyDescent="0.2">
      <c r="A154" s="731"/>
      <c r="B154" s="731"/>
      <c r="C154" s="731"/>
      <c r="D154" s="731"/>
      <c r="E154" s="731"/>
      <c r="F154" s="731"/>
      <c r="G154" s="731"/>
      <c r="H154" s="731"/>
      <c r="I154" s="731"/>
      <c r="J154" s="731"/>
      <c r="K154" s="731"/>
      <c r="L154" s="731"/>
      <c r="M154" s="731"/>
      <c r="N154" s="731"/>
      <c r="O154" s="731"/>
      <c r="P154" s="731"/>
      <c r="Q154" s="731"/>
      <c r="R154" s="731"/>
      <c r="S154" s="731"/>
      <c r="T154" s="731"/>
      <c r="U154" s="731"/>
      <c r="V154" s="731"/>
      <c r="W154" s="731"/>
      <c r="X154" s="731"/>
      <c r="Y154" s="731"/>
      <c r="Z154" s="731"/>
      <c r="AA154" s="731"/>
      <c r="AB154" s="731"/>
      <c r="AC154" s="731"/>
      <c r="AD154" s="731"/>
      <c r="AE154" s="731"/>
      <c r="AF154" s="731"/>
      <c r="AG154" s="731"/>
      <c r="AH154" s="731"/>
      <c r="AI154" s="731"/>
      <c r="AJ154" s="731"/>
      <c r="AK154" s="731"/>
      <c r="AL154" s="731"/>
      <c r="AM154" s="731"/>
      <c r="AN154" s="731"/>
      <c r="AO154" s="731"/>
      <c r="AP154" s="731"/>
      <c r="AQ154" s="731"/>
      <c r="AR154" s="731"/>
      <c r="AS154" s="731"/>
      <c r="AT154" s="731"/>
      <c r="AU154" s="731"/>
      <c r="AV154" s="731"/>
      <c r="AW154" s="731"/>
      <c r="AX154" s="731"/>
      <c r="AY154" s="731"/>
      <c r="AZ154" s="731"/>
      <c r="BA154" s="731"/>
      <c r="BB154" s="731"/>
      <c r="BC154" s="731"/>
      <c r="BD154" s="731"/>
      <c r="BE154" s="731"/>
      <c r="BF154" s="731"/>
      <c r="BG154" s="731"/>
      <c r="BH154" s="731"/>
      <c r="BI154" s="731"/>
      <c r="BJ154" s="731"/>
      <c r="BK154" s="731"/>
      <c r="BL154" s="731"/>
      <c r="BM154" s="731"/>
      <c r="BN154" s="731"/>
      <c r="BO154" s="731"/>
      <c r="BP154" s="731"/>
      <c r="BQ154" s="731"/>
      <c r="BR154" s="731"/>
      <c r="BS154" s="731"/>
      <c r="BT154" s="731"/>
    </row>
    <row r="155" spans="1:72" ht="24.6" hidden="1" customHeight="1" x14ac:dyDescent="0.2">
      <c r="A155" s="731"/>
      <c r="B155" s="731"/>
      <c r="C155" s="731"/>
      <c r="D155" s="731"/>
      <c r="E155" s="731"/>
      <c r="F155" s="731"/>
      <c r="G155" s="731"/>
      <c r="H155" s="731"/>
      <c r="I155" s="731"/>
      <c r="J155" s="731"/>
      <c r="K155" s="731"/>
      <c r="L155" s="731"/>
      <c r="M155" s="731"/>
      <c r="N155" s="731"/>
      <c r="O155" s="731"/>
      <c r="P155" s="731"/>
      <c r="Q155" s="731"/>
      <c r="R155" s="731"/>
      <c r="S155" s="731"/>
      <c r="T155" s="731"/>
      <c r="U155" s="731"/>
      <c r="V155" s="731"/>
      <c r="W155" s="731"/>
      <c r="X155" s="731"/>
      <c r="Y155" s="731"/>
      <c r="Z155" s="731"/>
      <c r="AA155" s="731"/>
      <c r="AB155" s="731"/>
      <c r="AC155" s="731"/>
      <c r="AD155" s="731"/>
      <c r="AE155" s="731"/>
      <c r="AF155" s="731"/>
      <c r="AG155" s="731"/>
      <c r="AH155" s="731"/>
      <c r="AI155" s="731"/>
      <c r="AJ155" s="731"/>
      <c r="AK155" s="731"/>
      <c r="AL155" s="731"/>
      <c r="AM155" s="731"/>
      <c r="AN155" s="731"/>
      <c r="AO155" s="731"/>
      <c r="AP155" s="731"/>
      <c r="AQ155" s="731"/>
      <c r="AR155" s="731"/>
      <c r="AS155" s="731"/>
      <c r="AT155" s="731"/>
      <c r="AU155" s="731"/>
      <c r="AV155" s="731"/>
      <c r="AW155" s="731"/>
      <c r="AX155" s="731"/>
      <c r="AY155" s="731"/>
      <c r="AZ155" s="731"/>
      <c r="BA155" s="731"/>
      <c r="BB155" s="731"/>
      <c r="BC155" s="731"/>
      <c r="BD155" s="731"/>
      <c r="BE155" s="731"/>
      <c r="BF155" s="731"/>
      <c r="BG155" s="731"/>
      <c r="BH155" s="731"/>
      <c r="BI155" s="731"/>
      <c r="BJ155" s="731"/>
      <c r="BK155" s="731"/>
      <c r="BL155" s="731"/>
      <c r="BM155" s="731"/>
      <c r="BN155" s="731"/>
      <c r="BO155" s="731"/>
      <c r="BP155" s="731"/>
      <c r="BQ155" s="731"/>
      <c r="BR155" s="731"/>
      <c r="BS155" s="731"/>
      <c r="BT155" s="731"/>
    </row>
    <row r="156" spans="1:72" ht="24.6" hidden="1" customHeight="1" x14ac:dyDescent="0.2">
      <c r="A156" s="477"/>
      <c r="B156" s="477"/>
      <c r="C156" s="477"/>
      <c r="D156" s="477"/>
      <c r="E156" s="477"/>
      <c r="F156" s="477"/>
      <c r="G156" s="477"/>
      <c r="H156" s="477"/>
      <c r="I156" s="477"/>
      <c r="J156" s="477"/>
      <c r="K156" s="477"/>
      <c r="L156" s="477"/>
      <c r="M156" s="477"/>
      <c r="N156" s="477"/>
      <c r="O156" s="477"/>
      <c r="P156" s="477"/>
      <c r="Q156" s="477"/>
      <c r="R156" s="477"/>
      <c r="S156" s="477"/>
      <c r="T156" s="477"/>
      <c r="U156" s="477"/>
      <c r="V156" s="477"/>
      <c r="W156" s="477"/>
      <c r="X156" s="477"/>
      <c r="Y156" s="477"/>
      <c r="Z156" s="477"/>
      <c r="AA156" s="477"/>
      <c r="AB156" s="477"/>
      <c r="AC156" s="477"/>
      <c r="AD156" s="477"/>
      <c r="AE156" s="477"/>
      <c r="AF156" s="477"/>
      <c r="AG156" s="477"/>
      <c r="AH156" s="477"/>
      <c r="AI156" s="477"/>
      <c r="AJ156" s="477"/>
      <c r="AK156" s="477"/>
      <c r="AL156" s="477"/>
      <c r="AM156" s="477"/>
      <c r="AN156" s="477"/>
      <c r="AO156" s="477"/>
      <c r="AP156" s="477"/>
      <c r="AQ156" s="477"/>
      <c r="AR156" s="477"/>
      <c r="AS156" s="477"/>
      <c r="AT156" s="477"/>
      <c r="AU156" s="477"/>
      <c r="AV156" s="477"/>
      <c r="AW156" s="477"/>
      <c r="AX156" s="477"/>
      <c r="AY156" s="477"/>
      <c r="AZ156" s="477"/>
      <c r="BA156" s="477"/>
      <c r="BB156" s="477"/>
      <c r="BC156" s="477"/>
      <c r="BD156" s="477"/>
      <c r="BE156" s="477"/>
      <c r="BF156" s="477"/>
      <c r="BG156" s="477"/>
      <c r="BH156" s="477"/>
      <c r="BI156" s="477"/>
      <c r="BJ156" s="477"/>
      <c r="BK156" s="477"/>
      <c r="BL156" s="477"/>
      <c r="BM156" s="477"/>
      <c r="BN156" s="477"/>
      <c r="BO156" s="477"/>
      <c r="BP156" s="477"/>
      <c r="BQ156" s="477"/>
      <c r="BR156" s="477"/>
      <c r="BS156" s="477"/>
      <c r="BT156" s="477"/>
    </row>
    <row r="157" spans="1:72" ht="24.6" hidden="1" customHeight="1" x14ac:dyDescent="0.2">
      <c r="A157" s="1062"/>
      <c r="B157" s="1062"/>
      <c r="C157" s="1062"/>
      <c r="D157" s="1062"/>
      <c r="E157" s="1062"/>
      <c r="F157" s="1062"/>
      <c r="G157" s="1062"/>
      <c r="H157" s="1062"/>
      <c r="I157" s="1062"/>
      <c r="J157" s="1062"/>
      <c r="K157" s="1062"/>
      <c r="L157" s="1062"/>
      <c r="M157" s="1062"/>
      <c r="N157" s="1062"/>
      <c r="O157" s="1062"/>
      <c r="P157" s="1062"/>
      <c r="Q157" s="1062"/>
      <c r="R157" s="1062"/>
      <c r="S157" s="1062"/>
      <c r="T157" s="1062"/>
      <c r="U157" s="1062"/>
      <c r="V157" s="1062"/>
      <c r="W157" s="1062"/>
      <c r="X157" s="1062"/>
      <c r="Y157" s="478" t="s">
        <v>659</v>
      </c>
      <c r="Z157" s="478"/>
      <c r="AA157" s="478"/>
      <c r="AB157" s="478"/>
      <c r="AC157" s="478"/>
      <c r="AD157" s="478"/>
      <c r="AE157" s="478"/>
      <c r="AF157" s="478"/>
      <c r="AG157" s="478"/>
      <c r="AH157" s="478"/>
      <c r="AI157" s="478"/>
      <c r="AJ157" s="478"/>
      <c r="AK157" s="478"/>
      <c r="AL157" s="478"/>
      <c r="AM157" s="478"/>
      <c r="AN157" s="478"/>
      <c r="AO157" s="478"/>
      <c r="AP157" s="478"/>
      <c r="AQ157" s="478"/>
      <c r="AR157" s="478"/>
      <c r="AS157" s="478"/>
      <c r="AT157" s="478"/>
      <c r="AU157" s="478"/>
      <c r="AV157" s="478"/>
      <c r="AW157" s="1063"/>
      <c r="AX157" s="1063"/>
      <c r="AY157" s="1063"/>
      <c r="AZ157" s="1063"/>
      <c r="BA157" s="1063"/>
      <c r="BB157" s="1063"/>
      <c r="BC157" s="1063"/>
      <c r="BD157" s="1063"/>
      <c r="BE157" s="1063"/>
      <c r="BF157" s="1063"/>
      <c r="BG157" s="1063"/>
      <c r="BH157" s="1063"/>
      <c r="BI157" s="1063"/>
      <c r="BJ157" s="1063"/>
      <c r="BK157" s="1063"/>
      <c r="BL157" s="1063"/>
      <c r="BM157" s="1063"/>
      <c r="BN157" s="1063"/>
      <c r="BO157" s="1063"/>
      <c r="BP157" s="1063"/>
      <c r="BQ157" s="1063"/>
      <c r="BR157" s="1063"/>
      <c r="BS157" s="1063"/>
      <c r="BT157" s="1063"/>
    </row>
    <row r="158" spans="1:72" ht="24.6" hidden="1" customHeight="1" x14ac:dyDescent="0.2">
      <c r="A158" s="1062"/>
      <c r="B158" s="1062"/>
      <c r="C158" s="1062"/>
      <c r="D158" s="1062"/>
      <c r="E158" s="1062"/>
      <c r="F158" s="1062"/>
      <c r="G158" s="1062"/>
      <c r="H158" s="1062"/>
      <c r="I158" s="1062"/>
      <c r="J158" s="1062"/>
      <c r="K158" s="1062"/>
      <c r="L158" s="1062"/>
      <c r="M158" s="1062"/>
      <c r="N158" s="1062"/>
      <c r="O158" s="1062"/>
      <c r="P158" s="1062"/>
      <c r="Q158" s="1062"/>
      <c r="R158" s="1062"/>
      <c r="S158" s="1062"/>
      <c r="T158" s="1062"/>
      <c r="U158" s="1062"/>
      <c r="V158" s="1062"/>
      <c r="W158" s="1062"/>
      <c r="X158" s="1062"/>
      <c r="Y158" s="478" t="str">
        <f>IF('01.ข้อมูลเบื้องต้น'!$U$4="","(………………………………….)",CONCATENATE("(",'01.ข้อมูลเบื้องต้น'!$U$4,")"))</f>
        <v>(Miss Nattha Boonkong)</v>
      </c>
      <c r="Z158" s="478"/>
      <c r="AA158" s="478"/>
      <c r="AB158" s="478"/>
      <c r="AC158" s="478"/>
      <c r="AD158" s="478"/>
      <c r="AE158" s="478"/>
      <c r="AF158" s="478"/>
      <c r="AG158" s="478"/>
      <c r="AH158" s="478"/>
      <c r="AI158" s="478"/>
      <c r="AJ158" s="478"/>
      <c r="AK158" s="478"/>
      <c r="AL158" s="478"/>
      <c r="AM158" s="478"/>
      <c r="AN158" s="478"/>
      <c r="AO158" s="478"/>
      <c r="AP158" s="478"/>
      <c r="AQ158" s="478"/>
      <c r="AR158" s="478"/>
      <c r="AS158" s="478"/>
      <c r="AT158" s="478"/>
      <c r="AU158" s="478"/>
      <c r="AV158" s="478"/>
      <c r="AW158" s="1063"/>
      <c r="AX158" s="1063"/>
      <c r="AY158" s="1063"/>
      <c r="AZ158" s="1063"/>
      <c r="BA158" s="1063"/>
      <c r="BB158" s="1063"/>
      <c r="BC158" s="1063"/>
      <c r="BD158" s="1063"/>
      <c r="BE158" s="1063"/>
      <c r="BF158" s="1063"/>
      <c r="BG158" s="1063"/>
      <c r="BH158" s="1063"/>
      <c r="BI158" s="1063"/>
      <c r="BJ158" s="1063"/>
      <c r="BK158" s="1063"/>
      <c r="BL158" s="1063"/>
      <c r="BM158" s="1063"/>
      <c r="BN158" s="1063"/>
      <c r="BO158" s="1063"/>
      <c r="BP158" s="1063"/>
      <c r="BQ158" s="1063"/>
      <c r="BR158" s="1063"/>
      <c r="BS158" s="1063"/>
      <c r="BT158" s="1063"/>
    </row>
    <row r="159" spans="1:72" ht="24.6" hidden="1" customHeight="1" x14ac:dyDescent="0.2">
      <c r="A159" s="1062"/>
      <c r="B159" s="1062"/>
      <c r="C159" s="1062"/>
      <c r="D159" s="1062"/>
      <c r="E159" s="1062"/>
      <c r="F159" s="1062"/>
      <c r="G159" s="1062"/>
      <c r="H159" s="1062"/>
      <c r="I159" s="1062"/>
      <c r="J159" s="1062"/>
      <c r="K159" s="1062"/>
      <c r="L159" s="1062"/>
      <c r="M159" s="1062"/>
      <c r="N159" s="1062"/>
      <c r="O159" s="1062"/>
      <c r="P159" s="1062"/>
      <c r="Q159" s="1062"/>
      <c r="R159" s="1062"/>
      <c r="S159" s="1062"/>
      <c r="T159" s="1062"/>
      <c r="U159" s="1062"/>
      <c r="V159" s="1062"/>
      <c r="W159" s="1062"/>
      <c r="X159" s="1062"/>
      <c r="Y159" s="478" t="s">
        <v>665</v>
      </c>
      <c r="Z159" s="478"/>
      <c r="AA159" s="478"/>
      <c r="AB159" s="478"/>
      <c r="AC159" s="478"/>
      <c r="AD159" s="478"/>
      <c r="AE159" s="478"/>
      <c r="AF159" s="478"/>
      <c r="AG159" s="478"/>
      <c r="AH159" s="478"/>
      <c r="AI159" s="478"/>
      <c r="AJ159" s="478"/>
      <c r="AK159" s="478"/>
      <c r="AL159" s="478"/>
      <c r="AM159" s="478"/>
      <c r="AN159" s="478"/>
      <c r="AO159" s="478"/>
      <c r="AP159" s="478"/>
      <c r="AQ159" s="478"/>
      <c r="AR159" s="478"/>
      <c r="AS159" s="478"/>
      <c r="AT159" s="478"/>
      <c r="AU159" s="478"/>
      <c r="AV159" s="478"/>
      <c r="AW159" s="1063"/>
      <c r="AX159" s="1063"/>
      <c r="AY159" s="1063"/>
      <c r="AZ159" s="1063"/>
      <c r="BA159" s="1063"/>
      <c r="BB159" s="1063"/>
      <c r="BC159" s="1063"/>
      <c r="BD159" s="1063"/>
      <c r="BE159" s="1063"/>
      <c r="BF159" s="1063"/>
      <c r="BG159" s="1063"/>
      <c r="BH159" s="1063"/>
      <c r="BI159" s="1063"/>
      <c r="BJ159" s="1063"/>
      <c r="BK159" s="1063"/>
      <c r="BL159" s="1063"/>
      <c r="BM159" s="1063"/>
      <c r="BN159" s="1063"/>
      <c r="BO159" s="1063"/>
      <c r="BP159" s="1063"/>
      <c r="BQ159" s="1063"/>
      <c r="BR159" s="1063"/>
      <c r="BS159" s="1063"/>
      <c r="BT159" s="1063"/>
    </row>
    <row r="160" spans="1:72" hidden="1" x14ac:dyDescent="0.2">
      <c r="A160" s="478"/>
      <c r="B160" s="478"/>
      <c r="C160" s="478"/>
      <c r="D160" s="478"/>
      <c r="E160" s="478"/>
      <c r="F160" s="478"/>
      <c r="G160" s="478"/>
      <c r="H160" s="478"/>
      <c r="I160" s="478"/>
      <c r="J160" s="478"/>
      <c r="K160" s="478"/>
      <c r="L160" s="478"/>
      <c r="M160" s="478"/>
      <c r="N160" s="478"/>
      <c r="O160" s="478"/>
      <c r="P160" s="478"/>
      <c r="Q160" s="478"/>
      <c r="R160" s="478"/>
      <c r="S160" s="478"/>
      <c r="T160" s="478"/>
      <c r="U160" s="478"/>
      <c r="V160" s="478"/>
      <c r="W160" s="478"/>
      <c r="X160" s="478"/>
      <c r="Y160" s="478"/>
      <c r="Z160" s="478"/>
      <c r="AA160" s="478"/>
      <c r="AB160" s="478"/>
      <c r="AC160" s="478"/>
      <c r="AD160" s="478"/>
      <c r="AE160" s="478"/>
      <c r="AF160" s="478"/>
      <c r="AG160" s="478"/>
      <c r="AH160" s="478"/>
      <c r="AI160" s="478"/>
      <c r="AJ160" s="478"/>
      <c r="AK160" s="478"/>
      <c r="AL160" s="478"/>
      <c r="AM160" s="478"/>
      <c r="AN160" s="478"/>
      <c r="AO160" s="478"/>
      <c r="AP160" s="478"/>
      <c r="AQ160" s="478"/>
      <c r="AR160" s="478"/>
      <c r="AS160" s="478"/>
      <c r="AT160" s="478"/>
      <c r="AU160" s="478"/>
      <c r="AV160" s="478"/>
      <c r="AW160" s="477"/>
      <c r="AX160" s="477"/>
      <c r="AY160" s="477"/>
      <c r="AZ160" s="477"/>
      <c r="BA160" s="477"/>
      <c r="BB160" s="477"/>
      <c r="BC160" s="477"/>
      <c r="BD160" s="477"/>
      <c r="BE160" s="477"/>
      <c r="BF160" s="477"/>
      <c r="BG160" s="477"/>
      <c r="BH160" s="477"/>
      <c r="BI160" s="477"/>
      <c r="BJ160" s="477"/>
      <c r="BK160" s="477"/>
      <c r="BL160" s="477"/>
      <c r="BM160" s="477"/>
      <c r="BN160" s="477"/>
      <c r="BO160" s="477"/>
      <c r="BP160" s="477"/>
      <c r="BQ160" s="477"/>
      <c r="BR160" s="477"/>
      <c r="BS160" s="477"/>
      <c r="BT160" s="477"/>
    </row>
    <row r="161" spans="1:72" ht="24.6" hidden="1" customHeight="1" x14ac:dyDescent="0.2">
      <c r="A161" s="1060" t="s">
        <v>659</v>
      </c>
      <c r="B161" s="1060"/>
      <c r="C161" s="1060"/>
      <c r="D161" s="1060"/>
      <c r="E161" s="1060"/>
      <c r="F161" s="1060"/>
      <c r="G161" s="1060"/>
      <c r="H161" s="1060"/>
      <c r="I161" s="1060"/>
      <c r="J161" s="1060"/>
      <c r="K161" s="1060"/>
      <c r="L161" s="1060"/>
      <c r="M161" s="1060"/>
      <c r="N161" s="1060"/>
      <c r="O161" s="1060"/>
      <c r="P161" s="1060"/>
      <c r="Q161" s="1060"/>
      <c r="R161" s="1060"/>
      <c r="S161" s="1060"/>
      <c r="T161" s="1060"/>
      <c r="U161" s="1060"/>
      <c r="V161" s="1060"/>
      <c r="W161" s="1060"/>
      <c r="X161" s="1060"/>
      <c r="Y161" s="478" t="str">
        <f>IF('01.ข้อมูลเบื้องต้น'!$U$8="","","......................................................")</f>
        <v/>
      </c>
      <c r="Z161" s="478"/>
      <c r="AA161" s="478"/>
      <c r="AB161" s="478"/>
      <c r="AC161" s="478"/>
      <c r="AD161" s="478"/>
      <c r="AE161" s="478"/>
      <c r="AF161" s="478"/>
      <c r="AG161" s="478"/>
      <c r="AH161" s="478"/>
      <c r="AI161" s="478"/>
      <c r="AJ161" s="478"/>
      <c r="AK161" s="478"/>
      <c r="AL161" s="478"/>
      <c r="AM161" s="478"/>
      <c r="AN161" s="478"/>
      <c r="AO161" s="478"/>
      <c r="AP161" s="478"/>
      <c r="AQ161" s="478"/>
      <c r="AR161" s="478"/>
      <c r="AS161" s="478"/>
      <c r="AT161" s="478"/>
      <c r="AU161" s="478"/>
      <c r="AV161" s="478"/>
      <c r="AW161" s="1060" t="s">
        <v>660</v>
      </c>
      <c r="AX161" s="1060"/>
      <c r="AY161" s="1060"/>
      <c r="AZ161" s="1060"/>
      <c r="BA161" s="1060"/>
      <c r="BB161" s="1060"/>
      <c r="BC161" s="1060"/>
      <c r="BD161" s="1060"/>
      <c r="BE161" s="1060"/>
      <c r="BF161" s="1060"/>
      <c r="BG161" s="1060"/>
      <c r="BH161" s="1060"/>
      <c r="BI161" s="1060"/>
      <c r="BJ161" s="1060"/>
      <c r="BK161" s="1060"/>
      <c r="BL161" s="1060"/>
      <c r="BM161" s="1060"/>
      <c r="BN161" s="1060"/>
      <c r="BO161" s="1060"/>
      <c r="BP161" s="1060"/>
      <c r="BQ161" s="1060"/>
      <c r="BR161" s="1060"/>
      <c r="BS161" s="1060"/>
      <c r="BT161" s="1060"/>
    </row>
    <row r="162" spans="1:72" ht="24.6" hidden="1" customHeight="1" x14ac:dyDescent="0.2">
      <c r="A162" s="1060" t="str">
        <f>IF('01.ข้อมูลเบื้องต้น'!$U$6="","(………………………………….)",CONCATENATE("(",'01.ข้อมูลเบื้องต้น'!$U$6,")"))</f>
        <v>(Miss Phattharakan Semsugsam)</v>
      </c>
      <c r="B162" s="1060"/>
      <c r="C162" s="1060"/>
      <c r="D162" s="1060"/>
      <c r="E162" s="1060"/>
      <c r="F162" s="1060"/>
      <c r="G162" s="1060"/>
      <c r="H162" s="1060"/>
      <c r="I162" s="1060"/>
      <c r="J162" s="1060"/>
      <c r="K162" s="1060"/>
      <c r="L162" s="1060"/>
      <c r="M162" s="1060"/>
      <c r="N162" s="1060"/>
      <c r="O162" s="1060"/>
      <c r="P162" s="1060"/>
      <c r="Q162" s="1060"/>
      <c r="R162" s="1060"/>
      <c r="S162" s="1060"/>
      <c r="T162" s="1060"/>
      <c r="U162" s="1060"/>
      <c r="V162" s="1060"/>
      <c r="W162" s="1060"/>
      <c r="X162" s="1060"/>
      <c r="Y162" s="478" t="str">
        <f>IF('01.ข้อมูลเบื้องต้น'!$U$8="","",CONCATENATE("(",'01.ข้อมูลเบื้องต้น'!$U$8,")"))</f>
        <v/>
      </c>
      <c r="Z162" s="478"/>
      <c r="AA162" s="478"/>
      <c r="AB162" s="478"/>
      <c r="AC162" s="478"/>
      <c r="AD162" s="478"/>
      <c r="AE162" s="478"/>
      <c r="AF162" s="478"/>
      <c r="AG162" s="478"/>
      <c r="AH162" s="478"/>
      <c r="AI162" s="478"/>
      <c r="AJ162" s="478"/>
      <c r="AK162" s="478"/>
      <c r="AL162" s="478"/>
      <c r="AM162" s="478"/>
      <c r="AN162" s="478"/>
      <c r="AO162" s="478"/>
      <c r="AP162" s="478"/>
      <c r="AQ162" s="478"/>
      <c r="AR162" s="478"/>
      <c r="AS162" s="478"/>
      <c r="AT162" s="478"/>
      <c r="AU162" s="478"/>
      <c r="AV162" s="478"/>
      <c r="AW162" s="1060" t="str">
        <f>IF('01.ข้อมูลเบื้องต้น'!$U$10="","(………………………………….)",CONCATENATE("(",'01.ข้อมูลเบื้องต้น'!$U$10,")"))</f>
        <v>(Mr. Asawin Khongphetsak)</v>
      </c>
      <c r="AX162" s="1060"/>
      <c r="AY162" s="1060"/>
      <c r="AZ162" s="1060"/>
      <c r="BA162" s="1060"/>
      <c r="BB162" s="1060"/>
      <c r="BC162" s="1060"/>
      <c r="BD162" s="1060"/>
      <c r="BE162" s="1060"/>
      <c r="BF162" s="1060"/>
      <c r="BG162" s="1060"/>
      <c r="BH162" s="1060"/>
      <c r="BI162" s="1060"/>
      <c r="BJ162" s="1060"/>
      <c r="BK162" s="1060"/>
      <c r="BL162" s="1060"/>
      <c r="BM162" s="1060"/>
      <c r="BN162" s="1060"/>
      <c r="BO162" s="1060"/>
      <c r="BP162" s="1060"/>
      <c r="BQ162" s="1060"/>
      <c r="BR162" s="1060"/>
      <c r="BS162" s="1060"/>
      <c r="BT162" s="1060"/>
    </row>
    <row r="163" spans="1:72" ht="24.6" hidden="1" customHeight="1" x14ac:dyDescent="0.2">
      <c r="A163" s="1060" t="s">
        <v>666</v>
      </c>
      <c r="B163" s="1060"/>
      <c r="C163" s="1060"/>
      <c r="D163" s="1060"/>
      <c r="E163" s="1060"/>
      <c r="F163" s="1060"/>
      <c r="G163" s="1060"/>
      <c r="H163" s="1060"/>
      <c r="I163" s="1060"/>
      <c r="J163" s="1060"/>
      <c r="K163" s="1060"/>
      <c r="L163" s="1060"/>
      <c r="M163" s="1060"/>
      <c r="N163" s="1060"/>
      <c r="O163" s="1060"/>
      <c r="P163" s="1060"/>
      <c r="Q163" s="1060"/>
      <c r="R163" s="1060"/>
      <c r="S163" s="1060"/>
      <c r="T163" s="1060"/>
      <c r="U163" s="1060"/>
      <c r="V163" s="1060"/>
      <c r="W163" s="1060"/>
      <c r="X163" s="1060"/>
      <c r="Y163" s="478" t="str">
        <f>IF('01.ข้อมูลเบื้องต้น'!$U$8="","","Assistant Director")</f>
        <v/>
      </c>
      <c r="Z163" s="478"/>
      <c r="AA163" s="478"/>
      <c r="AB163" s="478"/>
      <c r="AC163" s="478"/>
      <c r="AD163" s="478"/>
      <c r="AE163" s="478"/>
      <c r="AF163" s="478"/>
      <c r="AG163" s="478"/>
      <c r="AH163" s="478"/>
      <c r="AI163" s="478"/>
      <c r="AJ163" s="478"/>
      <c r="AK163" s="478"/>
      <c r="AL163" s="478"/>
      <c r="AM163" s="478"/>
      <c r="AN163" s="478"/>
      <c r="AO163" s="478"/>
      <c r="AP163" s="478"/>
      <c r="AQ163" s="478"/>
      <c r="AR163" s="478"/>
      <c r="AS163" s="478"/>
      <c r="AT163" s="478"/>
      <c r="AU163" s="478"/>
      <c r="AV163" s="478"/>
      <c r="AW163" s="1060" t="str">
        <f>IF('01.ข้อมูลเบื้องต้น'!$U$10='01.ข้อมูลเบื้องต้น'!$U$8,"Assistant Director","School Director")</f>
        <v>School Director</v>
      </c>
      <c r="AX163" s="1060"/>
      <c r="AY163" s="1060"/>
      <c r="AZ163" s="1060"/>
      <c r="BA163" s="1060"/>
      <c r="BB163" s="1060"/>
      <c r="BC163" s="1060"/>
      <c r="BD163" s="1060"/>
      <c r="BE163" s="1060"/>
      <c r="BF163" s="1060"/>
      <c r="BG163" s="1060"/>
      <c r="BH163" s="1060"/>
      <c r="BI163" s="1060"/>
      <c r="BJ163" s="1060"/>
      <c r="BK163" s="1060"/>
      <c r="BL163" s="1060"/>
      <c r="BM163" s="1060"/>
      <c r="BN163" s="1060"/>
      <c r="BO163" s="1060"/>
      <c r="BP163" s="1060"/>
      <c r="BQ163" s="1060"/>
      <c r="BR163" s="1060"/>
      <c r="BS163" s="1060"/>
      <c r="BT163" s="1060"/>
    </row>
    <row r="164" spans="1:72" ht="24.6" hidden="1" customHeight="1" x14ac:dyDescent="0.2">
      <c r="A164" s="1061"/>
      <c r="B164" s="1061"/>
      <c r="C164" s="1061"/>
      <c r="D164" s="1061"/>
      <c r="E164" s="1061"/>
      <c r="F164" s="1061"/>
      <c r="G164" s="1061"/>
      <c r="H164" s="1061"/>
      <c r="I164" s="1061"/>
      <c r="J164" s="1061"/>
      <c r="K164" s="1061"/>
      <c r="L164" s="1061"/>
      <c r="M164" s="1061"/>
      <c r="N164" s="1061"/>
      <c r="O164" s="1061"/>
      <c r="P164" s="1061"/>
      <c r="Q164" s="1061"/>
      <c r="R164" s="1061"/>
      <c r="S164" s="1061"/>
      <c r="T164" s="1061"/>
      <c r="U164" s="1061"/>
      <c r="V164" s="1061"/>
      <c r="W164" s="1061"/>
      <c r="X164" s="1061"/>
      <c r="Y164" s="733" t="str">
        <f>IF('01.ข้อมูลเบื้องต้น'!$U$10='01.ข้อมูลเบื้องต้น'!$U$8,"Deputy Director","")</f>
        <v/>
      </c>
      <c r="Z164" s="733"/>
      <c r="AA164" s="733"/>
      <c r="AB164" s="733"/>
      <c r="AC164" s="733"/>
      <c r="AD164" s="733"/>
      <c r="AE164" s="733"/>
      <c r="AF164" s="733"/>
      <c r="AG164" s="733"/>
      <c r="AH164" s="733"/>
      <c r="AI164" s="733"/>
      <c r="AJ164" s="733"/>
      <c r="AK164" s="733"/>
      <c r="AL164" s="733"/>
      <c r="AM164" s="733"/>
      <c r="AN164" s="733"/>
      <c r="AO164" s="733"/>
      <c r="AP164" s="733"/>
      <c r="AQ164" s="733"/>
      <c r="AR164" s="733"/>
      <c r="AS164" s="733"/>
      <c r="AT164" s="733"/>
      <c r="AU164" s="733"/>
      <c r="AV164" s="733"/>
      <c r="AW164" s="1061" t="str">
        <f>IF('01.ข้อมูลเบื้องต้น'!$U$10='01.ข้อมูลเบื้องต้น'!$U$8,"Action Director","")</f>
        <v/>
      </c>
      <c r="AX164" s="1061"/>
      <c r="AY164" s="1061"/>
      <c r="AZ164" s="1061"/>
      <c r="BA164" s="1061"/>
      <c r="BB164" s="1061"/>
      <c r="BC164" s="1061"/>
      <c r="BD164" s="1061"/>
      <c r="BE164" s="1061"/>
      <c r="BF164" s="1061"/>
      <c r="BG164" s="1061"/>
      <c r="BH164" s="1061"/>
      <c r="BI164" s="1061"/>
      <c r="BJ164" s="1061"/>
      <c r="BK164" s="1061"/>
      <c r="BL164" s="1061"/>
      <c r="BM164" s="1061"/>
      <c r="BN164" s="1061"/>
      <c r="BO164" s="1061"/>
      <c r="BP164" s="1061"/>
      <c r="BQ164" s="1061"/>
      <c r="BR164" s="1061"/>
      <c r="BS164" s="1061"/>
      <c r="BT164" s="1061"/>
    </row>
  </sheetData>
  <sheetProtection algorithmName="SHA-512" hashValue="MaSEsR3iiwQd3qelbzVF7nBalOpBzivvesGs8eY7NbrB1lhp6YOxftUn51v4hNHbtC7yFfTAWIxaVyLdWqVYNg==" saltValue="EyhyzuOHoYDC7T7C7n0A/g==" spinCount="100000" sheet="1"/>
  <mergeCells count="826">
    <mergeCell ref="DO22:DR22"/>
    <mergeCell ref="DS22:DW22"/>
    <mergeCell ref="BV22:CB22"/>
    <mergeCell ref="CC22:CU22"/>
    <mergeCell ref="CV22:DB22"/>
    <mergeCell ref="A22:G22"/>
    <mergeCell ref="H22:Z22"/>
    <mergeCell ref="AA22:AG22"/>
    <mergeCell ref="AH22:AK22"/>
    <mergeCell ref="BA67:BT67"/>
    <mergeCell ref="A106:G106"/>
    <mergeCell ref="H106:AE106"/>
    <mergeCell ref="AF106:AL106"/>
    <mergeCell ref="AT106:AZ106"/>
    <mergeCell ref="BA106:BT106"/>
    <mergeCell ref="BO22:BT22"/>
    <mergeCell ref="DC22:DF22"/>
    <mergeCell ref="DG22:DJ22"/>
    <mergeCell ref="AT22:AW22"/>
    <mergeCell ref="AX22:BB22"/>
    <mergeCell ref="BC22:BH22"/>
    <mergeCell ref="BV47:CU47"/>
    <mergeCell ref="CV47:DI47"/>
    <mergeCell ref="CV41:DB41"/>
    <mergeCell ref="DC41:DI41"/>
    <mergeCell ref="CV33:DB33"/>
    <mergeCell ref="DC33:DI33"/>
    <mergeCell ref="DJ33:DP33"/>
    <mergeCell ref="AX28:BB28"/>
    <mergeCell ref="BC28:BH28"/>
    <mergeCell ref="BI30:BN30"/>
    <mergeCell ref="BO30:BT30"/>
    <mergeCell ref="A30:G30"/>
    <mergeCell ref="AL2:BT2"/>
    <mergeCell ref="BV46:CU46"/>
    <mergeCell ref="BV40:CU40"/>
    <mergeCell ref="BV35:CU35"/>
    <mergeCell ref="BV33:CU33"/>
    <mergeCell ref="BV24:EO24"/>
    <mergeCell ref="BV25:CB25"/>
    <mergeCell ref="CC25:CU25"/>
    <mergeCell ref="CV25:DB25"/>
    <mergeCell ref="DC25:DF25"/>
    <mergeCell ref="DG25:DJ25"/>
    <mergeCell ref="DK25:DN25"/>
    <mergeCell ref="DO25:DR25"/>
    <mergeCell ref="DS25:DW25"/>
    <mergeCell ref="DX25:EC25"/>
    <mergeCell ref="ED25:EI25"/>
    <mergeCell ref="EJ25:EO25"/>
    <mergeCell ref="CV46:DI46"/>
    <mergeCell ref="DQ46:EO46"/>
    <mergeCell ref="EJ22:EO22"/>
    <mergeCell ref="DK22:DN22"/>
    <mergeCell ref="CV40:DB40"/>
    <mergeCell ref="DC40:DI40"/>
    <mergeCell ref="BV41:CU41"/>
    <mergeCell ref="DQ47:DS47"/>
    <mergeCell ref="BV48:CU48"/>
    <mergeCell ref="CV48:DI48"/>
    <mergeCell ref="DQ48:EO48"/>
    <mergeCell ref="BV43:CU43"/>
    <mergeCell ref="CV43:DB43"/>
    <mergeCell ref="DC43:DI43"/>
    <mergeCell ref="DQ43:EO43"/>
    <mergeCell ref="BV44:CU44"/>
    <mergeCell ref="CV44:DI44"/>
    <mergeCell ref="DQ44:DS44"/>
    <mergeCell ref="BV45:CU45"/>
    <mergeCell ref="CV45:DI45"/>
    <mergeCell ref="DQ45:EO45"/>
    <mergeCell ref="DQ41:DS41"/>
    <mergeCell ref="BV42:CU42"/>
    <mergeCell ref="CV42:DB42"/>
    <mergeCell ref="DC42:DI42"/>
    <mergeCell ref="DQ42:EO42"/>
    <mergeCell ref="CV35:DB35"/>
    <mergeCell ref="DC35:DI35"/>
    <mergeCell ref="DJ35:DP35"/>
    <mergeCell ref="DQ35:DW35"/>
    <mergeCell ref="DX35:EC35"/>
    <mergeCell ref="ED35:EI35"/>
    <mergeCell ref="EJ35:EO35"/>
    <mergeCell ref="BV37:CU39"/>
    <mergeCell ref="CV37:DI38"/>
    <mergeCell ref="CV39:DB39"/>
    <mergeCell ref="DC39:DI39"/>
    <mergeCell ref="DT39:DV39"/>
    <mergeCell ref="ED39:EF39"/>
    <mergeCell ref="DQ33:DW33"/>
    <mergeCell ref="DX33:EC33"/>
    <mergeCell ref="ED33:EI33"/>
    <mergeCell ref="EJ33:EO33"/>
    <mergeCell ref="BV34:CB34"/>
    <mergeCell ref="CC34:CU34"/>
    <mergeCell ref="CV34:DB34"/>
    <mergeCell ref="DC34:DI34"/>
    <mergeCell ref="DJ34:DP34"/>
    <mergeCell ref="DQ34:DW34"/>
    <mergeCell ref="DX34:EC34"/>
    <mergeCell ref="ED34:EI34"/>
    <mergeCell ref="EJ34:EO34"/>
    <mergeCell ref="ED30:EI30"/>
    <mergeCell ref="EJ30:EO30"/>
    <mergeCell ref="BV31:EO31"/>
    <mergeCell ref="BV32:CU32"/>
    <mergeCell ref="CV32:DB32"/>
    <mergeCell ref="DC32:DI32"/>
    <mergeCell ref="DJ32:DP32"/>
    <mergeCell ref="DQ32:DW32"/>
    <mergeCell ref="DX32:EC32"/>
    <mergeCell ref="ED32:EI32"/>
    <mergeCell ref="EJ32:EO32"/>
    <mergeCell ref="BV30:CB30"/>
    <mergeCell ref="CC30:CU30"/>
    <mergeCell ref="CV30:DB30"/>
    <mergeCell ref="DC30:DF30"/>
    <mergeCell ref="DG30:DJ30"/>
    <mergeCell ref="DK30:DN30"/>
    <mergeCell ref="DO30:DR30"/>
    <mergeCell ref="DS30:DW30"/>
    <mergeCell ref="DX30:EC30"/>
    <mergeCell ref="ED28:EI28"/>
    <mergeCell ref="EJ28:EO28"/>
    <mergeCell ref="BV29:CB29"/>
    <mergeCell ref="CC29:CU29"/>
    <mergeCell ref="CV29:DB29"/>
    <mergeCell ref="DC29:DF29"/>
    <mergeCell ref="DG29:DJ29"/>
    <mergeCell ref="DK29:DN29"/>
    <mergeCell ref="DO29:DR29"/>
    <mergeCell ref="DS29:DW29"/>
    <mergeCell ref="DX29:EC29"/>
    <mergeCell ref="ED29:EI29"/>
    <mergeCell ref="EJ29:EO29"/>
    <mergeCell ref="BV28:CB28"/>
    <mergeCell ref="CC28:CU28"/>
    <mergeCell ref="CV28:DB28"/>
    <mergeCell ref="DC28:DF28"/>
    <mergeCell ref="DG28:DJ28"/>
    <mergeCell ref="DK28:DN28"/>
    <mergeCell ref="DO28:DR28"/>
    <mergeCell ref="DS28:DW28"/>
    <mergeCell ref="DX28:EC28"/>
    <mergeCell ref="ED26:EI26"/>
    <mergeCell ref="EJ26:EO26"/>
    <mergeCell ref="BV27:CB27"/>
    <mergeCell ref="CC27:CU27"/>
    <mergeCell ref="CV27:DB27"/>
    <mergeCell ref="DC27:DF27"/>
    <mergeCell ref="DG27:DJ27"/>
    <mergeCell ref="DK27:DN27"/>
    <mergeCell ref="DO27:DR27"/>
    <mergeCell ref="DS27:DW27"/>
    <mergeCell ref="DX27:EC27"/>
    <mergeCell ref="ED27:EI27"/>
    <mergeCell ref="EJ27:EO27"/>
    <mergeCell ref="BV26:CB26"/>
    <mergeCell ref="CC26:CU26"/>
    <mergeCell ref="CV26:DB26"/>
    <mergeCell ref="DC26:DF26"/>
    <mergeCell ref="DG26:DJ26"/>
    <mergeCell ref="DK26:DN26"/>
    <mergeCell ref="DO26:DR26"/>
    <mergeCell ref="DS26:DW26"/>
    <mergeCell ref="DX26:EC26"/>
    <mergeCell ref="ED21:EI21"/>
    <mergeCell ref="EJ21:EO21"/>
    <mergeCell ref="BV23:CB23"/>
    <mergeCell ref="CC23:CU23"/>
    <mergeCell ref="CV23:DB23"/>
    <mergeCell ref="DC23:DF23"/>
    <mergeCell ref="DG23:DJ23"/>
    <mergeCell ref="DK23:DN23"/>
    <mergeCell ref="DO23:DR23"/>
    <mergeCell ref="DS23:DW23"/>
    <mergeCell ref="DX23:EC23"/>
    <mergeCell ref="ED23:EI23"/>
    <mergeCell ref="EJ23:EO23"/>
    <mergeCell ref="BV21:CB21"/>
    <mergeCell ref="CC21:CU21"/>
    <mergeCell ref="CV21:DB21"/>
    <mergeCell ref="DC21:DF21"/>
    <mergeCell ref="DG21:DJ21"/>
    <mergeCell ref="DK21:DN21"/>
    <mergeCell ref="DO21:DR21"/>
    <mergeCell ref="DS21:DW21"/>
    <mergeCell ref="DX21:EC21"/>
    <mergeCell ref="DX22:EC22"/>
    <mergeCell ref="ED22:EI22"/>
    <mergeCell ref="ED19:EI19"/>
    <mergeCell ref="EJ19:EO19"/>
    <mergeCell ref="BV20:CB20"/>
    <mergeCell ref="CC20:CU20"/>
    <mergeCell ref="CV20:DB20"/>
    <mergeCell ref="DC20:DF20"/>
    <mergeCell ref="DG20:DJ20"/>
    <mergeCell ref="DK20:DN20"/>
    <mergeCell ref="DO20:DR20"/>
    <mergeCell ref="DS20:DW20"/>
    <mergeCell ref="DX20:EC20"/>
    <mergeCell ref="ED20:EI20"/>
    <mergeCell ref="EJ20:EO20"/>
    <mergeCell ref="BV19:CB19"/>
    <mergeCell ref="CC19:CU19"/>
    <mergeCell ref="CV19:DB19"/>
    <mergeCell ref="DC19:DF19"/>
    <mergeCell ref="DG19:DJ19"/>
    <mergeCell ref="DK19:DN19"/>
    <mergeCell ref="DO19:DR19"/>
    <mergeCell ref="DS19:DW19"/>
    <mergeCell ref="DX19:EC19"/>
    <mergeCell ref="ED17:EI17"/>
    <mergeCell ref="EJ17:EO17"/>
    <mergeCell ref="BV18:CB18"/>
    <mergeCell ref="CC18:CU18"/>
    <mergeCell ref="CV18:DB18"/>
    <mergeCell ref="DC18:DF18"/>
    <mergeCell ref="DG18:DJ18"/>
    <mergeCell ref="DK18:DN18"/>
    <mergeCell ref="DO18:DR18"/>
    <mergeCell ref="DS18:DW18"/>
    <mergeCell ref="DX18:EC18"/>
    <mergeCell ref="ED18:EI18"/>
    <mergeCell ref="EJ18:EO18"/>
    <mergeCell ref="BV17:CB17"/>
    <mergeCell ref="CC17:CU17"/>
    <mergeCell ref="CV17:DB17"/>
    <mergeCell ref="DC17:DF17"/>
    <mergeCell ref="DG17:DJ17"/>
    <mergeCell ref="DK17:DN17"/>
    <mergeCell ref="DO17:DR17"/>
    <mergeCell ref="DS17:DW17"/>
    <mergeCell ref="DX17:EC17"/>
    <mergeCell ref="ED15:EI15"/>
    <mergeCell ref="EJ15:EO15"/>
    <mergeCell ref="BV16:CB16"/>
    <mergeCell ref="CC16:CU16"/>
    <mergeCell ref="CV16:DB16"/>
    <mergeCell ref="DC16:DF16"/>
    <mergeCell ref="DG16:DJ16"/>
    <mergeCell ref="DK16:DN16"/>
    <mergeCell ref="DO16:DR16"/>
    <mergeCell ref="DS16:DW16"/>
    <mergeCell ref="DX16:EC16"/>
    <mergeCell ref="ED16:EI16"/>
    <mergeCell ref="EJ16:EO16"/>
    <mergeCell ref="BV15:CB15"/>
    <mergeCell ref="CC15:CU15"/>
    <mergeCell ref="CV15:DB15"/>
    <mergeCell ref="DC15:DF15"/>
    <mergeCell ref="DG15:DJ15"/>
    <mergeCell ref="DK15:DN15"/>
    <mergeCell ref="DO15:DR15"/>
    <mergeCell ref="DS15:DW15"/>
    <mergeCell ref="DX15:EC15"/>
    <mergeCell ref="BV13:EO13"/>
    <mergeCell ref="BV14:CB14"/>
    <mergeCell ref="CC14:CU14"/>
    <mergeCell ref="CV14:DB14"/>
    <mergeCell ref="DC14:DF14"/>
    <mergeCell ref="DG14:DJ14"/>
    <mergeCell ref="DK14:DN14"/>
    <mergeCell ref="DO14:DR14"/>
    <mergeCell ref="DS14:DW14"/>
    <mergeCell ref="DX14:EC14"/>
    <mergeCell ref="ED14:EI14"/>
    <mergeCell ref="EJ14:EO14"/>
    <mergeCell ref="BV4:EO4"/>
    <mergeCell ref="BV5:EO5"/>
    <mergeCell ref="BV6:EO6"/>
    <mergeCell ref="BV7:EO7"/>
    <mergeCell ref="BV8:EO8"/>
    <mergeCell ref="BV10:CB12"/>
    <mergeCell ref="CC10:CU12"/>
    <mergeCell ref="CV10:DB12"/>
    <mergeCell ref="DC10:DW10"/>
    <mergeCell ref="DX10:EC12"/>
    <mergeCell ref="ED10:EI12"/>
    <mergeCell ref="EJ10:EO12"/>
    <mergeCell ref="DC11:DJ11"/>
    <mergeCell ref="DK11:DR11"/>
    <mergeCell ref="DS11:DW12"/>
    <mergeCell ref="DC12:DF12"/>
    <mergeCell ref="DG12:DJ12"/>
    <mergeCell ref="DK12:DN12"/>
    <mergeCell ref="DO12:DR12"/>
    <mergeCell ref="H30:Z30"/>
    <mergeCell ref="AA30:AG30"/>
    <mergeCell ref="AH30:AK30"/>
    <mergeCell ref="AL30:AO30"/>
    <mergeCell ref="AP30:AS30"/>
    <mergeCell ref="AT30:AW30"/>
    <mergeCell ref="AX30:BB30"/>
    <mergeCell ref="BC30:BH30"/>
    <mergeCell ref="AX27:BB27"/>
    <mergeCell ref="BC27:BH27"/>
    <mergeCell ref="BI27:BN27"/>
    <mergeCell ref="BO27:BT27"/>
    <mergeCell ref="BI28:BN28"/>
    <mergeCell ref="BO28:BT28"/>
    <mergeCell ref="A29:G29"/>
    <mergeCell ref="H29:Z29"/>
    <mergeCell ref="AA29:AG29"/>
    <mergeCell ref="AH29:AK29"/>
    <mergeCell ref="AL29:AO29"/>
    <mergeCell ref="AP29:AS29"/>
    <mergeCell ref="AT29:AW29"/>
    <mergeCell ref="AX29:BB29"/>
    <mergeCell ref="BC29:BH29"/>
    <mergeCell ref="BI29:BN29"/>
    <mergeCell ref="BO29:BT29"/>
    <mergeCell ref="A28:G28"/>
    <mergeCell ref="H28:Z28"/>
    <mergeCell ref="AA28:AG28"/>
    <mergeCell ref="AH28:AK28"/>
    <mergeCell ref="AL28:AO28"/>
    <mergeCell ref="AP28:AS28"/>
    <mergeCell ref="AT28:AW28"/>
    <mergeCell ref="BI18:BN18"/>
    <mergeCell ref="BC19:BH19"/>
    <mergeCell ref="BI19:BN19"/>
    <mergeCell ref="BC20:BH20"/>
    <mergeCell ref="BI20:BN20"/>
    <mergeCell ref="BI14:BN14"/>
    <mergeCell ref="BI21:BN21"/>
    <mergeCell ref="BI23:BN23"/>
    <mergeCell ref="BI25:BN25"/>
    <mergeCell ref="BC14:BH14"/>
    <mergeCell ref="BC21:BH21"/>
    <mergeCell ref="BC23:BH23"/>
    <mergeCell ref="BC25:BH25"/>
    <mergeCell ref="BC18:BH18"/>
    <mergeCell ref="BI22:BN22"/>
    <mergeCell ref="AX15:BB15"/>
    <mergeCell ref="AX16:BB16"/>
    <mergeCell ref="AX17:BB17"/>
    <mergeCell ref="AX18:BB18"/>
    <mergeCell ref="AX19:BB19"/>
    <mergeCell ref="AX20:BB20"/>
    <mergeCell ref="AP21:AS21"/>
    <mergeCell ref="AP23:AS23"/>
    <mergeCell ref="AX25:BB25"/>
    <mergeCell ref="AX21:BB21"/>
    <mergeCell ref="AX23:BB23"/>
    <mergeCell ref="AP15:AS15"/>
    <mergeCell ref="AP16:AS16"/>
    <mergeCell ref="AP17:AS17"/>
    <mergeCell ref="AP18:AS18"/>
    <mergeCell ref="AP19:AS19"/>
    <mergeCell ref="AP20:AS20"/>
    <mergeCell ref="AT18:AW18"/>
    <mergeCell ref="AT19:AW19"/>
    <mergeCell ref="AT20:AW20"/>
    <mergeCell ref="AT21:AW21"/>
    <mergeCell ref="AT23:AW23"/>
    <mergeCell ref="AT25:AW25"/>
    <mergeCell ref="AP22:AS22"/>
    <mergeCell ref="AH12:AK12"/>
    <mergeCell ref="AL12:AO12"/>
    <mergeCell ref="AL14:AO14"/>
    <mergeCell ref="AL15:AO15"/>
    <mergeCell ref="AL16:AO16"/>
    <mergeCell ref="AL17:AO17"/>
    <mergeCell ref="AA21:AG21"/>
    <mergeCell ref="BO10:BT12"/>
    <mergeCell ref="AP14:AS14"/>
    <mergeCell ref="AX14:BB14"/>
    <mergeCell ref="BO14:BT14"/>
    <mergeCell ref="AH10:BB10"/>
    <mergeCell ref="AT14:AW14"/>
    <mergeCell ref="AT15:AW15"/>
    <mergeCell ref="AT16:AW16"/>
    <mergeCell ref="AT17:AW17"/>
    <mergeCell ref="AP11:AW11"/>
    <mergeCell ref="AP12:AS12"/>
    <mergeCell ref="AT12:AW12"/>
    <mergeCell ref="AX11:BB12"/>
    <mergeCell ref="BC10:BH12"/>
    <mergeCell ref="BI10:BN12"/>
    <mergeCell ref="AL18:AO18"/>
    <mergeCell ref="AH20:AK20"/>
    <mergeCell ref="H14:Z14"/>
    <mergeCell ref="H15:Z15"/>
    <mergeCell ref="H16:Z16"/>
    <mergeCell ref="H17:Z17"/>
    <mergeCell ref="H18:Z18"/>
    <mergeCell ref="H19:Z19"/>
    <mergeCell ref="AH25:AK25"/>
    <mergeCell ref="AL19:AO19"/>
    <mergeCell ref="AL20:AO20"/>
    <mergeCell ref="AL21:AO21"/>
    <mergeCell ref="AL23:AO23"/>
    <mergeCell ref="AL25:AO25"/>
    <mergeCell ref="H20:Z20"/>
    <mergeCell ref="AH18:AK18"/>
    <mergeCell ref="AH19:AK19"/>
    <mergeCell ref="AH21:AK21"/>
    <mergeCell ref="AH23:AK23"/>
    <mergeCell ref="AH14:AK14"/>
    <mergeCell ref="AH15:AK15"/>
    <mergeCell ref="AL22:AO22"/>
    <mergeCell ref="A32:Z32"/>
    <mergeCell ref="A33:Z33"/>
    <mergeCell ref="AA32:AG32"/>
    <mergeCell ref="AA33:AG33"/>
    <mergeCell ref="AH32:AN32"/>
    <mergeCell ref="AO32:AU32"/>
    <mergeCell ref="AA14:AG14"/>
    <mergeCell ref="AA15:AG15"/>
    <mergeCell ref="AA16:AG16"/>
    <mergeCell ref="AA17:AG17"/>
    <mergeCell ref="AA18:AG18"/>
    <mergeCell ref="AA19:AG19"/>
    <mergeCell ref="A14:G14"/>
    <mergeCell ref="A15:G15"/>
    <mergeCell ref="A16:G16"/>
    <mergeCell ref="A17:G17"/>
    <mergeCell ref="A18:G18"/>
    <mergeCell ref="A19:G19"/>
    <mergeCell ref="AH16:AK16"/>
    <mergeCell ref="AH17:AK17"/>
    <mergeCell ref="A26:G26"/>
    <mergeCell ref="H26:Z26"/>
    <mergeCell ref="AA26:AG26"/>
    <mergeCell ref="AH26:AK26"/>
    <mergeCell ref="AA46:AN46"/>
    <mergeCell ref="A45:Z45"/>
    <mergeCell ref="BO19:BT19"/>
    <mergeCell ref="BO20:BT20"/>
    <mergeCell ref="BC15:BH15"/>
    <mergeCell ref="BI15:BN15"/>
    <mergeCell ref="BO15:BT15"/>
    <mergeCell ref="BC16:BH16"/>
    <mergeCell ref="BI16:BN16"/>
    <mergeCell ref="A42:Z42"/>
    <mergeCell ref="AA42:AG42"/>
    <mergeCell ref="AH42:AN42"/>
    <mergeCell ref="AY39:BA39"/>
    <mergeCell ref="BI39:BK39"/>
    <mergeCell ref="AA37:AN38"/>
    <mergeCell ref="AV45:BT45"/>
    <mergeCell ref="AA40:AG40"/>
    <mergeCell ref="AA41:AG41"/>
    <mergeCell ref="AA43:AG43"/>
    <mergeCell ref="AA44:AN44"/>
    <mergeCell ref="BI35:BN35"/>
    <mergeCell ref="BO35:BT35"/>
    <mergeCell ref="BC32:BH32"/>
    <mergeCell ref="H23:Z23"/>
    <mergeCell ref="A23:G23"/>
    <mergeCell ref="H25:Z25"/>
    <mergeCell ref="A25:G25"/>
    <mergeCell ref="BO23:BT23"/>
    <mergeCell ref="BO25:BT25"/>
    <mergeCell ref="A24:BT24"/>
    <mergeCell ref="A31:BT31"/>
    <mergeCell ref="AA23:AG23"/>
    <mergeCell ref="AA25:AG25"/>
    <mergeCell ref="AP25:AS25"/>
    <mergeCell ref="AL26:AO26"/>
    <mergeCell ref="AP26:AS26"/>
    <mergeCell ref="AT26:AW26"/>
    <mergeCell ref="AX26:BB26"/>
    <mergeCell ref="BC26:BH26"/>
    <mergeCell ref="BI26:BN26"/>
    <mergeCell ref="BO26:BT26"/>
    <mergeCell ref="A27:G27"/>
    <mergeCell ref="H27:Z27"/>
    <mergeCell ref="AA27:AG27"/>
    <mergeCell ref="AH27:AK27"/>
    <mergeCell ref="AL27:AO27"/>
    <mergeCell ref="AP27:AS27"/>
    <mergeCell ref="AT27:AW27"/>
    <mergeCell ref="AH39:AN39"/>
    <mergeCell ref="AH40:AN40"/>
    <mergeCell ref="AH41:AN41"/>
    <mergeCell ref="AH35:AN35"/>
    <mergeCell ref="AO35:AU35"/>
    <mergeCell ref="AV35:BB35"/>
    <mergeCell ref="BI32:BN32"/>
    <mergeCell ref="BO32:BT32"/>
    <mergeCell ref="BC33:BH33"/>
    <mergeCell ref="BI33:BN33"/>
    <mergeCell ref="BO33:BT33"/>
    <mergeCell ref="BC35:BH35"/>
    <mergeCell ref="AV34:BB34"/>
    <mergeCell ref="AV33:BB33"/>
    <mergeCell ref="AV32:BB32"/>
    <mergeCell ref="AH33:AN33"/>
    <mergeCell ref="AO33:AU33"/>
    <mergeCell ref="AA35:AG35"/>
    <mergeCell ref="AA39:AG39"/>
    <mergeCell ref="A41:Z41"/>
    <mergeCell ref="A4:BT4"/>
    <mergeCell ref="A5:BT5"/>
    <mergeCell ref="A6:BT6"/>
    <mergeCell ref="A7:BT7"/>
    <mergeCell ref="A8:BT8"/>
    <mergeCell ref="A13:BT13"/>
    <mergeCell ref="AA20:AG20"/>
    <mergeCell ref="H21:Z21"/>
    <mergeCell ref="BO18:BT18"/>
    <mergeCell ref="BO16:BT16"/>
    <mergeCell ref="BC17:BH17"/>
    <mergeCell ref="BI17:BN17"/>
    <mergeCell ref="BO17:BT17"/>
    <mergeCell ref="BO21:BT21"/>
    <mergeCell ref="BC34:BH34"/>
    <mergeCell ref="BI34:BN34"/>
    <mergeCell ref="BO34:BT34"/>
    <mergeCell ref="A10:G12"/>
    <mergeCell ref="H10:Z12"/>
    <mergeCell ref="AA10:AG12"/>
    <mergeCell ref="AH11:AO11"/>
    <mergeCell ref="A47:Z47"/>
    <mergeCell ref="A37:Z39"/>
    <mergeCell ref="A40:Z40"/>
    <mergeCell ref="AA47:AN47"/>
    <mergeCell ref="AA45:AN45"/>
    <mergeCell ref="A20:G20"/>
    <mergeCell ref="A21:G21"/>
    <mergeCell ref="AV48:BT48"/>
    <mergeCell ref="AV43:BT43"/>
    <mergeCell ref="AV44:AX44"/>
    <mergeCell ref="AV46:BT46"/>
    <mergeCell ref="AV47:AX47"/>
    <mergeCell ref="AV41:AX41"/>
    <mergeCell ref="AV42:BT42"/>
    <mergeCell ref="A34:G34"/>
    <mergeCell ref="A46:Z46"/>
    <mergeCell ref="AH34:AN34"/>
    <mergeCell ref="AO34:AU34"/>
    <mergeCell ref="A43:Z43"/>
    <mergeCell ref="AH43:AN43"/>
    <mergeCell ref="A35:Z35"/>
    <mergeCell ref="A44:Z44"/>
    <mergeCell ref="H34:Z34"/>
    <mergeCell ref="AA34:AG34"/>
    <mergeCell ref="A56:G57"/>
    <mergeCell ref="H56:AE57"/>
    <mergeCell ref="AF56:AL57"/>
    <mergeCell ref="BA56:BT57"/>
    <mergeCell ref="AT57:AZ57"/>
    <mergeCell ref="A59:G59"/>
    <mergeCell ref="H59:AE59"/>
    <mergeCell ref="AF59:AL59"/>
    <mergeCell ref="AT59:AZ59"/>
    <mergeCell ref="BA59:BT59"/>
    <mergeCell ref="A60:G60"/>
    <mergeCell ref="H60:AE60"/>
    <mergeCell ref="AF60:AL60"/>
    <mergeCell ref="AT60:AZ60"/>
    <mergeCell ref="BA60:BT60"/>
    <mergeCell ref="A61:G61"/>
    <mergeCell ref="H61:AE61"/>
    <mergeCell ref="AF61:AL61"/>
    <mergeCell ref="AT61:AZ61"/>
    <mergeCell ref="BA61:BT61"/>
    <mergeCell ref="A62:G62"/>
    <mergeCell ref="H62:AE62"/>
    <mergeCell ref="AF62:AL62"/>
    <mergeCell ref="AT62:AZ62"/>
    <mergeCell ref="BA62:BT62"/>
    <mergeCell ref="A63:G63"/>
    <mergeCell ref="H63:AE63"/>
    <mergeCell ref="AF63:AL63"/>
    <mergeCell ref="AT63:AZ63"/>
    <mergeCell ref="BA63:BT63"/>
    <mergeCell ref="A64:G64"/>
    <mergeCell ref="H64:AE64"/>
    <mergeCell ref="AF64:AL64"/>
    <mergeCell ref="AT64:AZ64"/>
    <mergeCell ref="BA64:BT64"/>
    <mergeCell ref="A68:G68"/>
    <mergeCell ref="H68:AE68"/>
    <mergeCell ref="AF68:AL68"/>
    <mergeCell ref="AT68:AZ68"/>
    <mergeCell ref="BA68:BT68"/>
    <mergeCell ref="A65:G65"/>
    <mergeCell ref="H65:AE65"/>
    <mergeCell ref="AF65:AL65"/>
    <mergeCell ref="AT65:AZ65"/>
    <mergeCell ref="BA65:BT65"/>
    <mergeCell ref="A66:G66"/>
    <mergeCell ref="H66:AE66"/>
    <mergeCell ref="AF66:AL66"/>
    <mergeCell ref="AT66:AZ66"/>
    <mergeCell ref="BA66:BT66"/>
    <mergeCell ref="A67:G67"/>
    <mergeCell ref="H67:AE67"/>
    <mergeCell ref="AF67:AL67"/>
    <mergeCell ref="AT67:AZ67"/>
    <mergeCell ref="A70:G70"/>
    <mergeCell ref="H70:AE70"/>
    <mergeCell ref="AF70:AL70"/>
    <mergeCell ref="AT70:AZ70"/>
    <mergeCell ref="BA70:BT70"/>
    <mergeCell ref="A71:G71"/>
    <mergeCell ref="H71:AE71"/>
    <mergeCell ref="AF71:AL71"/>
    <mergeCell ref="AT71:AZ71"/>
    <mergeCell ref="BA71:BT71"/>
    <mergeCell ref="A72:G72"/>
    <mergeCell ref="H72:AE72"/>
    <mergeCell ref="AF72:AL72"/>
    <mergeCell ref="AT72:AZ72"/>
    <mergeCell ref="BA72:BT72"/>
    <mergeCell ref="A73:G73"/>
    <mergeCell ref="H73:AE73"/>
    <mergeCell ref="AF73:AL73"/>
    <mergeCell ref="AT73:AZ73"/>
    <mergeCell ref="BA73:BT73"/>
    <mergeCell ref="D80:F80"/>
    <mergeCell ref="AX80:AZ80"/>
    <mergeCell ref="D81:W81"/>
    <mergeCell ref="AX81:BQ81"/>
    <mergeCell ref="AX82:BQ82"/>
    <mergeCell ref="Z83:AB83"/>
    <mergeCell ref="A74:G74"/>
    <mergeCell ref="H74:AE74"/>
    <mergeCell ref="AF74:AL74"/>
    <mergeCell ref="AT74:AZ74"/>
    <mergeCell ref="BA74:BT74"/>
    <mergeCell ref="A76:AL76"/>
    <mergeCell ref="AT76:AZ76"/>
    <mergeCell ref="BA76:BT76"/>
    <mergeCell ref="A75:G75"/>
    <mergeCell ref="H75:AE75"/>
    <mergeCell ref="AF75:AL75"/>
    <mergeCell ref="AT75:AZ75"/>
    <mergeCell ref="BA75:BT75"/>
    <mergeCell ref="A95:G96"/>
    <mergeCell ref="H95:AE96"/>
    <mergeCell ref="AF95:AL96"/>
    <mergeCell ref="BA95:BT96"/>
    <mergeCell ref="AT96:AZ96"/>
    <mergeCell ref="A98:G98"/>
    <mergeCell ref="H98:AE98"/>
    <mergeCell ref="AF98:AL98"/>
    <mergeCell ref="AT98:AZ98"/>
    <mergeCell ref="BA98:BT98"/>
    <mergeCell ref="A99:G99"/>
    <mergeCell ref="H99:AE99"/>
    <mergeCell ref="AF99:AL99"/>
    <mergeCell ref="AT99:AZ99"/>
    <mergeCell ref="BA99:BT99"/>
    <mergeCell ref="A100:G100"/>
    <mergeCell ref="H100:AE100"/>
    <mergeCell ref="AF100:AL100"/>
    <mergeCell ref="AT100:AZ100"/>
    <mergeCell ref="BA100:BT100"/>
    <mergeCell ref="A101:G101"/>
    <mergeCell ref="H101:AE101"/>
    <mergeCell ref="AF101:AL101"/>
    <mergeCell ref="AT101:AZ101"/>
    <mergeCell ref="BA101:BT101"/>
    <mergeCell ref="A102:G102"/>
    <mergeCell ref="H102:AE102"/>
    <mergeCell ref="AF102:AL102"/>
    <mergeCell ref="AT102:AZ102"/>
    <mergeCell ref="BA102:BT102"/>
    <mergeCell ref="A103:G103"/>
    <mergeCell ref="H103:AE103"/>
    <mergeCell ref="AF103:AL103"/>
    <mergeCell ref="AT103:AZ103"/>
    <mergeCell ref="BA103:BT103"/>
    <mergeCell ref="A104:G104"/>
    <mergeCell ref="H104:AE104"/>
    <mergeCell ref="AF104:AL104"/>
    <mergeCell ref="AT104:AZ104"/>
    <mergeCell ref="BA104:BT104"/>
    <mergeCell ref="A105:G105"/>
    <mergeCell ref="H105:AE105"/>
    <mergeCell ref="AF105:AL105"/>
    <mergeCell ref="AT105:AZ105"/>
    <mergeCell ref="BA105:BT105"/>
    <mergeCell ref="A107:G107"/>
    <mergeCell ref="H107:AE107"/>
    <mergeCell ref="AF107:AL107"/>
    <mergeCell ref="AT107:AZ107"/>
    <mergeCell ref="BA107:BT107"/>
    <mergeCell ref="A109:G109"/>
    <mergeCell ref="H109:AE109"/>
    <mergeCell ref="AF109:AL109"/>
    <mergeCell ref="AT109:AZ109"/>
    <mergeCell ref="BA109:BT109"/>
    <mergeCell ref="A110:G110"/>
    <mergeCell ref="H110:AE110"/>
    <mergeCell ref="AF110:AL110"/>
    <mergeCell ref="AT110:AZ110"/>
    <mergeCell ref="BA110:BT110"/>
    <mergeCell ref="A111:G111"/>
    <mergeCell ref="H111:AE111"/>
    <mergeCell ref="AF111:AL111"/>
    <mergeCell ref="AT111:AZ111"/>
    <mergeCell ref="BA111:BT111"/>
    <mergeCell ref="A112:G112"/>
    <mergeCell ref="H112:AE112"/>
    <mergeCell ref="AF112:AL112"/>
    <mergeCell ref="AT112:AZ112"/>
    <mergeCell ref="BA112:BT112"/>
    <mergeCell ref="A113:G113"/>
    <mergeCell ref="H113:AE113"/>
    <mergeCell ref="AF113:AL113"/>
    <mergeCell ref="AT113:AZ113"/>
    <mergeCell ref="BA113:BT113"/>
    <mergeCell ref="A114:G114"/>
    <mergeCell ref="H114:AE114"/>
    <mergeCell ref="AF114:AL114"/>
    <mergeCell ref="AT114:AZ114"/>
    <mergeCell ref="BA114:BT114"/>
    <mergeCell ref="BO137:BT139"/>
    <mergeCell ref="AP138:AW138"/>
    <mergeCell ref="AX138:BB139"/>
    <mergeCell ref="AH139:AK139"/>
    <mergeCell ref="AP139:AS139"/>
    <mergeCell ref="AT139:AW139"/>
    <mergeCell ref="AX121:BQ121"/>
    <mergeCell ref="Z122:AB122"/>
    <mergeCell ref="A115:AL115"/>
    <mergeCell ref="AT115:AZ115"/>
    <mergeCell ref="BA115:BT115"/>
    <mergeCell ref="D119:F119"/>
    <mergeCell ref="AX119:AZ119"/>
    <mergeCell ref="D120:W120"/>
    <mergeCell ref="AX120:BQ120"/>
    <mergeCell ref="H141:Z141"/>
    <mergeCell ref="AA141:AG141"/>
    <mergeCell ref="AH141:AK141"/>
    <mergeCell ref="AP141:AS141"/>
    <mergeCell ref="AT141:AW141"/>
    <mergeCell ref="AX141:BB141"/>
    <mergeCell ref="BC141:BH141"/>
    <mergeCell ref="BI141:BN141"/>
    <mergeCell ref="A137:G139"/>
    <mergeCell ref="H137:Z139"/>
    <mergeCell ref="AA137:AG139"/>
    <mergeCell ref="BC137:BH139"/>
    <mergeCell ref="BI137:BN139"/>
    <mergeCell ref="BO141:BT141"/>
    <mergeCell ref="AX144:BB144"/>
    <mergeCell ref="BC144:BH144"/>
    <mergeCell ref="BI142:BN142"/>
    <mergeCell ref="BO142:BT142"/>
    <mergeCell ref="A143:G143"/>
    <mergeCell ref="H143:Z143"/>
    <mergeCell ref="AA143:AG143"/>
    <mergeCell ref="AH143:AK143"/>
    <mergeCell ref="AP143:AS143"/>
    <mergeCell ref="AT143:AW143"/>
    <mergeCell ref="AX143:BB143"/>
    <mergeCell ref="BC143:BH143"/>
    <mergeCell ref="BI143:BN143"/>
    <mergeCell ref="BO143:BT143"/>
    <mergeCell ref="A142:G142"/>
    <mergeCell ref="H142:Z142"/>
    <mergeCell ref="AA142:AG142"/>
    <mergeCell ref="AH142:AK142"/>
    <mergeCell ref="AP142:AS142"/>
    <mergeCell ref="AT142:AW142"/>
    <mergeCell ref="AX142:BB142"/>
    <mergeCell ref="BC142:BH142"/>
    <mergeCell ref="A141:G141"/>
    <mergeCell ref="BI144:BN144"/>
    <mergeCell ref="BO144:BT144"/>
    <mergeCell ref="A145:G145"/>
    <mergeCell ref="H145:Z145"/>
    <mergeCell ref="AA145:AG145"/>
    <mergeCell ref="AH145:AK145"/>
    <mergeCell ref="AP145:AS145"/>
    <mergeCell ref="AT145:AW145"/>
    <mergeCell ref="AX145:BB145"/>
    <mergeCell ref="BC145:BH145"/>
    <mergeCell ref="BI145:BN145"/>
    <mergeCell ref="BO145:BT145"/>
    <mergeCell ref="A144:G144"/>
    <mergeCell ref="H144:Z144"/>
    <mergeCell ref="AA144:AG144"/>
    <mergeCell ref="AH144:AK144"/>
    <mergeCell ref="AP144:AS144"/>
    <mergeCell ref="AT144:AW144"/>
    <mergeCell ref="AW163:BT163"/>
    <mergeCell ref="AW164:BT164"/>
    <mergeCell ref="A159:X159"/>
    <mergeCell ref="AW159:BT159"/>
    <mergeCell ref="A158:X158"/>
    <mergeCell ref="A157:X157"/>
    <mergeCell ref="AW157:BT157"/>
    <mergeCell ref="AW158:BT158"/>
    <mergeCell ref="A161:X161"/>
    <mergeCell ref="A162:X162"/>
    <mergeCell ref="A163:X163"/>
    <mergeCell ref="A164:X164"/>
    <mergeCell ref="AW161:BT161"/>
    <mergeCell ref="AW162:BT162"/>
    <mergeCell ref="AA147:AG147"/>
    <mergeCell ref="AH147:AK147"/>
    <mergeCell ref="AP147:AS147"/>
    <mergeCell ref="AT147:AW147"/>
    <mergeCell ref="AX147:BB147"/>
    <mergeCell ref="BC147:BH147"/>
    <mergeCell ref="BI147:BN147"/>
    <mergeCell ref="BO147:BT147"/>
    <mergeCell ref="A146:G146"/>
    <mergeCell ref="H146:Z146"/>
    <mergeCell ref="AA146:AG146"/>
    <mergeCell ref="AH146:AK146"/>
    <mergeCell ref="AP146:AS146"/>
    <mergeCell ref="AT146:AW146"/>
    <mergeCell ref="AX146:BB146"/>
    <mergeCell ref="BC146:BH146"/>
    <mergeCell ref="BI146:BN146"/>
    <mergeCell ref="BO146:BT146"/>
    <mergeCell ref="A147:G147"/>
    <mergeCell ref="H147:Z147"/>
    <mergeCell ref="BI148:BN148"/>
    <mergeCell ref="BO148:BT148"/>
    <mergeCell ref="A148:G148"/>
    <mergeCell ref="H148:Z148"/>
    <mergeCell ref="AA148:AG148"/>
    <mergeCell ref="AH148:AK148"/>
    <mergeCell ref="AP148:AS148"/>
    <mergeCell ref="AT148:AW148"/>
    <mergeCell ref="AX148:BB148"/>
    <mergeCell ref="BC148:BH148"/>
  </mergeCells>
  <printOptions verticalCentered="1"/>
  <pageMargins left="0.59055118110236227" right="0.19685039370078741" top="0.19685039370078741" bottom="0.19685039370078741" header="0.31496062992125984" footer="0.31496062992125984"/>
  <pageSetup paperSize="9" scale="91" orientation="portrait" horizontalDpi="4294967293" r:id="rId1"/>
  <rowBreaks count="2" manualBreakCount="2">
    <brk id="49" max="71" man="1"/>
    <brk id="87" max="71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F87643-86F7-4DC1-AE5C-0B28A1340A7F}">
  <dimension ref="A1:D35"/>
  <sheetViews>
    <sheetView workbookViewId="0">
      <selection activeCell="A33" sqref="A33"/>
    </sheetView>
  </sheetViews>
  <sheetFormatPr defaultColWidth="8.85546875" defaultRowHeight="18.75" x14ac:dyDescent="0.3"/>
  <cols>
    <col min="1" max="1" width="15.85546875" style="608" customWidth="1"/>
    <col min="2" max="2" width="8.85546875" style="608"/>
    <col min="3" max="3" width="16.140625" style="608" customWidth="1"/>
    <col min="4" max="16384" width="8.85546875" style="608"/>
  </cols>
  <sheetData>
    <row r="1" spans="1:4" x14ac:dyDescent="0.3">
      <c r="A1" s="608" t="s">
        <v>14</v>
      </c>
      <c r="B1" s="608" t="s">
        <v>66</v>
      </c>
      <c r="C1" s="608" t="s">
        <v>67</v>
      </c>
      <c r="D1" s="608" t="s">
        <v>68</v>
      </c>
    </row>
    <row r="2" spans="1:4" x14ac:dyDescent="0.3">
      <c r="A2" s="608" t="s">
        <v>877</v>
      </c>
      <c r="B2" s="608">
        <v>1</v>
      </c>
      <c r="C2" s="608" t="s">
        <v>820</v>
      </c>
      <c r="D2" s="608">
        <v>2567</v>
      </c>
    </row>
    <row r="3" spans="1:4" x14ac:dyDescent="0.3">
      <c r="A3" s="608" t="s">
        <v>878</v>
      </c>
      <c r="B3" s="608">
        <v>2</v>
      </c>
      <c r="C3" s="608" t="s">
        <v>822</v>
      </c>
      <c r="D3" s="608">
        <v>2568</v>
      </c>
    </row>
    <row r="4" spans="1:4" x14ac:dyDescent="0.3">
      <c r="A4" s="608" t="s">
        <v>879</v>
      </c>
      <c r="B4" s="608">
        <v>3</v>
      </c>
      <c r="C4" s="608" t="s">
        <v>824</v>
      </c>
      <c r="D4" s="608">
        <v>2569</v>
      </c>
    </row>
    <row r="5" spans="1:4" x14ac:dyDescent="0.3">
      <c r="A5" s="608" t="s">
        <v>880</v>
      </c>
      <c r="B5" s="608">
        <v>4</v>
      </c>
      <c r="C5" s="608" t="s">
        <v>881</v>
      </c>
      <c r="D5" s="608">
        <v>2570</v>
      </c>
    </row>
    <row r="6" spans="1:4" x14ac:dyDescent="0.3">
      <c r="A6" s="608" t="s">
        <v>882</v>
      </c>
      <c r="B6" s="608">
        <v>5</v>
      </c>
      <c r="C6" s="608" t="s">
        <v>815</v>
      </c>
      <c r="D6" s="608">
        <v>2571</v>
      </c>
    </row>
    <row r="7" spans="1:4" x14ac:dyDescent="0.3">
      <c r="A7" s="608" t="s">
        <v>883</v>
      </c>
      <c r="B7" s="608">
        <v>6</v>
      </c>
      <c r="C7" s="608" t="s">
        <v>817</v>
      </c>
      <c r="D7" s="608">
        <v>2572</v>
      </c>
    </row>
    <row r="8" spans="1:4" x14ac:dyDescent="0.3">
      <c r="A8" s="608" t="s">
        <v>884</v>
      </c>
      <c r="B8" s="608">
        <v>7</v>
      </c>
      <c r="C8" s="608" t="s">
        <v>819</v>
      </c>
      <c r="D8" s="608">
        <v>2573</v>
      </c>
    </row>
    <row r="9" spans="1:4" x14ac:dyDescent="0.3">
      <c r="A9" s="608" t="s">
        <v>838</v>
      </c>
      <c r="B9" s="608">
        <v>8</v>
      </c>
      <c r="C9" s="608" t="s">
        <v>821</v>
      </c>
      <c r="D9" s="608">
        <v>2574</v>
      </c>
    </row>
    <row r="10" spans="1:4" x14ac:dyDescent="0.3">
      <c r="A10" s="608" t="s">
        <v>885</v>
      </c>
      <c r="B10" s="608">
        <v>9</v>
      </c>
      <c r="C10" s="608" t="s">
        <v>823</v>
      </c>
      <c r="D10" s="608">
        <v>2575</v>
      </c>
    </row>
    <row r="11" spans="1:4" x14ac:dyDescent="0.3">
      <c r="A11" s="608" t="s">
        <v>886</v>
      </c>
      <c r="B11" s="608">
        <v>10</v>
      </c>
      <c r="C11" s="608" t="s">
        <v>825</v>
      </c>
      <c r="D11" s="608">
        <v>2576</v>
      </c>
    </row>
    <row r="12" spans="1:4" x14ac:dyDescent="0.3">
      <c r="A12" s="608" t="s">
        <v>887</v>
      </c>
      <c r="B12" s="608">
        <v>11</v>
      </c>
      <c r="C12" s="608" t="s">
        <v>816</v>
      </c>
      <c r="D12" s="608">
        <v>2577</v>
      </c>
    </row>
    <row r="13" spans="1:4" x14ac:dyDescent="0.3">
      <c r="A13" s="608" t="s">
        <v>888</v>
      </c>
      <c r="B13" s="608">
        <v>12</v>
      </c>
      <c r="C13" s="608" t="s">
        <v>818</v>
      </c>
      <c r="D13" s="608">
        <v>2578</v>
      </c>
    </row>
    <row r="14" spans="1:4" x14ac:dyDescent="0.3">
      <c r="A14" s="608" t="s">
        <v>889</v>
      </c>
      <c r="B14" s="608">
        <v>13</v>
      </c>
      <c r="D14" s="608">
        <v>2579</v>
      </c>
    </row>
    <row r="15" spans="1:4" x14ac:dyDescent="0.3">
      <c r="A15" s="608" t="s">
        <v>890</v>
      </c>
      <c r="B15" s="608">
        <v>14</v>
      </c>
      <c r="D15" s="608">
        <v>2580</v>
      </c>
    </row>
    <row r="16" spans="1:4" x14ac:dyDescent="0.3">
      <c r="A16" s="608" t="s">
        <v>891</v>
      </c>
      <c r="B16" s="608">
        <v>15</v>
      </c>
      <c r="D16" s="608">
        <v>2581</v>
      </c>
    </row>
    <row r="17" spans="1:4" x14ac:dyDescent="0.3">
      <c r="A17" s="608" t="s">
        <v>892</v>
      </c>
      <c r="B17" s="608">
        <v>16</v>
      </c>
      <c r="D17" s="608">
        <v>2582</v>
      </c>
    </row>
    <row r="18" spans="1:4" x14ac:dyDescent="0.3">
      <c r="A18" s="608" t="s">
        <v>893</v>
      </c>
      <c r="B18" s="608">
        <v>17</v>
      </c>
      <c r="D18" s="608">
        <v>2583</v>
      </c>
    </row>
    <row r="19" spans="1:4" x14ac:dyDescent="0.3">
      <c r="A19" s="608" t="s">
        <v>894</v>
      </c>
      <c r="B19" s="608">
        <v>18</v>
      </c>
      <c r="D19" s="608">
        <v>2584</v>
      </c>
    </row>
    <row r="20" spans="1:4" x14ac:dyDescent="0.3">
      <c r="A20" s="608" t="s">
        <v>895</v>
      </c>
      <c r="B20" s="608">
        <v>19</v>
      </c>
      <c r="D20" s="608">
        <v>2585</v>
      </c>
    </row>
    <row r="21" spans="1:4" x14ac:dyDescent="0.3">
      <c r="A21" s="608" t="s">
        <v>896</v>
      </c>
      <c r="B21" s="608">
        <v>20</v>
      </c>
      <c r="D21" s="608">
        <v>2586</v>
      </c>
    </row>
    <row r="22" spans="1:4" x14ac:dyDescent="0.3">
      <c r="A22" s="608" t="s">
        <v>897</v>
      </c>
      <c r="B22" s="608">
        <v>21</v>
      </c>
      <c r="D22" s="608">
        <v>2587</v>
      </c>
    </row>
    <row r="23" spans="1:4" x14ac:dyDescent="0.3">
      <c r="A23" s="608" t="s">
        <v>898</v>
      </c>
      <c r="B23" s="608">
        <v>22</v>
      </c>
      <c r="D23" s="608">
        <v>2588</v>
      </c>
    </row>
    <row r="24" spans="1:4" x14ac:dyDescent="0.3">
      <c r="A24" s="608" t="s">
        <v>899</v>
      </c>
      <c r="B24" s="608">
        <v>23</v>
      </c>
      <c r="D24" s="608">
        <v>2589</v>
      </c>
    </row>
    <row r="25" spans="1:4" x14ac:dyDescent="0.3">
      <c r="A25" s="608" t="s">
        <v>900</v>
      </c>
      <c r="B25" s="608">
        <v>24</v>
      </c>
      <c r="D25" s="608">
        <v>2590</v>
      </c>
    </row>
    <row r="26" spans="1:4" x14ac:dyDescent="0.3">
      <c r="A26" s="608" t="s">
        <v>901</v>
      </c>
      <c r="B26" s="608">
        <v>25</v>
      </c>
      <c r="D26" s="608">
        <v>2591</v>
      </c>
    </row>
    <row r="27" spans="1:4" x14ac:dyDescent="0.3">
      <c r="A27" s="608" t="s">
        <v>902</v>
      </c>
      <c r="B27" s="608">
        <v>26</v>
      </c>
      <c r="D27" s="608">
        <v>2592</v>
      </c>
    </row>
    <row r="28" spans="1:4" x14ac:dyDescent="0.3">
      <c r="A28" s="608" t="s">
        <v>903</v>
      </c>
      <c r="B28" s="608">
        <v>27</v>
      </c>
      <c r="D28" s="608">
        <v>2593</v>
      </c>
    </row>
    <row r="29" spans="1:4" x14ac:dyDescent="0.3">
      <c r="A29" s="608" t="s">
        <v>904</v>
      </c>
      <c r="B29" s="608">
        <v>28</v>
      </c>
      <c r="D29" s="608">
        <v>2594</v>
      </c>
    </row>
    <row r="30" spans="1:4" x14ac:dyDescent="0.3">
      <c r="A30" s="608" t="s">
        <v>905</v>
      </c>
      <c r="B30" s="608">
        <v>29</v>
      </c>
      <c r="D30" s="608">
        <v>2595</v>
      </c>
    </row>
    <row r="31" spans="1:4" x14ac:dyDescent="0.3">
      <c r="A31" s="608" t="s">
        <v>906</v>
      </c>
      <c r="B31" s="608">
        <v>30</v>
      </c>
      <c r="D31" s="608">
        <v>2596</v>
      </c>
    </row>
    <row r="32" spans="1:4" x14ac:dyDescent="0.3">
      <c r="B32" s="608">
        <v>31</v>
      </c>
      <c r="D32" s="608">
        <v>2597</v>
      </c>
    </row>
    <row r="33" spans="4:4" x14ac:dyDescent="0.3">
      <c r="D33" s="608">
        <v>2598</v>
      </c>
    </row>
    <row r="34" spans="4:4" x14ac:dyDescent="0.3">
      <c r="D34" s="608">
        <v>2599</v>
      </c>
    </row>
    <row r="35" spans="4:4" x14ac:dyDescent="0.3">
      <c r="D35" s="608">
        <v>2600</v>
      </c>
    </row>
  </sheetData>
  <sheetProtection algorithmName="SHA-512" hashValue="RBSX8b/m/BA9mlzGn9fWWq4HsbnOa95I4A2y5HeWOYE5KRlrK6lw0X2p+MrouHms52k0+RZI7ySMCUXGxklYFQ==" saltValue="pTZzM3/aW8NRk4aoP+faYA==" spinCount="100000" sheet="1" objects="1" scenarios="1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1"/>
  </sheetPr>
  <dimension ref="A1:Z1000"/>
  <sheetViews>
    <sheetView view="pageBreakPreview" topLeftCell="A352" zoomScale="70" zoomScaleNormal="100" zoomScaleSheetLayoutView="70" workbookViewId="0">
      <selection activeCell="B370" sqref="B370"/>
    </sheetView>
  </sheetViews>
  <sheetFormatPr defaultColWidth="14.42578125" defaultRowHeight="13.5" x14ac:dyDescent="0.25"/>
  <cols>
    <col min="1" max="1" width="12.5703125" style="396" customWidth="1"/>
    <col min="2" max="2" width="36.42578125" style="396" customWidth="1"/>
    <col min="3" max="3" width="10.5703125" style="396" customWidth="1"/>
    <col min="4" max="5" width="8.5703125" style="396" customWidth="1"/>
    <col min="6" max="6" width="8" style="396" customWidth="1"/>
    <col min="7" max="7" width="15.5703125" style="396" customWidth="1"/>
    <col min="8" max="26" width="8.5703125" style="396" customWidth="1"/>
    <col min="27" max="16384" width="14.42578125" style="396"/>
  </cols>
  <sheetData>
    <row r="1" spans="1:26" ht="24" customHeight="1" x14ac:dyDescent="0.35">
      <c r="A1" s="1289" t="s">
        <v>213</v>
      </c>
      <c r="B1" s="1290"/>
      <c r="C1" s="1290"/>
      <c r="D1" s="1290"/>
      <c r="E1" s="1290"/>
      <c r="F1" s="1290"/>
      <c r="G1" s="1290"/>
      <c r="H1" s="39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ht="24" customHeight="1" x14ac:dyDescent="0.35">
      <c r="A2" s="397" t="s">
        <v>16</v>
      </c>
      <c r="B2" s="398" t="s">
        <v>162</v>
      </c>
      <c r="C2" s="399" t="s">
        <v>36</v>
      </c>
      <c r="D2" s="1291" t="s">
        <v>215</v>
      </c>
      <c r="E2" s="1292"/>
      <c r="F2" s="397" t="s">
        <v>17</v>
      </c>
      <c r="G2" s="397" t="s">
        <v>14</v>
      </c>
      <c r="H2" s="397" t="s">
        <v>163</v>
      </c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spans="1:26" ht="24" customHeight="1" x14ac:dyDescent="0.35">
      <c r="A3" s="400" t="s">
        <v>159</v>
      </c>
      <c r="B3" s="401" t="s">
        <v>159</v>
      </c>
      <c r="C3" s="402">
        <v>1</v>
      </c>
      <c r="D3" s="403">
        <v>40</v>
      </c>
      <c r="E3" s="400" t="s">
        <v>215</v>
      </c>
      <c r="F3" s="400" t="s">
        <v>164</v>
      </c>
      <c r="G3" s="400" t="s">
        <v>165</v>
      </c>
      <c r="H3" s="400" t="s">
        <v>159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6" ht="24" customHeight="1" x14ac:dyDescent="0.35">
      <c r="A4" s="400" t="s">
        <v>233</v>
      </c>
      <c r="B4" s="404" t="s">
        <v>179</v>
      </c>
      <c r="C4" s="402">
        <v>5</v>
      </c>
      <c r="D4" s="403">
        <v>200</v>
      </c>
      <c r="E4" s="400" t="s">
        <v>215</v>
      </c>
      <c r="F4" s="400" t="s">
        <v>177</v>
      </c>
      <c r="G4" s="400" t="s">
        <v>459</v>
      </c>
      <c r="H4" s="400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ht="24" customHeight="1" x14ac:dyDescent="0.35">
      <c r="A5" s="400" t="s">
        <v>688</v>
      </c>
      <c r="B5" s="404" t="s">
        <v>179</v>
      </c>
      <c r="C5" s="402">
        <v>5</v>
      </c>
      <c r="D5" s="403">
        <v>200</v>
      </c>
      <c r="E5" s="400" t="s">
        <v>215</v>
      </c>
      <c r="F5" s="400" t="s">
        <v>177</v>
      </c>
      <c r="G5" s="400" t="s">
        <v>459</v>
      </c>
      <c r="H5" s="400" t="s">
        <v>497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6" ht="24" customHeight="1" x14ac:dyDescent="0.35">
      <c r="A6" s="400" t="s">
        <v>689</v>
      </c>
      <c r="B6" s="404" t="s">
        <v>179</v>
      </c>
      <c r="C6" s="402">
        <v>5</v>
      </c>
      <c r="D6" s="403">
        <v>200</v>
      </c>
      <c r="E6" s="400" t="s">
        <v>215</v>
      </c>
      <c r="F6" s="400" t="s">
        <v>177</v>
      </c>
      <c r="G6" s="400" t="s">
        <v>459</v>
      </c>
      <c r="H6" s="400" t="s">
        <v>690</v>
      </c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spans="1:26" ht="24" customHeight="1" x14ac:dyDescent="0.35">
      <c r="A7" s="400" t="s">
        <v>238</v>
      </c>
      <c r="B7" s="404" t="s">
        <v>239</v>
      </c>
      <c r="C7" s="402">
        <v>1</v>
      </c>
      <c r="D7" s="403">
        <v>40</v>
      </c>
      <c r="E7" s="400" t="s">
        <v>240</v>
      </c>
      <c r="F7" s="400" t="s">
        <v>164</v>
      </c>
      <c r="G7" s="400" t="s">
        <v>459</v>
      </c>
      <c r="H7" s="400" t="s">
        <v>159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6" ht="24" customHeight="1" x14ac:dyDescent="0.35">
      <c r="A8" s="400" t="s">
        <v>518</v>
      </c>
      <c r="B8" s="404" t="s">
        <v>517</v>
      </c>
      <c r="C8" s="402">
        <v>1</v>
      </c>
      <c r="D8" s="403">
        <v>40</v>
      </c>
      <c r="E8" s="400" t="s">
        <v>215</v>
      </c>
      <c r="F8" s="400" t="s">
        <v>164</v>
      </c>
      <c r="G8" s="400" t="s">
        <v>459</v>
      </c>
      <c r="H8" s="400" t="s">
        <v>497</v>
      </c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26" ht="24" customHeight="1" x14ac:dyDescent="0.35">
      <c r="A9" s="400" t="s">
        <v>234</v>
      </c>
      <c r="B9" s="404" t="s">
        <v>180</v>
      </c>
      <c r="C9" s="402">
        <v>5</v>
      </c>
      <c r="D9" s="403">
        <v>200</v>
      </c>
      <c r="E9" s="400" t="s">
        <v>215</v>
      </c>
      <c r="F9" s="400" t="s">
        <v>177</v>
      </c>
      <c r="G9" s="400" t="s">
        <v>460</v>
      </c>
      <c r="H9" s="400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6" ht="24" customHeight="1" x14ac:dyDescent="0.35">
      <c r="A10" s="400" t="s">
        <v>691</v>
      </c>
      <c r="B10" s="404" t="s">
        <v>180</v>
      </c>
      <c r="C10" s="402">
        <v>5</v>
      </c>
      <c r="D10" s="403">
        <v>200</v>
      </c>
      <c r="E10" s="400" t="s">
        <v>215</v>
      </c>
      <c r="F10" s="400" t="s">
        <v>177</v>
      </c>
      <c r="G10" s="400" t="s">
        <v>460</v>
      </c>
      <c r="H10" s="400" t="s">
        <v>497</v>
      </c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spans="1:26" ht="24" customHeight="1" x14ac:dyDescent="0.35">
      <c r="A11" s="400" t="s">
        <v>692</v>
      </c>
      <c r="B11" s="404" t="s">
        <v>180</v>
      </c>
      <c r="C11" s="402">
        <v>5</v>
      </c>
      <c r="D11" s="403">
        <v>200</v>
      </c>
      <c r="E11" s="400" t="s">
        <v>215</v>
      </c>
      <c r="F11" s="400" t="s">
        <v>177</v>
      </c>
      <c r="G11" s="400" t="s">
        <v>460</v>
      </c>
      <c r="H11" s="400" t="s">
        <v>690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6" ht="24" customHeight="1" x14ac:dyDescent="0.35">
      <c r="A12" s="400" t="s">
        <v>241</v>
      </c>
      <c r="B12" s="404" t="s">
        <v>242</v>
      </c>
      <c r="C12" s="402">
        <v>1</v>
      </c>
      <c r="D12" s="403">
        <v>40</v>
      </c>
      <c r="E12" s="400" t="s">
        <v>215</v>
      </c>
      <c r="F12" s="400" t="s">
        <v>164</v>
      </c>
      <c r="G12" s="400" t="s">
        <v>460</v>
      </c>
      <c r="H12" s="400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spans="1:26" ht="24" customHeight="1" x14ac:dyDescent="0.35">
      <c r="A13" s="400" t="s">
        <v>243</v>
      </c>
      <c r="B13" s="404" t="s">
        <v>244</v>
      </c>
      <c r="C13" s="402">
        <v>1</v>
      </c>
      <c r="D13" s="403">
        <v>40</v>
      </c>
      <c r="E13" s="400" t="s">
        <v>240</v>
      </c>
      <c r="F13" s="400" t="s">
        <v>164</v>
      </c>
      <c r="G13" s="400" t="s">
        <v>460</v>
      </c>
      <c r="H13" s="400" t="s">
        <v>159</v>
      </c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6" ht="24" customHeight="1" x14ac:dyDescent="0.35">
      <c r="A14" s="400" t="s">
        <v>519</v>
      </c>
      <c r="B14" s="404" t="s">
        <v>520</v>
      </c>
      <c r="C14" s="402">
        <v>1</v>
      </c>
      <c r="D14" s="403">
        <v>40</v>
      </c>
      <c r="E14" s="400" t="s">
        <v>215</v>
      </c>
      <c r="F14" s="400" t="s">
        <v>164</v>
      </c>
      <c r="G14" s="400" t="s">
        <v>460</v>
      </c>
      <c r="H14" s="400" t="s">
        <v>497</v>
      </c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spans="1:26" ht="24" customHeight="1" x14ac:dyDescent="0.35">
      <c r="A15" s="400" t="s">
        <v>235</v>
      </c>
      <c r="B15" s="404" t="s">
        <v>193</v>
      </c>
      <c r="C15" s="402">
        <v>5</v>
      </c>
      <c r="D15" s="403">
        <v>200</v>
      </c>
      <c r="E15" s="400" t="s">
        <v>215</v>
      </c>
      <c r="F15" s="400" t="s">
        <v>177</v>
      </c>
      <c r="G15" s="400" t="s">
        <v>462</v>
      </c>
      <c r="H15" s="400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6" ht="24" customHeight="1" x14ac:dyDescent="0.35">
      <c r="A16" s="400" t="s">
        <v>693</v>
      </c>
      <c r="B16" s="404" t="s">
        <v>193</v>
      </c>
      <c r="C16" s="402">
        <v>5</v>
      </c>
      <c r="D16" s="403">
        <v>200</v>
      </c>
      <c r="E16" s="400" t="s">
        <v>215</v>
      </c>
      <c r="F16" s="400" t="s">
        <v>177</v>
      </c>
      <c r="G16" s="400" t="s">
        <v>462</v>
      </c>
      <c r="H16" s="400" t="s">
        <v>497</v>
      </c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spans="1:26" ht="24" customHeight="1" x14ac:dyDescent="0.35">
      <c r="A17" s="400" t="s">
        <v>694</v>
      </c>
      <c r="B17" s="404" t="s">
        <v>193</v>
      </c>
      <c r="C17" s="402">
        <v>5</v>
      </c>
      <c r="D17" s="403">
        <v>200</v>
      </c>
      <c r="E17" s="400" t="s">
        <v>215</v>
      </c>
      <c r="F17" s="400" t="s">
        <v>177</v>
      </c>
      <c r="G17" s="400" t="s">
        <v>462</v>
      </c>
      <c r="H17" s="400" t="s">
        <v>690</v>
      </c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spans="1:26" ht="24" customHeight="1" x14ac:dyDescent="0.35">
      <c r="A18" s="400" t="s">
        <v>245</v>
      </c>
      <c r="B18" s="404" t="s">
        <v>246</v>
      </c>
      <c r="C18" s="402">
        <v>1</v>
      </c>
      <c r="D18" s="403">
        <v>40</v>
      </c>
      <c r="E18" s="400" t="s">
        <v>215</v>
      </c>
      <c r="F18" s="400" t="s">
        <v>164</v>
      </c>
      <c r="G18" s="400" t="s">
        <v>462</v>
      </c>
      <c r="H18" s="400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1:26" ht="24" customHeight="1" x14ac:dyDescent="0.35">
      <c r="A19" s="400" t="s">
        <v>247</v>
      </c>
      <c r="B19" s="404" t="s">
        <v>248</v>
      </c>
      <c r="C19" s="402">
        <v>1</v>
      </c>
      <c r="D19" s="403">
        <v>40</v>
      </c>
      <c r="E19" s="400" t="s">
        <v>240</v>
      </c>
      <c r="F19" s="400" t="s">
        <v>164</v>
      </c>
      <c r="G19" s="400" t="s">
        <v>462</v>
      </c>
      <c r="H19" s="400" t="s">
        <v>159</v>
      </c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spans="1:26" ht="24" customHeight="1" x14ac:dyDescent="0.35">
      <c r="A20" s="400" t="s">
        <v>525</v>
      </c>
      <c r="B20" s="404" t="s">
        <v>521</v>
      </c>
      <c r="C20" s="402">
        <v>1</v>
      </c>
      <c r="D20" s="403">
        <v>40</v>
      </c>
      <c r="E20" s="403" t="s">
        <v>215</v>
      </c>
      <c r="F20" s="400" t="s">
        <v>164</v>
      </c>
      <c r="G20" s="400" t="s">
        <v>462</v>
      </c>
      <c r="H20" s="400" t="s">
        <v>497</v>
      </c>
      <c r="I20" s="405"/>
      <c r="J20" s="40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spans="1:26" ht="24" customHeight="1" x14ac:dyDescent="0.35">
      <c r="A21" s="400" t="s">
        <v>134</v>
      </c>
      <c r="B21" s="404" t="s">
        <v>135</v>
      </c>
      <c r="C21" s="402">
        <v>4</v>
      </c>
      <c r="D21" s="403">
        <v>160</v>
      </c>
      <c r="E21" s="403" t="s">
        <v>215</v>
      </c>
      <c r="F21" s="400" t="s">
        <v>177</v>
      </c>
      <c r="G21" s="400" t="s">
        <v>461</v>
      </c>
      <c r="H21" s="400"/>
      <c r="I21" s="405"/>
      <c r="J21" s="40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spans="1:26" ht="24" customHeight="1" x14ac:dyDescent="0.35">
      <c r="A22" s="400" t="s">
        <v>695</v>
      </c>
      <c r="B22" s="404" t="s">
        <v>135</v>
      </c>
      <c r="C22" s="402">
        <v>4</v>
      </c>
      <c r="D22" s="403">
        <v>160</v>
      </c>
      <c r="E22" s="400" t="s">
        <v>215</v>
      </c>
      <c r="F22" s="400" t="s">
        <v>177</v>
      </c>
      <c r="G22" s="400" t="s">
        <v>461</v>
      </c>
      <c r="H22" s="400" t="s">
        <v>497</v>
      </c>
      <c r="I22" s="405"/>
      <c r="J22" s="40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spans="1:26" ht="24" customHeight="1" x14ac:dyDescent="0.35">
      <c r="A23" s="400" t="s">
        <v>696</v>
      </c>
      <c r="B23" s="404" t="s">
        <v>135</v>
      </c>
      <c r="C23" s="402">
        <v>4</v>
      </c>
      <c r="D23" s="403">
        <v>160</v>
      </c>
      <c r="E23" s="403" t="s">
        <v>215</v>
      </c>
      <c r="F23" s="400" t="s">
        <v>177</v>
      </c>
      <c r="G23" s="400" t="s">
        <v>461</v>
      </c>
      <c r="H23" s="400" t="s">
        <v>690</v>
      </c>
      <c r="I23" s="405"/>
      <c r="J23" s="40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1:26" ht="24" customHeight="1" x14ac:dyDescent="0.35">
      <c r="A24" s="400" t="s">
        <v>249</v>
      </c>
      <c r="B24" s="404" t="s">
        <v>250</v>
      </c>
      <c r="C24" s="402">
        <v>1</v>
      </c>
      <c r="D24" s="403">
        <v>40</v>
      </c>
      <c r="E24" s="403" t="s">
        <v>215</v>
      </c>
      <c r="F24" s="400" t="s">
        <v>164</v>
      </c>
      <c r="G24" s="400" t="s">
        <v>461</v>
      </c>
      <c r="H24" s="400"/>
      <c r="I24" s="405"/>
      <c r="J24" s="40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 ht="24" customHeight="1" x14ac:dyDescent="0.35">
      <c r="A25" s="400" t="s">
        <v>251</v>
      </c>
      <c r="B25" s="404" t="s">
        <v>252</v>
      </c>
      <c r="C25" s="402">
        <v>1</v>
      </c>
      <c r="D25" s="403">
        <v>40</v>
      </c>
      <c r="E25" s="403" t="s">
        <v>240</v>
      </c>
      <c r="F25" s="400" t="s">
        <v>164</v>
      </c>
      <c r="G25" s="400" t="s">
        <v>461</v>
      </c>
      <c r="H25" s="400" t="s">
        <v>159</v>
      </c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spans="1:26" ht="24" customHeight="1" x14ac:dyDescent="0.35">
      <c r="A26" s="400" t="s">
        <v>526</v>
      </c>
      <c r="B26" s="404" t="s">
        <v>522</v>
      </c>
      <c r="C26" s="402">
        <v>1</v>
      </c>
      <c r="D26" s="403">
        <v>40</v>
      </c>
      <c r="E26" s="400" t="s">
        <v>215</v>
      </c>
      <c r="F26" s="400" t="s">
        <v>164</v>
      </c>
      <c r="G26" s="400" t="s">
        <v>461</v>
      </c>
      <c r="H26" s="400" t="s">
        <v>497</v>
      </c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ht="24" customHeight="1" x14ac:dyDescent="0.35">
      <c r="A27" s="400" t="s">
        <v>236</v>
      </c>
      <c r="B27" s="404" t="s">
        <v>199</v>
      </c>
      <c r="C27" s="402">
        <v>4</v>
      </c>
      <c r="D27" s="403">
        <v>160</v>
      </c>
      <c r="E27" s="403" t="s">
        <v>215</v>
      </c>
      <c r="F27" s="400" t="s">
        <v>177</v>
      </c>
      <c r="G27" s="400" t="s">
        <v>463</v>
      </c>
      <c r="H27" s="400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ht="24" customHeight="1" x14ac:dyDescent="0.35">
      <c r="A28" s="400" t="s">
        <v>697</v>
      </c>
      <c r="B28" s="404" t="s">
        <v>199</v>
      </c>
      <c r="C28" s="402">
        <v>4</v>
      </c>
      <c r="D28" s="403">
        <v>160</v>
      </c>
      <c r="E28" s="403" t="s">
        <v>215</v>
      </c>
      <c r="F28" s="400" t="s">
        <v>177</v>
      </c>
      <c r="G28" s="400" t="s">
        <v>463</v>
      </c>
      <c r="H28" s="400" t="s">
        <v>497</v>
      </c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ht="24" customHeight="1" x14ac:dyDescent="0.35">
      <c r="A29" s="400" t="s">
        <v>698</v>
      </c>
      <c r="B29" s="404" t="s">
        <v>199</v>
      </c>
      <c r="C29" s="402">
        <v>4</v>
      </c>
      <c r="D29" s="403">
        <v>160</v>
      </c>
      <c r="E29" s="403" t="s">
        <v>215</v>
      </c>
      <c r="F29" s="400" t="s">
        <v>177</v>
      </c>
      <c r="G29" s="400" t="s">
        <v>463</v>
      </c>
      <c r="H29" s="400" t="s">
        <v>690</v>
      </c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ht="24" customHeight="1" x14ac:dyDescent="0.35">
      <c r="A30" s="400" t="s">
        <v>253</v>
      </c>
      <c r="B30" s="404" t="s">
        <v>254</v>
      </c>
      <c r="C30" s="402">
        <v>1</v>
      </c>
      <c r="D30" s="403">
        <v>40</v>
      </c>
      <c r="E30" s="403" t="s">
        <v>215</v>
      </c>
      <c r="F30" s="400" t="s">
        <v>164</v>
      </c>
      <c r="G30" s="400" t="s">
        <v>463</v>
      </c>
      <c r="H30" s="400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ht="24" customHeight="1" x14ac:dyDescent="0.35">
      <c r="A31" s="400" t="s">
        <v>255</v>
      </c>
      <c r="B31" s="404" t="s">
        <v>256</v>
      </c>
      <c r="C31" s="402">
        <v>1</v>
      </c>
      <c r="D31" s="403">
        <v>40</v>
      </c>
      <c r="E31" s="403" t="s">
        <v>240</v>
      </c>
      <c r="F31" s="400" t="s">
        <v>164</v>
      </c>
      <c r="G31" s="400" t="s">
        <v>463</v>
      </c>
      <c r="H31" s="400" t="s">
        <v>159</v>
      </c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 ht="24" customHeight="1" x14ac:dyDescent="0.35">
      <c r="A32" s="400" t="s">
        <v>527</v>
      </c>
      <c r="B32" s="404" t="s">
        <v>523</v>
      </c>
      <c r="C32" s="402">
        <v>1</v>
      </c>
      <c r="D32" s="403">
        <v>40</v>
      </c>
      <c r="E32" s="403" t="s">
        <v>215</v>
      </c>
      <c r="F32" s="400" t="s">
        <v>164</v>
      </c>
      <c r="G32" s="400" t="s">
        <v>463</v>
      </c>
      <c r="H32" s="400" t="s">
        <v>497</v>
      </c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 ht="24" customHeight="1" x14ac:dyDescent="0.35">
      <c r="A33" s="400" t="s">
        <v>237</v>
      </c>
      <c r="B33" s="404" t="s">
        <v>200</v>
      </c>
      <c r="C33" s="402">
        <v>4</v>
      </c>
      <c r="D33" s="403">
        <v>160</v>
      </c>
      <c r="E33" s="403" t="s">
        <v>215</v>
      </c>
      <c r="F33" s="400" t="s">
        <v>177</v>
      </c>
      <c r="G33" s="400" t="s">
        <v>464</v>
      </c>
      <c r="H33" s="400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 ht="24" customHeight="1" x14ac:dyDescent="0.35">
      <c r="A34" s="400" t="s">
        <v>699</v>
      </c>
      <c r="B34" s="404" t="s">
        <v>200</v>
      </c>
      <c r="C34" s="402">
        <v>4</v>
      </c>
      <c r="D34" s="403">
        <v>160</v>
      </c>
      <c r="E34" s="403" t="s">
        <v>215</v>
      </c>
      <c r="F34" s="400" t="s">
        <v>177</v>
      </c>
      <c r="G34" s="400" t="s">
        <v>464</v>
      </c>
      <c r="H34" s="400" t="s">
        <v>497</v>
      </c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 ht="24" customHeight="1" x14ac:dyDescent="0.35">
      <c r="A35" s="400" t="s">
        <v>700</v>
      </c>
      <c r="B35" s="404" t="s">
        <v>200</v>
      </c>
      <c r="C35" s="402">
        <v>4</v>
      </c>
      <c r="D35" s="403">
        <v>160</v>
      </c>
      <c r="E35" s="403" t="s">
        <v>215</v>
      </c>
      <c r="F35" s="400" t="s">
        <v>177</v>
      </c>
      <c r="G35" s="400" t="s">
        <v>464</v>
      </c>
      <c r="H35" s="400" t="s">
        <v>690</v>
      </c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26" ht="24" customHeight="1" x14ac:dyDescent="0.35">
      <c r="A36" s="400" t="s">
        <v>257</v>
      </c>
      <c r="B36" s="404" t="s">
        <v>258</v>
      </c>
      <c r="C36" s="402">
        <v>1</v>
      </c>
      <c r="D36" s="403">
        <v>40</v>
      </c>
      <c r="E36" s="403" t="s">
        <v>215</v>
      </c>
      <c r="F36" s="400" t="s">
        <v>164</v>
      </c>
      <c r="G36" s="400" t="s">
        <v>464</v>
      </c>
      <c r="H36" s="400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26" ht="24" customHeight="1" x14ac:dyDescent="0.35">
      <c r="A37" s="400" t="s">
        <v>259</v>
      </c>
      <c r="B37" s="404" t="s">
        <v>260</v>
      </c>
      <c r="C37" s="402">
        <v>1</v>
      </c>
      <c r="D37" s="403">
        <v>40</v>
      </c>
      <c r="E37" s="403" t="s">
        <v>240</v>
      </c>
      <c r="F37" s="400" t="s">
        <v>164</v>
      </c>
      <c r="G37" s="400" t="s">
        <v>464</v>
      </c>
      <c r="H37" s="400" t="s">
        <v>159</v>
      </c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26" ht="24" customHeight="1" x14ac:dyDescent="0.35">
      <c r="A38" s="400" t="s">
        <v>528</v>
      </c>
      <c r="B38" s="404" t="s">
        <v>524</v>
      </c>
      <c r="C38" s="402">
        <v>1</v>
      </c>
      <c r="D38" s="403">
        <v>40</v>
      </c>
      <c r="E38" s="403" t="s">
        <v>215</v>
      </c>
      <c r="F38" s="400" t="s">
        <v>164</v>
      </c>
      <c r="G38" s="400" t="s">
        <v>464</v>
      </c>
      <c r="H38" s="400" t="s">
        <v>497</v>
      </c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1:26" ht="24" customHeight="1" x14ac:dyDescent="0.35">
      <c r="A39" s="400" t="s">
        <v>394</v>
      </c>
      <c r="B39" s="404" t="s">
        <v>395</v>
      </c>
      <c r="C39" s="402">
        <v>1</v>
      </c>
      <c r="D39" s="403">
        <v>40</v>
      </c>
      <c r="E39" s="403" t="s">
        <v>215</v>
      </c>
      <c r="F39" s="400" t="s">
        <v>177</v>
      </c>
      <c r="G39" s="400" t="s">
        <v>459</v>
      </c>
      <c r="H39" s="400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spans="1:26" ht="24" customHeight="1" x14ac:dyDescent="0.35">
      <c r="A40" s="400" t="s">
        <v>701</v>
      </c>
      <c r="B40" s="404" t="s">
        <v>395</v>
      </c>
      <c r="C40" s="402">
        <v>1</v>
      </c>
      <c r="D40" s="403">
        <v>40</v>
      </c>
      <c r="E40" s="403" t="s">
        <v>215</v>
      </c>
      <c r="F40" s="400" t="s">
        <v>177</v>
      </c>
      <c r="G40" s="400" t="s">
        <v>459</v>
      </c>
      <c r="H40" s="400" t="s">
        <v>497</v>
      </c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spans="1:26" ht="24" customHeight="1" x14ac:dyDescent="0.35">
      <c r="A41" s="400" t="s">
        <v>702</v>
      </c>
      <c r="B41" s="404" t="s">
        <v>395</v>
      </c>
      <c r="C41" s="402">
        <v>1</v>
      </c>
      <c r="D41" s="403">
        <v>40</v>
      </c>
      <c r="E41" s="403" t="s">
        <v>215</v>
      </c>
      <c r="F41" s="400" t="s">
        <v>177</v>
      </c>
      <c r="G41" s="400" t="s">
        <v>459</v>
      </c>
      <c r="H41" s="400" t="s">
        <v>690</v>
      </c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spans="1:26" ht="24" customHeight="1" x14ac:dyDescent="0.35">
      <c r="A42" s="400" t="s">
        <v>396</v>
      </c>
      <c r="B42" s="404" t="s">
        <v>397</v>
      </c>
      <c r="C42" s="402">
        <v>1</v>
      </c>
      <c r="D42" s="403">
        <v>40</v>
      </c>
      <c r="E42" s="403" t="s">
        <v>215</v>
      </c>
      <c r="F42" s="400" t="s">
        <v>164</v>
      </c>
      <c r="G42" s="400" t="s">
        <v>459</v>
      </c>
      <c r="H42" s="400" t="s">
        <v>159</v>
      </c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ht="24" customHeight="1" x14ac:dyDescent="0.35">
      <c r="A43" s="400" t="s">
        <v>398</v>
      </c>
      <c r="B43" s="404" t="s">
        <v>399</v>
      </c>
      <c r="C43" s="402">
        <v>1</v>
      </c>
      <c r="D43" s="403">
        <v>40</v>
      </c>
      <c r="E43" s="403" t="s">
        <v>215</v>
      </c>
      <c r="F43" s="400" t="s">
        <v>164</v>
      </c>
      <c r="G43" s="400" t="s">
        <v>459</v>
      </c>
      <c r="H43" s="406" t="s">
        <v>159</v>
      </c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spans="1:26" ht="24" customHeight="1" x14ac:dyDescent="0.35">
      <c r="A44" s="400" t="s">
        <v>400</v>
      </c>
      <c r="B44" s="404" t="s">
        <v>401</v>
      </c>
      <c r="C44" s="402">
        <v>1</v>
      </c>
      <c r="D44" s="403">
        <v>40</v>
      </c>
      <c r="E44" s="403" t="s">
        <v>215</v>
      </c>
      <c r="F44" s="400" t="s">
        <v>177</v>
      </c>
      <c r="G44" s="400" t="s">
        <v>460</v>
      </c>
      <c r="H44" s="406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 ht="24" customHeight="1" x14ac:dyDescent="0.35">
      <c r="A45" s="400" t="s">
        <v>703</v>
      </c>
      <c r="B45" s="401" t="s">
        <v>401</v>
      </c>
      <c r="C45" s="402">
        <v>1</v>
      </c>
      <c r="D45" s="403">
        <v>40</v>
      </c>
      <c r="E45" s="403" t="s">
        <v>215</v>
      </c>
      <c r="F45" s="400" t="s">
        <v>177</v>
      </c>
      <c r="G45" s="400" t="s">
        <v>460</v>
      </c>
      <c r="H45" s="400" t="s">
        <v>497</v>
      </c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 ht="24" customHeight="1" x14ac:dyDescent="0.35">
      <c r="A46" s="400" t="s">
        <v>704</v>
      </c>
      <c r="B46" s="404" t="s">
        <v>401</v>
      </c>
      <c r="C46" s="402">
        <v>1</v>
      </c>
      <c r="D46" s="403">
        <v>40</v>
      </c>
      <c r="E46" s="403" t="s">
        <v>215</v>
      </c>
      <c r="F46" s="400" t="s">
        <v>177</v>
      </c>
      <c r="G46" s="400" t="s">
        <v>460</v>
      </c>
      <c r="H46" s="406" t="s">
        <v>690</v>
      </c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26" ht="24" customHeight="1" x14ac:dyDescent="0.35">
      <c r="A47" s="400" t="s">
        <v>402</v>
      </c>
      <c r="B47" s="404" t="s">
        <v>403</v>
      </c>
      <c r="C47" s="402">
        <v>1</v>
      </c>
      <c r="D47" s="403">
        <v>40</v>
      </c>
      <c r="E47" s="403" t="s">
        <v>215</v>
      </c>
      <c r="F47" s="400" t="s">
        <v>164</v>
      </c>
      <c r="G47" s="400" t="s">
        <v>460</v>
      </c>
      <c r="H47" s="400" t="s">
        <v>159</v>
      </c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26" ht="24" customHeight="1" x14ac:dyDescent="0.35">
      <c r="A48" s="400" t="s">
        <v>404</v>
      </c>
      <c r="B48" s="404" t="s">
        <v>405</v>
      </c>
      <c r="C48" s="402">
        <v>1</v>
      </c>
      <c r="D48" s="403">
        <v>40</v>
      </c>
      <c r="E48" s="403" t="s">
        <v>215</v>
      </c>
      <c r="F48" s="400" t="s">
        <v>164</v>
      </c>
      <c r="G48" s="400" t="s">
        <v>460</v>
      </c>
      <c r="H48" s="400" t="s">
        <v>159</v>
      </c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ht="24" customHeight="1" x14ac:dyDescent="0.35">
      <c r="A49" s="400" t="s">
        <v>406</v>
      </c>
      <c r="B49" s="404" t="s">
        <v>407</v>
      </c>
      <c r="C49" s="402">
        <v>1</v>
      </c>
      <c r="D49" s="403">
        <v>40</v>
      </c>
      <c r="E49" s="403" t="s">
        <v>215</v>
      </c>
      <c r="F49" s="400" t="s">
        <v>177</v>
      </c>
      <c r="G49" s="400" t="s">
        <v>462</v>
      </c>
      <c r="H49" s="400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ht="24" customHeight="1" x14ac:dyDescent="0.35">
      <c r="A50" s="400" t="s">
        <v>705</v>
      </c>
      <c r="B50" s="404" t="s">
        <v>407</v>
      </c>
      <c r="C50" s="402">
        <v>1</v>
      </c>
      <c r="D50" s="403">
        <v>40</v>
      </c>
      <c r="E50" s="403" t="s">
        <v>215</v>
      </c>
      <c r="F50" s="400" t="s">
        <v>177</v>
      </c>
      <c r="G50" s="400" t="s">
        <v>462</v>
      </c>
      <c r="H50" s="400" t="s">
        <v>497</v>
      </c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spans="1:26" ht="24" customHeight="1" x14ac:dyDescent="0.35">
      <c r="A51" s="400" t="s">
        <v>706</v>
      </c>
      <c r="B51" s="404" t="s">
        <v>407</v>
      </c>
      <c r="C51" s="402">
        <v>1</v>
      </c>
      <c r="D51" s="403">
        <v>40</v>
      </c>
      <c r="E51" s="403" t="s">
        <v>215</v>
      </c>
      <c r="F51" s="400" t="s">
        <v>177</v>
      </c>
      <c r="G51" s="400" t="s">
        <v>462</v>
      </c>
      <c r="H51" s="400" t="s">
        <v>690</v>
      </c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spans="1:26" ht="24" customHeight="1" x14ac:dyDescent="0.35">
      <c r="A52" s="400" t="s">
        <v>408</v>
      </c>
      <c r="B52" s="404" t="s">
        <v>409</v>
      </c>
      <c r="C52" s="402">
        <v>1</v>
      </c>
      <c r="D52" s="403">
        <v>40</v>
      </c>
      <c r="E52" s="403" t="s">
        <v>215</v>
      </c>
      <c r="F52" s="400" t="s">
        <v>164</v>
      </c>
      <c r="G52" s="400" t="s">
        <v>462</v>
      </c>
      <c r="H52" s="400" t="s">
        <v>159</v>
      </c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spans="1:26" ht="24" customHeight="1" x14ac:dyDescent="0.35">
      <c r="A53" s="400" t="s">
        <v>410</v>
      </c>
      <c r="B53" s="404" t="s">
        <v>411</v>
      </c>
      <c r="C53" s="402">
        <v>1</v>
      </c>
      <c r="D53" s="403">
        <v>40</v>
      </c>
      <c r="E53" s="403" t="s">
        <v>215</v>
      </c>
      <c r="F53" s="400" t="s">
        <v>164</v>
      </c>
      <c r="G53" s="400" t="s">
        <v>462</v>
      </c>
      <c r="H53" s="400" t="s">
        <v>159</v>
      </c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spans="1:26" ht="24" customHeight="1" x14ac:dyDescent="0.35">
      <c r="A54" s="400" t="s">
        <v>145</v>
      </c>
      <c r="B54" s="404" t="s">
        <v>148</v>
      </c>
      <c r="C54" s="402">
        <v>1</v>
      </c>
      <c r="D54" s="403">
        <v>40</v>
      </c>
      <c r="E54" s="403" t="s">
        <v>215</v>
      </c>
      <c r="F54" s="400" t="s">
        <v>177</v>
      </c>
      <c r="G54" s="400" t="s">
        <v>461</v>
      </c>
      <c r="H54" s="400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spans="1:26" ht="24" customHeight="1" x14ac:dyDescent="0.35">
      <c r="A55" s="400" t="s">
        <v>707</v>
      </c>
      <c r="B55" s="404" t="s">
        <v>148</v>
      </c>
      <c r="C55" s="402">
        <v>1</v>
      </c>
      <c r="D55" s="403">
        <v>40</v>
      </c>
      <c r="E55" s="403" t="s">
        <v>215</v>
      </c>
      <c r="F55" s="400" t="s">
        <v>177</v>
      </c>
      <c r="G55" s="400" t="s">
        <v>461</v>
      </c>
      <c r="H55" s="400" t="s">
        <v>497</v>
      </c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 ht="24" customHeight="1" x14ac:dyDescent="0.35">
      <c r="A56" s="400" t="s">
        <v>708</v>
      </c>
      <c r="B56" s="404" t="s">
        <v>148</v>
      </c>
      <c r="C56" s="402">
        <v>1</v>
      </c>
      <c r="D56" s="403">
        <v>40</v>
      </c>
      <c r="E56" s="403" t="s">
        <v>215</v>
      </c>
      <c r="F56" s="400" t="s">
        <v>177</v>
      </c>
      <c r="G56" s="400" t="s">
        <v>461</v>
      </c>
      <c r="H56" s="400" t="s">
        <v>690</v>
      </c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 ht="24" customHeight="1" x14ac:dyDescent="0.35">
      <c r="A57" s="400" t="s">
        <v>412</v>
      </c>
      <c r="B57" s="404" t="s">
        <v>413</v>
      </c>
      <c r="C57" s="402">
        <v>1</v>
      </c>
      <c r="D57" s="403">
        <v>40</v>
      </c>
      <c r="E57" s="403" t="s">
        <v>240</v>
      </c>
      <c r="F57" s="400" t="s">
        <v>164</v>
      </c>
      <c r="G57" s="400" t="s">
        <v>461</v>
      </c>
      <c r="H57" s="400" t="s">
        <v>159</v>
      </c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 ht="24" customHeight="1" x14ac:dyDescent="0.35">
      <c r="A58" s="400" t="s">
        <v>414</v>
      </c>
      <c r="B58" s="404" t="s">
        <v>415</v>
      </c>
      <c r="C58" s="402">
        <v>1</v>
      </c>
      <c r="D58" s="403">
        <v>40</v>
      </c>
      <c r="E58" s="403" t="s">
        <v>240</v>
      </c>
      <c r="F58" s="400" t="s">
        <v>164</v>
      </c>
      <c r="G58" s="400" t="s">
        <v>461</v>
      </c>
      <c r="H58" s="400" t="s">
        <v>159</v>
      </c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ht="24" customHeight="1" x14ac:dyDescent="0.35">
      <c r="A59" s="400" t="s">
        <v>416</v>
      </c>
      <c r="B59" s="404" t="s">
        <v>417</v>
      </c>
      <c r="C59" s="402">
        <v>1</v>
      </c>
      <c r="D59" s="403">
        <v>40</v>
      </c>
      <c r="E59" s="403" t="s">
        <v>215</v>
      </c>
      <c r="F59" s="400" t="s">
        <v>177</v>
      </c>
      <c r="G59" s="400" t="s">
        <v>463</v>
      </c>
      <c r="H59" s="400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ht="24" customHeight="1" x14ac:dyDescent="0.35">
      <c r="A60" s="400" t="s">
        <v>709</v>
      </c>
      <c r="B60" s="404" t="s">
        <v>417</v>
      </c>
      <c r="C60" s="402">
        <v>1</v>
      </c>
      <c r="D60" s="403">
        <v>40</v>
      </c>
      <c r="E60" s="403" t="s">
        <v>215</v>
      </c>
      <c r="F60" s="400" t="s">
        <v>177</v>
      </c>
      <c r="G60" s="400" t="s">
        <v>463</v>
      </c>
      <c r="H60" s="400" t="s">
        <v>497</v>
      </c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ht="24" customHeight="1" x14ac:dyDescent="0.35">
      <c r="A61" s="400" t="s">
        <v>710</v>
      </c>
      <c r="B61" s="404" t="s">
        <v>417</v>
      </c>
      <c r="C61" s="402">
        <v>1</v>
      </c>
      <c r="D61" s="403">
        <v>40</v>
      </c>
      <c r="E61" s="403" t="s">
        <v>215</v>
      </c>
      <c r="F61" s="400" t="s">
        <v>177</v>
      </c>
      <c r="G61" s="400" t="s">
        <v>463</v>
      </c>
      <c r="H61" s="400" t="s">
        <v>690</v>
      </c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ht="24" customHeight="1" x14ac:dyDescent="0.35">
      <c r="A62" s="400" t="s">
        <v>418</v>
      </c>
      <c r="B62" s="404" t="s">
        <v>419</v>
      </c>
      <c r="C62" s="402">
        <v>1</v>
      </c>
      <c r="D62" s="403">
        <v>40</v>
      </c>
      <c r="E62" s="403" t="s">
        <v>240</v>
      </c>
      <c r="F62" s="400" t="s">
        <v>164</v>
      </c>
      <c r="G62" s="400" t="s">
        <v>463</v>
      </c>
      <c r="H62" s="400" t="s">
        <v>159</v>
      </c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ht="24" customHeight="1" x14ac:dyDescent="0.35">
      <c r="A63" s="400" t="s">
        <v>420</v>
      </c>
      <c r="B63" s="404" t="s">
        <v>421</v>
      </c>
      <c r="C63" s="402">
        <v>1</v>
      </c>
      <c r="D63" s="403">
        <v>40</v>
      </c>
      <c r="E63" s="403" t="s">
        <v>240</v>
      </c>
      <c r="F63" s="400" t="s">
        <v>164</v>
      </c>
      <c r="G63" s="400" t="s">
        <v>463</v>
      </c>
      <c r="H63" s="400" t="s">
        <v>159</v>
      </c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ht="24" customHeight="1" x14ac:dyDescent="0.35">
      <c r="A64" s="400" t="s">
        <v>422</v>
      </c>
      <c r="B64" s="404" t="s">
        <v>423</v>
      </c>
      <c r="C64" s="402">
        <v>1</v>
      </c>
      <c r="D64" s="403">
        <v>40</v>
      </c>
      <c r="E64" s="403" t="s">
        <v>215</v>
      </c>
      <c r="F64" s="400" t="s">
        <v>177</v>
      </c>
      <c r="G64" s="400" t="s">
        <v>464</v>
      </c>
      <c r="H64" s="400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ht="24" customHeight="1" x14ac:dyDescent="0.35">
      <c r="A65" s="400" t="s">
        <v>711</v>
      </c>
      <c r="B65" s="404" t="s">
        <v>423</v>
      </c>
      <c r="C65" s="402">
        <v>1</v>
      </c>
      <c r="D65" s="403">
        <v>40</v>
      </c>
      <c r="E65" s="403" t="s">
        <v>215</v>
      </c>
      <c r="F65" s="400" t="s">
        <v>177</v>
      </c>
      <c r="G65" s="400" t="s">
        <v>464</v>
      </c>
      <c r="H65" s="406" t="s">
        <v>497</v>
      </c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24" customHeight="1" x14ac:dyDescent="0.35">
      <c r="A66" s="400" t="s">
        <v>712</v>
      </c>
      <c r="B66" s="404" t="s">
        <v>423</v>
      </c>
      <c r="C66" s="402">
        <v>1</v>
      </c>
      <c r="D66" s="403">
        <v>40</v>
      </c>
      <c r="E66" s="403" t="s">
        <v>215</v>
      </c>
      <c r="F66" s="400" t="s">
        <v>177</v>
      </c>
      <c r="G66" s="400" t="s">
        <v>464</v>
      </c>
      <c r="H66" s="400" t="s">
        <v>690</v>
      </c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ht="24" customHeight="1" x14ac:dyDescent="0.35">
      <c r="A67" s="400" t="s">
        <v>424</v>
      </c>
      <c r="B67" s="404" t="s">
        <v>425</v>
      </c>
      <c r="C67" s="402">
        <v>1</v>
      </c>
      <c r="D67" s="403">
        <v>40</v>
      </c>
      <c r="E67" s="403" t="s">
        <v>240</v>
      </c>
      <c r="F67" s="400" t="s">
        <v>164</v>
      </c>
      <c r="G67" s="400" t="s">
        <v>464</v>
      </c>
      <c r="H67" s="400" t="s">
        <v>159</v>
      </c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24" customHeight="1" x14ac:dyDescent="0.35">
      <c r="A68" s="400" t="s">
        <v>426</v>
      </c>
      <c r="B68" s="404" t="s">
        <v>427</v>
      </c>
      <c r="C68" s="402">
        <v>1</v>
      </c>
      <c r="D68" s="403">
        <v>40</v>
      </c>
      <c r="E68" s="403" t="s">
        <v>240</v>
      </c>
      <c r="F68" s="400" t="s">
        <v>164</v>
      </c>
      <c r="G68" s="400" t="s">
        <v>464</v>
      </c>
      <c r="H68" s="400" t="s">
        <v>159</v>
      </c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ht="24" customHeight="1" x14ac:dyDescent="0.35">
      <c r="A69" s="400" t="s">
        <v>214</v>
      </c>
      <c r="B69" s="404" t="s">
        <v>176</v>
      </c>
      <c r="C69" s="402">
        <v>7</v>
      </c>
      <c r="D69" s="403">
        <v>280</v>
      </c>
      <c r="E69" s="403" t="s">
        <v>215</v>
      </c>
      <c r="F69" s="400" t="s">
        <v>177</v>
      </c>
      <c r="G69" s="400" t="s">
        <v>459</v>
      </c>
      <c r="H69" s="400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ht="24" customHeight="1" x14ac:dyDescent="0.35">
      <c r="A70" s="400" t="s">
        <v>494</v>
      </c>
      <c r="B70" s="404" t="s">
        <v>176</v>
      </c>
      <c r="C70" s="402">
        <v>6</v>
      </c>
      <c r="D70" s="403">
        <v>240</v>
      </c>
      <c r="E70" s="403" t="s">
        <v>215</v>
      </c>
      <c r="F70" s="400" t="s">
        <v>177</v>
      </c>
      <c r="G70" s="400" t="s">
        <v>459</v>
      </c>
      <c r="H70" s="400" t="s">
        <v>497</v>
      </c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ht="24" customHeight="1" x14ac:dyDescent="0.35">
      <c r="A71" s="400" t="s">
        <v>713</v>
      </c>
      <c r="B71" s="404" t="s">
        <v>176</v>
      </c>
      <c r="C71" s="402">
        <v>6</v>
      </c>
      <c r="D71" s="403">
        <v>240</v>
      </c>
      <c r="E71" s="403" t="s">
        <v>215</v>
      </c>
      <c r="F71" s="400" t="s">
        <v>177</v>
      </c>
      <c r="G71" s="400" t="s">
        <v>459</v>
      </c>
      <c r="H71" s="400" t="s">
        <v>690</v>
      </c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ht="24" customHeight="1" x14ac:dyDescent="0.35">
      <c r="A72" s="400" t="s">
        <v>216</v>
      </c>
      <c r="B72" s="404" t="s">
        <v>217</v>
      </c>
      <c r="C72" s="402">
        <v>1</v>
      </c>
      <c r="D72" s="403">
        <v>40</v>
      </c>
      <c r="E72" s="403" t="s">
        <v>218</v>
      </c>
      <c r="F72" s="400" t="s">
        <v>164</v>
      </c>
      <c r="G72" s="400" t="s">
        <v>459</v>
      </c>
      <c r="H72" s="406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ht="24" customHeight="1" x14ac:dyDescent="0.35">
      <c r="A73" s="400" t="s">
        <v>219</v>
      </c>
      <c r="B73" s="404" t="s">
        <v>178</v>
      </c>
      <c r="C73" s="402">
        <v>5</v>
      </c>
      <c r="D73" s="403">
        <v>200</v>
      </c>
      <c r="E73" s="403" t="s">
        <v>215</v>
      </c>
      <c r="F73" s="400" t="s">
        <v>177</v>
      </c>
      <c r="G73" s="400" t="s">
        <v>460</v>
      </c>
      <c r="H73" s="400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ht="24" customHeight="1" x14ac:dyDescent="0.35">
      <c r="A74" s="400" t="s">
        <v>714</v>
      </c>
      <c r="B74" s="404" t="s">
        <v>178</v>
      </c>
      <c r="C74" s="402">
        <v>6</v>
      </c>
      <c r="D74" s="403">
        <v>240</v>
      </c>
      <c r="E74" s="403" t="s">
        <v>215</v>
      </c>
      <c r="F74" s="400" t="s">
        <v>177</v>
      </c>
      <c r="G74" s="400" t="s">
        <v>460</v>
      </c>
      <c r="H74" s="400" t="s">
        <v>497</v>
      </c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ht="24" customHeight="1" x14ac:dyDescent="0.35">
      <c r="A75" s="400" t="s">
        <v>715</v>
      </c>
      <c r="B75" s="404" t="s">
        <v>178</v>
      </c>
      <c r="C75" s="402">
        <v>6</v>
      </c>
      <c r="D75" s="403">
        <v>240</v>
      </c>
      <c r="E75" s="403" t="s">
        <v>215</v>
      </c>
      <c r="F75" s="400" t="s">
        <v>177</v>
      </c>
      <c r="G75" s="400" t="s">
        <v>460</v>
      </c>
      <c r="H75" s="400" t="s">
        <v>690</v>
      </c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ht="24" customHeight="1" x14ac:dyDescent="0.35">
      <c r="A76" s="400" t="s">
        <v>220</v>
      </c>
      <c r="B76" s="404" t="s">
        <v>221</v>
      </c>
      <c r="C76" s="402">
        <v>1</v>
      </c>
      <c r="D76" s="403">
        <v>40</v>
      </c>
      <c r="E76" s="403" t="s">
        <v>215</v>
      </c>
      <c r="F76" s="400" t="s">
        <v>164</v>
      </c>
      <c r="G76" s="400" t="s">
        <v>460</v>
      </c>
      <c r="H76" s="400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ht="24" customHeight="1" x14ac:dyDescent="0.35">
      <c r="A77" s="400" t="s">
        <v>222</v>
      </c>
      <c r="B77" s="404" t="s">
        <v>192</v>
      </c>
      <c r="C77" s="402">
        <v>5</v>
      </c>
      <c r="D77" s="403">
        <v>200</v>
      </c>
      <c r="E77" s="403" t="s">
        <v>215</v>
      </c>
      <c r="F77" s="400" t="s">
        <v>177</v>
      </c>
      <c r="G77" s="400" t="s">
        <v>462</v>
      </c>
      <c r="H77" s="400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ht="24" customHeight="1" x14ac:dyDescent="0.35">
      <c r="A78" s="400" t="s">
        <v>716</v>
      </c>
      <c r="B78" s="404" t="s">
        <v>192</v>
      </c>
      <c r="C78" s="402">
        <v>6</v>
      </c>
      <c r="D78" s="403">
        <v>240</v>
      </c>
      <c r="E78" s="403" t="s">
        <v>215</v>
      </c>
      <c r="F78" s="400" t="s">
        <v>177</v>
      </c>
      <c r="G78" s="400" t="s">
        <v>462</v>
      </c>
      <c r="H78" s="400" t="s">
        <v>497</v>
      </c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ht="24" customHeight="1" x14ac:dyDescent="0.35">
      <c r="A79" s="400" t="s">
        <v>717</v>
      </c>
      <c r="B79" s="404" t="s">
        <v>192</v>
      </c>
      <c r="C79" s="402">
        <v>6</v>
      </c>
      <c r="D79" s="403">
        <v>240</v>
      </c>
      <c r="E79" s="403" t="s">
        <v>215</v>
      </c>
      <c r="F79" s="400" t="s">
        <v>177</v>
      </c>
      <c r="G79" s="400" t="s">
        <v>462</v>
      </c>
      <c r="H79" s="406" t="s">
        <v>690</v>
      </c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ht="24" customHeight="1" x14ac:dyDescent="0.35">
      <c r="A80" s="400" t="s">
        <v>223</v>
      </c>
      <c r="B80" s="404" t="s">
        <v>224</v>
      </c>
      <c r="C80" s="402">
        <v>1</v>
      </c>
      <c r="D80" s="403">
        <v>40</v>
      </c>
      <c r="E80" s="403" t="s">
        <v>215</v>
      </c>
      <c r="F80" s="400" t="s">
        <v>164</v>
      </c>
      <c r="G80" s="400" t="s">
        <v>462</v>
      </c>
      <c r="H80" s="400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ht="24" customHeight="1" x14ac:dyDescent="0.35">
      <c r="A81" s="400" t="s">
        <v>132</v>
      </c>
      <c r="B81" s="404" t="s">
        <v>133</v>
      </c>
      <c r="C81" s="402">
        <v>4</v>
      </c>
      <c r="D81" s="403">
        <v>160</v>
      </c>
      <c r="E81" s="403" t="s">
        <v>215</v>
      </c>
      <c r="F81" s="400" t="s">
        <v>177</v>
      </c>
      <c r="G81" s="400" t="s">
        <v>461</v>
      </c>
      <c r="H81" s="400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ht="24" customHeight="1" x14ac:dyDescent="0.35">
      <c r="A82" s="400" t="s">
        <v>718</v>
      </c>
      <c r="B82" s="404" t="s">
        <v>133</v>
      </c>
      <c r="C82" s="402">
        <v>4</v>
      </c>
      <c r="D82" s="403">
        <v>160</v>
      </c>
      <c r="E82" s="403" t="s">
        <v>215</v>
      </c>
      <c r="F82" s="400" t="s">
        <v>177</v>
      </c>
      <c r="G82" s="400" t="s">
        <v>461</v>
      </c>
      <c r="H82" s="400" t="s">
        <v>497</v>
      </c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ht="24" customHeight="1" x14ac:dyDescent="0.35">
      <c r="A83" s="400" t="s">
        <v>719</v>
      </c>
      <c r="B83" s="404" t="s">
        <v>133</v>
      </c>
      <c r="C83" s="402">
        <v>4</v>
      </c>
      <c r="D83" s="403">
        <v>160</v>
      </c>
      <c r="E83" s="403" t="s">
        <v>215</v>
      </c>
      <c r="F83" s="400" t="s">
        <v>177</v>
      </c>
      <c r="G83" s="400" t="s">
        <v>461</v>
      </c>
      <c r="H83" s="400" t="s">
        <v>690</v>
      </c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ht="24" customHeight="1" x14ac:dyDescent="0.35">
      <c r="A84" s="400" t="s">
        <v>225</v>
      </c>
      <c r="B84" s="404" t="s">
        <v>226</v>
      </c>
      <c r="C84" s="402">
        <v>1</v>
      </c>
      <c r="D84" s="403">
        <v>40</v>
      </c>
      <c r="E84" s="403" t="s">
        <v>215</v>
      </c>
      <c r="F84" s="400" t="s">
        <v>164</v>
      </c>
      <c r="G84" s="400" t="s">
        <v>461</v>
      </c>
      <c r="H84" s="400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ht="24" customHeight="1" x14ac:dyDescent="0.35">
      <c r="A85" s="400" t="s">
        <v>227</v>
      </c>
      <c r="B85" s="404" t="s">
        <v>197</v>
      </c>
      <c r="C85" s="402">
        <v>4</v>
      </c>
      <c r="D85" s="403">
        <v>160</v>
      </c>
      <c r="E85" s="403" t="s">
        <v>215</v>
      </c>
      <c r="F85" s="400" t="s">
        <v>177</v>
      </c>
      <c r="G85" s="400" t="s">
        <v>463</v>
      </c>
      <c r="H85" s="400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ht="24" customHeight="1" x14ac:dyDescent="0.35">
      <c r="A86" s="400" t="s">
        <v>720</v>
      </c>
      <c r="B86" s="404" t="s">
        <v>197</v>
      </c>
      <c r="C86" s="402">
        <v>4</v>
      </c>
      <c r="D86" s="403">
        <v>160</v>
      </c>
      <c r="E86" s="403" t="s">
        <v>215</v>
      </c>
      <c r="F86" s="400" t="s">
        <v>177</v>
      </c>
      <c r="G86" s="400" t="s">
        <v>463</v>
      </c>
      <c r="H86" s="406" t="s">
        <v>497</v>
      </c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ht="24" customHeight="1" x14ac:dyDescent="0.35">
      <c r="A87" s="400" t="s">
        <v>721</v>
      </c>
      <c r="B87" s="404" t="s">
        <v>197</v>
      </c>
      <c r="C87" s="402">
        <v>4</v>
      </c>
      <c r="D87" s="403">
        <v>160</v>
      </c>
      <c r="E87" s="403" t="s">
        <v>215</v>
      </c>
      <c r="F87" s="400" t="s">
        <v>177</v>
      </c>
      <c r="G87" s="400" t="s">
        <v>463</v>
      </c>
      <c r="H87" s="400" t="s">
        <v>690</v>
      </c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ht="24" customHeight="1" x14ac:dyDescent="0.35">
      <c r="A88" s="400" t="s">
        <v>228</v>
      </c>
      <c r="B88" s="404" t="s">
        <v>229</v>
      </c>
      <c r="C88" s="402">
        <v>1</v>
      </c>
      <c r="D88" s="403">
        <v>40</v>
      </c>
      <c r="E88" s="403" t="s">
        <v>215</v>
      </c>
      <c r="F88" s="400" t="s">
        <v>164</v>
      </c>
      <c r="G88" s="400" t="s">
        <v>463</v>
      </c>
      <c r="H88" s="406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ht="24" customHeight="1" x14ac:dyDescent="0.35">
      <c r="A89" s="400" t="s">
        <v>230</v>
      </c>
      <c r="B89" s="404" t="s">
        <v>198</v>
      </c>
      <c r="C89" s="402">
        <v>4</v>
      </c>
      <c r="D89" s="403">
        <v>160</v>
      </c>
      <c r="E89" s="403" t="s">
        <v>215</v>
      </c>
      <c r="F89" s="400" t="s">
        <v>177</v>
      </c>
      <c r="G89" s="400" t="s">
        <v>464</v>
      </c>
      <c r="H89" s="406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ht="24" customHeight="1" x14ac:dyDescent="0.35">
      <c r="A90" s="400" t="s">
        <v>722</v>
      </c>
      <c r="B90" s="404" t="s">
        <v>198</v>
      </c>
      <c r="C90" s="402">
        <v>4</v>
      </c>
      <c r="D90" s="403">
        <v>160</v>
      </c>
      <c r="E90" s="403" t="s">
        <v>215</v>
      </c>
      <c r="F90" s="400" t="s">
        <v>177</v>
      </c>
      <c r="G90" s="400" t="s">
        <v>464</v>
      </c>
      <c r="H90" s="400" t="s">
        <v>497</v>
      </c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ht="24" customHeight="1" x14ac:dyDescent="0.35">
      <c r="A91" s="400" t="s">
        <v>723</v>
      </c>
      <c r="B91" s="404" t="s">
        <v>198</v>
      </c>
      <c r="C91" s="402">
        <v>4</v>
      </c>
      <c r="D91" s="403">
        <v>160</v>
      </c>
      <c r="E91" s="403" t="s">
        <v>215</v>
      </c>
      <c r="F91" s="400" t="s">
        <v>177</v>
      </c>
      <c r="G91" s="400" t="s">
        <v>464</v>
      </c>
      <c r="H91" s="400" t="s">
        <v>690</v>
      </c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ht="24" customHeight="1" x14ac:dyDescent="0.35">
      <c r="A92" s="400" t="s">
        <v>231</v>
      </c>
      <c r="B92" s="404" t="s">
        <v>232</v>
      </c>
      <c r="C92" s="402">
        <v>1</v>
      </c>
      <c r="D92" s="403">
        <v>40</v>
      </c>
      <c r="E92" s="403" t="s">
        <v>215</v>
      </c>
      <c r="F92" s="400" t="s">
        <v>164</v>
      </c>
      <c r="G92" s="400" t="s">
        <v>464</v>
      </c>
      <c r="H92" s="406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ht="24" customHeight="1" x14ac:dyDescent="0.35">
      <c r="A93" s="400" t="s">
        <v>306</v>
      </c>
      <c r="B93" s="404" t="s">
        <v>307</v>
      </c>
      <c r="C93" s="402">
        <v>1</v>
      </c>
      <c r="D93" s="403">
        <v>40</v>
      </c>
      <c r="E93" s="403" t="s">
        <v>215</v>
      </c>
      <c r="F93" s="400" t="s">
        <v>177</v>
      </c>
      <c r="G93" s="400" t="s">
        <v>459</v>
      </c>
      <c r="H93" s="406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ht="24" customHeight="1" x14ac:dyDescent="0.35">
      <c r="A94" s="400" t="s">
        <v>724</v>
      </c>
      <c r="B94" s="404" t="s">
        <v>307</v>
      </c>
      <c r="C94" s="402">
        <v>1</v>
      </c>
      <c r="D94" s="403">
        <v>40</v>
      </c>
      <c r="E94" s="403" t="s">
        <v>215</v>
      </c>
      <c r="F94" s="400" t="s">
        <v>177</v>
      </c>
      <c r="G94" s="400" t="s">
        <v>459</v>
      </c>
      <c r="H94" s="400" t="s">
        <v>497</v>
      </c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ht="24" customHeight="1" x14ac:dyDescent="0.35">
      <c r="A95" s="400" t="s">
        <v>725</v>
      </c>
      <c r="B95" s="404" t="s">
        <v>307</v>
      </c>
      <c r="C95" s="402">
        <v>1</v>
      </c>
      <c r="D95" s="403">
        <v>40</v>
      </c>
      <c r="E95" s="403" t="s">
        <v>215</v>
      </c>
      <c r="F95" s="400" t="s">
        <v>177</v>
      </c>
      <c r="G95" s="400" t="s">
        <v>459</v>
      </c>
      <c r="H95" s="400" t="s">
        <v>690</v>
      </c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ht="24" customHeight="1" x14ac:dyDescent="0.35">
      <c r="A96" s="400" t="s">
        <v>308</v>
      </c>
      <c r="B96" s="404" t="s">
        <v>309</v>
      </c>
      <c r="C96" s="402">
        <v>1</v>
      </c>
      <c r="D96" s="403">
        <v>40</v>
      </c>
      <c r="E96" s="403" t="s">
        <v>215</v>
      </c>
      <c r="F96" s="400" t="s">
        <v>164</v>
      </c>
      <c r="G96" s="400" t="s">
        <v>459</v>
      </c>
      <c r="H96" s="406" t="s">
        <v>159</v>
      </c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ht="24" customHeight="1" x14ac:dyDescent="0.35">
      <c r="A97" s="400" t="s">
        <v>310</v>
      </c>
      <c r="B97" s="404" t="s">
        <v>311</v>
      </c>
      <c r="C97" s="402">
        <v>1</v>
      </c>
      <c r="D97" s="403">
        <v>40</v>
      </c>
      <c r="E97" s="403" t="s">
        <v>215</v>
      </c>
      <c r="F97" s="400" t="s">
        <v>177</v>
      </c>
      <c r="G97" s="400" t="s">
        <v>460</v>
      </c>
      <c r="H97" s="406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ht="24" customHeight="1" x14ac:dyDescent="0.35">
      <c r="A98" s="400" t="s">
        <v>726</v>
      </c>
      <c r="B98" s="404" t="s">
        <v>311</v>
      </c>
      <c r="C98" s="402">
        <v>1</v>
      </c>
      <c r="D98" s="403">
        <v>40</v>
      </c>
      <c r="E98" s="403" t="s">
        <v>215</v>
      </c>
      <c r="F98" s="400" t="s">
        <v>177</v>
      </c>
      <c r="G98" s="400" t="s">
        <v>460</v>
      </c>
      <c r="H98" s="400" t="s">
        <v>497</v>
      </c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ht="24" customHeight="1" x14ac:dyDescent="0.35">
      <c r="A99" s="400" t="s">
        <v>727</v>
      </c>
      <c r="B99" s="404" t="s">
        <v>311</v>
      </c>
      <c r="C99" s="402">
        <v>1</v>
      </c>
      <c r="D99" s="403">
        <v>40</v>
      </c>
      <c r="E99" s="403" t="s">
        <v>215</v>
      </c>
      <c r="F99" s="400" t="s">
        <v>177</v>
      </c>
      <c r="G99" s="400" t="s">
        <v>460</v>
      </c>
      <c r="H99" s="400" t="s">
        <v>690</v>
      </c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ht="24" customHeight="1" x14ac:dyDescent="0.35">
      <c r="A100" s="400" t="s">
        <v>312</v>
      </c>
      <c r="B100" s="404" t="s">
        <v>313</v>
      </c>
      <c r="C100" s="402">
        <v>1</v>
      </c>
      <c r="D100" s="403">
        <v>40</v>
      </c>
      <c r="E100" s="403" t="s">
        <v>215</v>
      </c>
      <c r="F100" s="400" t="s">
        <v>164</v>
      </c>
      <c r="G100" s="400" t="s">
        <v>460</v>
      </c>
      <c r="H100" s="400" t="s">
        <v>159</v>
      </c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ht="24" customHeight="1" x14ac:dyDescent="0.35">
      <c r="A101" s="400" t="s">
        <v>314</v>
      </c>
      <c r="B101" s="404" t="s">
        <v>315</v>
      </c>
      <c r="C101" s="402">
        <v>1</v>
      </c>
      <c r="D101" s="403">
        <v>40</v>
      </c>
      <c r="E101" s="403" t="s">
        <v>215</v>
      </c>
      <c r="F101" s="400" t="s">
        <v>177</v>
      </c>
      <c r="G101" s="400" t="s">
        <v>462</v>
      </c>
      <c r="H101" s="400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ht="24" customHeight="1" x14ac:dyDescent="0.35">
      <c r="A102" s="400" t="s">
        <v>728</v>
      </c>
      <c r="B102" s="404" t="s">
        <v>315</v>
      </c>
      <c r="C102" s="402">
        <v>1</v>
      </c>
      <c r="D102" s="403">
        <v>40</v>
      </c>
      <c r="E102" s="403" t="s">
        <v>215</v>
      </c>
      <c r="F102" s="400" t="s">
        <v>177</v>
      </c>
      <c r="G102" s="400" t="s">
        <v>462</v>
      </c>
      <c r="H102" s="406" t="s">
        <v>497</v>
      </c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 ht="24" customHeight="1" x14ac:dyDescent="0.35">
      <c r="A103" s="400" t="s">
        <v>729</v>
      </c>
      <c r="B103" s="404" t="s">
        <v>315</v>
      </c>
      <c r="C103" s="402">
        <v>1</v>
      </c>
      <c r="D103" s="403">
        <v>40</v>
      </c>
      <c r="E103" s="403" t="s">
        <v>215</v>
      </c>
      <c r="F103" s="400" t="s">
        <v>177</v>
      </c>
      <c r="G103" s="400" t="s">
        <v>462</v>
      </c>
      <c r="H103" s="406" t="s">
        <v>690</v>
      </c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 ht="24" customHeight="1" x14ac:dyDescent="0.35">
      <c r="A104" s="400" t="s">
        <v>316</v>
      </c>
      <c r="B104" s="404" t="s">
        <v>317</v>
      </c>
      <c r="C104" s="402">
        <v>1</v>
      </c>
      <c r="D104" s="403">
        <v>40</v>
      </c>
      <c r="E104" s="403" t="s">
        <v>215</v>
      </c>
      <c r="F104" s="400" t="s">
        <v>164</v>
      </c>
      <c r="G104" s="400" t="s">
        <v>462</v>
      </c>
      <c r="H104" s="400" t="s">
        <v>159</v>
      </c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ht="24" customHeight="1" x14ac:dyDescent="0.35">
      <c r="A105" s="400" t="s">
        <v>141</v>
      </c>
      <c r="B105" s="404" t="s">
        <v>142</v>
      </c>
      <c r="C105" s="402">
        <v>2</v>
      </c>
      <c r="D105" s="403">
        <v>80</v>
      </c>
      <c r="E105" s="403" t="s">
        <v>215</v>
      </c>
      <c r="F105" s="400" t="s">
        <v>177</v>
      </c>
      <c r="G105" s="400" t="s">
        <v>461</v>
      </c>
      <c r="H105" s="400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ht="24" customHeight="1" x14ac:dyDescent="0.35">
      <c r="A106" s="400" t="s">
        <v>499</v>
      </c>
      <c r="B106" s="404" t="s">
        <v>142</v>
      </c>
      <c r="C106" s="402">
        <v>1</v>
      </c>
      <c r="D106" s="403">
        <v>40</v>
      </c>
      <c r="E106" s="403" t="s">
        <v>215</v>
      </c>
      <c r="F106" s="400" t="s">
        <v>177</v>
      </c>
      <c r="G106" s="400" t="s">
        <v>461</v>
      </c>
      <c r="H106" s="400" t="s">
        <v>498</v>
      </c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ht="24" customHeight="1" x14ac:dyDescent="0.35">
      <c r="A107" s="400" t="s">
        <v>730</v>
      </c>
      <c r="B107" s="404" t="s">
        <v>142</v>
      </c>
      <c r="C107" s="402">
        <v>1</v>
      </c>
      <c r="D107" s="403">
        <v>40</v>
      </c>
      <c r="E107" s="403" t="s">
        <v>215</v>
      </c>
      <c r="F107" s="400" t="s">
        <v>177</v>
      </c>
      <c r="G107" s="400" t="s">
        <v>461</v>
      </c>
      <c r="H107" s="400" t="s">
        <v>497</v>
      </c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ht="24" customHeight="1" x14ac:dyDescent="0.35">
      <c r="A108" s="400" t="s">
        <v>731</v>
      </c>
      <c r="B108" s="404" t="s">
        <v>142</v>
      </c>
      <c r="C108" s="402">
        <v>2</v>
      </c>
      <c r="D108" s="403">
        <v>80</v>
      </c>
      <c r="E108" s="403" t="s">
        <v>215</v>
      </c>
      <c r="F108" s="400" t="s">
        <v>177</v>
      </c>
      <c r="G108" s="400" t="s">
        <v>461</v>
      </c>
      <c r="H108" s="406" t="s">
        <v>690</v>
      </c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ht="24" customHeight="1" x14ac:dyDescent="0.35">
      <c r="A109" s="400" t="s">
        <v>318</v>
      </c>
      <c r="B109" s="404" t="s">
        <v>319</v>
      </c>
      <c r="C109" s="402">
        <v>1</v>
      </c>
      <c r="D109" s="403">
        <v>40</v>
      </c>
      <c r="E109" s="403" t="s">
        <v>215</v>
      </c>
      <c r="F109" s="400" t="s">
        <v>164</v>
      </c>
      <c r="G109" s="400" t="s">
        <v>461</v>
      </c>
      <c r="H109" s="406" t="s">
        <v>159</v>
      </c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ht="24" customHeight="1" x14ac:dyDescent="0.35">
      <c r="A110" s="400" t="s">
        <v>320</v>
      </c>
      <c r="B110" s="404" t="s">
        <v>321</v>
      </c>
      <c r="C110" s="402">
        <v>1</v>
      </c>
      <c r="D110" s="403">
        <v>40</v>
      </c>
      <c r="E110" s="403" t="s">
        <v>240</v>
      </c>
      <c r="F110" s="400" t="s">
        <v>164</v>
      </c>
      <c r="G110" s="400" t="s">
        <v>461</v>
      </c>
      <c r="H110" s="400" t="s">
        <v>159</v>
      </c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ht="24" customHeight="1" x14ac:dyDescent="0.35">
      <c r="A111" s="400" t="s">
        <v>322</v>
      </c>
      <c r="B111" s="404" t="s">
        <v>172</v>
      </c>
      <c r="C111" s="402">
        <v>1</v>
      </c>
      <c r="D111" s="403">
        <v>40</v>
      </c>
      <c r="E111" s="403" t="s">
        <v>240</v>
      </c>
      <c r="F111" s="400" t="s">
        <v>164</v>
      </c>
      <c r="G111" s="400" t="s">
        <v>461</v>
      </c>
      <c r="H111" s="400" t="s">
        <v>159</v>
      </c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ht="24" customHeight="1" x14ac:dyDescent="0.35">
      <c r="A112" s="400" t="s">
        <v>323</v>
      </c>
      <c r="B112" s="404" t="s">
        <v>324</v>
      </c>
      <c r="C112" s="402">
        <v>1</v>
      </c>
      <c r="D112" s="403">
        <v>40</v>
      </c>
      <c r="E112" s="403" t="s">
        <v>240</v>
      </c>
      <c r="F112" s="400" t="s">
        <v>164</v>
      </c>
      <c r="G112" s="400" t="s">
        <v>461</v>
      </c>
      <c r="H112" s="400" t="s">
        <v>159</v>
      </c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ht="24" customHeight="1" x14ac:dyDescent="0.35">
      <c r="A113" s="400" t="s">
        <v>325</v>
      </c>
      <c r="B113" s="404" t="s">
        <v>171</v>
      </c>
      <c r="C113" s="402">
        <v>1</v>
      </c>
      <c r="D113" s="403">
        <v>40</v>
      </c>
      <c r="E113" s="403" t="s">
        <v>240</v>
      </c>
      <c r="F113" s="400" t="s">
        <v>164</v>
      </c>
      <c r="G113" s="400" t="s">
        <v>461</v>
      </c>
      <c r="H113" s="400" t="s">
        <v>159</v>
      </c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ht="24" customHeight="1" x14ac:dyDescent="0.35">
      <c r="A114" s="400" t="s">
        <v>564</v>
      </c>
      <c r="B114" s="404" t="s">
        <v>680</v>
      </c>
      <c r="C114" s="402">
        <v>2</v>
      </c>
      <c r="D114" s="403">
        <v>80</v>
      </c>
      <c r="E114" s="403" t="s">
        <v>240</v>
      </c>
      <c r="F114" s="400" t="s">
        <v>164</v>
      </c>
      <c r="G114" s="400" t="s">
        <v>464</v>
      </c>
      <c r="H114" s="406" t="s">
        <v>159</v>
      </c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ht="24" customHeight="1" x14ac:dyDescent="0.35">
      <c r="A115" s="400" t="s">
        <v>326</v>
      </c>
      <c r="B115" s="404" t="s">
        <v>327</v>
      </c>
      <c r="C115" s="402">
        <v>2</v>
      </c>
      <c r="D115" s="403">
        <v>80</v>
      </c>
      <c r="E115" s="403" t="s">
        <v>215</v>
      </c>
      <c r="F115" s="400" t="s">
        <v>177</v>
      </c>
      <c r="G115" s="400" t="s">
        <v>463</v>
      </c>
      <c r="H115" s="406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ht="24" customHeight="1" x14ac:dyDescent="0.35">
      <c r="A116" s="400" t="s">
        <v>501</v>
      </c>
      <c r="B116" s="404" t="s">
        <v>327</v>
      </c>
      <c r="C116" s="402">
        <v>1</v>
      </c>
      <c r="D116" s="403">
        <v>40</v>
      </c>
      <c r="E116" s="403" t="s">
        <v>215</v>
      </c>
      <c r="F116" s="400" t="s">
        <v>177</v>
      </c>
      <c r="G116" s="400" t="s">
        <v>463</v>
      </c>
      <c r="H116" s="406" t="s">
        <v>498</v>
      </c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ht="24" customHeight="1" x14ac:dyDescent="0.35">
      <c r="A117" s="400" t="s">
        <v>732</v>
      </c>
      <c r="B117" s="404" t="s">
        <v>327</v>
      </c>
      <c r="C117" s="402">
        <v>1</v>
      </c>
      <c r="D117" s="403">
        <v>40</v>
      </c>
      <c r="E117" s="403" t="s">
        <v>215</v>
      </c>
      <c r="F117" s="400" t="s">
        <v>177</v>
      </c>
      <c r="G117" s="400" t="s">
        <v>463</v>
      </c>
      <c r="H117" s="406" t="s">
        <v>497</v>
      </c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ht="24" customHeight="1" x14ac:dyDescent="0.35">
      <c r="A118" s="400" t="s">
        <v>733</v>
      </c>
      <c r="B118" s="404" t="s">
        <v>327</v>
      </c>
      <c r="C118" s="402">
        <v>2</v>
      </c>
      <c r="D118" s="403">
        <v>80</v>
      </c>
      <c r="E118" s="403" t="s">
        <v>215</v>
      </c>
      <c r="F118" s="400" t="s">
        <v>177</v>
      </c>
      <c r="G118" s="400" t="s">
        <v>463</v>
      </c>
      <c r="H118" s="406" t="s">
        <v>690</v>
      </c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ht="24" customHeight="1" x14ac:dyDescent="0.35">
      <c r="A119" s="400" t="s">
        <v>328</v>
      </c>
      <c r="B119" s="404" t="s">
        <v>329</v>
      </c>
      <c r="C119" s="402">
        <v>1</v>
      </c>
      <c r="D119" s="403">
        <v>40</v>
      </c>
      <c r="E119" s="403" t="s">
        <v>215</v>
      </c>
      <c r="F119" s="400" t="s">
        <v>164</v>
      </c>
      <c r="G119" s="400" t="s">
        <v>463</v>
      </c>
      <c r="H119" s="406" t="s">
        <v>159</v>
      </c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ht="24" customHeight="1" x14ac:dyDescent="0.35">
      <c r="A120" s="400" t="s">
        <v>330</v>
      </c>
      <c r="B120" s="404" t="s">
        <v>331</v>
      </c>
      <c r="C120" s="402">
        <v>1</v>
      </c>
      <c r="D120" s="403">
        <v>40</v>
      </c>
      <c r="E120" s="403" t="s">
        <v>240</v>
      </c>
      <c r="F120" s="400" t="s">
        <v>164</v>
      </c>
      <c r="G120" s="400" t="s">
        <v>463</v>
      </c>
      <c r="H120" s="400" t="s">
        <v>159</v>
      </c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ht="24" customHeight="1" x14ac:dyDescent="0.35">
      <c r="A121" s="400" t="s">
        <v>332</v>
      </c>
      <c r="B121" s="404" t="s">
        <v>173</v>
      </c>
      <c r="C121" s="402">
        <v>1</v>
      </c>
      <c r="D121" s="403">
        <v>40</v>
      </c>
      <c r="E121" s="403" t="s">
        <v>240</v>
      </c>
      <c r="F121" s="400" t="s">
        <v>164</v>
      </c>
      <c r="G121" s="400" t="s">
        <v>463</v>
      </c>
      <c r="H121" s="400" t="s">
        <v>159</v>
      </c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ht="24" customHeight="1" x14ac:dyDescent="0.35">
      <c r="A122" s="400" t="s">
        <v>333</v>
      </c>
      <c r="B122" s="404" t="s">
        <v>334</v>
      </c>
      <c r="C122" s="402">
        <v>1</v>
      </c>
      <c r="D122" s="403">
        <v>40</v>
      </c>
      <c r="E122" s="403" t="s">
        <v>240</v>
      </c>
      <c r="F122" s="400" t="s">
        <v>164</v>
      </c>
      <c r="G122" s="400" t="s">
        <v>463</v>
      </c>
      <c r="H122" s="400" t="s">
        <v>159</v>
      </c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ht="24" customHeight="1" x14ac:dyDescent="0.35">
      <c r="A123" s="400" t="s">
        <v>335</v>
      </c>
      <c r="B123" s="404" t="s">
        <v>336</v>
      </c>
      <c r="C123" s="402">
        <v>1</v>
      </c>
      <c r="D123" s="403">
        <v>40</v>
      </c>
      <c r="E123" s="403" t="s">
        <v>240</v>
      </c>
      <c r="F123" s="400" t="s">
        <v>164</v>
      </c>
      <c r="G123" s="400" t="s">
        <v>463</v>
      </c>
      <c r="H123" s="400" t="s">
        <v>159</v>
      </c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ht="24" customHeight="1" x14ac:dyDescent="0.35">
      <c r="A124" s="400" t="s">
        <v>565</v>
      </c>
      <c r="B124" s="404" t="s">
        <v>681</v>
      </c>
      <c r="C124" s="402">
        <v>2</v>
      </c>
      <c r="D124" s="403">
        <v>80</v>
      </c>
      <c r="E124" s="403" t="s">
        <v>240</v>
      </c>
      <c r="F124" s="400" t="s">
        <v>164</v>
      </c>
      <c r="G124" s="400" t="s">
        <v>464</v>
      </c>
      <c r="H124" s="400" t="s">
        <v>159</v>
      </c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ht="24" customHeight="1" x14ac:dyDescent="0.35">
      <c r="A125" s="400" t="s">
        <v>337</v>
      </c>
      <c r="B125" s="404" t="s">
        <v>338</v>
      </c>
      <c r="C125" s="402">
        <v>2</v>
      </c>
      <c r="D125" s="403">
        <v>80</v>
      </c>
      <c r="E125" s="403" t="s">
        <v>215</v>
      </c>
      <c r="F125" s="400" t="s">
        <v>177</v>
      </c>
      <c r="G125" s="400" t="s">
        <v>464</v>
      </c>
      <c r="H125" s="400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ht="24" customHeight="1" x14ac:dyDescent="0.35">
      <c r="A126" s="400" t="s">
        <v>503</v>
      </c>
      <c r="B126" s="404" t="s">
        <v>338</v>
      </c>
      <c r="C126" s="402">
        <v>1</v>
      </c>
      <c r="D126" s="403">
        <v>40</v>
      </c>
      <c r="E126" s="403" t="s">
        <v>215</v>
      </c>
      <c r="F126" s="400" t="s">
        <v>177</v>
      </c>
      <c r="G126" s="400" t="s">
        <v>464</v>
      </c>
      <c r="H126" s="400" t="s">
        <v>498</v>
      </c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ht="24" customHeight="1" x14ac:dyDescent="0.35">
      <c r="A127" s="400" t="s">
        <v>734</v>
      </c>
      <c r="B127" s="404" t="s">
        <v>338</v>
      </c>
      <c r="C127" s="402">
        <v>1</v>
      </c>
      <c r="D127" s="403">
        <v>40</v>
      </c>
      <c r="E127" s="403" t="s">
        <v>215</v>
      </c>
      <c r="F127" s="400" t="s">
        <v>177</v>
      </c>
      <c r="G127" s="400" t="s">
        <v>464</v>
      </c>
      <c r="H127" s="400" t="s">
        <v>497</v>
      </c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ht="24" customHeight="1" x14ac:dyDescent="0.35">
      <c r="A128" s="400" t="s">
        <v>735</v>
      </c>
      <c r="B128" s="404" t="s">
        <v>338</v>
      </c>
      <c r="C128" s="402">
        <v>2</v>
      </c>
      <c r="D128" s="403">
        <v>80</v>
      </c>
      <c r="E128" s="403" t="s">
        <v>215</v>
      </c>
      <c r="F128" s="400" t="s">
        <v>177</v>
      </c>
      <c r="G128" s="400" t="s">
        <v>464</v>
      </c>
      <c r="H128" s="400" t="s">
        <v>690</v>
      </c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ht="24" customHeight="1" x14ac:dyDescent="0.35">
      <c r="A129" s="400" t="s">
        <v>339</v>
      </c>
      <c r="B129" s="404" t="s">
        <v>340</v>
      </c>
      <c r="C129" s="402">
        <v>1</v>
      </c>
      <c r="D129" s="403">
        <v>40</v>
      </c>
      <c r="E129" s="403" t="s">
        <v>215</v>
      </c>
      <c r="F129" s="400" t="s">
        <v>164</v>
      </c>
      <c r="G129" s="400" t="s">
        <v>464</v>
      </c>
      <c r="H129" s="400" t="s">
        <v>159</v>
      </c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ht="24" customHeight="1" x14ac:dyDescent="0.35">
      <c r="A130" s="400" t="s">
        <v>341</v>
      </c>
      <c r="B130" s="404" t="s">
        <v>342</v>
      </c>
      <c r="C130" s="402">
        <v>1</v>
      </c>
      <c r="D130" s="403">
        <v>40</v>
      </c>
      <c r="E130" s="403" t="s">
        <v>240</v>
      </c>
      <c r="F130" s="400" t="s">
        <v>164</v>
      </c>
      <c r="G130" s="400" t="s">
        <v>464</v>
      </c>
      <c r="H130" s="400" t="s">
        <v>159</v>
      </c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ht="24" customHeight="1" x14ac:dyDescent="0.35">
      <c r="A131" s="400" t="s">
        <v>343</v>
      </c>
      <c r="B131" s="404" t="s">
        <v>189</v>
      </c>
      <c r="C131" s="402">
        <v>1</v>
      </c>
      <c r="D131" s="403">
        <v>40</v>
      </c>
      <c r="E131" s="403" t="s">
        <v>240</v>
      </c>
      <c r="F131" s="400" t="s">
        <v>164</v>
      </c>
      <c r="G131" s="400" t="s">
        <v>464</v>
      </c>
      <c r="H131" s="400" t="s">
        <v>159</v>
      </c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ht="24" customHeight="1" x14ac:dyDescent="0.35">
      <c r="A132" s="400" t="s">
        <v>344</v>
      </c>
      <c r="B132" s="404" t="s">
        <v>345</v>
      </c>
      <c r="C132" s="402">
        <v>1</v>
      </c>
      <c r="D132" s="403">
        <v>40</v>
      </c>
      <c r="E132" s="403" t="s">
        <v>240</v>
      </c>
      <c r="F132" s="400" t="s">
        <v>164</v>
      </c>
      <c r="G132" s="400" t="s">
        <v>464</v>
      </c>
      <c r="H132" s="400" t="s">
        <v>159</v>
      </c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ht="24" customHeight="1" x14ac:dyDescent="0.35">
      <c r="A133" s="400" t="s">
        <v>346</v>
      </c>
      <c r="B133" s="404" t="s">
        <v>347</v>
      </c>
      <c r="C133" s="402">
        <v>1</v>
      </c>
      <c r="D133" s="403">
        <v>40</v>
      </c>
      <c r="E133" s="403" t="s">
        <v>240</v>
      </c>
      <c r="F133" s="400" t="s">
        <v>164</v>
      </c>
      <c r="G133" s="400" t="s">
        <v>464</v>
      </c>
      <c r="H133" s="400" t="s">
        <v>159</v>
      </c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ht="24" customHeight="1" x14ac:dyDescent="0.35">
      <c r="A134" s="400" t="s">
        <v>566</v>
      </c>
      <c r="B134" s="404" t="s">
        <v>682</v>
      </c>
      <c r="C134" s="402">
        <v>2</v>
      </c>
      <c r="D134" s="403">
        <v>80</v>
      </c>
      <c r="E134" s="403" t="s">
        <v>240</v>
      </c>
      <c r="F134" s="400" t="s">
        <v>164</v>
      </c>
      <c r="G134" s="400" t="s">
        <v>464</v>
      </c>
      <c r="H134" s="400" t="s">
        <v>159</v>
      </c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ht="24" customHeight="1" x14ac:dyDescent="0.35">
      <c r="A135" s="400" t="s">
        <v>261</v>
      </c>
      <c r="B135" s="404" t="s">
        <v>496</v>
      </c>
      <c r="C135" s="402">
        <v>1</v>
      </c>
      <c r="D135" s="403">
        <v>40</v>
      </c>
      <c r="E135" s="403" t="s">
        <v>215</v>
      </c>
      <c r="F135" s="400" t="s">
        <v>177</v>
      </c>
      <c r="G135" s="400" t="s">
        <v>459</v>
      </c>
      <c r="H135" s="400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ht="24" customHeight="1" x14ac:dyDescent="0.35">
      <c r="A136" s="400" t="s">
        <v>495</v>
      </c>
      <c r="B136" s="404" t="s">
        <v>496</v>
      </c>
      <c r="C136" s="402">
        <v>2</v>
      </c>
      <c r="D136" s="403">
        <v>80</v>
      </c>
      <c r="E136" s="403" t="s">
        <v>215</v>
      </c>
      <c r="F136" s="400" t="s">
        <v>177</v>
      </c>
      <c r="G136" s="400" t="s">
        <v>459</v>
      </c>
      <c r="H136" s="400" t="s">
        <v>497</v>
      </c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ht="24" customHeight="1" x14ac:dyDescent="0.35">
      <c r="A137" s="400" t="s">
        <v>736</v>
      </c>
      <c r="B137" s="404" t="s">
        <v>496</v>
      </c>
      <c r="C137" s="402">
        <v>2</v>
      </c>
      <c r="D137" s="403">
        <v>80</v>
      </c>
      <c r="E137" s="403" t="s">
        <v>215</v>
      </c>
      <c r="F137" s="400" t="s">
        <v>177</v>
      </c>
      <c r="G137" s="400" t="s">
        <v>459</v>
      </c>
      <c r="H137" s="400" t="s">
        <v>690</v>
      </c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ht="24" customHeight="1" x14ac:dyDescent="0.35">
      <c r="A138" s="400" t="s">
        <v>262</v>
      </c>
      <c r="B138" s="404" t="s">
        <v>263</v>
      </c>
      <c r="C138" s="402">
        <v>1</v>
      </c>
      <c r="D138" s="403">
        <v>40</v>
      </c>
      <c r="E138" s="403" t="s">
        <v>215</v>
      </c>
      <c r="F138" s="400" t="s">
        <v>164</v>
      </c>
      <c r="G138" s="400" t="s">
        <v>459</v>
      </c>
      <c r="H138" s="400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ht="24" customHeight="1" x14ac:dyDescent="0.35">
      <c r="A139" s="400" t="s">
        <v>529</v>
      </c>
      <c r="B139" s="404" t="s">
        <v>530</v>
      </c>
      <c r="C139" s="402">
        <v>1</v>
      </c>
      <c r="D139" s="403">
        <v>40</v>
      </c>
      <c r="E139" s="403" t="s">
        <v>215</v>
      </c>
      <c r="F139" s="400" t="s">
        <v>164</v>
      </c>
      <c r="G139" s="400" t="s">
        <v>459</v>
      </c>
      <c r="H139" s="400" t="s">
        <v>497</v>
      </c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ht="24" customHeight="1" x14ac:dyDescent="0.35">
      <c r="A140" s="400" t="s">
        <v>505</v>
      </c>
      <c r="B140" s="404" t="s">
        <v>506</v>
      </c>
      <c r="C140" s="402">
        <v>1</v>
      </c>
      <c r="D140" s="403">
        <v>40</v>
      </c>
      <c r="E140" s="403" t="s">
        <v>215</v>
      </c>
      <c r="F140" s="400" t="s">
        <v>164</v>
      </c>
      <c r="G140" s="400" t="s">
        <v>459</v>
      </c>
      <c r="H140" s="400" t="s">
        <v>690</v>
      </c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ht="24" customHeight="1" x14ac:dyDescent="0.35">
      <c r="A141" s="400" t="s">
        <v>264</v>
      </c>
      <c r="B141" s="404" t="s">
        <v>541</v>
      </c>
      <c r="C141" s="402">
        <v>2</v>
      </c>
      <c r="D141" s="403">
        <v>80</v>
      </c>
      <c r="E141" s="403" t="s">
        <v>215</v>
      </c>
      <c r="F141" s="400" t="s">
        <v>177</v>
      </c>
      <c r="G141" s="400" t="s">
        <v>460</v>
      </c>
      <c r="H141" s="400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ht="24" customHeight="1" x14ac:dyDescent="0.35">
      <c r="A142" s="400" t="s">
        <v>737</v>
      </c>
      <c r="B142" s="404" t="s">
        <v>541</v>
      </c>
      <c r="C142" s="402">
        <v>2</v>
      </c>
      <c r="D142" s="403">
        <v>80</v>
      </c>
      <c r="E142" s="403" t="s">
        <v>215</v>
      </c>
      <c r="F142" s="400" t="s">
        <v>177</v>
      </c>
      <c r="G142" s="400" t="s">
        <v>460</v>
      </c>
      <c r="H142" s="400" t="s">
        <v>497</v>
      </c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ht="24" customHeight="1" x14ac:dyDescent="0.35">
      <c r="A143" s="400" t="s">
        <v>738</v>
      </c>
      <c r="B143" s="404" t="s">
        <v>541</v>
      </c>
      <c r="C143" s="402">
        <v>2</v>
      </c>
      <c r="D143" s="403">
        <v>80</v>
      </c>
      <c r="E143" s="403" t="s">
        <v>215</v>
      </c>
      <c r="F143" s="400" t="s">
        <v>177</v>
      </c>
      <c r="G143" s="400" t="s">
        <v>460</v>
      </c>
      <c r="H143" s="400" t="s">
        <v>690</v>
      </c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ht="24" customHeight="1" x14ac:dyDescent="0.35">
      <c r="A144" s="400" t="s">
        <v>265</v>
      </c>
      <c r="B144" s="404" t="s">
        <v>266</v>
      </c>
      <c r="C144" s="402">
        <v>1</v>
      </c>
      <c r="D144" s="403">
        <v>40</v>
      </c>
      <c r="E144" s="403" t="s">
        <v>215</v>
      </c>
      <c r="F144" s="400" t="s">
        <v>164</v>
      </c>
      <c r="G144" s="400" t="s">
        <v>460</v>
      </c>
      <c r="H144" s="400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ht="24" customHeight="1" x14ac:dyDescent="0.35">
      <c r="A145" s="400" t="s">
        <v>531</v>
      </c>
      <c r="B145" s="404" t="s">
        <v>540</v>
      </c>
      <c r="C145" s="402">
        <v>1</v>
      </c>
      <c r="D145" s="403">
        <v>40</v>
      </c>
      <c r="E145" s="403" t="s">
        <v>215</v>
      </c>
      <c r="F145" s="400" t="s">
        <v>164</v>
      </c>
      <c r="G145" s="400" t="s">
        <v>460</v>
      </c>
      <c r="H145" s="400" t="s">
        <v>497</v>
      </c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ht="24" customHeight="1" x14ac:dyDescent="0.35">
      <c r="A146" s="400" t="s">
        <v>507</v>
      </c>
      <c r="B146" s="404" t="s">
        <v>512</v>
      </c>
      <c r="C146" s="402">
        <v>1</v>
      </c>
      <c r="D146" s="403">
        <v>40</v>
      </c>
      <c r="E146" s="403" t="s">
        <v>215</v>
      </c>
      <c r="F146" s="400" t="s">
        <v>164</v>
      </c>
      <c r="G146" s="400" t="s">
        <v>460</v>
      </c>
      <c r="H146" s="400" t="s">
        <v>690</v>
      </c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ht="24" customHeight="1" x14ac:dyDescent="0.35">
      <c r="A147" s="400" t="s">
        <v>267</v>
      </c>
      <c r="B147" s="404" t="s">
        <v>542</v>
      </c>
      <c r="C147" s="402">
        <v>2</v>
      </c>
      <c r="D147" s="403">
        <v>80</v>
      </c>
      <c r="E147" s="403" t="s">
        <v>215</v>
      </c>
      <c r="F147" s="400" t="s">
        <v>177</v>
      </c>
      <c r="G147" s="400" t="s">
        <v>462</v>
      </c>
      <c r="H147" s="400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ht="24" customHeight="1" x14ac:dyDescent="0.35">
      <c r="A148" s="400" t="s">
        <v>739</v>
      </c>
      <c r="B148" s="404" t="s">
        <v>542</v>
      </c>
      <c r="C148" s="402">
        <v>2</v>
      </c>
      <c r="D148" s="403">
        <v>80</v>
      </c>
      <c r="E148" s="403" t="s">
        <v>215</v>
      </c>
      <c r="F148" s="400" t="s">
        <v>177</v>
      </c>
      <c r="G148" s="400" t="s">
        <v>462</v>
      </c>
      <c r="H148" s="400" t="s">
        <v>497</v>
      </c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ht="24" customHeight="1" x14ac:dyDescent="0.35">
      <c r="A149" s="400" t="s">
        <v>740</v>
      </c>
      <c r="B149" s="404" t="s">
        <v>542</v>
      </c>
      <c r="C149" s="402">
        <v>2</v>
      </c>
      <c r="D149" s="403">
        <v>80</v>
      </c>
      <c r="E149" s="403" t="s">
        <v>215</v>
      </c>
      <c r="F149" s="400" t="s">
        <v>177</v>
      </c>
      <c r="G149" s="400" t="s">
        <v>462</v>
      </c>
      <c r="H149" s="400" t="s">
        <v>690</v>
      </c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ht="24" customHeight="1" x14ac:dyDescent="0.35">
      <c r="A150" s="400" t="s">
        <v>268</v>
      </c>
      <c r="B150" s="404" t="s">
        <v>269</v>
      </c>
      <c r="C150" s="402">
        <v>1</v>
      </c>
      <c r="D150" s="403">
        <v>40</v>
      </c>
      <c r="E150" s="403" t="s">
        <v>215</v>
      </c>
      <c r="F150" s="400" t="s">
        <v>164</v>
      </c>
      <c r="G150" s="400" t="s">
        <v>462</v>
      </c>
      <c r="H150" s="400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24" customHeight="1" x14ac:dyDescent="0.35">
      <c r="A151" s="400" t="s">
        <v>532</v>
      </c>
      <c r="B151" s="404" t="s">
        <v>539</v>
      </c>
      <c r="C151" s="402">
        <v>1</v>
      </c>
      <c r="D151" s="403">
        <v>40</v>
      </c>
      <c r="E151" s="403" t="s">
        <v>215</v>
      </c>
      <c r="F151" s="400" t="s">
        <v>164</v>
      </c>
      <c r="G151" s="400" t="s">
        <v>462</v>
      </c>
      <c r="H151" s="400" t="s">
        <v>497</v>
      </c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24" customHeight="1" x14ac:dyDescent="0.35">
      <c r="A152" s="400" t="s">
        <v>508</v>
      </c>
      <c r="B152" s="404" t="s">
        <v>513</v>
      </c>
      <c r="C152" s="402">
        <v>1</v>
      </c>
      <c r="D152" s="403">
        <v>40</v>
      </c>
      <c r="E152" s="403" t="s">
        <v>215</v>
      </c>
      <c r="F152" s="400" t="s">
        <v>164</v>
      </c>
      <c r="G152" s="400" t="s">
        <v>462</v>
      </c>
      <c r="H152" s="400" t="s">
        <v>690</v>
      </c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ht="24" customHeight="1" x14ac:dyDescent="0.35">
      <c r="A153" s="400" t="s">
        <v>136</v>
      </c>
      <c r="B153" s="404" t="s">
        <v>543</v>
      </c>
      <c r="C153" s="402">
        <v>3</v>
      </c>
      <c r="D153" s="403">
        <v>120</v>
      </c>
      <c r="E153" s="403" t="s">
        <v>215</v>
      </c>
      <c r="F153" s="400" t="s">
        <v>177</v>
      </c>
      <c r="G153" s="400" t="s">
        <v>461</v>
      </c>
      <c r="H153" s="400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24" customHeight="1" x14ac:dyDescent="0.35">
      <c r="A154" s="400" t="s">
        <v>741</v>
      </c>
      <c r="B154" s="404" t="s">
        <v>543</v>
      </c>
      <c r="C154" s="402">
        <v>3</v>
      </c>
      <c r="D154" s="403">
        <v>120</v>
      </c>
      <c r="E154" s="403" t="s">
        <v>215</v>
      </c>
      <c r="F154" s="400" t="s">
        <v>177</v>
      </c>
      <c r="G154" s="400" t="s">
        <v>461</v>
      </c>
      <c r="H154" s="400" t="s">
        <v>497</v>
      </c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ht="24" customHeight="1" x14ac:dyDescent="0.35">
      <c r="A155" s="400" t="s">
        <v>742</v>
      </c>
      <c r="B155" s="404" t="s">
        <v>543</v>
      </c>
      <c r="C155" s="402">
        <v>3</v>
      </c>
      <c r="D155" s="403">
        <v>120</v>
      </c>
      <c r="E155" s="403" t="s">
        <v>215</v>
      </c>
      <c r="F155" s="400" t="s">
        <v>177</v>
      </c>
      <c r="G155" s="400" t="s">
        <v>461</v>
      </c>
      <c r="H155" s="400" t="s">
        <v>690</v>
      </c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ht="24" customHeight="1" x14ac:dyDescent="0.35">
      <c r="A156" s="400" t="s">
        <v>270</v>
      </c>
      <c r="B156" s="404" t="s">
        <v>271</v>
      </c>
      <c r="C156" s="402">
        <v>1</v>
      </c>
      <c r="D156" s="403">
        <v>40</v>
      </c>
      <c r="E156" s="403" t="s">
        <v>240</v>
      </c>
      <c r="F156" s="400" t="s">
        <v>164</v>
      </c>
      <c r="G156" s="400" t="s">
        <v>461</v>
      </c>
      <c r="H156" s="400" t="s">
        <v>159</v>
      </c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ht="24" customHeight="1" x14ac:dyDescent="0.35">
      <c r="A157" s="400" t="s">
        <v>152</v>
      </c>
      <c r="B157" s="404" t="s">
        <v>151</v>
      </c>
      <c r="C157" s="402">
        <v>1</v>
      </c>
      <c r="D157" s="403">
        <v>40</v>
      </c>
      <c r="E157" s="403" t="s">
        <v>215</v>
      </c>
      <c r="F157" s="400" t="s">
        <v>164</v>
      </c>
      <c r="G157" s="400" t="s">
        <v>461</v>
      </c>
      <c r="H157" s="400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ht="24" customHeight="1" x14ac:dyDescent="0.35">
      <c r="A158" s="400" t="s">
        <v>272</v>
      </c>
      <c r="B158" s="404" t="s">
        <v>167</v>
      </c>
      <c r="C158" s="402">
        <v>1</v>
      </c>
      <c r="D158" s="403">
        <v>40</v>
      </c>
      <c r="E158" s="403" t="s">
        <v>240</v>
      </c>
      <c r="F158" s="400" t="s">
        <v>164</v>
      </c>
      <c r="G158" s="400" t="s">
        <v>461</v>
      </c>
      <c r="H158" s="400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ht="24" customHeight="1" x14ac:dyDescent="0.35">
      <c r="A159" s="400" t="s">
        <v>533</v>
      </c>
      <c r="B159" s="404" t="s">
        <v>538</v>
      </c>
      <c r="C159" s="402">
        <v>1</v>
      </c>
      <c r="D159" s="403">
        <v>40</v>
      </c>
      <c r="E159" s="403" t="s">
        <v>215</v>
      </c>
      <c r="F159" s="400" t="s">
        <v>164</v>
      </c>
      <c r="G159" s="400" t="s">
        <v>461</v>
      </c>
      <c r="H159" s="400" t="s">
        <v>497</v>
      </c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ht="24" customHeight="1" x14ac:dyDescent="0.35">
      <c r="A160" s="400" t="s">
        <v>509</v>
      </c>
      <c r="B160" s="404" t="s">
        <v>514</v>
      </c>
      <c r="C160" s="402">
        <v>2</v>
      </c>
      <c r="D160" s="403">
        <v>80</v>
      </c>
      <c r="E160" s="403" t="s">
        <v>215</v>
      </c>
      <c r="F160" s="400" t="s">
        <v>164</v>
      </c>
      <c r="G160" s="400" t="s">
        <v>461</v>
      </c>
      <c r="H160" s="400" t="s">
        <v>690</v>
      </c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24" customHeight="1" x14ac:dyDescent="0.35">
      <c r="A161" s="400" t="s">
        <v>273</v>
      </c>
      <c r="B161" s="404" t="s">
        <v>544</v>
      </c>
      <c r="C161" s="402">
        <v>3</v>
      </c>
      <c r="D161" s="403">
        <v>120</v>
      </c>
      <c r="E161" s="403" t="s">
        <v>215</v>
      </c>
      <c r="F161" s="400" t="s">
        <v>177</v>
      </c>
      <c r="G161" s="400" t="s">
        <v>463</v>
      </c>
      <c r="H161" s="400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24" customHeight="1" x14ac:dyDescent="0.35">
      <c r="A162" s="400" t="s">
        <v>743</v>
      </c>
      <c r="B162" s="404" t="s">
        <v>544</v>
      </c>
      <c r="C162" s="402">
        <v>3</v>
      </c>
      <c r="D162" s="403">
        <v>120</v>
      </c>
      <c r="E162" s="403" t="s">
        <v>215</v>
      </c>
      <c r="F162" s="400" t="s">
        <v>177</v>
      </c>
      <c r="G162" s="400" t="s">
        <v>463</v>
      </c>
      <c r="H162" s="400" t="s">
        <v>497</v>
      </c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ht="24" customHeight="1" x14ac:dyDescent="0.35">
      <c r="A163" s="400" t="s">
        <v>744</v>
      </c>
      <c r="B163" s="404" t="s">
        <v>544</v>
      </c>
      <c r="C163" s="402">
        <v>3</v>
      </c>
      <c r="D163" s="403">
        <v>120</v>
      </c>
      <c r="E163" s="403" t="s">
        <v>215</v>
      </c>
      <c r="F163" s="400" t="s">
        <v>177</v>
      </c>
      <c r="G163" s="400" t="s">
        <v>463</v>
      </c>
      <c r="H163" s="400" t="s">
        <v>690</v>
      </c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ht="24" customHeight="1" x14ac:dyDescent="0.35">
      <c r="A164" s="400" t="s">
        <v>274</v>
      </c>
      <c r="B164" s="404" t="s">
        <v>275</v>
      </c>
      <c r="C164" s="402">
        <v>1</v>
      </c>
      <c r="D164" s="403">
        <v>40</v>
      </c>
      <c r="E164" s="403" t="s">
        <v>240</v>
      </c>
      <c r="F164" s="400" t="s">
        <v>164</v>
      </c>
      <c r="G164" s="400" t="s">
        <v>463</v>
      </c>
      <c r="H164" s="400" t="s">
        <v>159</v>
      </c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ht="24" customHeight="1" x14ac:dyDescent="0.35">
      <c r="A165" s="400" t="s">
        <v>276</v>
      </c>
      <c r="B165" s="404" t="s">
        <v>277</v>
      </c>
      <c r="C165" s="402">
        <v>1</v>
      </c>
      <c r="D165" s="403">
        <v>40</v>
      </c>
      <c r="E165" s="403" t="s">
        <v>215</v>
      </c>
      <c r="F165" s="400" t="s">
        <v>164</v>
      </c>
      <c r="G165" s="400" t="s">
        <v>463</v>
      </c>
      <c r="H165" s="400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ht="24" customHeight="1" x14ac:dyDescent="0.35">
      <c r="A166" s="400" t="s">
        <v>278</v>
      </c>
      <c r="B166" s="404" t="s">
        <v>168</v>
      </c>
      <c r="C166" s="402">
        <v>1</v>
      </c>
      <c r="D166" s="403">
        <v>40</v>
      </c>
      <c r="E166" s="403" t="s">
        <v>240</v>
      </c>
      <c r="F166" s="400" t="s">
        <v>164</v>
      </c>
      <c r="G166" s="400" t="s">
        <v>463</v>
      </c>
      <c r="H166" s="400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ht="24" customHeight="1" x14ac:dyDescent="0.35">
      <c r="A167" s="400" t="s">
        <v>534</v>
      </c>
      <c r="B167" s="404" t="s">
        <v>537</v>
      </c>
      <c r="C167" s="402">
        <v>1</v>
      </c>
      <c r="D167" s="403">
        <v>40</v>
      </c>
      <c r="E167" s="403" t="s">
        <v>215</v>
      </c>
      <c r="F167" s="400" t="s">
        <v>164</v>
      </c>
      <c r="G167" s="400" t="s">
        <v>463</v>
      </c>
      <c r="H167" s="400" t="s">
        <v>497</v>
      </c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ht="24" customHeight="1" x14ac:dyDescent="0.35">
      <c r="A168" s="400" t="s">
        <v>510</v>
      </c>
      <c r="B168" s="404" t="s">
        <v>515</v>
      </c>
      <c r="C168" s="402">
        <v>2</v>
      </c>
      <c r="D168" s="403">
        <v>80</v>
      </c>
      <c r="E168" s="403" t="s">
        <v>215</v>
      </c>
      <c r="F168" s="400" t="s">
        <v>164</v>
      </c>
      <c r="G168" s="400" t="s">
        <v>463</v>
      </c>
      <c r="H168" s="400" t="s">
        <v>690</v>
      </c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ht="24" customHeight="1" x14ac:dyDescent="0.35">
      <c r="A169" s="400" t="s">
        <v>279</v>
      </c>
      <c r="B169" s="404" t="s">
        <v>545</v>
      </c>
      <c r="C169" s="402">
        <v>3</v>
      </c>
      <c r="D169" s="403">
        <v>120</v>
      </c>
      <c r="E169" s="403" t="s">
        <v>215</v>
      </c>
      <c r="F169" s="400" t="s">
        <v>177</v>
      </c>
      <c r="G169" s="400" t="s">
        <v>464</v>
      </c>
      <c r="H169" s="400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ht="24" customHeight="1" x14ac:dyDescent="0.35">
      <c r="A170" s="400" t="s">
        <v>745</v>
      </c>
      <c r="B170" s="404" t="s">
        <v>545</v>
      </c>
      <c r="C170" s="402">
        <v>3</v>
      </c>
      <c r="D170" s="403">
        <v>120</v>
      </c>
      <c r="E170" s="403" t="s">
        <v>215</v>
      </c>
      <c r="F170" s="400" t="s">
        <v>177</v>
      </c>
      <c r="G170" s="400" t="s">
        <v>464</v>
      </c>
      <c r="H170" s="400" t="s">
        <v>497</v>
      </c>
      <c r="I170" s="405"/>
      <c r="J170" s="40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ht="24" customHeight="1" x14ac:dyDescent="0.35">
      <c r="A171" s="400" t="s">
        <v>746</v>
      </c>
      <c r="B171" s="404" t="s">
        <v>545</v>
      </c>
      <c r="C171" s="402">
        <v>3</v>
      </c>
      <c r="D171" s="403">
        <v>120</v>
      </c>
      <c r="E171" s="403" t="s">
        <v>215</v>
      </c>
      <c r="F171" s="400" t="s">
        <v>177</v>
      </c>
      <c r="G171" s="400" t="s">
        <v>464</v>
      </c>
      <c r="H171" s="400" t="s">
        <v>690</v>
      </c>
      <c r="I171" s="405"/>
      <c r="J171" s="40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ht="24" customHeight="1" x14ac:dyDescent="0.35">
      <c r="A172" s="400" t="s">
        <v>280</v>
      </c>
      <c r="B172" s="404" t="s">
        <v>281</v>
      </c>
      <c r="C172" s="402">
        <v>1</v>
      </c>
      <c r="D172" s="403">
        <v>40</v>
      </c>
      <c r="E172" s="403" t="s">
        <v>240</v>
      </c>
      <c r="F172" s="400" t="s">
        <v>164</v>
      </c>
      <c r="G172" s="400" t="s">
        <v>464</v>
      </c>
      <c r="H172" s="400" t="s">
        <v>159</v>
      </c>
      <c r="I172" s="405"/>
      <c r="J172" s="40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ht="24" customHeight="1" x14ac:dyDescent="0.35">
      <c r="A173" s="400" t="s">
        <v>282</v>
      </c>
      <c r="B173" s="404" t="s">
        <v>283</v>
      </c>
      <c r="C173" s="402">
        <v>1</v>
      </c>
      <c r="D173" s="403">
        <v>40</v>
      </c>
      <c r="E173" s="403" t="s">
        <v>215</v>
      </c>
      <c r="F173" s="400" t="s">
        <v>164</v>
      </c>
      <c r="G173" s="400" t="s">
        <v>464</v>
      </c>
      <c r="H173" s="400"/>
      <c r="I173" s="405"/>
      <c r="J173" s="40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ht="24" customHeight="1" x14ac:dyDescent="0.35">
      <c r="A174" s="400" t="s">
        <v>284</v>
      </c>
      <c r="B174" s="404" t="s">
        <v>187</v>
      </c>
      <c r="C174" s="402">
        <v>1</v>
      </c>
      <c r="D174" s="403">
        <v>40</v>
      </c>
      <c r="E174" s="403" t="s">
        <v>240</v>
      </c>
      <c r="F174" s="400" t="s">
        <v>164</v>
      </c>
      <c r="G174" s="400" t="s">
        <v>464</v>
      </c>
      <c r="H174" s="400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ht="24" customHeight="1" x14ac:dyDescent="0.35">
      <c r="A175" s="400" t="s">
        <v>535</v>
      </c>
      <c r="B175" s="404" t="s">
        <v>536</v>
      </c>
      <c r="C175" s="402">
        <v>1</v>
      </c>
      <c r="D175" s="403">
        <v>40</v>
      </c>
      <c r="E175" s="403" t="s">
        <v>215</v>
      </c>
      <c r="F175" s="400" t="s">
        <v>164</v>
      </c>
      <c r="G175" s="400" t="s">
        <v>464</v>
      </c>
      <c r="H175" s="400" t="s">
        <v>497</v>
      </c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ht="24" customHeight="1" x14ac:dyDescent="0.35">
      <c r="A176" s="400" t="s">
        <v>511</v>
      </c>
      <c r="B176" s="404" t="s">
        <v>516</v>
      </c>
      <c r="C176" s="402">
        <v>2</v>
      </c>
      <c r="D176" s="403">
        <v>80</v>
      </c>
      <c r="E176" s="403" t="s">
        <v>215</v>
      </c>
      <c r="F176" s="400" t="s">
        <v>164</v>
      </c>
      <c r="G176" s="400" t="s">
        <v>464</v>
      </c>
      <c r="H176" s="400" t="s">
        <v>690</v>
      </c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ht="24" customHeight="1" x14ac:dyDescent="0.35">
      <c r="A177" s="400" t="s">
        <v>348</v>
      </c>
      <c r="B177" s="404" t="s">
        <v>185</v>
      </c>
      <c r="C177" s="402">
        <v>1</v>
      </c>
      <c r="D177" s="403">
        <v>40</v>
      </c>
      <c r="E177" s="403" t="s">
        <v>215</v>
      </c>
      <c r="F177" s="400" t="s">
        <v>177</v>
      </c>
      <c r="G177" s="400" t="s">
        <v>459</v>
      </c>
      <c r="H177" s="406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ht="24" customHeight="1" x14ac:dyDescent="0.35">
      <c r="A178" s="400" t="s">
        <v>747</v>
      </c>
      <c r="B178" s="404" t="s">
        <v>185</v>
      </c>
      <c r="C178" s="402">
        <v>1</v>
      </c>
      <c r="D178" s="403">
        <v>40</v>
      </c>
      <c r="E178" s="403" t="s">
        <v>215</v>
      </c>
      <c r="F178" s="400" t="s">
        <v>177</v>
      </c>
      <c r="G178" s="400" t="s">
        <v>459</v>
      </c>
      <c r="H178" s="400" t="s">
        <v>497</v>
      </c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ht="24" customHeight="1" x14ac:dyDescent="0.35">
      <c r="A179" s="400" t="s">
        <v>748</v>
      </c>
      <c r="B179" s="404" t="s">
        <v>185</v>
      </c>
      <c r="C179" s="402">
        <v>1</v>
      </c>
      <c r="D179" s="403">
        <v>40</v>
      </c>
      <c r="E179" s="403" t="s">
        <v>215</v>
      </c>
      <c r="F179" s="400" t="s">
        <v>177</v>
      </c>
      <c r="G179" s="400" t="s">
        <v>459</v>
      </c>
      <c r="H179" s="400" t="s">
        <v>690</v>
      </c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ht="24" customHeight="1" x14ac:dyDescent="0.35">
      <c r="A180" s="400" t="s">
        <v>349</v>
      </c>
      <c r="B180" s="404" t="s">
        <v>350</v>
      </c>
      <c r="C180" s="402">
        <v>1</v>
      </c>
      <c r="D180" s="403">
        <v>40</v>
      </c>
      <c r="E180" s="403" t="s">
        <v>215</v>
      </c>
      <c r="F180" s="400" t="s">
        <v>164</v>
      </c>
      <c r="G180" s="400" t="s">
        <v>459</v>
      </c>
      <c r="H180" s="400" t="s">
        <v>159</v>
      </c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ht="24" customHeight="1" x14ac:dyDescent="0.35">
      <c r="A181" s="400" t="s">
        <v>351</v>
      </c>
      <c r="B181" s="404" t="s">
        <v>352</v>
      </c>
      <c r="C181" s="402">
        <v>1</v>
      </c>
      <c r="D181" s="403">
        <v>40</v>
      </c>
      <c r="E181" s="403" t="s">
        <v>215</v>
      </c>
      <c r="F181" s="400" t="s">
        <v>164</v>
      </c>
      <c r="G181" s="400" t="s">
        <v>459</v>
      </c>
      <c r="H181" s="406" t="s">
        <v>159</v>
      </c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ht="24" customHeight="1" x14ac:dyDescent="0.35">
      <c r="A182" s="400" t="s">
        <v>353</v>
      </c>
      <c r="B182" s="404" t="s">
        <v>354</v>
      </c>
      <c r="C182" s="402">
        <v>1</v>
      </c>
      <c r="D182" s="403">
        <v>40</v>
      </c>
      <c r="E182" s="403" t="s">
        <v>215</v>
      </c>
      <c r="F182" s="400" t="s">
        <v>164</v>
      </c>
      <c r="G182" s="400" t="s">
        <v>459</v>
      </c>
      <c r="H182" s="400" t="s">
        <v>159</v>
      </c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ht="24" customHeight="1" x14ac:dyDescent="0.35">
      <c r="A183" s="400" t="s">
        <v>355</v>
      </c>
      <c r="B183" s="404" t="s">
        <v>186</v>
      </c>
      <c r="C183" s="402">
        <v>1</v>
      </c>
      <c r="D183" s="403">
        <v>40</v>
      </c>
      <c r="E183" s="403" t="s">
        <v>215</v>
      </c>
      <c r="F183" s="400" t="s">
        <v>177</v>
      </c>
      <c r="G183" s="400" t="s">
        <v>460</v>
      </c>
      <c r="H183" s="400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ht="24" customHeight="1" x14ac:dyDescent="0.35">
      <c r="A184" s="400" t="s">
        <v>749</v>
      </c>
      <c r="B184" s="404" t="s">
        <v>186</v>
      </c>
      <c r="C184" s="402">
        <v>1</v>
      </c>
      <c r="D184" s="403">
        <v>40</v>
      </c>
      <c r="E184" s="403" t="s">
        <v>215</v>
      </c>
      <c r="F184" s="400" t="s">
        <v>177</v>
      </c>
      <c r="G184" s="400" t="s">
        <v>460</v>
      </c>
      <c r="H184" s="400" t="s">
        <v>497</v>
      </c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ht="24" customHeight="1" x14ac:dyDescent="0.35">
      <c r="A185" s="400" t="s">
        <v>750</v>
      </c>
      <c r="B185" s="404" t="s">
        <v>186</v>
      </c>
      <c r="C185" s="402">
        <v>1</v>
      </c>
      <c r="D185" s="403">
        <v>40</v>
      </c>
      <c r="E185" s="403" t="s">
        <v>215</v>
      </c>
      <c r="F185" s="400" t="s">
        <v>177</v>
      </c>
      <c r="G185" s="400" t="s">
        <v>460</v>
      </c>
      <c r="H185" s="406" t="s">
        <v>690</v>
      </c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ht="24" customHeight="1" x14ac:dyDescent="0.35">
      <c r="A186" s="400" t="s">
        <v>356</v>
      </c>
      <c r="B186" s="404" t="s">
        <v>357</v>
      </c>
      <c r="C186" s="402">
        <v>1</v>
      </c>
      <c r="D186" s="403">
        <v>40</v>
      </c>
      <c r="E186" s="403" t="s">
        <v>215</v>
      </c>
      <c r="F186" s="400" t="s">
        <v>164</v>
      </c>
      <c r="G186" s="400" t="s">
        <v>460</v>
      </c>
      <c r="H186" s="406" t="s">
        <v>159</v>
      </c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ht="24" customHeight="1" x14ac:dyDescent="0.35">
      <c r="A187" s="400" t="s">
        <v>358</v>
      </c>
      <c r="B187" s="404" t="s">
        <v>359</v>
      </c>
      <c r="C187" s="402">
        <v>1</v>
      </c>
      <c r="D187" s="403">
        <v>40</v>
      </c>
      <c r="E187" s="403" t="s">
        <v>215</v>
      </c>
      <c r="F187" s="400" t="s">
        <v>164</v>
      </c>
      <c r="G187" s="400" t="s">
        <v>460</v>
      </c>
      <c r="H187" s="406" t="s">
        <v>159</v>
      </c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ht="24" customHeight="1" x14ac:dyDescent="0.35">
      <c r="A188" s="407" t="s">
        <v>360</v>
      </c>
      <c r="B188" s="408" t="s">
        <v>361</v>
      </c>
      <c r="C188" s="409">
        <v>1</v>
      </c>
      <c r="D188" s="410">
        <v>40</v>
      </c>
      <c r="E188" s="410" t="s">
        <v>215</v>
      </c>
      <c r="F188" s="407" t="s">
        <v>164</v>
      </c>
      <c r="G188" s="407" t="s">
        <v>460</v>
      </c>
      <c r="H188" s="411" t="s">
        <v>159</v>
      </c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ht="24" customHeight="1" x14ac:dyDescent="0.35">
      <c r="A189" s="407" t="s">
        <v>362</v>
      </c>
      <c r="B189" s="408" t="s">
        <v>196</v>
      </c>
      <c r="C189" s="409">
        <v>1</v>
      </c>
      <c r="D189" s="410">
        <v>40</v>
      </c>
      <c r="E189" s="410" t="s">
        <v>215</v>
      </c>
      <c r="F189" s="407" t="s">
        <v>177</v>
      </c>
      <c r="G189" s="407" t="s">
        <v>462</v>
      </c>
      <c r="H189" s="411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ht="24" customHeight="1" x14ac:dyDescent="0.35">
      <c r="A190" s="407" t="s">
        <v>751</v>
      </c>
      <c r="B190" s="408" t="s">
        <v>196</v>
      </c>
      <c r="C190" s="409">
        <v>1</v>
      </c>
      <c r="D190" s="410">
        <v>40</v>
      </c>
      <c r="E190" s="410" t="s">
        <v>215</v>
      </c>
      <c r="F190" s="407" t="s">
        <v>177</v>
      </c>
      <c r="G190" s="407" t="s">
        <v>462</v>
      </c>
      <c r="H190" s="411" t="s">
        <v>497</v>
      </c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ht="24" customHeight="1" x14ac:dyDescent="0.35">
      <c r="A191" s="407" t="s">
        <v>752</v>
      </c>
      <c r="B191" s="408" t="s">
        <v>196</v>
      </c>
      <c r="C191" s="409">
        <v>1</v>
      </c>
      <c r="D191" s="410">
        <v>40</v>
      </c>
      <c r="E191" s="410" t="s">
        <v>215</v>
      </c>
      <c r="F191" s="407" t="s">
        <v>177</v>
      </c>
      <c r="G191" s="407" t="s">
        <v>462</v>
      </c>
      <c r="H191" s="411" t="s">
        <v>690</v>
      </c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ht="24" customHeight="1" x14ac:dyDescent="0.35">
      <c r="A192" s="407" t="s">
        <v>363</v>
      </c>
      <c r="B192" s="408" t="s">
        <v>364</v>
      </c>
      <c r="C192" s="409">
        <v>1</v>
      </c>
      <c r="D192" s="410">
        <v>40</v>
      </c>
      <c r="E192" s="410" t="s">
        <v>215</v>
      </c>
      <c r="F192" s="407" t="s">
        <v>164</v>
      </c>
      <c r="G192" s="407" t="s">
        <v>462</v>
      </c>
      <c r="H192" s="411" t="s">
        <v>159</v>
      </c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24" customHeight="1" x14ac:dyDescent="0.35">
      <c r="A193" s="407" t="s">
        <v>365</v>
      </c>
      <c r="B193" s="408" t="s">
        <v>366</v>
      </c>
      <c r="C193" s="409">
        <v>1</v>
      </c>
      <c r="D193" s="410">
        <v>40</v>
      </c>
      <c r="E193" s="410" t="s">
        <v>215</v>
      </c>
      <c r="F193" s="407" t="s">
        <v>164</v>
      </c>
      <c r="G193" s="407" t="s">
        <v>462</v>
      </c>
      <c r="H193" s="411" t="s">
        <v>159</v>
      </c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ht="24" customHeight="1" x14ac:dyDescent="0.35">
      <c r="A194" s="407" t="s">
        <v>367</v>
      </c>
      <c r="B194" s="408" t="s">
        <v>368</v>
      </c>
      <c r="C194" s="409">
        <v>1</v>
      </c>
      <c r="D194" s="410">
        <v>40</v>
      </c>
      <c r="E194" s="410" t="s">
        <v>215</v>
      </c>
      <c r="F194" s="407" t="s">
        <v>164</v>
      </c>
      <c r="G194" s="407" t="s">
        <v>462</v>
      </c>
      <c r="H194" s="411" t="s">
        <v>159</v>
      </c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ht="24" customHeight="1" x14ac:dyDescent="0.35">
      <c r="A195" s="407" t="s">
        <v>143</v>
      </c>
      <c r="B195" s="408" t="s">
        <v>144</v>
      </c>
      <c r="C195" s="409">
        <v>2</v>
      </c>
      <c r="D195" s="410">
        <v>80</v>
      </c>
      <c r="E195" s="410" t="s">
        <v>215</v>
      </c>
      <c r="F195" s="407" t="s">
        <v>177</v>
      </c>
      <c r="G195" s="407" t="s">
        <v>461</v>
      </c>
      <c r="H195" s="411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ht="24" customHeight="1" x14ac:dyDescent="0.35">
      <c r="A196" s="407" t="s">
        <v>753</v>
      </c>
      <c r="B196" s="408" t="s">
        <v>144</v>
      </c>
      <c r="C196" s="409">
        <v>2</v>
      </c>
      <c r="D196" s="410">
        <v>80</v>
      </c>
      <c r="E196" s="410" t="s">
        <v>215</v>
      </c>
      <c r="F196" s="407" t="s">
        <v>177</v>
      </c>
      <c r="G196" s="407" t="s">
        <v>461</v>
      </c>
      <c r="H196" s="411" t="s">
        <v>497</v>
      </c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ht="24" customHeight="1" x14ac:dyDescent="0.35">
      <c r="A197" s="407" t="s">
        <v>754</v>
      </c>
      <c r="B197" s="408" t="s">
        <v>144</v>
      </c>
      <c r="C197" s="409">
        <v>2</v>
      </c>
      <c r="D197" s="410">
        <v>80</v>
      </c>
      <c r="E197" s="410" t="s">
        <v>215</v>
      </c>
      <c r="F197" s="407" t="s">
        <v>177</v>
      </c>
      <c r="G197" s="407" t="s">
        <v>461</v>
      </c>
      <c r="H197" s="411" t="s">
        <v>690</v>
      </c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ht="24" customHeight="1" x14ac:dyDescent="0.35">
      <c r="A198" s="407" t="s">
        <v>369</v>
      </c>
      <c r="B198" s="408" t="s">
        <v>370</v>
      </c>
      <c r="C198" s="409">
        <v>1</v>
      </c>
      <c r="D198" s="410">
        <v>40</v>
      </c>
      <c r="E198" s="410" t="s">
        <v>215</v>
      </c>
      <c r="F198" s="407" t="s">
        <v>164</v>
      </c>
      <c r="G198" s="407" t="s">
        <v>461</v>
      </c>
      <c r="H198" s="411" t="s">
        <v>159</v>
      </c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ht="24" customHeight="1" x14ac:dyDescent="0.35">
      <c r="A199" s="407" t="s">
        <v>371</v>
      </c>
      <c r="B199" s="408" t="s">
        <v>190</v>
      </c>
      <c r="C199" s="409">
        <v>2</v>
      </c>
      <c r="D199" s="410">
        <v>80</v>
      </c>
      <c r="E199" s="410" t="s">
        <v>240</v>
      </c>
      <c r="F199" s="407" t="s">
        <v>164</v>
      </c>
      <c r="G199" s="407" t="s">
        <v>461</v>
      </c>
      <c r="H199" s="411" t="s">
        <v>159</v>
      </c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ht="24" customHeight="1" x14ac:dyDescent="0.35">
      <c r="A200" s="407" t="s">
        <v>372</v>
      </c>
      <c r="B200" s="408" t="s">
        <v>174</v>
      </c>
      <c r="C200" s="409">
        <v>2</v>
      </c>
      <c r="D200" s="410">
        <v>80</v>
      </c>
      <c r="E200" s="410" t="s">
        <v>240</v>
      </c>
      <c r="F200" s="407" t="s">
        <v>164</v>
      </c>
      <c r="G200" s="407" t="s">
        <v>461</v>
      </c>
      <c r="H200" s="411" t="s">
        <v>159</v>
      </c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ht="24" customHeight="1" x14ac:dyDescent="0.35">
      <c r="A201" s="407" t="s">
        <v>153</v>
      </c>
      <c r="B201" s="408" t="s">
        <v>154</v>
      </c>
      <c r="C201" s="409">
        <v>2</v>
      </c>
      <c r="D201" s="410">
        <v>80</v>
      </c>
      <c r="E201" s="410" t="s">
        <v>240</v>
      </c>
      <c r="F201" s="407" t="s">
        <v>164</v>
      </c>
      <c r="G201" s="407" t="s">
        <v>461</v>
      </c>
      <c r="H201" s="411" t="s">
        <v>159</v>
      </c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 ht="24" customHeight="1" x14ac:dyDescent="0.35">
      <c r="A202" s="407" t="s">
        <v>373</v>
      </c>
      <c r="B202" s="408" t="s">
        <v>374</v>
      </c>
      <c r="C202" s="409">
        <v>2</v>
      </c>
      <c r="D202" s="410">
        <v>80</v>
      </c>
      <c r="E202" s="410" t="s">
        <v>240</v>
      </c>
      <c r="F202" s="407" t="s">
        <v>164</v>
      </c>
      <c r="G202" s="407" t="s">
        <v>461</v>
      </c>
      <c r="H202" s="411" t="s">
        <v>159</v>
      </c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ht="24" customHeight="1" x14ac:dyDescent="0.35">
      <c r="A203" s="407" t="s">
        <v>375</v>
      </c>
      <c r="B203" s="408" t="s">
        <v>205</v>
      </c>
      <c r="C203" s="409">
        <v>2</v>
      </c>
      <c r="D203" s="410">
        <v>80</v>
      </c>
      <c r="E203" s="410" t="s">
        <v>215</v>
      </c>
      <c r="F203" s="407" t="s">
        <v>177</v>
      </c>
      <c r="G203" s="407" t="s">
        <v>463</v>
      </c>
      <c r="H203" s="411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ht="24" customHeight="1" x14ac:dyDescent="0.35">
      <c r="A204" s="407" t="s">
        <v>755</v>
      </c>
      <c r="B204" s="408" t="s">
        <v>205</v>
      </c>
      <c r="C204" s="409">
        <v>2</v>
      </c>
      <c r="D204" s="410">
        <v>80</v>
      </c>
      <c r="E204" s="410" t="s">
        <v>215</v>
      </c>
      <c r="F204" s="407" t="s">
        <v>177</v>
      </c>
      <c r="G204" s="407" t="s">
        <v>463</v>
      </c>
      <c r="H204" s="411" t="s">
        <v>497</v>
      </c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 ht="24" customHeight="1" x14ac:dyDescent="0.35">
      <c r="A205" s="407" t="s">
        <v>756</v>
      </c>
      <c r="B205" s="408" t="s">
        <v>205</v>
      </c>
      <c r="C205" s="409">
        <v>2</v>
      </c>
      <c r="D205" s="410">
        <v>80</v>
      </c>
      <c r="E205" s="410" t="s">
        <v>215</v>
      </c>
      <c r="F205" s="407" t="s">
        <v>177</v>
      </c>
      <c r="G205" s="407" t="s">
        <v>463</v>
      </c>
      <c r="H205" s="411" t="s">
        <v>690</v>
      </c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 ht="24" customHeight="1" x14ac:dyDescent="0.35">
      <c r="A206" s="407" t="s">
        <v>376</v>
      </c>
      <c r="B206" s="408" t="s">
        <v>377</v>
      </c>
      <c r="C206" s="409">
        <v>1</v>
      </c>
      <c r="D206" s="410">
        <v>40</v>
      </c>
      <c r="E206" s="410" t="s">
        <v>215</v>
      </c>
      <c r="F206" s="407" t="s">
        <v>164</v>
      </c>
      <c r="G206" s="407" t="s">
        <v>463</v>
      </c>
      <c r="H206" s="411" t="s">
        <v>159</v>
      </c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 ht="24" customHeight="1" x14ac:dyDescent="0.35">
      <c r="A207" s="407" t="s">
        <v>378</v>
      </c>
      <c r="B207" s="408" t="s">
        <v>209</v>
      </c>
      <c r="C207" s="409">
        <v>2</v>
      </c>
      <c r="D207" s="410">
        <v>80</v>
      </c>
      <c r="E207" s="410" t="s">
        <v>240</v>
      </c>
      <c r="F207" s="407" t="s">
        <v>164</v>
      </c>
      <c r="G207" s="407" t="s">
        <v>463</v>
      </c>
      <c r="H207" s="411" t="s">
        <v>159</v>
      </c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 ht="24" customHeight="1" x14ac:dyDescent="0.35">
      <c r="A208" s="407" t="s">
        <v>379</v>
      </c>
      <c r="B208" s="408" t="s">
        <v>175</v>
      </c>
      <c r="C208" s="409">
        <v>2</v>
      </c>
      <c r="D208" s="410">
        <v>80</v>
      </c>
      <c r="E208" s="410" t="s">
        <v>240</v>
      </c>
      <c r="F208" s="407" t="s">
        <v>164</v>
      </c>
      <c r="G208" s="407" t="s">
        <v>463</v>
      </c>
      <c r="H208" s="411" t="s">
        <v>159</v>
      </c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ht="24" customHeight="1" x14ac:dyDescent="0.35">
      <c r="A209" s="407" t="s">
        <v>380</v>
      </c>
      <c r="B209" s="408" t="s">
        <v>381</v>
      </c>
      <c r="C209" s="409">
        <v>2</v>
      </c>
      <c r="D209" s="410">
        <v>80</v>
      </c>
      <c r="E209" s="410" t="s">
        <v>240</v>
      </c>
      <c r="F209" s="407" t="s">
        <v>164</v>
      </c>
      <c r="G209" s="407" t="s">
        <v>463</v>
      </c>
      <c r="H209" s="411" t="s">
        <v>159</v>
      </c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24" customHeight="1" x14ac:dyDescent="0.35">
      <c r="A210" s="407" t="s">
        <v>382</v>
      </c>
      <c r="B210" s="408" t="s">
        <v>383</v>
      </c>
      <c r="C210" s="409">
        <v>2</v>
      </c>
      <c r="D210" s="410">
        <v>80</v>
      </c>
      <c r="E210" s="410" t="s">
        <v>240</v>
      </c>
      <c r="F210" s="407" t="s">
        <v>164</v>
      </c>
      <c r="G210" s="407" t="s">
        <v>463</v>
      </c>
      <c r="H210" s="411" t="s">
        <v>159</v>
      </c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ht="24" customHeight="1" x14ac:dyDescent="0.35">
      <c r="A211" s="407" t="s">
        <v>384</v>
      </c>
      <c r="B211" s="408" t="s">
        <v>206</v>
      </c>
      <c r="C211" s="409">
        <v>2</v>
      </c>
      <c r="D211" s="410">
        <v>80</v>
      </c>
      <c r="E211" s="410" t="s">
        <v>215</v>
      </c>
      <c r="F211" s="407" t="s">
        <v>177</v>
      </c>
      <c r="G211" s="407" t="s">
        <v>464</v>
      </c>
      <c r="H211" s="411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24" customHeight="1" x14ac:dyDescent="0.35">
      <c r="A212" s="281" t="s">
        <v>832</v>
      </c>
      <c r="B212" s="282" t="s">
        <v>206</v>
      </c>
      <c r="C212" s="285">
        <v>2</v>
      </c>
      <c r="D212" s="283">
        <v>80</v>
      </c>
      <c r="E212" s="281" t="s">
        <v>215</v>
      </c>
      <c r="F212" s="281" t="s">
        <v>177</v>
      </c>
      <c r="G212" s="281" t="s">
        <v>464</v>
      </c>
      <c r="H212" s="395" t="s">
        <v>497</v>
      </c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ht="24" customHeight="1" x14ac:dyDescent="0.35">
      <c r="A213" s="281" t="s">
        <v>833</v>
      </c>
      <c r="B213" s="282" t="s">
        <v>206</v>
      </c>
      <c r="C213" s="285">
        <v>2</v>
      </c>
      <c r="D213" s="283">
        <v>80</v>
      </c>
      <c r="E213" s="281" t="s">
        <v>215</v>
      </c>
      <c r="F213" s="281" t="s">
        <v>177</v>
      </c>
      <c r="G213" s="281" t="s">
        <v>464</v>
      </c>
      <c r="H213" s="395" t="s">
        <v>690</v>
      </c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ht="24" customHeight="1" x14ac:dyDescent="0.35">
      <c r="A214" s="281" t="s">
        <v>385</v>
      </c>
      <c r="B214" s="282" t="s">
        <v>386</v>
      </c>
      <c r="C214" s="285">
        <v>1</v>
      </c>
      <c r="D214" s="283">
        <v>40</v>
      </c>
      <c r="E214" s="281" t="s">
        <v>215</v>
      </c>
      <c r="F214" s="281" t="s">
        <v>164</v>
      </c>
      <c r="G214" s="281" t="s">
        <v>464</v>
      </c>
      <c r="H214" s="395" t="s">
        <v>159</v>
      </c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ht="24" customHeight="1" x14ac:dyDescent="0.35">
      <c r="A215" s="281" t="s">
        <v>387</v>
      </c>
      <c r="B215" s="282" t="s">
        <v>388</v>
      </c>
      <c r="C215" s="285">
        <v>2</v>
      </c>
      <c r="D215" s="283">
        <v>80</v>
      </c>
      <c r="E215" s="281" t="s">
        <v>240</v>
      </c>
      <c r="F215" s="281" t="s">
        <v>164</v>
      </c>
      <c r="G215" s="281" t="s">
        <v>464</v>
      </c>
      <c r="H215" s="395" t="s">
        <v>159</v>
      </c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ht="24" customHeight="1" x14ac:dyDescent="0.35">
      <c r="A216" s="281" t="s">
        <v>389</v>
      </c>
      <c r="B216" s="282" t="s">
        <v>191</v>
      </c>
      <c r="C216" s="285">
        <v>2</v>
      </c>
      <c r="D216" s="283">
        <v>80</v>
      </c>
      <c r="E216" s="281" t="s">
        <v>240</v>
      </c>
      <c r="F216" s="281" t="s">
        <v>164</v>
      </c>
      <c r="G216" s="281" t="s">
        <v>464</v>
      </c>
      <c r="H216" s="395" t="s">
        <v>159</v>
      </c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 ht="24" customHeight="1" x14ac:dyDescent="0.35">
      <c r="A217" s="281" t="s">
        <v>390</v>
      </c>
      <c r="B217" s="282" t="s">
        <v>391</v>
      </c>
      <c r="C217" s="285">
        <v>2</v>
      </c>
      <c r="D217" s="283">
        <v>80</v>
      </c>
      <c r="E217" s="281" t="s">
        <v>240</v>
      </c>
      <c r="F217" s="281" t="s">
        <v>164</v>
      </c>
      <c r="G217" s="281" t="s">
        <v>464</v>
      </c>
      <c r="H217" s="395" t="s">
        <v>159</v>
      </c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 ht="24" customHeight="1" x14ac:dyDescent="0.35">
      <c r="A218" s="281" t="s">
        <v>392</v>
      </c>
      <c r="B218" s="284" t="s">
        <v>393</v>
      </c>
      <c r="C218" s="285">
        <v>2</v>
      </c>
      <c r="D218" s="283">
        <v>80</v>
      </c>
      <c r="E218" s="281" t="s">
        <v>240</v>
      </c>
      <c r="F218" s="281" t="s">
        <v>164</v>
      </c>
      <c r="G218" s="281" t="s">
        <v>464</v>
      </c>
      <c r="H218" s="395" t="s">
        <v>159</v>
      </c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ht="24" customHeight="1" x14ac:dyDescent="0.35">
      <c r="A219" s="281" t="s">
        <v>285</v>
      </c>
      <c r="B219" s="284" t="s">
        <v>181</v>
      </c>
      <c r="C219" s="285">
        <v>1</v>
      </c>
      <c r="D219" s="283">
        <v>40</v>
      </c>
      <c r="E219" s="281" t="s">
        <v>215</v>
      </c>
      <c r="F219" s="281" t="s">
        <v>177</v>
      </c>
      <c r="G219" s="281" t="s">
        <v>459</v>
      </c>
      <c r="H219" s="39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ht="24" customHeight="1" x14ac:dyDescent="0.35">
      <c r="A220" s="281" t="s">
        <v>757</v>
      </c>
      <c r="B220" s="284" t="s">
        <v>181</v>
      </c>
      <c r="C220" s="285">
        <v>1</v>
      </c>
      <c r="D220" s="283">
        <v>40</v>
      </c>
      <c r="E220" s="281" t="s">
        <v>215</v>
      </c>
      <c r="F220" s="281" t="s">
        <v>177</v>
      </c>
      <c r="G220" s="281" t="s">
        <v>459</v>
      </c>
      <c r="H220" s="395" t="s">
        <v>497</v>
      </c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ht="24" customHeight="1" x14ac:dyDescent="0.35">
      <c r="A221" s="281" t="s">
        <v>758</v>
      </c>
      <c r="B221" s="284" t="s">
        <v>181</v>
      </c>
      <c r="C221" s="285">
        <v>1</v>
      </c>
      <c r="D221" s="283">
        <v>40</v>
      </c>
      <c r="E221" s="281" t="s">
        <v>215</v>
      </c>
      <c r="F221" s="281" t="s">
        <v>177</v>
      </c>
      <c r="G221" s="281" t="s">
        <v>459</v>
      </c>
      <c r="H221" s="395" t="s">
        <v>690</v>
      </c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ht="24" customHeight="1" x14ac:dyDescent="0.35">
      <c r="A222" s="281" t="s">
        <v>286</v>
      </c>
      <c r="B222" s="284" t="s">
        <v>182</v>
      </c>
      <c r="C222" s="285">
        <v>1</v>
      </c>
      <c r="D222" s="283">
        <v>40</v>
      </c>
      <c r="E222" s="281" t="s">
        <v>215</v>
      </c>
      <c r="F222" s="281" t="s">
        <v>177</v>
      </c>
      <c r="G222" s="281" t="s">
        <v>459</v>
      </c>
      <c r="H222" s="39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ht="24" customHeight="1" x14ac:dyDescent="0.35">
      <c r="A223" s="281" t="s">
        <v>759</v>
      </c>
      <c r="B223" s="284" t="s">
        <v>182</v>
      </c>
      <c r="C223" s="285">
        <v>1</v>
      </c>
      <c r="D223" s="283">
        <v>40</v>
      </c>
      <c r="E223" s="281" t="s">
        <v>215</v>
      </c>
      <c r="F223" s="281" t="s">
        <v>177</v>
      </c>
      <c r="G223" s="281" t="s">
        <v>459</v>
      </c>
      <c r="H223" s="395" t="s">
        <v>497</v>
      </c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ht="24" customHeight="1" x14ac:dyDescent="0.35">
      <c r="A224" s="281" t="s">
        <v>760</v>
      </c>
      <c r="B224" s="284" t="s">
        <v>182</v>
      </c>
      <c r="C224" s="285">
        <v>1</v>
      </c>
      <c r="D224" s="283">
        <v>40</v>
      </c>
      <c r="E224" s="281" t="s">
        <v>215</v>
      </c>
      <c r="F224" s="281" t="s">
        <v>177</v>
      </c>
      <c r="G224" s="281" t="s">
        <v>459</v>
      </c>
      <c r="H224" s="395" t="s">
        <v>690</v>
      </c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ht="24" customHeight="1" x14ac:dyDescent="0.35">
      <c r="A225" s="281" t="s">
        <v>287</v>
      </c>
      <c r="B225" s="284" t="s">
        <v>288</v>
      </c>
      <c r="C225" s="285">
        <v>1</v>
      </c>
      <c r="D225" s="283">
        <v>40</v>
      </c>
      <c r="E225" s="281" t="s">
        <v>240</v>
      </c>
      <c r="F225" s="281" t="s">
        <v>164</v>
      </c>
      <c r="G225" s="281" t="s">
        <v>459</v>
      </c>
      <c r="H225" s="395" t="s">
        <v>159</v>
      </c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ht="24" customHeight="1" x14ac:dyDescent="0.35">
      <c r="A226" s="281" t="s">
        <v>289</v>
      </c>
      <c r="B226" s="284" t="s">
        <v>169</v>
      </c>
      <c r="C226" s="285">
        <v>1</v>
      </c>
      <c r="D226" s="283">
        <v>40</v>
      </c>
      <c r="E226" s="281" t="s">
        <v>215</v>
      </c>
      <c r="F226" s="281" t="s">
        <v>164</v>
      </c>
      <c r="G226" s="281" t="s">
        <v>459</v>
      </c>
      <c r="H226" s="39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 ht="24" customHeight="1" x14ac:dyDescent="0.35">
      <c r="A227" s="281" t="s">
        <v>290</v>
      </c>
      <c r="B227" s="284" t="s">
        <v>183</v>
      </c>
      <c r="C227" s="285">
        <v>2</v>
      </c>
      <c r="D227" s="283">
        <v>80</v>
      </c>
      <c r="E227" s="281" t="s">
        <v>215</v>
      </c>
      <c r="F227" s="281" t="s">
        <v>177</v>
      </c>
      <c r="G227" s="281" t="s">
        <v>460</v>
      </c>
      <c r="H227" s="39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 ht="24" customHeight="1" x14ac:dyDescent="0.35">
      <c r="A228" s="281" t="s">
        <v>761</v>
      </c>
      <c r="B228" s="284" t="s">
        <v>183</v>
      </c>
      <c r="C228" s="285">
        <v>2</v>
      </c>
      <c r="D228" s="283">
        <v>40</v>
      </c>
      <c r="E228" s="281" t="s">
        <v>215</v>
      </c>
      <c r="F228" s="281" t="s">
        <v>177</v>
      </c>
      <c r="G228" s="281" t="s">
        <v>460</v>
      </c>
      <c r="H228" s="395" t="s">
        <v>497</v>
      </c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 ht="24" customHeight="1" x14ac:dyDescent="0.35">
      <c r="A229" s="281" t="s">
        <v>762</v>
      </c>
      <c r="B229" s="284" t="s">
        <v>183</v>
      </c>
      <c r="C229" s="285">
        <v>2</v>
      </c>
      <c r="D229" s="283">
        <v>80</v>
      </c>
      <c r="E229" s="281" t="s">
        <v>215</v>
      </c>
      <c r="F229" s="281" t="s">
        <v>177</v>
      </c>
      <c r="G229" s="281" t="s">
        <v>460</v>
      </c>
      <c r="H229" s="395" t="s">
        <v>690</v>
      </c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 ht="24" customHeight="1" x14ac:dyDescent="0.35">
      <c r="A230" s="281" t="s">
        <v>291</v>
      </c>
      <c r="B230" s="284" t="s">
        <v>184</v>
      </c>
      <c r="C230" s="285">
        <v>1</v>
      </c>
      <c r="D230" s="283">
        <v>40</v>
      </c>
      <c r="E230" s="281" t="s">
        <v>215</v>
      </c>
      <c r="F230" s="281" t="s">
        <v>177</v>
      </c>
      <c r="G230" s="281" t="s">
        <v>460</v>
      </c>
      <c r="H230" s="39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ht="24" customHeight="1" x14ac:dyDescent="0.35">
      <c r="A231" s="281" t="s">
        <v>763</v>
      </c>
      <c r="B231" s="284" t="s">
        <v>184</v>
      </c>
      <c r="C231" s="285">
        <v>1</v>
      </c>
      <c r="D231" s="283">
        <v>40</v>
      </c>
      <c r="E231" s="281" t="s">
        <v>215</v>
      </c>
      <c r="F231" s="281" t="s">
        <v>177</v>
      </c>
      <c r="G231" s="281" t="s">
        <v>460</v>
      </c>
      <c r="H231" s="395" t="s">
        <v>497</v>
      </c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ht="24" customHeight="1" x14ac:dyDescent="0.35">
      <c r="A232" s="281" t="s">
        <v>764</v>
      </c>
      <c r="B232" s="284" t="s">
        <v>184</v>
      </c>
      <c r="C232" s="285">
        <v>1</v>
      </c>
      <c r="D232" s="283">
        <v>40</v>
      </c>
      <c r="E232" s="281" t="s">
        <v>215</v>
      </c>
      <c r="F232" s="281" t="s">
        <v>177</v>
      </c>
      <c r="G232" s="281" t="s">
        <v>460</v>
      </c>
      <c r="H232" s="395" t="s">
        <v>690</v>
      </c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ht="24" customHeight="1" x14ac:dyDescent="0.35">
      <c r="A233" s="281" t="s">
        <v>292</v>
      </c>
      <c r="B233" s="284" t="s">
        <v>293</v>
      </c>
      <c r="C233" s="285">
        <v>1</v>
      </c>
      <c r="D233" s="283">
        <v>40</v>
      </c>
      <c r="E233" s="281" t="s">
        <v>240</v>
      </c>
      <c r="F233" s="281" t="s">
        <v>164</v>
      </c>
      <c r="G233" s="281" t="s">
        <v>460</v>
      </c>
      <c r="H233" s="395" t="s">
        <v>159</v>
      </c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ht="24" customHeight="1" x14ac:dyDescent="0.35">
      <c r="A234" s="281" t="s">
        <v>294</v>
      </c>
      <c r="B234" s="284" t="s">
        <v>170</v>
      </c>
      <c r="C234" s="285">
        <v>1</v>
      </c>
      <c r="D234" s="283">
        <v>40</v>
      </c>
      <c r="E234" s="281" t="s">
        <v>215</v>
      </c>
      <c r="F234" s="281" t="s">
        <v>164</v>
      </c>
      <c r="G234" s="281" t="s">
        <v>460</v>
      </c>
      <c r="H234" s="39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ht="24" customHeight="1" x14ac:dyDescent="0.35">
      <c r="A235" s="281" t="s">
        <v>295</v>
      </c>
      <c r="B235" s="284" t="s">
        <v>194</v>
      </c>
      <c r="C235" s="285">
        <v>2</v>
      </c>
      <c r="D235" s="283">
        <v>80</v>
      </c>
      <c r="E235" s="281" t="s">
        <v>215</v>
      </c>
      <c r="F235" s="281" t="s">
        <v>177</v>
      </c>
      <c r="G235" s="281" t="s">
        <v>462</v>
      </c>
      <c r="H235" s="39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ht="24" customHeight="1" x14ac:dyDescent="0.35">
      <c r="A236" s="420" t="s">
        <v>765</v>
      </c>
      <c r="B236" s="421" t="s">
        <v>194</v>
      </c>
      <c r="C236" s="422">
        <v>2</v>
      </c>
      <c r="D236" s="420">
        <v>40</v>
      </c>
      <c r="E236" s="420" t="s">
        <v>215</v>
      </c>
      <c r="F236" s="420" t="s">
        <v>177</v>
      </c>
      <c r="G236" s="420" t="s">
        <v>462</v>
      </c>
      <c r="H236" s="395" t="s">
        <v>497</v>
      </c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ht="24" customHeight="1" x14ac:dyDescent="0.35">
      <c r="A237" s="420" t="s">
        <v>766</v>
      </c>
      <c r="B237" s="421" t="s">
        <v>194</v>
      </c>
      <c r="C237" s="422">
        <v>2</v>
      </c>
      <c r="D237" s="420">
        <v>80</v>
      </c>
      <c r="E237" s="420" t="s">
        <v>215</v>
      </c>
      <c r="F237" s="420" t="s">
        <v>177</v>
      </c>
      <c r="G237" s="420" t="s">
        <v>462</v>
      </c>
      <c r="H237" s="395" t="s">
        <v>690</v>
      </c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ht="24" customHeight="1" x14ac:dyDescent="0.35">
      <c r="A238" s="479" t="s">
        <v>296</v>
      </c>
      <c r="B238" s="480" t="s">
        <v>195</v>
      </c>
      <c r="C238" s="481">
        <v>1</v>
      </c>
      <c r="D238" s="479">
        <v>40</v>
      </c>
      <c r="E238" s="479" t="s">
        <v>215</v>
      </c>
      <c r="F238" s="479" t="s">
        <v>177</v>
      </c>
      <c r="G238" s="479" t="s">
        <v>462</v>
      </c>
      <c r="H238" s="39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ht="24" customHeight="1" x14ac:dyDescent="0.35">
      <c r="A239" s="420" t="s">
        <v>767</v>
      </c>
      <c r="B239" s="421" t="s">
        <v>195</v>
      </c>
      <c r="C239" s="422">
        <v>1</v>
      </c>
      <c r="D239" s="420">
        <v>40</v>
      </c>
      <c r="E239" s="420" t="s">
        <v>215</v>
      </c>
      <c r="F239" s="420" t="s">
        <v>177</v>
      </c>
      <c r="G239" s="420" t="s">
        <v>462</v>
      </c>
      <c r="H239" s="420" t="s">
        <v>497</v>
      </c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ht="24" customHeight="1" x14ac:dyDescent="0.35">
      <c r="A240" s="420" t="s">
        <v>768</v>
      </c>
      <c r="B240" s="421" t="s">
        <v>195</v>
      </c>
      <c r="C240" s="422">
        <v>1</v>
      </c>
      <c r="D240" s="420">
        <v>40</v>
      </c>
      <c r="E240" s="420" t="s">
        <v>215</v>
      </c>
      <c r="F240" s="420" t="s">
        <v>177</v>
      </c>
      <c r="G240" s="420" t="s">
        <v>462</v>
      </c>
      <c r="H240" s="420" t="s">
        <v>690</v>
      </c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ht="24" customHeight="1" x14ac:dyDescent="0.35">
      <c r="A241" s="420" t="s">
        <v>297</v>
      </c>
      <c r="B241" s="421" t="s">
        <v>298</v>
      </c>
      <c r="C241" s="422">
        <v>1</v>
      </c>
      <c r="D241" s="420">
        <v>40</v>
      </c>
      <c r="E241" s="420" t="s">
        <v>215</v>
      </c>
      <c r="F241" s="420" t="s">
        <v>164</v>
      </c>
      <c r="G241" s="420" t="s">
        <v>462</v>
      </c>
      <c r="H241" s="420" t="s">
        <v>159</v>
      </c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ht="24" customHeight="1" x14ac:dyDescent="0.35">
      <c r="A242" s="420" t="s">
        <v>299</v>
      </c>
      <c r="B242" s="421" t="s">
        <v>188</v>
      </c>
      <c r="C242" s="422">
        <v>1</v>
      </c>
      <c r="D242" s="420">
        <v>40</v>
      </c>
      <c r="E242" s="420" t="s">
        <v>215</v>
      </c>
      <c r="F242" s="420" t="s">
        <v>164</v>
      </c>
      <c r="G242" s="420" t="s">
        <v>462</v>
      </c>
      <c r="H242" s="420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ht="24" customHeight="1" x14ac:dyDescent="0.35">
      <c r="A243" s="420" t="s">
        <v>137</v>
      </c>
      <c r="B243" s="421" t="s">
        <v>138</v>
      </c>
      <c r="C243" s="422">
        <v>2</v>
      </c>
      <c r="D243" s="420">
        <v>80</v>
      </c>
      <c r="E243" s="420" t="s">
        <v>215</v>
      </c>
      <c r="F243" s="420" t="s">
        <v>177</v>
      </c>
      <c r="G243" s="420" t="s">
        <v>461</v>
      </c>
      <c r="H243" s="420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ht="24" customHeight="1" x14ac:dyDescent="0.35">
      <c r="A244" s="420" t="s">
        <v>769</v>
      </c>
      <c r="B244" s="421" t="s">
        <v>138</v>
      </c>
      <c r="C244" s="422">
        <v>2</v>
      </c>
      <c r="D244" s="420">
        <v>80</v>
      </c>
      <c r="E244" s="420" t="s">
        <v>215</v>
      </c>
      <c r="F244" s="420" t="s">
        <v>177</v>
      </c>
      <c r="G244" s="420" t="s">
        <v>461</v>
      </c>
      <c r="H244" s="420" t="s">
        <v>497</v>
      </c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ht="24" customHeight="1" x14ac:dyDescent="0.35">
      <c r="A245" s="420" t="s">
        <v>770</v>
      </c>
      <c r="B245" s="421" t="s">
        <v>138</v>
      </c>
      <c r="C245" s="422">
        <v>2</v>
      </c>
      <c r="D245" s="420">
        <v>80</v>
      </c>
      <c r="E245" s="420" t="s">
        <v>215</v>
      </c>
      <c r="F245" s="420" t="s">
        <v>177</v>
      </c>
      <c r="G245" s="420" t="s">
        <v>461</v>
      </c>
      <c r="H245" s="420" t="s">
        <v>690</v>
      </c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ht="24" customHeight="1" x14ac:dyDescent="0.35">
      <c r="A246" s="420" t="s">
        <v>139</v>
      </c>
      <c r="B246" s="421" t="s">
        <v>140</v>
      </c>
      <c r="C246" s="422">
        <v>1</v>
      </c>
      <c r="D246" s="420">
        <v>40</v>
      </c>
      <c r="E246" s="420" t="s">
        <v>215</v>
      </c>
      <c r="F246" s="420" t="s">
        <v>177</v>
      </c>
      <c r="G246" s="420" t="s">
        <v>461</v>
      </c>
      <c r="H246" s="420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ht="24" customHeight="1" x14ac:dyDescent="0.35">
      <c r="A247" s="420" t="s">
        <v>771</v>
      </c>
      <c r="B247" s="421" t="s">
        <v>140</v>
      </c>
      <c r="C247" s="422">
        <v>1</v>
      </c>
      <c r="D247" s="420">
        <v>40</v>
      </c>
      <c r="E247" s="420" t="s">
        <v>215</v>
      </c>
      <c r="F247" s="420" t="s">
        <v>177</v>
      </c>
      <c r="G247" s="420" t="s">
        <v>461</v>
      </c>
      <c r="H247" s="420" t="s">
        <v>497</v>
      </c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ht="24" customHeight="1" x14ac:dyDescent="0.35">
      <c r="A248" s="420" t="s">
        <v>772</v>
      </c>
      <c r="B248" s="421" t="s">
        <v>140</v>
      </c>
      <c r="C248" s="422">
        <v>1</v>
      </c>
      <c r="D248" s="420">
        <v>40</v>
      </c>
      <c r="E248" s="420" t="s">
        <v>215</v>
      </c>
      <c r="F248" s="420" t="s">
        <v>177</v>
      </c>
      <c r="G248" s="420" t="s">
        <v>461</v>
      </c>
      <c r="H248" s="420" t="s">
        <v>690</v>
      </c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ht="24" customHeight="1" x14ac:dyDescent="0.35">
      <c r="A249" s="420" t="s">
        <v>149</v>
      </c>
      <c r="B249" s="421" t="s">
        <v>150</v>
      </c>
      <c r="C249" s="422">
        <v>1</v>
      </c>
      <c r="D249" s="420">
        <v>40</v>
      </c>
      <c r="E249" s="420" t="s">
        <v>215</v>
      </c>
      <c r="F249" s="420" t="s">
        <v>164</v>
      </c>
      <c r="G249" s="420" t="s">
        <v>461</v>
      </c>
      <c r="H249" s="420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ht="24" customHeight="1" x14ac:dyDescent="0.35">
      <c r="A250" s="420" t="s">
        <v>300</v>
      </c>
      <c r="B250" s="421" t="s">
        <v>201</v>
      </c>
      <c r="C250" s="422">
        <v>2</v>
      </c>
      <c r="D250" s="420">
        <v>80</v>
      </c>
      <c r="E250" s="420" t="s">
        <v>215</v>
      </c>
      <c r="F250" s="420" t="s">
        <v>177</v>
      </c>
      <c r="G250" s="420" t="s">
        <v>463</v>
      </c>
      <c r="H250" s="420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ht="24" customHeight="1" x14ac:dyDescent="0.35">
      <c r="A251" s="420" t="s">
        <v>773</v>
      </c>
      <c r="B251" s="421" t="s">
        <v>201</v>
      </c>
      <c r="C251" s="422">
        <v>2</v>
      </c>
      <c r="D251" s="420">
        <v>80</v>
      </c>
      <c r="E251" s="420" t="s">
        <v>215</v>
      </c>
      <c r="F251" s="420" t="s">
        <v>177</v>
      </c>
      <c r="G251" s="420" t="s">
        <v>463</v>
      </c>
      <c r="H251" s="420" t="s">
        <v>497</v>
      </c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ht="24" customHeight="1" x14ac:dyDescent="0.35">
      <c r="A252" s="420" t="s">
        <v>774</v>
      </c>
      <c r="B252" s="421" t="s">
        <v>201</v>
      </c>
      <c r="C252" s="422">
        <v>2</v>
      </c>
      <c r="D252" s="420">
        <v>80</v>
      </c>
      <c r="E252" s="420" t="s">
        <v>215</v>
      </c>
      <c r="F252" s="420" t="s">
        <v>177</v>
      </c>
      <c r="G252" s="420" t="s">
        <v>463</v>
      </c>
      <c r="H252" s="420" t="s">
        <v>690</v>
      </c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ht="24" customHeight="1" x14ac:dyDescent="0.35">
      <c r="A253" s="420" t="s">
        <v>301</v>
      </c>
      <c r="B253" s="421" t="s">
        <v>202</v>
      </c>
      <c r="C253" s="422">
        <v>1</v>
      </c>
      <c r="D253" s="420">
        <v>40</v>
      </c>
      <c r="E253" s="420" t="s">
        <v>215</v>
      </c>
      <c r="F253" s="420" t="s">
        <v>177</v>
      </c>
      <c r="G253" s="420" t="s">
        <v>463</v>
      </c>
      <c r="H253" s="420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ht="24" customHeight="1" x14ac:dyDescent="0.35">
      <c r="A254" s="420" t="s">
        <v>775</v>
      </c>
      <c r="B254" s="421" t="s">
        <v>202</v>
      </c>
      <c r="C254" s="422">
        <v>1</v>
      </c>
      <c r="D254" s="420">
        <v>40</v>
      </c>
      <c r="E254" s="420" t="s">
        <v>215</v>
      </c>
      <c r="F254" s="420" t="s">
        <v>177</v>
      </c>
      <c r="G254" s="420" t="s">
        <v>463</v>
      </c>
      <c r="H254" s="420" t="s">
        <v>497</v>
      </c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ht="24" customHeight="1" x14ac:dyDescent="0.35">
      <c r="A255" s="420" t="s">
        <v>776</v>
      </c>
      <c r="B255" s="421" t="s">
        <v>202</v>
      </c>
      <c r="C255" s="422">
        <v>1</v>
      </c>
      <c r="D255" s="420">
        <v>40</v>
      </c>
      <c r="E255" s="420" t="s">
        <v>215</v>
      </c>
      <c r="F255" s="420" t="s">
        <v>177</v>
      </c>
      <c r="G255" s="420" t="s">
        <v>463</v>
      </c>
      <c r="H255" s="420" t="s">
        <v>690</v>
      </c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ht="24" customHeight="1" x14ac:dyDescent="0.35">
      <c r="A256" s="420" t="s">
        <v>302</v>
      </c>
      <c r="B256" s="421" t="s">
        <v>207</v>
      </c>
      <c r="C256" s="422">
        <v>1</v>
      </c>
      <c r="D256" s="420">
        <v>40</v>
      </c>
      <c r="E256" s="420" t="s">
        <v>215</v>
      </c>
      <c r="F256" s="420" t="s">
        <v>164</v>
      </c>
      <c r="G256" s="420" t="s">
        <v>463</v>
      </c>
      <c r="H256" s="420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ht="24" customHeight="1" x14ac:dyDescent="0.35">
      <c r="A257" s="420" t="s">
        <v>303</v>
      </c>
      <c r="B257" s="421" t="s">
        <v>203</v>
      </c>
      <c r="C257" s="422">
        <v>2</v>
      </c>
      <c r="D257" s="420">
        <v>80</v>
      </c>
      <c r="E257" s="420" t="s">
        <v>215</v>
      </c>
      <c r="F257" s="420" t="s">
        <v>177</v>
      </c>
      <c r="G257" s="420" t="s">
        <v>464</v>
      </c>
      <c r="H257" s="420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ht="24" customHeight="1" x14ac:dyDescent="0.35">
      <c r="A258" s="420" t="s">
        <v>777</v>
      </c>
      <c r="B258" s="421" t="s">
        <v>203</v>
      </c>
      <c r="C258" s="422">
        <v>2</v>
      </c>
      <c r="D258" s="420">
        <v>80</v>
      </c>
      <c r="E258" s="420" t="s">
        <v>215</v>
      </c>
      <c r="F258" s="420" t="s">
        <v>177</v>
      </c>
      <c r="G258" s="420" t="s">
        <v>464</v>
      </c>
      <c r="H258" s="420" t="s">
        <v>497</v>
      </c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ht="24" customHeight="1" x14ac:dyDescent="0.35">
      <c r="A259" s="420" t="s">
        <v>778</v>
      </c>
      <c r="B259" s="421" t="s">
        <v>203</v>
      </c>
      <c r="C259" s="422">
        <v>2</v>
      </c>
      <c r="D259" s="420">
        <v>80</v>
      </c>
      <c r="E259" s="420" t="s">
        <v>215</v>
      </c>
      <c r="F259" s="420" t="s">
        <v>177</v>
      </c>
      <c r="G259" s="420" t="s">
        <v>464</v>
      </c>
      <c r="H259" s="420" t="s">
        <v>690</v>
      </c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ht="24" customHeight="1" x14ac:dyDescent="0.35">
      <c r="A260" s="420" t="s">
        <v>304</v>
      </c>
      <c r="B260" s="421" t="s">
        <v>204</v>
      </c>
      <c r="C260" s="422">
        <v>1</v>
      </c>
      <c r="D260" s="420">
        <v>40</v>
      </c>
      <c r="E260" s="420" t="s">
        <v>215</v>
      </c>
      <c r="F260" s="420" t="s">
        <v>177</v>
      </c>
      <c r="G260" s="420" t="s">
        <v>464</v>
      </c>
      <c r="H260" s="420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ht="24" customHeight="1" x14ac:dyDescent="0.35">
      <c r="A261" s="420" t="s">
        <v>779</v>
      </c>
      <c r="B261" s="421" t="s">
        <v>204</v>
      </c>
      <c r="C261" s="422">
        <v>1</v>
      </c>
      <c r="D261" s="420">
        <v>40</v>
      </c>
      <c r="E261" s="420" t="s">
        <v>215</v>
      </c>
      <c r="F261" s="420" t="s">
        <v>177</v>
      </c>
      <c r="G261" s="420" t="s">
        <v>464</v>
      </c>
      <c r="H261" s="420" t="s">
        <v>497</v>
      </c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ht="24" customHeight="1" x14ac:dyDescent="0.35">
      <c r="A262" s="420" t="s">
        <v>780</v>
      </c>
      <c r="B262" s="421" t="s">
        <v>204</v>
      </c>
      <c r="C262" s="422">
        <v>1</v>
      </c>
      <c r="D262" s="420">
        <v>40</v>
      </c>
      <c r="E262" s="420" t="s">
        <v>215</v>
      </c>
      <c r="F262" s="420" t="s">
        <v>177</v>
      </c>
      <c r="G262" s="420" t="s">
        <v>464</v>
      </c>
      <c r="H262" s="420" t="s">
        <v>690</v>
      </c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ht="24" customHeight="1" x14ac:dyDescent="0.35">
      <c r="A263" s="420" t="s">
        <v>305</v>
      </c>
      <c r="B263" s="421" t="s">
        <v>208</v>
      </c>
      <c r="C263" s="422">
        <v>1</v>
      </c>
      <c r="D263" s="420">
        <v>40</v>
      </c>
      <c r="E263" s="420" t="s">
        <v>215</v>
      </c>
      <c r="F263" s="420" t="s">
        <v>164</v>
      </c>
      <c r="G263" s="420" t="s">
        <v>464</v>
      </c>
      <c r="H263" s="420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ht="24" customHeight="1" x14ac:dyDescent="0.35">
      <c r="A264" s="420" t="s">
        <v>428</v>
      </c>
      <c r="B264" s="421" t="s">
        <v>429</v>
      </c>
      <c r="C264" s="422">
        <v>3</v>
      </c>
      <c r="D264" s="420">
        <v>120</v>
      </c>
      <c r="E264" s="420" t="s">
        <v>215</v>
      </c>
      <c r="F264" s="420" t="s">
        <v>177</v>
      </c>
      <c r="G264" s="420" t="s">
        <v>459</v>
      </c>
      <c r="H264" s="420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ht="24" customHeight="1" x14ac:dyDescent="0.35">
      <c r="A265" s="420" t="s">
        <v>781</v>
      </c>
      <c r="B265" s="421" t="s">
        <v>429</v>
      </c>
      <c r="C265" s="422">
        <v>3</v>
      </c>
      <c r="D265" s="420">
        <v>120</v>
      </c>
      <c r="E265" s="420" t="s">
        <v>215</v>
      </c>
      <c r="F265" s="420" t="s">
        <v>177</v>
      </c>
      <c r="G265" s="420" t="s">
        <v>459</v>
      </c>
      <c r="H265" s="420" t="s">
        <v>497</v>
      </c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ht="24" customHeight="1" x14ac:dyDescent="0.35">
      <c r="A266" s="420" t="s">
        <v>782</v>
      </c>
      <c r="B266" s="421" t="s">
        <v>429</v>
      </c>
      <c r="C266" s="422">
        <v>3</v>
      </c>
      <c r="D266" s="420">
        <v>120</v>
      </c>
      <c r="E266" s="420" t="s">
        <v>215</v>
      </c>
      <c r="F266" s="420" t="s">
        <v>177</v>
      </c>
      <c r="G266" s="420" t="s">
        <v>459</v>
      </c>
      <c r="H266" s="420" t="s">
        <v>690</v>
      </c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ht="24" customHeight="1" x14ac:dyDescent="0.35">
      <c r="A267" s="420" t="s">
        <v>430</v>
      </c>
      <c r="B267" s="421" t="s">
        <v>431</v>
      </c>
      <c r="C267" s="422">
        <v>1</v>
      </c>
      <c r="D267" s="420">
        <v>40</v>
      </c>
      <c r="E267" s="420" t="s">
        <v>215</v>
      </c>
      <c r="F267" s="420" t="s">
        <v>164</v>
      </c>
      <c r="G267" s="420" t="s">
        <v>459</v>
      </c>
      <c r="H267" s="420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ht="24" customHeight="1" x14ac:dyDescent="0.35">
      <c r="A268" s="420" t="s">
        <v>451</v>
      </c>
      <c r="B268" s="421" t="s">
        <v>452</v>
      </c>
      <c r="C268" s="422">
        <v>1</v>
      </c>
      <c r="D268" s="420">
        <v>40</v>
      </c>
      <c r="E268" s="420" t="s">
        <v>450</v>
      </c>
      <c r="F268" s="420" t="s">
        <v>164</v>
      </c>
      <c r="G268" s="420" t="s">
        <v>459</v>
      </c>
      <c r="H268" s="420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ht="24" customHeight="1" x14ac:dyDescent="0.35">
      <c r="A269" s="420" t="s">
        <v>432</v>
      </c>
      <c r="B269" s="421" t="s">
        <v>433</v>
      </c>
      <c r="C269" s="422">
        <v>3</v>
      </c>
      <c r="D269" s="420">
        <v>120</v>
      </c>
      <c r="E269" s="420" t="s">
        <v>215</v>
      </c>
      <c r="F269" s="420" t="s">
        <v>177</v>
      </c>
      <c r="G269" s="420" t="s">
        <v>460</v>
      </c>
      <c r="H269" s="420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ht="24" customHeight="1" x14ac:dyDescent="0.35">
      <c r="A270" s="420" t="s">
        <v>783</v>
      </c>
      <c r="B270" s="421" t="s">
        <v>433</v>
      </c>
      <c r="C270" s="422">
        <v>3</v>
      </c>
      <c r="D270" s="420">
        <v>120</v>
      </c>
      <c r="E270" s="420" t="s">
        <v>215</v>
      </c>
      <c r="F270" s="420" t="s">
        <v>177</v>
      </c>
      <c r="G270" s="420" t="s">
        <v>460</v>
      </c>
      <c r="H270" s="420" t="s">
        <v>497</v>
      </c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ht="24" customHeight="1" x14ac:dyDescent="0.35">
      <c r="A271" s="420" t="s">
        <v>784</v>
      </c>
      <c r="B271" s="421" t="s">
        <v>433</v>
      </c>
      <c r="C271" s="422">
        <v>3</v>
      </c>
      <c r="D271" s="420">
        <v>120</v>
      </c>
      <c r="E271" s="420" t="s">
        <v>215</v>
      </c>
      <c r="F271" s="420" t="s">
        <v>177</v>
      </c>
      <c r="G271" s="420" t="s">
        <v>460</v>
      </c>
      <c r="H271" s="420" t="s">
        <v>690</v>
      </c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ht="24" customHeight="1" x14ac:dyDescent="0.35">
      <c r="A272" s="420" t="s">
        <v>434</v>
      </c>
      <c r="B272" s="421" t="s">
        <v>435</v>
      </c>
      <c r="C272" s="422">
        <v>1</v>
      </c>
      <c r="D272" s="420">
        <v>40</v>
      </c>
      <c r="E272" s="420" t="s">
        <v>215</v>
      </c>
      <c r="F272" s="420" t="s">
        <v>164</v>
      </c>
      <c r="G272" s="420" t="s">
        <v>460</v>
      </c>
      <c r="H272" s="420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ht="24" customHeight="1" x14ac:dyDescent="0.35">
      <c r="A273" s="420" t="s">
        <v>453</v>
      </c>
      <c r="B273" s="421" t="s">
        <v>166</v>
      </c>
      <c r="C273" s="422">
        <v>1</v>
      </c>
      <c r="D273" s="420">
        <v>40</v>
      </c>
      <c r="E273" s="420" t="s">
        <v>450</v>
      </c>
      <c r="F273" s="420" t="s">
        <v>164</v>
      </c>
      <c r="G273" s="420" t="s">
        <v>460</v>
      </c>
      <c r="H273" s="420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ht="24" customHeight="1" x14ac:dyDescent="0.35">
      <c r="A274" s="420" t="s">
        <v>436</v>
      </c>
      <c r="B274" s="421" t="s">
        <v>437</v>
      </c>
      <c r="C274" s="422">
        <v>3</v>
      </c>
      <c r="D274" s="420">
        <v>120</v>
      </c>
      <c r="E274" s="420" t="s">
        <v>215</v>
      </c>
      <c r="F274" s="420" t="s">
        <v>177</v>
      </c>
      <c r="G274" s="420" t="s">
        <v>462</v>
      </c>
      <c r="H274" s="420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ht="24" customHeight="1" x14ac:dyDescent="0.35">
      <c r="A275" s="420" t="s">
        <v>785</v>
      </c>
      <c r="B275" s="421" t="s">
        <v>437</v>
      </c>
      <c r="C275" s="422">
        <v>3</v>
      </c>
      <c r="D275" s="420">
        <v>120</v>
      </c>
      <c r="E275" s="420" t="s">
        <v>215</v>
      </c>
      <c r="F275" s="420" t="s">
        <v>177</v>
      </c>
      <c r="G275" s="420" t="s">
        <v>462</v>
      </c>
      <c r="H275" s="420" t="s">
        <v>497</v>
      </c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ht="24" customHeight="1" x14ac:dyDescent="0.35">
      <c r="A276" s="420" t="s">
        <v>786</v>
      </c>
      <c r="B276" s="421" t="s">
        <v>437</v>
      </c>
      <c r="C276" s="422">
        <v>3</v>
      </c>
      <c r="D276" s="420">
        <v>120</v>
      </c>
      <c r="E276" s="420" t="s">
        <v>215</v>
      </c>
      <c r="F276" s="420" t="s">
        <v>177</v>
      </c>
      <c r="G276" s="420" t="s">
        <v>462</v>
      </c>
      <c r="H276" s="420" t="s">
        <v>690</v>
      </c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ht="24" customHeight="1" x14ac:dyDescent="0.35">
      <c r="A277" s="420" t="s">
        <v>438</v>
      </c>
      <c r="B277" s="421" t="s">
        <v>439</v>
      </c>
      <c r="C277" s="422">
        <v>1</v>
      </c>
      <c r="D277" s="420">
        <v>40</v>
      </c>
      <c r="E277" s="420" t="s">
        <v>215</v>
      </c>
      <c r="F277" s="420" t="s">
        <v>164</v>
      </c>
      <c r="G277" s="420" t="s">
        <v>462</v>
      </c>
      <c r="H277" s="420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ht="24" customHeight="1" x14ac:dyDescent="0.35">
      <c r="A278" s="420" t="s">
        <v>454</v>
      </c>
      <c r="B278" s="421" t="s">
        <v>210</v>
      </c>
      <c r="C278" s="422">
        <v>1</v>
      </c>
      <c r="D278" s="420">
        <v>40</v>
      </c>
      <c r="E278" s="420" t="s">
        <v>450</v>
      </c>
      <c r="F278" s="420" t="s">
        <v>164</v>
      </c>
      <c r="G278" s="420" t="s">
        <v>462</v>
      </c>
      <c r="H278" s="420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ht="24" customHeight="1" x14ac:dyDescent="0.35">
      <c r="A279" s="420" t="s">
        <v>146</v>
      </c>
      <c r="B279" s="421" t="s">
        <v>147</v>
      </c>
      <c r="C279" s="422">
        <v>2</v>
      </c>
      <c r="D279" s="420">
        <v>80</v>
      </c>
      <c r="E279" s="420" t="s">
        <v>215</v>
      </c>
      <c r="F279" s="420" t="s">
        <v>177</v>
      </c>
      <c r="G279" s="420" t="s">
        <v>461</v>
      </c>
      <c r="H279" s="420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ht="24" customHeight="1" x14ac:dyDescent="0.35">
      <c r="A280" s="420" t="s">
        <v>500</v>
      </c>
      <c r="B280" s="421" t="s">
        <v>147</v>
      </c>
      <c r="C280" s="422">
        <v>3</v>
      </c>
      <c r="D280" s="420">
        <v>120</v>
      </c>
      <c r="E280" s="420" t="s">
        <v>215</v>
      </c>
      <c r="F280" s="420" t="s">
        <v>177</v>
      </c>
      <c r="G280" s="420" t="s">
        <v>461</v>
      </c>
      <c r="H280" s="420" t="s">
        <v>498</v>
      </c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ht="24" customHeight="1" x14ac:dyDescent="0.35">
      <c r="A281" s="420" t="s">
        <v>787</v>
      </c>
      <c r="B281" s="421" t="s">
        <v>147</v>
      </c>
      <c r="C281" s="422">
        <v>3</v>
      </c>
      <c r="D281" s="420">
        <v>120</v>
      </c>
      <c r="E281" s="420" t="s">
        <v>215</v>
      </c>
      <c r="F281" s="420" t="s">
        <v>177</v>
      </c>
      <c r="G281" s="420" t="s">
        <v>461</v>
      </c>
      <c r="H281" s="420" t="s">
        <v>497</v>
      </c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ht="24" customHeight="1" x14ac:dyDescent="0.35">
      <c r="A282" s="420" t="s">
        <v>788</v>
      </c>
      <c r="B282" s="421" t="s">
        <v>147</v>
      </c>
      <c r="C282" s="422">
        <v>2</v>
      </c>
      <c r="D282" s="420">
        <v>80</v>
      </c>
      <c r="E282" s="420" t="s">
        <v>215</v>
      </c>
      <c r="F282" s="420" t="s">
        <v>177</v>
      </c>
      <c r="G282" s="420" t="s">
        <v>461</v>
      </c>
      <c r="H282" s="420" t="s">
        <v>690</v>
      </c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ht="24" customHeight="1" x14ac:dyDescent="0.35">
      <c r="A283" s="420" t="s">
        <v>440</v>
      </c>
      <c r="B283" s="421" t="s">
        <v>441</v>
      </c>
      <c r="C283" s="422">
        <v>1</v>
      </c>
      <c r="D283" s="420">
        <v>40</v>
      </c>
      <c r="E283" s="420" t="s">
        <v>215</v>
      </c>
      <c r="F283" s="420" t="s">
        <v>164</v>
      </c>
      <c r="G283" s="420" t="s">
        <v>461</v>
      </c>
      <c r="H283" s="420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ht="24" customHeight="1" x14ac:dyDescent="0.35">
      <c r="A284" s="420" t="s">
        <v>455</v>
      </c>
      <c r="B284" s="421" t="s">
        <v>211</v>
      </c>
      <c r="C284" s="422">
        <v>2</v>
      </c>
      <c r="D284" s="420">
        <v>80</v>
      </c>
      <c r="E284" s="420" t="s">
        <v>450</v>
      </c>
      <c r="F284" s="420" t="s">
        <v>164</v>
      </c>
      <c r="G284" s="420" t="s">
        <v>461</v>
      </c>
      <c r="H284" s="420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ht="24" customHeight="1" x14ac:dyDescent="0.35">
      <c r="A285" s="420" t="s">
        <v>442</v>
      </c>
      <c r="B285" s="421" t="s">
        <v>443</v>
      </c>
      <c r="C285" s="422">
        <v>2</v>
      </c>
      <c r="D285" s="420">
        <v>80</v>
      </c>
      <c r="E285" s="420" t="s">
        <v>215</v>
      </c>
      <c r="F285" s="420" t="s">
        <v>177</v>
      </c>
      <c r="G285" s="420" t="s">
        <v>463</v>
      </c>
      <c r="H285" s="420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ht="24" customHeight="1" x14ac:dyDescent="0.35">
      <c r="A286" s="420" t="s">
        <v>502</v>
      </c>
      <c r="B286" s="421" t="s">
        <v>443</v>
      </c>
      <c r="C286" s="422">
        <v>3</v>
      </c>
      <c r="D286" s="420">
        <v>120</v>
      </c>
      <c r="E286" s="420" t="s">
        <v>215</v>
      </c>
      <c r="F286" s="420" t="s">
        <v>177</v>
      </c>
      <c r="G286" s="420" t="s">
        <v>463</v>
      </c>
      <c r="H286" s="420" t="s">
        <v>498</v>
      </c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ht="24" customHeight="1" x14ac:dyDescent="0.35">
      <c r="A287" s="420" t="s">
        <v>789</v>
      </c>
      <c r="B287" s="421" t="s">
        <v>443</v>
      </c>
      <c r="C287" s="422">
        <v>3</v>
      </c>
      <c r="D287" s="420">
        <v>120</v>
      </c>
      <c r="E287" s="420" t="s">
        <v>215</v>
      </c>
      <c r="F287" s="420" t="s">
        <v>177</v>
      </c>
      <c r="G287" s="420" t="s">
        <v>463</v>
      </c>
      <c r="H287" s="420" t="s">
        <v>497</v>
      </c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ht="24" customHeight="1" x14ac:dyDescent="0.35">
      <c r="A288" s="420" t="s">
        <v>790</v>
      </c>
      <c r="B288" s="421" t="s">
        <v>443</v>
      </c>
      <c r="C288" s="422">
        <v>2</v>
      </c>
      <c r="D288" s="420">
        <v>80</v>
      </c>
      <c r="E288" s="420" t="s">
        <v>215</v>
      </c>
      <c r="F288" s="420" t="s">
        <v>177</v>
      </c>
      <c r="G288" s="420" t="s">
        <v>463</v>
      </c>
      <c r="H288" s="420" t="s">
        <v>690</v>
      </c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ht="24" customHeight="1" x14ac:dyDescent="0.35">
      <c r="A289" s="420" t="s">
        <v>444</v>
      </c>
      <c r="B289" s="421" t="s">
        <v>445</v>
      </c>
      <c r="C289" s="422">
        <v>1</v>
      </c>
      <c r="D289" s="420">
        <v>40</v>
      </c>
      <c r="E289" s="420" t="s">
        <v>215</v>
      </c>
      <c r="F289" s="420" t="s">
        <v>164</v>
      </c>
      <c r="G289" s="420" t="s">
        <v>463</v>
      </c>
      <c r="H289" s="420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ht="24" customHeight="1" x14ac:dyDescent="0.35">
      <c r="A290" s="420" t="s">
        <v>456</v>
      </c>
      <c r="B290" s="421" t="s">
        <v>457</v>
      </c>
      <c r="C290" s="422">
        <v>2</v>
      </c>
      <c r="D290" s="420">
        <v>80</v>
      </c>
      <c r="E290" s="420" t="s">
        <v>450</v>
      </c>
      <c r="F290" s="420" t="s">
        <v>164</v>
      </c>
      <c r="G290" s="420" t="s">
        <v>463</v>
      </c>
      <c r="H290" s="420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ht="24" customHeight="1" x14ac:dyDescent="0.35">
      <c r="A291" s="420" t="s">
        <v>446</v>
      </c>
      <c r="B291" s="421" t="s">
        <v>447</v>
      </c>
      <c r="C291" s="422">
        <v>2</v>
      </c>
      <c r="D291" s="420">
        <v>80</v>
      </c>
      <c r="E291" s="420" t="s">
        <v>215</v>
      </c>
      <c r="F291" s="420" t="s">
        <v>177</v>
      </c>
      <c r="G291" s="420" t="s">
        <v>464</v>
      </c>
      <c r="H291" s="420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ht="24" customHeight="1" x14ac:dyDescent="0.35">
      <c r="A292" s="420" t="s">
        <v>504</v>
      </c>
      <c r="B292" s="421" t="s">
        <v>447</v>
      </c>
      <c r="C292" s="422">
        <v>3</v>
      </c>
      <c r="D292" s="420">
        <v>120</v>
      </c>
      <c r="E292" s="420" t="s">
        <v>215</v>
      </c>
      <c r="F292" s="420" t="s">
        <v>177</v>
      </c>
      <c r="G292" s="420" t="s">
        <v>464</v>
      </c>
      <c r="H292" s="420" t="s">
        <v>498</v>
      </c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ht="24" customHeight="1" x14ac:dyDescent="0.35">
      <c r="A293" s="420" t="s">
        <v>791</v>
      </c>
      <c r="B293" s="421" t="s">
        <v>447</v>
      </c>
      <c r="C293" s="422">
        <v>3</v>
      </c>
      <c r="D293" s="420">
        <v>120</v>
      </c>
      <c r="E293" s="420" t="s">
        <v>215</v>
      </c>
      <c r="F293" s="420" t="s">
        <v>177</v>
      </c>
      <c r="G293" s="420" t="s">
        <v>464</v>
      </c>
      <c r="H293" s="420" t="s">
        <v>497</v>
      </c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ht="24" customHeight="1" x14ac:dyDescent="0.35">
      <c r="A294" s="420" t="s">
        <v>792</v>
      </c>
      <c r="B294" s="421" t="s">
        <v>447</v>
      </c>
      <c r="C294" s="422">
        <v>2</v>
      </c>
      <c r="D294" s="420">
        <v>80</v>
      </c>
      <c r="E294" s="420" t="s">
        <v>215</v>
      </c>
      <c r="F294" s="420" t="s">
        <v>177</v>
      </c>
      <c r="G294" s="420" t="s">
        <v>464</v>
      </c>
      <c r="H294" s="420" t="s">
        <v>690</v>
      </c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ht="24" customHeight="1" x14ac:dyDescent="0.35">
      <c r="A295" s="420" t="s">
        <v>448</v>
      </c>
      <c r="B295" s="421" t="s">
        <v>449</v>
      </c>
      <c r="C295" s="422">
        <v>1</v>
      </c>
      <c r="D295" s="420">
        <v>40</v>
      </c>
      <c r="E295" s="420" t="s">
        <v>450</v>
      </c>
      <c r="F295" s="420" t="s">
        <v>164</v>
      </c>
      <c r="G295" s="420" t="s">
        <v>464</v>
      </c>
      <c r="H295" s="420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ht="24" customHeight="1" x14ac:dyDescent="0.35">
      <c r="A296" s="420" t="s">
        <v>458</v>
      </c>
      <c r="B296" s="421" t="s">
        <v>212</v>
      </c>
      <c r="C296" s="422">
        <v>2</v>
      </c>
      <c r="D296" s="420">
        <v>80</v>
      </c>
      <c r="E296" s="420" t="s">
        <v>450</v>
      </c>
      <c r="F296" s="420" t="s">
        <v>164</v>
      </c>
      <c r="G296" s="420" t="s">
        <v>464</v>
      </c>
      <c r="H296" s="420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ht="24" customHeight="1" x14ac:dyDescent="0.35">
      <c r="A297" s="420" t="s">
        <v>546</v>
      </c>
      <c r="B297" s="421" t="s">
        <v>547</v>
      </c>
      <c r="C297" s="422">
        <v>2</v>
      </c>
      <c r="D297" s="420">
        <v>80</v>
      </c>
      <c r="E297" s="420" t="s">
        <v>450</v>
      </c>
      <c r="F297" s="420" t="s">
        <v>164</v>
      </c>
      <c r="G297" s="420" t="s">
        <v>461</v>
      </c>
      <c r="H297" s="420" t="s">
        <v>159</v>
      </c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ht="24" customHeight="1" x14ac:dyDescent="0.35">
      <c r="A298" s="420" t="s">
        <v>548</v>
      </c>
      <c r="B298" s="421" t="s">
        <v>549</v>
      </c>
      <c r="C298" s="422">
        <v>2</v>
      </c>
      <c r="D298" s="420">
        <v>80</v>
      </c>
      <c r="E298" s="420" t="s">
        <v>450</v>
      </c>
      <c r="F298" s="420" t="s">
        <v>164</v>
      </c>
      <c r="G298" s="420" t="s">
        <v>463</v>
      </c>
      <c r="H298" s="420" t="s">
        <v>159</v>
      </c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ht="24" customHeight="1" x14ac:dyDescent="0.35">
      <c r="A299" s="420" t="s">
        <v>550</v>
      </c>
      <c r="B299" s="421" t="s">
        <v>551</v>
      </c>
      <c r="C299" s="422">
        <v>2</v>
      </c>
      <c r="D299" s="420">
        <v>80</v>
      </c>
      <c r="E299" s="420" t="s">
        <v>450</v>
      </c>
      <c r="F299" s="420" t="s">
        <v>164</v>
      </c>
      <c r="G299" s="420" t="s">
        <v>464</v>
      </c>
      <c r="H299" s="420" t="s">
        <v>159</v>
      </c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ht="24" customHeight="1" x14ac:dyDescent="0.35">
      <c r="A300" s="420" t="s">
        <v>552</v>
      </c>
      <c r="B300" s="421" t="s">
        <v>553</v>
      </c>
      <c r="C300" s="422">
        <v>2</v>
      </c>
      <c r="D300" s="420">
        <v>80</v>
      </c>
      <c r="E300" s="420" t="s">
        <v>450</v>
      </c>
      <c r="F300" s="420" t="s">
        <v>164</v>
      </c>
      <c r="G300" s="420" t="s">
        <v>461</v>
      </c>
      <c r="H300" s="420" t="s">
        <v>159</v>
      </c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ht="24" customHeight="1" x14ac:dyDescent="0.35">
      <c r="A301" s="420" t="s">
        <v>554</v>
      </c>
      <c r="B301" s="421" t="s">
        <v>555</v>
      </c>
      <c r="C301" s="422">
        <v>2</v>
      </c>
      <c r="D301" s="420">
        <v>80</v>
      </c>
      <c r="E301" s="420" t="s">
        <v>450</v>
      </c>
      <c r="F301" s="420" t="s">
        <v>164</v>
      </c>
      <c r="G301" s="420" t="s">
        <v>463</v>
      </c>
      <c r="H301" s="420" t="s">
        <v>159</v>
      </c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ht="24" customHeight="1" x14ac:dyDescent="0.35">
      <c r="A302" s="420" t="s">
        <v>556</v>
      </c>
      <c r="B302" s="421" t="s">
        <v>557</v>
      </c>
      <c r="C302" s="422">
        <v>2</v>
      </c>
      <c r="D302" s="420">
        <v>80</v>
      </c>
      <c r="E302" s="420" t="s">
        <v>450</v>
      </c>
      <c r="F302" s="420" t="s">
        <v>164</v>
      </c>
      <c r="G302" s="420" t="s">
        <v>464</v>
      </c>
      <c r="H302" s="420" t="s">
        <v>159</v>
      </c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ht="24" customHeight="1" x14ac:dyDescent="0.35">
      <c r="A303" s="420" t="s">
        <v>558</v>
      </c>
      <c r="B303" s="421" t="s">
        <v>559</v>
      </c>
      <c r="C303" s="422">
        <v>2</v>
      </c>
      <c r="D303" s="420">
        <v>80</v>
      </c>
      <c r="E303" s="420" t="s">
        <v>450</v>
      </c>
      <c r="F303" s="420" t="s">
        <v>164</v>
      </c>
      <c r="G303" s="420" t="s">
        <v>461</v>
      </c>
      <c r="H303" s="420" t="s">
        <v>159</v>
      </c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ht="24" customHeight="1" x14ac:dyDescent="0.35">
      <c r="A304" s="420" t="s">
        <v>560</v>
      </c>
      <c r="B304" s="421" t="s">
        <v>561</v>
      </c>
      <c r="C304" s="422">
        <v>2</v>
      </c>
      <c r="D304" s="420">
        <v>80</v>
      </c>
      <c r="E304" s="420" t="s">
        <v>450</v>
      </c>
      <c r="F304" s="420" t="s">
        <v>164</v>
      </c>
      <c r="G304" s="420" t="s">
        <v>463</v>
      </c>
      <c r="H304" s="420" t="s">
        <v>159</v>
      </c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ht="24" customHeight="1" x14ac:dyDescent="0.35">
      <c r="A305" s="420" t="s">
        <v>562</v>
      </c>
      <c r="B305" s="421" t="s">
        <v>563</v>
      </c>
      <c r="C305" s="422">
        <v>2</v>
      </c>
      <c r="D305" s="420">
        <v>80</v>
      </c>
      <c r="E305" s="420" t="s">
        <v>450</v>
      </c>
      <c r="F305" s="420" t="s">
        <v>164</v>
      </c>
      <c r="G305" s="420" t="s">
        <v>464</v>
      </c>
      <c r="H305" s="420" t="s">
        <v>159</v>
      </c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ht="24" customHeight="1" x14ac:dyDescent="0.35">
      <c r="A306" s="420" t="s">
        <v>564</v>
      </c>
      <c r="B306" s="421" t="s">
        <v>675</v>
      </c>
      <c r="C306" s="422">
        <v>2</v>
      </c>
      <c r="D306" s="420">
        <v>80</v>
      </c>
      <c r="E306" s="420" t="s">
        <v>450</v>
      </c>
      <c r="F306" s="420" t="s">
        <v>164</v>
      </c>
      <c r="G306" s="420" t="s">
        <v>461</v>
      </c>
      <c r="H306" s="420" t="s">
        <v>159</v>
      </c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ht="24" customHeight="1" x14ac:dyDescent="0.35">
      <c r="A307" s="420" t="s">
        <v>565</v>
      </c>
      <c r="B307" s="421" t="s">
        <v>676</v>
      </c>
      <c r="C307" s="422">
        <v>2</v>
      </c>
      <c r="D307" s="420">
        <v>80</v>
      </c>
      <c r="E307" s="420" t="s">
        <v>450</v>
      </c>
      <c r="F307" s="420" t="s">
        <v>164</v>
      </c>
      <c r="G307" s="420" t="s">
        <v>463</v>
      </c>
      <c r="H307" s="420" t="s">
        <v>159</v>
      </c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ht="24" customHeight="1" x14ac:dyDescent="0.35">
      <c r="A308" s="420" t="s">
        <v>566</v>
      </c>
      <c r="B308" s="421" t="s">
        <v>677</v>
      </c>
      <c r="C308" s="422">
        <v>2</v>
      </c>
      <c r="D308" s="420">
        <v>80</v>
      </c>
      <c r="E308" s="420" t="s">
        <v>450</v>
      </c>
      <c r="F308" s="420" t="s">
        <v>164</v>
      </c>
      <c r="G308" s="420" t="s">
        <v>464</v>
      </c>
      <c r="H308" s="420" t="s">
        <v>159</v>
      </c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ht="24" customHeight="1" x14ac:dyDescent="0.35">
      <c r="A309" s="420" t="s">
        <v>567</v>
      </c>
      <c r="B309" s="421" t="s">
        <v>568</v>
      </c>
      <c r="C309" s="422">
        <v>2</v>
      </c>
      <c r="D309" s="420">
        <v>80</v>
      </c>
      <c r="E309" s="420" t="s">
        <v>450</v>
      </c>
      <c r="F309" s="420" t="s">
        <v>164</v>
      </c>
      <c r="G309" s="420" t="s">
        <v>461</v>
      </c>
      <c r="H309" s="420" t="s">
        <v>159</v>
      </c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ht="24" customHeight="1" x14ac:dyDescent="0.35">
      <c r="A310" s="420" t="s">
        <v>569</v>
      </c>
      <c r="B310" s="421" t="s">
        <v>570</v>
      </c>
      <c r="C310" s="422">
        <v>2</v>
      </c>
      <c r="D310" s="420">
        <v>80</v>
      </c>
      <c r="E310" s="420" t="s">
        <v>450</v>
      </c>
      <c r="F310" s="420" t="s">
        <v>164</v>
      </c>
      <c r="G310" s="420" t="s">
        <v>463</v>
      </c>
      <c r="H310" s="420" t="s">
        <v>159</v>
      </c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ht="24" customHeight="1" x14ac:dyDescent="0.35">
      <c r="A311" s="420" t="s">
        <v>571</v>
      </c>
      <c r="B311" s="421" t="s">
        <v>572</v>
      </c>
      <c r="C311" s="422">
        <v>2</v>
      </c>
      <c r="D311" s="420">
        <v>80</v>
      </c>
      <c r="E311" s="420" t="s">
        <v>450</v>
      </c>
      <c r="F311" s="420" t="s">
        <v>164</v>
      </c>
      <c r="G311" s="420" t="s">
        <v>464</v>
      </c>
      <c r="H311" s="420" t="s">
        <v>159</v>
      </c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ht="24" customHeight="1" x14ac:dyDescent="0.35">
      <c r="A312" s="420" t="s">
        <v>573</v>
      </c>
      <c r="B312" s="421" t="s">
        <v>574</v>
      </c>
      <c r="C312" s="422">
        <v>2</v>
      </c>
      <c r="D312" s="420">
        <v>80</v>
      </c>
      <c r="E312" s="420" t="s">
        <v>450</v>
      </c>
      <c r="F312" s="420" t="s">
        <v>164</v>
      </c>
      <c r="G312" s="420" t="s">
        <v>463</v>
      </c>
      <c r="H312" s="420" t="s">
        <v>159</v>
      </c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ht="24" customHeight="1" x14ac:dyDescent="0.35">
      <c r="A313" s="420" t="s">
        <v>575</v>
      </c>
      <c r="B313" s="421" t="s">
        <v>678</v>
      </c>
      <c r="C313" s="422">
        <v>2</v>
      </c>
      <c r="D313" s="420">
        <v>80</v>
      </c>
      <c r="E313" s="420" t="s">
        <v>450</v>
      </c>
      <c r="F313" s="420" t="s">
        <v>164</v>
      </c>
      <c r="G313" s="420" t="s">
        <v>464</v>
      </c>
      <c r="H313" s="420" t="s">
        <v>159</v>
      </c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ht="24" customHeight="1" x14ac:dyDescent="0.35">
      <c r="A314" s="420" t="s">
        <v>576</v>
      </c>
      <c r="B314" s="421" t="s">
        <v>577</v>
      </c>
      <c r="C314" s="422">
        <v>2</v>
      </c>
      <c r="D314" s="420">
        <v>80</v>
      </c>
      <c r="E314" s="420" t="s">
        <v>450</v>
      </c>
      <c r="F314" s="420" t="s">
        <v>164</v>
      </c>
      <c r="G314" s="420" t="s">
        <v>461</v>
      </c>
      <c r="H314" s="420" t="s">
        <v>159</v>
      </c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ht="24" customHeight="1" x14ac:dyDescent="0.35">
      <c r="A315" s="420" t="s">
        <v>578</v>
      </c>
      <c r="B315" s="421" t="s">
        <v>579</v>
      </c>
      <c r="C315" s="422">
        <v>2</v>
      </c>
      <c r="D315" s="420">
        <v>80</v>
      </c>
      <c r="E315" s="420" t="s">
        <v>450</v>
      </c>
      <c r="F315" s="420" t="s">
        <v>164</v>
      </c>
      <c r="G315" s="420" t="s">
        <v>463</v>
      </c>
      <c r="H315" s="420" t="s">
        <v>159</v>
      </c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ht="24" customHeight="1" x14ac:dyDescent="0.35">
      <c r="A316" s="420" t="s">
        <v>580</v>
      </c>
      <c r="B316" s="421" t="s">
        <v>581</v>
      </c>
      <c r="C316" s="422">
        <v>2</v>
      </c>
      <c r="D316" s="420">
        <v>80</v>
      </c>
      <c r="E316" s="420" t="s">
        <v>450</v>
      </c>
      <c r="F316" s="420" t="s">
        <v>164</v>
      </c>
      <c r="G316" s="420" t="s">
        <v>464</v>
      </c>
      <c r="H316" s="420" t="s">
        <v>159</v>
      </c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ht="24" customHeight="1" x14ac:dyDescent="0.35">
      <c r="A317" s="420" t="s">
        <v>582</v>
      </c>
      <c r="B317" s="421" t="s">
        <v>583</v>
      </c>
      <c r="C317" s="422">
        <v>2</v>
      </c>
      <c r="D317" s="420">
        <v>80</v>
      </c>
      <c r="E317" s="420" t="s">
        <v>450</v>
      </c>
      <c r="F317" s="420" t="s">
        <v>164</v>
      </c>
      <c r="G317" s="420" t="s">
        <v>461</v>
      </c>
      <c r="H317" s="420" t="s">
        <v>159</v>
      </c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ht="24" customHeight="1" x14ac:dyDescent="0.35">
      <c r="A318" s="420" t="s">
        <v>584</v>
      </c>
      <c r="B318" s="421" t="s">
        <v>585</v>
      </c>
      <c r="C318" s="422">
        <v>2</v>
      </c>
      <c r="D318" s="420">
        <v>80</v>
      </c>
      <c r="E318" s="420" t="s">
        <v>450</v>
      </c>
      <c r="F318" s="420" t="s">
        <v>164</v>
      </c>
      <c r="G318" s="420" t="s">
        <v>461</v>
      </c>
      <c r="H318" s="420" t="s">
        <v>159</v>
      </c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ht="24" customHeight="1" x14ac:dyDescent="0.35">
      <c r="A319" s="420" t="s">
        <v>586</v>
      </c>
      <c r="B319" s="421" t="s">
        <v>587</v>
      </c>
      <c r="C319" s="422">
        <v>2</v>
      </c>
      <c r="D319" s="420">
        <v>80</v>
      </c>
      <c r="E319" s="420" t="s">
        <v>450</v>
      </c>
      <c r="F319" s="420" t="s">
        <v>164</v>
      </c>
      <c r="G319" s="420" t="s">
        <v>463</v>
      </c>
      <c r="H319" s="420" t="s">
        <v>159</v>
      </c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ht="24" customHeight="1" x14ac:dyDescent="0.35">
      <c r="A320" s="420" t="s">
        <v>588</v>
      </c>
      <c r="B320" s="421" t="s">
        <v>589</v>
      </c>
      <c r="C320" s="422">
        <v>2</v>
      </c>
      <c r="D320" s="420">
        <v>80</v>
      </c>
      <c r="E320" s="420" t="s">
        <v>450</v>
      </c>
      <c r="F320" s="420" t="s">
        <v>164</v>
      </c>
      <c r="G320" s="420" t="s">
        <v>464</v>
      </c>
      <c r="H320" s="420" t="s">
        <v>159</v>
      </c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ht="24" customHeight="1" x14ac:dyDescent="0.35">
      <c r="A321" s="420" t="s">
        <v>590</v>
      </c>
      <c r="B321" s="421" t="s">
        <v>591</v>
      </c>
      <c r="C321" s="422">
        <v>2</v>
      </c>
      <c r="D321" s="420">
        <v>80</v>
      </c>
      <c r="E321" s="420" t="s">
        <v>592</v>
      </c>
      <c r="F321" s="420" t="s">
        <v>593</v>
      </c>
      <c r="G321" s="420" t="s">
        <v>640</v>
      </c>
      <c r="H321" s="420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ht="24" customHeight="1" x14ac:dyDescent="0.35">
      <c r="A322" s="420" t="s">
        <v>594</v>
      </c>
      <c r="B322" s="421" t="s">
        <v>595</v>
      </c>
      <c r="C322" s="422">
        <v>2</v>
      </c>
      <c r="D322" s="420">
        <v>80</v>
      </c>
      <c r="E322" s="420" t="s">
        <v>592</v>
      </c>
      <c r="F322" s="420" t="s">
        <v>593</v>
      </c>
      <c r="G322" s="420" t="s">
        <v>641</v>
      </c>
      <c r="H322" s="420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ht="24" customHeight="1" x14ac:dyDescent="0.35">
      <c r="A323" s="420" t="s">
        <v>596</v>
      </c>
      <c r="B323" s="421" t="s">
        <v>597</v>
      </c>
      <c r="C323" s="422">
        <v>2</v>
      </c>
      <c r="D323" s="420">
        <v>80</v>
      </c>
      <c r="E323" s="420" t="s">
        <v>592</v>
      </c>
      <c r="F323" s="420" t="s">
        <v>593</v>
      </c>
      <c r="G323" s="420" t="s">
        <v>642</v>
      </c>
      <c r="H323" s="420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ht="24" customHeight="1" x14ac:dyDescent="0.35">
      <c r="A324" s="420" t="s">
        <v>598</v>
      </c>
      <c r="B324" s="421" t="s">
        <v>599</v>
      </c>
      <c r="C324" s="422">
        <v>3</v>
      </c>
      <c r="D324" s="420">
        <v>120</v>
      </c>
      <c r="E324" s="420" t="s">
        <v>592</v>
      </c>
      <c r="F324" s="420" t="s">
        <v>593</v>
      </c>
      <c r="G324" s="420" t="s">
        <v>643</v>
      </c>
      <c r="H324" s="420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ht="24" customHeight="1" x14ac:dyDescent="0.35">
      <c r="A325" s="420" t="s">
        <v>600</v>
      </c>
      <c r="B325" s="421" t="s">
        <v>601</v>
      </c>
      <c r="C325" s="422">
        <v>3</v>
      </c>
      <c r="D325" s="420">
        <v>120</v>
      </c>
      <c r="E325" s="420" t="s">
        <v>592</v>
      </c>
      <c r="F325" s="420" t="s">
        <v>593</v>
      </c>
      <c r="G325" s="420" t="s">
        <v>644</v>
      </c>
      <c r="H325" s="420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ht="24" customHeight="1" x14ac:dyDescent="0.35">
      <c r="A326" s="420" t="s">
        <v>602</v>
      </c>
      <c r="B326" s="421" t="s">
        <v>603</v>
      </c>
      <c r="C326" s="422">
        <v>3</v>
      </c>
      <c r="D326" s="420">
        <v>120</v>
      </c>
      <c r="E326" s="420" t="s">
        <v>592</v>
      </c>
      <c r="F326" s="420" t="s">
        <v>593</v>
      </c>
      <c r="G326" s="420" t="s">
        <v>645</v>
      </c>
      <c r="H326" s="420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ht="24" customHeight="1" x14ac:dyDescent="0.35">
      <c r="A327" s="420" t="s">
        <v>604</v>
      </c>
      <c r="B327" s="421" t="s">
        <v>605</v>
      </c>
      <c r="C327" s="422">
        <v>1</v>
      </c>
      <c r="D327" s="420">
        <v>40</v>
      </c>
      <c r="E327" s="420" t="s">
        <v>592</v>
      </c>
      <c r="F327" s="420" t="s">
        <v>593</v>
      </c>
      <c r="G327" s="420" t="s">
        <v>640</v>
      </c>
      <c r="H327" s="420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ht="24" customHeight="1" x14ac:dyDescent="0.35">
      <c r="A328" s="420" t="s">
        <v>606</v>
      </c>
      <c r="B328" s="421" t="s">
        <v>607</v>
      </c>
      <c r="C328" s="422">
        <v>1</v>
      </c>
      <c r="D328" s="420">
        <v>40</v>
      </c>
      <c r="E328" s="420" t="s">
        <v>592</v>
      </c>
      <c r="F328" s="420" t="s">
        <v>593</v>
      </c>
      <c r="G328" s="420" t="s">
        <v>641</v>
      </c>
      <c r="H328" s="420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ht="24" customHeight="1" x14ac:dyDescent="0.35">
      <c r="A329" s="420" t="s">
        <v>608</v>
      </c>
      <c r="B329" s="421" t="s">
        <v>609</v>
      </c>
      <c r="C329" s="422">
        <v>1</v>
      </c>
      <c r="D329" s="420">
        <v>40</v>
      </c>
      <c r="E329" s="420" t="s">
        <v>592</v>
      </c>
      <c r="F329" s="420" t="s">
        <v>593</v>
      </c>
      <c r="G329" s="420" t="s">
        <v>642</v>
      </c>
      <c r="H329" s="420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ht="24" customHeight="1" x14ac:dyDescent="0.35">
      <c r="A330" s="420" t="s">
        <v>610</v>
      </c>
      <c r="B330" s="421" t="s">
        <v>611</v>
      </c>
      <c r="C330" s="422">
        <v>1</v>
      </c>
      <c r="D330" s="420">
        <v>40</v>
      </c>
      <c r="E330" s="420" t="s">
        <v>592</v>
      </c>
      <c r="F330" s="420" t="s">
        <v>593</v>
      </c>
      <c r="G330" s="420" t="s">
        <v>643</v>
      </c>
      <c r="H330" s="420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ht="24" customHeight="1" x14ac:dyDescent="0.35">
      <c r="A331" s="420" t="s">
        <v>612</v>
      </c>
      <c r="B331" s="421" t="s">
        <v>613</v>
      </c>
      <c r="C331" s="422">
        <v>1</v>
      </c>
      <c r="D331" s="420">
        <v>40</v>
      </c>
      <c r="E331" s="420" t="s">
        <v>592</v>
      </c>
      <c r="F331" s="420" t="s">
        <v>593</v>
      </c>
      <c r="G331" s="420" t="s">
        <v>644</v>
      </c>
      <c r="H331" s="420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ht="24" customHeight="1" x14ac:dyDescent="0.35">
      <c r="A332" s="420" t="s">
        <v>614</v>
      </c>
      <c r="B332" s="421" t="s">
        <v>615</v>
      </c>
      <c r="C332" s="422">
        <v>1</v>
      </c>
      <c r="D332" s="420">
        <v>40</v>
      </c>
      <c r="E332" s="420" t="s">
        <v>592</v>
      </c>
      <c r="F332" s="420" t="s">
        <v>593</v>
      </c>
      <c r="G332" s="420" t="s">
        <v>645</v>
      </c>
      <c r="H332" s="420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ht="24" customHeight="1" x14ac:dyDescent="0.35">
      <c r="A333" s="420" t="s">
        <v>616</v>
      </c>
      <c r="B333" s="421" t="s">
        <v>617</v>
      </c>
      <c r="C333" s="422">
        <v>1</v>
      </c>
      <c r="D333" s="420">
        <v>40</v>
      </c>
      <c r="E333" s="420" t="s">
        <v>592</v>
      </c>
      <c r="F333" s="420" t="s">
        <v>593</v>
      </c>
      <c r="G333" s="420" t="s">
        <v>640</v>
      </c>
      <c r="H333" s="420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ht="24" customHeight="1" x14ac:dyDescent="0.35">
      <c r="A334" s="420" t="s">
        <v>618</v>
      </c>
      <c r="B334" s="421" t="s">
        <v>619</v>
      </c>
      <c r="C334" s="422">
        <v>1</v>
      </c>
      <c r="D334" s="420">
        <v>40</v>
      </c>
      <c r="E334" s="420" t="s">
        <v>592</v>
      </c>
      <c r="F334" s="420" t="s">
        <v>593</v>
      </c>
      <c r="G334" s="420" t="s">
        <v>641</v>
      </c>
      <c r="H334" s="420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ht="24" customHeight="1" x14ac:dyDescent="0.35">
      <c r="A335" s="420" t="s">
        <v>620</v>
      </c>
      <c r="B335" s="421" t="s">
        <v>621</v>
      </c>
      <c r="C335" s="422">
        <v>1</v>
      </c>
      <c r="D335" s="420">
        <v>40</v>
      </c>
      <c r="E335" s="420" t="s">
        <v>592</v>
      </c>
      <c r="F335" s="420" t="s">
        <v>593</v>
      </c>
      <c r="G335" s="420" t="s">
        <v>642</v>
      </c>
      <c r="H335" s="420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ht="24" customHeight="1" x14ac:dyDescent="0.35">
      <c r="A336" s="420" t="s">
        <v>622</v>
      </c>
      <c r="B336" s="421" t="s">
        <v>623</v>
      </c>
      <c r="C336" s="422">
        <v>1</v>
      </c>
      <c r="D336" s="420">
        <v>40</v>
      </c>
      <c r="E336" s="420" t="s">
        <v>592</v>
      </c>
      <c r="F336" s="420" t="s">
        <v>593</v>
      </c>
      <c r="G336" s="420" t="s">
        <v>643</v>
      </c>
      <c r="H336" s="420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ht="24" customHeight="1" x14ac:dyDescent="0.35">
      <c r="A337" s="420" t="s">
        <v>624</v>
      </c>
      <c r="B337" s="421" t="s">
        <v>625</v>
      </c>
      <c r="C337" s="422">
        <v>1</v>
      </c>
      <c r="D337" s="420">
        <v>40</v>
      </c>
      <c r="E337" s="420" t="s">
        <v>592</v>
      </c>
      <c r="F337" s="420" t="s">
        <v>593</v>
      </c>
      <c r="G337" s="420" t="s">
        <v>644</v>
      </c>
      <c r="H337" s="420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ht="24" customHeight="1" x14ac:dyDescent="0.35">
      <c r="A338" s="420" t="s">
        <v>626</v>
      </c>
      <c r="B338" s="421" t="s">
        <v>627</v>
      </c>
      <c r="C338" s="422">
        <v>1</v>
      </c>
      <c r="D338" s="420">
        <v>40</v>
      </c>
      <c r="E338" s="420" t="s">
        <v>592</v>
      </c>
      <c r="F338" s="420" t="s">
        <v>593</v>
      </c>
      <c r="G338" s="420" t="s">
        <v>645</v>
      </c>
      <c r="H338" s="420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ht="24" customHeight="1" x14ac:dyDescent="0.35">
      <c r="A339" s="420" t="s">
        <v>628</v>
      </c>
      <c r="B339" s="421" t="s">
        <v>629</v>
      </c>
      <c r="C339" s="422">
        <v>1</v>
      </c>
      <c r="D339" s="420">
        <v>40</v>
      </c>
      <c r="E339" s="420" t="s">
        <v>592</v>
      </c>
      <c r="F339" s="420" t="s">
        <v>593</v>
      </c>
      <c r="G339" s="420" t="s">
        <v>640</v>
      </c>
      <c r="H339" s="420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ht="24" customHeight="1" x14ac:dyDescent="0.35">
      <c r="A340" s="420" t="s">
        <v>630</v>
      </c>
      <c r="B340" s="421" t="s">
        <v>631</v>
      </c>
      <c r="C340" s="422">
        <v>1</v>
      </c>
      <c r="D340" s="420">
        <v>40</v>
      </c>
      <c r="E340" s="420" t="s">
        <v>592</v>
      </c>
      <c r="F340" s="420" t="s">
        <v>593</v>
      </c>
      <c r="G340" s="420" t="s">
        <v>641</v>
      </c>
      <c r="H340" s="420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ht="24" customHeight="1" x14ac:dyDescent="0.35">
      <c r="A341" s="420" t="s">
        <v>632</v>
      </c>
      <c r="B341" s="421" t="s">
        <v>633</v>
      </c>
      <c r="C341" s="422">
        <v>1</v>
      </c>
      <c r="D341" s="420">
        <v>40</v>
      </c>
      <c r="E341" s="420" t="s">
        <v>592</v>
      </c>
      <c r="F341" s="420" t="s">
        <v>593</v>
      </c>
      <c r="G341" s="420" t="s">
        <v>642</v>
      </c>
      <c r="H341" s="420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ht="24" customHeight="1" x14ac:dyDescent="0.35">
      <c r="A342" s="420" t="s">
        <v>634</v>
      </c>
      <c r="B342" s="421" t="s">
        <v>635</v>
      </c>
      <c r="C342" s="422">
        <v>1</v>
      </c>
      <c r="D342" s="420">
        <v>40</v>
      </c>
      <c r="E342" s="420" t="s">
        <v>592</v>
      </c>
      <c r="F342" s="420" t="s">
        <v>593</v>
      </c>
      <c r="G342" s="420" t="s">
        <v>643</v>
      </c>
      <c r="H342" s="420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ht="24" customHeight="1" x14ac:dyDescent="0.35">
      <c r="A343" s="420" t="s">
        <v>636</v>
      </c>
      <c r="B343" s="421" t="s">
        <v>637</v>
      </c>
      <c r="C343" s="422">
        <v>1</v>
      </c>
      <c r="D343" s="420">
        <v>40</v>
      </c>
      <c r="E343" s="420" t="s">
        <v>592</v>
      </c>
      <c r="F343" s="420" t="s">
        <v>593</v>
      </c>
      <c r="G343" s="420" t="s">
        <v>644</v>
      </c>
      <c r="H343" s="420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ht="24" customHeight="1" x14ac:dyDescent="0.35">
      <c r="A344" s="420" t="s">
        <v>638</v>
      </c>
      <c r="B344" s="421" t="s">
        <v>639</v>
      </c>
      <c r="C344" s="422">
        <v>1</v>
      </c>
      <c r="D344" s="420">
        <v>40</v>
      </c>
      <c r="E344" s="420" t="s">
        <v>592</v>
      </c>
      <c r="F344" s="420" t="s">
        <v>593</v>
      </c>
      <c r="G344" s="420" t="s">
        <v>645</v>
      </c>
      <c r="H344" s="420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ht="24" customHeight="1" x14ac:dyDescent="0.35">
      <c r="A345" s="482" t="s">
        <v>793</v>
      </c>
      <c r="B345" s="483" t="s">
        <v>799</v>
      </c>
      <c r="C345" s="484">
        <v>2</v>
      </c>
      <c r="D345" s="482">
        <v>80</v>
      </c>
      <c r="E345" s="482" t="s">
        <v>592</v>
      </c>
      <c r="F345" s="482" t="s">
        <v>593</v>
      </c>
      <c r="G345" s="482" t="s">
        <v>640</v>
      </c>
      <c r="H345" s="420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ht="24" customHeight="1" x14ac:dyDescent="0.35">
      <c r="A346" s="482" t="s">
        <v>794</v>
      </c>
      <c r="B346" s="483" t="s">
        <v>800</v>
      </c>
      <c r="C346" s="484">
        <v>2</v>
      </c>
      <c r="D346" s="482">
        <v>80</v>
      </c>
      <c r="E346" s="482" t="s">
        <v>592</v>
      </c>
      <c r="F346" s="482" t="s">
        <v>593</v>
      </c>
      <c r="G346" s="482" t="s">
        <v>641</v>
      </c>
      <c r="H346" s="420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ht="24" customHeight="1" x14ac:dyDescent="0.35">
      <c r="A347" s="482" t="s">
        <v>795</v>
      </c>
      <c r="B347" s="483" t="s">
        <v>801</v>
      </c>
      <c r="C347" s="484">
        <v>2</v>
      </c>
      <c r="D347" s="482">
        <v>80</v>
      </c>
      <c r="E347" s="482" t="s">
        <v>592</v>
      </c>
      <c r="F347" s="482" t="s">
        <v>593</v>
      </c>
      <c r="G347" s="482" t="s">
        <v>642</v>
      </c>
      <c r="H347" s="420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ht="24" customHeight="1" x14ac:dyDescent="0.35">
      <c r="A348" s="482" t="s">
        <v>796</v>
      </c>
      <c r="B348" s="483" t="s">
        <v>802</v>
      </c>
      <c r="C348" s="484">
        <v>1</v>
      </c>
      <c r="D348" s="482">
        <v>40</v>
      </c>
      <c r="E348" s="482" t="s">
        <v>592</v>
      </c>
      <c r="F348" s="482" t="s">
        <v>593</v>
      </c>
      <c r="G348" s="482" t="s">
        <v>643</v>
      </c>
      <c r="H348" s="420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ht="24" customHeight="1" x14ac:dyDescent="0.35">
      <c r="A349" s="482" t="s">
        <v>797</v>
      </c>
      <c r="B349" s="483" t="s">
        <v>803</v>
      </c>
      <c r="C349" s="484">
        <v>1</v>
      </c>
      <c r="D349" s="482">
        <v>40</v>
      </c>
      <c r="E349" s="482" t="s">
        <v>592</v>
      </c>
      <c r="F349" s="482" t="s">
        <v>593</v>
      </c>
      <c r="G349" s="482" t="s">
        <v>644</v>
      </c>
      <c r="H349" s="420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ht="24" customHeight="1" x14ac:dyDescent="0.35">
      <c r="A350" s="482" t="s">
        <v>798</v>
      </c>
      <c r="B350" s="483" t="s">
        <v>804</v>
      </c>
      <c r="C350" s="484">
        <v>1</v>
      </c>
      <c r="D350" s="482">
        <v>40</v>
      </c>
      <c r="E350" s="482" t="s">
        <v>592</v>
      </c>
      <c r="F350" s="482" t="s">
        <v>593</v>
      </c>
      <c r="G350" s="482" t="s">
        <v>645</v>
      </c>
      <c r="H350" s="420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ht="24" customHeight="1" x14ac:dyDescent="0.35">
      <c r="A351" s="395" t="s">
        <v>862</v>
      </c>
      <c r="B351" s="5" t="s">
        <v>847</v>
      </c>
      <c r="C351" s="412">
        <v>2</v>
      </c>
      <c r="D351" s="395">
        <v>80</v>
      </c>
      <c r="E351" s="395" t="s">
        <v>592</v>
      </c>
      <c r="F351" s="395" t="s">
        <v>593</v>
      </c>
      <c r="G351" s="395" t="s">
        <v>641</v>
      </c>
      <c r="H351" s="39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24" customHeight="1" x14ac:dyDescent="0.35">
      <c r="A352" s="395" t="s">
        <v>864</v>
      </c>
      <c r="B352" s="5" t="s">
        <v>848</v>
      </c>
      <c r="C352" s="412">
        <v>2</v>
      </c>
      <c r="D352" s="395">
        <v>80</v>
      </c>
      <c r="E352" s="395" t="s">
        <v>592</v>
      </c>
      <c r="F352" s="395" t="s">
        <v>593</v>
      </c>
      <c r="G352" s="395" t="s">
        <v>642</v>
      </c>
      <c r="H352" s="39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ht="24" customHeight="1" x14ac:dyDescent="0.35">
      <c r="A353" s="395" t="s">
        <v>869</v>
      </c>
      <c r="B353" s="5" t="s">
        <v>849</v>
      </c>
      <c r="C353" s="412">
        <v>2</v>
      </c>
      <c r="D353" s="395">
        <v>80</v>
      </c>
      <c r="E353" s="395" t="s">
        <v>592</v>
      </c>
      <c r="F353" s="395" t="s">
        <v>593</v>
      </c>
      <c r="G353" s="395" t="s">
        <v>643</v>
      </c>
      <c r="H353" s="39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ht="24" customHeight="1" x14ac:dyDescent="0.35">
      <c r="A354" s="395" t="s">
        <v>870</v>
      </c>
      <c r="B354" s="5" t="s">
        <v>850</v>
      </c>
      <c r="C354" s="412">
        <v>2</v>
      </c>
      <c r="D354" s="395">
        <v>80</v>
      </c>
      <c r="E354" s="395" t="s">
        <v>592</v>
      </c>
      <c r="F354" s="395" t="s">
        <v>593</v>
      </c>
      <c r="G354" s="395" t="s">
        <v>644</v>
      </c>
      <c r="H354" s="39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ht="24" customHeight="1" x14ac:dyDescent="0.35">
      <c r="A355" s="395" t="s">
        <v>871</v>
      </c>
      <c r="B355" s="5" t="s">
        <v>851</v>
      </c>
      <c r="C355" s="412">
        <v>2</v>
      </c>
      <c r="D355" s="395">
        <v>80</v>
      </c>
      <c r="E355" s="395" t="s">
        <v>592</v>
      </c>
      <c r="F355" s="395" t="s">
        <v>593</v>
      </c>
      <c r="G355" s="395" t="s">
        <v>645</v>
      </c>
      <c r="H355" s="39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ht="24" customHeight="1" x14ac:dyDescent="0.35">
      <c r="A356" s="395" t="s">
        <v>863</v>
      </c>
      <c r="B356" s="5" t="s">
        <v>852</v>
      </c>
      <c r="C356" s="412">
        <v>1</v>
      </c>
      <c r="D356" s="395">
        <v>40</v>
      </c>
      <c r="E356" s="395" t="s">
        <v>592</v>
      </c>
      <c r="F356" s="395" t="s">
        <v>593</v>
      </c>
      <c r="G356" s="395" t="s">
        <v>641</v>
      </c>
      <c r="H356" s="39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ht="24" customHeight="1" x14ac:dyDescent="0.35">
      <c r="A357" s="395" t="s">
        <v>865</v>
      </c>
      <c r="B357" s="5" t="s">
        <v>853</v>
      </c>
      <c r="C357" s="412">
        <v>1</v>
      </c>
      <c r="D357" s="395">
        <v>40</v>
      </c>
      <c r="E357" s="395" t="s">
        <v>592</v>
      </c>
      <c r="F357" s="395" t="s">
        <v>593</v>
      </c>
      <c r="G357" s="395" t="s">
        <v>642</v>
      </c>
      <c r="H357" s="39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ht="24" customHeight="1" x14ac:dyDescent="0.35">
      <c r="A358" s="395" t="s">
        <v>866</v>
      </c>
      <c r="B358" s="5" t="s">
        <v>854</v>
      </c>
      <c r="C358" s="412">
        <v>1</v>
      </c>
      <c r="D358" s="395">
        <v>40</v>
      </c>
      <c r="E358" s="395" t="s">
        <v>592</v>
      </c>
      <c r="F358" s="395" t="s">
        <v>593</v>
      </c>
      <c r="G358" s="395" t="s">
        <v>643</v>
      </c>
      <c r="H358" s="39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ht="24" customHeight="1" x14ac:dyDescent="0.35">
      <c r="A359" s="395" t="s">
        <v>867</v>
      </c>
      <c r="B359" s="5" t="s">
        <v>855</v>
      </c>
      <c r="C359" s="412">
        <v>1</v>
      </c>
      <c r="D359" s="395">
        <v>40</v>
      </c>
      <c r="E359" s="395" t="s">
        <v>592</v>
      </c>
      <c r="F359" s="395" t="s">
        <v>593</v>
      </c>
      <c r="G359" s="395" t="s">
        <v>644</v>
      </c>
      <c r="H359" s="39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ht="24" customHeight="1" x14ac:dyDescent="0.35">
      <c r="A360" s="395" t="s">
        <v>868</v>
      </c>
      <c r="B360" s="5" t="s">
        <v>856</v>
      </c>
      <c r="C360" s="412">
        <v>1</v>
      </c>
      <c r="D360" s="395">
        <v>40</v>
      </c>
      <c r="E360" s="395" t="s">
        <v>592</v>
      </c>
      <c r="F360" s="395" t="s">
        <v>593</v>
      </c>
      <c r="G360" s="395" t="s">
        <v>645</v>
      </c>
      <c r="H360" s="39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ht="24" customHeight="1" x14ac:dyDescent="0.35">
      <c r="A361" s="395" t="s">
        <v>872</v>
      </c>
      <c r="B361" s="5" t="s">
        <v>857</v>
      </c>
      <c r="C361" s="412">
        <v>1</v>
      </c>
      <c r="D361" s="395">
        <v>40</v>
      </c>
      <c r="E361" s="395" t="s">
        <v>592</v>
      </c>
      <c r="F361" s="395" t="s">
        <v>593</v>
      </c>
      <c r="G361" s="395" t="s">
        <v>641</v>
      </c>
      <c r="H361" s="39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ht="24" customHeight="1" x14ac:dyDescent="0.35">
      <c r="A362" s="395" t="s">
        <v>873</v>
      </c>
      <c r="B362" s="5" t="s">
        <v>858</v>
      </c>
      <c r="C362" s="412">
        <v>1</v>
      </c>
      <c r="D362" s="395">
        <v>40</v>
      </c>
      <c r="E362" s="395" t="s">
        <v>592</v>
      </c>
      <c r="F362" s="395" t="s">
        <v>593</v>
      </c>
      <c r="G362" s="395" t="s">
        <v>642</v>
      </c>
      <c r="H362" s="39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ht="24" customHeight="1" x14ac:dyDescent="0.35">
      <c r="A363" s="395" t="s">
        <v>874</v>
      </c>
      <c r="B363" s="5" t="s">
        <v>859</v>
      </c>
      <c r="C363" s="412">
        <v>1</v>
      </c>
      <c r="D363" s="395">
        <v>40</v>
      </c>
      <c r="E363" s="395" t="s">
        <v>592</v>
      </c>
      <c r="F363" s="395" t="s">
        <v>593</v>
      </c>
      <c r="G363" s="395" t="s">
        <v>643</v>
      </c>
      <c r="H363" s="39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ht="24" customHeight="1" x14ac:dyDescent="0.35">
      <c r="A364" s="395" t="s">
        <v>875</v>
      </c>
      <c r="B364" s="5" t="s">
        <v>860</v>
      </c>
      <c r="C364" s="412">
        <v>1</v>
      </c>
      <c r="D364" s="395">
        <v>40</v>
      </c>
      <c r="E364" s="395" t="s">
        <v>592</v>
      </c>
      <c r="F364" s="395" t="s">
        <v>593</v>
      </c>
      <c r="G364" s="395" t="s">
        <v>644</v>
      </c>
      <c r="H364" s="39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ht="24" customHeight="1" x14ac:dyDescent="0.35">
      <c r="A365" s="395" t="s">
        <v>876</v>
      </c>
      <c r="B365" s="5" t="s">
        <v>861</v>
      </c>
      <c r="C365" s="412">
        <v>1</v>
      </c>
      <c r="D365" s="395">
        <v>40</v>
      </c>
      <c r="E365" s="395" t="s">
        <v>592</v>
      </c>
      <c r="F365" s="395" t="s">
        <v>593</v>
      </c>
      <c r="G365" s="395" t="s">
        <v>645</v>
      </c>
      <c r="H365" s="39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ht="24" customHeight="1" x14ac:dyDescent="0.35">
      <c r="A366" s="395"/>
      <c r="B366" s="5"/>
      <c r="C366" s="412"/>
      <c r="D366" s="395"/>
      <c r="E366" s="395"/>
      <c r="F366" s="395"/>
      <c r="G366" s="395"/>
      <c r="H366" s="39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ht="24" customHeight="1" x14ac:dyDescent="0.35">
      <c r="A367" s="395"/>
      <c r="B367" s="5"/>
      <c r="C367" s="412"/>
      <c r="D367" s="395"/>
      <c r="E367" s="395"/>
      <c r="F367" s="395"/>
      <c r="G367" s="395"/>
      <c r="H367" s="39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ht="24" customHeight="1" x14ac:dyDescent="0.35">
      <c r="A368" s="395"/>
      <c r="B368" s="5"/>
      <c r="C368" s="412"/>
      <c r="D368" s="395"/>
      <c r="E368" s="395"/>
      <c r="F368" s="395"/>
      <c r="G368" s="395"/>
      <c r="H368" s="39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ht="24" customHeight="1" x14ac:dyDescent="0.35">
      <c r="A369" s="395"/>
      <c r="B369" s="5"/>
      <c r="C369" s="412"/>
      <c r="D369" s="395"/>
      <c r="E369" s="395"/>
      <c r="F369" s="395"/>
      <c r="G369" s="395"/>
      <c r="H369" s="39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ht="24" customHeight="1" x14ac:dyDescent="0.35">
      <c r="A370" s="395"/>
      <c r="B370" s="5"/>
      <c r="C370" s="412"/>
      <c r="D370" s="395"/>
      <c r="E370" s="395"/>
      <c r="F370" s="395"/>
      <c r="G370" s="395"/>
      <c r="H370" s="39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ht="24" customHeight="1" x14ac:dyDescent="0.35">
      <c r="A371" s="395"/>
      <c r="B371" s="5"/>
      <c r="C371" s="412"/>
      <c r="D371" s="395"/>
      <c r="E371" s="395"/>
      <c r="F371" s="395"/>
      <c r="G371" s="395"/>
      <c r="H371" s="39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ht="24" customHeight="1" x14ac:dyDescent="0.35">
      <c r="A372" s="395"/>
      <c r="B372" s="5"/>
      <c r="C372" s="412"/>
      <c r="D372" s="395"/>
      <c r="E372" s="395"/>
      <c r="F372" s="395"/>
      <c r="G372" s="395"/>
      <c r="H372" s="39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ht="24" customHeight="1" x14ac:dyDescent="0.35">
      <c r="A373" s="395"/>
      <c r="B373" s="5"/>
      <c r="C373" s="412"/>
      <c r="D373" s="395"/>
      <c r="E373" s="395"/>
      <c r="F373" s="395"/>
      <c r="G373" s="395"/>
      <c r="H373" s="39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ht="24" customHeight="1" x14ac:dyDescent="0.35">
      <c r="A374" s="395"/>
      <c r="B374" s="5"/>
      <c r="C374" s="412"/>
      <c r="D374" s="395"/>
      <c r="E374" s="395"/>
      <c r="F374" s="395"/>
      <c r="G374" s="395"/>
      <c r="H374" s="39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ht="24" customHeight="1" x14ac:dyDescent="0.35">
      <c r="A375" s="395"/>
      <c r="B375" s="5"/>
      <c r="C375" s="412"/>
      <c r="D375" s="395"/>
      <c r="E375" s="395"/>
      <c r="F375" s="395"/>
      <c r="G375" s="395"/>
      <c r="H375" s="39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ht="24" customHeight="1" x14ac:dyDescent="0.35">
      <c r="A376" s="395"/>
      <c r="B376" s="5"/>
      <c r="C376" s="412"/>
      <c r="D376" s="395"/>
      <c r="E376" s="395"/>
      <c r="F376" s="395"/>
      <c r="G376" s="395"/>
      <c r="H376" s="39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ht="24" customHeight="1" x14ac:dyDescent="0.35">
      <c r="A377" s="395"/>
      <c r="B377" s="5"/>
      <c r="C377" s="412"/>
      <c r="D377" s="395"/>
      <c r="E377" s="395"/>
      <c r="F377" s="395"/>
      <c r="G377" s="395"/>
      <c r="H377" s="39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ht="24" customHeight="1" x14ac:dyDescent="0.35">
      <c r="A378" s="395"/>
      <c r="B378" s="5"/>
      <c r="C378" s="412"/>
      <c r="D378" s="395"/>
      <c r="E378" s="395"/>
      <c r="F378" s="395"/>
      <c r="G378" s="395"/>
      <c r="H378" s="39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ht="24" customHeight="1" x14ac:dyDescent="0.35">
      <c r="A379" s="395"/>
      <c r="B379" s="5"/>
      <c r="C379" s="412"/>
      <c r="D379" s="395"/>
      <c r="E379" s="395"/>
      <c r="F379" s="395"/>
      <c r="G379" s="395"/>
      <c r="H379" s="39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ht="24" customHeight="1" x14ac:dyDescent="0.35">
      <c r="A380" s="395"/>
      <c r="B380" s="5"/>
      <c r="C380" s="412"/>
      <c r="D380" s="395"/>
      <c r="E380" s="395"/>
      <c r="F380" s="395"/>
      <c r="G380" s="395"/>
      <c r="H380" s="39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ht="24" customHeight="1" x14ac:dyDescent="0.35">
      <c r="A381" s="395"/>
      <c r="B381" s="5"/>
      <c r="C381" s="412"/>
      <c r="D381" s="395"/>
      <c r="E381" s="395"/>
      <c r="F381" s="395"/>
      <c r="G381" s="395"/>
      <c r="H381" s="39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ht="24" customHeight="1" x14ac:dyDescent="0.35">
      <c r="A382" s="395"/>
      <c r="B382" s="5"/>
      <c r="C382" s="412"/>
      <c r="D382" s="395"/>
      <c r="E382" s="395"/>
      <c r="F382" s="395"/>
      <c r="G382" s="395"/>
      <c r="H382" s="39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ht="24" customHeight="1" x14ac:dyDescent="0.35">
      <c r="A383" s="395"/>
      <c r="B383" s="5"/>
      <c r="C383" s="412"/>
      <c r="D383" s="395"/>
      <c r="E383" s="395"/>
      <c r="F383" s="395"/>
      <c r="G383" s="395"/>
      <c r="H383" s="39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ht="24" customHeight="1" x14ac:dyDescent="0.35">
      <c r="A384" s="395"/>
      <c r="B384" s="5"/>
      <c r="C384" s="412"/>
      <c r="D384" s="395"/>
      <c r="E384" s="395"/>
      <c r="F384" s="395"/>
      <c r="G384" s="395"/>
      <c r="H384" s="39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ht="24" customHeight="1" x14ac:dyDescent="0.35">
      <c r="A385" s="395"/>
      <c r="B385" s="5"/>
      <c r="C385" s="412"/>
      <c r="D385" s="395"/>
      <c r="E385" s="395"/>
      <c r="F385" s="395"/>
      <c r="G385" s="395"/>
      <c r="H385" s="39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ht="24" customHeight="1" x14ac:dyDescent="0.35">
      <c r="A386" s="395"/>
      <c r="B386" s="5"/>
      <c r="C386" s="412"/>
      <c r="D386" s="395"/>
      <c r="E386" s="395"/>
      <c r="F386" s="395"/>
      <c r="G386" s="395"/>
      <c r="H386" s="39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ht="24" customHeight="1" x14ac:dyDescent="0.35">
      <c r="A387" s="395"/>
      <c r="B387" s="5"/>
      <c r="C387" s="412"/>
      <c r="D387" s="395"/>
      <c r="E387" s="395"/>
      <c r="F387" s="395"/>
      <c r="G387" s="395"/>
      <c r="H387" s="39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ht="24" customHeight="1" x14ac:dyDescent="0.35">
      <c r="A388" s="395"/>
      <c r="B388" s="5"/>
      <c r="C388" s="412"/>
      <c r="D388" s="395"/>
      <c r="E388" s="395"/>
      <c r="F388" s="395"/>
      <c r="G388" s="395"/>
      <c r="H388" s="39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ht="24" customHeight="1" x14ac:dyDescent="0.35">
      <c r="A389" s="395"/>
      <c r="B389" s="5"/>
      <c r="C389" s="412"/>
      <c r="D389" s="395"/>
      <c r="E389" s="395"/>
      <c r="F389" s="395"/>
      <c r="G389" s="395"/>
      <c r="H389" s="39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ht="24" customHeight="1" x14ac:dyDescent="0.35">
      <c r="A390" s="395"/>
      <c r="B390" s="5"/>
      <c r="C390" s="412"/>
      <c r="D390" s="395"/>
      <c r="E390" s="395"/>
      <c r="F390" s="395"/>
      <c r="G390" s="395"/>
      <c r="H390" s="39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ht="24" customHeight="1" x14ac:dyDescent="0.35">
      <c r="A391" s="395"/>
      <c r="B391" s="5"/>
      <c r="C391" s="412"/>
      <c r="D391" s="395"/>
      <c r="E391" s="395"/>
      <c r="F391" s="395"/>
      <c r="G391" s="395"/>
      <c r="H391" s="39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ht="24" customHeight="1" x14ac:dyDescent="0.35">
      <c r="A392" s="395"/>
      <c r="B392" s="5"/>
      <c r="C392" s="412"/>
      <c r="D392" s="395"/>
      <c r="E392" s="395"/>
      <c r="F392" s="395"/>
      <c r="G392" s="395"/>
      <c r="H392" s="39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ht="24" customHeight="1" x14ac:dyDescent="0.35">
      <c r="A393" s="395"/>
      <c r="B393" s="5"/>
      <c r="C393" s="412"/>
      <c r="D393" s="395"/>
      <c r="E393" s="395"/>
      <c r="F393" s="395"/>
      <c r="G393" s="395"/>
      <c r="H393" s="39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ht="24" customHeight="1" x14ac:dyDescent="0.35">
      <c r="A394" s="395"/>
      <c r="B394" s="5"/>
      <c r="C394" s="412"/>
      <c r="D394" s="395"/>
      <c r="E394" s="395"/>
      <c r="F394" s="395"/>
      <c r="G394" s="395"/>
      <c r="H394" s="39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ht="24" customHeight="1" x14ac:dyDescent="0.35">
      <c r="A395" s="395"/>
      <c r="B395" s="5"/>
      <c r="C395" s="412"/>
      <c r="D395" s="395"/>
      <c r="E395" s="395"/>
      <c r="F395" s="395"/>
      <c r="G395" s="395"/>
      <c r="H395" s="39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ht="24" customHeight="1" x14ac:dyDescent="0.35">
      <c r="A396" s="395"/>
      <c r="B396" s="5"/>
      <c r="C396" s="412"/>
      <c r="D396" s="395"/>
      <c r="E396" s="395"/>
      <c r="F396" s="395"/>
      <c r="G396" s="395"/>
      <c r="H396" s="39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ht="24" customHeight="1" x14ac:dyDescent="0.35">
      <c r="A397" s="395"/>
      <c r="B397" s="5"/>
      <c r="C397" s="412"/>
      <c r="D397" s="395"/>
      <c r="E397" s="395"/>
      <c r="F397" s="395"/>
      <c r="G397" s="395"/>
      <c r="H397" s="39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ht="24" customHeight="1" x14ac:dyDescent="0.35">
      <c r="A398" s="395"/>
      <c r="B398" s="5"/>
      <c r="C398" s="412"/>
      <c r="D398" s="395"/>
      <c r="E398" s="395"/>
      <c r="F398" s="395"/>
      <c r="G398" s="395"/>
      <c r="H398" s="39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ht="24" customHeight="1" x14ac:dyDescent="0.35">
      <c r="A399" s="395"/>
      <c r="B399" s="5"/>
      <c r="C399" s="412"/>
      <c r="D399" s="395"/>
      <c r="E399" s="395"/>
      <c r="F399" s="395"/>
      <c r="G399" s="395"/>
      <c r="H399" s="39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ht="24" customHeight="1" x14ac:dyDescent="0.35">
      <c r="A400" s="395"/>
      <c r="B400" s="5"/>
      <c r="C400" s="412"/>
      <c r="D400" s="395"/>
      <c r="E400" s="395"/>
      <c r="F400" s="395"/>
      <c r="G400" s="395"/>
      <c r="H400" s="39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ht="24" customHeight="1" x14ac:dyDescent="0.35">
      <c r="A401" s="395"/>
      <c r="B401" s="5"/>
      <c r="C401" s="412"/>
      <c r="D401" s="395"/>
      <c r="E401" s="395"/>
      <c r="F401" s="395"/>
      <c r="G401" s="395"/>
      <c r="H401" s="39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ht="24" customHeight="1" x14ac:dyDescent="0.35">
      <c r="A402" s="395"/>
      <c r="B402" s="5"/>
      <c r="C402" s="412"/>
      <c r="D402" s="395"/>
      <c r="E402" s="395"/>
      <c r="F402" s="395"/>
      <c r="G402" s="395"/>
      <c r="H402" s="39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ht="24" customHeight="1" x14ac:dyDescent="0.35">
      <c r="A403" s="395"/>
      <c r="B403" s="5"/>
      <c r="C403" s="412"/>
      <c r="D403" s="395"/>
      <c r="E403" s="395"/>
      <c r="F403" s="395"/>
      <c r="G403" s="395"/>
      <c r="H403" s="39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ht="24" customHeight="1" x14ac:dyDescent="0.35">
      <c r="A404" s="395"/>
      <c r="B404" s="5"/>
      <c r="C404" s="412"/>
      <c r="D404" s="395"/>
      <c r="E404" s="395"/>
      <c r="F404" s="395"/>
      <c r="G404" s="395"/>
      <c r="H404" s="39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ht="24" customHeight="1" x14ac:dyDescent="0.35">
      <c r="A405" s="395"/>
      <c r="B405" s="5"/>
      <c r="C405" s="412"/>
      <c r="D405" s="395"/>
      <c r="E405" s="395"/>
      <c r="F405" s="395"/>
      <c r="G405" s="395"/>
      <c r="H405" s="39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ht="24" customHeight="1" x14ac:dyDescent="0.35">
      <c r="A406" s="395"/>
      <c r="B406" s="5"/>
      <c r="C406" s="412"/>
      <c r="D406" s="395"/>
      <c r="E406" s="395"/>
      <c r="F406" s="395"/>
      <c r="G406" s="395"/>
      <c r="H406" s="39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ht="24" customHeight="1" x14ac:dyDescent="0.35">
      <c r="A407" s="395"/>
      <c r="B407" s="5"/>
      <c r="C407" s="412"/>
      <c r="D407" s="395"/>
      <c r="E407" s="395"/>
      <c r="F407" s="395"/>
      <c r="G407" s="395"/>
      <c r="H407" s="39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ht="24" customHeight="1" x14ac:dyDescent="0.35">
      <c r="A408" s="395"/>
      <c r="B408" s="5"/>
      <c r="C408" s="412"/>
      <c r="D408" s="395"/>
      <c r="E408" s="395"/>
      <c r="F408" s="395"/>
      <c r="G408" s="395"/>
      <c r="H408" s="39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ht="24" customHeight="1" x14ac:dyDescent="0.35">
      <c r="A409" s="395"/>
      <c r="B409" s="5"/>
      <c r="C409" s="412"/>
      <c r="D409" s="395"/>
      <c r="E409" s="395"/>
      <c r="F409" s="395"/>
      <c r="G409" s="395"/>
      <c r="H409" s="39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ht="24" customHeight="1" x14ac:dyDescent="0.35">
      <c r="A410" s="395"/>
      <c r="B410" s="5"/>
      <c r="C410" s="412"/>
      <c r="D410" s="395"/>
      <c r="E410" s="395"/>
      <c r="F410" s="395"/>
      <c r="G410" s="395"/>
      <c r="H410" s="39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ht="24" customHeight="1" x14ac:dyDescent="0.35">
      <c r="A411" s="395"/>
      <c r="B411" s="5"/>
      <c r="C411" s="412"/>
      <c r="D411" s="395"/>
      <c r="E411" s="395"/>
      <c r="F411" s="395"/>
      <c r="G411" s="395"/>
      <c r="H411" s="39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ht="24" customHeight="1" x14ac:dyDescent="0.35">
      <c r="A412" s="395"/>
      <c r="B412" s="5"/>
      <c r="C412" s="412"/>
      <c r="D412" s="395"/>
      <c r="E412" s="395"/>
      <c r="F412" s="395"/>
      <c r="G412" s="395"/>
      <c r="H412" s="39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ht="24" customHeight="1" x14ac:dyDescent="0.35">
      <c r="A413" s="395"/>
      <c r="B413" s="5"/>
      <c r="C413" s="412"/>
      <c r="D413" s="395"/>
      <c r="E413" s="395"/>
      <c r="F413" s="395"/>
      <c r="G413" s="395"/>
      <c r="H413" s="39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ht="24" customHeight="1" x14ac:dyDescent="0.35">
      <c r="A414" s="395"/>
      <c r="B414" s="5"/>
      <c r="C414" s="412"/>
      <c r="D414" s="395"/>
      <c r="E414" s="395"/>
      <c r="F414" s="395"/>
      <c r="G414" s="395"/>
      <c r="H414" s="39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ht="24" customHeight="1" x14ac:dyDescent="0.35">
      <c r="A415" s="395"/>
      <c r="B415" s="5"/>
      <c r="C415" s="412"/>
      <c r="D415" s="395"/>
      <c r="E415" s="395"/>
      <c r="F415" s="395"/>
      <c r="G415" s="395"/>
      <c r="H415" s="39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ht="24" customHeight="1" x14ac:dyDescent="0.35">
      <c r="A416" s="395"/>
      <c r="B416" s="5"/>
      <c r="C416" s="412"/>
      <c r="D416" s="395"/>
      <c r="E416" s="395"/>
      <c r="F416" s="395"/>
      <c r="G416" s="395"/>
      <c r="H416" s="39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ht="24" customHeight="1" x14ac:dyDescent="0.35">
      <c r="A417" s="395"/>
      <c r="B417" s="5"/>
      <c r="C417" s="412"/>
      <c r="D417" s="395"/>
      <c r="E417" s="395"/>
      <c r="F417" s="395"/>
      <c r="G417" s="395"/>
      <c r="H417" s="39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ht="24" customHeight="1" x14ac:dyDescent="0.35">
      <c r="A418" s="395"/>
      <c r="B418" s="5"/>
      <c r="C418" s="412"/>
      <c r="D418" s="395"/>
      <c r="E418" s="395"/>
      <c r="F418" s="395"/>
      <c r="G418" s="395"/>
      <c r="H418" s="39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ht="24" customHeight="1" x14ac:dyDescent="0.35">
      <c r="A419" s="395"/>
      <c r="B419" s="5"/>
      <c r="C419" s="412"/>
      <c r="D419" s="395"/>
      <c r="E419" s="395"/>
      <c r="F419" s="395"/>
      <c r="G419" s="395"/>
      <c r="H419" s="39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ht="24" customHeight="1" x14ac:dyDescent="0.35">
      <c r="A420" s="395"/>
      <c r="B420" s="5"/>
      <c r="C420" s="412"/>
      <c r="D420" s="395"/>
      <c r="E420" s="395"/>
      <c r="F420" s="395"/>
      <c r="G420" s="395"/>
      <c r="H420" s="39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ht="24" customHeight="1" x14ac:dyDescent="0.35">
      <c r="A421" s="395"/>
      <c r="B421" s="5"/>
      <c r="C421" s="412"/>
      <c r="D421" s="395"/>
      <c r="E421" s="395"/>
      <c r="F421" s="395"/>
      <c r="G421" s="395"/>
      <c r="H421" s="39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ht="24" customHeight="1" x14ac:dyDescent="0.35">
      <c r="A422" s="395"/>
      <c r="B422" s="5"/>
      <c r="C422" s="412"/>
      <c r="D422" s="395"/>
      <c r="E422" s="395"/>
      <c r="F422" s="395"/>
      <c r="G422" s="395"/>
      <c r="H422" s="39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ht="24" customHeight="1" x14ac:dyDescent="0.35">
      <c r="A423" s="395"/>
      <c r="B423" s="5"/>
      <c r="C423" s="412"/>
      <c r="D423" s="395"/>
      <c r="E423" s="395"/>
      <c r="F423" s="395"/>
      <c r="G423" s="395"/>
      <c r="H423" s="39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ht="24" customHeight="1" x14ac:dyDescent="0.35">
      <c r="A424" s="395"/>
      <c r="B424" s="5"/>
      <c r="C424" s="412"/>
      <c r="D424" s="395"/>
      <c r="E424" s="395"/>
      <c r="F424" s="395"/>
      <c r="G424" s="395"/>
      <c r="H424" s="39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ht="24" customHeight="1" x14ac:dyDescent="0.35">
      <c r="A425" s="395"/>
      <c r="B425" s="5"/>
      <c r="C425" s="412"/>
      <c r="D425" s="395"/>
      <c r="E425" s="395"/>
      <c r="F425" s="395"/>
      <c r="G425" s="395"/>
      <c r="H425" s="39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ht="24" customHeight="1" x14ac:dyDescent="0.35">
      <c r="A426" s="395"/>
      <c r="B426" s="5"/>
      <c r="C426" s="412"/>
      <c r="D426" s="395"/>
      <c r="E426" s="395"/>
      <c r="F426" s="395"/>
      <c r="G426" s="395"/>
      <c r="H426" s="39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ht="24" customHeight="1" x14ac:dyDescent="0.35">
      <c r="A427" s="395"/>
      <c r="B427" s="5"/>
      <c r="C427" s="412"/>
      <c r="D427" s="395"/>
      <c r="E427" s="395"/>
      <c r="F427" s="395"/>
      <c r="G427" s="395"/>
      <c r="H427" s="39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ht="24" customHeight="1" x14ac:dyDescent="0.35">
      <c r="A428" s="395"/>
      <c r="B428" s="5"/>
      <c r="C428" s="412"/>
      <c r="D428" s="395"/>
      <c r="E428" s="395"/>
      <c r="F428" s="395"/>
      <c r="G428" s="395"/>
      <c r="H428" s="39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ht="24" customHeight="1" x14ac:dyDescent="0.35">
      <c r="A429" s="395"/>
      <c r="B429" s="5"/>
      <c r="C429" s="412"/>
      <c r="D429" s="395"/>
      <c r="E429" s="395"/>
      <c r="F429" s="395"/>
      <c r="G429" s="395"/>
      <c r="H429" s="39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24" customHeight="1" x14ac:dyDescent="0.35">
      <c r="A430" s="395"/>
      <c r="B430" s="5"/>
      <c r="C430" s="412"/>
      <c r="D430" s="395"/>
      <c r="E430" s="395"/>
      <c r="F430" s="395"/>
      <c r="G430" s="395"/>
      <c r="H430" s="39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ht="24" customHeight="1" x14ac:dyDescent="0.35">
      <c r="A431" s="395"/>
      <c r="B431" s="5"/>
      <c r="C431" s="412"/>
      <c r="D431" s="395"/>
      <c r="E431" s="395"/>
      <c r="F431" s="395"/>
      <c r="G431" s="395"/>
      <c r="H431" s="39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24" customHeight="1" x14ac:dyDescent="0.35">
      <c r="A432" s="395"/>
      <c r="B432" s="5"/>
      <c r="C432" s="412"/>
      <c r="D432" s="395"/>
      <c r="E432" s="395"/>
      <c r="F432" s="395"/>
      <c r="G432" s="395"/>
      <c r="H432" s="39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ht="24" customHeight="1" x14ac:dyDescent="0.35">
      <c r="A433" s="395"/>
      <c r="B433" s="5"/>
      <c r="C433" s="412"/>
      <c r="D433" s="395"/>
      <c r="E433" s="395"/>
      <c r="F433" s="395"/>
      <c r="G433" s="395"/>
      <c r="H433" s="39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24" customHeight="1" x14ac:dyDescent="0.35">
      <c r="A434" s="395"/>
      <c r="B434" s="5"/>
      <c r="C434" s="412"/>
      <c r="D434" s="395"/>
      <c r="E434" s="395"/>
      <c r="F434" s="395"/>
      <c r="G434" s="395"/>
      <c r="H434" s="39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ht="24" customHeight="1" x14ac:dyDescent="0.35">
      <c r="A435" s="395"/>
      <c r="B435" s="5"/>
      <c r="C435" s="412"/>
      <c r="D435" s="395"/>
      <c r="E435" s="395"/>
      <c r="F435" s="395"/>
      <c r="G435" s="395"/>
      <c r="H435" s="39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24" customHeight="1" x14ac:dyDescent="0.35">
      <c r="A436" s="395"/>
      <c r="B436" s="5"/>
      <c r="C436" s="412"/>
      <c r="D436" s="395"/>
      <c r="E436" s="395"/>
      <c r="F436" s="395"/>
      <c r="G436" s="395"/>
      <c r="H436" s="39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ht="24" customHeight="1" x14ac:dyDescent="0.35">
      <c r="A437" s="395"/>
      <c r="B437" s="5"/>
      <c r="C437" s="412"/>
      <c r="D437" s="395"/>
      <c r="E437" s="395"/>
      <c r="F437" s="395"/>
      <c r="G437" s="395"/>
      <c r="H437" s="39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24" customHeight="1" x14ac:dyDescent="0.35">
      <c r="A438" s="395"/>
      <c r="B438" s="5"/>
      <c r="C438" s="412"/>
      <c r="D438" s="395"/>
      <c r="E438" s="395"/>
      <c r="F438" s="395"/>
      <c r="G438" s="395"/>
      <c r="H438" s="39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ht="24" customHeight="1" x14ac:dyDescent="0.35">
      <c r="A439" s="395"/>
      <c r="B439" s="5"/>
      <c r="C439" s="412"/>
      <c r="D439" s="395"/>
      <c r="E439" s="395"/>
      <c r="F439" s="395"/>
      <c r="G439" s="395"/>
      <c r="H439" s="39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24" customHeight="1" x14ac:dyDescent="0.35">
      <c r="A440" s="395"/>
      <c r="B440" s="5"/>
      <c r="C440" s="412"/>
      <c r="D440" s="395"/>
      <c r="E440" s="395"/>
      <c r="F440" s="395"/>
      <c r="G440" s="395"/>
      <c r="H440" s="39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ht="24" customHeight="1" x14ac:dyDescent="0.35">
      <c r="A441" s="395"/>
      <c r="B441" s="5"/>
      <c r="C441" s="412"/>
      <c r="D441" s="395"/>
      <c r="E441" s="395"/>
      <c r="F441" s="395"/>
      <c r="G441" s="395"/>
      <c r="H441" s="39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24" customHeight="1" x14ac:dyDescent="0.35">
      <c r="A442" s="395"/>
      <c r="B442" s="5"/>
      <c r="C442" s="412"/>
      <c r="D442" s="395"/>
      <c r="E442" s="395"/>
      <c r="F442" s="395"/>
      <c r="G442" s="395"/>
      <c r="H442" s="39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ht="24" customHeight="1" x14ac:dyDescent="0.35">
      <c r="A443" s="395"/>
      <c r="B443" s="5"/>
      <c r="C443" s="412"/>
      <c r="D443" s="395"/>
      <c r="E443" s="395"/>
      <c r="F443" s="395"/>
      <c r="G443" s="395"/>
      <c r="H443" s="39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24" customHeight="1" x14ac:dyDescent="0.35">
      <c r="A444" s="395"/>
      <c r="B444" s="5"/>
      <c r="C444" s="412"/>
      <c r="D444" s="395"/>
      <c r="E444" s="395"/>
      <c r="F444" s="395"/>
      <c r="G444" s="395"/>
      <c r="H444" s="39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ht="24" customHeight="1" x14ac:dyDescent="0.35">
      <c r="A445" s="395"/>
      <c r="B445" s="5"/>
      <c r="C445" s="412"/>
      <c r="D445" s="395"/>
      <c r="E445" s="395"/>
      <c r="F445" s="395"/>
      <c r="G445" s="395"/>
      <c r="H445" s="39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24" customHeight="1" x14ac:dyDescent="0.35">
      <c r="A446" s="395"/>
      <c r="B446" s="5"/>
      <c r="C446" s="412"/>
      <c r="D446" s="395"/>
      <c r="E446" s="395"/>
      <c r="F446" s="395"/>
      <c r="G446" s="395"/>
      <c r="H446" s="39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ht="24" customHeight="1" x14ac:dyDescent="0.35">
      <c r="A447" s="395"/>
      <c r="B447" s="5"/>
      <c r="C447" s="412"/>
      <c r="D447" s="395"/>
      <c r="E447" s="395"/>
      <c r="F447" s="395"/>
      <c r="G447" s="395"/>
      <c r="H447" s="39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24" customHeight="1" x14ac:dyDescent="0.35">
      <c r="A448" s="395"/>
      <c r="B448" s="5"/>
      <c r="C448" s="412"/>
      <c r="D448" s="395"/>
      <c r="E448" s="395"/>
      <c r="F448" s="395"/>
      <c r="G448" s="395"/>
      <c r="H448" s="39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ht="24" customHeight="1" x14ac:dyDescent="0.35">
      <c r="A449" s="395"/>
      <c r="B449" s="5"/>
      <c r="C449" s="412"/>
      <c r="D449" s="395"/>
      <c r="E449" s="395"/>
      <c r="F449" s="395"/>
      <c r="G449" s="395"/>
      <c r="H449" s="39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24" customHeight="1" x14ac:dyDescent="0.35">
      <c r="A450" s="395"/>
      <c r="B450" s="5"/>
      <c r="C450" s="412"/>
      <c r="D450" s="395"/>
      <c r="E450" s="395"/>
      <c r="F450" s="395"/>
      <c r="G450" s="395"/>
      <c r="H450" s="39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ht="24" customHeight="1" x14ac:dyDescent="0.35">
      <c r="A451" s="395"/>
      <c r="B451" s="5"/>
      <c r="C451" s="412"/>
      <c r="D451" s="395"/>
      <c r="E451" s="395"/>
      <c r="F451" s="395"/>
      <c r="G451" s="395"/>
      <c r="H451" s="39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ht="24" customHeight="1" x14ac:dyDescent="0.35">
      <c r="A452" s="395"/>
      <c r="B452" s="5"/>
      <c r="C452" s="412"/>
      <c r="D452" s="395"/>
      <c r="E452" s="395"/>
      <c r="F452" s="395"/>
      <c r="G452" s="395"/>
      <c r="H452" s="39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ht="24" customHeight="1" x14ac:dyDescent="0.35">
      <c r="A453" s="395"/>
      <c r="B453" s="5"/>
      <c r="C453" s="412"/>
      <c r="D453" s="395"/>
      <c r="E453" s="395"/>
      <c r="F453" s="395"/>
      <c r="G453" s="395"/>
      <c r="H453" s="39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24" customHeight="1" x14ac:dyDescent="0.35">
      <c r="A454" s="395"/>
      <c r="B454" s="5"/>
      <c r="C454" s="412"/>
      <c r="D454" s="395"/>
      <c r="E454" s="395"/>
      <c r="F454" s="395"/>
      <c r="G454" s="395"/>
      <c r="H454" s="39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ht="24" customHeight="1" x14ac:dyDescent="0.35">
      <c r="A455" s="395"/>
      <c r="B455" s="5"/>
      <c r="C455" s="412"/>
      <c r="D455" s="395"/>
      <c r="E455" s="395"/>
      <c r="F455" s="395"/>
      <c r="G455" s="395"/>
      <c r="H455" s="39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24" customHeight="1" x14ac:dyDescent="0.35">
      <c r="A456" s="395"/>
      <c r="B456" s="5"/>
      <c r="C456" s="412"/>
      <c r="D456" s="395"/>
      <c r="E456" s="395"/>
      <c r="F456" s="395"/>
      <c r="G456" s="395"/>
      <c r="H456" s="39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ht="24" customHeight="1" x14ac:dyDescent="0.35">
      <c r="A457" s="395"/>
      <c r="B457" s="5"/>
      <c r="C457" s="412"/>
      <c r="D457" s="395"/>
      <c r="E457" s="395"/>
      <c r="F457" s="395"/>
      <c r="G457" s="395"/>
      <c r="H457" s="39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ht="24" customHeight="1" x14ac:dyDescent="0.35">
      <c r="A458" s="395"/>
      <c r="B458" s="5"/>
      <c r="C458" s="412"/>
      <c r="D458" s="395"/>
      <c r="E458" s="395"/>
      <c r="F458" s="395"/>
      <c r="G458" s="395"/>
      <c r="H458" s="39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ht="24" customHeight="1" x14ac:dyDescent="0.35">
      <c r="A459" s="395"/>
      <c r="B459" s="5"/>
      <c r="C459" s="412"/>
      <c r="D459" s="395"/>
      <c r="E459" s="395"/>
      <c r="F459" s="395"/>
      <c r="G459" s="395"/>
      <c r="H459" s="39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ht="24" customHeight="1" x14ac:dyDescent="0.35">
      <c r="A460" s="395"/>
      <c r="B460" s="5"/>
      <c r="C460" s="412"/>
      <c r="D460" s="395"/>
      <c r="E460" s="395"/>
      <c r="F460" s="395"/>
      <c r="G460" s="395"/>
      <c r="H460" s="39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ht="24" customHeight="1" x14ac:dyDescent="0.35">
      <c r="A461" s="395"/>
      <c r="B461" s="5"/>
      <c r="C461" s="412"/>
      <c r="D461" s="395"/>
      <c r="E461" s="395"/>
      <c r="F461" s="395"/>
      <c r="G461" s="395"/>
      <c r="H461" s="39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ht="24" customHeight="1" x14ac:dyDescent="0.35">
      <c r="A462" s="395"/>
      <c r="B462" s="5"/>
      <c r="C462" s="412"/>
      <c r="D462" s="395"/>
      <c r="E462" s="395"/>
      <c r="F462" s="395"/>
      <c r="G462" s="395"/>
      <c r="H462" s="39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ht="24" customHeight="1" x14ac:dyDescent="0.35">
      <c r="A463" s="395"/>
      <c r="B463" s="5"/>
      <c r="C463" s="412"/>
      <c r="D463" s="395"/>
      <c r="E463" s="395"/>
      <c r="F463" s="395"/>
      <c r="G463" s="395"/>
      <c r="H463" s="39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ht="24" customHeight="1" x14ac:dyDescent="0.35">
      <c r="A464" s="395"/>
      <c r="B464" s="5"/>
      <c r="C464" s="412"/>
      <c r="D464" s="395"/>
      <c r="E464" s="395"/>
      <c r="F464" s="395"/>
      <c r="G464" s="395"/>
      <c r="H464" s="39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ht="24" customHeight="1" x14ac:dyDescent="0.35">
      <c r="A465" s="395"/>
      <c r="B465" s="5"/>
      <c r="C465" s="412"/>
      <c r="D465" s="395"/>
      <c r="E465" s="395"/>
      <c r="F465" s="395"/>
      <c r="G465" s="395"/>
      <c r="H465" s="39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ht="24" customHeight="1" x14ac:dyDescent="0.35">
      <c r="A466" s="395"/>
      <c r="B466" s="5"/>
      <c r="C466" s="412"/>
      <c r="D466" s="395"/>
      <c r="E466" s="395"/>
      <c r="F466" s="395"/>
      <c r="G466" s="395"/>
      <c r="H466" s="39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ht="24" customHeight="1" x14ac:dyDescent="0.35">
      <c r="A467" s="395"/>
      <c r="B467" s="5"/>
      <c r="C467" s="412"/>
      <c r="D467" s="395"/>
      <c r="E467" s="395"/>
      <c r="F467" s="395"/>
      <c r="G467" s="395"/>
      <c r="H467" s="39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ht="24" customHeight="1" x14ac:dyDescent="0.35">
      <c r="A468" s="395"/>
      <c r="B468" s="5"/>
      <c r="C468" s="412"/>
      <c r="D468" s="395"/>
      <c r="E468" s="395"/>
      <c r="F468" s="395"/>
      <c r="G468" s="395"/>
      <c r="H468" s="39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ht="24" customHeight="1" x14ac:dyDescent="0.35">
      <c r="A469" s="395"/>
      <c r="B469" s="5"/>
      <c r="C469" s="412"/>
      <c r="D469" s="395"/>
      <c r="E469" s="395"/>
      <c r="F469" s="395"/>
      <c r="G469" s="395"/>
      <c r="H469" s="39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ht="24" customHeight="1" x14ac:dyDescent="0.35">
      <c r="A470" s="395"/>
      <c r="B470" s="5"/>
      <c r="C470" s="412"/>
      <c r="D470" s="395"/>
      <c r="E470" s="395"/>
      <c r="F470" s="395"/>
      <c r="G470" s="395"/>
      <c r="H470" s="39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ht="24" customHeight="1" x14ac:dyDescent="0.35">
      <c r="A471" s="395"/>
      <c r="B471" s="5"/>
      <c r="C471" s="412"/>
      <c r="D471" s="395"/>
      <c r="E471" s="395"/>
      <c r="F471" s="395"/>
      <c r="G471" s="395"/>
      <c r="H471" s="39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ht="24" customHeight="1" x14ac:dyDescent="0.35">
      <c r="A472" s="395"/>
      <c r="B472" s="5"/>
      <c r="C472" s="412"/>
      <c r="D472" s="395"/>
      <c r="E472" s="395"/>
      <c r="F472" s="395"/>
      <c r="G472" s="395"/>
      <c r="H472" s="39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ht="24" customHeight="1" x14ac:dyDescent="0.35">
      <c r="A473" s="395"/>
      <c r="B473" s="5"/>
      <c r="C473" s="412"/>
      <c r="D473" s="395"/>
      <c r="E473" s="395"/>
      <c r="F473" s="395"/>
      <c r="G473" s="395"/>
      <c r="H473" s="39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ht="24" customHeight="1" x14ac:dyDescent="0.35">
      <c r="A474" s="395"/>
      <c r="B474" s="5"/>
      <c r="C474" s="412"/>
      <c r="D474" s="395"/>
      <c r="E474" s="395"/>
      <c r="F474" s="395"/>
      <c r="G474" s="395"/>
      <c r="H474" s="39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ht="24" customHeight="1" x14ac:dyDescent="0.35">
      <c r="A475" s="395"/>
      <c r="B475" s="5"/>
      <c r="C475" s="412"/>
      <c r="D475" s="395"/>
      <c r="E475" s="395"/>
      <c r="F475" s="395"/>
      <c r="G475" s="395"/>
      <c r="H475" s="39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ht="24" customHeight="1" x14ac:dyDescent="0.35">
      <c r="A476" s="395"/>
      <c r="B476" s="5"/>
      <c r="C476" s="412"/>
      <c r="D476" s="395"/>
      <c r="E476" s="395"/>
      <c r="F476" s="395"/>
      <c r="G476" s="395"/>
      <c r="H476" s="39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ht="24" customHeight="1" x14ac:dyDescent="0.35">
      <c r="A477" s="395"/>
      <c r="B477" s="5"/>
      <c r="C477" s="412"/>
      <c r="D477" s="395"/>
      <c r="E477" s="395"/>
      <c r="F477" s="395"/>
      <c r="G477" s="395"/>
      <c r="H477" s="39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ht="24" customHeight="1" x14ac:dyDescent="0.35">
      <c r="A478" s="395"/>
      <c r="B478" s="5"/>
      <c r="C478" s="412"/>
      <c r="D478" s="395"/>
      <c r="E478" s="395"/>
      <c r="F478" s="395"/>
      <c r="G478" s="395"/>
      <c r="H478" s="39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ht="24" customHeight="1" x14ac:dyDescent="0.35">
      <c r="A479" s="395"/>
      <c r="B479" s="5"/>
      <c r="C479" s="412"/>
      <c r="D479" s="395"/>
      <c r="E479" s="395"/>
      <c r="F479" s="395"/>
      <c r="G479" s="395"/>
      <c r="H479" s="39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ht="24" customHeight="1" x14ac:dyDescent="0.35">
      <c r="A480" s="395"/>
      <c r="B480" s="5"/>
      <c r="C480" s="412"/>
      <c r="D480" s="395"/>
      <c r="E480" s="395"/>
      <c r="F480" s="395"/>
      <c r="G480" s="395"/>
      <c r="H480" s="39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ht="24" customHeight="1" x14ac:dyDescent="0.35">
      <c r="A481" s="395"/>
      <c r="B481" s="5"/>
      <c r="C481" s="412"/>
      <c r="D481" s="395"/>
      <c r="E481" s="395"/>
      <c r="F481" s="395"/>
      <c r="G481" s="395"/>
      <c r="H481" s="39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ht="24" customHeight="1" x14ac:dyDescent="0.35">
      <c r="A482" s="395"/>
      <c r="B482" s="5"/>
      <c r="C482" s="412"/>
      <c r="D482" s="395"/>
      <c r="E482" s="395"/>
      <c r="F482" s="395"/>
      <c r="G482" s="395"/>
      <c r="H482" s="39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ht="24" customHeight="1" x14ac:dyDescent="0.35">
      <c r="A483" s="395"/>
      <c r="B483" s="5"/>
      <c r="C483" s="412"/>
      <c r="D483" s="395"/>
      <c r="E483" s="395"/>
      <c r="F483" s="395"/>
      <c r="G483" s="395"/>
      <c r="H483" s="39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ht="24" customHeight="1" x14ac:dyDescent="0.35">
      <c r="A484" s="395"/>
      <c r="B484" s="5"/>
      <c r="C484" s="412"/>
      <c r="D484" s="395"/>
      <c r="E484" s="395"/>
      <c r="F484" s="395"/>
      <c r="G484" s="395"/>
      <c r="H484" s="39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ht="24" customHeight="1" x14ac:dyDescent="0.35">
      <c r="A485" s="395"/>
      <c r="B485" s="5"/>
      <c r="C485" s="412"/>
      <c r="D485" s="395"/>
      <c r="E485" s="395"/>
      <c r="F485" s="395"/>
      <c r="G485" s="395"/>
      <c r="H485" s="39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ht="24" customHeight="1" x14ac:dyDescent="0.35">
      <c r="A486" s="395"/>
      <c r="B486" s="5"/>
      <c r="C486" s="412"/>
      <c r="D486" s="395"/>
      <c r="E486" s="395"/>
      <c r="F486" s="395"/>
      <c r="G486" s="395"/>
      <c r="H486" s="39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ht="24" customHeight="1" x14ac:dyDescent="0.35">
      <c r="A487" s="395"/>
      <c r="B487" s="5"/>
      <c r="C487" s="412"/>
      <c r="D487" s="395"/>
      <c r="E487" s="395"/>
      <c r="F487" s="395"/>
      <c r="G487" s="395"/>
      <c r="H487" s="39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ht="24" customHeight="1" x14ac:dyDescent="0.35">
      <c r="A488" s="395"/>
      <c r="B488" s="5"/>
      <c r="C488" s="412"/>
      <c r="D488" s="395"/>
      <c r="E488" s="395"/>
      <c r="F488" s="395"/>
      <c r="G488" s="395"/>
      <c r="H488" s="39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ht="24" customHeight="1" x14ac:dyDescent="0.35">
      <c r="A489" s="395"/>
      <c r="B489" s="5"/>
      <c r="C489" s="412"/>
      <c r="D489" s="395"/>
      <c r="E489" s="395"/>
      <c r="F489" s="395"/>
      <c r="G489" s="395"/>
      <c r="H489" s="39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ht="24" customHeight="1" x14ac:dyDescent="0.35">
      <c r="A490" s="395"/>
      <c r="B490" s="5"/>
      <c r="C490" s="412"/>
      <c r="D490" s="395"/>
      <c r="E490" s="395"/>
      <c r="F490" s="395"/>
      <c r="G490" s="395"/>
      <c r="H490" s="39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ht="24" customHeight="1" x14ac:dyDescent="0.35">
      <c r="A491" s="395"/>
      <c r="B491" s="5"/>
      <c r="C491" s="412"/>
      <c r="D491" s="395"/>
      <c r="E491" s="395"/>
      <c r="F491" s="395"/>
      <c r="G491" s="395"/>
      <c r="H491" s="39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ht="24" customHeight="1" x14ac:dyDescent="0.35">
      <c r="A492" s="395"/>
      <c r="B492" s="5"/>
      <c r="C492" s="412"/>
      <c r="D492" s="395"/>
      <c r="E492" s="395"/>
      <c r="F492" s="395"/>
      <c r="G492" s="395"/>
      <c r="H492" s="39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ht="24" customHeight="1" x14ac:dyDescent="0.35">
      <c r="A493" s="395"/>
      <c r="B493" s="5"/>
      <c r="C493" s="412"/>
      <c r="D493" s="395"/>
      <c r="E493" s="395"/>
      <c r="F493" s="395"/>
      <c r="G493" s="395"/>
      <c r="H493" s="39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ht="24" customHeight="1" x14ac:dyDescent="0.35">
      <c r="A494" s="395"/>
      <c r="B494" s="5"/>
      <c r="C494" s="412"/>
      <c r="D494" s="395"/>
      <c r="E494" s="395"/>
      <c r="F494" s="395"/>
      <c r="G494" s="395"/>
      <c r="H494" s="39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ht="24" customHeight="1" x14ac:dyDescent="0.35">
      <c r="A495" s="395"/>
      <c r="B495" s="5"/>
      <c r="C495" s="412"/>
      <c r="D495" s="395"/>
      <c r="E495" s="395"/>
      <c r="F495" s="395"/>
      <c r="G495" s="395"/>
      <c r="H495" s="39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ht="24" customHeight="1" x14ac:dyDescent="0.35">
      <c r="A496" s="395"/>
      <c r="B496" s="5"/>
      <c r="C496" s="412"/>
      <c r="D496" s="395"/>
      <c r="E496" s="395"/>
      <c r="F496" s="395"/>
      <c r="G496" s="395"/>
      <c r="H496" s="39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ht="24" customHeight="1" x14ac:dyDescent="0.35">
      <c r="A497" s="395"/>
      <c r="B497" s="5"/>
      <c r="C497" s="412"/>
      <c r="D497" s="395"/>
      <c r="E497" s="395"/>
      <c r="F497" s="395"/>
      <c r="G497" s="395"/>
      <c r="H497" s="39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ht="24" customHeight="1" x14ac:dyDescent="0.35">
      <c r="A498" s="395"/>
      <c r="B498" s="5"/>
      <c r="C498" s="412"/>
      <c r="D498" s="395"/>
      <c r="E498" s="395"/>
      <c r="F498" s="395"/>
      <c r="G498" s="395"/>
      <c r="H498" s="39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ht="24" customHeight="1" x14ac:dyDescent="0.35">
      <c r="A499" s="395"/>
      <c r="B499" s="5"/>
      <c r="C499" s="412"/>
      <c r="D499" s="395"/>
      <c r="E499" s="395"/>
      <c r="F499" s="395"/>
      <c r="G499" s="395"/>
      <c r="H499" s="39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ht="24" customHeight="1" x14ac:dyDescent="0.35">
      <c r="A500" s="395"/>
      <c r="B500" s="5"/>
      <c r="C500" s="412"/>
      <c r="D500" s="395"/>
      <c r="E500" s="395"/>
      <c r="F500" s="395"/>
      <c r="G500" s="395"/>
      <c r="H500" s="39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ht="24" customHeight="1" x14ac:dyDescent="0.35">
      <c r="A501" s="395"/>
      <c r="B501" s="5"/>
      <c r="C501" s="412"/>
      <c r="D501" s="395"/>
      <c r="E501" s="395"/>
      <c r="F501" s="395"/>
      <c r="G501" s="395"/>
      <c r="H501" s="39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ht="24" customHeight="1" x14ac:dyDescent="0.35">
      <c r="A502" s="395"/>
      <c r="B502" s="5"/>
      <c r="C502" s="412"/>
      <c r="D502" s="395"/>
      <c r="E502" s="395"/>
      <c r="F502" s="395"/>
      <c r="G502" s="395"/>
      <c r="H502" s="39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ht="24" customHeight="1" x14ac:dyDescent="0.35">
      <c r="A503" s="395"/>
      <c r="B503" s="5"/>
      <c r="C503" s="412"/>
      <c r="D503" s="395"/>
      <c r="E503" s="395"/>
      <c r="F503" s="395"/>
      <c r="G503" s="395"/>
      <c r="H503" s="39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ht="24" customHeight="1" x14ac:dyDescent="0.35">
      <c r="A504" s="395"/>
      <c r="B504" s="5"/>
      <c r="C504" s="412"/>
      <c r="D504" s="395"/>
      <c r="E504" s="395"/>
      <c r="F504" s="395"/>
      <c r="G504" s="395"/>
      <c r="H504" s="39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ht="24" customHeight="1" x14ac:dyDescent="0.35">
      <c r="A505" s="395"/>
      <c r="B505" s="5"/>
      <c r="C505" s="412"/>
      <c r="D505" s="395"/>
      <c r="E505" s="395"/>
      <c r="F505" s="395"/>
      <c r="G505" s="395"/>
      <c r="H505" s="39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ht="24" customHeight="1" x14ac:dyDescent="0.35">
      <c r="A506" s="395"/>
      <c r="B506" s="5"/>
      <c r="C506" s="412"/>
      <c r="D506" s="395"/>
      <c r="E506" s="395"/>
      <c r="F506" s="395"/>
      <c r="G506" s="395"/>
      <c r="H506" s="39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ht="24" customHeight="1" x14ac:dyDescent="0.35">
      <c r="A507" s="395"/>
      <c r="B507" s="5"/>
      <c r="C507" s="412"/>
      <c r="D507" s="395"/>
      <c r="E507" s="395"/>
      <c r="F507" s="395"/>
      <c r="G507" s="395"/>
      <c r="H507" s="39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ht="24" customHeight="1" x14ac:dyDescent="0.35">
      <c r="A508" s="395"/>
      <c r="B508" s="5"/>
      <c r="C508" s="412"/>
      <c r="D508" s="395"/>
      <c r="E508" s="395"/>
      <c r="F508" s="395"/>
      <c r="G508" s="395"/>
      <c r="H508" s="39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ht="24" customHeight="1" x14ac:dyDescent="0.35">
      <c r="A509" s="395"/>
      <c r="B509" s="5"/>
      <c r="C509" s="412"/>
      <c r="D509" s="395"/>
      <c r="E509" s="395"/>
      <c r="F509" s="395"/>
      <c r="G509" s="395"/>
      <c r="H509" s="39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ht="24" customHeight="1" x14ac:dyDescent="0.35">
      <c r="A510" s="395"/>
      <c r="B510" s="5"/>
      <c r="C510" s="412"/>
      <c r="D510" s="395"/>
      <c r="E510" s="395"/>
      <c r="F510" s="395"/>
      <c r="G510" s="395"/>
      <c r="H510" s="39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ht="24" customHeight="1" x14ac:dyDescent="0.35">
      <c r="A511" s="395"/>
      <c r="B511" s="5"/>
      <c r="C511" s="412"/>
      <c r="D511" s="395"/>
      <c r="E511" s="395"/>
      <c r="F511" s="395"/>
      <c r="G511" s="395"/>
      <c r="H511" s="39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ht="24" customHeight="1" x14ac:dyDescent="0.35">
      <c r="A512" s="395"/>
      <c r="B512" s="5"/>
      <c r="C512" s="412"/>
      <c r="D512" s="395"/>
      <c r="E512" s="395"/>
      <c r="F512" s="395"/>
      <c r="G512" s="395"/>
      <c r="H512" s="39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ht="24" customHeight="1" x14ac:dyDescent="0.35">
      <c r="A513" s="395"/>
      <c r="B513" s="5"/>
      <c r="C513" s="412"/>
      <c r="D513" s="395"/>
      <c r="E513" s="395"/>
      <c r="F513" s="395"/>
      <c r="G513" s="395"/>
      <c r="H513" s="39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ht="24" customHeight="1" x14ac:dyDescent="0.35">
      <c r="A514" s="395"/>
      <c r="B514" s="5"/>
      <c r="C514" s="412"/>
      <c r="D514" s="395"/>
      <c r="E514" s="395"/>
      <c r="F514" s="395"/>
      <c r="G514" s="395"/>
      <c r="H514" s="39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ht="24" customHeight="1" x14ac:dyDescent="0.35">
      <c r="A515" s="395"/>
      <c r="B515" s="5"/>
      <c r="C515" s="412"/>
      <c r="D515" s="395"/>
      <c r="E515" s="395"/>
      <c r="F515" s="395"/>
      <c r="G515" s="395"/>
      <c r="H515" s="39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ht="24" customHeight="1" x14ac:dyDescent="0.35">
      <c r="A516" s="395"/>
      <c r="B516" s="5"/>
      <c r="C516" s="412"/>
      <c r="D516" s="395"/>
      <c r="E516" s="395"/>
      <c r="F516" s="395"/>
      <c r="G516" s="395"/>
      <c r="H516" s="39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ht="24" customHeight="1" x14ac:dyDescent="0.35">
      <c r="A517" s="395"/>
      <c r="B517" s="5"/>
      <c r="C517" s="412"/>
      <c r="D517" s="395"/>
      <c r="E517" s="395"/>
      <c r="F517" s="395"/>
      <c r="G517" s="395"/>
      <c r="H517" s="39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ht="24" customHeight="1" x14ac:dyDescent="0.35">
      <c r="A518" s="395"/>
      <c r="B518" s="5"/>
      <c r="C518" s="412"/>
      <c r="D518" s="395"/>
      <c r="E518" s="395"/>
      <c r="F518" s="395"/>
      <c r="G518" s="395"/>
      <c r="H518" s="39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ht="24" customHeight="1" x14ac:dyDescent="0.35">
      <c r="A519" s="395"/>
      <c r="B519" s="5"/>
      <c r="C519" s="412"/>
      <c r="D519" s="395"/>
      <c r="E519" s="395"/>
      <c r="F519" s="395"/>
      <c r="G519" s="395"/>
      <c r="H519" s="39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ht="24" customHeight="1" x14ac:dyDescent="0.35">
      <c r="A520" s="395"/>
      <c r="B520" s="5"/>
      <c r="C520" s="412"/>
      <c r="D520" s="395"/>
      <c r="E520" s="395"/>
      <c r="F520" s="395"/>
      <c r="G520" s="395"/>
      <c r="H520" s="39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ht="24" customHeight="1" x14ac:dyDescent="0.35">
      <c r="A521" s="395"/>
      <c r="B521" s="5"/>
      <c r="C521" s="412"/>
      <c r="D521" s="395"/>
      <c r="E521" s="395"/>
      <c r="F521" s="395"/>
      <c r="G521" s="395"/>
      <c r="H521" s="39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ht="24" customHeight="1" x14ac:dyDescent="0.35">
      <c r="A522" s="395"/>
      <c r="B522" s="5"/>
      <c r="C522" s="412"/>
      <c r="D522" s="395"/>
      <c r="E522" s="395"/>
      <c r="F522" s="395"/>
      <c r="G522" s="395"/>
      <c r="H522" s="39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ht="24" customHeight="1" x14ac:dyDescent="0.35">
      <c r="A523" s="395"/>
      <c r="B523" s="5"/>
      <c r="C523" s="412"/>
      <c r="D523" s="395"/>
      <c r="E523" s="395"/>
      <c r="F523" s="395"/>
      <c r="G523" s="395"/>
      <c r="H523" s="39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ht="24" customHeight="1" x14ac:dyDescent="0.35">
      <c r="A524" s="395"/>
      <c r="B524" s="5"/>
      <c r="C524" s="412"/>
      <c r="D524" s="395"/>
      <c r="E524" s="395"/>
      <c r="F524" s="395"/>
      <c r="G524" s="395"/>
      <c r="H524" s="39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ht="24" customHeight="1" x14ac:dyDescent="0.35">
      <c r="A525" s="395"/>
      <c r="B525" s="5"/>
      <c r="C525" s="412"/>
      <c r="D525" s="395"/>
      <c r="E525" s="395"/>
      <c r="F525" s="395"/>
      <c r="G525" s="395"/>
      <c r="H525" s="39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ht="24" customHeight="1" x14ac:dyDescent="0.35">
      <c r="A526" s="395"/>
      <c r="B526" s="5"/>
      <c r="C526" s="412"/>
      <c r="D526" s="395"/>
      <c r="E526" s="395"/>
      <c r="F526" s="395"/>
      <c r="G526" s="395"/>
      <c r="H526" s="39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ht="24" customHeight="1" x14ac:dyDescent="0.35">
      <c r="A527" s="395"/>
      <c r="B527" s="5"/>
      <c r="C527" s="412"/>
      <c r="D527" s="395"/>
      <c r="E527" s="395"/>
      <c r="F527" s="395"/>
      <c r="G527" s="395"/>
      <c r="H527" s="39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ht="24" customHeight="1" x14ac:dyDescent="0.35">
      <c r="A528" s="395"/>
      <c r="B528" s="5"/>
      <c r="C528" s="412"/>
      <c r="D528" s="395"/>
      <c r="E528" s="395"/>
      <c r="F528" s="395"/>
      <c r="G528" s="395"/>
      <c r="H528" s="39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ht="24" customHeight="1" x14ac:dyDescent="0.35">
      <c r="A529" s="395"/>
      <c r="B529" s="5"/>
      <c r="C529" s="412"/>
      <c r="D529" s="395"/>
      <c r="E529" s="395"/>
      <c r="F529" s="395"/>
      <c r="G529" s="395"/>
      <c r="H529" s="39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ht="24" customHeight="1" x14ac:dyDescent="0.35">
      <c r="A530" s="395"/>
      <c r="B530" s="5"/>
      <c r="C530" s="412"/>
      <c r="D530" s="395"/>
      <c r="E530" s="395"/>
      <c r="F530" s="395"/>
      <c r="G530" s="395"/>
      <c r="H530" s="39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ht="24" customHeight="1" x14ac:dyDescent="0.35">
      <c r="A531" s="395"/>
      <c r="B531" s="5"/>
      <c r="C531" s="412"/>
      <c r="D531" s="395"/>
      <c r="E531" s="395"/>
      <c r="F531" s="395"/>
      <c r="G531" s="395"/>
      <c r="H531" s="39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ht="24" customHeight="1" x14ac:dyDescent="0.35">
      <c r="A532" s="395"/>
      <c r="B532" s="5"/>
      <c r="C532" s="412"/>
      <c r="D532" s="395"/>
      <c r="E532" s="395"/>
      <c r="F532" s="395"/>
      <c r="G532" s="395"/>
      <c r="H532" s="39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ht="24" customHeight="1" x14ac:dyDescent="0.35">
      <c r="A533" s="395"/>
      <c r="B533" s="5"/>
      <c r="C533" s="412"/>
      <c r="D533" s="395"/>
      <c r="E533" s="395"/>
      <c r="F533" s="395"/>
      <c r="G533" s="395"/>
      <c r="H533" s="39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ht="24" customHeight="1" x14ac:dyDescent="0.35">
      <c r="A534" s="395"/>
      <c r="B534" s="5"/>
      <c r="C534" s="412"/>
      <c r="D534" s="395"/>
      <c r="E534" s="395"/>
      <c r="F534" s="395"/>
      <c r="G534" s="395"/>
      <c r="H534" s="39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ht="24" customHeight="1" x14ac:dyDescent="0.35">
      <c r="A535" s="395"/>
      <c r="B535" s="5"/>
      <c r="C535" s="412"/>
      <c r="D535" s="395"/>
      <c r="E535" s="395"/>
      <c r="F535" s="395"/>
      <c r="G535" s="395"/>
      <c r="H535" s="39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ht="24" customHeight="1" x14ac:dyDescent="0.35">
      <c r="A536" s="395"/>
      <c r="B536" s="5"/>
      <c r="C536" s="412"/>
      <c r="D536" s="395"/>
      <c r="E536" s="395"/>
      <c r="F536" s="395"/>
      <c r="G536" s="395"/>
      <c r="H536" s="39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ht="24" customHeight="1" x14ac:dyDescent="0.35">
      <c r="A537" s="395"/>
      <c r="B537" s="5"/>
      <c r="C537" s="412"/>
      <c r="D537" s="395"/>
      <c r="E537" s="395"/>
      <c r="F537" s="395"/>
      <c r="G537" s="395"/>
      <c r="H537" s="39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ht="24" customHeight="1" x14ac:dyDescent="0.35">
      <c r="A538" s="395"/>
      <c r="B538" s="5"/>
      <c r="C538" s="412"/>
      <c r="D538" s="395"/>
      <c r="E538" s="395"/>
      <c r="F538" s="395"/>
      <c r="G538" s="395"/>
      <c r="H538" s="39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ht="24" customHeight="1" x14ac:dyDescent="0.35">
      <c r="A539" s="395"/>
      <c r="B539" s="5"/>
      <c r="C539" s="412"/>
      <c r="D539" s="395"/>
      <c r="E539" s="395"/>
      <c r="F539" s="395"/>
      <c r="G539" s="395"/>
      <c r="H539" s="39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ht="24" customHeight="1" x14ac:dyDescent="0.35">
      <c r="A540" s="395"/>
      <c r="B540" s="5"/>
      <c r="C540" s="412"/>
      <c r="D540" s="395"/>
      <c r="E540" s="395"/>
      <c r="F540" s="395"/>
      <c r="G540" s="395"/>
      <c r="H540" s="39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ht="24" customHeight="1" x14ac:dyDescent="0.35">
      <c r="A541" s="395"/>
      <c r="B541" s="5"/>
      <c r="C541" s="412"/>
      <c r="D541" s="395"/>
      <c r="E541" s="395"/>
      <c r="F541" s="395"/>
      <c r="G541" s="395"/>
      <c r="H541" s="39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ht="24" customHeight="1" x14ac:dyDescent="0.35">
      <c r="A542" s="395"/>
      <c r="B542" s="5"/>
      <c r="C542" s="412"/>
      <c r="D542" s="395"/>
      <c r="E542" s="395"/>
      <c r="F542" s="395"/>
      <c r="G542" s="395"/>
      <c r="H542" s="39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ht="24" customHeight="1" x14ac:dyDescent="0.35">
      <c r="A543" s="395"/>
      <c r="B543" s="5"/>
      <c r="C543" s="412"/>
      <c r="D543" s="395"/>
      <c r="E543" s="395"/>
      <c r="F543" s="395"/>
      <c r="G543" s="395"/>
      <c r="H543" s="39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ht="24" customHeight="1" x14ac:dyDescent="0.35">
      <c r="A544" s="395"/>
      <c r="B544" s="5"/>
      <c r="C544" s="412"/>
      <c r="D544" s="395"/>
      <c r="E544" s="395"/>
      <c r="F544" s="395"/>
      <c r="G544" s="395"/>
      <c r="H544" s="39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ht="24" customHeight="1" x14ac:dyDescent="0.35">
      <c r="A545" s="395"/>
      <c r="B545" s="5"/>
      <c r="C545" s="412"/>
      <c r="D545" s="395"/>
      <c r="E545" s="395"/>
      <c r="F545" s="395"/>
      <c r="G545" s="395"/>
      <c r="H545" s="39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ht="24" customHeight="1" x14ac:dyDescent="0.35">
      <c r="A546" s="395"/>
      <c r="B546" s="5"/>
      <c r="C546" s="412"/>
      <c r="D546" s="395"/>
      <c r="E546" s="395"/>
      <c r="F546" s="395"/>
      <c r="G546" s="395"/>
      <c r="H546" s="39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ht="24" customHeight="1" x14ac:dyDescent="0.35">
      <c r="A547" s="395"/>
      <c r="B547" s="5"/>
      <c r="C547" s="412"/>
      <c r="D547" s="395"/>
      <c r="E547" s="395"/>
      <c r="F547" s="395"/>
      <c r="G547" s="395"/>
      <c r="H547" s="39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ht="24" customHeight="1" x14ac:dyDescent="0.35">
      <c r="A548" s="395"/>
      <c r="B548" s="5"/>
      <c r="C548" s="412"/>
      <c r="D548" s="395"/>
      <c r="E548" s="395"/>
      <c r="F548" s="395"/>
      <c r="G548" s="395"/>
      <c r="H548" s="39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ht="24" customHeight="1" x14ac:dyDescent="0.35">
      <c r="A549" s="395"/>
      <c r="B549" s="5"/>
      <c r="C549" s="412"/>
      <c r="D549" s="395"/>
      <c r="E549" s="395"/>
      <c r="F549" s="395"/>
      <c r="G549" s="395"/>
      <c r="H549" s="39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ht="24" customHeight="1" x14ac:dyDescent="0.35">
      <c r="A550" s="395"/>
      <c r="B550" s="5"/>
      <c r="C550" s="412"/>
      <c r="D550" s="395"/>
      <c r="E550" s="395"/>
      <c r="F550" s="395"/>
      <c r="G550" s="395"/>
      <c r="H550" s="39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ht="24" customHeight="1" x14ac:dyDescent="0.35">
      <c r="A551" s="395"/>
      <c r="B551" s="5"/>
      <c r="C551" s="412"/>
      <c r="D551" s="395"/>
      <c r="E551" s="395"/>
      <c r="F551" s="395"/>
      <c r="G551" s="395"/>
      <c r="H551" s="39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ht="24" customHeight="1" x14ac:dyDescent="0.35">
      <c r="A552" s="395"/>
      <c r="B552" s="5"/>
      <c r="C552" s="412"/>
      <c r="D552" s="395"/>
      <c r="E552" s="395"/>
      <c r="F552" s="395"/>
      <c r="G552" s="395"/>
      <c r="H552" s="39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ht="24" customHeight="1" x14ac:dyDescent="0.35">
      <c r="A553" s="395"/>
      <c r="B553" s="5"/>
      <c r="C553" s="412"/>
      <c r="D553" s="395"/>
      <c r="E553" s="395"/>
      <c r="F553" s="395"/>
      <c r="G553" s="395"/>
      <c r="H553" s="39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ht="24" customHeight="1" x14ac:dyDescent="0.35">
      <c r="A554" s="395"/>
      <c r="B554" s="5"/>
      <c r="C554" s="412"/>
      <c r="D554" s="395"/>
      <c r="E554" s="395"/>
      <c r="F554" s="395"/>
      <c r="G554" s="395"/>
      <c r="H554" s="39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ht="24" customHeight="1" x14ac:dyDescent="0.35">
      <c r="A555" s="395"/>
      <c r="B555" s="5"/>
      <c r="C555" s="412"/>
      <c r="D555" s="395"/>
      <c r="E555" s="395"/>
      <c r="F555" s="395"/>
      <c r="G555" s="395"/>
      <c r="H555" s="39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ht="24" customHeight="1" x14ac:dyDescent="0.35">
      <c r="A556" s="395"/>
      <c r="B556" s="5"/>
      <c r="C556" s="412"/>
      <c r="D556" s="395"/>
      <c r="E556" s="395"/>
      <c r="F556" s="395"/>
      <c r="G556" s="395"/>
      <c r="H556" s="39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ht="24" customHeight="1" x14ac:dyDescent="0.35">
      <c r="A557" s="395"/>
      <c r="B557" s="5"/>
      <c r="C557" s="412"/>
      <c r="D557" s="395"/>
      <c r="E557" s="395"/>
      <c r="F557" s="395"/>
      <c r="G557" s="395"/>
      <c r="H557" s="39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ht="24" customHeight="1" x14ac:dyDescent="0.35">
      <c r="A558" s="395"/>
      <c r="B558" s="5"/>
      <c r="C558" s="412"/>
      <c r="D558" s="395"/>
      <c r="E558" s="395"/>
      <c r="F558" s="395"/>
      <c r="G558" s="395"/>
      <c r="H558" s="39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ht="24" customHeight="1" x14ac:dyDescent="0.35">
      <c r="A559" s="395"/>
      <c r="B559" s="5"/>
      <c r="C559" s="412"/>
      <c r="D559" s="395"/>
      <c r="E559" s="395"/>
      <c r="F559" s="395"/>
      <c r="G559" s="395"/>
      <c r="H559" s="39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ht="24" customHeight="1" x14ac:dyDescent="0.35">
      <c r="A560" s="395"/>
      <c r="B560" s="5"/>
      <c r="C560" s="412"/>
      <c r="D560" s="395"/>
      <c r="E560" s="395"/>
      <c r="F560" s="395"/>
      <c r="G560" s="395"/>
      <c r="H560" s="39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ht="24" customHeight="1" x14ac:dyDescent="0.35">
      <c r="A561" s="395"/>
      <c r="B561" s="5"/>
      <c r="C561" s="412"/>
      <c r="D561" s="395"/>
      <c r="E561" s="395"/>
      <c r="F561" s="395"/>
      <c r="G561" s="395"/>
      <c r="H561" s="39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ht="24" customHeight="1" x14ac:dyDescent="0.35">
      <c r="A562" s="395"/>
      <c r="B562" s="5"/>
      <c r="C562" s="412"/>
      <c r="D562" s="395"/>
      <c r="E562" s="395"/>
      <c r="F562" s="395"/>
      <c r="G562" s="395"/>
      <c r="H562" s="39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ht="24" customHeight="1" x14ac:dyDescent="0.35">
      <c r="A563" s="395"/>
      <c r="B563" s="5"/>
      <c r="C563" s="412"/>
      <c r="D563" s="395"/>
      <c r="E563" s="395"/>
      <c r="F563" s="395"/>
      <c r="G563" s="395"/>
      <c r="H563" s="39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ht="24" customHeight="1" x14ac:dyDescent="0.35">
      <c r="A564" s="395"/>
      <c r="B564" s="5"/>
      <c r="C564" s="412"/>
      <c r="D564" s="395"/>
      <c r="E564" s="395"/>
      <c r="F564" s="395"/>
      <c r="G564" s="395"/>
      <c r="H564" s="39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ht="24" customHeight="1" x14ac:dyDescent="0.35">
      <c r="A565" s="395"/>
      <c r="B565" s="5"/>
      <c r="C565" s="412"/>
      <c r="D565" s="395"/>
      <c r="E565" s="395"/>
      <c r="F565" s="395"/>
      <c r="G565" s="395"/>
      <c r="H565" s="39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ht="24" customHeight="1" x14ac:dyDescent="0.35">
      <c r="A566" s="395"/>
      <c r="B566" s="5"/>
      <c r="C566" s="412"/>
      <c r="D566" s="395"/>
      <c r="E566" s="395"/>
      <c r="F566" s="395"/>
      <c r="G566" s="395"/>
      <c r="H566" s="39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ht="24" customHeight="1" x14ac:dyDescent="0.35">
      <c r="A567" s="395"/>
      <c r="B567" s="5"/>
      <c r="C567" s="412"/>
      <c r="D567" s="395"/>
      <c r="E567" s="395"/>
      <c r="F567" s="395"/>
      <c r="G567" s="395"/>
      <c r="H567" s="39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ht="24" customHeight="1" x14ac:dyDescent="0.35">
      <c r="A568" s="395"/>
      <c r="B568" s="5"/>
      <c r="C568" s="412"/>
      <c r="D568" s="395"/>
      <c r="E568" s="395"/>
      <c r="F568" s="395"/>
      <c r="G568" s="395"/>
      <c r="H568" s="39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ht="24" customHeight="1" x14ac:dyDescent="0.35">
      <c r="A569" s="395"/>
      <c r="B569" s="5"/>
      <c r="C569" s="412"/>
      <c r="D569" s="395"/>
      <c r="E569" s="395"/>
      <c r="F569" s="395"/>
      <c r="G569" s="395"/>
      <c r="H569" s="39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ht="24" customHeight="1" x14ac:dyDescent="0.35">
      <c r="A570" s="395"/>
      <c r="B570" s="5"/>
      <c r="C570" s="412"/>
      <c r="D570" s="395"/>
      <c r="E570" s="395"/>
      <c r="F570" s="395"/>
      <c r="G570" s="395"/>
      <c r="H570" s="39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ht="24" customHeight="1" x14ac:dyDescent="0.35">
      <c r="A571" s="395"/>
      <c r="B571" s="5"/>
      <c r="C571" s="412"/>
      <c r="D571" s="395"/>
      <c r="E571" s="395"/>
      <c r="F571" s="395"/>
      <c r="G571" s="395"/>
      <c r="H571" s="39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ht="24" customHeight="1" x14ac:dyDescent="0.35">
      <c r="A572" s="395"/>
      <c r="B572" s="5"/>
      <c r="C572" s="412"/>
      <c r="D572" s="395"/>
      <c r="E572" s="395"/>
      <c r="F572" s="395"/>
      <c r="G572" s="395"/>
      <c r="H572" s="39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ht="24" customHeight="1" x14ac:dyDescent="0.35">
      <c r="A573" s="395"/>
      <c r="B573" s="5"/>
      <c r="C573" s="412"/>
      <c r="D573" s="395"/>
      <c r="E573" s="395"/>
      <c r="F573" s="395"/>
      <c r="G573" s="395"/>
      <c r="H573" s="39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ht="24" customHeight="1" x14ac:dyDescent="0.35">
      <c r="A574" s="395"/>
      <c r="B574" s="5"/>
      <c r="C574" s="412"/>
      <c r="D574" s="395"/>
      <c r="E574" s="395"/>
      <c r="F574" s="395"/>
      <c r="G574" s="395"/>
      <c r="H574" s="39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ht="24" customHeight="1" x14ac:dyDescent="0.35">
      <c r="A575" s="395"/>
      <c r="B575" s="5"/>
      <c r="C575" s="412"/>
      <c r="D575" s="395"/>
      <c r="E575" s="395"/>
      <c r="F575" s="395"/>
      <c r="G575" s="395"/>
      <c r="H575" s="39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ht="24" customHeight="1" x14ac:dyDescent="0.35">
      <c r="A576" s="395"/>
      <c r="B576" s="5"/>
      <c r="C576" s="412"/>
      <c r="D576" s="395"/>
      <c r="E576" s="395"/>
      <c r="F576" s="395"/>
      <c r="G576" s="395"/>
      <c r="H576" s="39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ht="24" customHeight="1" x14ac:dyDescent="0.35">
      <c r="A577" s="395"/>
      <c r="B577" s="5"/>
      <c r="C577" s="412"/>
      <c r="D577" s="395"/>
      <c r="E577" s="395"/>
      <c r="F577" s="395"/>
      <c r="G577" s="395"/>
      <c r="H577" s="39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ht="24" customHeight="1" x14ac:dyDescent="0.35">
      <c r="A578" s="395"/>
      <c r="B578" s="5"/>
      <c r="C578" s="412"/>
      <c r="D578" s="395"/>
      <c r="E578" s="395"/>
      <c r="F578" s="395"/>
      <c r="G578" s="395"/>
      <c r="H578" s="39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ht="24" customHeight="1" x14ac:dyDescent="0.35">
      <c r="A579" s="395"/>
      <c r="B579" s="5"/>
      <c r="C579" s="412"/>
      <c r="D579" s="395"/>
      <c r="E579" s="395"/>
      <c r="F579" s="395"/>
      <c r="G579" s="395"/>
      <c r="H579" s="39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ht="24" customHeight="1" x14ac:dyDescent="0.35">
      <c r="A580" s="395"/>
      <c r="B580" s="5"/>
      <c r="C580" s="412"/>
      <c r="D580" s="395"/>
      <c r="E580" s="395"/>
      <c r="F580" s="395"/>
      <c r="G580" s="395"/>
      <c r="H580" s="39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ht="24" customHeight="1" x14ac:dyDescent="0.35">
      <c r="A581" s="395"/>
      <c r="B581" s="5"/>
      <c r="C581" s="412"/>
      <c r="D581" s="395"/>
      <c r="E581" s="395"/>
      <c r="F581" s="395"/>
      <c r="G581" s="395"/>
      <c r="H581" s="39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 ht="24" customHeight="1" x14ac:dyDescent="0.35">
      <c r="A582" s="395"/>
      <c r="B582" s="5"/>
      <c r="C582" s="412"/>
      <c r="D582" s="395"/>
      <c r="E582" s="395"/>
      <c r="F582" s="395"/>
      <c r="G582" s="395"/>
      <c r="H582" s="39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 ht="24" customHeight="1" x14ac:dyDescent="0.35">
      <c r="A583" s="395"/>
      <c r="B583" s="5"/>
      <c r="C583" s="412"/>
      <c r="D583" s="395"/>
      <c r="E583" s="395"/>
      <c r="F583" s="395"/>
      <c r="G583" s="395"/>
      <c r="H583" s="39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 ht="24" customHeight="1" x14ac:dyDescent="0.35">
      <c r="A584" s="395"/>
      <c r="B584" s="5"/>
      <c r="C584" s="412"/>
      <c r="D584" s="395"/>
      <c r="E584" s="395"/>
      <c r="F584" s="395"/>
      <c r="G584" s="395"/>
      <c r="H584" s="39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 ht="24" customHeight="1" x14ac:dyDescent="0.35">
      <c r="A585" s="395"/>
      <c r="B585" s="5"/>
      <c r="C585" s="412"/>
      <c r="D585" s="395"/>
      <c r="E585" s="395"/>
      <c r="F585" s="395"/>
      <c r="G585" s="395"/>
      <c r="H585" s="39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 ht="24" customHeight="1" x14ac:dyDescent="0.35">
      <c r="A586" s="395"/>
      <c r="B586" s="5"/>
      <c r="C586" s="412"/>
      <c r="D586" s="395"/>
      <c r="E586" s="395"/>
      <c r="F586" s="395"/>
      <c r="G586" s="395"/>
      <c r="H586" s="39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ht="24" customHeight="1" x14ac:dyDescent="0.35">
      <c r="A587" s="395"/>
      <c r="B587" s="5"/>
      <c r="C587" s="412"/>
      <c r="D587" s="395"/>
      <c r="E587" s="395"/>
      <c r="F587" s="395"/>
      <c r="G587" s="395"/>
      <c r="H587" s="39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 ht="24" customHeight="1" x14ac:dyDescent="0.35">
      <c r="A588" s="395"/>
      <c r="B588" s="5"/>
      <c r="C588" s="412"/>
      <c r="D588" s="395"/>
      <c r="E588" s="395"/>
      <c r="F588" s="395"/>
      <c r="G588" s="395"/>
      <c r="H588" s="39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 ht="24" customHeight="1" x14ac:dyDescent="0.35">
      <c r="A589" s="395"/>
      <c r="B589" s="5"/>
      <c r="C589" s="412"/>
      <c r="D589" s="395"/>
      <c r="E589" s="395"/>
      <c r="F589" s="395"/>
      <c r="G589" s="395"/>
      <c r="H589" s="39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 ht="24" customHeight="1" x14ac:dyDescent="0.35">
      <c r="A590" s="395"/>
      <c r="B590" s="5"/>
      <c r="C590" s="412"/>
      <c r="D590" s="395"/>
      <c r="E590" s="395"/>
      <c r="F590" s="395"/>
      <c r="G590" s="395"/>
      <c r="H590" s="39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 ht="24" customHeight="1" x14ac:dyDescent="0.35">
      <c r="A591" s="395"/>
      <c r="B591" s="5"/>
      <c r="C591" s="412"/>
      <c r="D591" s="395"/>
      <c r="E591" s="395"/>
      <c r="F591" s="395"/>
      <c r="G591" s="395"/>
      <c r="H591" s="39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 ht="24" customHeight="1" x14ac:dyDescent="0.35">
      <c r="A592" s="395"/>
      <c r="B592" s="5"/>
      <c r="C592" s="412"/>
      <c r="D592" s="395"/>
      <c r="E592" s="395"/>
      <c r="F592" s="395"/>
      <c r="G592" s="395"/>
      <c r="H592" s="39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 ht="24" customHeight="1" x14ac:dyDescent="0.35">
      <c r="A593" s="395"/>
      <c r="B593" s="5"/>
      <c r="C593" s="412"/>
      <c r="D593" s="395"/>
      <c r="E593" s="395"/>
      <c r="F593" s="395"/>
      <c r="G593" s="395"/>
      <c r="H593" s="39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 ht="24" customHeight="1" x14ac:dyDescent="0.35">
      <c r="A594" s="395"/>
      <c r="B594" s="5"/>
      <c r="C594" s="412"/>
      <c r="D594" s="395"/>
      <c r="E594" s="395"/>
      <c r="F594" s="395"/>
      <c r="G594" s="395"/>
      <c r="H594" s="39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 ht="24" customHeight="1" x14ac:dyDescent="0.35">
      <c r="A595" s="395"/>
      <c r="B595" s="5"/>
      <c r="C595" s="412"/>
      <c r="D595" s="395"/>
      <c r="E595" s="395"/>
      <c r="F595" s="395"/>
      <c r="G595" s="395"/>
      <c r="H595" s="39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 ht="24" customHeight="1" x14ac:dyDescent="0.35">
      <c r="A596" s="395"/>
      <c r="B596" s="5"/>
      <c r="C596" s="412"/>
      <c r="D596" s="395"/>
      <c r="E596" s="395"/>
      <c r="F596" s="395"/>
      <c r="G596" s="395"/>
      <c r="H596" s="39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 ht="24" customHeight="1" x14ac:dyDescent="0.35">
      <c r="A597" s="395"/>
      <c r="B597" s="5"/>
      <c r="C597" s="412"/>
      <c r="D597" s="395"/>
      <c r="E597" s="395"/>
      <c r="F597" s="395"/>
      <c r="G597" s="395"/>
      <c r="H597" s="39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 ht="24" customHeight="1" x14ac:dyDescent="0.35">
      <c r="A598" s="395"/>
      <c r="B598" s="5"/>
      <c r="C598" s="412"/>
      <c r="D598" s="395"/>
      <c r="E598" s="395"/>
      <c r="F598" s="395"/>
      <c r="G598" s="395"/>
      <c r="H598" s="39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 ht="24" customHeight="1" x14ac:dyDescent="0.35">
      <c r="A599" s="395"/>
      <c r="B599" s="5"/>
      <c r="C599" s="412"/>
      <c r="D599" s="395"/>
      <c r="E599" s="395"/>
      <c r="F599" s="395"/>
      <c r="G599" s="395"/>
      <c r="H599" s="39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 ht="24" customHeight="1" x14ac:dyDescent="0.35">
      <c r="A600" s="395"/>
      <c r="B600" s="5"/>
      <c r="C600" s="412"/>
      <c r="D600" s="395"/>
      <c r="E600" s="395"/>
      <c r="F600" s="395"/>
      <c r="G600" s="395"/>
      <c r="H600" s="39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 ht="24" customHeight="1" x14ac:dyDescent="0.35">
      <c r="A601" s="395"/>
      <c r="B601" s="5"/>
      <c r="C601" s="412"/>
      <c r="D601" s="395"/>
      <c r="E601" s="395"/>
      <c r="F601" s="395"/>
      <c r="G601" s="395"/>
      <c r="H601" s="39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 ht="24" customHeight="1" x14ac:dyDescent="0.35">
      <c r="A602" s="395"/>
      <c r="B602" s="5"/>
      <c r="C602" s="412"/>
      <c r="D602" s="395"/>
      <c r="E602" s="395"/>
      <c r="F602" s="395"/>
      <c r="G602" s="395"/>
      <c r="H602" s="39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 ht="24" customHeight="1" x14ac:dyDescent="0.35">
      <c r="A603" s="395"/>
      <c r="B603" s="5"/>
      <c r="C603" s="412"/>
      <c r="D603" s="395"/>
      <c r="E603" s="395"/>
      <c r="F603" s="395"/>
      <c r="G603" s="395"/>
      <c r="H603" s="39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 ht="24" customHeight="1" x14ac:dyDescent="0.35">
      <c r="A604" s="395"/>
      <c r="B604" s="5"/>
      <c r="C604" s="412"/>
      <c r="D604" s="395"/>
      <c r="E604" s="395"/>
      <c r="F604" s="395"/>
      <c r="G604" s="395"/>
      <c r="H604" s="39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 ht="24" customHeight="1" x14ac:dyDescent="0.35">
      <c r="A605" s="395"/>
      <c r="B605" s="5"/>
      <c r="C605" s="412"/>
      <c r="D605" s="395"/>
      <c r="E605" s="395"/>
      <c r="F605" s="395"/>
      <c r="G605" s="395"/>
      <c r="H605" s="39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 ht="24" customHeight="1" x14ac:dyDescent="0.35">
      <c r="A606" s="395"/>
      <c r="B606" s="5"/>
      <c r="C606" s="412"/>
      <c r="D606" s="395"/>
      <c r="E606" s="395"/>
      <c r="F606" s="395"/>
      <c r="G606" s="395"/>
      <c r="H606" s="39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 ht="24" customHeight="1" x14ac:dyDescent="0.35">
      <c r="A607" s="395"/>
      <c r="B607" s="5"/>
      <c r="C607" s="412"/>
      <c r="D607" s="395"/>
      <c r="E607" s="395"/>
      <c r="F607" s="395"/>
      <c r="G607" s="395"/>
      <c r="H607" s="39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 ht="24" customHeight="1" x14ac:dyDescent="0.35">
      <c r="A608" s="395"/>
      <c r="B608" s="5"/>
      <c r="C608" s="412"/>
      <c r="D608" s="395"/>
      <c r="E608" s="395"/>
      <c r="F608" s="395"/>
      <c r="G608" s="395"/>
      <c r="H608" s="39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 ht="24" customHeight="1" x14ac:dyDescent="0.35">
      <c r="A609" s="395"/>
      <c r="B609" s="5"/>
      <c r="C609" s="412"/>
      <c r="D609" s="395"/>
      <c r="E609" s="395"/>
      <c r="F609" s="395"/>
      <c r="G609" s="395"/>
      <c r="H609" s="39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 ht="24" customHeight="1" x14ac:dyDescent="0.35">
      <c r="A610" s="395"/>
      <c r="B610" s="5"/>
      <c r="C610" s="412"/>
      <c r="D610" s="395"/>
      <c r="E610" s="395"/>
      <c r="F610" s="395"/>
      <c r="G610" s="395"/>
      <c r="H610" s="39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 ht="24" customHeight="1" x14ac:dyDescent="0.35">
      <c r="A611" s="395"/>
      <c r="B611" s="5"/>
      <c r="C611" s="412"/>
      <c r="D611" s="395"/>
      <c r="E611" s="395"/>
      <c r="F611" s="395"/>
      <c r="G611" s="395"/>
      <c r="H611" s="39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ht="24" customHeight="1" x14ac:dyDescent="0.35">
      <c r="A612" s="395"/>
      <c r="B612" s="5"/>
      <c r="C612" s="412"/>
      <c r="D612" s="395"/>
      <c r="E612" s="395"/>
      <c r="F612" s="395"/>
      <c r="G612" s="395"/>
      <c r="H612" s="39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 ht="24" customHeight="1" x14ac:dyDescent="0.35">
      <c r="A613" s="395"/>
      <c r="B613" s="5"/>
      <c r="C613" s="412"/>
      <c r="D613" s="395"/>
      <c r="E613" s="395"/>
      <c r="F613" s="395"/>
      <c r="G613" s="395"/>
      <c r="H613" s="39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 ht="24" customHeight="1" x14ac:dyDescent="0.35">
      <c r="A614" s="395"/>
      <c r="B614" s="5"/>
      <c r="C614" s="412"/>
      <c r="D614" s="395"/>
      <c r="E614" s="395"/>
      <c r="F614" s="395"/>
      <c r="G614" s="395"/>
      <c r="H614" s="39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 ht="24" customHeight="1" x14ac:dyDescent="0.35">
      <c r="A615" s="395"/>
      <c r="B615" s="5"/>
      <c r="C615" s="412"/>
      <c r="D615" s="395"/>
      <c r="E615" s="395"/>
      <c r="F615" s="395"/>
      <c r="G615" s="395"/>
      <c r="H615" s="39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 ht="24" customHeight="1" x14ac:dyDescent="0.35">
      <c r="A616" s="395"/>
      <c r="B616" s="5"/>
      <c r="C616" s="412"/>
      <c r="D616" s="395"/>
      <c r="E616" s="395"/>
      <c r="F616" s="395"/>
      <c r="G616" s="395"/>
      <c r="H616" s="39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 ht="24" customHeight="1" x14ac:dyDescent="0.35">
      <c r="A617" s="395"/>
      <c r="B617" s="5"/>
      <c r="C617" s="412"/>
      <c r="D617" s="395"/>
      <c r="E617" s="395"/>
      <c r="F617" s="395"/>
      <c r="G617" s="395"/>
      <c r="H617" s="39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 ht="24" customHeight="1" x14ac:dyDescent="0.35">
      <c r="A618" s="395"/>
      <c r="B618" s="5"/>
      <c r="C618" s="412"/>
      <c r="D618" s="395"/>
      <c r="E618" s="395"/>
      <c r="F618" s="395"/>
      <c r="G618" s="395"/>
      <c r="H618" s="39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 ht="24" customHeight="1" x14ac:dyDescent="0.35">
      <c r="A619" s="395"/>
      <c r="B619" s="5"/>
      <c r="C619" s="412"/>
      <c r="D619" s="395"/>
      <c r="E619" s="395"/>
      <c r="F619" s="395"/>
      <c r="G619" s="395"/>
      <c r="H619" s="39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 ht="24" customHeight="1" x14ac:dyDescent="0.35">
      <c r="A620" s="395"/>
      <c r="B620" s="5"/>
      <c r="C620" s="412"/>
      <c r="D620" s="395"/>
      <c r="E620" s="395"/>
      <c r="F620" s="395"/>
      <c r="G620" s="395"/>
      <c r="H620" s="39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 ht="24" customHeight="1" x14ac:dyDescent="0.35">
      <c r="A621" s="395"/>
      <c r="B621" s="5"/>
      <c r="C621" s="412"/>
      <c r="D621" s="395"/>
      <c r="E621" s="395"/>
      <c r="F621" s="395"/>
      <c r="G621" s="395"/>
      <c r="H621" s="39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 ht="24" customHeight="1" x14ac:dyDescent="0.35">
      <c r="A622" s="395"/>
      <c r="B622" s="5"/>
      <c r="C622" s="412"/>
      <c r="D622" s="395"/>
      <c r="E622" s="395"/>
      <c r="F622" s="395"/>
      <c r="G622" s="395"/>
      <c r="H622" s="39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 ht="24" customHeight="1" x14ac:dyDescent="0.35">
      <c r="A623" s="395"/>
      <c r="B623" s="5"/>
      <c r="C623" s="412"/>
      <c r="D623" s="395"/>
      <c r="E623" s="395"/>
      <c r="F623" s="395"/>
      <c r="G623" s="395"/>
      <c r="H623" s="39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 ht="24" customHeight="1" x14ac:dyDescent="0.35">
      <c r="A624" s="395"/>
      <c r="B624" s="5"/>
      <c r="C624" s="412"/>
      <c r="D624" s="395"/>
      <c r="E624" s="395"/>
      <c r="F624" s="395"/>
      <c r="G624" s="395"/>
      <c r="H624" s="39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 ht="24" customHeight="1" x14ac:dyDescent="0.35">
      <c r="A625" s="395"/>
      <c r="B625" s="5"/>
      <c r="C625" s="412"/>
      <c r="D625" s="395"/>
      <c r="E625" s="395"/>
      <c r="F625" s="395"/>
      <c r="G625" s="395"/>
      <c r="H625" s="39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 ht="24" customHeight="1" x14ac:dyDescent="0.35">
      <c r="A626" s="395"/>
      <c r="B626" s="5"/>
      <c r="C626" s="412"/>
      <c r="D626" s="395"/>
      <c r="E626" s="395"/>
      <c r="F626" s="395"/>
      <c r="G626" s="395"/>
      <c r="H626" s="39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 ht="24" customHeight="1" x14ac:dyDescent="0.35">
      <c r="A627" s="395"/>
      <c r="B627" s="5"/>
      <c r="C627" s="412"/>
      <c r="D627" s="395"/>
      <c r="E627" s="395"/>
      <c r="F627" s="395"/>
      <c r="G627" s="395"/>
      <c r="H627" s="39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 ht="24" customHeight="1" x14ac:dyDescent="0.35">
      <c r="A628" s="395"/>
      <c r="B628" s="5"/>
      <c r="C628" s="412"/>
      <c r="D628" s="395"/>
      <c r="E628" s="395"/>
      <c r="F628" s="395"/>
      <c r="G628" s="395"/>
      <c r="H628" s="39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 ht="24" customHeight="1" x14ac:dyDescent="0.35">
      <c r="A629" s="395"/>
      <c r="B629" s="5"/>
      <c r="C629" s="412"/>
      <c r="D629" s="395"/>
      <c r="E629" s="395"/>
      <c r="F629" s="395"/>
      <c r="G629" s="395"/>
      <c r="H629" s="39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 ht="24" customHeight="1" x14ac:dyDescent="0.35">
      <c r="A630" s="395"/>
      <c r="B630" s="5"/>
      <c r="C630" s="412"/>
      <c r="D630" s="395"/>
      <c r="E630" s="395"/>
      <c r="F630" s="395"/>
      <c r="G630" s="395"/>
      <c r="H630" s="39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 ht="24" customHeight="1" x14ac:dyDescent="0.35">
      <c r="A631" s="395"/>
      <c r="B631" s="5"/>
      <c r="C631" s="412"/>
      <c r="D631" s="395"/>
      <c r="E631" s="395"/>
      <c r="F631" s="395"/>
      <c r="G631" s="395"/>
      <c r="H631" s="39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 ht="24" customHeight="1" x14ac:dyDescent="0.35">
      <c r="A632" s="395"/>
      <c r="B632" s="5"/>
      <c r="C632" s="412"/>
      <c r="D632" s="395"/>
      <c r="E632" s="395"/>
      <c r="F632" s="395"/>
      <c r="G632" s="395"/>
      <c r="H632" s="39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 ht="24" customHeight="1" x14ac:dyDescent="0.35">
      <c r="A633" s="395"/>
      <c r="B633" s="5"/>
      <c r="C633" s="412"/>
      <c r="D633" s="395"/>
      <c r="E633" s="395"/>
      <c r="F633" s="395"/>
      <c r="G633" s="395"/>
      <c r="H633" s="39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 ht="24" customHeight="1" x14ac:dyDescent="0.35">
      <c r="A634" s="395"/>
      <c r="B634" s="5"/>
      <c r="C634" s="412"/>
      <c r="D634" s="395"/>
      <c r="E634" s="395"/>
      <c r="F634" s="395"/>
      <c r="G634" s="395"/>
      <c r="H634" s="39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 ht="24" customHeight="1" x14ac:dyDescent="0.35">
      <c r="A635" s="395"/>
      <c r="B635" s="5"/>
      <c r="C635" s="412"/>
      <c r="D635" s="395"/>
      <c r="E635" s="395"/>
      <c r="F635" s="395"/>
      <c r="G635" s="395"/>
      <c r="H635" s="39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 ht="24" customHeight="1" x14ac:dyDescent="0.35">
      <c r="A636" s="395"/>
      <c r="B636" s="5"/>
      <c r="C636" s="412"/>
      <c r="D636" s="395"/>
      <c r="E636" s="395"/>
      <c r="F636" s="395"/>
      <c r="G636" s="395"/>
      <c r="H636" s="39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 ht="24" customHeight="1" x14ac:dyDescent="0.35">
      <c r="A637" s="395"/>
      <c r="B637" s="5"/>
      <c r="C637" s="412"/>
      <c r="D637" s="395"/>
      <c r="E637" s="395"/>
      <c r="F637" s="395"/>
      <c r="G637" s="395"/>
      <c r="H637" s="39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ht="24" customHeight="1" x14ac:dyDescent="0.35">
      <c r="A638" s="395"/>
      <c r="B638" s="5"/>
      <c r="C638" s="412"/>
      <c r="D638" s="395"/>
      <c r="E638" s="395"/>
      <c r="F638" s="395"/>
      <c r="G638" s="395"/>
      <c r="H638" s="39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 ht="24" customHeight="1" x14ac:dyDescent="0.35">
      <c r="A639" s="395"/>
      <c r="B639" s="5"/>
      <c r="C639" s="412"/>
      <c r="D639" s="395"/>
      <c r="E639" s="395"/>
      <c r="F639" s="395"/>
      <c r="G639" s="395"/>
      <c r="H639" s="39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 ht="24" customHeight="1" x14ac:dyDescent="0.35">
      <c r="A640" s="395"/>
      <c r="B640" s="5"/>
      <c r="C640" s="412"/>
      <c r="D640" s="395"/>
      <c r="E640" s="395"/>
      <c r="F640" s="395"/>
      <c r="G640" s="395"/>
      <c r="H640" s="39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 ht="24" customHeight="1" x14ac:dyDescent="0.35">
      <c r="A641" s="395"/>
      <c r="B641" s="5"/>
      <c r="C641" s="412"/>
      <c r="D641" s="395"/>
      <c r="E641" s="395"/>
      <c r="F641" s="395"/>
      <c r="G641" s="395"/>
      <c r="H641" s="39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 ht="24" customHeight="1" x14ac:dyDescent="0.35">
      <c r="A642" s="395"/>
      <c r="B642" s="5"/>
      <c r="C642" s="412"/>
      <c r="D642" s="395"/>
      <c r="E642" s="395"/>
      <c r="F642" s="395"/>
      <c r="G642" s="395"/>
      <c r="H642" s="39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 ht="24" customHeight="1" x14ac:dyDescent="0.35">
      <c r="A643" s="395"/>
      <c r="B643" s="5"/>
      <c r="C643" s="412"/>
      <c r="D643" s="395"/>
      <c r="E643" s="395"/>
      <c r="F643" s="395"/>
      <c r="G643" s="395"/>
      <c r="H643" s="39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 ht="24" customHeight="1" x14ac:dyDescent="0.35">
      <c r="A644" s="395"/>
      <c r="B644" s="5"/>
      <c r="C644" s="412"/>
      <c r="D644" s="395"/>
      <c r="E644" s="395"/>
      <c r="F644" s="395"/>
      <c r="G644" s="395"/>
      <c r="H644" s="39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 ht="24" customHeight="1" x14ac:dyDescent="0.35">
      <c r="A645" s="395"/>
      <c r="B645" s="5"/>
      <c r="C645" s="412"/>
      <c r="D645" s="395"/>
      <c r="E645" s="395"/>
      <c r="F645" s="395"/>
      <c r="G645" s="395"/>
      <c r="H645" s="39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 ht="24" customHeight="1" x14ac:dyDescent="0.35">
      <c r="A646" s="395"/>
      <c r="B646" s="5"/>
      <c r="C646" s="412"/>
      <c r="D646" s="395"/>
      <c r="E646" s="395"/>
      <c r="F646" s="395"/>
      <c r="G646" s="395"/>
      <c r="H646" s="39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 ht="24" customHeight="1" x14ac:dyDescent="0.35">
      <c r="A647" s="395"/>
      <c r="B647" s="5"/>
      <c r="C647" s="412"/>
      <c r="D647" s="395"/>
      <c r="E647" s="395"/>
      <c r="F647" s="395"/>
      <c r="G647" s="395"/>
      <c r="H647" s="39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 ht="24" customHeight="1" x14ac:dyDescent="0.35">
      <c r="A648" s="395"/>
      <c r="B648" s="5"/>
      <c r="C648" s="412"/>
      <c r="D648" s="395"/>
      <c r="E648" s="395"/>
      <c r="F648" s="395"/>
      <c r="G648" s="395"/>
      <c r="H648" s="39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 ht="24" customHeight="1" x14ac:dyDescent="0.35">
      <c r="A649" s="395"/>
      <c r="B649" s="5"/>
      <c r="C649" s="412"/>
      <c r="D649" s="395"/>
      <c r="E649" s="395"/>
      <c r="F649" s="395"/>
      <c r="G649" s="395"/>
      <c r="H649" s="39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 ht="24" customHeight="1" x14ac:dyDescent="0.35">
      <c r="A650" s="395"/>
      <c r="B650" s="5"/>
      <c r="C650" s="412"/>
      <c r="D650" s="395"/>
      <c r="E650" s="395"/>
      <c r="F650" s="395"/>
      <c r="G650" s="395"/>
      <c r="H650" s="39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 ht="24" customHeight="1" x14ac:dyDescent="0.35">
      <c r="A651" s="395"/>
      <c r="B651" s="5"/>
      <c r="C651" s="412"/>
      <c r="D651" s="395"/>
      <c r="E651" s="395"/>
      <c r="F651" s="395"/>
      <c r="G651" s="395"/>
      <c r="H651" s="39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 ht="24" customHeight="1" x14ac:dyDescent="0.35">
      <c r="A652" s="395"/>
      <c r="B652" s="5"/>
      <c r="C652" s="412"/>
      <c r="D652" s="395"/>
      <c r="E652" s="395"/>
      <c r="F652" s="395"/>
      <c r="G652" s="395"/>
      <c r="H652" s="39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 ht="24" customHeight="1" x14ac:dyDescent="0.35">
      <c r="A653" s="395"/>
      <c r="B653" s="5"/>
      <c r="C653" s="412"/>
      <c r="D653" s="395"/>
      <c r="E653" s="395"/>
      <c r="F653" s="395"/>
      <c r="G653" s="395"/>
      <c r="H653" s="39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 ht="24" customHeight="1" x14ac:dyDescent="0.35">
      <c r="A654" s="395"/>
      <c r="B654" s="5"/>
      <c r="C654" s="412"/>
      <c r="D654" s="395"/>
      <c r="E654" s="395"/>
      <c r="F654" s="395"/>
      <c r="G654" s="395"/>
      <c r="H654" s="39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 ht="24" customHeight="1" x14ac:dyDescent="0.35">
      <c r="A655" s="395"/>
      <c r="B655" s="5"/>
      <c r="C655" s="412"/>
      <c r="D655" s="395"/>
      <c r="E655" s="395"/>
      <c r="F655" s="395"/>
      <c r="G655" s="395"/>
      <c r="H655" s="39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 ht="24" customHeight="1" x14ac:dyDescent="0.35">
      <c r="A656" s="395"/>
      <c r="B656" s="5"/>
      <c r="C656" s="412"/>
      <c r="D656" s="395"/>
      <c r="E656" s="395"/>
      <c r="F656" s="395"/>
      <c r="G656" s="395"/>
      <c r="H656" s="39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 ht="24" customHeight="1" x14ac:dyDescent="0.35">
      <c r="A657" s="395"/>
      <c r="B657" s="5"/>
      <c r="C657" s="412"/>
      <c r="D657" s="395"/>
      <c r="E657" s="395"/>
      <c r="F657" s="395"/>
      <c r="G657" s="395"/>
      <c r="H657" s="39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 ht="24" customHeight="1" x14ac:dyDescent="0.35">
      <c r="A658" s="395"/>
      <c r="B658" s="5"/>
      <c r="C658" s="412"/>
      <c r="D658" s="395"/>
      <c r="E658" s="395"/>
      <c r="F658" s="395"/>
      <c r="G658" s="395"/>
      <c r="H658" s="39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 ht="24" customHeight="1" x14ac:dyDescent="0.35">
      <c r="A659" s="395"/>
      <c r="B659" s="5"/>
      <c r="C659" s="412"/>
      <c r="D659" s="395"/>
      <c r="E659" s="395"/>
      <c r="F659" s="395"/>
      <c r="G659" s="395"/>
      <c r="H659" s="39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 ht="24" customHeight="1" x14ac:dyDescent="0.35">
      <c r="A660" s="395"/>
      <c r="B660" s="5"/>
      <c r="C660" s="412"/>
      <c r="D660" s="395"/>
      <c r="E660" s="395"/>
      <c r="F660" s="395"/>
      <c r="G660" s="395"/>
      <c r="H660" s="39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 ht="24" customHeight="1" x14ac:dyDescent="0.35">
      <c r="A661" s="395"/>
      <c r="B661" s="5"/>
      <c r="C661" s="412"/>
      <c r="D661" s="395"/>
      <c r="E661" s="395"/>
      <c r="F661" s="395"/>
      <c r="G661" s="395"/>
      <c r="H661" s="39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 ht="24" customHeight="1" x14ac:dyDescent="0.35">
      <c r="A662" s="395"/>
      <c r="B662" s="5"/>
      <c r="C662" s="412"/>
      <c r="D662" s="395"/>
      <c r="E662" s="395"/>
      <c r="F662" s="395"/>
      <c r="G662" s="395"/>
      <c r="H662" s="39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ht="24" customHeight="1" x14ac:dyDescent="0.35">
      <c r="A663" s="395"/>
      <c r="B663" s="5"/>
      <c r="C663" s="412"/>
      <c r="D663" s="395"/>
      <c r="E663" s="395"/>
      <c r="F663" s="395"/>
      <c r="G663" s="395"/>
      <c r="H663" s="39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 ht="24" customHeight="1" x14ac:dyDescent="0.35">
      <c r="A664" s="395"/>
      <c r="B664" s="5"/>
      <c r="C664" s="412"/>
      <c r="D664" s="395"/>
      <c r="E664" s="395"/>
      <c r="F664" s="395"/>
      <c r="G664" s="395"/>
      <c r="H664" s="39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 ht="24" customHeight="1" x14ac:dyDescent="0.35">
      <c r="A665" s="395"/>
      <c r="B665" s="5"/>
      <c r="C665" s="412"/>
      <c r="D665" s="395"/>
      <c r="E665" s="395"/>
      <c r="F665" s="395"/>
      <c r="G665" s="395"/>
      <c r="H665" s="39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 ht="24" customHeight="1" x14ac:dyDescent="0.35">
      <c r="A666" s="395"/>
      <c r="B666" s="5"/>
      <c r="C666" s="412"/>
      <c r="D666" s="395"/>
      <c r="E666" s="395"/>
      <c r="F666" s="395"/>
      <c r="G666" s="395"/>
      <c r="H666" s="39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 ht="24" customHeight="1" x14ac:dyDescent="0.35">
      <c r="A667" s="395"/>
      <c r="B667" s="5"/>
      <c r="C667" s="412"/>
      <c r="D667" s="395"/>
      <c r="E667" s="395"/>
      <c r="F667" s="395"/>
      <c r="G667" s="395"/>
      <c r="H667" s="39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 ht="24" customHeight="1" x14ac:dyDescent="0.35">
      <c r="A668" s="395"/>
      <c r="B668" s="5"/>
      <c r="C668" s="412"/>
      <c r="D668" s="395"/>
      <c r="E668" s="395"/>
      <c r="F668" s="395"/>
      <c r="G668" s="395"/>
      <c r="H668" s="39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 ht="24" customHeight="1" x14ac:dyDescent="0.35">
      <c r="A669" s="395"/>
      <c r="B669" s="5"/>
      <c r="C669" s="412"/>
      <c r="D669" s="395"/>
      <c r="E669" s="395"/>
      <c r="F669" s="395"/>
      <c r="G669" s="395"/>
      <c r="H669" s="39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 ht="24" customHeight="1" x14ac:dyDescent="0.35">
      <c r="A670" s="395"/>
      <c r="B670" s="5"/>
      <c r="C670" s="412"/>
      <c r="D670" s="395"/>
      <c r="E670" s="395"/>
      <c r="F670" s="395"/>
      <c r="G670" s="395"/>
      <c r="H670" s="39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 ht="24" customHeight="1" x14ac:dyDescent="0.35">
      <c r="A671" s="395"/>
      <c r="B671" s="5"/>
      <c r="C671" s="412"/>
      <c r="D671" s="395"/>
      <c r="E671" s="395"/>
      <c r="F671" s="395"/>
      <c r="G671" s="395"/>
      <c r="H671" s="39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 ht="24" customHeight="1" x14ac:dyDescent="0.35">
      <c r="A672" s="395"/>
      <c r="B672" s="5"/>
      <c r="C672" s="412"/>
      <c r="D672" s="395"/>
      <c r="E672" s="395"/>
      <c r="F672" s="395"/>
      <c r="G672" s="395"/>
      <c r="H672" s="39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 ht="24" customHeight="1" x14ac:dyDescent="0.35">
      <c r="A673" s="395"/>
      <c r="B673" s="5"/>
      <c r="C673" s="412"/>
      <c r="D673" s="395"/>
      <c r="E673" s="395"/>
      <c r="F673" s="395"/>
      <c r="G673" s="395"/>
      <c r="H673" s="39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 ht="24" customHeight="1" x14ac:dyDescent="0.35">
      <c r="A674" s="395"/>
      <c r="B674" s="5"/>
      <c r="C674" s="412"/>
      <c r="D674" s="395"/>
      <c r="E674" s="395"/>
      <c r="F674" s="395"/>
      <c r="G674" s="395"/>
      <c r="H674" s="39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 ht="24" customHeight="1" x14ac:dyDescent="0.35">
      <c r="A675" s="395"/>
      <c r="B675" s="5"/>
      <c r="C675" s="412"/>
      <c r="D675" s="395"/>
      <c r="E675" s="395"/>
      <c r="F675" s="395"/>
      <c r="G675" s="395"/>
      <c r="H675" s="39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 ht="24" customHeight="1" x14ac:dyDescent="0.35">
      <c r="A676" s="395"/>
      <c r="B676" s="5"/>
      <c r="C676" s="412"/>
      <c r="D676" s="395"/>
      <c r="E676" s="395"/>
      <c r="F676" s="395"/>
      <c r="G676" s="395"/>
      <c r="H676" s="39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 ht="24" customHeight="1" x14ac:dyDescent="0.35">
      <c r="A677" s="395"/>
      <c r="B677" s="5"/>
      <c r="C677" s="412"/>
      <c r="D677" s="395"/>
      <c r="E677" s="395"/>
      <c r="F677" s="395"/>
      <c r="G677" s="395"/>
      <c r="H677" s="39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 ht="24" customHeight="1" x14ac:dyDescent="0.35">
      <c r="A678" s="395"/>
      <c r="B678" s="5"/>
      <c r="C678" s="412"/>
      <c r="D678" s="395"/>
      <c r="E678" s="395"/>
      <c r="F678" s="395"/>
      <c r="G678" s="395"/>
      <c r="H678" s="39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 ht="24" customHeight="1" x14ac:dyDescent="0.35">
      <c r="A679" s="395"/>
      <c r="B679" s="5"/>
      <c r="C679" s="412"/>
      <c r="D679" s="395"/>
      <c r="E679" s="395"/>
      <c r="F679" s="395"/>
      <c r="G679" s="395"/>
      <c r="H679" s="39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 ht="24" customHeight="1" x14ac:dyDescent="0.35">
      <c r="A680" s="395"/>
      <c r="B680" s="5"/>
      <c r="C680" s="412"/>
      <c r="D680" s="395"/>
      <c r="E680" s="395"/>
      <c r="F680" s="395"/>
      <c r="G680" s="395"/>
      <c r="H680" s="39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 ht="24" customHeight="1" x14ac:dyDescent="0.35">
      <c r="A681" s="395"/>
      <c r="B681" s="5"/>
      <c r="C681" s="412"/>
      <c r="D681" s="395"/>
      <c r="E681" s="395"/>
      <c r="F681" s="395"/>
      <c r="G681" s="395"/>
      <c r="H681" s="39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 ht="24" customHeight="1" x14ac:dyDescent="0.35">
      <c r="A682" s="395"/>
      <c r="B682" s="5"/>
      <c r="C682" s="412"/>
      <c r="D682" s="395"/>
      <c r="E682" s="395"/>
      <c r="F682" s="395"/>
      <c r="G682" s="395"/>
      <c r="H682" s="39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 ht="24" customHeight="1" x14ac:dyDescent="0.35">
      <c r="A683" s="395"/>
      <c r="B683" s="5"/>
      <c r="C683" s="412"/>
      <c r="D683" s="395"/>
      <c r="E683" s="395"/>
      <c r="F683" s="395"/>
      <c r="G683" s="395"/>
      <c r="H683" s="39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 ht="24" customHeight="1" x14ac:dyDescent="0.35">
      <c r="A684" s="395"/>
      <c r="B684" s="5"/>
      <c r="C684" s="412"/>
      <c r="D684" s="395"/>
      <c r="E684" s="395"/>
      <c r="F684" s="395"/>
      <c r="G684" s="395"/>
      <c r="H684" s="39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 ht="24" customHeight="1" x14ac:dyDescent="0.35">
      <c r="A685" s="395"/>
      <c r="B685" s="5"/>
      <c r="C685" s="412"/>
      <c r="D685" s="395"/>
      <c r="E685" s="395"/>
      <c r="F685" s="395"/>
      <c r="G685" s="395"/>
      <c r="H685" s="39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 ht="24" customHeight="1" x14ac:dyDescent="0.35">
      <c r="A686" s="395"/>
      <c r="B686" s="5"/>
      <c r="C686" s="412"/>
      <c r="D686" s="395"/>
      <c r="E686" s="395"/>
      <c r="F686" s="395"/>
      <c r="G686" s="395"/>
      <c r="H686" s="39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 ht="24" customHeight="1" x14ac:dyDescent="0.35">
      <c r="A687" s="395"/>
      <c r="B687" s="5"/>
      <c r="C687" s="412"/>
      <c r="D687" s="395"/>
      <c r="E687" s="395"/>
      <c r="F687" s="395"/>
      <c r="G687" s="395"/>
      <c r="H687" s="39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 ht="24" customHeight="1" x14ac:dyDescent="0.35">
      <c r="A688" s="395"/>
      <c r="B688" s="5"/>
      <c r="C688" s="412"/>
      <c r="D688" s="395"/>
      <c r="E688" s="395"/>
      <c r="F688" s="395"/>
      <c r="G688" s="395"/>
      <c r="H688" s="39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 ht="24" customHeight="1" x14ac:dyDescent="0.35">
      <c r="A689" s="395"/>
      <c r="B689" s="5"/>
      <c r="C689" s="412"/>
      <c r="D689" s="395"/>
      <c r="E689" s="395"/>
      <c r="F689" s="395"/>
      <c r="G689" s="395"/>
      <c r="H689" s="39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 ht="24" customHeight="1" x14ac:dyDescent="0.35">
      <c r="A690" s="395"/>
      <c r="B690" s="5"/>
      <c r="C690" s="412"/>
      <c r="D690" s="395"/>
      <c r="E690" s="395"/>
      <c r="F690" s="395"/>
      <c r="G690" s="395"/>
      <c r="H690" s="39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 ht="24" customHeight="1" x14ac:dyDescent="0.35">
      <c r="A691" s="395"/>
      <c r="B691" s="5"/>
      <c r="C691" s="412"/>
      <c r="D691" s="395"/>
      <c r="E691" s="395"/>
      <c r="F691" s="395"/>
      <c r="G691" s="395"/>
      <c r="H691" s="39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 ht="24" customHeight="1" x14ac:dyDescent="0.35">
      <c r="A692" s="395"/>
      <c r="B692" s="5"/>
      <c r="C692" s="412"/>
      <c r="D692" s="395"/>
      <c r="E692" s="395"/>
      <c r="F692" s="395"/>
      <c r="G692" s="395"/>
      <c r="H692" s="39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 ht="24" customHeight="1" x14ac:dyDescent="0.35">
      <c r="A693" s="395"/>
      <c r="B693" s="5"/>
      <c r="C693" s="412"/>
      <c r="D693" s="395"/>
      <c r="E693" s="395"/>
      <c r="F693" s="395"/>
      <c r="G693" s="395"/>
      <c r="H693" s="39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 ht="24" customHeight="1" x14ac:dyDescent="0.35">
      <c r="A694" s="395"/>
      <c r="B694" s="5"/>
      <c r="C694" s="412"/>
      <c r="D694" s="395"/>
      <c r="E694" s="395"/>
      <c r="F694" s="395"/>
      <c r="G694" s="395"/>
      <c r="H694" s="39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 ht="24" customHeight="1" x14ac:dyDescent="0.35">
      <c r="A695" s="395"/>
      <c r="B695" s="5"/>
      <c r="C695" s="412"/>
      <c r="D695" s="395"/>
      <c r="E695" s="395"/>
      <c r="F695" s="395"/>
      <c r="G695" s="395"/>
      <c r="H695" s="39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 ht="24" customHeight="1" x14ac:dyDescent="0.35">
      <c r="A696" s="395"/>
      <c r="B696" s="5"/>
      <c r="C696" s="412"/>
      <c r="D696" s="395"/>
      <c r="E696" s="395"/>
      <c r="F696" s="395"/>
      <c r="G696" s="395"/>
      <c r="H696" s="39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 ht="24" customHeight="1" x14ac:dyDescent="0.35">
      <c r="A697" s="395"/>
      <c r="B697" s="5"/>
      <c r="C697" s="412"/>
      <c r="D697" s="395"/>
      <c r="E697" s="395"/>
      <c r="F697" s="395"/>
      <c r="G697" s="395"/>
      <c r="H697" s="39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 ht="24" customHeight="1" x14ac:dyDescent="0.35">
      <c r="A698" s="395"/>
      <c r="B698" s="5"/>
      <c r="C698" s="412"/>
      <c r="D698" s="395"/>
      <c r="E698" s="395"/>
      <c r="F698" s="395"/>
      <c r="G698" s="395"/>
      <c r="H698" s="39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 ht="24" customHeight="1" x14ac:dyDescent="0.35">
      <c r="A699" s="395"/>
      <c r="B699" s="5"/>
      <c r="C699" s="412"/>
      <c r="D699" s="395"/>
      <c r="E699" s="395"/>
      <c r="F699" s="395"/>
      <c r="G699" s="395"/>
      <c r="H699" s="39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 ht="24" customHeight="1" x14ac:dyDescent="0.35">
      <c r="A700" s="395"/>
      <c r="B700" s="5"/>
      <c r="C700" s="412"/>
      <c r="D700" s="395"/>
      <c r="E700" s="395"/>
      <c r="F700" s="395"/>
      <c r="G700" s="395"/>
      <c r="H700" s="39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 ht="24" customHeight="1" x14ac:dyDescent="0.35">
      <c r="A701" s="395"/>
      <c r="B701" s="5"/>
      <c r="C701" s="412"/>
      <c r="D701" s="395"/>
      <c r="E701" s="395"/>
      <c r="F701" s="395"/>
      <c r="G701" s="395"/>
      <c r="H701" s="39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 ht="24" customHeight="1" x14ac:dyDescent="0.35">
      <c r="A702" s="395"/>
      <c r="B702" s="5"/>
      <c r="C702" s="412"/>
      <c r="D702" s="395"/>
      <c r="E702" s="395"/>
      <c r="F702" s="395"/>
      <c r="G702" s="395"/>
      <c r="H702" s="39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 ht="24" customHeight="1" x14ac:dyDescent="0.35">
      <c r="A703" s="395"/>
      <c r="B703" s="5"/>
      <c r="C703" s="412"/>
      <c r="D703" s="395"/>
      <c r="E703" s="395"/>
      <c r="F703" s="395"/>
      <c r="G703" s="395"/>
      <c r="H703" s="39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 ht="24" customHeight="1" x14ac:dyDescent="0.35">
      <c r="A704" s="395"/>
      <c r="B704" s="5"/>
      <c r="C704" s="412"/>
      <c r="D704" s="395"/>
      <c r="E704" s="395"/>
      <c r="F704" s="395"/>
      <c r="G704" s="395"/>
      <c r="H704" s="39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 ht="24" customHeight="1" x14ac:dyDescent="0.35">
      <c r="A705" s="395"/>
      <c r="B705" s="5"/>
      <c r="C705" s="412"/>
      <c r="D705" s="395"/>
      <c r="E705" s="395"/>
      <c r="F705" s="395"/>
      <c r="G705" s="395"/>
      <c r="H705" s="39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 ht="24" customHeight="1" x14ac:dyDescent="0.35">
      <c r="A706" s="395"/>
      <c r="B706" s="5"/>
      <c r="C706" s="412"/>
      <c r="D706" s="395"/>
      <c r="E706" s="395"/>
      <c r="F706" s="395"/>
      <c r="G706" s="395"/>
      <c r="H706" s="39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 ht="24" customHeight="1" x14ac:dyDescent="0.35">
      <c r="A707" s="395"/>
      <c r="B707" s="5"/>
      <c r="C707" s="412"/>
      <c r="D707" s="395"/>
      <c r="E707" s="395"/>
      <c r="F707" s="395"/>
      <c r="G707" s="395"/>
      <c r="H707" s="39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 ht="24" customHeight="1" x14ac:dyDescent="0.35">
      <c r="A708" s="395"/>
      <c r="B708" s="5"/>
      <c r="C708" s="412"/>
      <c r="D708" s="395"/>
      <c r="E708" s="395"/>
      <c r="F708" s="395"/>
      <c r="G708" s="395"/>
      <c r="H708" s="39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 ht="24" customHeight="1" x14ac:dyDescent="0.35">
      <c r="A709" s="395"/>
      <c r="B709" s="5"/>
      <c r="C709" s="412"/>
      <c r="D709" s="395"/>
      <c r="E709" s="395"/>
      <c r="F709" s="395"/>
      <c r="G709" s="395"/>
      <c r="H709" s="39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 ht="24" customHeight="1" x14ac:dyDescent="0.35">
      <c r="A710" s="395"/>
      <c r="B710" s="5"/>
      <c r="C710" s="412"/>
      <c r="D710" s="395"/>
      <c r="E710" s="395"/>
      <c r="F710" s="395"/>
      <c r="G710" s="395"/>
      <c r="H710" s="39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 ht="24" customHeight="1" x14ac:dyDescent="0.35">
      <c r="A711" s="395"/>
      <c r="B711" s="5"/>
      <c r="C711" s="412"/>
      <c r="D711" s="395"/>
      <c r="E711" s="395"/>
      <c r="F711" s="395"/>
      <c r="G711" s="395"/>
      <c r="H711" s="39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 ht="24" customHeight="1" x14ac:dyDescent="0.35">
      <c r="A712" s="395"/>
      <c r="B712" s="5"/>
      <c r="C712" s="412"/>
      <c r="D712" s="395"/>
      <c r="E712" s="395"/>
      <c r="F712" s="395"/>
      <c r="G712" s="395"/>
      <c r="H712" s="39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 ht="24" customHeight="1" x14ac:dyDescent="0.35">
      <c r="A713" s="395"/>
      <c r="B713" s="5"/>
      <c r="C713" s="412"/>
      <c r="D713" s="395"/>
      <c r="E713" s="395"/>
      <c r="F713" s="395"/>
      <c r="G713" s="395"/>
      <c r="H713" s="39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 ht="24" customHeight="1" x14ac:dyDescent="0.35">
      <c r="A714" s="395"/>
      <c r="B714" s="5"/>
      <c r="C714" s="412"/>
      <c r="D714" s="395"/>
      <c r="E714" s="395"/>
      <c r="F714" s="395"/>
      <c r="G714" s="395"/>
      <c r="H714" s="39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 ht="24" customHeight="1" x14ac:dyDescent="0.35">
      <c r="A715" s="395"/>
      <c r="B715" s="5"/>
      <c r="C715" s="412"/>
      <c r="D715" s="395"/>
      <c r="E715" s="395"/>
      <c r="F715" s="395"/>
      <c r="G715" s="395"/>
      <c r="H715" s="39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 ht="24" customHeight="1" x14ac:dyDescent="0.35">
      <c r="A716" s="395"/>
      <c r="B716" s="5"/>
      <c r="C716" s="412"/>
      <c r="D716" s="395"/>
      <c r="E716" s="395"/>
      <c r="F716" s="395"/>
      <c r="G716" s="395"/>
      <c r="H716" s="39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 ht="24" customHeight="1" x14ac:dyDescent="0.35">
      <c r="A717" s="395"/>
      <c r="B717" s="5"/>
      <c r="C717" s="412"/>
      <c r="D717" s="395"/>
      <c r="E717" s="395"/>
      <c r="F717" s="395"/>
      <c r="G717" s="395"/>
      <c r="H717" s="39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 ht="24" customHeight="1" x14ac:dyDescent="0.35">
      <c r="A718" s="395"/>
      <c r="B718" s="5"/>
      <c r="C718" s="412"/>
      <c r="D718" s="395"/>
      <c r="E718" s="395"/>
      <c r="F718" s="395"/>
      <c r="G718" s="395"/>
      <c r="H718" s="39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 ht="24" customHeight="1" x14ac:dyDescent="0.35">
      <c r="A719" s="395"/>
      <c r="B719" s="5"/>
      <c r="C719" s="412"/>
      <c r="D719" s="395"/>
      <c r="E719" s="395"/>
      <c r="F719" s="395"/>
      <c r="G719" s="395"/>
      <c r="H719" s="39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 ht="24" customHeight="1" x14ac:dyDescent="0.35">
      <c r="A720" s="395"/>
      <c r="B720" s="5"/>
      <c r="C720" s="412"/>
      <c r="D720" s="395"/>
      <c r="E720" s="395"/>
      <c r="F720" s="395"/>
      <c r="G720" s="395"/>
      <c r="H720" s="39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 ht="24" customHeight="1" x14ac:dyDescent="0.35">
      <c r="A721" s="395"/>
      <c r="B721" s="5"/>
      <c r="C721" s="412"/>
      <c r="D721" s="395"/>
      <c r="E721" s="395"/>
      <c r="F721" s="395"/>
      <c r="G721" s="395"/>
      <c r="H721" s="39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 ht="24" customHeight="1" x14ac:dyDescent="0.35">
      <c r="A722" s="395"/>
      <c r="B722" s="5"/>
      <c r="C722" s="412"/>
      <c r="D722" s="395"/>
      <c r="E722" s="395"/>
      <c r="F722" s="395"/>
      <c r="G722" s="395"/>
      <c r="H722" s="39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 ht="24" customHeight="1" x14ac:dyDescent="0.35">
      <c r="A723" s="395"/>
      <c r="B723" s="5"/>
      <c r="C723" s="412"/>
      <c r="D723" s="395"/>
      <c r="E723" s="395"/>
      <c r="F723" s="395"/>
      <c r="G723" s="395"/>
      <c r="H723" s="39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 ht="24" customHeight="1" x14ac:dyDescent="0.35">
      <c r="A724" s="395"/>
      <c r="B724" s="5"/>
      <c r="C724" s="412"/>
      <c r="D724" s="395"/>
      <c r="E724" s="395"/>
      <c r="F724" s="395"/>
      <c r="G724" s="395"/>
      <c r="H724" s="39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 ht="24" customHeight="1" x14ac:dyDescent="0.35">
      <c r="A725" s="395"/>
      <c r="B725" s="5"/>
      <c r="C725" s="412"/>
      <c r="D725" s="395"/>
      <c r="E725" s="395"/>
      <c r="F725" s="395"/>
      <c r="G725" s="395"/>
      <c r="H725" s="39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 ht="24" customHeight="1" x14ac:dyDescent="0.35">
      <c r="A726" s="395"/>
      <c r="B726" s="5"/>
      <c r="C726" s="412"/>
      <c r="D726" s="395"/>
      <c r="E726" s="395"/>
      <c r="F726" s="395"/>
      <c r="G726" s="395"/>
      <c r="H726" s="39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 ht="24" customHeight="1" x14ac:dyDescent="0.35">
      <c r="A727" s="395"/>
      <c r="B727" s="5"/>
      <c r="C727" s="412"/>
      <c r="D727" s="395"/>
      <c r="E727" s="395"/>
      <c r="F727" s="395"/>
      <c r="G727" s="395"/>
      <c r="H727" s="39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 ht="24" customHeight="1" x14ac:dyDescent="0.35">
      <c r="A728" s="395"/>
      <c r="B728" s="5"/>
      <c r="C728" s="412"/>
      <c r="D728" s="395"/>
      <c r="E728" s="395"/>
      <c r="F728" s="395"/>
      <c r="G728" s="395"/>
      <c r="H728" s="39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 ht="24" customHeight="1" x14ac:dyDescent="0.35">
      <c r="A729" s="395"/>
      <c r="B729" s="5"/>
      <c r="C729" s="412"/>
      <c r="D729" s="395"/>
      <c r="E729" s="395"/>
      <c r="F729" s="395"/>
      <c r="G729" s="395"/>
      <c r="H729" s="39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 ht="24" customHeight="1" x14ac:dyDescent="0.35">
      <c r="A730" s="395"/>
      <c r="B730" s="5"/>
      <c r="C730" s="412"/>
      <c r="D730" s="395"/>
      <c r="E730" s="395"/>
      <c r="F730" s="395"/>
      <c r="G730" s="395"/>
      <c r="H730" s="39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 ht="24" customHeight="1" x14ac:dyDescent="0.35">
      <c r="A731" s="395"/>
      <c r="B731" s="5"/>
      <c r="C731" s="412"/>
      <c r="D731" s="395"/>
      <c r="E731" s="395"/>
      <c r="F731" s="395"/>
      <c r="G731" s="395"/>
      <c r="H731" s="39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 ht="24" customHeight="1" x14ac:dyDescent="0.35">
      <c r="A732" s="395"/>
      <c r="B732" s="5"/>
      <c r="C732" s="412"/>
      <c r="D732" s="395"/>
      <c r="E732" s="395"/>
      <c r="F732" s="395"/>
      <c r="G732" s="395"/>
      <c r="H732" s="39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 ht="24" customHeight="1" x14ac:dyDescent="0.35">
      <c r="A733" s="395"/>
      <c r="B733" s="5"/>
      <c r="C733" s="412"/>
      <c r="D733" s="395"/>
      <c r="E733" s="395"/>
      <c r="F733" s="395"/>
      <c r="G733" s="395"/>
      <c r="H733" s="39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 ht="24" customHeight="1" x14ac:dyDescent="0.35">
      <c r="A734" s="395"/>
      <c r="B734" s="5"/>
      <c r="C734" s="412"/>
      <c r="D734" s="395"/>
      <c r="E734" s="395"/>
      <c r="F734" s="395"/>
      <c r="G734" s="395"/>
      <c r="H734" s="39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 ht="24" customHeight="1" x14ac:dyDescent="0.35">
      <c r="A735" s="395"/>
      <c r="B735" s="5"/>
      <c r="C735" s="412"/>
      <c r="D735" s="395"/>
      <c r="E735" s="395"/>
      <c r="F735" s="395"/>
      <c r="G735" s="395"/>
      <c r="H735" s="39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 ht="24" customHeight="1" x14ac:dyDescent="0.35">
      <c r="A736" s="395"/>
      <c r="B736" s="5"/>
      <c r="C736" s="412"/>
      <c r="D736" s="395"/>
      <c r="E736" s="395"/>
      <c r="F736" s="395"/>
      <c r="G736" s="395"/>
      <c r="H736" s="39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 ht="24" customHeight="1" x14ac:dyDescent="0.35">
      <c r="A737" s="395"/>
      <c r="B737" s="5"/>
      <c r="C737" s="412"/>
      <c r="D737" s="395"/>
      <c r="E737" s="395"/>
      <c r="F737" s="395"/>
      <c r="G737" s="395"/>
      <c r="H737" s="39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 ht="24" customHeight="1" x14ac:dyDescent="0.35">
      <c r="A738" s="395"/>
      <c r="B738" s="5"/>
      <c r="C738" s="412"/>
      <c r="D738" s="395"/>
      <c r="E738" s="395"/>
      <c r="F738" s="395"/>
      <c r="G738" s="395"/>
      <c r="H738" s="39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 ht="24" customHeight="1" x14ac:dyDescent="0.35">
      <c r="A739" s="395"/>
      <c r="B739" s="5"/>
      <c r="C739" s="412"/>
      <c r="D739" s="395"/>
      <c r="E739" s="395"/>
      <c r="F739" s="395"/>
      <c r="G739" s="395"/>
      <c r="H739" s="39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 ht="24" customHeight="1" x14ac:dyDescent="0.35">
      <c r="A740" s="395"/>
      <c r="B740" s="5"/>
      <c r="C740" s="412"/>
      <c r="D740" s="395"/>
      <c r="E740" s="395"/>
      <c r="F740" s="395"/>
      <c r="G740" s="395"/>
      <c r="H740" s="39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 ht="24" customHeight="1" x14ac:dyDescent="0.35">
      <c r="A741" s="395"/>
      <c r="B741" s="5"/>
      <c r="C741" s="412"/>
      <c r="D741" s="395"/>
      <c r="E741" s="395"/>
      <c r="F741" s="395"/>
      <c r="G741" s="395"/>
      <c r="H741" s="39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 ht="24" customHeight="1" x14ac:dyDescent="0.35">
      <c r="A742" s="395"/>
      <c r="B742" s="5"/>
      <c r="C742" s="412"/>
      <c r="D742" s="395"/>
      <c r="E742" s="395"/>
      <c r="F742" s="395"/>
      <c r="G742" s="395"/>
      <c r="H742" s="39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 ht="24" customHeight="1" x14ac:dyDescent="0.35">
      <c r="A743" s="395"/>
      <c r="B743" s="5"/>
      <c r="C743" s="412"/>
      <c r="D743" s="395"/>
      <c r="E743" s="395"/>
      <c r="F743" s="395"/>
      <c r="G743" s="395"/>
      <c r="H743" s="39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 ht="24" customHeight="1" x14ac:dyDescent="0.35">
      <c r="A744" s="395"/>
      <c r="B744" s="5"/>
      <c r="C744" s="412"/>
      <c r="D744" s="395"/>
      <c r="E744" s="395"/>
      <c r="F744" s="395"/>
      <c r="G744" s="395"/>
      <c r="H744" s="39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 ht="24" customHeight="1" x14ac:dyDescent="0.35">
      <c r="A745" s="395"/>
      <c r="B745" s="5"/>
      <c r="C745" s="412"/>
      <c r="D745" s="395"/>
      <c r="E745" s="395"/>
      <c r="F745" s="395"/>
      <c r="G745" s="395"/>
      <c r="H745" s="39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 ht="24" customHeight="1" x14ac:dyDescent="0.35">
      <c r="A746" s="395"/>
      <c r="B746" s="5"/>
      <c r="C746" s="412"/>
      <c r="D746" s="395"/>
      <c r="E746" s="395"/>
      <c r="F746" s="395"/>
      <c r="G746" s="395"/>
      <c r="H746" s="39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 ht="24" customHeight="1" x14ac:dyDescent="0.35">
      <c r="A747" s="395"/>
      <c r="B747" s="5"/>
      <c r="C747" s="412"/>
      <c r="D747" s="395"/>
      <c r="E747" s="395"/>
      <c r="F747" s="395"/>
      <c r="G747" s="395"/>
      <c r="H747" s="39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 ht="24" customHeight="1" x14ac:dyDescent="0.35">
      <c r="A748" s="395"/>
      <c r="B748" s="5"/>
      <c r="C748" s="412"/>
      <c r="D748" s="395"/>
      <c r="E748" s="395"/>
      <c r="F748" s="395"/>
      <c r="G748" s="395"/>
      <c r="H748" s="39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 ht="24" customHeight="1" x14ac:dyDescent="0.35">
      <c r="A749" s="395"/>
      <c r="B749" s="5"/>
      <c r="C749" s="412"/>
      <c r="D749" s="395"/>
      <c r="E749" s="395"/>
      <c r="F749" s="395"/>
      <c r="G749" s="395"/>
      <c r="H749" s="39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 ht="24" customHeight="1" x14ac:dyDescent="0.35">
      <c r="A750" s="395"/>
      <c r="B750" s="5"/>
      <c r="C750" s="412"/>
      <c r="D750" s="395"/>
      <c r="E750" s="395"/>
      <c r="F750" s="395"/>
      <c r="G750" s="395"/>
      <c r="H750" s="39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 ht="24" customHeight="1" x14ac:dyDescent="0.35">
      <c r="A751" s="395"/>
      <c r="B751" s="5"/>
      <c r="C751" s="412"/>
      <c r="D751" s="395"/>
      <c r="E751" s="395"/>
      <c r="F751" s="395"/>
      <c r="G751" s="395"/>
      <c r="H751" s="39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 ht="24" customHeight="1" x14ac:dyDescent="0.35">
      <c r="A752" s="395"/>
      <c r="B752" s="5"/>
      <c r="C752" s="412"/>
      <c r="D752" s="395"/>
      <c r="E752" s="395"/>
      <c r="F752" s="395"/>
      <c r="G752" s="395"/>
      <c r="H752" s="39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 ht="24" customHeight="1" x14ac:dyDescent="0.35">
      <c r="A753" s="395"/>
      <c r="B753" s="5"/>
      <c r="C753" s="412"/>
      <c r="D753" s="395"/>
      <c r="E753" s="395"/>
      <c r="F753" s="395"/>
      <c r="G753" s="395"/>
      <c r="H753" s="39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 ht="24" customHeight="1" x14ac:dyDescent="0.35">
      <c r="A754" s="395"/>
      <c r="B754" s="5"/>
      <c r="C754" s="412"/>
      <c r="D754" s="395"/>
      <c r="E754" s="395"/>
      <c r="F754" s="395"/>
      <c r="G754" s="395"/>
      <c r="H754" s="39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 ht="24" customHeight="1" x14ac:dyDescent="0.35">
      <c r="A755" s="395"/>
      <c r="B755" s="5"/>
      <c r="C755" s="412"/>
      <c r="D755" s="395"/>
      <c r="E755" s="395"/>
      <c r="F755" s="395"/>
      <c r="G755" s="395"/>
      <c r="H755" s="39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 ht="24" customHeight="1" x14ac:dyDescent="0.35">
      <c r="A756" s="395"/>
      <c r="B756" s="5"/>
      <c r="C756" s="412"/>
      <c r="D756" s="395"/>
      <c r="E756" s="395"/>
      <c r="F756" s="395"/>
      <c r="G756" s="395"/>
      <c r="H756" s="39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 ht="24" customHeight="1" x14ac:dyDescent="0.35">
      <c r="A757" s="395"/>
      <c r="B757" s="5"/>
      <c r="C757" s="412"/>
      <c r="D757" s="395"/>
      <c r="E757" s="395"/>
      <c r="F757" s="395"/>
      <c r="G757" s="395"/>
      <c r="H757" s="39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 ht="24" customHeight="1" x14ac:dyDescent="0.35">
      <c r="A758" s="395"/>
      <c r="B758" s="5"/>
      <c r="C758" s="412"/>
      <c r="D758" s="395"/>
      <c r="E758" s="395"/>
      <c r="F758" s="395"/>
      <c r="G758" s="395"/>
      <c r="H758" s="39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 ht="24" customHeight="1" x14ac:dyDescent="0.35">
      <c r="A759" s="395"/>
      <c r="B759" s="5"/>
      <c r="C759" s="412"/>
      <c r="D759" s="395"/>
      <c r="E759" s="395"/>
      <c r="F759" s="395"/>
      <c r="G759" s="395"/>
      <c r="H759" s="39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 ht="24" customHeight="1" x14ac:dyDescent="0.35">
      <c r="A760" s="395"/>
      <c r="B760" s="5"/>
      <c r="C760" s="412"/>
      <c r="D760" s="395"/>
      <c r="E760" s="395"/>
      <c r="F760" s="395"/>
      <c r="G760" s="395"/>
      <c r="H760" s="39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 ht="24" customHeight="1" x14ac:dyDescent="0.35">
      <c r="A761" s="395"/>
      <c r="B761" s="5"/>
      <c r="C761" s="412"/>
      <c r="D761" s="395"/>
      <c r="E761" s="395"/>
      <c r="F761" s="395"/>
      <c r="G761" s="395"/>
      <c r="H761" s="39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 ht="24" customHeight="1" x14ac:dyDescent="0.35">
      <c r="A762" s="395"/>
      <c r="B762" s="5"/>
      <c r="C762" s="412"/>
      <c r="D762" s="395"/>
      <c r="E762" s="395"/>
      <c r="F762" s="395"/>
      <c r="G762" s="395"/>
      <c r="H762" s="39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 ht="24" customHeight="1" x14ac:dyDescent="0.35">
      <c r="A763" s="395"/>
      <c r="B763" s="5"/>
      <c r="C763" s="412"/>
      <c r="D763" s="395"/>
      <c r="E763" s="395"/>
      <c r="F763" s="395"/>
      <c r="G763" s="395"/>
      <c r="H763" s="39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 ht="24" customHeight="1" x14ac:dyDescent="0.35">
      <c r="A764" s="395"/>
      <c r="B764" s="5"/>
      <c r="C764" s="412"/>
      <c r="D764" s="395"/>
      <c r="E764" s="395"/>
      <c r="F764" s="395"/>
      <c r="G764" s="395"/>
      <c r="H764" s="39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 ht="24" customHeight="1" x14ac:dyDescent="0.35">
      <c r="A765" s="395"/>
      <c r="B765" s="5"/>
      <c r="C765" s="412"/>
      <c r="D765" s="395"/>
      <c r="E765" s="395"/>
      <c r="F765" s="395"/>
      <c r="G765" s="395"/>
      <c r="H765" s="39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 ht="24" customHeight="1" x14ac:dyDescent="0.35">
      <c r="A766" s="395"/>
      <c r="B766" s="5"/>
      <c r="C766" s="412"/>
      <c r="D766" s="395"/>
      <c r="E766" s="395"/>
      <c r="F766" s="395"/>
      <c r="G766" s="395"/>
      <c r="H766" s="39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 ht="24" customHeight="1" x14ac:dyDescent="0.35">
      <c r="A767" s="395"/>
      <c r="B767" s="5"/>
      <c r="C767" s="412"/>
      <c r="D767" s="395"/>
      <c r="E767" s="395"/>
      <c r="F767" s="395"/>
      <c r="G767" s="395"/>
      <c r="H767" s="39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 ht="24" customHeight="1" x14ac:dyDescent="0.35">
      <c r="A768" s="395"/>
      <c r="B768" s="5"/>
      <c r="C768" s="412"/>
      <c r="D768" s="395"/>
      <c r="E768" s="395"/>
      <c r="F768" s="395"/>
      <c r="G768" s="395"/>
      <c r="H768" s="39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 ht="24" customHeight="1" x14ac:dyDescent="0.35">
      <c r="A769" s="395"/>
      <c r="B769" s="5"/>
      <c r="C769" s="412"/>
      <c r="D769" s="395"/>
      <c r="E769" s="395"/>
      <c r="F769" s="395"/>
      <c r="G769" s="395"/>
      <c r="H769" s="39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 ht="24" customHeight="1" x14ac:dyDescent="0.35">
      <c r="A770" s="395"/>
      <c r="B770" s="5"/>
      <c r="C770" s="412"/>
      <c r="D770" s="395"/>
      <c r="E770" s="395"/>
      <c r="F770" s="395"/>
      <c r="G770" s="395"/>
      <c r="H770" s="39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 ht="24" customHeight="1" x14ac:dyDescent="0.35">
      <c r="A771" s="395"/>
      <c r="B771" s="5"/>
      <c r="C771" s="412"/>
      <c r="D771" s="395"/>
      <c r="E771" s="395"/>
      <c r="F771" s="395"/>
      <c r="G771" s="395"/>
      <c r="H771" s="39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 ht="24" customHeight="1" x14ac:dyDescent="0.35">
      <c r="A772" s="395"/>
      <c r="B772" s="5"/>
      <c r="C772" s="412"/>
      <c r="D772" s="395"/>
      <c r="E772" s="395"/>
      <c r="F772" s="395"/>
      <c r="G772" s="395"/>
      <c r="H772" s="39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 ht="24" customHeight="1" x14ac:dyDescent="0.35">
      <c r="A773" s="395"/>
      <c r="B773" s="5"/>
      <c r="C773" s="412"/>
      <c r="D773" s="395"/>
      <c r="E773" s="395"/>
      <c r="F773" s="395"/>
      <c r="G773" s="395"/>
      <c r="H773" s="39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 ht="24" customHeight="1" x14ac:dyDescent="0.35">
      <c r="A774" s="395"/>
      <c r="B774" s="5"/>
      <c r="C774" s="412"/>
      <c r="D774" s="395"/>
      <c r="E774" s="395"/>
      <c r="F774" s="395"/>
      <c r="G774" s="395"/>
      <c r="H774" s="39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 ht="24" customHeight="1" x14ac:dyDescent="0.35">
      <c r="A775" s="395"/>
      <c r="B775" s="5"/>
      <c r="C775" s="412"/>
      <c r="D775" s="395"/>
      <c r="E775" s="395"/>
      <c r="F775" s="395"/>
      <c r="G775" s="395"/>
      <c r="H775" s="39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 ht="24" customHeight="1" x14ac:dyDescent="0.35">
      <c r="A776" s="395"/>
      <c r="B776" s="5"/>
      <c r="C776" s="412"/>
      <c r="D776" s="395"/>
      <c r="E776" s="395"/>
      <c r="F776" s="395"/>
      <c r="G776" s="395"/>
      <c r="H776" s="39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 ht="24" customHeight="1" x14ac:dyDescent="0.35">
      <c r="A777" s="395"/>
      <c r="B777" s="5"/>
      <c r="C777" s="412"/>
      <c r="D777" s="395"/>
      <c r="E777" s="395"/>
      <c r="F777" s="395"/>
      <c r="G777" s="395"/>
      <c r="H777" s="39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 ht="24" customHeight="1" x14ac:dyDescent="0.35">
      <c r="A778" s="395"/>
      <c r="B778" s="5"/>
      <c r="C778" s="412"/>
      <c r="D778" s="395"/>
      <c r="E778" s="395"/>
      <c r="F778" s="395"/>
      <c r="G778" s="395"/>
      <c r="H778" s="39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 ht="24" customHeight="1" x14ac:dyDescent="0.35">
      <c r="A779" s="395"/>
      <c r="B779" s="5"/>
      <c r="C779" s="412"/>
      <c r="D779" s="395"/>
      <c r="E779" s="395"/>
      <c r="F779" s="395"/>
      <c r="G779" s="395"/>
      <c r="H779" s="39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 ht="24" customHeight="1" x14ac:dyDescent="0.35">
      <c r="A780" s="395"/>
      <c r="B780" s="5"/>
      <c r="C780" s="412"/>
      <c r="D780" s="395"/>
      <c r="E780" s="395"/>
      <c r="F780" s="395"/>
      <c r="G780" s="395"/>
      <c r="H780" s="39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 ht="24" customHeight="1" x14ac:dyDescent="0.35">
      <c r="A781" s="395"/>
      <c r="B781" s="5"/>
      <c r="C781" s="412"/>
      <c r="D781" s="395"/>
      <c r="E781" s="395"/>
      <c r="F781" s="395"/>
      <c r="G781" s="395"/>
      <c r="H781" s="39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 ht="24" customHeight="1" x14ac:dyDescent="0.35">
      <c r="A782" s="395"/>
      <c r="B782" s="5"/>
      <c r="C782" s="412"/>
      <c r="D782" s="395"/>
      <c r="E782" s="395"/>
      <c r="F782" s="395"/>
      <c r="G782" s="395"/>
      <c r="H782" s="39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 ht="24" customHeight="1" x14ac:dyDescent="0.35">
      <c r="A783" s="395"/>
      <c r="B783" s="5"/>
      <c r="C783" s="412"/>
      <c r="D783" s="395"/>
      <c r="E783" s="395"/>
      <c r="F783" s="395"/>
      <c r="G783" s="395"/>
      <c r="H783" s="39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 ht="24" customHeight="1" x14ac:dyDescent="0.35">
      <c r="A784" s="395"/>
      <c r="B784" s="5"/>
      <c r="C784" s="412"/>
      <c r="D784" s="395"/>
      <c r="E784" s="395"/>
      <c r="F784" s="395"/>
      <c r="G784" s="395"/>
      <c r="H784" s="39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 ht="24" customHeight="1" x14ac:dyDescent="0.35">
      <c r="A785" s="395"/>
      <c r="B785" s="5"/>
      <c r="C785" s="412"/>
      <c r="D785" s="395"/>
      <c r="E785" s="395"/>
      <c r="F785" s="395"/>
      <c r="G785" s="395"/>
      <c r="H785" s="39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 ht="24" customHeight="1" x14ac:dyDescent="0.35">
      <c r="A786" s="395"/>
      <c r="B786" s="5"/>
      <c r="C786" s="412"/>
      <c r="D786" s="395"/>
      <c r="E786" s="395"/>
      <c r="F786" s="395"/>
      <c r="G786" s="395"/>
      <c r="H786" s="39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 ht="24" customHeight="1" x14ac:dyDescent="0.35">
      <c r="A787" s="395"/>
      <c r="B787" s="5"/>
      <c r="C787" s="412"/>
      <c r="D787" s="395"/>
      <c r="E787" s="395"/>
      <c r="F787" s="395"/>
      <c r="G787" s="395"/>
      <c r="H787" s="39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 ht="24" customHeight="1" x14ac:dyDescent="0.35">
      <c r="A788" s="395"/>
      <c r="B788" s="5"/>
      <c r="C788" s="412"/>
      <c r="D788" s="395"/>
      <c r="E788" s="395"/>
      <c r="F788" s="395"/>
      <c r="G788" s="395"/>
      <c r="H788" s="39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 ht="24" customHeight="1" x14ac:dyDescent="0.35">
      <c r="A789" s="395"/>
      <c r="B789" s="5"/>
      <c r="C789" s="412"/>
      <c r="D789" s="395"/>
      <c r="E789" s="395"/>
      <c r="F789" s="395"/>
      <c r="G789" s="395"/>
      <c r="H789" s="39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 ht="24" customHeight="1" x14ac:dyDescent="0.35">
      <c r="A790" s="395"/>
      <c r="B790" s="5"/>
      <c r="C790" s="412"/>
      <c r="D790" s="395"/>
      <c r="E790" s="395"/>
      <c r="F790" s="395"/>
      <c r="G790" s="395"/>
      <c r="H790" s="39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 ht="24" customHeight="1" x14ac:dyDescent="0.35">
      <c r="A791" s="395"/>
      <c r="B791" s="5"/>
      <c r="C791" s="412"/>
      <c r="D791" s="395"/>
      <c r="E791" s="395"/>
      <c r="F791" s="395"/>
      <c r="G791" s="395"/>
      <c r="H791" s="39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 ht="24" customHeight="1" x14ac:dyDescent="0.35">
      <c r="A792" s="395"/>
      <c r="B792" s="5"/>
      <c r="C792" s="412"/>
      <c r="D792" s="395"/>
      <c r="E792" s="395"/>
      <c r="F792" s="395"/>
      <c r="G792" s="395"/>
      <c r="H792" s="39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 ht="24" customHeight="1" x14ac:dyDescent="0.35">
      <c r="A793" s="395"/>
      <c r="B793" s="5"/>
      <c r="C793" s="412"/>
      <c r="D793" s="395"/>
      <c r="E793" s="395"/>
      <c r="F793" s="395"/>
      <c r="G793" s="395"/>
      <c r="H793" s="39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 ht="24" customHeight="1" x14ac:dyDescent="0.35">
      <c r="A794" s="395"/>
      <c r="B794" s="5"/>
      <c r="C794" s="412"/>
      <c r="D794" s="395"/>
      <c r="E794" s="395"/>
      <c r="F794" s="395"/>
      <c r="G794" s="395"/>
      <c r="H794" s="39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 ht="24" customHeight="1" x14ac:dyDescent="0.35">
      <c r="A795" s="395"/>
      <c r="B795" s="5"/>
      <c r="C795" s="412"/>
      <c r="D795" s="395"/>
      <c r="E795" s="395"/>
      <c r="F795" s="395"/>
      <c r="G795" s="395"/>
      <c r="H795" s="39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 ht="24" customHeight="1" x14ac:dyDescent="0.35">
      <c r="A796" s="395"/>
      <c r="B796" s="5"/>
      <c r="C796" s="412"/>
      <c r="D796" s="395"/>
      <c r="E796" s="395"/>
      <c r="F796" s="395"/>
      <c r="G796" s="395"/>
      <c r="H796" s="39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 ht="24" customHeight="1" x14ac:dyDescent="0.35">
      <c r="A797" s="395"/>
      <c r="B797" s="5"/>
      <c r="C797" s="412"/>
      <c r="D797" s="395"/>
      <c r="E797" s="395"/>
      <c r="F797" s="395"/>
      <c r="G797" s="395"/>
      <c r="H797" s="39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 ht="24" customHeight="1" x14ac:dyDescent="0.35">
      <c r="A798" s="395"/>
      <c r="B798" s="5"/>
      <c r="C798" s="412"/>
      <c r="D798" s="395"/>
      <c r="E798" s="395"/>
      <c r="F798" s="395"/>
      <c r="G798" s="395"/>
      <c r="H798" s="39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 ht="24" customHeight="1" x14ac:dyDescent="0.35">
      <c r="A799" s="395"/>
      <c r="B799" s="5"/>
      <c r="C799" s="412"/>
      <c r="D799" s="395"/>
      <c r="E799" s="395"/>
      <c r="F799" s="395"/>
      <c r="G799" s="395"/>
      <c r="H799" s="39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 ht="24" customHeight="1" x14ac:dyDescent="0.35">
      <c r="A800" s="395"/>
      <c r="B800" s="5"/>
      <c r="C800" s="412"/>
      <c r="D800" s="395"/>
      <c r="E800" s="395"/>
      <c r="F800" s="395"/>
      <c r="G800" s="395"/>
      <c r="H800" s="39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 ht="24" customHeight="1" x14ac:dyDescent="0.35">
      <c r="A801" s="395"/>
      <c r="B801" s="5"/>
      <c r="C801" s="412"/>
      <c r="D801" s="395"/>
      <c r="E801" s="395"/>
      <c r="F801" s="395"/>
      <c r="G801" s="395"/>
      <c r="H801" s="39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 ht="24" customHeight="1" x14ac:dyDescent="0.35">
      <c r="A802" s="395"/>
      <c r="B802" s="5"/>
      <c r="C802" s="412"/>
      <c r="D802" s="395"/>
      <c r="E802" s="395"/>
      <c r="F802" s="395"/>
      <c r="G802" s="395"/>
      <c r="H802" s="39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 ht="24" customHeight="1" x14ac:dyDescent="0.35">
      <c r="A803" s="395"/>
      <c r="B803" s="5"/>
      <c r="C803" s="412"/>
      <c r="D803" s="395"/>
      <c r="E803" s="395"/>
      <c r="F803" s="395"/>
      <c r="G803" s="395"/>
      <c r="H803" s="39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 ht="24" customHeight="1" x14ac:dyDescent="0.35">
      <c r="A804" s="395"/>
      <c r="B804" s="5"/>
      <c r="C804" s="412"/>
      <c r="D804" s="395"/>
      <c r="E804" s="395"/>
      <c r="F804" s="395"/>
      <c r="G804" s="395"/>
      <c r="H804" s="39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 ht="24" customHeight="1" x14ac:dyDescent="0.35">
      <c r="A805" s="395"/>
      <c r="B805" s="5"/>
      <c r="C805" s="412"/>
      <c r="D805" s="395"/>
      <c r="E805" s="395"/>
      <c r="F805" s="395"/>
      <c r="G805" s="395"/>
      <c r="H805" s="39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 ht="24" customHeight="1" x14ac:dyDescent="0.35">
      <c r="A806" s="395"/>
      <c r="B806" s="5"/>
      <c r="C806" s="412"/>
      <c r="D806" s="395"/>
      <c r="E806" s="395"/>
      <c r="F806" s="395"/>
      <c r="G806" s="395"/>
      <c r="H806" s="39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 ht="24" customHeight="1" x14ac:dyDescent="0.35">
      <c r="A807" s="395"/>
      <c r="B807" s="5"/>
      <c r="C807" s="412"/>
      <c r="D807" s="395"/>
      <c r="E807" s="395"/>
      <c r="F807" s="395"/>
      <c r="G807" s="395"/>
      <c r="H807" s="39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 ht="24" customHeight="1" x14ac:dyDescent="0.35">
      <c r="A808" s="395"/>
      <c r="B808" s="5"/>
      <c r="C808" s="412"/>
      <c r="D808" s="395"/>
      <c r="E808" s="395"/>
      <c r="F808" s="395"/>
      <c r="G808" s="395"/>
      <c r="H808" s="39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 ht="24" customHeight="1" x14ac:dyDescent="0.35">
      <c r="A809" s="395"/>
      <c r="B809" s="5"/>
      <c r="C809" s="412"/>
      <c r="D809" s="395"/>
      <c r="E809" s="395"/>
      <c r="F809" s="395"/>
      <c r="G809" s="395"/>
      <c r="H809" s="39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 ht="24" customHeight="1" x14ac:dyDescent="0.35">
      <c r="A810" s="395"/>
      <c r="B810" s="5"/>
      <c r="C810" s="412"/>
      <c r="D810" s="395"/>
      <c r="E810" s="395"/>
      <c r="F810" s="395"/>
      <c r="G810" s="395"/>
      <c r="H810" s="39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 ht="24" customHeight="1" x14ac:dyDescent="0.35">
      <c r="A811" s="395"/>
      <c r="B811" s="5"/>
      <c r="C811" s="412"/>
      <c r="D811" s="395"/>
      <c r="E811" s="395"/>
      <c r="F811" s="395"/>
      <c r="G811" s="395"/>
      <c r="H811" s="39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 ht="24" customHeight="1" x14ac:dyDescent="0.35">
      <c r="A812" s="395"/>
      <c r="B812" s="5"/>
      <c r="C812" s="412"/>
      <c r="D812" s="395"/>
      <c r="E812" s="395"/>
      <c r="F812" s="395"/>
      <c r="G812" s="395"/>
      <c r="H812" s="39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 ht="24" customHeight="1" x14ac:dyDescent="0.35">
      <c r="A813" s="395"/>
      <c r="B813" s="5"/>
      <c r="C813" s="412"/>
      <c r="D813" s="395"/>
      <c r="E813" s="395"/>
      <c r="F813" s="395"/>
      <c r="G813" s="395"/>
      <c r="H813" s="39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 ht="24" customHeight="1" x14ac:dyDescent="0.35">
      <c r="A814" s="395"/>
      <c r="B814" s="5"/>
      <c r="C814" s="412"/>
      <c r="D814" s="395"/>
      <c r="E814" s="395"/>
      <c r="F814" s="395"/>
      <c r="G814" s="395"/>
      <c r="H814" s="39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 ht="24" customHeight="1" x14ac:dyDescent="0.35">
      <c r="A815" s="395"/>
      <c r="B815" s="5"/>
      <c r="C815" s="412"/>
      <c r="D815" s="395"/>
      <c r="E815" s="395"/>
      <c r="F815" s="395"/>
      <c r="G815" s="395"/>
      <c r="H815" s="39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 ht="24" customHeight="1" x14ac:dyDescent="0.35">
      <c r="A816" s="395"/>
      <c r="B816" s="5"/>
      <c r="C816" s="412"/>
      <c r="D816" s="395"/>
      <c r="E816" s="395"/>
      <c r="F816" s="395"/>
      <c r="G816" s="395"/>
      <c r="H816" s="39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 ht="24" customHeight="1" x14ac:dyDescent="0.35">
      <c r="A817" s="395"/>
      <c r="B817" s="5"/>
      <c r="C817" s="412"/>
      <c r="D817" s="395"/>
      <c r="E817" s="395"/>
      <c r="F817" s="395"/>
      <c r="G817" s="395"/>
      <c r="H817" s="39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 ht="24" customHeight="1" x14ac:dyDescent="0.35">
      <c r="A818" s="395"/>
      <c r="B818" s="5"/>
      <c r="C818" s="412"/>
      <c r="D818" s="395"/>
      <c r="E818" s="395"/>
      <c r="F818" s="395"/>
      <c r="G818" s="395"/>
      <c r="H818" s="39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 ht="24" customHeight="1" x14ac:dyDescent="0.35">
      <c r="A819" s="395"/>
      <c r="B819" s="5"/>
      <c r="C819" s="412"/>
      <c r="D819" s="395"/>
      <c r="E819" s="395"/>
      <c r="F819" s="395"/>
      <c r="G819" s="395"/>
      <c r="H819" s="39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 ht="24" customHeight="1" x14ac:dyDescent="0.35">
      <c r="A820" s="395"/>
      <c r="B820" s="5"/>
      <c r="C820" s="412"/>
      <c r="D820" s="395"/>
      <c r="E820" s="395"/>
      <c r="F820" s="395"/>
      <c r="G820" s="395"/>
      <c r="H820" s="39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 ht="24" customHeight="1" x14ac:dyDescent="0.35">
      <c r="A821" s="395"/>
      <c r="B821" s="5"/>
      <c r="C821" s="412"/>
      <c r="D821" s="395"/>
      <c r="E821" s="395"/>
      <c r="F821" s="395"/>
      <c r="G821" s="395"/>
      <c r="H821" s="39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 ht="24" customHeight="1" x14ac:dyDescent="0.35">
      <c r="A822" s="395"/>
      <c r="B822" s="5"/>
      <c r="C822" s="412"/>
      <c r="D822" s="395"/>
      <c r="E822" s="395"/>
      <c r="F822" s="395"/>
      <c r="G822" s="395"/>
      <c r="H822" s="39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 ht="24" customHeight="1" x14ac:dyDescent="0.35">
      <c r="A823" s="395"/>
      <c r="B823" s="5"/>
      <c r="C823" s="412"/>
      <c r="D823" s="395"/>
      <c r="E823" s="395"/>
      <c r="F823" s="395"/>
      <c r="G823" s="395"/>
      <c r="H823" s="39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 ht="24" customHeight="1" x14ac:dyDescent="0.35">
      <c r="A824" s="395"/>
      <c r="B824" s="5"/>
      <c r="C824" s="412"/>
      <c r="D824" s="395"/>
      <c r="E824" s="395"/>
      <c r="F824" s="395"/>
      <c r="G824" s="395"/>
      <c r="H824" s="39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 ht="24" customHeight="1" x14ac:dyDescent="0.35">
      <c r="A825" s="395"/>
      <c r="B825" s="5"/>
      <c r="C825" s="412"/>
      <c r="D825" s="395"/>
      <c r="E825" s="395"/>
      <c r="F825" s="395"/>
      <c r="G825" s="395"/>
      <c r="H825" s="39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 ht="24" customHeight="1" x14ac:dyDescent="0.35">
      <c r="A826" s="395"/>
      <c r="B826" s="5"/>
      <c r="C826" s="412"/>
      <c r="D826" s="395"/>
      <c r="E826" s="395"/>
      <c r="F826" s="395"/>
      <c r="G826" s="395"/>
      <c r="H826" s="39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 ht="24" customHeight="1" x14ac:dyDescent="0.35">
      <c r="A827" s="395"/>
      <c r="B827" s="5"/>
      <c r="C827" s="412"/>
      <c r="D827" s="395"/>
      <c r="E827" s="395"/>
      <c r="F827" s="395"/>
      <c r="G827" s="395"/>
      <c r="H827" s="39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 ht="24" customHeight="1" x14ac:dyDescent="0.35">
      <c r="A828" s="395"/>
      <c r="B828" s="5"/>
      <c r="C828" s="412"/>
      <c r="D828" s="395"/>
      <c r="E828" s="395"/>
      <c r="F828" s="395"/>
      <c r="G828" s="395"/>
      <c r="H828" s="39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 ht="24" customHeight="1" x14ac:dyDescent="0.35">
      <c r="A829" s="395"/>
      <c r="B829" s="5"/>
      <c r="C829" s="412"/>
      <c r="D829" s="395"/>
      <c r="E829" s="395"/>
      <c r="F829" s="395"/>
      <c r="G829" s="395"/>
      <c r="H829" s="39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 ht="24" customHeight="1" x14ac:dyDescent="0.35">
      <c r="A830" s="395"/>
      <c r="B830" s="5"/>
      <c r="C830" s="412"/>
      <c r="D830" s="395"/>
      <c r="E830" s="395"/>
      <c r="F830" s="395"/>
      <c r="G830" s="395"/>
      <c r="H830" s="39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 ht="24" customHeight="1" x14ac:dyDescent="0.35">
      <c r="A831" s="395"/>
      <c r="B831" s="5"/>
      <c r="C831" s="412"/>
      <c r="D831" s="395"/>
      <c r="E831" s="395"/>
      <c r="F831" s="395"/>
      <c r="G831" s="395"/>
      <c r="H831" s="39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 ht="24" customHeight="1" x14ac:dyDescent="0.35">
      <c r="A832" s="395"/>
      <c r="B832" s="5"/>
      <c r="C832" s="412"/>
      <c r="D832" s="395"/>
      <c r="E832" s="395"/>
      <c r="F832" s="395"/>
      <c r="G832" s="395"/>
      <c r="H832" s="39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 ht="24" customHeight="1" x14ac:dyDescent="0.35">
      <c r="A833" s="395"/>
      <c r="B833" s="5"/>
      <c r="C833" s="412"/>
      <c r="D833" s="395"/>
      <c r="E833" s="395"/>
      <c r="F833" s="395"/>
      <c r="G833" s="395"/>
      <c r="H833" s="39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 ht="24" customHeight="1" x14ac:dyDescent="0.35">
      <c r="A834" s="395"/>
      <c r="B834" s="5"/>
      <c r="C834" s="412"/>
      <c r="D834" s="395"/>
      <c r="E834" s="395"/>
      <c r="F834" s="395"/>
      <c r="G834" s="395"/>
      <c r="H834" s="39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 ht="24" customHeight="1" x14ac:dyDescent="0.35">
      <c r="A835" s="395"/>
      <c r="B835" s="5"/>
      <c r="C835" s="412"/>
      <c r="D835" s="395"/>
      <c r="E835" s="395"/>
      <c r="F835" s="395"/>
      <c r="G835" s="395"/>
      <c r="H835" s="39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 ht="24" customHeight="1" x14ac:dyDescent="0.35">
      <c r="A836" s="395"/>
      <c r="B836" s="5"/>
      <c r="C836" s="412"/>
      <c r="D836" s="395"/>
      <c r="E836" s="395"/>
      <c r="F836" s="395"/>
      <c r="G836" s="395"/>
      <c r="H836" s="39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 ht="24" customHeight="1" x14ac:dyDescent="0.35">
      <c r="A837" s="395"/>
      <c r="B837" s="5"/>
      <c r="C837" s="412"/>
      <c r="D837" s="395"/>
      <c r="E837" s="395"/>
      <c r="F837" s="395"/>
      <c r="G837" s="395"/>
      <c r="H837" s="39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 ht="24" customHeight="1" x14ac:dyDescent="0.35">
      <c r="A838" s="395"/>
      <c r="B838" s="5"/>
      <c r="C838" s="412"/>
      <c r="D838" s="395"/>
      <c r="E838" s="395"/>
      <c r="F838" s="395"/>
      <c r="G838" s="395"/>
      <c r="H838" s="39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 ht="24" customHeight="1" x14ac:dyDescent="0.35">
      <c r="A839" s="395"/>
      <c r="B839" s="5"/>
      <c r="C839" s="412"/>
      <c r="D839" s="395"/>
      <c r="E839" s="395"/>
      <c r="F839" s="395"/>
      <c r="G839" s="395"/>
      <c r="H839" s="39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 ht="24" customHeight="1" x14ac:dyDescent="0.35">
      <c r="A840" s="395"/>
      <c r="B840" s="5"/>
      <c r="C840" s="412"/>
      <c r="D840" s="395"/>
      <c r="E840" s="395"/>
      <c r="F840" s="395"/>
      <c r="G840" s="395"/>
      <c r="H840" s="39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 ht="24" customHeight="1" x14ac:dyDescent="0.35">
      <c r="A841" s="395"/>
      <c r="B841" s="5"/>
      <c r="C841" s="412"/>
      <c r="D841" s="395"/>
      <c r="E841" s="395"/>
      <c r="F841" s="395"/>
      <c r="G841" s="395"/>
      <c r="H841" s="39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 ht="24" customHeight="1" x14ac:dyDescent="0.35">
      <c r="A842" s="395"/>
      <c r="B842" s="5"/>
      <c r="C842" s="412"/>
      <c r="D842" s="395"/>
      <c r="E842" s="395"/>
      <c r="F842" s="395"/>
      <c r="G842" s="395"/>
      <c r="H842" s="39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 ht="24" customHeight="1" x14ac:dyDescent="0.35">
      <c r="A843" s="395"/>
      <c r="B843" s="5"/>
      <c r="C843" s="412"/>
      <c r="D843" s="395"/>
      <c r="E843" s="395"/>
      <c r="F843" s="395"/>
      <c r="G843" s="395"/>
      <c r="H843" s="39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 ht="24" customHeight="1" x14ac:dyDescent="0.35">
      <c r="A844" s="395"/>
      <c r="B844" s="5"/>
      <c r="C844" s="412"/>
      <c r="D844" s="395"/>
      <c r="E844" s="395"/>
      <c r="F844" s="395"/>
      <c r="G844" s="395"/>
      <c r="H844" s="39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 ht="24" customHeight="1" x14ac:dyDescent="0.35">
      <c r="A845" s="395"/>
      <c r="B845" s="5"/>
      <c r="C845" s="412"/>
      <c r="D845" s="395"/>
      <c r="E845" s="395"/>
      <c r="F845" s="395"/>
      <c r="G845" s="395"/>
      <c r="H845" s="39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 ht="24" customHeight="1" x14ac:dyDescent="0.35">
      <c r="A846" s="395"/>
      <c r="B846" s="5"/>
      <c r="C846" s="412"/>
      <c r="D846" s="395"/>
      <c r="E846" s="395"/>
      <c r="F846" s="395"/>
      <c r="G846" s="395"/>
      <c r="H846" s="39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 ht="24" customHeight="1" x14ac:dyDescent="0.35">
      <c r="A847" s="395"/>
      <c r="B847" s="5"/>
      <c r="C847" s="412"/>
      <c r="D847" s="395"/>
      <c r="E847" s="395"/>
      <c r="F847" s="395"/>
      <c r="G847" s="395"/>
      <c r="H847" s="39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 ht="24" customHeight="1" x14ac:dyDescent="0.35">
      <c r="A848" s="395"/>
      <c r="B848" s="5"/>
      <c r="C848" s="412"/>
      <c r="D848" s="395"/>
      <c r="E848" s="395"/>
      <c r="F848" s="395"/>
      <c r="G848" s="395"/>
      <c r="H848" s="39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 ht="24" customHeight="1" x14ac:dyDescent="0.35">
      <c r="A849" s="395"/>
      <c r="B849" s="5"/>
      <c r="C849" s="412"/>
      <c r="D849" s="395"/>
      <c r="E849" s="395"/>
      <c r="F849" s="395"/>
      <c r="G849" s="395"/>
      <c r="H849" s="39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 ht="24" customHeight="1" x14ac:dyDescent="0.35">
      <c r="A850" s="395"/>
      <c r="B850" s="5"/>
      <c r="C850" s="412"/>
      <c r="D850" s="395"/>
      <c r="E850" s="395"/>
      <c r="F850" s="395"/>
      <c r="G850" s="395"/>
      <c r="H850" s="39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 ht="24" customHeight="1" x14ac:dyDescent="0.35">
      <c r="A851" s="395"/>
      <c r="B851" s="5"/>
      <c r="C851" s="412"/>
      <c r="D851" s="395"/>
      <c r="E851" s="395"/>
      <c r="F851" s="395"/>
      <c r="G851" s="395"/>
      <c r="H851" s="39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 ht="24" customHeight="1" x14ac:dyDescent="0.35">
      <c r="A852" s="395"/>
      <c r="B852" s="5"/>
      <c r="C852" s="412"/>
      <c r="D852" s="395"/>
      <c r="E852" s="395"/>
      <c r="F852" s="395"/>
      <c r="G852" s="395"/>
      <c r="H852" s="39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 ht="24" customHeight="1" x14ac:dyDescent="0.35">
      <c r="A853" s="395"/>
      <c r="B853" s="5"/>
      <c r="C853" s="412"/>
      <c r="D853" s="395"/>
      <c r="E853" s="395"/>
      <c r="F853" s="395"/>
      <c r="G853" s="395"/>
      <c r="H853" s="39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 ht="24" customHeight="1" x14ac:dyDescent="0.35">
      <c r="A854" s="395"/>
      <c r="B854" s="5"/>
      <c r="C854" s="412"/>
      <c r="D854" s="395"/>
      <c r="E854" s="395"/>
      <c r="F854" s="395"/>
      <c r="G854" s="395"/>
      <c r="H854" s="39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 ht="24" customHeight="1" x14ac:dyDescent="0.35">
      <c r="A855" s="395"/>
      <c r="B855" s="5"/>
      <c r="C855" s="412"/>
      <c r="D855" s="395"/>
      <c r="E855" s="395"/>
      <c r="F855" s="395"/>
      <c r="G855" s="395"/>
      <c r="H855" s="39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 ht="24" customHeight="1" x14ac:dyDescent="0.35">
      <c r="A856" s="395"/>
      <c r="B856" s="5"/>
      <c r="C856" s="412"/>
      <c r="D856" s="395"/>
      <c r="E856" s="395"/>
      <c r="F856" s="395"/>
      <c r="G856" s="395"/>
      <c r="H856" s="39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 ht="24" customHeight="1" x14ac:dyDescent="0.35">
      <c r="A857" s="395"/>
      <c r="B857" s="5"/>
      <c r="C857" s="412"/>
      <c r="D857" s="395"/>
      <c r="E857" s="395"/>
      <c r="F857" s="395"/>
      <c r="G857" s="395"/>
      <c r="H857" s="39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 ht="24" customHeight="1" x14ac:dyDescent="0.35">
      <c r="A858" s="395"/>
      <c r="B858" s="5"/>
      <c r="C858" s="412"/>
      <c r="D858" s="395"/>
      <c r="E858" s="395"/>
      <c r="F858" s="395"/>
      <c r="G858" s="395"/>
      <c r="H858" s="39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 ht="24" customHeight="1" x14ac:dyDescent="0.35">
      <c r="A859" s="395"/>
      <c r="B859" s="5"/>
      <c r="C859" s="412"/>
      <c r="D859" s="395"/>
      <c r="E859" s="395"/>
      <c r="F859" s="395"/>
      <c r="G859" s="395"/>
      <c r="H859" s="39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 ht="24" customHeight="1" x14ac:dyDescent="0.35">
      <c r="A860" s="395"/>
      <c r="B860" s="5"/>
      <c r="C860" s="412"/>
      <c r="D860" s="395"/>
      <c r="E860" s="395"/>
      <c r="F860" s="395"/>
      <c r="G860" s="395"/>
      <c r="H860" s="39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 ht="24" customHeight="1" x14ac:dyDescent="0.35">
      <c r="A861" s="395"/>
      <c r="B861" s="5"/>
      <c r="C861" s="412"/>
      <c r="D861" s="395"/>
      <c r="E861" s="395"/>
      <c r="F861" s="395"/>
      <c r="G861" s="395"/>
      <c r="H861" s="39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 ht="24" customHeight="1" x14ac:dyDescent="0.35">
      <c r="A862" s="395"/>
      <c r="B862" s="5"/>
      <c r="C862" s="412"/>
      <c r="D862" s="395"/>
      <c r="E862" s="395"/>
      <c r="F862" s="395"/>
      <c r="G862" s="395"/>
      <c r="H862" s="39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 ht="24" customHeight="1" x14ac:dyDescent="0.35">
      <c r="A863" s="395"/>
      <c r="B863" s="5"/>
      <c r="C863" s="412"/>
      <c r="D863" s="395"/>
      <c r="E863" s="395"/>
      <c r="F863" s="395"/>
      <c r="G863" s="395"/>
      <c r="H863" s="39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 ht="24" customHeight="1" x14ac:dyDescent="0.35">
      <c r="A864" s="395"/>
      <c r="B864" s="5"/>
      <c r="C864" s="412"/>
      <c r="D864" s="395"/>
      <c r="E864" s="395"/>
      <c r="F864" s="395"/>
      <c r="G864" s="395"/>
      <c r="H864" s="39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 ht="24" customHeight="1" x14ac:dyDescent="0.35">
      <c r="A865" s="395"/>
      <c r="B865" s="5"/>
      <c r="C865" s="412"/>
      <c r="D865" s="395"/>
      <c r="E865" s="395"/>
      <c r="F865" s="395"/>
      <c r="G865" s="395"/>
      <c r="H865" s="39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 ht="24" customHeight="1" x14ac:dyDescent="0.35">
      <c r="A866" s="395"/>
      <c r="B866" s="5"/>
      <c r="C866" s="412"/>
      <c r="D866" s="395"/>
      <c r="E866" s="395"/>
      <c r="F866" s="395"/>
      <c r="G866" s="395"/>
      <c r="H866" s="39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 ht="24" customHeight="1" x14ac:dyDescent="0.35">
      <c r="A867" s="395"/>
      <c r="B867" s="5"/>
      <c r="C867" s="412"/>
      <c r="D867" s="395"/>
      <c r="E867" s="395"/>
      <c r="F867" s="395"/>
      <c r="G867" s="395"/>
      <c r="H867" s="39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 ht="24" customHeight="1" x14ac:dyDescent="0.35">
      <c r="A868" s="395"/>
      <c r="B868" s="5"/>
      <c r="C868" s="412"/>
      <c r="D868" s="395"/>
      <c r="E868" s="395"/>
      <c r="F868" s="395"/>
      <c r="G868" s="395"/>
      <c r="H868" s="39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 ht="24" customHeight="1" x14ac:dyDescent="0.35">
      <c r="A869" s="395"/>
      <c r="B869" s="5"/>
      <c r="C869" s="412"/>
      <c r="D869" s="395"/>
      <c r="E869" s="395"/>
      <c r="F869" s="395"/>
      <c r="G869" s="395"/>
      <c r="H869" s="39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 ht="24" customHeight="1" x14ac:dyDescent="0.35">
      <c r="A870" s="395"/>
      <c r="B870" s="5"/>
      <c r="C870" s="412"/>
      <c r="D870" s="395"/>
      <c r="E870" s="395"/>
      <c r="F870" s="395"/>
      <c r="G870" s="395"/>
      <c r="H870" s="39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 ht="24" customHeight="1" x14ac:dyDescent="0.35">
      <c r="A871" s="395"/>
      <c r="B871" s="5"/>
      <c r="C871" s="412"/>
      <c r="D871" s="395"/>
      <c r="E871" s="395"/>
      <c r="F871" s="395"/>
      <c r="G871" s="395"/>
      <c r="H871" s="39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 ht="24" customHeight="1" x14ac:dyDescent="0.35">
      <c r="A872" s="395"/>
      <c r="B872" s="5"/>
      <c r="C872" s="412"/>
      <c r="D872" s="395"/>
      <c r="E872" s="395"/>
      <c r="F872" s="395"/>
      <c r="G872" s="395"/>
      <c r="H872" s="39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 ht="24" customHeight="1" x14ac:dyDescent="0.35">
      <c r="A873" s="395"/>
      <c r="B873" s="5"/>
      <c r="C873" s="412"/>
      <c r="D873" s="395"/>
      <c r="E873" s="395"/>
      <c r="F873" s="395"/>
      <c r="G873" s="395"/>
      <c r="H873" s="39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 ht="24" customHeight="1" x14ac:dyDescent="0.35">
      <c r="A874" s="395"/>
      <c r="B874" s="5"/>
      <c r="C874" s="412"/>
      <c r="D874" s="395"/>
      <c r="E874" s="395"/>
      <c r="F874" s="395"/>
      <c r="G874" s="395"/>
      <c r="H874" s="39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 ht="24" customHeight="1" x14ac:dyDescent="0.35">
      <c r="A875" s="395"/>
      <c r="B875" s="5"/>
      <c r="C875" s="412"/>
      <c r="D875" s="395"/>
      <c r="E875" s="395"/>
      <c r="F875" s="395"/>
      <c r="G875" s="395"/>
      <c r="H875" s="39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 ht="24" customHeight="1" x14ac:dyDescent="0.35">
      <c r="A876" s="395"/>
      <c r="B876" s="5"/>
      <c r="C876" s="412"/>
      <c r="D876" s="395"/>
      <c r="E876" s="395"/>
      <c r="F876" s="395"/>
      <c r="G876" s="395"/>
      <c r="H876" s="39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 ht="24" customHeight="1" x14ac:dyDescent="0.35">
      <c r="A877" s="395"/>
      <c r="B877" s="5"/>
      <c r="C877" s="412"/>
      <c r="D877" s="395"/>
      <c r="E877" s="395"/>
      <c r="F877" s="395"/>
      <c r="G877" s="395"/>
      <c r="H877" s="39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 ht="24" customHeight="1" x14ac:dyDescent="0.35">
      <c r="A878" s="395"/>
      <c r="B878" s="5"/>
      <c r="C878" s="412"/>
      <c r="D878" s="395"/>
      <c r="E878" s="395"/>
      <c r="F878" s="395"/>
      <c r="G878" s="395"/>
      <c r="H878" s="39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 ht="24" customHeight="1" x14ac:dyDescent="0.35">
      <c r="A879" s="395"/>
      <c r="B879" s="5"/>
      <c r="C879" s="412"/>
      <c r="D879" s="395"/>
      <c r="E879" s="395"/>
      <c r="F879" s="395"/>
      <c r="G879" s="395"/>
      <c r="H879" s="39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 ht="24" customHeight="1" x14ac:dyDescent="0.35">
      <c r="A880" s="395"/>
      <c r="B880" s="5"/>
      <c r="C880" s="412"/>
      <c r="D880" s="395"/>
      <c r="E880" s="395"/>
      <c r="F880" s="395"/>
      <c r="G880" s="395"/>
      <c r="H880" s="39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 ht="24" customHeight="1" x14ac:dyDescent="0.35">
      <c r="A881" s="395"/>
      <c r="B881" s="5"/>
      <c r="C881" s="412"/>
      <c r="D881" s="395"/>
      <c r="E881" s="395"/>
      <c r="F881" s="395"/>
      <c r="G881" s="395"/>
      <c r="H881" s="39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 ht="24" customHeight="1" x14ac:dyDescent="0.35">
      <c r="A882" s="395"/>
      <c r="B882" s="5"/>
      <c r="C882" s="412"/>
      <c r="D882" s="395"/>
      <c r="E882" s="395"/>
      <c r="F882" s="395"/>
      <c r="G882" s="395"/>
      <c r="H882" s="39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 ht="24" customHeight="1" x14ac:dyDescent="0.35">
      <c r="A883" s="395"/>
      <c r="B883" s="5"/>
      <c r="C883" s="412"/>
      <c r="D883" s="395"/>
      <c r="E883" s="395"/>
      <c r="F883" s="395"/>
      <c r="G883" s="395"/>
      <c r="H883" s="39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 ht="24" customHeight="1" x14ac:dyDescent="0.35">
      <c r="A884" s="395"/>
      <c r="B884" s="5"/>
      <c r="C884" s="412"/>
      <c r="D884" s="395"/>
      <c r="E884" s="395"/>
      <c r="F884" s="395"/>
      <c r="G884" s="395"/>
      <c r="H884" s="39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 ht="24" customHeight="1" x14ac:dyDescent="0.35">
      <c r="A885" s="395"/>
      <c r="B885" s="5"/>
      <c r="C885" s="412"/>
      <c r="D885" s="395"/>
      <c r="E885" s="395"/>
      <c r="F885" s="395"/>
      <c r="G885" s="395"/>
      <c r="H885" s="39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 ht="24" customHeight="1" x14ac:dyDescent="0.35">
      <c r="A886" s="395"/>
      <c r="B886" s="5"/>
      <c r="C886" s="412"/>
      <c r="D886" s="395"/>
      <c r="E886" s="395"/>
      <c r="F886" s="395"/>
      <c r="G886" s="395"/>
      <c r="H886" s="39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1:26" ht="24" customHeight="1" x14ac:dyDescent="0.35">
      <c r="A887" s="395"/>
      <c r="B887" s="5"/>
      <c r="C887" s="412"/>
      <c r="D887" s="395"/>
      <c r="E887" s="395"/>
      <c r="F887" s="395"/>
      <c r="G887" s="395"/>
      <c r="H887" s="39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1:26" ht="24" customHeight="1" x14ac:dyDescent="0.35">
      <c r="A888" s="395"/>
      <c r="B888" s="5"/>
      <c r="C888" s="412"/>
      <c r="D888" s="395"/>
      <c r="E888" s="395"/>
      <c r="F888" s="395"/>
      <c r="G888" s="395"/>
      <c r="H888" s="39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 ht="24" customHeight="1" x14ac:dyDescent="0.35">
      <c r="A889" s="395"/>
      <c r="B889" s="5"/>
      <c r="C889" s="412"/>
      <c r="D889" s="395"/>
      <c r="E889" s="395"/>
      <c r="F889" s="395"/>
      <c r="G889" s="395"/>
      <c r="H889" s="39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 ht="24" customHeight="1" x14ac:dyDescent="0.35">
      <c r="A890" s="395"/>
      <c r="B890" s="5"/>
      <c r="C890" s="412"/>
      <c r="D890" s="395"/>
      <c r="E890" s="395"/>
      <c r="F890" s="395"/>
      <c r="G890" s="395"/>
      <c r="H890" s="39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 ht="24" customHeight="1" x14ac:dyDescent="0.35">
      <c r="A891" s="395"/>
      <c r="B891" s="5"/>
      <c r="C891" s="412"/>
      <c r="D891" s="395"/>
      <c r="E891" s="395"/>
      <c r="F891" s="395"/>
      <c r="G891" s="395"/>
      <c r="H891" s="39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 ht="24" customHeight="1" x14ac:dyDescent="0.35">
      <c r="A892" s="395"/>
      <c r="B892" s="5"/>
      <c r="C892" s="412"/>
      <c r="D892" s="395"/>
      <c r="E892" s="395"/>
      <c r="F892" s="395"/>
      <c r="G892" s="395"/>
      <c r="H892" s="39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 ht="24" customHeight="1" x14ac:dyDescent="0.35">
      <c r="A893" s="395"/>
      <c r="B893" s="5"/>
      <c r="C893" s="412"/>
      <c r="D893" s="395"/>
      <c r="E893" s="395"/>
      <c r="F893" s="395"/>
      <c r="G893" s="395"/>
      <c r="H893" s="39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 ht="24" customHeight="1" x14ac:dyDescent="0.35">
      <c r="A894" s="395"/>
      <c r="B894" s="5"/>
      <c r="C894" s="412"/>
      <c r="D894" s="395"/>
      <c r="E894" s="395"/>
      <c r="F894" s="395"/>
      <c r="G894" s="395"/>
      <c r="H894" s="39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 ht="24" customHeight="1" x14ac:dyDescent="0.35">
      <c r="A895" s="395"/>
      <c r="B895" s="5"/>
      <c r="C895" s="412"/>
      <c r="D895" s="395"/>
      <c r="E895" s="395"/>
      <c r="F895" s="395"/>
      <c r="G895" s="395"/>
      <c r="H895" s="39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 ht="24" customHeight="1" x14ac:dyDescent="0.35">
      <c r="A896" s="395"/>
      <c r="B896" s="5"/>
      <c r="C896" s="412"/>
      <c r="D896" s="395"/>
      <c r="E896" s="395"/>
      <c r="F896" s="395"/>
      <c r="G896" s="395"/>
      <c r="H896" s="39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 ht="24" customHeight="1" x14ac:dyDescent="0.35">
      <c r="A897" s="395"/>
      <c r="B897" s="5"/>
      <c r="C897" s="412"/>
      <c r="D897" s="395"/>
      <c r="E897" s="395"/>
      <c r="F897" s="395"/>
      <c r="G897" s="395"/>
      <c r="H897" s="39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 ht="24" customHeight="1" x14ac:dyDescent="0.35">
      <c r="A898" s="395"/>
      <c r="B898" s="5"/>
      <c r="C898" s="412"/>
      <c r="D898" s="395"/>
      <c r="E898" s="395"/>
      <c r="F898" s="395"/>
      <c r="G898" s="395"/>
      <c r="H898" s="39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 ht="24" customHeight="1" x14ac:dyDescent="0.35">
      <c r="A899" s="395"/>
      <c r="B899" s="5"/>
      <c r="C899" s="412"/>
      <c r="D899" s="395"/>
      <c r="E899" s="395"/>
      <c r="F899" s="395"/>
      <c r="G899" s="395"/>
      <c r="H899" s="39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 ht="24" customHeight="1" x14ac:dyDescent="0.35">
      <c r="A900" s="395"/>
      <c r="B900" s="5"/>
      <c r="C900" s="412"/>
      <c r="D900" s="395"/>
      <c r="E900" s="395"/>
      <c r="F900" s="395"/>
      <c r="G900" s="395"/>
      <c r="H900" s="39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 ht="24" customHeight="1" x14ac:dyDescent="0.35">
      <c r="A901" s="395"/>
      <c r="B901" s="5"/>
      <c r="C901" s="412"/>
      <c r="D901" s="395"/>
      <c r="E901" s="395"/>
      <c r="F901" s="395"/>
      <c r="G901" s="395"/>
      <c r="H901" s="39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 ht="24" customHeight="1" x14ac:dyDescent="0.35">
      <c r="A902" s="395"/>
      <c r="B902" s="5"/>
      <c r="C902" s="412"/>
      <c r="D902" s="395"/>
      <c r="E902" s="395"/>
      <c r="F902" s="395"/>
      <c r="G902" s="395"/>
      <c r="H902" s="39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 ht="24" customHeight="1" x14ac:dyDescent="0.35">
      <c r="A903" s="395"/>
      <c r="B903" s="5"/>
      <c r="C903" s="412"/>
      <c r="D903" s="395"/>
      <c r="E903" s="395"/>
      <c r="F903" s="395"/>
      <c r="G903" s="395"/>
      <c r="H903" s="39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 ht="24" customHeight="1" x14ac:dyDescent="0.35">
      <c r="A904" s="395"/>
      <c r="B904" s="5"/>
      <c r="C904" s="412"/>
      <c r="D904" s="395"/>
      <c r="E904" s="395"/>
      <c r="F904" s="395"/>
      <c r="G904" s="395"/>
      <c r="H904" s="39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 ht="24" customHeight="1" x14ac:dyDescent="0.35">
      <c r="A905" s="395"/>
      <c r="B905" s="5"/>
      <c r="C905" s="412"/>
      <c r="D905" s="395"/>
      <c r="E905" s="395"/>
      <c r="F905" s="395"/>
      <c r="G905" s="395"/>
      <c r="H905" s="39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 ht="24" customHeight="1" x14ac:dyDescent="0.35">
      <c r="A906" s="395"/>
      <c r="B906" s="5"/>
      <c r="C906" s="412"/>
      <c r="D906" s="395"/>
      <c r="E906" s="395"/>
      <c r="F906" s="395"/>
      <c r="G906" s="395"/>
      <c r="H906" s="39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 ht="24" customHeight="1" x14ac:dyDescent="0.35">
      <c r="A907" s="395"/>
      <c r="B907" s="5"/>
      <c r="C907" s="412"/>
      <c r="D907" s="395"/>
      <c r="E907" s="395"/>
      <c r="F907" s="395"/>
      <c r="G907" s="395"/>
      <c r="H907" s="39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 ht="24" customHeight="1" x14ac:dyDescent="0.35">
      <c r="A908" s="395"/>
      <c r="B908" s="5"/>
      <c r="C908" s="412"/>
      <c r="D908" s="395"/>
      <c r="E908" s="395"/>
      <c r="F908" s="395"/>
      <c r="G908" s="395"/>
      <c r="H908" s="39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 ht="24" customHeight="1" x14ac:dyDescent="0.35">
      <c r="A909" s="395"/>
      <c r="B909" s="5"/>
      <c r="C909" s="412"/>
      <c r="D909" s="395"/>
      <c r="E909" s="395"/>
      <c r="F909" s="395"/>
      <c r="G909" s="395"/>
      <c r="H909" s="39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 ht="24" customHeight="1" x14ac:dyDescent="0.35">
      <c r="A910" s="395"/>
      <c r="B910" s="5"/>
      <c r="C910" s="412"/>
      <c r="D910" s="395"/>
      <c r="E910" s="395"/>
      <c r="F910" s="395"/>
      <c r="G910" s="395"/>
      <c r="H910" s="39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 ht="24" customHeight="1" x14ac:dyDescent="0.35">
      <c r="A911" s="395"/>
      <c r="B911" s="5"/>
      <c r="C911" s="412"/>
      <c r="D911" s="395"/>
      <c r="E911" s="395"/>
      <c r="F911" s="395"/>
      <c r="G911" s="395"/>
      <c r="H911" s="39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 ht="24" customHeight="1" x14ac:dyDescent="0.35">
      <c r="A912" s="395"/>
      <c r="B912" s="5"/>
      <c r="C912" s="412"/>
      <c r="D912" s="395"/>
      <c r="E912" s="395"/>
      <c r="F912" s="395"/>
      <c r="G912" s="395"/>
      <c r="H912" s="39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 ht="24" customHeight="1" x14ac:dyDescent="0.35">
      <c r="A913" s="395"/>
      <c r="B913" s="5"/>
      <c r="C913" s="412"/>
      <c r="D913" s="395"/>
      <c r="E913" s="395"/>
      <c r="F913" s="395"/>
      <c r="G913" s="395"/>
      <c r="H913" s="39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 ht="24" customHeight="1" x14ac:dyDescent="0.35">
      <c r="A914" s="395"/>
      <c r="B914" s="5"/>
      <c r="C914" s="412"/>
      <c r="D914" s="395"/>
      <c r="E914" s="395"/>
      <c r="F914" s="395"/>
      <c r="G914" s="395"/>
      <c r="H914" s="39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 ht="24" customHeight="1" x14ac:dyDescent="0.35">
      <c r="A915" s="395"/>
      <c r="B915" s="5"/>
      <c r="C915" s="412"/>
      <c r="D915" s="395"/>
      <c r="E915" s="395"/>
      <c r="F915" s="395"/>
      <c r="G915" s="395"/>
      <c r="H915" s="39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 ht="24" customHeight="1" x14ac:dyDescent="0.35">
      <c r="A916" s="395"/>
      <c r="B916" s="5"/>
      <c r="C916" s="412"/>
      <c r="D916" s="395"/>
      <c r="E916" s="395"/>
      <c r="F916" s="395"/>
      <c r="G916" s="395"/>
      <c r="H916" s="39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 ht="24" customHeight="1" x14ac:dyDescent="0.35">
      <c r="A917" s="395"/>
      <c r="B917" s="5"/>
      <c r="C917" s="412"/>
      <c r="D917" s="395"/>
      <c r="E917" s="395"/>
      <c r="F917" s="395"/>
      <c r="G917" s="395"/>
      <c r="H917" s="39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 ht="24" customHeight="1" x14ac:dyDescent="0.35">
      <c r="A918" s="395"/>
      <c r="B918" s="5"/>
      <c r="C918" s="412"/>
      <c r="D918" s="395"/>
      <c r="E918" s="395"/>
      <c r="F918" s="395"/>
      <c r="G918" s="395"/>
      <c r="H918" s="39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 ht="24" customHeight="1" x14ac:dyDescent="0.35">
      <c r="A919" s="395"/>
      <c r="B919" s="5"/>
      <c r="C919" s="412"/>
      <c r="D919" s="395"/>
      <c r="E919" s="395"/>
      <c r="F919" s="395"/>
      <c r="G919" s="395"/>
      <c r="H919" s="39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 ht="24" customHeight="1" x14ac:dyDescent="0.35">
      <c r="A920" s="395"/>
      <c r="B920" s="5"/>
      <c r="C920" s="412"/>
      <c r="D920" s="395"/>
      <c r="E920" s="395"/>
      <c r="F920" s="395"/>
      <c r="G920" s="395"/>
      <c r="H920" s="39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 ht="24" customHeight="1" x14ac:dyDescent="0.35">
      <c r="A921" s="395"/>
      <c r="B921" s="5"/>
      <c r="C921" s="412"/>
      <c r="D921" s="395"/>
      <c r="E921" s="395"/>
      <c r="F921" s="395"/>
      <c r="G921" s="395"/>
      <c r="H921" s="39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 ht="24" customHeight="1" x14ac:dyDescent="0.35">
      <c r="A922" s="395"/>
      <c r="B922" s="5"/>
      <c r="C922" s="412"/>
      <c r="D922" s="395"/>
      <c r="E922" s="395"/>
      <c r="F922" s="395"/>
      <c r="G922" s="395"/>
      <c r="H922" s="39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 ht="24" customHeight="1" x14ac:dyDescent="0.35">
      <c r="A923" s="395"/>
      <c r="B923" s="5"/>
      <c r="C923" s="412"/>
      <c r="D923" s="395"/>
      <c r="E923" s="395"/>
      <c r="F923" s="395"/>
      <c r="G923" s="395"/>
      <c r="H923" s="39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 ht="24" customHeight="1" x14ac:dyDescent="0.35">
      <c r="A924" s="395"/>
      <c r="B924" s="5"/>
      <c r="C924" s="412"/>
      <c r="D924" s="395"/>
      <c r="E924" s="395"/>
      <c r="F924" s="395"/>
      <c r="G924" s="395"/>
      <c r="H924" s="39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 ht="24" customHeight="1" x14ac:dyDescent="0.35">
      <c r="A925" s="395"/>
      <c r="B925" s="5"/>
      <c r="C925" s="412"/>
      <c r="D925" s="395"/>
      <c r="E925" s="395"/>
      <c r="F925" s="395"/>
      <c r="G925" s="395"/>
      <c r="H925" s="39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1:26" ht="24" customHeight="1" x14ac:dyDescent="0.35">
      <c r="A926" s="395"/>
      <c r="B926" s="5"/>
      <c r="C926" s="412"/>
      <c r="D926" s="395"/>
      <c r="E926" s="395"/>
      <c r="F926" s="395"/>
      <c r="G926" s="395"/>
      <c r="H926" s="39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 ht="24" customHeight="1" x14ac:dyDescent="0.35">
      <c r="A927" s="395"/>
      <c r="B927" s="5"/>
      <c r="C927" s="412"/>
      <c r="D927" s="395"/>
      <c r="E927" s="395"/>
      <c r="F927" s="395"/>
      <c r="G927" s="395"/>
      <c r="H927" s="39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 ht="24" customHeight="1" x14ac:dyDescent="0.35">
      <c r="A928" s="395"/>
      <c r="B928" s="5"/>
      <c r="C928" s="412"/>
      <c r="D928" s="395"/>
      <c r="E928" s="395"/>
      <c r="F928" s="395"/>
      <c r="G928" s="395"/>
      <c r="H928" s="39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 ht="24" customHeight="1" x14ac:dyDescent="0.35">
      <c r="A929" s="395"/>
      <c r="B929" s="5"/>
      <c r="C929" s="412"/>
      <c r="D929" s="395"/>
      <c r="E929" s="395"/>
      <c r="F929" s="395"/>
      <c r="G929" s="395"/>
      <c r="H929" s="39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 ht="24" customHeight="1" x14ac:dyDescent="0.35">
      <c r="A930" s="395"/>
      <c r="B930" s="5"/>
      <c r="C930" s="412"/>
      <c r="D930" s="395"/>
      <c r="E930" s="395"/>
      <c r="F930" s="395"/>
      <c r="G930" s="395"/>
      <c r="H930" s="39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 ht="24" customHeight="1" x14ac:dyDescent="0.35">
      <c r="A931" s="395"/>
      <c r="B931" s="5"/>
      <c r="C931" s="412"/>
      <c r="D931" s="395"/>
      <c r="E931" s="395"/>
      <c r="F931" s="395"/>
      <c r="G931" s="395"/>
      <c r="H931" s="39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 ht="24" customHeight="1" x14ac:dyDescent="0.35">
      <c r="A932" s="395"/>
      <c r="B932" s="5"/>
      <c r="C932" s="412"/>
      <c r="D932" s="395"/>
      <c r="E932" s="395"/>
      <c r="F932" s="395"/>
      <c r="G932" s="395"/>
      <c r="H932" s="39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 ht="24" customHeight="1" x14ac:dyDescent="0.35">
      <c r="A933" s="395"/>
      <c r="B933" s="5"/>
      <c r="C933" s="412"/>
      <c r="D933" s="395"/>
      <c r="E933" s="395"/>
      <c r="F933" s="395"/>
      <c r="G933" s="395"/>
      <c r="H933" s="39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 ht="24" customHeight="1" x14ac:dyDescent="0.35">
      <c r="A934" s="395"/>
      <c r="B934" s="5"/>
      <c r="C934" s="412"/>
      <c r="D934" s="395"/>
      <c r="E934" s="395"/>
      <c r="F934" s="395"/>
      <c r="G934" s="395"/>
      <c r="H934" s="39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 ht="24" customHeight="1" x14ac:dyDescent="0.35">
      <c r="A935" s="395"/>
      <c r="B935" s="5"/>
      <c r="C935" s="412"/>
      <c r="D935" s="395"/>
      <c r="E935" s="395"/>
      <c r="F935" s="395"/>
      <c r="G935" s="395"/>
      <c r="H935" s="39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 ht="24" customHeight="1" x14ac:dyDescent="0.35">
      <c r="A936" s="395"/>
      <c r="B936" s="5"/>
      <c r="C936" s="412"/>
      <c r="D936" s="395"/>
      <c r="E936" s="395"/>
      <c r="F936" s="395"/>
      <c r="G936" s="395"/>
      <c r="H936" s="39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 ht="24" customHeight="1" x14ac:dyDescent="0.35">
      <c r="A937" s="395"/>
      <c r="B937" s="5"/>
      <c r="C937" s="412"/>
      <c r="D937" s="395"/>
      <c r="E937" s="395"/>
      <c r="F937" s="395"/>
      <c r="G937" s="395"/>
      <c r="H937" s="39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 ht="24" customHeight="1" x14ac:dyDescent="0.35">
      <c r="A938" s="395"/>
      <c r="B938" s="5"/>
      <c r="C938" s="412"/>
      <c r="D938" s="395"/>
      <c r="E938" s="395"/>
      <c r="F938" s="395"/>
      <c r="G938" s="395"/>
      <c r="H938" s="39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 ht="24" customHeight="1" x14ac:dyDescent="0.35">
      <c r="A939" s="395"/>
      <c r="B939" s="5"/>
      <c r="C939" s="412"/>
      <c r="D939" s="395"/>
      <c r="E939" s="395"/>
      <c r="F939" s="395"/>
      <c r="G939" s="395"/>
      <c r="H939" s="39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 ht="24" customHeight="1" x14ac:dyDescent="0.35">
      <c r="A940" s="395"/>
      <c r="B940" s="5"/>
      <c r="C940" s="412"/>
      <c r="D940" s="395"/>
      <c r="E940" s="395"/>
      <c r="F940" s="395"/>
      <c r="G940" s="395"/>
      <c r="H940" s="39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 ht="24" customHeight="1" x14ac:dyDescent="0.35">
      <c r="A941" s="395"/>
      <c r="B941" s="5"/>
      <c r="C941" s="412"/>
      <c r="D941" s="395"/>
      <c r="E941" s="395"/>
      <c r="F941" s="395"/>
      <c r="G941" s="395"/>
      <c r="H941" s="39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 ht="24" customHeight="1" x14ac:dyDescent="0.35">
      <c r="A942" s="395"/>
      <c r="B942" s="5"/>
      <c r="C942" s="412"/>
      <c r="D942" s="395"/>
      <c r="E942" s="395"/>
      <c r="F942" s="395"/>
      <c r="G942" s="395"/>
      <c r="H942" s="39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 ht="24" customHeight="1" x14ac:dyDescent="0.35">
      <c r="A943" s="395"/>
      <c r="B943" s="5"/>
      <c r="C943" s="412"/>
      <c r="D943" s="395"/>
      <c r="E943" s="395"/>
      <c r="F943" s="395"/>
      <c r="G943" s="395"/>
      <c r="H943" s="39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 ht="24" customHeight="1" x14ac:dyDescent="0.35">
      <c r="A944" s="395"/>
      <c r="B944" s="5"/>
      <c r="C944" s="412"/>
      <c r="D944" s="395"/>
      <c r="E944" s="395"/>
      <c r="F944" s="395"/>
      <c r="G944" s="395"/>
      <c r="H944" s="39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 ht="24" customHeight="1" x14ac:dyDescent="0.35">
      <c r="A945" s="395"/>
      <c r="B945" s="5"/>
      <c r="C945" s="412"/>
      <c r="D945" s="395"/>
      <c r="E945" s="395"/>
      <c r="F945" s="395"/>
      <c r="G945" s="395"/>
      <c r="H945" s="39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 ht="24" customHeight="1" x14ac:dyDescent="0.35">
      <c r="A946" s="395"/>
      <c r="B946" s="5"/>
      <c r="C946" s="412"/>
      <c r="D946" s="395"/>
      <c r="E946" s="395"/>
      <c r="F946" s="395"/>
      <c r="G946" s="395"/>
      <c r="H946" s="39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 ht="24" customHeight="1" x14ac:dyDescent="0.35">
      <c r="A947" s="395"/>
      <c r="B947" s="5"/>
      <c r="C947" s="412"/>
      <c r="D947" s="395"/>
      <c r="E947" s="395"/>
      <c r="F947" s="395"/>
      <c r="G947" s="395"/>
      <c r="H947" s="39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 ht="24" customHeight="1" x14ac:dyDescent="0.35">
      <c r="A948" s="395"/>
      <c r="B948" s="5"/>
      <c r="C948" s="412"/>
      <c r="D948" s="395"/>
      <c r="E948" s="395"/>
      <c r="F948" s="395"/>
      <c r="G948" s="395"/>
      <c r="H948" s="39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 ht="24" customHeight="1" x14ac:dyDescent="0.35">
      <c r="A949" s="395"/>
      <c r="B949" s="5"/>
      <c r="C949" s="412"/>
      <c r="D949" s="395"/>
      <c r="E949" s="395"/>
      <c r="F949" s="395"/>
      <c r="G949" s="395"/>
      <c r="H949" s="39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 ht="24" customHeight="1" x14ac:dyDescent="0.35">
      <c r="A950" s="395"/>
      <c r="B950" s="5"/>
      <c r="C950" s="412"/>
      <c r="D950" s="395"/>
      <c r="E950" s="395"/>
      <c r="F950" s="395"/>
      <c r="G950" s="395"/>
      <c r="H950" s="39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 ht="24" customHeight="1" x14ac:dyDescent="0.35">
      <c r="A951" s="395"/>
      <c r="B951" s="5"/>
      <c r="C951" s="412"/>
      <c r="D951" s="395"/>
      <c r="E951" s="395"/>
      <c r="F951" s="395"/>
      <c r="G951" s="395"/>
      <c r="H951" s="39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 ht="24" customHeight="1" x14ac:dyDescent="0.35">
      <c r="A952" s="395"/>
      <c r="B952" s="5"/>
      <c r="C952" s="412"/>
      <c r="D952" s="395"/>
      <c r="E952" s="395"/>
      <c r="F952" s="395"/>
      <c r="G952" s="395"/>
      <c r="H952" s="39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 ht="24" customHeight="1" x14ac:dyDescent="0.35">
      <c r="A953" s="395"/>
      <c r="B953" s="5"/>
      <c r="C953" s="412"/>
      <c r="D953" s="395"/>
      <c r="E953" s="395"/>
      <c r="F953" s="395"/>
      <c r="G953" s="395"/>
      <c r="H953" s="39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 ht="24" customHeight="1" x14ac:dyDescent="0.35">
      <c r="A954" s="395"/>
      <c r="B954" s="5"/>
      <c r="C954" s="412"/>
      <c r="D954" s="395"/>
      <c r="E954" s="395"/>
      <c r="F954" s="395"/>
      <c r="G954" s="395"/>
      <c r="H954" s="39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 ht="24" customHeight="1" x14ac:dyDescent="0.35">
      <c r="A955" s="395"/>
      <c r="B955" s="5"/>
      <c r="C955" s="412"/>
      <c r="D955" s="395"/>
      <c r="E955" s="395"/>
      <c r="F955" s="395"/>
      <c r="G955" s="395"/>
      <c r="H955" s="39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 ht="24" customHeight="1" x14ac:dyDescent="0.35">
      <c r="A956" s="395"/>
      <c r="B956" s="5"/>
      <c r="C956" s="412"/>
      <c r="D956" s="395"/>
      <c r="E956" s="395"/>
      <c r="F956" s="395"/>
      <c r="G956" s="395"/>
      <c r="H956" s="39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 ht="24" customHeight="1" x14ac:dyDescent="0.35">
      <c r="A957" s="395"/>
      <c r="B957" s="5"/>
      <c r="C957" s="412"/>
      <c r="D957" s="395"/>
      <c r="E957" s="395"/>
      <c r="F957" s="395"/>
      <c r="G957" s="395"/>
      <c r="H957" s="39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 ht="24" customHeight="1" x14ac:dyDescent="0.35">
      <c r="A958" s="395"/>
      <c r="B958" s="5"/>
      <c r="C958" s="412"/>
      <c r="D958" s="395"/>
      <c r="E958" s="395"/>
      <c r="F958" s="395"/>
      <c r="G958" s="395"/>
      <c r="H958" s="39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 ht="24" customHeight="1" x14ac:dyDescent="0.35">
      <c r="A959" s="395"/>
      <c r="B959" s="5"/>
      <c r="C959" s="412"/>
      <c r="D959" s="395"/>
      <c r="E959" s="395"/>
      <c r="F959" s="395"/>
      <c r="G959" s="395"/>
      <c r="H959" s="39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 ht="24" customHeight="1" x14ac:dyDescent="0.35">
      <c r="A960" s="395"/>
      <c r="B960" s="5"/>
      <c r="C960" s="412"/>
      <c r="D960" s="395"/>
      <c r="E960" s="395"/>
      <c r="F960" s="395"/>
      <c r="G960" s="395"/>
      <c r="H960" s="39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 ht="24" customHeight="1" x14ac:dyDescent="0.35">
      <c r="A961" s="395"/>
      <c r="B961" s="5"/>
      <c r="C961" s="412"/>
      <c r="D961" s="395"/>
      <c r="E961" s="395"/>
      <c r="F961" s="395"/>
      <c r="G961" s="395"/>
      <c r="H961" s="39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 ht="24" customHeight="1" x14ac:dyDescent="0.35">
      <c r="A962" s="395"/>
      <c r="B962" s="5"/>
      <c r="C962" s="412"/>
      <c r="D962" s="395"/>
      <c r="E962" s="395"/>
      <c r="F962" s="395"/>
      <c r="G962" s="395"/>
      <c r="H962" s="39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 ht="24" customHeight="1" x14ac:dyDescent="0.35">
      <c r="A963" s="395"/>
      <c r="B963" s="5"/>
      <c r="C963" s="412"/>
      <c r="D963" s="395"/>
      <c r="E963" s="395"/>
      <c r="F963" s="395"/>
      <c r="G963" s="395"/>
      <c r="H963" s="39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 ht="24" customHeight="1" x14ac:dyDescent="0.35">
      <c r="A964" s="395"/>
      <c r="B964" s="5"/>
      <c r="C964" s="412"/>
      <c r="D964" s="395"/>
      <c r="E964" s="395"/>
      <c r="F964" s="395"/>
      <c r="G964" s="395"/>
      <c r="H964" s="39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 ht="24" customHeight="1" x14ac:dyDescent="0.35">
      <c r="A965" s="395"/>
      <c r="B965" s="5"/>
      <c r="C965" s="412"/>
      <c r="D965" s="395"/>
      <c r="E965" s="395"/>
      <c r="F965" s="395"/>
      <c r="G965" s="395"/>
      <c r="H965" s="39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 ht="24" customHeight="1" x14ac:dyDescent="0.35">
      <c r="A966" s="395"/>
      <c r="B966" s="5"/>
      <c r="C966" s="412"/>
      <c r="D966" s="395"/>
      <c r="E966" s="395"/>
      <c r="F966" s="395"/>
      <c r="G966" s="395"/>
      <c r="H966" s="39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 ht="24" customHeight="1" x14ac:dyDescent="0.35">
      <c r="A967" s="395"/>
      <c r="B967" s="5"/>
      <c r="C967" s="412"/>
      <c r="D967" s="395"/>
      <c r="E967" s="395"/>
      <c r="F967" s="395"/>
      <c r="G967" s="395"/>
      <c r="H967" s="39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 ht="24" customHeight="1" x14ac:dyDescent="0.35">
      <c r="A968" s="395"/>
      <c r="B968" s="5"/>
      <c r="C968" s="412"/>
      <c r="D968" s="395"/>
      <c r="E968" s="395"/>
      <c r="F968" s="395"/>
      <c r="G968" s="395"/>
      <c r="H968" s="39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 ht="24" customHeight="1" x14ac:dyDescent="0.35">
      <c r="A969" s="395"/>
      <c r="B969" s="5"/>
      <c r="C969" s="412"/>
      <c r="D969" s="395"/>
      <c r="E969" s="395"/>
      <c r="F969" s="395"/>
      <c r="G969" s="395"/>
      <c r="H969" s="39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 ht="24" customHeight="1" x14ac:dyDescent="0.35">
      <c r="A970" s="395"/>
      <c r="B970" s="5"/>
      <c r="C970" s="412"/>
      <c r="D970" s="395"/>
      <c r="E970" s="395"/>
      <c r="F970" s="395"/>
      <c r="G970" s="395"/>
      <c r="H970" s="39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 ht="24" customHeight="1" x14ac:dyDescent="0.35">
      <c r="A971" s="395"/>
      <c r="B971" s="5"/>
      <c r="C971" s="412"/>
      <c r="D971" s="395"/>
      <c r="E971" s="395"/>
      <c r="F971" s="395"/>
      <c r="G971" s="395"/>
      <c r="H971" s="39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 ht="24" customHeight="1" x14ac:dyDescent="0.35">
      <c r="A972" s="395"/>
      <c r="B972" s="5"/>
      <c r="C972" s="412"/>
      <c r="D972" s="395"/>
      <c r="E972" s="395"/>
      <c r="F972" s="395"/>
      <c r="G972" s="395"/>
      <c r="H972" s="39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 ht="24" customHeight="1" x14ac:dyDescent="0.35">
      <c r="A973" s="395"/>
      <c r="B973" s="5"/>
      <c r="C973" s="412"/>
      <c r="D973" s="395"/>
      <c r="E973" s="395"/>
      <c r="F973" s="395"/>
      <c r="G973" s="395"/>
      <c r="H973" s="39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 ht="24" customHeight="1" x14ac:dyDescent="0.35">
      <c r="A974" s="395"/>
      <c r="B974" s="5"/>
      <c r="C974" s="412"/>
      <c r="D974" s="395"/>
      <c r="E974" s="395"/>
      <c r="F974" s="395"/>
      <c r="G974" s="395"/>
      <c r="H974" s="39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 ht="24" customHeight="1" x14ac:dyDescent="0.35">
      <c r="A975" s="395"/>
      <c r="B975" s="5"/>
      <c r="C975" s="412"/>
      <c r="D975" s="395"/>
      <c r="E975" s="395"/>
      <c r="F975" s="395"/>
      <c r="G975" s="395"/>
      <c r="H975" s="39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 ht="24" customHeight="1" x14ac:dyDescent="0.35">
      <c r="A976" s="395"/>
      <c r="B976" s="5"/>
      <c r="C976" s="412"/>
      <c r="D976" s="395"/>
      <c r="E976" s="395"/>
      <c r="F976" s="395"/>
      <c r="G976" s="395"/>
      <c r="H976" s="39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 ht="24" customHeight="1" x14ac:dyDescent="0.35">
      <c r="A977" s="395"/>
      <c r="B977" s="5"/>
      <c r="C977" s="412"/>
      <c r="D977" s="395"/>
      <c r="E977" s="395"/>
      <c r="F977" s="395"/>
      <c r="G977" s="395"/>
      <c r="H977" s="39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1:26" ht="24" customHeight="1" x14ac:dyDescent="0.35">
      <c r="A978" s="395"/>
      <c r="B978" s="5"/>
      <c r="C978" s="412"/>
      <c r="D978" s="395"/>
      <c r="E978" s="395"/>
      <c r="F978" s="395"/>
      <c r="G978" s="395"/>
      <c r="H978" s="39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spans="1:26" ht="24" customHeight="1" x14ac:dyDescent="0.35">
      <c r="A979" s="395"/>
      <c r="B979" s="5"/>
      <c r="C979" s="412"/>
      <c r="D979" s="395"/>
      <c r="E979" s="395"/>
      <c r="F979" s="395"/>
      <c r="G979" s="395"/>
      <c r="H979" s="39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spans="1:26" ht="24" customHeight="1" x14ac:dyDescent="0.35">
      <c r="A980" s="395"/>
      <c r="B980" s="5"/>
      <c r="C980" s="412"/>
      <c r="D980" s="395"/>
      <c r="E980" s="395"/>
      <c r="F980" s="395"/>
      <c r="G980" s="395"/>
      <c r="H980" s="39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spans="1:26" ht="24" customHeight="1" x14ac:dyDescent="0.35">
      <c r="A981" s="395"/>
      <c r="B981" s="5"/>
      <c r="C981" s="412"/>
      <c r="D981" s="395"/>
      <c r="E981" s="395"/>
      <c r="F981" s="395"/>
      <c r="G981" s="395"/>
      <c r="H981" s="39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spans="1:26" ht="24" customHeight="1" x14ac:dyDescent="0.35">
      <c r="A982" s="395"/>
      <c r="B982" s="5"/>
      <c r="C982" s="412"/>
      <c r="D982" s="395"/>
      <c r="E982" s="395"/>
      <c r="F982" s="395"/>
      <c r="G982" s="395"/>
      <c r="H982" s="39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spans="1:26" ht="24" customHeight="1" x14ac:dyDescent="0.35">
      <c r="A983" s="395"/>
      <c r="B983" s="5"/>
      <c r="C983" s="412"/>
      <c r="D983" s="395"/>
      <c r="E983" s="395"/>
      <c r="F983" s="395"/>
      <c r="G983" s="395"/>
      <c r="H983" s="39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spans="1:26" ht="24" customHeight="1" x14ac:dyDescent="0.35">
      <c r="A984" s="395"/>
      <c r="B984" s="5"/>
      <c r="C984" s="412"/>
      <c r="D984" s="395"/>
      <c r="E984" s="395"/>
      <c r="F984" s="395"/>
      <c r="G984" s="395"/>
      <c r="H984" s="39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spans="1:26" ht="24" customHeight="1" x14ac:dyDescent="0.35">
      <c r="A985" s="395"/>
      <c r="B985" s="5"/>
      <c r="C985" s="412"/>
      <c r="D985" s="395"/>
      <c r="E985" s="395"/>
      <c r="F985" s="395"/>
      <c r="G985" s="395"/>
      <c r="H985" s="39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spans="1:26" ht="24" customHeight="1" x14ac:dyDescent="0.35">
      <c r="A986" s="395"/>
      <c r="B986" s="5"/>
      <c r="C986" s="412"/>
      <c r="D986" s="395"/>
      <c r="E986" s="395"/>
      <c r="F986" s="395"/>
      <c r="G986" s="395"/>
      <c r="H986" s="39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spans="1:26" ht="24" customHeight="1" x14ac:dyDescent="0.35">
      <c r="A987" s="395"/>
      <c r="B987" s="5"/>
      <c r="C987" s="412"/>
      <c r="D987" s="395"/>
      <c r="E987" s="395"/>
      <c r="F987" s="395"/>
      <c r="G987" s="395"/>
      <c r="H987" s="39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spans="1:26" ht="24" customHeight="1" x14ac:dyDescent="0.35">
      <c r="A988" s="395"/>
      <c r="B988" s="5"/>
      <c r="C988" s="412"/>
      <c r="D988" s="395"/>
      <c r="E988" s="395"/>
      <c r="F988" s="395"/>
      <c r="G988" s="395"/>
      <c r="H988" s="39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spans="1:26" ht="24" customHeight="1" x14ac:dyDescent="0.35">
      <c r="A989" s="395"/>
      <c r="B989" s="5"/>
      <c r="C989" s="412"/>
      <c r="D989" s="395"/>
      <c r="E989" s="395"/>
      <c r="F989" s="395"/>
      <c r="G989" s="395"/>
      <c r="H989" s="39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spans="1:26" ht="24" customHeight="1" x14ac:dyDescent="0.35">
      <c r="A990" s="395"/>
      <c r="B990" s="5"/>
      <c r="C990" s="412"/>
      <c r="D990" s="395"/>
      <c r="E990" s="395"/>
      <c r="F990" s="395"/>
      <c r="G990" s="395"/>
      <c r="H990" s="39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spans="1:26" ht="24" customHeight="1" x14ac:dyDescent="0.35">
      <c r="A991" s="395"/>
      <c r="B991" s="5"/>
      <c r="C991" s="412"/>
      <c r="D991" s="395"/>
      <c r="E991" s="395"/>
      <c r="F991" s="395"/>
      <c r="G991" s="395"/>
      <c r="H991" s="39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spans="1:26" ht="24" customHeight="1" x14ac:dyDescent="0.35">
      <c r="A992" s="395"/>
      <c r="B992" s="5"/>
      <c r="C992" s="412"/>
      <c r="D992" s="395"/>
      <c r="E992" s="395"/>
      <c r="F992" s="395"/>
      <c r="G992" s="395"/>
      <c r="H992" s="39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spans="1:26" ht="24" customHeight="1" x14ac:dyDescent="0.35">
      <c r="A993" s="395"/>
      <c r="B993" s="5"/>
      <c r="C993" s="412"/>
      <c r="D993" s="395"/>
      <c r="E993" s="395"/>
      <c r="F993" s="395"/>
      <c r="G993" s="395"/>
      <c r="H993" s="39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spans="1:26" ht="24" customHeight="1" x14ac:dyDescent="0.35">
      <c r="A994" s="395"/>
      <c r="B994" s="5"/>
      <c r="C994" s="412"/>
      <c r="D994" s="395"/>
      <c r="E994" s="395"/>
      <c r="F994" s="395"/>
      <c r="G994" s="395"/>
      <c r="H994" s="39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spans="1:26" ht="24" customHeight="1" x14ac:dyDescent="0.35">
      <c r="A995" s="395"/>
      <c r="B995" s="5"/>
      <c r="C995" s="412"/>
      <c r="D995" s="395"/>
      <c r="E995" s="395"/>
      <c r="F995" s="395"/>
      <c r="G995" s="395"/>
      <c r="H995" s="39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spans="1:26" ht="24" customHeight="1" x14ac:dyDescent="0.35">
      <c r="A996" s="395"/>
      <c r="B996" s="5"/>
      <c r="C996" s="412"/>
      <c r="D996" s="395"/>
      <c r="E996" s="395"/>
      <c r="F996" s="395"/>
      <c r="G996" s="395"/>
      <c r="H996" s="39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spans="1:26" ht="24" customHeight="1" x14ac:dyDescent="0.35">
      <c r="A997" s="395"/>
      <c r="B997" s="5"/>
      <c r="C997" s="412"/>
      <c r="D997" s="395"/>
      <c r="E997" s="395"/>
      <c r="F997" s="395"/>
      <c r="G997" s="395"/>
      <c r="H997" s="39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spans="1:26" ht="24" customHeight="1" x14ac:dyDescent="0.35">
      <c r="A998" s="395"/>
      <c r="B998" s="5"/>
      <c r="C998" s="412"/>
      <c r="D998" s="395"/>
      <c r="E998" s="395"/>
      <c r="F998" s="395"/>
      <c r="G998" s="395"/>
      <c r="H998" s="39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spans="1:26" ht="24" customHeight="1" x14ac:dyDescent="0.35">
      <c r="A999" s="395"/>
      <c r="B999" s="5"/>
      <c r="C999" s="412"/>
      <c r="D999" s="395"/>
      <c r="E999" s="395"/>
      <c r="F999" s="395"/>
      <c r="G999" s="395"/>
      <c r="H999" s="39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spans="1:26" ht="24" customHeight="1" x14ac:dyDescent="0.35">
      <c r="A1000" s="395"/>
      <c r="B1000" s="5"/>
      <c r="C1000" s="412"/>
      <c r="D1000" s="395"/>
      <c r="E1000" s="395"/>
      <c r="F1000" s="395"/>
      <c r="G1000" s="395"/>
      <c r="H1000" s="39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sheetProtection algorithmName="SHA-512" hashValue="JvhRpLn5VqgFHLXEsZCTvFSynO0bc3TLwAWnVofnN3jE6g33ga/CNoKttzyRURj74HWGBCyFa+ouxU/CcdOvTA==" saltValue="c3fn8/WzbyOfYSLDd6aDXw==" spinCount="100000" sheet="1" objects="1" scenarios="1"/>
  <sortState xmlns:xlrd2="http://schemas.microsoft.com/office/spreadsheetml/2017/richdata2" ref="A4:H200">
    <sortCondition ref="A4:A200"/>
  </sortState>
  <mergeCells count="2">
    <mergeCell ref="A1:G1"/>
    <mergeCell ref="D2:E2"/>
  </mergeCells>
  <phoneticPr fontId="32" type="noConversion"/>
  <pageMargins left="0.7" right="0.7" top="0.75" bottom="0.75" header="0.3" footer="0.3"/>
  <pageSetup paperSize="9" scale="76" orientation="portrait" horizontalDpi="4294967292" r:id="rId1"/>
  <rowBreaks count="1" manualBreakCount="1">
    <brk id="196" max="7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943AAD-BB09-4680-917A-79DF40469E44}">
  <sheetPr>
    <tabColor rgb="FF7030A0"/>
  </sheetPr>
  <dimension ref="A1:DY492"/>
  <sheetViews>
    <sheetView view="pageBreakPreview" zoomScale="59" zoomScaleSheetLayoutView="59" workbookViewId="0">
      <pane xSplit="4" ySplit="8" topLeftCell="E30" activePane="bottomRight" state="frozen"/>
      <selection activeCell="V60" sqref="U52:V60"/>
      <selection pane="topRight" activeCell="V60" sqref="U52:V60"/>
      <selection pane="bottomLeft" activeCell="V60" sqref="U52:V60"/>
      <selection pane="bottomRight" activeCell="V60" sqref="U52:V60"/>
    </sheetView>
  </sheetViews>
  <sheetFormatPr defaultColWidth="9.28515625" defaultRowHeight="21" x14ac:dyDescent="0.35"/>
  <cols>
    <col min="1" max="1" width="3.5703125" style="85" customWidth="1"/>
    <col min="2" max="2" width="17.42578125" style="85" customWidth="1"/>
    <col min="3" max="3" width="8.42578125" style="85" customWidth="1"/>
    <col min="4" max="4" width="22.42578125" style="85" customWidth="1"/>
    <col min="5" max="5" width="15.28515625" style="85" customWidth="1"/>
    <col min="6" max="6" width="15.42578125" style="85" customWidth="1"/>
    <col min="7" max="7" width="9.28515625" style="87" customWidth="1"/>
    <col min="8" max="8" width="20.42578125" style="85" customWidth="1"/>
    <col min="9" max="9" width="8.28515625" style="87" customWidth="1"/>
    <col min="10" max="11" width="5" style="85" customWidth="1"/>
    <col min="12" max="12" width="9.28515625" style="87" customWidth="1"/>
    <col min="13" max="13" width="20.42578125" style="85" customWidth="1"/>
    <col min="14" max="14" width="8.28515625" style="87" customWidth="1"/>
    <col min="15" max="16" width="5" style="85" customWidth="1"/>
    <col min="17" max="17" width="9.28515625" style="87" customWidth="1"/>
    <col min="18" max="18" width="20.42578125" style="85" customWidth="1"/>
    <col min="19" max="19" width="8.28515625" style="87" customWidth="1"/>
    <col min="20" max="21" width="5" style="85" customWidth="1"/>
    <col min="22" max="22" width="9.28515625" style="87" customWidth="1"/>
    <col min="23" max="23" width="20.42578125" style="85" customWidth="1"/>
    <col min="24" max="24" width="8.28515625" style="87" customWidth="1"/>
    <col min="25" max="26" width="5" style="85" customWidth="1"/>
    <col min="27" max="27" width="9.28515625" style="87" customWidth="1"/>
    <col min="28" max="28" width="20.42578125" style="85" customWidth="1"/>
    <col min="29" max="29" width="8.28515625" style="87" customWidth="1"/>
    <col min="30" max="31" width="5" style="85" customWidth="1"/>
    <col min="32" max="32" width="9.28515625" style="87" customWidth="1"/>
    <col min="33" max="33" width="20.42578125" style="85" customWidth="1"/>
    <col min="34" max="34" width="8.28515625" style="87" customWidth="1"/>
    <col min="35" max="36" width="5" style="85" customWidth="1"/>
    <col min="37" max="37" width="9.28515625" style="87" customWidth="1"/>
    <col min="38" max="38" width="20.42578125" style="85" customWidth="1"/>
    <col min="39" max="39" width="8.28515625" style="87" customWidth="1"/>
    <col min="40" max="41" width="5" style="85" customWidth="1"/>
    <col min="42" max="42" width="9.28515625" style="87" customWidth="1"/>
    <col min="43" max="43" width="20.42578125" style="85" customWidth="1"/>
    <col min="44" max="44" width="8.28515625" style="87" customWidth="1"/>
    <col min="45" max="46" width="5" style="85" customWidth="1"/>
    <col min="47" max="47" width="9.28515625" style="87" customWidth="1"/>
    <col min="48" max="48" width="20.42578125" style="85" customWidth="1"/>
    <col min="49" max="49" width="8.28515625" style="87" customWidth="1"/>
    <col min="50" max="50" width="5.42578125" style="85" customWidth="1"/>
    <col min="51" max="51" width="5" style="85" customWidth="1"/>
    <col min="52" max="52" width="9.28515625" style="87" customWidth="1"/>
    <col min="53" max="53" width="20.42578125" style="85" customWidth="1"/>
    <col min="54" max="54" width="8.28515625" style="87" customWidth="1"/>
    <col min="55" max="56" width="5" style="85" customWidth="1"/>
    <col min="57" max="57" width="9.28515625" style="87" customWidth="1"/>
    <col min="58" max="58" width="20.42578125" style="85" customWidth="1"/>
    <col min="59" max="59" width="8.28515625" style="87" customWidth="1"/>
    <col min="60" max="61" width="5" style="85" customWidth="1"/>
    <col min="62" max="62" width="9.28515625" style="87" customWidth="1"/>
    <col min="63" max="63" width="20.42578125" style="85" customWidth="1"/>
    <col min="64" max="64" width="8.28515625" style="87" customWidth="1"/>
    <col min="65" max="66" width="5" style="85" customWidth="1"/>
    <col min="67" max="67" width="9.28515625" style="87" customWidth="1"/>
    <col min="68" max="68" width="20.42578125" style="85" customWidth="1"/>
    <col min="69" max="69" width="8.28515625" style="87" customWidth="1"/>
    <col min="70" max="71" width="5" style="85" customWidth="1"/>
    <col min="72" max="72" width="9.28515625" style="87" customWidth="1"/>
    <col min="73" max="73" width="20.42578125" style="85" customWidth="1"/>
    <col min="74" max="74" width="8.28515625" style="87" customWidth="1"/>
    <col min="75" max="76" width="5" style="85" customWidth="1"/>
    <col min="77" max="77" width="9.28515625" style="87" customWidth="1"/>
    <col min="78" max="78" width="20.42578125" style="85" customWidth="1"/>
    <col min="79" max="79" width="8.28515625" style="87" customWidth="1"/>
    <col min="80" max="81" width="5" style="85" customWidth="1"/>
    <col min="82" max="82" width="9.28515625" style="87" customWidth="1"/>
    <col min="83" max="83" width="20.42578125" style="85" customWidth="1"/>
    <col min="84" max="84" width="8.28515625" style="87" customWidth="1"/>
    <col min="85" max="86" width="5" style="85" customWidth="1"/>
    <col min="87" max="87" width="9.28515625" style="87" customWidth="1"/>
    <col min="88" max="88" width="20.42578125" style="85" customWidth="1"/>
    <col min="89" max="89" width="8.28515625" style="87" customWidth="1"/>
    <col min="90" max="91" width="5" style="85" customWidth="1"/>
    <col min="92" max="92" width="9.28515625" style="87" customWidth="1"/>
    <col min="93" max="93" width="20.42578125" style="85" customWidth="1"/>
    <col min="94" max="94" width="8.28515625" style="87" customWidth="1"/>
    <col min="95" max="96" width="5" style="85" customWidth="1"/>
    <col min="97" max="97" width="9.28515625" style="87" customWidth="1"/>
    <col min="98" max="98" width="20.42578125" style="85" customWidth="1"/>
    <col min="99" max="99" width="8.28515625" style="87" customWidth="1"/>
    <col min="100" max="101" width="5" style="85" customWidth="1"/>
    <col min="102" max="102" width="9.28515625" style="87" customWidth="1"/>
    <col min="103" max="103" width="20.42578125" style="85" customWidth="1"/>
    <col min="104" max="104" width="8.28515625" style="87" customWidth="1"/>
    <col min="105" max="107" width="5" style="85" customWidth="1"/>
    <col min="108" max="109" width="6.7109375" style="87" customWidth="1"/>
    <col min="110" max="110" width="9.7109375" style="87" customWidth="1"/>
    <col min="111" max="111" width="9.28515625" style="85"/>
    <col min="112" max="129" width="7" style="6" hidden="1" customWidth="1"/>
    <col min="130" max="16384" width="9.28515625" style="85"/>
  </cols>
  <sheetData>
    <row r="1" spans="1:129" s="84" customFormat="1" ht="22.5" customHeight="1" x14ac:dyDescent="0.3">
      <c r="A1" s="289" t="str">
        <f>CONCATENATE("ผลคะแนนพัฒนาความก้าวหน้าทางการเรียนครั้งที่ 1 ปีการศึกษา  ",'01.ข้อมูลเบื้องต้น'!M2)</f>
        <v>ผลคะแนนพัฒนาความก้าวหน้าทางการเรียนครั้งที่ 1 ปีการศึกษา  2567</v>
      </c>
      <c r="B1" s="289"/>
      <c r="C1" s="289"/>
      <c r="D1" s="289"/>
      <c r="E1" s="289"/>
      <c r="F1" s="289"/>
      <c r="G1" s="289"/>
      <c r="H1" s="289"/>
      <c r="I1" s="289"/>
      <c r="J1" s="289"/>
      <c r="K1" s="289"/>
      <c r="L1" s="289"/>
      <c r="M1" s="289"/>
      <c r="N1" s="289"/>
      <c r="O1" s="289"/>
      <c r="P1" s="289"/>
      <c r="Q1" s="289"/>
      <c r="R1" s="289"/>
      <c r="S1" s="289"/>
      <c r="T1" s="289"/>
      <c r="U1" s="289"/>
      <c r="V1" s="289"/>
      <c r="W1" s="289"/>
      <c r="X1" s="289"/>
      <c r="Y1" s="289"/>
      <c r="Z1" s="289"/>
      <c r="AA1" s="289"/>
      <c r="AB1" s="289"/>
      <c r="AC1" s="289"/>
      <c r="AD1" s="289"/>
      <c r="AE1" s="289"/>
      <c r="AF1" s="289"/>
      <c r="AG1" s="289"/>
      <c r="AH1" s="289"/>
      <c r="AI1" s="289"/>
      <c r="AJ1" s="289"/>
      <c r="AK1" s="289"/>
      <c r="AL1" s="289"/>
      <c r="AM1" s="289"/>
      <c r="AN1" s="289"/>
      <c r="AO1" s="289"/>
      <c r="AP1" s="289"/>
      <c r="AQ1" s="289"/>
      <c r="AR1" s="289"/>
      <c r="AS1" s="289"/>
      <c r="AT1" s="289"/>
      <c r="AU1" s="289"/>
      <c r="AV1" s="289"/>
      <c r="AW1" s="289"/>
      <c r="AX1" s="289"/>
      <c r="AY1" s="289"/>
      <c r="AZ1" s="289"/>
      <c r="BA1" s="289"/>
      <c r="BB1" s="289"/>
      <c r="BC1" s="289"/>
      <c r="BD1" s="289"/>
      <c r="BE1" s="289"/>
      <c r="BF1" s="289"/>
      <c r="BG1" s="289"/>
      <c r="BH1" s="289"/>
      <c r="BI1" s="289"/>
      <c r="BJ1" s="289"/>
      <c r="BK1" s="289"/>
      <c r="BL1" s="289"/>
      <c r="BM1" s="289"/>
      <c r="BN1" s="289"/>
      <c r="BO1" s="289"/>
      <c r="BP1" s="289"/>
      <c r="BQ1" s="289"/>
      <c r="BR1" s="289"/>
      <c r="BS1" s="289"/>
      <c r="BT1" s="289"/>
      <c r="BU1" s="289"/>
      <c r="BV1" s="289"/>
      <c r="BW1" s="289"/>
      <c r="BX1" s="289"/>
      <c r="BY1" s="289"/>
      <c r="BZ1" s="289"/>
      <c r="CA1" s="289"/>
      <c r="CB1" s="289"/>
      <c r="CC1" s="289"/>
      <c r="CD1" s="289"/>
      <c r="CE1" s="289"/>
      <c r="CF1" s="289"/>
      <c r="CG1" s="289"/>
      <c r="CH1" s="289"/>
      <c r="CI1" s="289"/>
      <c r="CJ1" s="289"/>
      <c r="CK1" s="289"/>
      <c r="CL1" s="289"/>
      <c r="CM1" s="289"/>
      <c r="CN1" s="289"/>
      <c r="CO1" s="289"/>
      <c r="CP1" s="289"/>
      <c r="CQ1" s="289"/>
      <c r="CR1" s="289"/>
      <c r="CS1" s="289"/>
      <c r="CT1" s="289"/>
      <c r="CU1" s="289"/>
      <c r="CV1" s="289"/>
      <c r="CW1" s="289"/>
      <c r="CX1" s="289"/>
      <c r="CY1" s="289"/>
      <c r="CZ1" s="289"/>
      <c r="DA1" s="289"/>
      <c r="DB1" s="289"/>
      <c r="DC1" s="289"/>
      <c r="DD1" s="133"/>
      <c r="DE1" s="133"/>
      <c r="DF1" s="133"/>
      <c r="DH1" s="6">
        <f>COLUMN(DH1)</f>
        <v>112</v>
      </c>
      <c r="DI1" s="6">
        <f t="shared" ref="DI1:DY1" si="0">COLUMN(DI1)</f>
        <v>113</v>
      </c>
      <c r="DJ1" s="6">
        <f t="shared" si="0"/>
        <v>114</v>
      </c>
      <c r="DK1" s="6">
        <f t="shared" si="0"/>
        <v>115</v>
      </c>
      <c r="DL1" s="6">
        <f t="shared" si="0"/>
        <v>116</v>
      </c>
      <c r="DM1" s="6">
        <f t="shared" si="0"/>
        <v>117</v>
      </c>
      <c r="DN1" s="6">
        <f t="shared" si="0"/>
        <v>118</v>
      </c>
      <c r="DO1" s="6">
        <f t="shared" si="0"/>
        <v>119</v>
      </c>
      <c r="DP1" s="6">
        <f t="shared" si="0"/>
        <v>120</v>
      </c>
      <c r="DQ1" s="6">
        <f t="shared" si="0"/>
        <v>121</v>
      </c>
      <c r="DR1" s="6">
        <f t="shared" si="0"/>
        <v>122</v>
      </c>
      <c r="DS1" s="6">
        <f t="shared" si="0"/>
        <v>123</v>
      </c>
      <c r="DT1" s="6">
        <f t="shared" si="0"/>
        <v>124</v>
      </c>
      <c r="DU1" s="6">
        <f t="shared" si="0"/>
        <v>125</v>
      </c>
      <c r="DV1" s="6">
        <f t="shared" si="0"/>
        <v>126</v>
      </c>
      <c r="DW1" s="6">
        <f t="shared" si="0"/>
        <v>127</v>
      </c>
      <c r="DX1" s="6">
        <f t="shared" si="0"/>
        <v>128</v>
      </c>
      <c r="DY1" s="6">
        <f t="shared" si="0"/>
        <v>129</v>
      </c>
    </row>
    <row r="2" spans="1:129" s="84" customFormat="1" ht="22.5" customHeight="1" x14ac:dyDescent="0.3">
      <c r="A2" s="289" t="s">
        <v>679</v>
      </c>
      <c r="B2" s="289"/>
      <c r="C2" s="289"/>
      <c r="D2" s="289"/>
      <c r="E2" s="289"/>
      <c r="F2" s="289"/>
      <c r="G2" s="289"/>
      <c r="H2" s="289"/>
      <c r="I2" s="289"/>
      <c r="J2" s="289"/>
      <c r="K2" s="289"/>
      <c r="L2" s="289"/>
      <c r="M2" s="289"/>
      <c r="N2" s="289"/>
      <c r="O2" s="289"/>
      <c r="P2" s="289"/>
      <c r="Q2" s="289"/>
      <c r="R2" s="289"/>
      <c r="S2" s="289"/>
      <c r="T2" s="289"/>
      <c r="U2" s="289"/>
      <c r="V2" s="289"/>
      <c r="W2" s="289"/>
      <c r="X2" s="289"/>
      <c r="Y2" s="289"/>
      <c r="Z2" s="289"/>
      <c r="AA2" s="289"/>
      <c r="AB2" s="289"/>
      <c r="AC2" s="289"/>
      <c r="AD2" s="289"/>
      <c r="AE2" s="289"/>
      <c r="AF2" s="289"/>
      <c r="AG2" s="289"/>
      <c r="AH2" s="289"/>
      <c r="AI2" s="289"/>
      <c r="AJ2" s="289"/>
      <c r="AK2" s="289"/>
      <c r="AL2" s="289"/>
      <c r="AM2" s="289"/>
      <c r="AN2" s="289"/>
      <c r="AO2" s="289"/>
      <c r="AP2" s="289"/>
      <c r="AQ2" s="289"/>
      <c r="AR2" s="289"/>
      <c r="AS2" s="289"/>
      <c r="AT2" s="289"/>
      <c r="AU2" s="289"/>
      <c r="AV2" s="289"/>
      <c r="AW2" s="289"/>
      <c r="AX2" s="289"/>
      <c r="AY2" s="289"/>
      <c r="AZ2" s="289"/>
      <c r="BA2" s="289"/>
      <c r="BB2" s="289"/>
      <c r="BC2" s="289"/>
      <c r="BD2" s="289"/>
      <c r="BE2" s="289"/>
      <c r="BF2" s="289"/>
      <c r="BG2" s="289"/>
      <c r="BH2" s="289"/>
      <c r="BI2" s="289"/>
      <c r="BJ2" s="289"/>
      <c r="BK2" s="289"/>
      <c r="BL2" s="289"/>
      <c r="BM2" s="289"/>
      <c r="BN2" s="289"/>
      <c r="BO2" s="289"/>
      <c r="BP2" s="289"/>
      <c r="BQ2" s="289"/>
      <c r="BR2" s="289"/>
      <c r="BS2" s="289"/>
      <c r="BT2" s="289"/>
      <c r="BU2" s="289"/>
      <c r="BV2" s="289"/>
      <c r="BW2" s="289"/>
      <c r="BX2" s="289"/>
      <c r="BY2" s="289"/>
      <c r="BZ2" s="289"/>
      <c r="CA2" s="289"/>
      <c r="CB2" s="289"/>
      <c r="CC2" s="289"/>
      <c r="CD2" s="289"/>
      <c r="CE2" s="289"/>
      <c r="CF2" s="289"/>
      <c r="CG2" s="289"/>
      <c r="CH2" s="289"/>
      <c r="CI2" s="289"/>
      <c r="CJ2" s="289"/>
      <c r="CK2" s="289"/>
      <c r="CL2" s="289"/>
      <c r="CM2" s="289"/>
      <c r="CN2" s="289"/>
      <c r="CO2" s="289"/>
      <c r="CP2" s="289"/>
      <c r="CQ2" s="289"/>
      <c r="CR2" s="289"/>
      <c r="CS2" s="289"/>
      <c r="CT2" s="289"/>
      <c r="CU2" s="289"/>
      <c r="CV2" s="289"/>
      <c r="CW2" s="289"/>
      <c r="CX2" s="289"/>
      <c r="CY2" s="289"/>
      <c r="CZ2" s="289"/>
      <c r="DA2" s="289"/>
      <c r="DB2" s="289"/>
      <c r="DC2" s="289"/>
      <c r="DD2" s="133"/>
      <c r="DE2" s="133"/>
      <c r="DF2" s="133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</row>
    <row r="3" spans="1:129" s="84" customFormat="1" ht="20.25" customHeight="1" x14ac:dyDescent="0.3">
      <c r="A3" s="289" t="str">
        <f>CONCATENATE("ชั้น",'01.ข้อมูลเบื้องต้น'!J2)</f>
        <v>ชั้น</v>
      </c>
      <c r="B3" s="289"/>
      <c r="C3" s="289"/>
      <c r="D3" s="289"/>
      <c r="E3" s="289"/>
      <c r="F3" s="289"/>
      <c r="G3" s="289"/>
      <c r="H3" s="289"/>
      <c r="I3" s="289"/>
      <c r="J3" s="289"/>
      <c r="K3" s="289"/>
      <c r="L3" s="289"/>
      <c r="M3" s="289"/>
      <c r="N3" s="289"/>
      <c r="O3" s="289"/>
      <c r="P3" s="289"/>
      <c r="Q3" s="289"/>
      <c r="R3" s="289"/>
      <c r="S3" s="289"/>
      <c r="T3" s="289"/>
      <c r="U3" s="289"/>
      <c r="V3" s="289"/>
      <c r="W3" s="289"/>
      <c r="X3" s="289"/>
      <c r="Y3" s="289"/>
      <c r="Z3" s="289"/>
      <c r="AA3" s="289"/>
      <c r="AB3" s="289"/>
      <c r="AC3" s="289"/>
      <c r="AD3" s="289"/>
      <c r="AE3" s="289"/>
      <c r="AF3" s="289"/>
      <c r="AG3" s="289"/>
      <c r="AH3" s="289"/>
      <c r="AI3" s="289"/>
      <c r="AJ3" s="289"/>
      <c r="AK3" s="289"/>
      <c r="AL3" s="289"/>
      <c r="AM3" s="289"/>
      <c r="AN3" s="289"/>
      <c r="AO3" s="289"/>
      <c r="AP3" s="289"/>
      <c r="AQ3" s="289"/>
      <c r="AR3" s="289"/>
      <c r="AS3" s="289"/>
      <c r="AT3" s="289"/>
      <c r="AU3" s="289"/>
      <c r="AV3" s="289"/>
      <c r="AW3" s="289"/>
      <c r="AX3" s="289"/>
      <c r="AY3" s="289"/>
      <c r="AZ3" s="289"/>
      <c r="BA3" s="289"/>
      <c r="BB3" s="289"/>
      <c r="BC3" s="289"/>
      <c r="BD3" s="289"/>
      <c r="BE3" s="289"/>
      <c r="BF3" s="289"/>
      <c r="BG3" s="289"/>
      <c r="BH3" s="289"/>
      <c r="BI3" s="289"/>
      <c r="BJ3" s="289"/>
      <c r="BK3" s="289"/>
      <c r="BL3" s="289"/>
      <c r="BM3" s="289"/>
      <c r="BN3" s="289"/>
      <c r="BO3" s="289"/>
      <c r="BP3" s="289"/>
      <c r="BQ3" s="289"/>
      <c r="BR3" s="289"/>
      <c r="BS3" s="289"/>
      <c r="BT3" s="289"/>
      <c r="BU3" s="289"/>
      <c r="BV3" s="289"/>
      <c r="BW3" s="289"/>
      <c r="BX3" s="289"/>
      <c r="BY3" s="289"/>
      <c r="BZ3" s="289"/>
      <c r="CA3" s="289"/>
      <c r="CB3" s="289"/>
      <c r="CC3" s="289"/>
      <c r="CD3" s="289"/>
      <c r="CE3" s="289"/>
      <c r="CF3" s="289"/>
      <c r="CG3" s="289"/>
      <c r="CH3" s="289"/>
      <c r="CI3" s="289"/>
      <c r="CJ3" s="289"/>
      <c r="CK3" s="289"/>
      <c r="CL3" s="289"/>
      <c r="CM3" s="289"/>
      <c r="CN3" s="289"/>
      <c r="CO3" s="289"/>
      <c r="CP3" s="289"/>
      <c r="CQ3" s="289"/>
      <c r="CR3" s="289"/>
      <c r="CS3" s="289"/>
      <c r="CT3" s="289"/>
      <c r="CU3" s="289"/>
      <c r="CV3" s="289"/>
      <c r="CW3" s="289"/>
      <c r="CX3" s="289"/>
      <c r="CY3" s="289"/>
      <c r="CZ3" s="289"/>
      <c r="DA3" s="289"/>
      <c r="DB3" s="289"/>
      <c r="DC3" s="289"/>
      <c r="DD3" s="133"/>
      <c r="DE3" s="133"/>
      <c r="DF3" s="133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</row>
    <row r="4" spans="1:129" s="84" customFormat="1" ht="22.5" hidden="1" customHeight="1" x14ac:dyDescent="0.3">
      <c r="A4" s="133"/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33"/>
      <c r="AI4" s="133"/>
      <c r="AJ4" s="133"/>
      <c r="AK4" s="133"/>
      <c r="AL4" s="133"/>
      <c r="AM4" s="133"/>
      <c r="AN4" s="133"/>
      <c r="AO4" s="133"/>
      <c r="AP4" s="133"/>
      <c r="AQ4" s="133"/>
      <c r="AR4" s="133"/>
      <c r="AS4" s="133"/>
      <c r="AT4" s="133"/>
      <c r="AU4" s="133"/>
      <c r="AV4" s="133"/>
      <c r="AW4" s="133"/>
      <c r="AX4" s="133"/>
      <c r="AY4" s="133"/>
      <c r="AZ4" s="133"/>
      <c r="BA4" s="133"/>
      <c r="BB4" s="133"/>
      <c r="BC4" s="133"/>
      <c r="BD4" s="133"/>
      <c r="BE4" s="133"/>
      <c r="BF4" s="133"/>
      <c r="BG4" s="133"/>
      <c r="BH4" s="133"/>
      <c r="BI4" s="133"/>
      <c r="BJ4" s="133"/>
      <c r="BK4" s="133"/>
      <c r="BL4" s="133"/>
      <c r="BM4" s="133"/>
      <c r="BN4" s="133"/>
      <c r="BO4" s="133"/>
      <c r="BP4" s="133"/>
      <c r="BQ4" s="133"/>
      <c r="BR4" s="133"/>
      <c r="BS4" s="133"/>
      <c r="BT4" s="133"/>
      <c r="BU4" s="133"/>
      <c r="BV4" s="133"/>
      <c r="BW4" s="133"/>
      <c r="BX4" s="133"/>
      <c r="BY4" s="133"/>
      <c r="BZ4" s="133"/>
      <c r="CA4" s="133"/>
      <c r="CB4" s="133"/>
      <c r="CC4" s="133"/>
      <c r="CD4" s="133"/>
      <c r="CE4" s="133"/>
      <c r="CF4" s="133"/>
      <c r="CG4" s="133"/>
      <c r="CH4" s="133"/>
      <c r="CI4" s="133"/>
      <c r="CJ4" s="133"/>
      <c r="CK4" s="133"/>
      <c r="CL4" s="133"/>
      <c r="CM4" s="133"/>
      <c r="CN4" s="133"/>
      <c r="CO4" s="133"/>
      <c r="CP4" s="133"/>
      <c r="CQ4" s="133"/>
      <c r="CR4" s="133"/>
      <c r="CS4" s="133"/>
      <c r="CT4" s="133"/>
      <c r="CU4" s="133"/>
      <c r="CV4" s="133"/>
      <c r="CW4" s="133"/>
      <c r="CX4" s="133"/>
      <c r="CY4" s="133"/>
      <c r="CZ4" s="133"/>
      <c r="DA4" s="133"/>
      <c r="DB4" s="133"/>
      <c r="DC4" s="133"/>
      <c r="DD4" s="133"/>
      <c r="DE4" s="133"/>
      <c r="DF4" s="133"/>
      <c r="DH4" s="789" t="s">
        <v>3</v>
      </c>
      <c r="DI4" s="790"/>
      <c r="DJ4" s="790"/>
      <c r="DK4" s="790"/>
      <c r="DL4" s="790"/>
      <c r="DM4" s="790"/>
      <c r="DN4" s="790"/>
      <c r="DO4" s="790"/>
      <c r="DP4" s="790"/>
      <c r="DQ4" s="790"/>
      <c r="DR4" s="790"/>
      <c r="DS4" s="790"/>
      <c r="DT4" s="790"/>
      <c r="DU4" s="790"/>
      <c r="DV4" s="790"/>
      <c r="DW4" s="790"/>
      <c r="DX4" s="790"/>
      <c r="DY4" s="791"/>
    </row>
    <row r="5" spans="1:129" s="84" customFormat="1" ht="18" customHeight="1" x14ac:dyDescent="0.3">
      <c r="A5" s="133"/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  <c r="Q5" s="133"/>
      <c r="R5" s="133"/>
      <c r="S5" s="133"/>
      <c r="T5" s="133"/>
      <c r="U5" s="133"/>
      <c r="V5" s="133"/>
      <c r="W5" s="133"/>
      <c r="X5" s="133"/>
      <c r="Y5" s="133"/>
      <c r="Z5" s="133"/>
      <c r="AA5" s="133"/>
      <c r="AB5" s="133"/>
      <c r="AC5" s="133"/>
      <c r="AD5" s="133"/>
      <c r="AE5" s="133"/>
      <c r="AF5" s="133"/>
      <c r="AG5" s="133"/>
      <c r="AH5" s="133"/>
      <c r="AI5" s="133"/>
      <c r="AJ5" s="133"/>
      <c r="AK5" s="133"/>
      <c r="AL5" s="133"/>
      <c r="AM5" s="133"/>
      <c r="AN5" s="133"/>
      <c r="AO5" s="133"/>
      <c r="AP5" s="133"/>
      <c r="AQ5" s="133"/>
      <c r="AR5" s="133"/>
      <c r="AS5" s="133"/>
      <c r="AT5" s="133"/>
      <c r="AU5" s="133"/>
      <c r="AV5" s="133"/>
      <c r="AW5" s="133"/>
      <c r="AX5" s="133"/>
      <c r="AY5" s="133"/>
      <c r="AZ5" s="133"/>
      <c r="BA5" s="133"/>
      <c r="BB5" s="133"/>
      <c r="BC5" s="133"/>
      <c r="BD5" s="133"/>
      <c r="BE5" s="133"/>
      <c r="BF5" s="133"/>
      <c r="BG5" s="133"/>
      <c r="BH5" s="133"/>
      <c r="BI5" s="133"/>
      <c r="BJ5" s="133"/>
      <c r="BK5" s="133"/>
      <c r="BL5" s="133"/>
      <c r="BM5" s="133"/>
      <c r="BN5" s="133"/>
      <c r="BO5" s="133"/>
      <c r="BP5" s="133"/>
      <c r="BQ5" s="133"/>
      <c r="BR5" s="133"/>
      <c r="BS5" s="133"/>
      <c r="BT5" s="133"/>
      <c r="BU5" s="133"/>
      <c r="BV5" s="133"/>
      <c r="BW5" s="133"/>
      <c r="BX5" s="133"/>
      <c r="BY5" s="133"/>
      <c r="BZ5" s="133"/>
      <c r="CA5" s="133"/>
      <c r="CB5" s="133"/>
      <c r="CC5" s="133"/>
      <c r="CD5" s="133"/>
      <c r="CE5" s="133"/>
      <c r="CF5" s="133"/>
      <c r="CG5" s="133"/>
      <c r="CH5" s="133"/>
      <c r="CI5" s="133"/>
      <c r="CJ5" s="133"/>
      <c r="CK5" s="133"/>
      <c r="CL5" s="133"/>
      <c r="CM5" s="133"/>
      <c r="CN5" s="133"/>
      <c r="CO5" s="133"/>
      <c r="CP5" s="133"/>
      <c r="CQ5" s="133"/>
      <c r="CR5" s="133"/>
      <c r="CS5" s="133"/>
      <c r="CT5" s="133"/>
      <c r="CU5" s="133"/>
      <c r="CV5" s="133"/>
      <c r="CW5" s="133"/>
      <c r="CX5" s="133"/>
      <c r="CY5" s="133"/>
      <c r="CZ5" s="133"/>
      <c r="DA5" s="133"/>
      <c r="DB5" s="133"/>
      <c r="DC5" s="133"/>
      <c r="DD5" s="133"/>
      <c r="DE5" s="133"/>
      <c r="DF5" s="133"/>
      <c r="DH5" s="798" t="str">
        <f>IF('01.ข้อมูลเบื้องต้น'!C19="","",IF('01.ข้อมูลเบื้องต้น'!F19="SBMLD","SBMLD",'01.ข้อมูลเบื้องต้น'!C19))</f>
        <v/>
      </c>
      <c r="DI5" s="799"/>
      <c r="DJ5" s="800"/>
      <c r="DK5" s="807" t="str">
        <f>IF('01.ข้อมูลเบื้องต้น'!C20="","",IF(DH5="SBMLD","",IF('01.ข้อมูลเบื้องต้น'!F20="SBMLD","SBMLD",'01.ข้อมูลเบื้องต้น'!C20)))</f>
        <v/>
      </c>
      <c r="DL5" s="808"/>
      <c r="DM5" s="809"/>
      <c r="DN5" s="816" t="str">
        <f>IF('01.ข้อมูลเบื้องต้น'!C21="","",IF(DK5="SBMLD","",IF(DK5="","",IF('01.ข้อมูลเบื้องต้น'!F21="SBMLD","SBMLD",'01.ข้อมูลเบื้องต้น'!C21))))</f>
        <v/>
      </c>
      <c r="DO5" s="799"/>
      <c r="DP5" s="800"/>
      <c r="DQ5" s="816" t="str">
        <f>IF('01.ข้อมูลเบื้องต้น'!C22="","",IF(DN5="SBMLD","",IF(DN5="","",IF('01.ข้อมูลเบื้องต้น'!F22="SBMLD","SBMLD",'01.ข้อมูลเบื้องต้น'!C22))))</f>
        <v/>
      </c>
      <c r="DR5" s="799"/>
      <c r="DS5" s="800"/>
      <c r="DT5" s="792" t="str">
        <f>IF('01.ข้อมูลเบื้องต้น'!C23="","",IF(DQ5="SBMLD","",IF(DQ5="","",IF('01.ข้อมูลเบื้องต้น'!F23="SBMLD","SBMLD",'01.ข้อมูลเบื้องต้น'!C23))))</f>
        <v/>
      </c>
      <c r="DU5" s="793"/>
      <c r="DV5" s="819"/>
      <c r="DW5" s="792" t="str">
        <f>IF('01.ข้อมูลเบื้องต้น'!C24="","",IF(DT5="SBMLD","",IF(DT5="","",IF('01.ข้อมูลเบื้องต้น'!F24="SBMLD","SBMLD",'01.ข้อมูลเบื้องต้น'!C24))))</f>
        <v/>
      </c>
      <c r="DX5" s="793"/>
      <c r="DY5" s="793"/>
    </row>
    <row r="6" spans="1:129" ht="18.75" hidden="1" customHeight="1" x14ac:dyDescent="0.35">
      <c r="A6" s="85">
        <f>COLUMN(A6)</f>
        <v>1</v>
      </c>
      <c r="B6" s="85">
        <f t="shared" ref="B6:BM6" si="1">COLUMN(B6)</f>
        <v>2</v>
      </c>
      <c r="C6" s="85">
        <f t="shared" si="1"/>
        <v>3</v>
      </c>
      <c r="D6" s="85">
        <f t="shared" si="1"/>
        <v>4</v>
      </c>
      <c r="E6" s="85">
        <f t="shared" si="1"/>
        <v>5</v>
      </c>
      <c r="F6" s="85">
        <f t="shared" si="1"/>
        <v>6</v>
      </c>
      <c r="G6" s="85">
        <f t="shared" si="1"/>
        <v>7</v>
      </c>
      <c r="H6" s="85">
        <f t="shared" si="1"/>
        <v>8</v>
      </c>
      <c r="I6" s="85">
        <f t="shared" si="1"/>
        <v>9</v>
      </c>
      <c r="J6" s="85">
        <f t="shared" si="1"/>
        <v>10</v>
      </c>
      <c r="K6" s="85">
        <f t="shared" si="1"/>
        <v>11</v>
      </c>
      <c r="L6" s="85">
        <f t="shared" si="1"/>
        <v>12</v>
      </c>
      <c r="M6" s="85">
        <f t="shared" si="1"/>
        <v>13</v>
      </c>
      <c r="N6" s="85">
        <f t="shared" si="1"/>
        <v>14</v>
      </c>
      <c r="O6" s="85">
        <f t="shared" si="1"/>
        <v>15</v>
      </c>
      <c r="P6" s="85">
        <f t="shared" si="1"/>
        <v>16</v>
      </c>
      <c r="Q6" s="85">
        <f t="shared" si="1"/>
        <v>17</v>
      </c>
      <c r="R6" s="85">
        <f t="shared" si="1"/>
        <v>18</v>
      </c>
      <c r="S6" s="85">
        <f t="shared" si="1"/>
        <v>19</v>
      </c>
      <c r="T6" s="85">
        <f t="shared" si="1"/>
        <v>20</v>
      </c>
      <c r="U6" s="85">
        <f t="shared" si="1"/>
        <v>21</v>
      </c>
      <c r="V6" s="85">
        <f t="shared" si="1"/>
        <v>22</v>
      </c>
      <c r="W6" s="85">
        <f t="shared" si="1"/>
        <v>23</v>
      </c>
      <c r="X6" s="85">
        <f t="shared" si="1"/>
        <v>24</v>
      </c>
      <c r="Y6" s="85">
        <f t="shared" si="1"/>
        <v>25</v>
      </c>
      <c r="Z6" s="85">
        <f t="shared" si="1"/>
        <v>26</v>
      </c>
      <c r="AA6" s="85">
        <f t="shared" si="1"/>
        <v>27</v>
      </c>
      <c r="AB6" s="85">
        <f t="shared" si="1"/>
        <v>28</v>
      </c>
      <c r="AC6" s="85">
        <f t="shared" si="1"/>
        <v>29</v>
      </c>
      <c r="AD6" s="85">
        <f t="shared" si="1"/>
        <v>30</v>
      </c>
      <c r="AE6" s="85">
        <f t="shared" si="1"/>
        <v>31</v>
      </c>
      <c r="AF6" s="85">
        <f t="shared" si="1"/>
        <v>32</v>
      </c>
      <c r="AG6" s="85">
        <f t="shared" si="1"/>
        <v>33</v>
      </c>
      <c r="AH6" s="85">
        <f t="shared" si="1"/>
        <v>34</v>
      </c>
      <c r="AI6" s="85">
        <f t="shared" si="1"/>
        <v>35</v>
      </c>
      <c r="AJ6" s="85">
        <f t="shared" si="1"/>
        <v>36</v>
      </c>
      <c r="AK6" s="85">
        <f t="shared" si="1"/>
        <v>37</v>
      </c>
      <c r="AL6" s="85">
        <f t="shared" si="1"/>
        <v>38</v>
      </c>
      <c r="AM6" s="85">
        <f t="shared" si="1"/>
        <v>39</v>
      </c>
      <c r="AN6" s="85">
        <f t="shared" si="1"/>
        <v>40</v>
      </c>
      <c r="AO6" s="85">
        <f t="shared" si="1"/>
        <v>41</v>
      </c>
      <c r="AP6" s="85">
        <f t="shared" si="1"/>
        <v>42</v>
      </c>
      <c r="AQ6" s="85">
        <f t="shared" si="1"/>
        <v>43</v>
      </c>
      <c r="AR6" s="85">
        <f t="shared" si="1"/>
        <v>44</v>
      </c>
      <c r="AS6" s="85">
        <f t="shared" si="1"/>
        <v>45</v>
      </c>
      <c r="AT6" s="85">
        <f t="shared" si="1"/>
        <v>46</v>
      </c>
      <c r="AU6" s="85">
        <f t="shared" si="1"/>
        <v>47</v>
      </c>
      <c r="AV6" s="85">
        <f t="shared" si="1"/>
        <v>48</v>
      </c>
      <c r="AW6" s="85">
        <f t="shared" si="1"/>
        <v>49</v>
      </c>
      <c r="AX6" s="85">
        <f t="shared" si="1"/>
        <v>50</v>
      </c>
      <c r="AY6" s="85">
        <f t="shared" si="1"/>
        <v>51</v>
      </c>
      <c r="AZ6" s="85">
        <f t="shared" si="1"/>
        <v>52</v>
      </c>
      <c r="BA6" s="85">
        <f t="shared" si="1"/>
        <v>53</v>
      </c>
      <c r="BB6" s="85">
        <f t="shared" si="1"/>
        <v>54</v>
      </c>
      <c r="BC6" s="85">
        <f t="shared" si="1"/>
        <v>55</v>
      </c>
      <c r="BD6" s="85">
        <f t="shared" si="1"/>
        <v>56</v>
      </c>
      <c r="BE6" s="85">
        <f t="shared" si="1"/>
        <v>57</v>
      </c>
      <c r="BF6" s="85">
        <f t="shared" si="1"/>
        <v>58</v>
      </c>
      <c r="BG6" s="85">
        <f t="shared" si="1"/>
        <v>59</v>
      </c>
      <c r="BH6" s="85">
        <f t="shared" si="1"/>
        <v>60</v>
      </c>
      <c r="BI6" s="85">
        <f t="shared" si="1"/>
        <v>61</v>
      </c>
      <c r="BJ6" s="85">
        <f t="shared" si="1"/>
        <v>62</v>
      </c>
      <c r="BK6" s="85">
        <f t="shared" si="1"/>
        <v>63</v>
      </c>
      <c r="BL6" s="85">
        <f t="shared" si="1"/>
        <v>64</v>
      </c>
      <c r="BM6" s="85">
        <f t="shared" si="1"/>
        <v>65</v>
      </c>
      <c r="BN6" s="85">
        <f t="shared" ref="BN6:DE6" si="2">COLUMN(BN6)</f>
        <v>66</v>
      </c>
      <c r="BO6" s="85">
        <f t="shared" si="2"/>
        <v>67</v>
      </c>
      <c r="BP6" s="85">
        <f t="shared" si="2"/>
        <v>68</v>
      </c>
      <c r="BQ6" s="85">
        <f t="shared" si="2"/>
        <v>69</v>
      </c>
      <c r="BR6" s="85">
        <f t="shared" si="2"/>
        <v>70</v>
      </c>
      <c r="BS6" s="85">
        <f t="shared" si="2"/>
        <v>71</v>
      </c>
      <c r="BT6" s="85">
        <f t="shared" si="2"/>
        <v>72</v>
      </c>
      <c r="BU6" s="85">
        <f t="shared" si="2"/>
        <v>73</v>
      </c>
      <c r="BV6" s="85">
        <f t="shared" si="2"/>
        <v>74</v>
      </c>
      <c r="BW6" s="85">
        <f t="shared" si="2"/>
        <v>75</v>
      </c>
      <c r="BX6" s="85">
        <f t="shared" si="2"/>
        <v>76</v>
      </c>
      <c r="BY6" s="85">
        <f t="shared" si="2"/>
        <v>77</v>
      </c>
      <c r="BZ6" s="85">
        <f t="shared" si="2"/>
        <v>78</v>
      </c>
      <c r="CA6" s="85">
        <f t="shared" si="2"/>
        <v>79</v>
      </c>
      <c r="CB6" s="85">
        <f t="shared" si="2"/>
        <v>80</v>
      </c>
      <c r="CC6" s="85">
        <f t="shared" si="2"/>
        <v>81</v>
      </c>
      <c r="CD6" s="85">
        <f t="shared" si="2"/>
        <v>82</v>
      </c>
      <c r="CE6" s="85">
        <f t="shared" si="2"/>
        <v>83</v>
      </c>
      <c r="CF6" s="85">
        <f t="shared" si="2"/>
        <v>84</v>
      </c>
      <c r="CG6" s="85">
        <f t="shared" si="2"/>
        <v>85</v>
      </c>
      <c r="CH6" s="85">
        <f t="shared" si="2"/>
        <v>86</v>
      </c>
      <c r="CI6" s="85">
        <f t="shared" si="2"/>
        <v>87</v>
      </c>
      <c r="CJ6" s="85">
        <f t="shared" si="2"/>
        <v>88</v>
      </c>
      <c r="CK6" s="85">
        <f t="shared" si="2"/>
        <v>89</v>
      </c>
      <c r="CL6" s="85">
        <f t="shared" si="2"/>
        <v>90</v>
      </c>
      <c r="CM6" s="85">
        <f t="shared" si="2"/>
        <v>91</v>
      </c>
      <c r="CN6" s="85">
        <f t="shared" si="2"/>
        <v>92</v>
      </c>
      <c r="CO6" s="85">
        <f t="shared" si="2"/>
        <v>93</v>
      </c>
      <c r="CP6" s="85">
        <f t="shared" si="2"/>
        <v>94</v>
      </c>
      <c r="CQ6" s="85">
        <f t="shared" si="2"/>
        <v>95</v>
      </c>
      <c r="CR6" s="85">
        <f t="shared" si="2"/>
        <v>96</v>
      </c>
      <c r="CS6" s="85">
        <f t="shared" si="2"/>
        <v>97</v>
      </c>
      <c r="CT6" s="85">
        <f t="shared" si="2"/>
        <v>98</v>
      </c>
      <c r="CU6" s="85">
        <f t="shared" si="2"/>
        <v>99</v>
      </c>
      <c r="CV6" s="85">
        <f t="shared" si="2"/>
        <v>100</v>
      </c>
      <c r="CW6" s="85">
        <f t="shared" si="2"/>
        <v>101</v>
      </c>
      <c r="CX6" s="85">
        <f t="shared" si="2"/>
        <v>102</v>
      </c>
      <c r="CY6" s="85">
        <f t="shared" si="2"/>
        <v>103</v>
      </c>
      <c r="CZ6" s="85">
        <f t="shared" si="2"/>
        <v>104</v>
      </c>
      <c r="DA6" s="85">
        <f t="shared" si="2"/>
        <v>105</v>
      </c>
      <c r="DB6" s="85">
        <f t="shared" si="2"/>
        <v>106</v>
      </c>
      <c r="DC6" s="85">
        <f t="shared" si="2"/>
        <v>107</v>
      </c>
      <c r="DD6" s="87">
        <f t="shared" si="2"/>
        <v>108</v>
      </c>
      <c r="DE6" s="87">
        <f t="shared" si="2"/>
        <v>109</v>
      </c>
      <c r="DH6" s="801"/>
      <c r="DI6" s="802"/>
      <c r="DJ6" s="803"/>
      <c r="DK6" s="810"/>
      <c r="DL6" s="811"/>
      <c r="DM6" s="812"/>
      <c r="DN6" s="817"/>
      <c r="DO6" s="802"/>
      <c r="DP6" s="803"/>
      <c r="DQ6" s="817"/>
      <c r="DR6" s="802"/>
      <c r="DS6" s="803"/>
      <c r="DT6" s="794"/>
      <c r="DU6" s="795"/>
      <c r="DV6" s="820"/>
      <c r="DW6" s="794"/>
      <c r="DX6" s="795"/>
      <c r="DY6" s="795"/>
    </row>
    <row r="7" spans="1:129" s="87" customFormat="1" ht="18" customHeight="1" x14ac:dyDescent="0.35">
      <c r="A7" s="784" t="s">
        <v>0</v>
      </c>
      <c r="B7" s="784" t="s">
        <v>466</v>
      </c>
      <c r="C7" s="784" t="s">
        <v>21</v>
      </c>
      <c r="D7" s="784" t="s">
        <v>1</v>
      </c>
      <c r="E7" s="784" t="s">
        <v>14</v>
      </c>
      <c r="F7" s="784" t="s">
        <v>7</v>
      </c>
      <c r="G7" s="784" t="s">
        <v>16</v>
      </c>
      <c r="H7" s="784" t="s">
        <v>162</v>
      </c>
      <c r="I7" s="784" t="s">
        <v>36</v>
      </c>
      <c r="J7" s="786" t="s">
        <v>72</v>
      </c>
      <c r="K7" s="786"/>
      <c r="L7" s="784" t="s">
        <v>16</v>
      </c>
      <c r="M7" s="784" t="s">
        <v>162</v>
      </c>
      <c r="N7" s="784" t="s">
        <v>36</v>
      </c>
      <c r="O7" s="786" t="s">
        <v>72</v>
      </c>
      <c r="P7" s="786"/>
      <c r="Q7" s="784" t="s">
        <v>16</v>
      </c>
      <c r="R7" s="784" t="s">
        <v>162</v>
      </c>
      <c r="S7" s="784" t="s">
        <v>36</v>
      </c>
      <c r="T7" s="786" t="s">
        <v>72</v>
      </c>
      <c r="U7" s="786"/>
      <c r="V7" s="784" t="s">
        <v>16</v>
      </c>
      <c r="W7" s="784" t="s">
        <v>162</v>
      </c>
      <c r="X7" s="784" t="s">
        <v>36</v>
      </c>
      <c r="Y7" s="786" t="s">
        <v>72</v>
      </c>
      <c r="Z7" s="786"/>
      <c r="AA7" s="784" t="s">
        <v>16</v>
      </c>
      <c r="AB7" s="784" t="s">
        <v>162</v>
      </c>
      <c r="AC7" s="784" t="s">
        <v>36</v>
      </c>
      <c r="AD7" s="786" t="s">
        <v>72</v>
      </c>
      <c r="AE7" s="786"/>
      <c r="AF7" s="784" t="s">
        <v>16</v>
      </c>
      <c r="AG7" s="784" t="s">
        <v>162</v>
      </c>
      <c r="AH7" s="784" t="s">
        <v>36</v>
      </c>
      <c r="AI7" s="786" t="s">
        <v>72</v>
      </c>
      <c r="AJ7" s="786"/>
      <c r="AK7" s="784" t="s">
        <v>16</v>
      </c>
      <c r="AL7" s="784" t="s">
        <v>162</v>
      </c>
      <c r="AM7" s="784" t="s">
        <v>36</v>
      </c>
      <c r="AN7" s="786" t="s">
        <v>72</v>
      </c>
      <c r="AO7" s="786"/>
      <c r="AP7" s="784" t="s">
        <v>16</v>
      </c>
      <c r="AQ7" s="784" t="s">
        <v>162</v>
      </c>
      <c r="AR7" s="784" t="s">
        <v>36</v>
      </c>
      <c r="AS7" s="786" t="s">
        <v>72</v>
      </c>
      <c r="AT7" s="786"/>
      <c r="AU7" s="784" t="s">
        <v>16</v>
      </c>
      <c r="AV7" s="784" t="s">
        <v>162</v>
      </c>
      <c r="AW7" s="784" t="s">
        <v>36</v>
      </c>
      <c r="AX7" s="786" t="s">
        <v>72</v>
      </c>
      <c r="AY7" s="786"/>
      <c r="AZ7" s="784" t="s">
        <v>16</v>
      </c>
      <c r="BA7" s="784" t="s">
        <v>162</v>
      </c>
      <c r="BB7" s="784" t="s">
        <v>36</v>
      </c>
      <c r="BC7" s="786" t="s">
        <v>72</v>
      </c>
      <c r="BD7" s="786"/>
      <c r="BE7" s="784" t="s">
        <v>16</v>
      </c>
      <c r="BF7" s="784" t="s">
        <v>162</v>
      </c>
      <c r="BG7" s="784" t="s">
        <v>36</v>
      </c>
      <c r="BH7" s="786" t="s">
        <v>72</v>
      </c>
      <c r="BI7" s="786"/>
      <c r="BJ7" s="784" t="s">
        <v>16</v>
      </c>
      <c r="BK7" s="784" t="s">
        <v>162</v>
      </c>
      <c r="BL7" s="784" t="s">
        <v>36</v>
      </c>
      <c r="BM7" s="786" t="s">
        <v>72</v>
      </c>
      <c r="BN7" s="786"/>
      <c r="BO7" s="784" t="s">
        <v>16</v>
      </c>
      <c r="BP7" s="784" t="s">
        <v>162</v>
      </c>
      <c r="BQ7" s="784" t="s">
        <v>36</v>
      </c>
      <c r="BR7" s="786" t="s">
        <v>72</v>
      </c>
      <c r="BS7" s="786"/>
      <c r="BT7" s="784" t="s">
        <v>16</v>
      </c>
      <c r="BU7" s="784" t="s">
        <v>162</v>
      </c>
      <c r="BV7" s="784" t="s">
        <v>36</v>
      </c>
      <c r="BW7" s="786" t="s">
        <v>72</v>
      </c>
      <c r="BX7" s="786"/>
      <c r="BY7" s="784" t="s">
        <v>16</v>
      </c>
      <c r="BZ7" s="784" t="s">
        <v>162</v>
      </c>
      <c r="CA7" s="784" t="s">
        <v>36</v>
      </c>
      <c r="CB7" s="786" t="s">
        <v>72</v>
      </c>
      <c r="CC7" s="786"/>
      <c r="CD7" s="784" t="s">
        <v>16</v>
      </c>
      <c r="CE7" s="784" t="s">
        <v>162</v>
      </c>
      <c r="CF7" s="784" t="s">
        <v>36</v>
      </c>
      <c r="CG7" s="786" t="s">
        <v>72</v>
      </c>
      <c r="CH7" s="786"/>
      <c r="CI7" s="784" t="s">
        <v>16</v>
      </c>
      <c r="CJ7" s="784" t="s">
        <v>162</v>
      </c>
      <c r="CK7" s="784" t="s">
        <v>36</v>
      </c>
      <c r="CL7" s="786" t="s">
        <v>72</v>
      </c>
      <c r="CM7" s="786"/>
      <c r="CN7" s="784" t="s">
        <v>16</v>
      </c>
      <c r="CO7" s="784" t="s">
        <v>162</v>
      </c>
      <c r="CP7" s="784" t="s">
        <v>36</v>
      </c>
      <c r="CQ7" s="786" t="s">
        <v>72</v>
      </c>
      <c r="CR7" s="786"/>
      <c r="CS7" s="784" t="s">
        <v>16</v>
      </c>
      <c r="CT7" s="784" t="s">
        <v>162</v>
      </c>
      <c r="CU7" s="784" t="s">
        <v>36</v>
      </c>
      <c r="CV7" s="786" t="s">
        <v>72</v>
      </c>
      <c r="CW7" s="786"/>
      <c r="CX7" s="784" t="s">
        <v>16</v>
      </c>
      <c r="CY7" s="784" t="s">
        <v>162</v>
      </c>
      <c r="CZ7" s="784" t="s">
        <v>36</v>
      </c>
      <c r="DA7" s="786" t="s">
        <v>72</v>
      </c>
      <c r="DB7" s="786"/>
      <c r="DC7" s="294" t="s">
        <v>62</v>
      </c>
      <c r="DD7" s="785" t="s">
        <v>48</v>
      </c>
      <c r="DE7" s="785" t="s">
        <v>4</v>
      </c>
      <c r="DF7" s="311" t="s">
        <v>467</v>
      </c>
      <c r="DH7" s="804"/>
      <c r="DI7" s="805"/>
      <c r="DJ7" s="806"/>
      <c r="DK7" s="813"/>
      <c r="DL7" s="814"/>
      <c r="DM7" s="815"/>
      <c r="DN7" s="818"/>
      <c r="DO7" s="805"/>
      <c r="DP7" s="806"/>
      <c r="DQ7" s="818"/>
      <c r="DR7" s="805"/>
      <c r="DS7" s="806"/>
      <c r="DT7" s="796"/>
      <c r="DU7" s="797"/>
      <c r="DV7" s="821"/>
      <c r="DW7" s="796"/>
      <c r="DX7" s="797"/>
      <c r="DY7" s="797"/>
    </row>
    <row r="8" spans="1:129" s="95" customFormat="1" ht="16.5" customHeight="1" thickBot="1" x14ac:dyDescent="0.3">
      <c r="A8" s="784"/>
      <c r="B8" s="784"/>
      <c r="C8" s="784"/>
      <c r="D8" s="784"/>
      <c r="E8" s="784"/>
      <c r="F8" s="784"/>
      <c r="G8" s="784"/>
      <c r="H8" s="784"/>
      <c r="I8" s="784"/>
      <c r="J8" s="316" t="str">
        <f>IF(G9="","",100)</f>
        <v/>
      </c>
      <c r="K8" s="290" t="s">
        <v>82</v>
      </c>
      <c r="L8" s="784"/>
      <c r="M8" s="784"/>
      <c r="N8" s="784"/>
      <c r="O8" s="316" t="str">
        <f>IF(L9="","",100)</f>
        <v/>
      </c>
      <c r="P8" s="290" t="s">
        <v>82</v>
      </c>
      <c r="Q8" s="784"/>
      <c r="R8" s="784"/>
      <c r="S8" s="784"/>
      <c r="T8" s="316" t="str">
        <f>IF(Q9="","",100)</f>
        <v/>
      </c>
      <c r="U8" s="290" t="s">
        <v>82</v>
      </c>
      <c r="V8" s="784"/>
      <c r="W8" s="784"/>
      <c r="X8" s="784"/>
      <c r="Y8" s="316" t="str">
        <f>IF(V9="","",100)</f>
        <v/>
      </c>
      <c r="Z8" s="290" t="s">
        <v>82</v>
      </c>
      <c r="AA8" s="784"/>
      <c r="AB8" s="784"/>
      <c r="AC8" s="784"/>
      <c r="AD8" s="316" t="str">
        <f>IF(AA9="","",100)</f>
        <v/>
      </c>
      <c r="AE8" s="290" t="s">
        <v>82</v>
      </c>
      <c r="AF8" s="784"/>
      <c r="AG8" s="784"/>
      <c r="AH8" s="784"/>
      <c r="AI8" s="316" t="str">
        <f>IF(AF9="","",100)</f>
        <v/>
      </c>
      <c r="AJ8" s="290" t="s">
        <v>82</v>
      </c>
      <c r="AK8" s="784"/>
      <c r="AL8" s="784"/>
      <c r="AM8" s="784"/>
      <c r="AN8" s="316" t="str">
        <f>IF(AK9="","",100)</f>
        <v/>
      </c>
      <c r="AO8" s="290" t="s">
        <v>82</v>
      </c>
      <c r="AP8" s="784"/>
      <c r="AQ8" s="784"/>
      <c r="AR8" s="784"/>
      <c r="AS8" s="316" t="str">
        <f>IF(AP9="","",100)</f>
        <v/>
      </c>
      <c r="AT8" s="290" t="s">
        <v>82</v>
      </c>
      <c r="AU8" s="784"/>
      <c r="AV8" s="784"/>
      <c r="AW8" s="784"/>
      <c r="AX8" s="316" t="str">
        <f>IF(AU9="","",100)</f>
        <v/>
      </c>
      <c r="AY8" s="290" t="s">
        <v>82</v>
      </c>
      <c r="AZ8" s="784"/>
      <c r="BA8" s="784"/>
      <c r="BB8" s="784"/>
      <c r="BC8" s="316" t="str">
        <f>IF(AZ9="","",100)</f>
        <v/>
      </c>
      <c r="BD8" s="290" t="s">
        <v>82</v>
      </c>
      <c r="BE8" s="784"/>
      <c r="BF8" s="784"/>
      <c r="BG8" s="784"/>
      <c r="BH8" s="316" t="str">
        <f>IF(BE9="","",100)</f>
        <v/>
      </c>
      <c r="BI8" s="290" t="s">
        <v>82</v>
      </c>
      <c r="BJ8" s="784"/>
      <c r="BK8" s="784"/>
      <c r="BL8" s="784"/>
      <c r="BM8" s="316" t="str">
        <f>IF(BJ9="","",100)</f>
        <v/>
      </c>
      <c r="BN8" s="290" t="s">
        <v>82</v>
      </c>
      <c r="BO8" s="784"/>
      <c r="BP8" s="784"/>
      <c r="BQ8" s="784"/>
      <c r="BR8" s="316" t="str">
        <f>IF(BO9="","",100)</f>
        <v/>
      </c>
      <c r="BS8" s="290" t="s">
        <v>82</v>
      </c>
      <c r="BT8" s="784"/>
      <c r="BU8" s="784"/>
      <c r="BV8" s="784"/>
      <c r="BW8" s="316" t="str">
        <f>IF(BT9="","",100)</f>
        <v/>
      </c>
      <c r="BX8" s="290" t="s">
        <v>82</v>
      </c>
      <c r="BY8" s="784"/>
      <c r="BZ8" s="784"/>
      <c r="CA8" s="784"/>
      <c r="CB8" s="316" t="str">
        <f>IF(BY9="","",100)</f>
        <v/>
      </c>
      <c r="CC8" s="290" t="s">
        <v>82</v>
      </c>
      <c r="CD8" s="784"/>
      <c r="CE8" s="784"/>
      <c r="CF8" s="784"/>
      <c r="CG8" s="316" t="str">
        <f>IF(CD9="","",100)</f>
        <v/>
      </c>
      <c r="CH8" s="290" t="s">
        <v>82</v>
      </c>
      <c r="CI8" s="784"/>
      <c r="CJ8" s="784"/>
      <c r="CK8" s="784"/>
      <c r="CL8" s="316" t="str">
        <f>IF(CI9="","",100)</f>
        <v/>
      </c>
      <c r="CM8" s="290" t="s">
        <v>82</v>
      </c>
      <c r="CN8" s="784"/>
      <c r="CO8" s="784"/>
      <c r="CP8" s="784"/>
      <c r="CQ8" s="316" t="str">
        <f>IF(CN9="","",100)</f>
        <v/>
      </c>
      <c r="CR8" s="290" t="s">
        <v>82</v>
      </c>
      <c r="CS8" s="784"/>
      <c r="CT8" s="784"/>
      <c r="CU8" s="784"/>
      <c r="CV8" s="316" t="str">
        <f>IF(CS9="","",100)</f>
        <v/>
      </c>
      <c r="CW8" s="290" t="s">
        <v>82</v>
      </c>
      <c r="CX8" s="784"/>
      <c r="CY8" s="784"/>
      <c r="CZ8" s="784"/>
      <c r="DA8" s="316" t="str">
        <f>IF(CX9="","",100)</f>
        <v/>
      </c>
      <c r="DB8" s="290" t="s">
        <v>82</v>
      </c>
      <c r="DC8" s="290">
        <f>IF(DF8="","",DF8*100)</f>
        <v>1000</v>
      </c>
      <c r="DD8" s="785"/>
      <c r="DE8" s="785"/>
      <c r="DF8" s="313">
        <f>IF(COUNT(DF9:DF53)=0,"",_xlfn.MODE.MULT(DF9:DF53))</f>
        <v>10</v>
      </c>
      <c r="DH8" s="317" t="str">
        <f>IF(COUNT(DH9:DH53)=0,"",100)</f>
        <v/>
      </c>
      <c r="DI8" s="787" t="str">
        <f>IF(DH8=100,"แก้ไข","")</f>
        <v/>
      </c>
      <c r="DJ8" s="788"/>
      <c r="DK8" s="317" t="str">
        <f>IF(COUNT(DK9:DK53)=0,"",100)</f>
        <v/>
      </c>
      <c r="DL8" s="787" t="str">
        <f>IF(DK8=100,"แก้ไข","")</f>
        <v/>
      </c>
      <c r="DM8" s="788"/>
      <c r="DN8" s="317" t="str">
        <f>IF(COUNT(DN9:DN53)=0,"",100)</f>
        <v/>
      </c>
      <c r="DO8" s="787" t="str">
        <f>IF(DN8=100,"แก้ไข","")</f>
        <v/>
      </c>
      <c r="DP8" s="788"/>
      <c r="DQ8" s="317" t="str">
        <f>IF(COUNT(DQ9:DQ53)=0,"",100)</f>
        <v/>
      </c>
      <c r="DR8" s="787" t="str">
        <f>IF(DQ8=100,"แก้ไข","")</f>
        <v/>
      </c>
      <c r="DS8" s="788"/>
      <c r="DT8" s="317" t="str">
        <f>IF(COUNT(DT9:DT53)=0,"",100)</f>
        <v/>
      </c>
      <c r="DU8" s="787" t="str">
        <f>IF(DT8=100,"แก้ไข","")</f>
        <v/>
      </c>
      <c r="DV8" s="788"/>
      <c r="DW8" s="317" t="str">
        <f>IF(COUNT(DW9:DW53)=0,"",100)</f>
        <v/>
      </c>
      <c r="DX8" s="787" t="str">
        <f>IF(DW8=100,"แก้ไข","")</f>
        <v/>
      </c>
      <c r="DY8" s="788"/>
    </row>
    <row r="9" spans="1:129" s="102" customFormat="1" ht="17.25" customHeight="1" x14ac:dyDescent="0.25">
      <c r="A9" s="278">
        <v>1</v>
      </c>
      <c r="B9" s="278" t="str">
        <f>IF('2.ชื่อนักเรียน'!E11="","",CONCATENATE('2.ชื่อนักเรียน'!E11,'2.ชื่อนักเรียน'!F11,'2.ชื่อนักเรียน'!G11,'2.ชื่อนักเรียน'!H11,'2.ชื่อนักเรียน'!I11,'2.ชื่อนักเรียน'!J11,'2.ชื่อนักเรียน'!K11,'2.ชื่อนักเรียน'!L11,'2.ชื่อนักเรียน'!M11,'2.ชื่อนักเรียน'!N11,'2.ชื่อนักเรียน'!O11,'2.ชื่อนักเรียน'!P11,'2.ชื่อนักเรียน'!Q11))</f>
        <v/>
      </c>
      <c r="C9" s="463" t="str">
        <f>IF('2.ชื่อนักเรียน'!B11="","",'2.ชื่อนักเรียน'!B11)</f>
        <v/>
      </c>
      <c r="D9" s="291" t="str">
        <f>IF('2.ชื่อนักเรียน'!C11="","",CONCATENATE(TRIM('2.ชื่อนักเรียน'!C11),"  ",'2.ชื่อนักเรียน'!D11))</f>
        <v/>
      </c>
      <c r="E9" s="292" t="str">
        <f>IF(B9="","",IF('01.ข้อมูลเบื้องต้น'!$J$2="","",'01.ข้อมูลเบื้องต้น'!$J$2))</f>
        <v/>
      </c>
      <c r="F9" s="291" t="str">
        <f>IF(B9="","",IF('01.ข้อมูลเบื้องต้น'!$K$4="","",'01.ข้อมูลเบื้องต้น'!$K$4))</f>
        <v/>
      </c>
      <c r="G9" s="292" t="str">
        <f>IF('01.ข้อมูลเบื้องต้น'!$B$36="","",IF('3.คีย์เทอม1 mlp'!$B9="","",'01.ข้อมูลเบื้องต้น'!$B$36))</f>
        <v/>
      </c>
      <c r="H9" s="291" t="str">
        <f>IF('01.ข้อมูลเบื้องต้น'!$C$36="","",IF('3.คีย์เทอม1 mlp'!$B9="","",'01.ข้อมูลเบื้องต้น'!$C$36))</f>
        <v/>
      </c>
      <c r="I9" s="292" t="str">
        <f>IF('01.ข้อมูลเบื้องต้น'!$D$36="","",IF('3.คีย์เทอม1 mlp'!$B9="","",'01.ข้อมูลเบื้องต้น'!$D$36))</f>
        <v/>
      </c>
      <c r="J9" s="286">
        <v>93</v>
      </c>
      <c r="K9" s="160"/>
      <c r="L9" s="292" t="str">
        <f>IF('01.ข้อมูลเบื้องต้น'!$B$37="","",IF('3.คีย์เทอม1 mlp'!$B9="","",'01.ข้อมูลเบื้องต้น'!$B$37))</f>
        <v/>
      </c>
      <c r="M9" s="291" t="str">
        <f>IF('01.ข้อมูลเบื้องต้น'!$C$37="","",IF('3.คีย์เทอม1 mlp'!$B9="","",'01.ข้อมูลเบื้องต้น'!$C$37))</f>
        <v/>
      </c>
      <c r="N9" s="292" t="str">
        <f>IF('01.ข้อมูลเบื้องต้น'!$D$37="","",IF('3.คีย์เทอม1 mlp'!$B9="","",'01.ข้อมูลเบื้องต้น'!$D$37))</f>
        <v/>
      </c>
      <c r="O9" s="286">
        <v>72</v>
      </c>
      <c r="P9" s="160"/>
      <c r="Q9" s="292" t="str">
        <f>IF('01.ข้อมูลเบื้องต้น'!$B$10="","",IF('3.คีย์เทอม1 mlp'!$B9="","",'01.ข้อมูลเบื้องต้น'!$B$10))</f>
        <v/>
      </c>
      <c r="R9" s="291" t="str">
        <f>IF('01.ข้อมูลเบื้องต้น'!$C$10="","",IF('3.คีย์เทอม1 mlp'!$B9="","",'01.ข้อมูลเบื้องต้น'!$C$10))</f>
        <v/>
      </c>
      <c r="S9" s="292" t="str">
        <f>IF('01.ข้อมูลเบื้องต้น'!$D$10="","",IF('3.คีย์เทอม1 mlp'!$B9="","",'01.ข้อมูลเบื้องต้น'!$D$10))</f>
        <v/>
      </c>
      <c r="T9" s="286">
        <v>87</v>
      </c>
      <c r="U9" s="160"/>
      <c r="V9" s="292" t="str">
        <f>IF('01.ข้อมูลเบื้องต้น'!$B$11="","",IF('3.คีย์เทอม1 mlp'!$B9="","",'01.ข้อมูลเบื้องต้น'!$B$11))</f>
        <v/>
      </c>
      <c r="W9" s="291" t="str">
        <f>IF('01.ข้อมูลเบื้องต้น'!$C$11="","",IF('3.คีย์เทอม1 mlp'!$B9="","",'01.ข้อมูลเบื้องต้น'!$C$11))</f>
        <v/>
      </c>
      <c r="X9" s="292" t="str">
        <f>IF('01.ข้อมูลเบื้องต้น'!$D$11="","",IF('3.คีย์เทอม1 mlp'!$B9="","",'01.ข้อมูลเบื้องต้น'!$D$11))</f>
        <v/>
      </c>
      <c r="Y9" s="286">
        <v>91</v>
      </c>
      <c r="Z9" s="160"/>
      <c r="AA9" s="292" t="str">
        <f>IF('01.ข้อมูลเบื้องต้น'!$B$12="","",IF('3.คีย์เทอม1 mlp'!$B9="","",'01.ข้อมูลเบื้องต้น'!$B$12))</f>
        <v/>
      </c>
      <c r="AB9" s="291" t="str">
        <f>IF('01.ข้อมูลเบื้องต้น'!$C$12="","",IF('3.คีย์เทอม1 mlp'!$B9="","",'01.ข้อมูลเบื้องต้น'!$C$12))</f>
        <v/>
      </c>
      <c r="AC9" s="292" t="str">
        <f>IF('01.ข้อมูลเบื้องต้น'!$D$12="","",IF('3.คีย์เทอม1 mlp'!$B9="","",'01.ข้อมูลเบื้องต้น'!$D$12))</f>
        <v/>
      </c>
      <c r="AD9" s="286">
        <v>90</v>
      </c>
      <c r="AE9" s="160"/>
      <c r="AF9" s="292" t="str">
        <f>IF('01.ข้อมูลเบื้องต้น'!$B$13="","",IF('3.คีย์เทอม1 mlp'!$B9="","",'01.ข้อมูลเบื้องต้น'!$B$13))</f>
        <v/>
      </c>
      <c r="AG9" s="291" t="str">
        <f>IF('01.ข้อมูลเบื้องต้น'!$C$13="","",IF('3.คีย์เทอม1 mlp'!$B9="","",'01.ข้อมูลเบื้องต้น'!$C$13))</f>
        <v/>
      </c>
      <c r="AH9" s="292" t="str">
        <f>IF('01.ข้อมูลเบื้องต้น'!$D$13="","",IF('3.คีย์เทอม1 mlp'!$B9="","",'01.ข้อมูลเบื้องต้น'!$D$13))</f>
        <v/>
      </c>
      <c r="AI9" s="286">
        <v>96</v>
      </c>
      <c r="AJ9" s="160"/>
      <c r="AK9" s="292" t="str">
        <f>IF('01.ข้อมูลเบื้องต้น'!$B$14="","",IF('3.คีย์เทอม1 mlp'!$B9="","",'01.ข้อมูลเบื้องต้น'!$B$14))</f>
        <v/>
      </c>
      <c r="AL9" s="291" t="str">
        <f>IF('01.ข้อมูลเบื้องต้น'!$C$14="","",IF('3.คีย์เทอม1 mlp'!$B9="","",'01.ข้อมูลเบื้องต้น'!$C$14))</f>
        <v/>
      </c>
      <c r="AM9" s="292" t="str">
        <f>IF('01.ข้อมูลเบื้องต้น'!$D$14="","",IF('3.คีย์เทอม1 mlp'!$B9="","",'01.ข้อมูลเบื้องต้น'!$D$14))</f>
        <v/>
      </c>
      <c r="AN9" s="286">
        <v>84</v>
      </c>
      <c r="AO9" s="160"/>
      <c r="AP9" s="292" t="str">
        <f>IF('01.ข้อมูลเบื้องต้น'!$B$15="","",IF('3.คีย์เทอม1 mlp'!$B9="","",'01.ข้อมูลเบื้องต้น'!$B$15))</f>
        <v/>
      </c>
      <c r="AQ9" s="291" t="str">
        <f>IF('01.ข้อมูลเบื้องต้น'!$C$15="","",IF('3.คีย์เทอม1 mlp'!$B9="","",'01.ข้อมูลเบื้องต้น'!$C$15))</f>
        <v/>
      </c>
      <c r="AR9" s="292" t="str">
        <f>IF('01.ข้อมูลเบื้องต้น'!$D$15="","",IF('3.คีย์เทอม1 mlp'!$B9="","",'01.ข้อมูลเบื้องต้น'!$D$15))</f>
        <v/>
      </c>
      <c r="AS9" s="286">
        <v>81</v>
      </c>
      <c r="AT9" s="160"/>
      <c r="AU9" s="292" t="str">
        <f>IF('01.ข้อมูลเบื้องต้น'!$B$16="","",IF('3.คีย์เทอม1 mlp'!$B9="","",'01.ข้อมูลเบื้องต้น'!$B$16))</f>
        <v/>
      </c>
      <c r="AV9" s="291" t="str">
        <f>IF('01.ข้อมูลเบื้องต้น'!$C$16="","",IF('3.คีย์เทอม1 mlp'!$B9="","",'01.ข้อมูลเบื้องต้น'!$C$16))</f>
        <v/>
      </c>
      <c r="AW9" s="292" t="str">
        <f>IF('01.ข้อมูลเบื้องต้น'!$D$16="","",IF('3.คีย์เทอม1 mlp'!$B9="","",'01.ข้อมูลเบื้องต้น'!$D$16))</f>
        <v/>
      </c>
      <c r="AX9" s="286">
        <v>80</v>
      </c>
      <c r="AY9" s="160"/>
      <c r="AZ9" s="292" t="str">
        <f>IF('01.ข้อมูลเบื้องต้น'!$B$17="","",IF('3.คีย์เทอม1 mlp'!$B9="","",'01.ข้อมูลเบื้องต้น'!$B$17))</f>
        <v/>
      </c>
      <c r="BA9" s="291" t="str">
        <f>IF('01.ข้อมูลเบื้องต้น'!$C$17="","",IF('3.คีย์เทอม1 mlp'!$B9="","",'01.ข้อมูลเบื้องต้น'!$C$17))</f>
        <v/>
      </c>
      <c r="BB9" s="292" t="str">
        <f>IF('01.ข้อมูลเบื้องต้น'!$D$17="","",IF('3.คีย์เทอม1 mlp'!$B9="","",'01.ข้อมูลเบื้องต้น'!$D$17))</f>
        <v/>
      </c>
      <c r="BC9" s="286"/>
      <c r="BD9" s="160"/>
      <c r="BE9" s="292" t="str">
        <f>IF('01.ข้อมูลเบื้องต้น'!$B$19="","",IF('3.คีย์เทอม1 mlp'!$B9="","",'01.ข้อมูลเบื้องต้น'!$B$19))</f>
        <v/>
      </c>
      <c r="BF9" s="291" t="str">
        <f>IF('01.ข้อมูลเบื้องต้น'!$C$19="","",IF('3.คีย์เทอม1 mlp'!$B9="","",'01.ข้อมูลเบื้องต้น'!$C$19))</f>
        <v/>
      </c>
      <c r="BG9" s="292" t="str">
        <f>IF('01.ข้อมูลเบื้องต้น'!$D$19="","",IF('3.คีย์เทอม1 mlp'!$B9="","",'01.ข้อมูลเบื้องต้น'!$D$19))</f>
        <v/>
      </c>
      <c r="BH9" s="286">
        <v>59</v>
      </c>
      <c r="BI9" s="160"/>
      <c r="BJ9" s="292" t="str">
        <f>IF('01.ข้อมูลเบื้องต้น'!$B$20="","",IF('3.คีย์เทอม1 mlp'!$B9="","",'01.ข้อมูลเบื้องต้น'!$B$20))</f>
        <v/>
      </c>
      <c r="BK9" s="291" t="str">
        <f>IF('01.ข้อมูลเบื้องต้น'!$C$20="","",IF('3.คีย์เทอม1 mlp'!$B9="","",'01.ข้อมูลเบื้องต้น'!$C$20))</f>
        <v/>
      </c>
      <c r="BL9" s="292" t="str">
        <f>IF('01.ข้อมูลเบื้องต้น'!$D$20="","",IF('3.คีย์เทอม1 mlp'!$B9="","",'01.ข้อมูลเบื้องต้น'!$D$20))</f>
        <v/>
      </c>
      <c r="BM9" s="286"/>
      <c r="BN9" s="160"/>
      <c r="BO9" s="292" t="str">
        <f>IF('01.ข้อมูลเบื้องต้น'!$B$21="","",IF('3.คีย์เทอม1 mlp'!$B9="","",'01.ข้อมูลเบื้องต้น'!$B$21))</f>
        <v/>
      </c>
      <c r="BP9" s="291" t="str">
        <f>IF('01.ข้อมูลเบื้องต้น'!$C$21="","",IF('3.คีย์เทอม1 mlp'!$B9="","",'01.ข้อมูลเบื้องต้น'!$C$21))</f>
        <v/>
      </c>
      <c r="BQ9" s="292" t="str">
        <f>IF('01.ข้อมูลเบื้องต้น'!$D$21="","",IF('3.คีย์เทอม1 mlp'!$B9="","",'01.ข้อมูลเบื้องต้น'!$D$21))</f>
        <v/>
      </c>
      <c r="BR9" s="286"/>
      <c r="BS9" s="160"/>
      <c r="BT9" s="292" t="str">
        <f>IF('01.ข้อมูลเบื้องต้น'!$B$22="","",IF('3.คีย์เทอม1 mlp'!$B9="","",'01.ข้อมูลเบื้องต้น'!$B$22))</f>
        <v/>
      </c>
      <c r="BU9" s="291" t="str">
        <f>IF('01.ข้อมูลเบื้องต้น'!$C$22="","",IF('3.คีย์เทอม1 mlp'!$B9="","",'01.ข้อมูลเบื้องต้น'!$C$22))</f>
        <v/>
      </c>
      <c r="BV9" s="292" t="str">
        <f>IF('01.ข้อมูลเบื้องต้น'!$D$22="","",IF('3.คีย์เทอม1 mlp'!$B9="","",'01.ข้อมูลเบื้องต้น'!$D$22))</f>
        <v/>
      </c>
      <c r="BW9" s="286"/>
      <c r="BX9" s="160"/>
      <c r="BY9" s="292" t="str">
        <f>IF('01.ข้อมูลเบื้องต้น'!$B$23="","",IF('3.คีย์เทอม1 mlp'!$B9="","",'01.ข้อมูลเบื้องต้น'!$B$23))</f>
        <v/>
      </c>
      <c r="BZ9" s="291" t="str">
        <f>IF('01.ข้อมูลเบื้องต้น'!$C$23="","",IF('3.คีย์เทอม1 mlp'!$B9="","",'01.ข้อมูลเบื้องต้น'!$C$23))</f>
        <v/>
      </c>
      <c r="CA9" s="292" t="str">
        <f>IF('01.ข้อมูลเบื้องต้น'!$D$23="","",IF('3.คีย์เทอม1 mlp'!$B9="","",'01.ข้อมูลเบื้องต้น'!$D$23))</f>
        <v/>
      </c>
      <c r="CB9" s="286"/>
      <c r="CC9" s="160"/>
      <c r="CD9" s="292" t="str">
        <f>IF('01.ข้อมูลเบื้องต้น'!$B$24="","",IF('3.คีย์เทอม1 mlp'!$B9="","",'01.ข้อมูลเบื้องต้น'!$B$24))</f>
        <v/>
      </c>
      <c r="CE9" s="291" t="str">
        <f>IF('01.ข้อมูลเบื้องต้น'!$C$24="","",IF('3.คีย์เทอม1 mlp'!$B9="","",'01.ข้อมูลเบื้องต้น'!$C$24))</f>
        <v/>
      </c>
      <c r="CF9" s="292" t="str">
        <f>IF('01.ข้อมูลเบื้องต้น'!$D$24="","",IF('3.คีย์เทอม1 mlp'!$B9="","",'01.ข้อมูลเบื้องต้น'!$D$24))</f>
        <v/>
      </c>
      <c r="CG9" s="286"/>
      <c r="CH9" s="160"/>
      <c r="CI9" s="292" t="str">
        <f>IF('01.ข้อมูลเบื้องต้น'!$B$25="","",IF('3.คีย์เทอม1 mlp'!$B9="","",'01.ข้อมูลเบื้องต้น'!$B$25))</f>
        <v/>
      </c>
      <c r="CJ9" s="291" t="str">
        <f>IF('01.ข้อมูลเบื้องต้น'!$C$25="","",IF('3.คีย์เทอม1 mlp'!$B9="","",'01.ข้อมูลเบื้องต้น'!$C$25))</f>
        <v/>
      </c>
      <c r="CK9" s="292" t="str">
        <f>IF('01.ข้อมูลเบื้องต้น'!$D$25="","",IF('3.คีย์เทอม1 mlp'!$B9="","",'01.ข้อมูลเบื้องต้น'!$D$25))</f>
        <v/>
      </c>
      <c r="CL9" s="286"/>
      <c r="CM9" s="160"/>
      <c r="CN9" s="292" t="str">
        <f>IF('01.ข้อมูลเบื้องต้น'!$B$26="","",IF('3.คีย์เทอม1 mlp'!$B9="","",'01.ข้อมูลเบื้องต้น'!$B$26))</f>
        <v/>
      </c>
      <c r="CO9" s="291" t="str">
        <f>IF('01.ข้อมูลเบื้องต้น'!$C$26="","",IF('3.คีย์เทอม1 mlp'!$B9="","",'01.ข้อมูลเบื้องต้น'!$C$26))</f>
        <v/>
      </c>
      <c r="CP9" s="292" t="str">
        <f>IF('01.ข้อมูลเบื้องต้น'!$D$26="","",IF('3.คีย์เทอม1 mlp'!$B9="","",'01.ข้อมูลเบื้องต้น'!$D$26))</f>
        <v/>
      </c>
      <c r="CQ9" s="286"/>
      <c r="CR9" s="160"/>
      <c r="CS9" s="292" t="str">
        <f>IF('01.ข้อมูลเบื้องต้น'!$B$27="","",IF('3.คีย์เทอม1 mlp'!$B9="","",'01.ข้อมูลเบื้องต้น'!$B$27))</f>
        <v/>
      </c>
      <c r="CT9" s="291" t="str">
        <f>IF('01.ข้อมูลเบื้องต้น'!$C$27="","",IF('3.คีย์เทอม1 mlp'!$B9="","",'01.ข้อมูลเบื้องต้น'!$C$27))</f>
        <v/>
      </c>
      <c r="CU9" s="292" t="str">
        <f>IF('01.ข้อมูลเบื้องต้น'!$D$27="","",IF('3.คีย์เทอม1 mlp'!$B9="","",'01.ข้อมูลเบื้องต้น'!$D$27))</f>
        <v/>
      </c>
      <c r="CV9" s="286"/>
      <c r="CW9" s="160"/>
      <c r="CX9" s="292" t="str">
        <f>IF('01.ข้อมูลเบื้องต้น'!$B$28="","",IF('3.คีย์เทอม1 mlp'!$B9="","",'01.ข้อมูลเบื้องต้น'!$B$28))</f>
        <v/>
      </c>
      <c r="CY9" s="291" t="str">
        <f>IF('01.ข้อมูลเบื้องต้น'!$C$28="","",IF('3.คีย์เทอม1 mlp'!$B9="","",'01.ข้อมูลเบื้องต้น'!$C$28))</f>
        <v/>
      </c>
      <c r="CZ9" s="292" t="str">
        <f>IF('01.ข้อมูลเบื้องต้น'!$D$28="","",IF('3.คีย์เทอม1 mlp'!$B9="","",'01.ข้อมูลเบื้องต้น'!$D$28))</f>
        <v/>
      </c>
      <c r="DA9" s="286"/>
      <c r="DB9" s="160"/>
      <c r="DC9" s="288">
        <f>IF(OR(J9&gt;$J$8,O9&gt;$O$8,T9&gt;$T$8,Y9&gt;$Y$8,AD9&gt;$AD$8,AI9&gt;$AI$8,AN9&gt;$AN$8,AS9&gt;$AS$8,AX9&gt;$AX$8,BC9&gt;$BC$8,BH9&gt;$BH$8,BM9&gt;$BM$8,BR9&gt;$BR$8,BW9&gt;$BW$8,CB9&gt;$CB$8,CG9&gt;$CG$8,CL9&gt;$CL$8,CQ9&gt;$CQ$8,CV9&gt;$CV$8,DA9&gt;$DA$8),"",IF(COUNT(J9,O9,T9,Y9,AD9,AI9,AN9,AS9,AX9,BC9,BH9,BM9,BR9,BW9,CB9,CG9,CL9,CQ9,CV9,DA9)=0,"",SUM(J9,O9,T9,Y9,AD9,AI9,AN9,AS9,AX9,BC9,BH9,BM9,BR9,BW9,CB9,CG9,CL9,CQ9,CV9,DA9)))</f>
        <v>833</v>
      </c>
      <c r="DD9" s="152">
        <f>IF(DC9="","",(DC9*100)/$DC$8)</f>
        <v>83.3</v>
      </c>
      <c r="DE9" s="293">
        <f>IF('2.ชื่อนักเรียน'!R11="มส","มส",IF('2.ชื่อนักเรียน'!R11="ย้าย","ย้าย",IF('2.ชื่อนักเรียน'!R11="ร","ร",IF(DD9="","",RANK(DD9,$DD$9:$DD$53,0)))))</f>
        <v>20</v>
      </c>
      <c r="DF9" s="293">
        <f>IF(COUNT(J9,O9,T9,Y9,AD9,AI9,AN9,AS9,AX9,BC9,BH9,BM9,BR9,BW9,CB9,CG9,CL9,CQ9,CV9,DA9)=0,"",COUNT(J9,O9,T9,Y9,AD9,AI9,AN9,AS9,AX9,BC9,BH9,BM9,BR9,BW9,CB9,CG9,CL9,CQ9,CV9,DA9))</f>
        <v>10</v>
      </c>
      <c r="DH9" s="318" t="str">
        <f>IF('2.ชื่อนักเรียน'!$R11=",มส","มส",IF($DC9="","",IF(DH$5="","",IF(DH$5="SBMLD",SUM($BH9,$BM9,$BR9,$BW9,$CB9,$CG9,$CL9,$CQ9,$CV9,$DA9),$BH9))))</f>
        <v/>
      </c>
      <c r="DI9" s="298" t="str">
        <f>IF('2.ชื่อนักเรียน'!$R11=",มส","มส",IF($DH9="","",IF(DH$5="","",IF(DH$5="SBMLD",SUM($BI9,$BN9,$BS9,$BX9,$CC9,$CH9,$CM9,$CR9,$CW9,$DB9),$BI9))))</f>
        <v/>
      </c>
      <c r="DJ9" s="329" t="str">
        <f>IF(DI9=0,"",IF(DI9="","",DI9))</f>
        <v/>
      </c>
      <c r="DK9" s="318" t="str">
        <f>IF('2.ชื่อนักเรียน'!$R11=",มส","มส",IF($DC9="","",IF(DK$5="","",IF(DK$5="SBMLD",SUM($BM9,$BR9,$BW9,$CB9,$CG9,$CL9,$CQ9,$CV9,$DA9),$BM9))))</f>
        <v/>
      </c>
      <c r="DL9" s="298" t="str">
        <f>IF('2.ชื่อนักเรียน'!$R11=",มส","มส",IF($DK9="","",IF(DK$5="","",IF(DK$5="SBMLD",SUM($BN9,$BS9,$BX9,$CC9,$CH9,$CM9,$CR9,$CW9,$DB9),$BN9))))</f>
        <v/>
      </c>
      <c r="DM9" s="329" t="str">
        <f>IF(DL9=0,"",IF(DL9="","",DL9))</f>
        <v/>
      </c>
      <c r="DN9" s="318" t="str">
        <f>IF('2.ชื่อนักเรียน'!$R11=",มส","มส",IF($DC9="","",IF(DN$5="","",IF(DN$5="SBMLD",SUM($BR9,$BW9,$CB9,$CG9,$CL9,$CQ9,$CV9,$DA9),$BR9))))</f>
        <v/>
      </c>
      <c r="DO9" s="298" t="str">
        <f>IF('2.ชื่อนักเรียน'!$R11=",มส","มส",IF($DN9="","",IF(DN$5="","",IF(DN$5="SBMLD",SUM($BS9,$BX9,$CC9,$CH9,$CM9,$CR9,$CW9,$DB9),$BS9))))</f>
        <v/>
      </c>
      <c r="DP9" s="329" t="str">
        <f>IF(DO9=0,"",IF(DO9="","",DO9))</f>
        <v/>
      </c>
      <c r="DQ9" s="318" t="str">
        <f>IF('2.ชื่อนักเรียน'!$R11=",มส","มส",IF($DC9="","",IF(DQ$5="","",IF(DQ$5="SBMLD",SUM($BW9,$CB9,$CG9,$CL9,$CQ9,$CV9,$DA9),$BW9))))</f>
        <v/>
      </c>
      <c r="DR9" s="298" t="str">
        <f>IF('2.ชื่อนักเรียน'!$R11=",มส","มส",IF($DQ9="","",IF(DQ$5="","",IF(DQ$5="SBMLD",SUM($BX9,$CC9,$CH9,$CM9,$CR9,$CW9,$DB9),$BX9))))</f>
        <v/>
      </c>
      <c r="DS9" s="329" t="str">
        <f>IF(DR9=0,"",IF(DR9="","",DR9))</f>
        <v/>
      </c>
      <c r="DT9" s="318" t="str">
        <f>IF('2.ชื่อนักเรียน'!$R11=",มส","มส",IF($DC9="","",IF(DT$5="","",IF(DT$5="SBMLD",SUM($CB9,$CG9,$CL9,$CQ9,$CV9,$DA9),$CB9))))</f>
        <v/>
      </c>
      <c r="DU9" s="298" t="str">
        <f>IF('2.ชื่อนักเรียน'!$R11=",มส","มส",IF($DT9="","",IF(DT$5="","",IF(DT$5="SBMLD",SUM($CC9,$CH9,$CM9,$CR9,$CW9,$DB9),$CC9))))</f>
        <v/>
      </c>
      <c r="DV9" s="329" t="str">
        <f>IF(DU9=0,"",IF(DU9="","",DU9))</f>
        <v/>
      </c>
      <c r="DW9" s="318" t="str">
        <f>IF('2.ชื่อนักเรียน'!$R11=",มส","มส",IF($DC9="","",IF(DW$5="","",IF(DW$5="SBMLD",SUM($CG9,$CL9,$CQ9,$CV9,$DA9),$CG9))))</f>
        <v/>
      </c>
      <c r="DX9" s="298" t="str">
        <f>IF('2.ชื่อนักเรียน'!$R11=",มส","มส",IF($DW9="","",IF(DW$5="","",IF(DW$5="SBMLD",SUM($CH9,$CM9,$CR9,$CW9,$DB9),$CH9))))</f>
        <v/>
      </c>
      <c r="DY9" s="329" t="str">
        <f>IF(DX9=0,"",IF(DX9="","",DX9))</f>
        <v/>
      </c>
    </row>
    <row r="10" spans="1:129" s="102" customFormat="1" ht="17.25" customHeight="1" x14ac:dyDescent="0.25">
      <c r="A10" s="278">
        <v>2</v>
      </c>
      <c r="B10" s="278" t="str">
        <f>IF('2.ชื่อนักเรียน'!E12="","",CONCATENATE('2.ชื่อนักเรียน'!E12,'2.ชื่อนักเรียน'!F12,'2.ชื่อนักเรียน'!G12,'2.ชื่อนักเรียน'!H12,'2.ชื่อนักเรียน'!I12,'2.ชื่อนักเรียน'!J12,'2.ชื่อนักเรียน'!K12,'2.ชื่อนักเรียน'!L12,'2.ชื่อนักเรียน'!M12,'2.ชื่อนักเรียน'!N12,'2.ชื่อนักเรียน'!O12,'2.ชื่อนักเรียน'!P12,'2.ชื่อนักเรียน'!Q12))</f>
        <v/>
      </c>
      <c r="C10" s="463" t="str">
        <f>IF('2.ชื่อนักเรียน'!B12="","",'2.ชื่อนักเรียน'!B12)</f>
        <v/>
      </c>
      <c r="D10" s="291" t="str">
        <f>IF('2.ชื่อนักเรียน'!C12="","",CONCATENATE(TRIM('2.ชื่อนักเรียน'!C12),"  ",'2.ชื่อนักเรียน'!D12))</f>
        <v/>
      </c>
      <c r="E10" s="292" t="str">
        <f>IF(B10="","",IF('01.ข้อมูลเบื้องต้น'!$J$2="","",'01.ข้อมูลเบื้องต้น'!$J$2))</f>
        <v/>
      </c>
      <c r="F10" s="291" t="str">
        <f>IF(B10="","",IF('01.ข้อมูลเบื้องต้น'!$K$4="","",'01.ข้อมูลเบื้องต้น'!$K$4))</f>
        <v/>
      </c>
      <c r="G10" s="292" t="str">
        <f>IF('01.ข้อมูลเบื้องต้น'!$B$36="","",IF('3.คีย์เทอม1 mlp'!$B10="","",'01.ข้อมูลเบื้องต้น'!$B$36))</f>
        <v/>
      </c>
      <c r="H10" s="291" t="str">
        <f>IF('01.ข้อมูลเบื้องต้น'!$C$36="","",IF('3.คีย์เทอม1 mlp'!$B10="","",'01.ข้อมูลเบื้องต้น'!$C$36))</f>
        <v/>
      </c>
      <c r="I10" s="292" t="str">
        <f>IF('01.ข้อมูลเบื้องต้น'!$D$36="","",IF('3.คีย์เทอม1 mlp'!$B10="","",'01.ข้อมูลเบื้องต้น'!$D$36))</f>
        <v/>
      </c>
      <c r="J10" s="286">
        <v>90</v>
      </c>
      <c r="K10" s="160"/>
      <c r="L10" s="292" t="str">
        <f>IF('01.ข้อมูลเบื้องต้น'!$B$37="","",IF('3.คีย์เทอม1 mlp'!$B10="","",'01.ข้อมูลเบื้องต้น'!$B$37))</f>
        <v/>
      </c>
      <c r="M10" s="291" t="str">
        <f>IF('01.ข้อมูลเบื้องต้น'!$C$37="","",IF('3.คีย์เทอม1 mlp'!$B10="","",'01.ข้อมูลเบื้องต้น'!$C$37))</f>
        <v/>
      </c>
      <c r="N10" s="292" t="str">
        <f>IF('01.ข้อมูลเบื้องต้น'!$D$37="","",IF('3.คีย์เทอม1 mlp'!$B10="","",'01.ข้อมูลเบื้องต้น'!$D$37))</f>
        <v/>
      </c>
      <c r="O10" s="287">
        <v>68</v>
      </c>
      <c r="P10" s="159"/>
      <c r="Q10" s="292" t="str">
        <f>IF('01.ข้อมูลเบื้องต้น'!$B$10="","",IF('3.คีย์เทอม1 mlp'!$B10="","",'01.ข้อมูลเบื้องต้น'!$B$10))</f>
        <v/>
      </c>
      <c r="R10" s="291" t="str">
        <f>IF('01.ข้อมูลเบื้องต้น'!$C$10="","",IF('3.คีย์เทอม1 mlp'!$B10="","",'01.ข้อมูลเบื้องต้น'!$C$10))</f>
        <v/>
      </c>
      <c r="S10" s="292" t="str">
        <f>IF('01.ข้อมูลเบื้องต้น'!$D$10="","",IF('3.คีย์เทอม1 mlp'!$B10="","",'01.ข้อมูลเบื้องต้น'!$D$10))</f>
        <v/>
      </c>
      <c r="T10" s="287">
        <v>75</v>
      </c>
      <c r="U10" s="159"/>
      <c r="V10" s="292" t="str">
        <f>IF('01.ข้อมูลเบื้องต้น'!$B$11="","",IF('3.คีย์เทอม1 mlp'!$B10="","",'01.ข้อมูลเบื้องต้น'!$B$11))</f>
        <v/>
      </c>
      <c r="W10" s="291" t="str">
        <f>IF('01.ข้อมูลเบื้องต้น'!$C$11="","",IF('3.คีย์เทอม1 mlp'!$B10="","",'01.ข้อมูลเบื้องต้น'!$C$11))</f>
        <v/>
      </c>
      <c r="X10" s="292" t="str">
        <f>IF('01.ข้อมูลเบื้องต้น'!$D$11="","",IF('3.คีย์เทอม1 mlp'!$B10="","",'01.ข้อมูลเบื้องต้น'!$D$11))</f>
        <v/>
      </c>
      <c r="Y10" s="286">
        <v>76</v>
      </c>
      <c r="Z10" s="160"/>
      <c r="AA10" s="292" t="str">
        <f>IF('01.ข้อมูลเบื้องต้น'!$B$12="","",IF('3.คีย์เทอม1 mlp'!$B10="","",'01.ข้อมูลเบื้องต้น'!$B$12))</f>
        <v/>
      </c>
      <c r="AB10" s="291" t="str">
        <f>IF('01.ข้อมูลเบื้องต้น'!$C$12="","",IF('3.คีย์เทอม1 mlp'!$B10="","",'01.ข้อมูลเบื้องต้น'!$C$12))</f>
        <v/>
      </c>
      <c r="AC10" s="292" t="str">
        <f>IF('01.ข้อมูลเบื้องต้น'!$D$12="","",IF('3.คีย์เทอม1 mlp'!$B10="","",'01.ข้อมูลเบื้องต้น'!$D$12))</f>
        <v/>
      </c>
      <c r="AD10" s="287">
        <v>72</v>
      </c>
      <c r="AE10" s="159"/>
      <c r="AF10" s="292" t="str">
        <f>IF('01.ข้อมูลเบื้องต้น'!$B$13="","",IF('3.คีย์เทอม1 mlp'!$B10="","",'01.ข้อมูลเบื้องต้น'!$B$13))</f>
        <v/>
      </c>
      <c r="AG10" s="291" t="str">
        <f>IF('01.ข้อมูลเบื้องต้น'!$C$13="","",IF('3.คีย์เทอม1 mlp'!$B10="","",'01.ข้อมูลเบื้องต้น'!$C$13))</f>
        <v/>
      </c>
      <c r="AH10" s="292" t="str">
        <f>IF('01.ข้อมูลเบื้องต้น'!$D$13="","",IF('3.คีย์เทอม1 mlp'!$B10="","",'01.ข้อมูลเบื้องต้น'!$D$13))</f>
        <v/>
      </c>
      <c r="AI10" s="287">
        <v>91</v>
      </c>
      <c r="AJ10" s="159"/>
      <c r="AK10" s="292" t="str">
        <f>IF('01.ข้อมูลเบื้องต้น'!$B$14="","",IF('3.คีย์เทอม1 mlp'!$B10="","",'01.ข้อมูลเบื้องต้น'!$B$14))</f>
        <v/>
      </c>
      <c r="AL10" s="291" t="str">
        <f>IF('01.ข้อมูลเบื้องต้น'!$C$14="","",IF('3.คีย์เทอม1 mlp'!$B10="","",'01.ข้อมูลเบื้องต้น'!$C$14))</f>
        <v/>
      </c>
      <c r="AM10" s="292" t="str">
        <f>IF('01.ข้อมูลเบื้องต้น'!$D$14="","",IF('3.คีย์เทอม1 mlp'!$B10="","",'01.ข้อมูลเบื้องต้น'!$D$14))</f>
        <v/>
      </c>
      <c r="AN10" s="287">
        <v>80</v>
      </c>
      <c r="AO10" s="159"/>
      <c r="AP10" s="292" t="str">
        <f>IF('01.ข้อมูลเบื้องต้น'!$B$15="","",IF('3.คีย์เทอม1 mlp'!$B10="","",'01.ข้อมูลเบื้องต้น'!$B$15))</f>
        <v/>
      </c>
      <c r="AQ10" s="291" t="str">
        <f>IF('01.ข้อมูลเบื้องต้น'!$C$15="","",IF('3.คีย์เทอม1 mlp'!$B10="","",'01.ข้อมูลเบื้องต้น'!$C$15))</f>
        <v/>
      </c>
      <c r="AR10" s="292" t="str">
        <f>IF('01.ข้อมูลเบื้องต้น'!$D$15="","",IF('3.คีย์เทอม1 mlp'!$B10="","",'01.ข้อมูลเบื้องต้น'!$D$15))</f>
        <v/>
      </c>
      <c r="AS10" s="287">
        <v>80</v>
      </c>
      <c r="AT10" s="159"/>
      <c r="AU10" s="292" t="str">
        <f>IF('01.ข้อมูลเบื้องต้น'!$B$16="","",IF('3.คีย์เทอม1 mlp'!$B10="","",'01.ข้อมูลเบื้องต้น'!$B$16))</f>
        <v/>
      </c>
      <c r="AV10" s="291" t="str">
        <f>IF('01.ข้อมูลเบื้องต้น'!$C$16="","",IF('3.คีย์เทอม1 mlp'!$B10="","",'01.ข้อมูลเบื้องต้น'!$C$16))</f>
        <v/>
      </c>
      <c r="AW10" s="292" t="str">
        <f>IF('01.ข้อมูลเบื้องต้น'!$D$16="","",IF('3.คีย์เทอม1 mlp'!$B10="","",'01.ข้อมูลเบื้องต้น'!$D$16))</f>
        <v/>
      </c>
      <c r="AX10" s="286">
        <v>60</v>
      </c>
      <c r="AY10" s="160"/>
      <c r="AZ10" s="292" t="str">
        <f>IF('01.ข้อมูลเบื้องต้น'!$B$17="","",IF('3.คีย์เทอม1 mlp'!$B10="","",'01.ข้อมูลเบื้องต้น'!$B$17))</f>
        <v/>
      </c>
      <c r="BA10" s="291" t="str">
        <f>IF('01.ข้อมูลเบื้องต้น'!$C$17="","",IF('3.คีย์เทอม1 mlp'!$B10="","",'01.ข้อมูลเบื้องต้น'!$C$17))</f>
        <v/>
      </c>
      <c r="BB10" s="292" t="str">
        <f>IF('01.ข้อมูลเบื้องต้น'!$D$17="","",IF('3.คีย์เทอม1 mlp'!$B10="","",'01.ข้อมูลเบื้องต้น'!$D$17))</f>
        <v/>
      </c>
      <c r="BC10" s="286"/>
      <c r="BD10" s="160"/>
      <c r="BE10" s="292" t="str">
        <f>IF('01.ข้อมูลเบื้องต้น'!$B$19="","",IF('3.คีย์เทอม1 mlp'!$B10="","",'01.ข้อมูลเบื้องต้น'!$B$19))</f>
        <v/>
      </c>
      <c r="BF10" s="291" t="str">
        <f>IF('01.ข้อมูลเบื้องต้น'!$C$19="","",IF('3.คีย์เทอม1 mlp'!$B10="","",'01.ข้อมูลเบื้องต้น'!$C$19))</f>
        <v/>
      </c>
      <c r="BG10" s="292" t="str">
        <f>IF('01.ข้อมูลเบื้องต้น'!$D$19="","",IF('3.คีย์เทอม1 mlp'!$B10="","",'01.ข้อมูลเบื้องต้น'!$D$19))</f>
        <v/>
      </c>
      <c r="BH10" s="287">
        <v>68</v>
      </c>
      <c r="BI10" s="160"/>
      <c r="BJ10" s="292" t="str">
        <f>IF('01.ข้อมูลเบื้องต้น'!$B$20="","",IF('3.คีย์เทอม1 mlp'!$B10="","",'01.ข้อมูลเบื้องต้น'!$B$20))</f>
        <v/>
      </c>
      <c r="BK10" s="291" t="str">
        <f>IF('01.ข้อมูลเบื้องต้น'!$C$20="","",IF('3.คีย์เทอม1 mlp'!$B10="","",'01.ข้อมูลเบื้องต้น'!$C$20))</f>
        <v/>
      </c>
      <c r="BL10" s="292" t="str">
        <f>IF('01.ข้อมูลเบื้องต้น'!$D$20="","",IF('3.คีย์เทอม1 mlp'!$B10="","",'01.ข้อมูลเบื้องต้น'!$D$20))</f>
        <v/>
      </c>
      <c r="BM10" s="287"/>
      <c r="BN10" s="159"/>
      <c r="BO10" s="292" t="str">
        <f>IF('01.ข้อมูลเบื้องต้น'!$B$21="","",IF('3.คีย์เทอม1 mlp'!$B10="","",'01.ข้อมูลเบื้องต้น'!$B$21))</f>
        <v/>
      </c>
      <c r="BP10" s="291" t="str">
        <f>IF('01.ข้อมูลเบื้องต้น'!$C$21="","",IF('3.คีย์เทอม1 mlp'!$B10="","",'01.ข้อมูลเบื้องต้น'!$C$21))</f>
        <v/>
      </c>
      <c r="BQ10" s="292" t="str">
        <f>IF('01.ข้อมูลเบื้องต้น'!$D$21="","",IF('3.คีย์เทอม1 mlp'!$B10="","",'01.ข้อมูลเบื้องต้น'!$D$21))</f>
        <v/>
      </c>
      <c r="BR10" s="286"/>
      <c r="BS10" s="160"/>
      <c r="BT10" s="292" t="str">
        <f>IF('01.ข้อมูลเบื้องต้น'!$B$22="","",IF('3.คีย์เทอม1 mlp'!$B10="","",'01.ข้อมูลเบื้องต้น'!$B$22))</f>
        <v/>
      </c>
      <c r="BU10" s="291" t="str">
        <f>IF('01.ข้อมูลเบื้องต้น'!$C$22="","",IF('3.คีย์เทอม1 mlp'!$B10="","",'01.ข้อมูลเบื้องต้น'!$C$22))</f>
        <v/>
      </c>
      <c r="BV10" s="292" t="str">
        <f>IF('01.ข้อมูลเบื้องต้น'!$D$22="","",IF('3.คีย์เทอม1 mlp'!$B10="","",'01.ข้อมูลเบื้องต้น'!$D$22))</f>
        <v/>
      </c>
      <c r="BW10" s="286"/>
      <c r="BX10" s="160"/>
      <c r="BY10" s="292" t="str">
        <f>IF('01.ข้อมูลเบื้องต้น'!$B$23="","",IF('3.คีย์เทอม1 mlp'!$B10="","",'01.ข้อมูลเบื้องต้น'!$B$23))</f>
        <v/>
      </c>
      <c r="BZ10" s="291" t="str">
        <f>IF('01.ข้อมูลเบื้องต้น'!$C$23="","",IF('3.คีย์เทอม1 mlp'!$B10="","",'01.ข้อมูลเบื้องต้น'!$C$23))</f>
        <v/>
      </c>
      <c r="CA10" s="292" t="str">
        <f>IF('01.ข้อมูลเบื้องต้น'!$D$23="","",IF('3.คีย์เทอม1 mlp'!$B10="","",'01.ข้อมูลเบื้องต้น'!$D$23))</f>
        <v/>
      </c>
      <c r="CB10" s="286"/>
      <c r="CC10" s="160"/>
      <c r="CD10" s="292" t="str">
        <f>IF('01.ข้อมูลเบื้องต้น'!$B$24="","",IF('3.คีย์เทอม1 mlp'!$B10="","",'01.ข้อมูลเบื้องต้น'!$B$24))</f>
        <v/>
      </c>
      <c r="CE10" s="291" t="str">
        <f>IF('01.ข้อมูลเบื้องต้น'!$C$24="","",IF('3.คีย์เทอม1 mlp'!$B10="","",'01.ข้อมูลเบื้องต้น'!$C$24))</f>
        <v/>
      </c>
      <c r="CF10" s="292" t="str">
        <f>IF('01.ข้อมูลเบื้องต้น'!$D$24="","",IF('3.คีย์เทอม1 mlp'!$B10="","",'01.ข้อมูลเบื้องต้น'!$D$24))</f>
        <v/>
      </c>
      <c r="CG10" s="286"/>
      <c r="CH10" s="160"/>
      <c r="CI10" s="292" t="str">
        <f>IF('01.ข้อมูลเบื้องต้น'!$B$25="","",IF('3.คีย์เทอม1 mlp'!$B10="","",'01.ข้อมูลเบื้องต้น'!$B$25))</f>
        <v/>
      </c>
      <c r="CJ10" s="291" t="str">
        <f>IF('01.ข้อมูลเบื้องต้น'!$C$25="","",IF('3.คีย์เทอม1 mlp'!$B10="","",'01.ข้อมูลเบื้องต้น'!$C$25))</f>
        <v/>
      </c>
      <c r="CK10" s="292" t="str">
        <f>IF('01.ข้อมูลเบื้องต้น'!$D$25="","",IF('3.คีย์เทอม1 mlp'!$B10="","",'01.ข้อมูลเบื้องต้น'!$D$25))</f>
        <v/>
      </c>
      <c r="CL10" s="286"/>
      <c r="CM10" s="160"/>
      <c r="CN10" s="292" t="str">
        <f>IF('01.ข้อมูลเบื้องต้น'!$B$26="","",IF('3.คีย์เทอม1 mlp'!$B10="","",'01.ข้อมูลเบื้องต้น'!$B$26))</f>
        <v/>
      </c>
      <c r="CO10" s="291" t="str">
        <f>IF('01.ข้อมูลเบื้องต้น'!$C$26="","",IF('3.คีย์เทอม1 mlp'!$B10="","",'01.ข้อมูลเบื้องต้น'!$C$26))</f>
        <v/>
      </c>
      <c r="CP10" s="292" t="str">
        <f>IF('01.ข้อมูลเบื้องต้น'!$D$26="","",IF('3.คีย์เทอม1 mlp'!$B10="","",'01.ข้อมูลเบื้องต้น'!$D$26))</f>
        <v/>
      </c>
      <c r="CQ10" s="286"/>
      <c r="CR10" s="160"/>
      <c r="CS10" s="292" t="str">
        <f>IF('01.ข้อมูลเบื้องต้น'!$B$27="","",IF('3.คีย์เทอม1 mlp'!$B10="","",'01.ข้อมูลเบื้องต้น'!$B$27))</f>
        <v/>
      </c>
      <c r="CT10" s="291" t="str">
        <f>IF('01.ข้อมูลเบื้องต้น'!$C$27="","",IF('3.คีย์เทอม1 mlp'!$B10="","",'01.ข้อมูลเบื้องต้น'!$C$27))</f>
        <v/>
      </c>
      <c r="CU10" s="292" t="str">
        <f>IF('01.ข้อมูลเบื้องต้น'!$D$27="","",IF('3.คีย์เทอม1 mlp'!$B10="","",'01.ข้อมูลเบื้องต้น'!$D$27))</f>
        <v/>
      </c>
      <c r="CV10" s="286"/>
      <c r="CW10" s="160"/>
      <c r="CX10" s="292" t="str">
        <f>IF('01.ข้อมูลเบื้องต้น'!$B$28="","",IF('3.คีย์เทอม1 mlp'!$B10="","",'01.ข้อมูลเบื้องต้น'!$B$28))</f>
        <v/>
      </c>
      <c r="CY10" s="291" t="str">
        <f>IF('01.ข้อมูลเบื้องต้น'!$C$28="","",IF('3.คีย์เทอม1 mlp'!$B10="","",'01.ข้อมูลเบื้องต้น'!$C$28))</f>
        <v/>
      </c>
      <c r="CZ10" s="292" t="str">
        <f>IF('01.ข้อมูลเบื้องต้น'!$D$28="","",IF('3.คีย์เทอม1 mlp'!$B10="","",'01.ข้อมูลเบื้องต้น'!$D$28))</f>
        <v/>
      </c>
      <c r="DA10" s="286"/>
      <c r="DB10" s="160"/>
      <c r="DC10" s="288">
        <f t="shared" ref="DC10:DC53" si="3">IF(OR(J10&gt;$J$8,O10&gt;$O$8,T10&gt;$T$8,Y10&gt;$Y$8,AD10&gt;$AD$8,AI10&gt;$AI$8,AN10&gt;$AN$8,AS10&gt;$AS$8,AX10&gt;$AX$8,BC10&gt;$BC$8,BH10&gt;$BH$8,BM10&gt;$BM$8,BR10&gt;$BR$8,BW10&gt;$BW$8,CB10&gt;$CB$8,CG10&gt;$CG$8,CL10&gt;$CL$8,CQ10&gt;$CQ$8,CV10&gt;$CV$8,DA10&gt;$DA$8),"",IF(COUNT(J10,O10,T10,Y10,AD10,AI10,AN10,AS10,AX10,BC10,BH10,BM10,BR10,BW10,CB10,CG10,CL10,CQ10,CV10,DA10)=0,"",SUM(J10,O10,T10,Y10,AD10,AI10,AN10,AS10,AX10,BC10,BH10,BM10,BR10,BW10,CB10,CG10,CL10,CQ10,CV10,DA10)))</f>
        <v>760</v>
      </c>
      <c r="DD10" s="152">
        <f t="shared" ref="DD10:DD53" si="4">IF(DC10="","",(DC10*100)/$DC$8)</f>
        <v>76</v>
      </c>
      <c r="DE10" s="293">
        <f>IF('2.ชื่อนักเรียน'!R12="มส","มส",IF('2.ชื่อนักเรียน'!R12="ย้าย","ย้าย",IF('2.ชื่อนักเรียน'!R12="ร","ร",IF(DD10="","",RANK(DD10,$DD$9:$DD$53,0)))))</f>
        <v>29</v>
      </c>
      <c r="DF10" s="293">
        <f t="shared" ref="DF10:DF53" si="5">IF(COUNT(J10,O10,T10,Y10,AD10,AI10,AN10,AS10,AX10,BC10,BH10,BM10,BR10,BW10,CB10,CG10,CL10,CQ10,CV10,DA10)=0,"",COUNT(J10,O10,T10,Y10,AD10,AI10,AN10,AS10,AX10,BC10,BH10,BM10,BR10,BW10,CB10,CG10,CL10,CQ10,CV10,DA10))</f>
        <v>10</v>
      </c>
      <c r="DH10" s="320" t="str">
        <f>IF('2.ชื่อนักเรียน'!$R12=",มส","มส",IF($DC10="","",IF(DH$5="","",IF(DH$5="SBMLD",SUM($BH10,$BM10,$BR10,$BW10,$CB10,$CG10,$CL10,$CQ10,$CV10,$DA10),$BH10))))</f>
        <v/>
      </c>
      <c r="DI10" s="299" t="str">
        <f>IF('2.ชื่อนักเรียน'!$R12=",มส","มส",IF($DH10="","",IF(DH$5="","",IF(DH$5="SBMLD",SUM($BI10,$BN10,$BS10,$BX10,$CC10,$CH10,$CM10,$CR10,$CW10,$DB10),$BI10))))</f>
        <v/>
      </c>
      <c r="DJ10" s="299" t="str">
        <f t="shared" ref="DJ10:DJ53" si="6">IF(DI10=0,"",IF(DI10="","",DI10))</f>
        <v/>
      </c>
      <c r="DK10" s="321" t="str">
        <f>IF('2.ชื่อนักเรียน'!$R12=",มส","มส",IF($DC10="","",IF(DK$5="","",IF(DK$5="SBMLD",SUM($BM10,$BR10,$BW10,$CB10,$CG10,$CL10,$CQ10,$CV10,$DA10),$BM10))))</f>
        <v/>
      </c>
      <c r="DL10" s="299" t="str">
        <f>IF('2.ชื่อนักเรียน'!$R12=",มส","มส",IF($DK10="","",IF(DK$5="","",IF(DK$5="SBMLD",SUM($BN10,$BS10,$BX10,$CC10,$CH10,$CM10,$CR10,$CW10,$DB10),$BN10))))</f>
        <v/>
      </c>
      <c r="DM10" s="299" t="str">
        <f t="shared" ref="DM10:DM53" si="7">IF(DL10=0,"",IF(DL10="","",DL10))</f>
        <v/>
      </c>
      <c r="DN10" s="321" t="str">
        <f>IF('2.ชื่อนักเรียน'!$R12=",มส","มส",IF($DC10="","",IF(DN$5="","",IF(DN$5="SBMLD",SUM($BR10,$BW10,$CB10,$CG10,$CL10,$CQ10,$CV10,$DA10),$BR10))))</f>
        <v/>
      </c>
      <c r="DO10" s="299" t="str">
        <f>IF('2.ชื่อนักเรียน'!$R12=",มส","มส",IF($DN10="","",IF(DN$5="","",IF(DN$5="SBMLD",SUM($BS10,$BX10,$CC10,$CH10,$CM10,$CR10,$CW10,$DB10),$BS10))))</f>
        <v/>
      </c>
      <c r="DP10" s="299" t="str">
        <f t="shared" ref="DP10:DP53" si="8">IF(DO10=0,"",IF(DO10="","",DO10))</f>
        <v/>
      </c>
      <c r="DQ10" s="321" t="str">
        <f>IF('2.ชื่อนักเรียน'!$R12=",มส","มส",IF($DC10="","",IF(DQ$5="","",IF(DQ$5="SBMLD",SUM($BW10,$CB10,$CG10,$CL10,$CQ10,$CV10,$DA10),$BW10))))</f>
        <v/>
      </c>
      <c r="DR10" s="299" t="str">
        <f>IF('2.ชื่อนักเรียน'!$R12=",มส","มส",IF($DQ10="","",IF(DQ$5="","",IF(DQ$5="SBMLD",SUM($BX10,$CC10,$CH10,$CM10,$CR10,$CW10,$DB10),$BX10))))</f>
        <v/>
      </c>
      <c r="DS10" s="299" t="str">
        <f t="shared" ref="DS10:DS53" si="9">IF(DR10=0,"",IF(DR10="","",DR10))</f>
        <v/>
      </c>
      <c r="DT10" s="299" t="str">
        <f>IF('2.ชื่อนักเรียน'!$R12=",มส","มส",IF($DC10="","",IF(DT$5="","",IF(DT$5="SBMLD",SUM($CB10,$CG10,$CL10,$CQ10,$CV10,$DA10),$CB10))))</f>
        <v/>
      </c>
      <c r="DU10" s="299" t="str">
        <f>IF('2.ชื่อนักเรียน'!$R12=",มส","มส",IF($DT10="","",IF(DT$5="","",IF(DT$5="SBMLD",SUM($CC10,$CH10,$CM10,$CR10,$CW10,$DB10),$CC10))))</f>
        <v/>
      </c>
      <c r="DV10" s="299" t="str">
        <f t="shared" ref="DV10:DV53" si="10">IF(DU10=0,"",IF(DU10="","",DU10))</f>
        <v/>
      </c>
      <c r="DW10" s="321" t="str">
        <f>IF('2.ชื่อนักเรียน'!$R12=",มส","มส",IF($DC10="","",IF(DW$5="","",IF(DW$5="SBMLD",SUM($CG10,$CL10,$CQ10,$CV10,$DA10),$CG10))))</f>
        <v/>
      </c>
      <c r="DX10" s="321" t="str">
        <f>IF('2.ชื่อนักเรียน'!$R12=",มส","มส",IF($DW10="","",IF(DW$5="","",IF(DW$5="SBMLD",SUM($CH10,$CM10,$CR10,$CW10,$DB10),$CH10))))</f>
        <v/>
      </c>
      <c r="DY10" s="299" t="str">
        <f t="shared" ref="DY10:DY53" si="11">IF(DX10=0,"",IF(DX10="","",DX10))</f>
        <v/>
      </c>
    </row>
    <row r="11" spans="1:129" s="102" customFormat="1" ht="17.25" customHeight="1" x14ac:dyDescent="0.25">
      <c r="A11" s="278">
        <v>3</v>
      </c>
      <c r="B11" s="278" t="str">
        <f>IF('2.ชื่อนักเรียน'!E13="","",CONCATENATE('2.ชื่อนักเรียน'!E13,'2.ชื่อนักเรียน'!F13,'2.ชื่อนักเรียน'!G13,'2.ชื่อนักเรียน'!H13,'2.ชื่อนักเรียน'!I13,'2.ชื่อนักเรียน'!J13,'2.ชื่อนักเรียน'!K13,'2.ชื่อนักเรียน'!L13,'2.ชื่อนักเรียน'!M13,'2.ชื่อนักเรียน'!N13,'2.ชื่อนักเรียน'!O13,'2.ชื่อนักเรียน'!P13,'2.ชื่อนักเรียน'!Q13))</f>
        <v/>
      </c>
      <c r="C11" s="463" t="str">
        <f>IF('2.ชื่อนักเรียน'!B13="","",'2.ชื่อนักเรียน'!B13)</f>
        <v/>
      </c>
      <c r="D11" s="291" t="str">
        <f>IF('2.ชื่อนักเรียน'!C13="","",CONCATENATE(TRIM('2.ชื่อนักเรียน'!C13),"  ",'2.ชื่อนักเรียน'!D13))</f>
        <v/>
      </c>
      <c r="E11" s="292" t="str">
        <f>IF(B11="","",IF('01.ข้อมูลเบื้องต้น'!$J$2="","",'01.ข้อมูลเบื้องต้น'!$J$2))</f>
        <v/>
      </c>
      <c r="F11" s="291" t="str">
        <f>IF(B11="","",IF('01.ข้อมูลเบื้องต้น'!$K$4="","",'01.ข้อมูลเบื้องต้น'!$K$4))</f>
        <v/>
      </c>
      <c r="G11" s="292" t="str">
        <f>IF('01.ข้อมูลเบื้องต้น'!$B$36="","",IF('3.คีย์เทอม1 mlp'!$B11="","",'01.ข้อมูลเบื้องต้น'!$B$36))</f>
        <v/>
      </c>
      <c r="H11" s="291" t="str">
        <f>IF('01.ข้อมูลเบื้องต้น'!$C$36="","",IF('3.คีย์เทอม1 mlp'!$B11="","",'01.ข้อมูลเบื้องต้น'!$C$36))</f>
        <v/>
      </c>
      <c r="I11" s="292" t="str">
        <f>IF('01.ข้อมูลเบื้องต้น'!$D$36="","",IF('3.คีย์เทอม1 mlp'!$B11="","",'01.ข้อมูลเบื้องต้น'!$D$36))</f>
        <v/>
      </c>
      <c r="J11" s="286">
        <v>95</v>
      </c>
      <c r="K11" s="160"/>
      <c r="L11" s="292" t="str">
        <f>IF('01.ข้อมูลเบื้องต้น'!$B$37="","",IF('3.คีย์เทอม1 mlp'!$B11="","",'01.ข้อมูลเบื้องต้น'!$B$37))</f>
        <v/>
      </c>
      <c r="M11" s="291" t="str">
        <f>IF('01.ข้อมูลเบื้องต้น'!$C$37="","",IF('3.คีย์เทอม1 mlp'!$B11="","",'01.ข้อมูลเบื้องต้น'!$C$37))</f>
        <v/>
      </c>
      <c r="N11" s="292" t="str">
        <f>IF('01.ข้อมูลเบื้องต้น'!$D$37="","",IF('3.คีย์เทอม1 mlp'!$B11="","",'01.ข้อมูลเบื้องต้น'!$D$37))</f>
        <v/>
      </c>
      <c r="O11" s="287">
        <v>72</v>
      </c>
      <c r="P11" s="159"/>
      <c r="Q11" s="292" t="str">
        <f>IF('01.ข้อมูลเบื้องต้น'!$B$10="","",IF('3.คีย์เทอม1 mlp'!$B11="","",'01.ข้อมูลเบื้องต้น'!$B$10))</f>
        <v/>
      </c>
      <c r="R11" s="291" t="str">
        <f>IF('01.ข้อมูลเบื้องต้น'!$C$10="","",IF('3.คีย์เทอม1 mlp'!$B11="","",'01.ข้อมูลเบื้องต้น'!$C$10))</f>
        <v/>
      </c>
      <c r="S11" s="292" t="str">
        <f>IF('01.ข้อมูลเบื้องต้น'!$D$10="","",IF('3.คีย์เทอม1 mlp'!$B11="","",'01.ข้อมูลเบื้องต้น'!$D$10))</f>
        <v/>
      </c>
      <c r="T11" s="287">
        <v>73</v>
      </c>
      <c r="U11" s="159"/>
      <c r="V11" s="292" t="str">
        <f>IF('01.ข้อมูลเบื้องต้น'!$B$11="","",IF('3.คีย์เทอม1 mlp'!$B11="","",'01.ข้อมูลเบื้องต้น'!$B$11))</f>
        <v/>
      </c>
      <c r="W11" s="291" t="str">
        <f>IF('01.ข้อมูลเบื้องต้น'!$C$11="","",IF('3.คีย์เทอม1 mlp'!$B11="","",'01.ข้อมูลเบื้องต้น'!$C$11))</f>
        <v/>
      </c>
      <c r="X11" s="292" t="str">
        <f>IF('01.ข้อมูลเบื้องต้น'!$D$11="","",IF('3.คีย์เทอม1 mlp'!$B11="","",'01.ข้อมูลเบื้องต้น'!$D$11))</f>
        <v/>
      </c>
      <c r="Y11" s="286">
        <v>85</v>
      </c>
      <c r="Z11" s="160"/>
      <c r="AA11" s="292" t="str">
        <f>IF('01.ข้อมูลเบื้องต้น'!$B$12="","",IF('3.คีย์เทอม1 mlp'!$B11="","",'01.ข้อมูลเบื้องต้น'!$B$12))</f>
        <v/>
      </c>
      <c r="AB11" s="291" t="str">
        <f>IF('01.ข้อมูลเบื้องต้น'!$C$12="","",IF('3.คีย์เทอม1 mlp'!$B11="","",'01.ข้อมูลเบื้องต้น'!$C$12))</f>
        <v/>
      </c>
      <c r="AC11" s="292" t="str">
        <f>IF('01.ข้อมูลเบื้องต้น'!$D$12="","",IF('3.คีย์เทอม1 mlp'!$B11="","",'01.ข้อมูลเบื้องต้น'!$D$12))</f>
        <v/>
      </c>
      <c r="AD11" s="287">
        <v>92</v>
      </c>
      <c r="AE11" s="159"/>
      <c r="AF11" s="292" t="str">
        <f>IF('01.ข้อมูลเบื้องต้น'!$B$13="","",IF('3.คีย์เทอม1 mlp'!$B11="","",'01.ข้อมูลเบื้องต้น'!$B$13))</f>
        <v/>
      </c>
      <c r="AG11" s="291" t="str">
        <f>IF('01.ข้อมูลเบื้องต้น'!$C$13="","",IF('3.คีย์เทอม1 mlp'!$B11="","",'01.ข้อมูลเบื้องต้น'!$C$13))</f>
        <v/>
      </c>
      <c r="AH11" s="292" t="str">
        <f>IF('01.ข้อมูลเบื้องต้น'!$D$13="","",IF('3.คีย์เทอม1 mlp'!$B11="","",'01.ข้อมูลเบื้องต้น'!$D$13))</f>
        <v/>
      </c>
      <c r="AI11" s="287">
        <v>97</v>
      </c>
      <c r="AJ11" s="159"/>
      <c r="AK11" s="292" t="str">
        <f>IF('01.ข้อมูลเบื้องต้น'!$B$14="","",IF('3.คีย์เทอม1 mlp'!$B11="","",'01.ข้อมูลเบื้องต้น'!$B$14))</f>
        <v/>
      </c>
      <c r="AL11" s="291" t="str">
        <f>IF('01.ข้อมูลเบื้องต้น'!$C$14="","",IF('3.คีย์เทอม1 mlp'!$B11="","",'01.ข้อมูลเบื้องต้น'!$C$14))</f>
        <v/>
      </c>
      <c r="AM11" s="292" t="str">
        <f>IF('01.ข้อมูลเบื้องต้น'!$D$14="","",IF('3.คีย์เทอม1 mlp'!$B11="","",'01.ข้อมูลเบื้องต้น'!$D$14))</f>
        <v/>
      </c>
      <c r="AN11" s="287">
        <v>82</v>
      </c>
      <c r="AO11" s="159"/>
      <c r="AP11" s="292" t="str">
        <f>IF('01.ข้อมูลเบื้องต้น'!$B$15="","",IF('3.คีย์เทอม1 mlp'!$B11="","",'01.ข้อมูลเบื้องต้น'!$B$15))</f>
        <v/>
      </c>
      <c r="AQ11" s="291" t="str">
        <f>IF('01.ข้อมูลเบื้องต้น'!$C$15="","",IF('3.คีย์เทอม1 mlp'!$B11="","",'01.ข้อมูลเบื้องต้น'!$C$15))</f>
        <v/>
      </c>
      <c r="AR11" s="292" t="str">
        <f>IF('01.ข้อมูลเบื้องต้น'!$D$15="","",IF('3.คีย์เทอม1 mlp'!$B11="","",'01.ข้อมูลเบื้องต้น'!$D$15))</f>
        <v/>
      </c>
      <c r="AS11" s="287">
        <v>83</v>
      </c>
      <c r="AT11" s="159"/>
      <c r="AU11" s="292" t="str">
        <f>IF('01.ข้อมูลเบื้องต้น'!$B$16="","",IF('3.คีย์เทอม1 mlp'!$B11="","",'01.ข้อมูลเบื้องต้น'!$B$16))</f>
        <v/>
      </c>
      <c r="AV11" s="291" t="str">
        <f>IF('01.ข้อมูลเบื้องต้น'!$C$16="","",IF('3.คีย์เทอม1 mlp'!$B11="","",'01.ข้อมูลเบื้องต้น'!$C$16))</f>
        <v/>
      </c>
      <c r="AW11" s="292" t="str">
        <f>IF('01.ข้อมูลเบื้องต้น'!$D$16="","",IF('3.คีย์เทอม1 mlp'!$B11="","",'01.ข้อมูลเบื้องต้น'!$D$16))</f>
        <v/>
      </c>
      <c r="AX11" s="286">
        <v>60</v>
      </c>
      <c r="AY11" s="160"/>
      <c r="AZ11" s="292" t="str">
        <f>IF('01.ข้อมูลเบื้องต้น'!$B$17="","",IF('3.คีย์เทอม1 mlp'!$B11="","",'01.ข้อมูลเบื้องต้น'!$B$17))</f>
        <v/>
      </c>
      <c r="BA11" s="291" t="str">
        <f>IF('01.ข้อมูลเบื้องต้น'!$C$17="","",IF('3.คีย์เทอม1 mlp'!$B11="","",'01.ข้อมูลเบื้องต้น'!$C$17))</f>
        <v/>
      </c>
      <c r="BB11" s="292" t="str">
        <f>IF('01.ข้อมูลเบื้องต้น'!$D$17="","",IF('3.คีย์เทอม1 mlp'!$B11="","",'01.ข้อมูลเบื้องต้น'!$D$17))</f>
        <v/>
      </c>
      <c r="BC11" s="286"/>
      <c r="BD11" s="160"/>
      <c r="BE11" s="292" t="str">
        <f>IF('01.ข้อมูลเบื้องต้น'!$B$19="","",IF('3.คีย์เทอม1 mlp'!$B11="","",'01.ข้อมูลเบื้องต้น'!$B$19))</f>
        <v/>
      </c>
      <c r="BF11" s="291" t="str">
        <f>IF('01.ข้อมูลเบื้องต้น'!$C$19="","",IF('3.คีย์เทอม1 mlp'!$B11="","",'01.ข้อมูลเบื้องต้น'!$C$19))</f>
        <v/>
      </c>
      <c r="BG11" s="292" t="str">
        <f>IF('01.ข้อมูลเบื้องต้น'!$D$19="","",IF('3.คีย์เทอม1 mlp'!$B11="","",'01.ข้อมูลเบื้องต้น'!$D$19))</f>
        <v/>
      </c>
      <c r="BH11" s="287">
        <v>95</v>
      </c>
      <c r="BI11" s="160"/>
      <c r="BJ11" s="292" t="str">
        <f>IF('01.ข้อมูลเบื้องต้น'!$B$20="","",IF('3.คีย์เทอม1 mlp'!$B11="","",'01.ข้อมูลเบื้องต้น'!$B$20))</f>
        <v/>
      </c>
      <c r="BK11" s="291" t="str">
        <f>IF('01.ข้อมูลเบื้องต้น'!$C$20="","",IF('3.คีย์เทอม1 mlp'!$B11="","",'01.ข้อมูลเบื้องต้น'!$C$20))</f>
        <v/>
      </c>
      <c r="BL11" s="292" t="str">
        <f>IF('01.ข้อมูลเบื้องต้น'!$D$20="","",IF('3.คีย์เทอม1 mlp'!$B11="","",'01.ข้อมูลเบื้องต้น'!$D$20))</f>
        <v/>
      </c>
      <c r="BM11" s="286"/>
      <c r="BN11" s="159"/>
      <c r="BO11" s="292" t="str">
        <f>IF('01.ข้อมูลเบื้องต้น'!$B$21="","",IF('3.คีย์เทอม1 mlp'!$B11="","",'01.ข้อมูลเบื้องต้น'!$B$21))</f>
        <v/>
      </c>
      <c r="BP11" s="291" t="str">
        <f>IF('01.ข้อมูลเบื้องต้น'!$C$21="","",IF('3.คีย์เทอม1 mlp'!$B11="","",'01.ข้อมูลเบื้องต้น'!$C$21))</f>
        <v/>
      </c>
      <c r="BQ11" s="292" t="str">
        <f>IF('01.ข้อมูลเบื้องต้น'!$D$21="","",IF('3.คีย์เทอม1 mlp'!$B11="","",'01.ข้อมูลเบื้องต้น'!$D$21))</f>
        <v/>
      </c>
      <c r="BR11" s="286"/>
      <c r="BS11" s="160"/>
      <c r="BT11" s="292" t="str">
        <f>IF('01.ข้อมูลเบื้องต้น'!$B$22="","",IF('3.คีย์เทอม1 mlp'!$B11="","",'01.ข้อมูลเบื้องต้น'!$B$22))</f>
        <v/>
      </c>
      <c r="BU11" s="291" t="str">
        <f>IF('01.ข้อมูลเบื้องต้น'!$C$22="","",IF('3.คีย์เทอม1 mlp'!$B11="","",'01.ข้อมูลเบื้องต้น'!$C$22))</f>
        <v/>
      </c>
      <c r="BV11" s="292" t="str">
        <f>IF('01.ข้อมูลเบื้องต้น'!$D$22="","",IF('3.คีย์เทอม1 mlp'!$B11="","",'01.ข้อมูลเบื้องต้น'!$D$22))</f>
        <v/>
      </c>
      <c r="BW11" s="286"/>
      <c r="BX11" s="160"/>
      <c r="BY11" s="292" t="str">
        <f>IF('01.ข้อมูลเบื้องต้น'!$B$23="","",IF('3.คีย์เทอม1 mlp'!$B11="","",'01.ข้อมูลเบื้องต้น'!$B$23))</f>
        <v/>
      </c>
      <c r="BZ11" s="291" t="str">
        <f>IF('01.ข้อมูลเบื้องต้น'!$C$23="","",IF('3.คีย์เทอม1 mlp'!$B11="","",'01.ข้อมูลเบื้องต้น'!$C$23))</f>
        <v/>
      </c>
      <c r="CA11" s="292" t="str">
        <f>IF('01.ข้อมูลเบื้องต้น'!$D$23="","",IF('3.คีย์เทอม1 mlp'!$B11="","",'01.ข้อมูลเบื้องต้น'!$D$23))</f>
        <v/>
      </c>
      <c r="CB11" s="286"/>
      <c r="CC11" s="160"/>
      <c r="CD11" s="292" t="str">
        <f>IF('01.ข้อมูลเบื้องต้น'!$B$24="","",IF('3.คีย์เทอม1 mlp'!$B11="","",'01.ข้อมูลเบื้องต้น'!$B$24))</f>
        <v/>
      </c>
      <c r="CE11" s="291" t="str">
        <f>IF('01.ข้อมูลเบื้องต้น'!$C$24="","",IF('3.คีย์เทอม1 mlp'!$B11="","",'01.ข้อมูลเบื้องต้น'!$C$24))</f>
        <v/>
      </c>
      <c r="CF11" s="292" t="str">
        <f>IF('01.ข้อมูลเบื้องต้น'!$D$24="","",IF('3.คีย์เทอม1 mlp'!$B11="","",'01.ข้อมูลเบื้องต้น'!$D$24))</f>
        <v/>
      </c>
      <c r="CG11" s="286"/>
      <c r="CH11" s="160"/>
      <c r="CI11" s="292" t="str">
        <f>IF('01.ข้อมูลเบื้องต้น'!$B$25="","",IF('3.คีย์เทอม1 mlp'!$B11="","",'01.ข้อมูลเบื้องต้น'!$B$25))</f>
        <v/>
      </c>
      <c r="CJ11" s="291" t="str">
        <f>IF('01.ข้อมูลเบื้องต้น'!$C$25="","",IF('3.คีย์เทอม1 mlp'!$B11="","",'01.ข้อมูลเบื้องต้น'!$C$25))</f>
        <v/>
      </c>
      <c r="CK11" s="292" t="str">
        <f>IF('01.ข้อมูลเบื้องต้น'!$D$25="","",IF('3.คีย์เทอม1 mlp'!$B11="","",'01.ข้อมูลเบื้องต้น'!$D$25))</f>
        <v/>
      </c>
      <c r="CL11" s="286"/>
      <c r="CM11" s="160"/>
      <c r="CN11" s="292" t="str">
        <f>IF('01.ข้อมูลเบื้องต้น'!$B$26="","",IF('3.คีย์เทอม1 mlp'!$B11="","",'01.ข้อมูลเบื้องต้น'!$B$26))</f>
        <v/>
      </c>
      <c r="CO11" s="291" t="str">
        <f>IF('01.ข้อมูลเบื้องต้น'!$C$26="","",IF('3.คีย์เทอม1 mlp'!$B11="","",'01.ข้อมูลเบื้องต้น'!$C$26))</f>
        <v/>
      </c>
      <c r="CP11" s="292" t="str">
        <f>IF('01.ข้อมูลเบื้องต้น'!$D$26="","",IF('3.คีย์เทอม1 mlp'!$B11="","",'01.ข้อมูลเบื้องต้น'!$D$26))</f>
        <v/>
      </c>
      <c r="CQ11" s="286"/>
      <c r="CR11" s="160"/>
      <c r="CS11" s="292" t="str">
        <f>IF('01.ข้อมูลเบื้องต้น'!$B$27="","",IF('3.คีย์เทอม1 mlp'!$B11="","",'01.ข้อมูลเบื้องต้น'!$B$27))</f>
        <v/>
      </c>
      <c r="CT11" s="291" t="str">
        <f>IF('01.ข้อมูลเบื้องต้น'!$C$27="","",IF('3.คีย์เทอม1 mlp'!$B11="","",'01.ข้อมูลเบื้องต้น'!$C$27))</f>
        <v/>
      </c>
      <c r="CU11" s="292" t="str">
        <f>IF('01.ข้อมูลเบื้องต้น'!$D$27="","",IF('3.คีย์เทอม1 mlp'!$B11="","",'01.ข้อมูลเบื้องต้น'!$D$27))</f>
        <v/>
      </c>
      <c r="CV11" s="286"/>
      <c r="CW11" s="160"/>
      <c r="CX11" s="292" t="str">
        <f>IF('01.ข้อมูลเบื้องต้น'!$B$28="","",IF('3.คีย์เทอม1 mlp'!$B11="","",'01.ข้อมูลเบื้องต้น'!$B$28))</f>
        <v/>
      </c>
      <c r="CY11" s="291" t="str">
        <f>IF('01.ข้อมูลเบื้องต้น'!$C$28="","",IF('3.คีย์เทอม1 mlp'!$B11="","",'01.ข้อมูลเบื้องต้น'!$C$28))</f>
        <v/>
      </c>
      <c r="CZ11" s="292" t="str">
        <f>IF('01.ข้อมูลเบื้องต้น'!$D$28="","",IF('3.คีย์เทอม1 mlp'!$B11="","",'01.ข้อมูลเบื้องต้น'!$D$28))</f>
        <v/>
      </c>
      <c r="DA11" s="286"/>
      <c r="DB11" s="160"/>
      <c r="DC11" s="288">
        <f t="shared" si="3"/>
        <v>834</v>
      </c>
      <c r="DD11" s="152">
        <f t="shared" si="4"/>
        <v>83.4</v>
      </c>
      <c r="DE11" s="293">
        <f>IF('2.ชื่อนักเรียน'!R13="มส","มส",IF('2.ชื่อนักเรียน'!R13="ย้าย","ย้าย",IF('2.ชื่อนักเรียน'!R13="ร","ร",IF(DD11="","",RANK(DD11,$DD$9:$DD$53,0)))))</f>
        <v>18</v>
      </c>
      <c r="DF11" s="293">
        <f t="shared" si="5"/>
        <v>10</v>
      </c>
      <c r="DH11" s="320" t="str">
        <f>IF('2.ชื่อนักเรียน'!$R13=",มส","มส",IF($DC11="","",IF(DH$5="","",IF(DH$5="SBMLD",SUM($BH11,$BM11,$BR11,$BW11,$CB11,$CG11,$CL11,$CQ11,$CV11,$DA11),$BH11))))</f>
        <v/>
      </c>
      <c r="DI11" s="299" t="str">
        <f>IF('2.ชื่อนักเรียน'!$R13=",มส","มส",IF($DH11="","",IF(DH$5="","",IF(DH$5="SBMLD",SUM($BI11,$BN11,$BS11,$BX11,$CC11,$CH11,$CM11,$CR11,$CW11,$DB11),$BI11))))</f>
        <v/>
      </c>
      <c r="DJ11" s="299" t="str">
        <f t="shared" si="6"/>
        <v/>
      </c>
      <c r="DK11" s="321" t="str">
        <f>IF('2.ชื่อนักเรียน'!$R13=",มส","มส",IF($DC11="","",IF(DK$5="","",IF(DK$5="SBMLD",SUM($BM11,$BR11,$BW11,$CB11,$CG11,$CL11,$CQ11,$CV11,$DA11),$BM11))))</f>
        <v/>
      </c>
      <c r="DL11" s="299" t="str">
        <f>IF('2.ชื่อนักเรียน'!$R13=",มส","มส",IF($DK11="","",IF(DK$5="","",IF(DK$5="SBMLD",SUM($BN11,$BS11,$BX11,$CC11,$CH11,$CM11,$CR11,$CW11,$DB11),$BN11))))</f>
        <v/>
      </c>
      <c r="DM11" s="299" t="str">
        <f t="shared" si="7"/>
        <v/>
      </c>
      <c r="DN11" s="321" t="str">
        <f>IF('2.ชื่อนักเรียน'!$R13=",มส","มส",IF($DC11="","",IF(DN$5="","",IF(DN$5="SBMLD",SUM($BR11,$BW11,$CB11,$CG11,$CL11,$CQ11,$CV11,$DA11),$BR11))))</f>
        <v/>
      </c>
      <c r="DO11" s="299" t="str">
        <f>IF('2.ชื่อนักเรียน'!$R13=",มส","มส",IF($DN11="","",IF(DN$5="","",IF(DN$5="SBMLD",SUM($BS11,$BX11,$CC11,$CH11,$CM11,$CR11,$CW11,$DB11),$BS11))))</f>
        <v/>
      </c>
      <c r="DP11" s="299" t="str">
        <f t="shared" si="8"/>
        <v/>
      </c>
      <c r="DQ11" s="321" t="str">
        <f>IF('2.ชื่อนักเรียน'!$R13=",มส","มส",IF($DC11="","",IF(DQ$5="","",IF(DQ$5="SBMLD",SUM($BW11,$CB11,$CG11,$CL11,$CQ11,$CV11,$DA11),$BW11))))</f>
        <v/>
      </c>
      <c r="DR11" s="299" t="str">
        <f>IF('2.ชื่อนักเรียน'!$R13=",มส","มส",IF($DQ11="","",IF(DQ$5="","",IF(DQ$5="SBMLD",SUM($BX11,$CC11,$CH11,$CM11,$CR11,$CW11,$DB11),$BX11))))</f>
        <v/>
      </c>
      <c r="DS11" s="299" t="str">
        <f t="shared" si="9"/>
        <v/>
      </c>
      <c r="DT11" s="299" t="str">
        <f>IF('2.ชื่อนักเรียน'!$R13=",มส","มส",IF($DC11="","",IF(DT$5="","",IF(DT$5="SBMLD",SUM($CB11,$CG11,$CL11,$CQ11,$CV11,$DA11),$CB11))))</f>
        <v/>
      </c>
      <c r="DU11" s="299" t="str">
        <f>IF('2.ชื่อนักเรียน'!$R13=",มส","มส",IF($DT11="","",IF(DT$5="","",IF(DT$5="SBMLD",SUM($CC11,$CH11,$CM11,$CR11,$CW11,$DB11),$CC11))))</f>
        <v/>
      </c>
      <c r="DV11" s="299" t="str">
        <f t="shared" si="10"/>
        <v/>
      </c>
      <c r="DW11" s="321" t="str">
        <f>IF('2.ชื่อนักเรียน'!$R13=",มส","มส",IF($DC11="","",IF(DW$5="","",IF(DW$5="SBMLD",SUM($CG11,$CL11,$CQ11,$CV11,$DA11),$CG11))))</f>
        <v/>
      </c>
      <c r="DX11" s="321" t="str">
        <f>IF('2.ชื่อนักเรียน'!$R13=",มส","มส",IF($DW11="","",IF(DW$5="","",IF(DW$5="SBMLD",SUM($CH11,$CM11,$CR11,$CW11,$DB11),$CH11))))</f>
        <v/>
      </c>
      <c r="DY11" s="299" t="str">
        <f t="shared" si="11"/>
        <v/>
      </c>
    </row>
    <row r="12" spans="1:129" s="102" customFormat="1" ht="17.25" customHeight="1" x14ac:dyDescent="0.25">
      <c r="A12" s="278">
        <v>4</v>
      </c>
      <c r="B12" s="278" t="str">
        <f>IF('2.ชื่อนักเรียน'!E14="","",CONCATENATE('2.ชื่อนักเรียน'!E14,'2.ชื่อนักเรียน'!F14,'2.ชื่อนักเรียน'!G14,'2.ชื่อนักเรียน'!H14,'2.ชื่อนักเรียน'!I14,'2.ชื่อนักเรียน'!J14,'2.ชื่อนักเรียน'!K14,'2.ชื่อนักเรียน'!L14,'2.ชื่อนักเรียน'!M14,'2.ชื่อนักเรียน'!N14,'2.ชื่อนักเรียน'!O14,'2.ชื่อนักเรียน'!P14,'2.ชื่อนักเรียน'!Q14))</f>
        <v/>
      </c>
      <c r="C12" s="463" t="str">
        <f>IF('2.ชื่อนักเรียน'!B14="","",'2.ชื่อนักเรียน'!B14)</f>
        <v/>
      </c>
      <c r="D12" s="291" t="str">
        <f>IF('2.ชื่อนักเรียน'!C14="","",CONCATENATE(TRIM('2.ชื่อนักเรียน'!C14),"  ",'2.ชื่อนักเรียน'!D14))</f>
        <v/>
      </c>
      <c r="E12" s="292" t="str">
        <f>IF(B12="","",IF('01.ข้อมูลเบื้องต้น'!$J$2="","",'01.ข้อมูลเบื้องต้น'!$J$2))</f>
        <v/>
      </c>
      <c r="F12" s="291" t="str">
        <f>IF(B12="","",IF('01.ข้อมูลเบื้องต้น'!$K$4="","",'01.ข้อมูลเบื้องต้น'!$K$4))</f>
        <v/>
      </c>
      <c r="G12" s="292" t="str">
        <f>IF('01.ข้อมูลเบื้องต้น'!$B$36="","",IF('3.คีย์เทอม1 mlp'!$B12="","",'01.ข้อมูลเบื้องต้น'!$B$36))</f>
        <v/>
      </c>
      <c r="H12" s="291" t="str">
        <f>IF('01.ข้อมูลเบื้องต้น'!$C$36="","",IF('3.คีย์เทอม1 mlp'!$B12="","",'01.ข้อมูลเบื้องต้น'!$C$36))</f>
        <v/>
      </c>
      <c r="I12" s="292" t="str">
        <f>IF('01.ข้อมูลเบื้องต้น'!$D$36="","",IF('3.คีย์เทอม1 mlp'!$B12="","",'01.ข้อมูลเบื้องต้น'!$D$36))</f>
        <v/>
      </c>
      <c r="J12" s="286">
        <v>76</v>
      </c>
      <c r="K12" s="160"/>
      <c r="L12" s="292" t="str">
        <f>IF('01.ข้อมูลเบื้องต้น'!$B$37="","",IF('3.คีย์เทอม1 mlp'!$B12="","",'01.ข้อมูลเบื้องต้น'!$B$37))</f>
        <v/>
      </c>
      <c r="M12" s="291" t="str">
        <f>IF('01.ข้อมูลเบื้องต้น'!$C$37="","",IF('3.คีย์เทอม1 mlp'!$B12="","",'01.ข้อมูลเบื้องต้น'!$C$37))</f>
        <v/>
      </c>
      <c r="N12" s="292" t="str">
        <f>IF('01.ข้อมูลเบื้องต้น'!$D$37="","",IF('3.คีย์เทอม1 mlp'!$B12="","",'01.ข้อมูลเบื้องต้น'!$D$37))</f>
        <v/>
      </c>
      <c r="O12" s="287">
        <v>57</v>
      </c>
      <c r="P12" s="159"/>
      <c r="Q12" s="292" t="str">
        <f>IF('01.ข้อมูลเบื้องต้น'!$B$10="","",IF('3.คีย์เทอม1 mlp'!$B12="","",'01.ข้อมูลเบื้องต้น'!$B$10))</f>
        <v/>
      </c>
      <c r="R12" s="291" t="str">
        <f>IF('01.ข้อมูลเบื้องต้น'!$C$10="","",IF('3.คีย์เทอม1 mlp'!$B12="","",'01.ข้อมูลเบื้องต้น'!$C$10))</f>
        <v/>
      </c>
      <c r="S12" s="292" t="str">
        <f>IF('01.ข้อมูลเบื้องต้น'!$D$10="","",IF('3.คีย์เทอม1 mlp'!$B12="","",'01.ข้อมูลเบื้องต้น'!$D$10))</f>
        <v/>
      </c>
      <c r="T12" s="287">
        <v>72</v>
      </c>
      <c r="U12" s="159"/>
      <c r="V12" s="292" t="str">
        <f>IF('01.ข้อมูลเบื้องต้น'!$B$11="","",IF('3.คีย์เทอม1 mlp'!$B12="","",'01.ข้อมูลเบื้องต้น'!$B$11))</f>
        <v/>
      </c>
      <c r="W12" s="291" t="str">
        <f>IF('01.ข้อมูลเบื้องต้น'!$C$11="","",IF('3.คีย์เทอม1 mlp'!$B12="","",'01.ข้อมูลเบื้องต้น'!$C$11))</f>
        <v/>
      </c>
      <c r="X12" s="292" t="str">
        <f>IF('01.ข้อมูลเบื้องต้น'!$D$11="","",IF('3.คีย์เทอม1 mlp'!$B12="","",'01.ข้อมูลเบื้องต้น'!$D$11))</f>
        <v/>
      </c>
      <c r="Y12" s="286">
        <v>65</v>
      </c>
      <c r="Z12" s="160"/>
      <c r="AA12" s="292" t="str">
        <f>IF('01.ข้อมูลเบื้องต้น'!$B$12="","",IF('3.คีย์เทอม1 mlp'!$B12="","",'01.ข้อมูลเบื้องต้น'!$B$12))</f>
        <v/>
      </c>
      <c r="AB12" s="291" t="str">
        <f>IF('01.ข้อมูลเบื้องต้น'!$C$12="","",IF('3.คีย์เทอม1 mlp'!$B12="","",'01.ข้อมูลเบื้องต้น'!$C$12))</f>
        <v/>
      </c>
      <c r="AC12" s="292" t="str">
        <f>IF('01.ข้อมูลเบื้องต้น'!$D$12="","",IF('3.คีย์เทอม1 mlp'!$B12="","",'01.ข้อมูลเบื้องต้น'!$D$12))</f>
        <v/>
      </c>
      <c r="AD12" s="287">
        <v>72</v>
      </c>
      <c r="AE12" s="159"/>
      <c r="AF12" s="292" t="str">
        <f>IF('01.ข้อมูลเบื้องต้น'!$B$13="","",IF('3.คีย์เทอม1 mlp'!$B12="","",'01.ข้อมูลเบื้องต้น'!$B$13))</f>
        <v/>
      </c>
      <c r="AG12" s="291" t="str">
        <f>IF('01.ข้อมูลเบื้องต้น'!$C$13="","",IF('3.คีย์เทอม1 mlp'!$B12="","",'01.ข้อมูลเบื้องต้น'!$C$13))</f>
        <v/>
      </c>
      <c r="AH12" s="292" t="str">
        <f>IF('01.ข้อมูลเบื้องต้น'!$D$13="","",IF('3.คีย์เทอม1 mlp'!$B12="","",'01.ข้อมูลเบื้องต้น'!$D$13))</f>
        <v/>
      </c>
      <c r="AI12" s="287">
        <v>87</v>
      </c>
      <c r="AJ12" s="159"/>
      <c r="AK12" s="292" t="str">
        <f>IF('01.ข้อมูลเบื้องต้น'!$B$14="","",IF('3.คีย์เทอม1 mlp'!$B12="","",'01.ข้อมูลเบื้องต้น'!$B$14))</f>
        <v/>
      </c>
      <c r="AL12" s="291" t="str">
        <f>IF('01.ข้อมูลเบื้องต้น'!$C$14="","",IF('3.คีย์เทอม1 mlp'!$B12="","",'01.ข้อมูลเบื้องต้น'!$C$14))</f>
        <v/>
      </c>
      <c r="AM12" s="292" t="str">
        <f>IF('01.ข้อมูลเบื้องต้น'!$D$14="","",IF('3.คีย์เทอม1 mlp'!$B12="","",'01.ข้อมูลเบื้องต้น'!$D$14))</f>
        <v/>
      </c>
      <c r="AN12" s="287">
        <v>76</v>
      </c>
      <c r="AO12" s="159"/>
      <c r="AP12" s="292" t="str">
        <f>IF('01.ข้อมูลเบื้องต้น'!$B$15="","",IF('3.คีย์เทอม1 mlp'!$B12="","",'01.ข้อมูลเบื้องต้น'!$B$15))</f>
        <v/>
      </c>
      <c r="AQ12" s="291" t="str">
        <f>IF('01.ข้อมูลเบื้องต้น'!$C$15="","",IF('3.คีย์เทอม1 mlp'!$B12="","",'01.ข้อมูลเบื้องต้น'!$C$15))</f>
        <v/>
      </c>
      <c r="AR12" s="292" t="str">
        <f>IF('01.ข้อมูลเบื้องต้น'!$D$15="","",IF('3.คีย์เทอม1 mlp'!$B12="","",'01.ข้อมูลเบื้องต้น'!$D$15))</f>
        <v/>
      </c>
      <c r="AS12" s="287">
        <v>77</v>
      </c>
      <c r="AT12" s="159"/>
      <c r="AU12" s="292" t="str">
        <f>IF('01.ข้อมูลเบื้องต้น'!$B$16="","",IF('3.คีย์เทอม1 mlp'!$B12="","",'01.ข้อมูลเบื้องต้น'!$B$16))</f>
        <v/>
      </c>
      <c r="AV12" s="291" t="str">
        <f>IF('01.ข้อมูลเบื้องต้น'!$C$16="","",IF('3.คีย์เทอม1 mlp'!$B12="","",'01.ข้อมูลเบื้องต้น'!$C$16))</f>
        <v/>
      </c>
      <c r="AW12" s="292" t="str">
        <f>IF('01.ข้อมูลเบื้องต้น'!$D$16="","",IF('3.คีย์เทอม1 mlp'!$B12="","",'01.ข้อมูลเบื้องต้น'!$D$16))</f>
        <v/>
      </c>
      <c r="AX12" s="286">
        <v>60</v>
      </c>
      <c r="AY12" s="160"/>
      <c r="AZ12" s="292" t="str">
        <f>IF('01.ข้อมูลเบื้องต้น'!$B$17="","",IF('3.คีย์เทอม1 mlp'!$B12="","",'01.ข้อมูลเบื้องต้น'!$B$17))</f>
        <v/>
      </c>
      <c r="BA12" s="291" t="str">
        <f>IF('01.ข้อมูลเบื้องต้น'!$C$17="","",IF('3.คีย์เทอม1 mlp'!$B12="","",'01.ข้อมูลเบื้องต้น'!$C$17))</f>
        <v/>
      </c>
      <c r="BB12" s="292" t="str">
        <f>IF('01.ข้อมูลเบื้องต้น'!$D$17="","",IF('3.คีย์เทอม1 mlp'!$B12="","",'01.ข้อมูลเบื้องต้น'!$D$17))</f>
        <v/>
      </c>
      <c r="BC12" s="286"/>
      <c r="BD12" s="160"/>
      <c r="BE12" s="292" t="str">
        <f>IF('01.ข้อมูลเบื้องต้น'!$B$19="","",IF('3.คีย์เทอม1 mlp'!$B12="","",'01.ข้อมูลเบื้องต้น'!$B$19))</f>
        <v/>
      </c>
      <c r="BF12" s="291" t="str">
        <f>IF('01.ข้อมูลเบื้องต้น'!$C$19="","",IF('3.คีย์เทอม1 mlp'!$B12="","",'01.ข้อมูลเบื้องต้น'!$C$19))</f>
        <v/>
      </c>
      <c r="BG12" s="292" t="str">
        <f>IF('01.ข้อมูลเบื้องต้น'!$D$19="","",IF('3.คีย์เทอม1 mlp'!$B12="","",'01.ข้อมูลเบื้องต้น'!$D$19))</f>
        <v/>
      </c>
      <c r="BH12" s="287">
        <v>66</v>
      </c>
      <c r="BI12" s="160"/>
      <c r="BJ12" s="292" t="str">
        <f>IF('01.ข้อมูลเบื้องต้น'!$B$20="","",IF('3.คีย์เทอม1 mlp'!$B12="","",'01.ข้อมูลเบื้องต้น'!$B$20))</f>
        <v/>
      </c>
      <c r="BK12" s="291" t="str">
        <f>IF('01.ข้อมูลเบื้องต้น'!$C$20="","",IF('3.คีย์เทอม1 mlp'!$B12="","",'01.ข้อมูลเบื้องต้น'!$C$20))</f>
        <v/>
      </c>
      <c r="BL12" s="292" t="str">
        <f>IF('01.ข้อมูลเบื้องต้น'!$D$20="","",IF('3.คีย์เทอม1 mlp'!$B12="","",'01.ข้อมูลเบื้องต้น'!$D$20))</f>
        <v/>
      </c>
      <c r="BM12" s="287"/>
      <c r="BN12" s="159"/>
      <c r="BO12" s="292" t="str">
        <f>IF('01.ข้อมูลเบื้องต้น'!$B$21="","",IF('3.คีย์เทอม1 mlp'!$B12="","",'01.ข้อมูลเบื้องต้น'!$B$21))</f>
        <v/>
      </c>
      <c r="BP12" s="291" t="str">
        <f>IF('01.ข้อมูลเบื้องต้น'!$C$21="","",IF('3.คีย์เทอม1 mlp'!$B12="","",'01.ข้อมูลเบื้องต้น'!$C$21))</f>
        <v/>
      </c>
      <c r="BQ12" s="292" t="str">
        <f>IF('01.ข้อมูลเบื้องต้น'!$D$21="","",IF('3.คีย์เทอม1 mlp'!$B12="","",'01.ข้อมูลเบื้องต้น'!$D$21))</f>
        <v/>
      </c>
      <c r="BR12" s="286"/>
      <c r="BS12" s="160"/>
      <c r="BT12" s="292" t="str">
        <f>IF('01.ข้อมูลเบื้องต้น'!$B$22="","",IF('3.คีย์เทอม1 mlp'!$B12="","",'01.ข้อมูลเบื้องต้น'!$B$22))</f>
        <v/>
      </c>
      <c r="BU12" s="291" t="str">
        <f>IF('01.ข้อมูลเบื้องต้น'!$C$22="","",IF('3.คีย์เทอม1 mlp'!$B12="","",'01.ข้อมูลเบื้องต้น'!$C$22))</f>
        <v/>
      </c>
      <c r="BV12" s="292" t="str">
        <f>IF('01.ข้อมูลเบื้องต้น'!$D$22="","",IF('3.คีย์เทอม1 mlp'!$B12="","",'01.ข้อมูลเบื้องต้น'!$D$22))</f>
        <v/>
      </c>
      <c r="BW12" s="286"/>
      <c r="BX12" s="160"/>
      <c r="BY12" s="292" t="str">
        <f>IF('01.ข้อมูลเบื้องต้น'!$B$23="","",IF('3.คีย์เทอม1 mlp'!$B12="","",'01.ข้อมูลเบื้องต้น'!$B$23))</f>
        <v/>
      </c>
      <c r="BZ12" s="291" t="str">
        <f>IF('01.ข้อมูลเบื้องต้น'!$C$23="","",IF('3.คีย์เทอม1 mlp'!$B12="","",'01.ข้อมูลเบื้องต้น'!$C$23))</f>
        <v/>
      </c>
      <c r="CA12" s="292" t="str">
        <f>IF('01.ข้อมูลเบื้องต้น'!$D$23="","",IF('3.คีย์เทอม1 mlp'!$B12="","",'01.ข้อมูลเบื้องต้น'!$D$23))</f>
        <v/>
      </c>
      <c r="CB12" s="286"/>
      <c r="CC12" s="160"/>
      <c r="CD12" s="292" t="str">
        <f>IF('01.ข้อมูลเบื้องต้น'!$B$24="","",IF('3.คีย์เทอม1 mlp'!$B12="","",'01.ข้อมูลเบื้องต้น'!$B$24))</f>
        <v/>
      </c>
      <c r="CE12" s="291" t="str">
        <f>IF('01.ข้อมูลเบื้องต้น'!$C$24="","",IF('3.คีย์เทอม1 mlp'!$B12="","",'01.ข้อมูลเบื้องต้น'!$C$24))</f>
        <v/>
      </c>
      <c r="CF12" s="292" t="str">
        <f>IF('01.ข้อมูลเบื้องต้น'!$D$24="","",IF('3.คีย์เทอม1 mlp'!$B12="","",'01.ข้อมูลเบื้องต้น'!$D$24))</f>
        <v/>
      </c>
      <c r="CG12" s="286"/>
      <c r="CH12" s="160"/>
      <c r="CI12" s="292" t="str">
        <f>IF('01.ข้อมูลเบื้องต้น'!$B$25="","",IF('3.คีย์เทอม1 mlp'!$B12="","",'01.ข้อมูลเบื้องต้น'!$B$25))</f>
        <v/>
      </c>
      <c r="CJ12" s="291" t="str">
        <f>IF('01.ข้อมูลเบื้องต้น'!$C$25="","",IF('3.คีย์เทอม1 mlp'!$B12="","",'01.ข้อมูลเบื้องต้น'!$C$25))</f>
        <v/>
      </c>
      <c r="CK12" s="292" t="str">
        <f>IF('01.ข้อมูลเบื้องต้น'!$D$25="","",IF('3.คีย์เทอม1 mlp'!$B12="","",'01.ข้อมูลเบื้องต้น'!$D$25))</f>
        <v/>
      </c>
      <c r="CL12" s="286"/>
      <c r="CM12" s="160"/>
      <c r="CN12" s="292" t="str">
        <f>IF('01.ข้อมูลเบื้องต้น'!$B$26="","",IF('3.คีย์เทอม1 mlp'!$B12="","",'01.ข้อมูลเบื้องต้น'!$B$26))</f>
        <v/>
      </c>
      <c r="CO12" s="291" t="str">
        <f>IF('01.ข้อมูลเบื้องต้น'!$C$26="","",IF('3.คีย์เทอม1 mlp'!$B12="","",'01.ข้อมูลเบื้องต้น'!$C$26))</f>
        <v/>
      </c>
      <c r="CP12" s="292" t="str">
        <f>IF('01.ข้อมูลเบื้องต้น'!$D$26="","",IF('3.คีย์เทอม1 mlp'!$B12="","",'01.ข้อมูลเบื้องต้น'!$D$26))</f>
        <v/>
      </c>
      <c r="CQ12" s="286"/>
      <c r="CR12" s="160"/>
      <c r="CS12" s="292" t="str">
        <f>IF('01.ข้อมูลเบื้องต้น'!$B$27="","",IF('3.คีย์เทอม1 mlp'!$B12="","",'01.ข้อมูลเบื้องต้น'!$B$27))</f>
        <v/>
      </c>
      <c r="CT12" s="291" t="str">
        <f>IF('01.ข้อมูลเบื้องต้น'!$C$27="","",IF('3.คีย์เทอม1 mlp'!$B12="","",'01.ข้อมูลเบื้องต้น'!$C$27))</f>
        <v/>
      </c>
      <c r="CU12" s="292" t="str">
        <f>IF('01.ข้อมูลเบื้องต้น'!$D$27="","",IF('3.คีย์เทอม1 mlp'!$B12="","",'01.ข้อมูลเบื้องต้น'!$D$27))</f>
        <v/>
      </c>
      <c r="CV12" s="286"/>
      <c r="CW12" s="160"/>
      <c r="CX12" s="292" t="str">
        <f>IF('01.ข้อมูลเบื้องต้น'!$B$28="","",IF('3.คีย์เทอม1 mlp'!$B12="","",'01.ข้อมูลเบื้องต้น'!$B$28))</f>
        <v/>
      </c>
      <c r="CY12" s="291" t="str">
        <f>IF('01.ข้อมูลเบื้องต้น'!$C$28="","",IF('3.คีย์เทอม1 mlp'!$B12="","",'01.ข้อมูลเบื้องต้น'!$C$28))</f>
        <v/>
      </c>
      <c r="CZ12" s="292" t="str">
        <f>IF('01.ข้อมูลเบื้องต้น'!$D$28="","",IF('3.คีย์เทอม1 mlp'!$B12="","",'01.ข้อมูลเบื้องต้น'!$D$28))</f>
        <v/>
      </c>
      <c r="DA12" s="286"/>
      <c r="DB12" s="160"/>
      <c r="DC12" s="288">
        <f t="shared" si="3"/>
        <v>708</v>
      </c>
      <c r="DD12" s="152">
        <f t="shared" si="4"/>
        <v>70.8</v>
      </c>
      <c r="DE12" s="293">
        <f>IF('2.ชื่อนักเรียน'!R14="มส","มส",IF('2.ชื่อนักเรียน'!R14="ย้าย","ย้าย",IF('2.ชื่อนักเรียน'!R14="ร","ร",IF(DD12="","",RANK(DD12,$DD$9:$DD$53,0)))))</f>
        <v>36</v>
      </c>
      <c r="DF12" s="293">
        <f t="shared" si="5"/>
        <v>10</v>
      </c>
      <c r="DH12" s="320" t="str">
        <f>IF('2.ชื่อนักเรียน'!$R14=",มส","มส",IF($DC12="","",IF(DH$5="","",IF(DH$5="SBMLD",SUM($BH12,$BM12,$BR12,$BW12,$CB12,$CG12,$CL12,$CQ12,$CV12,$DA12),$BH12))))</f>
        <v/>
      </c>
      <c r="DI12" s="299" t="str">
        <f>IF('2.ชื่อนักเรียน'!$R14=",มส","มส",IF($DH12="","",IF(DH$5="","",IF(DH$5="SBMLD",SUM($BI12,$BN12,$BS12,$BX12,$CC12,$CH12,$CM12,$CR12,$CW12,$DB12),$BI12))))</f>
        <v/>
      </c>
      <c r="DJ12" s="299" t="str">
        <f t="shared" si="6"/>
        <v/>
      </c>
      <c r="DK12" s="321" t="str">
        <f>IF('2.ชื่อนักเรียน'!$R14=",มส","มส",IF($DC12="","",IF(DK$5="","",IF(DK$5="SBMLD",SUM($BM12,$BR12,$BW12,$CB12,$CG12,$CL12,$CQ12,$CV12,$DA12),$BM12))))</f>
        <v/>
      </c>
      <c r="DL12" s="299" t="str">
        <f>IF('2.ชื่อนักเรียน'!$R14=",มส","มส",IF($DK12="","",IF(DK$5="","",IF(DK$5="SBMLD",SUM($BN12,$BS12,$BX12,$CC12,$CH12,$CM12,$CR12,$CW12,$DB12),$BN12))))</f>
        <v/>
      </c>
      <c r="DM12" s="299" t="str">
        <f t="shared" si="7"/>
        <v/>
      </c>
      <c r="DN12" s="321" t="str">
        <f>IF('2.ชื่อนักเรียน'!$R14=",มส","มส",IF($DC12="","",IF(DN$5="","",IF(DN$5="SBMLD",SUM($BR12,$BW12,$CB12,$CG12,$CL12,$CQ12,$CV12,$DA12),$BR12))))</f>
        <v/>
      </c>
      <c r="DO12" s="299" t="str">
        <f>IF('2.ชื่อนักเรียน'!$R14=",มส","มส",IF($DN12="","",IF(DN$5="","",IF(DN$5="SBMLD",SUM($BS12,$BX12,$CC12,$CH12,$CM12,$CR12,$CW12,$DB12),$BS12))))</f>
        <v/>
      </c>
      <c r="DP12" s="299" t="str">
        <f t="shared" si="8"/>
        <v/>
      </c>
      <c r="DQ12" s="321" t="str">
        <f>IF('2.ชื่อนักเรียน'!$R14=",มส","มส",IF($DC12="","",IF(DQ$5="","",IF(DQ$5="SBMLD",SUM($BW12,$CB12,$CG12,$CL12,$CQ12,$CV12,$DA12),$BW12))))</f>
        <v/>
      </c>
      <c r="DR12" s="299" t="str">
        <f>IF('2.ชื่อนักเรียน'!$R14=",มส","มส",IF($DQ12="","",IF(DQ$5="","",IF(DQ$5="SBMLD",SUM($BX12,$CC12,$CH12,$CM12,$CR12,$CW12,$DB12),$BX12))))</f>
        <v/>
      </c>
      <c r="DS12" s="299" t="str">
        <f t="shared" si="9"/>
        <v/>
      </c>
      <c r="DT12" s="299" t="str">
        <f>IF('2.ชื่อนักเรียน'!$R14=",มส","มส",IF($DC12="","",IF(DT$5="","",IF(DT$5="SBMLD",SUM($CB12,$CG12,$CL12,$CQ12,$CV12,$DA12),$CB12))))</f>
        <v/>
      </c>
      <c r="DU12" s="299" t="str">
        <f>IF('2.ชื่อนักเรียน'!$R14=",มส","มส",IF($DT12="","",IF(DT$5="","",IF(DT$5="SBMLD",SUM($CC12,$CH12,$CM12,$CR12,$CW12,$DB12),$CC12))))</f>
        <v/>
      </c>
      <c r="DV12" s="299" t="str">
        <f t="shared" si="10"/>
        <v/>
      </c>
      <c r="DW12" s="321" t="str">
        <f>IF('2.ชื่อนักเรียน'!$R14=",มส","มส",IF($DC12="","",IF(DW$5="","",IF(DW$5="SBMLD",SUM($CG12,$CL12,$CQ12,$CV12,$DA12),$CG12))))</f>
        <v/>
      </c>
      <c r="DX12" s="321" t="str">
        <f>IF('2.ชื่อนักเรียน'!$R14=",มส","มส",IF($DW12="","",IF(DW$5="","",IF(DW$5="SBMLD",SUM($CH12,$CM12,$CR12,$CW12,$DB12),$CH12))))</f>
        <v/>
      </c>
      <c r="DY12" s="299" t="str">
        <f t="shared" si="11"/>
        <v/>
      </c>
    </row>
    <row r="13" spans="1:129" s="102" customFormat="1" ht="17.25" customHeight="1" thickBot="1" x14ac:dyDescent="0.3">
      <c r="A13" s="278">
        <v>5</v>
      </c>
      <c r="B13" s="278" t="str">
        <f>IF('2.ชื่อนักเรียน'!E15="","",CONCATENATE('2.ชื่อนักเรียน'!E15,'2.ชื่อนักเรียน'!F15,'2.ชื่อนักเรียน'!G15,'2.ชื่อนักเรียน'!H15,'2.ชื่อนักเรียน'!I15,'2.ชื่อนักเรียน'!J15,'2.ชื่อนักเรียน'!K15,'2.ชื่อนักเรียน'!L15,'2.ชื่อนักเรียน'!M15,'2.ชื่อนักเรียน'!N15,'2.ชื่อนักเรียน'!O15,'2.ชื่อนักเรียน'!P15,'2.ชื่อนักเรียน'!Q15))</f>
        <v/>
      </c>
      <c r="C13" s="463" t="str">
        <f>IF('2.ชื่อนักเรียน'!B15="","",'2.ชื่อนักเรียน'!B15)</f>
        <v/>
      </c>
      <c r="D13" s="291" t="str">
        <f>IF('2.ชื่อนักเรียน'!C15="","",CONCATENATE(TRIM('2.ชื่อนักเรียน'!C15),"  ",'2.ชื่อนักเรียน'!D15))</f>
        <v/>
      </c>
      <c r="E13" s="292" t="str">
        <f>IF(B13="","",IF('01.ข้อมูลเบื้องต้น'!$J$2="","",'01.ข้อมูลเบื้องต้น'!$J$2))</f>
        <v/>
      </c>
      <c r="F13" s="291" t="str">
        <f>IF(B13="","",IF('01.ข้อมูลเบื้องต้น'!$K$4="","",'01.ข้อมูลเบื้องต้น'!$K$4))</f>
        <v/>
      </c>
      <c r="G13" s="292" t="str">
        <f>IF('01.ข้อมูลเบื้องต้น'!$B$36="","",IF('3.คีย์เทอม1 mlp'!$B13="","",'01.ข้อมูลเบื้องต้น'!$B$36))</f>
        <v/>
      </c>
      <c r="H13" s="291" t="str">
        <f>IF('01.ข้อมูลเบื้องต้น'!$C$36="","",IF('3.คีย์เทอม1 mlp'!$B13="","",'01.ข้อมูลเบื้องต้น'!$C$36))</f>
        <v/>
      </c>
      <c r="I13" s="292" t="str">
        <f>IF('01.ข้อมูลเบื้องต้น'!$D$36="","",IF('3.คีย์เทอม1 mlp'!$B13="","",'01.ข้อมูลเบื้องต้น'!$D$36))</f>
        <v/>
      </c>
      <c r="J13" s="286">
        <v>83</v>
      </c>
      <c r="K13" s="160"/>
      <c r="L13" s="292" t="str">
        <f>IF('01.ข้อมูลเบื้องต้น'!$B$37="","",IF('3.คีย์เทอม1 mlp'!$B13="","",'01.ข้อมูลเบื้องต้น'!$B$37))</f>
        <v/>
      </c>
      <c r="M13" s="291" t="str">
        <f>IF('01.ข้อมูลเบื้องต้น'!$C$37="","",IF('3.คีย์เทอม1 mlp'!$B13="","",'01.ข้อมูลเบื้องต้น'!$C$37))</f>
        <v/>
      </c>
      <c r="N13" s="292" t="str">
        <f>IF('01.ข้อมูลเบื้องต้น'!$D$37="","",IF('3.คีย์เทอม1 mlp'!$B13="","",'01.ข้อมูลเบื้องต้น'!$D$37))</f>
        <v/>
      </c>
      <c r="O13" s="287">
        <v>60</v>
      </c>
      <c r="P13" s="159"/>
      <c r="Q13" s="292" t="str">
        <f>IF('01.ข้อมูลเบื้องต้น'!$B$10="","",IF('3.คีย์เทอม1 mlp'!$B13="","",'01.ข้อมูลเบื้องต้น'!$B$10))</f>
        <v/>
      </c>
      <c r="R13" s="291" t="str">
        <f>IF('01.ข้อมูลเบื้องต้น'!$C$10="","",IF('3.คีย์เทอม1 mlp'!$B13="","",'01.ข้อมูลเบื้องต้น'!$C$10))</f>
        <v/>
      </c>
      <c r="S13" s="292" t="str">
        <f>IF('01.ข้อมูลเบื้องต้น'!$D$10="","",IF('3.คีย์เทอม1 mlp'!$B13="","",'01.ข้อมูลเบื้องต้น'!$D$10))</f>
        <v/>
      </c>
      <c r="T13" s="287">
        <v>68</v>
      </c>
      <c r="U13" s="159"/>
      <c r="V13" s="292" t="str">
        <f>IF('01.ข้อมูลเบื้องต้น'!$B$11="","",IF('3.คีย์เทอม1 mlp'!$B13="","",'01.ข้อมูลเบื้องต้น'!$B$11))</f>
        <v/>
      </c>
      <c r="W13" s="291" t="str">
        <f>IF('01.ข้อมูลเบื้องต้น'!$C$11="","",IF('3.คีย์เทอม1 mlp'!$B13="","",'01.ข้อมูลเบื้องต้น'!$C$11))</f>
        <v/>
      </c>
      <c r="X13" s="292" t="str">
        <f>IF('01.ข้อมูลเบื้องต้น'!$D$11="","",IF('3.คีย์เทอม1 mlp'!$B13="","",'01.ข้อมูลเบื้องต้น'!$D$11))</f>
        <v/>
      </c>
      <c r="Y13" s="286">
        <v>71</v>
      </c>
      <c r="Z13" s="160"/>
      <c r="AA13" s="292" t="str">
        <f>IF('01.ข้อมูลเบื้องต้น'!$B$12="","",IF('3.คีย์เทอม1 mlp'!$B13="","",'01.ข้อมูลเบื้องต้น'!$B$12))</f>
        <v/>
      </c>
      <c r="AB13" s="291" t="str">
        <f>IF('01.ข้อมูลเบื้องต้น'!$C$12="","",IF('3.คีย์เทอม1 mlp'!$B13="","",'01.ข้อมูลเบื้องต้น'!$C$12))</f>
        <v/>
      </c>
      <c r="AC13" s="292" t="str">
        <f>IF('01.ข้อมูลเบื้องต้น'!$D$12="","",IF('3.คีย์เทอม1 mlp'!$B13="","",'01.ข้อมูลเบื้องต้น'!$D$12))</f>
        <v/>
      </c>
      <c r="AD13" s="287">
        <v>70</v>
      </c>
      <c r="AE13" s="159"/>
      <c r="AF13" s="292" t="str">
        <f>IF('01.ข้อมูลเบื้องต้น'!$B$13="","",IF('3.คีย์เทอม1 mlp'!$B13="","",'01.ข้อมูลเบื้องต้น'!$B$13))</f>
        <v/>
      </c>
      <c r="AG13" s="291" t="str">
        <f>IF('01.ข้อมูลเบื้องต้น'!$C$13="","",IF('3.คีย์เทอม1 mlp'!$B13="","",'01.ข้อมูลเบื้องต้น'!$C$13))</f>
        <v/>
      </c>
      <c r="AH13" s="292" t="str">
        <f>IF('01.ข้อมูลเบื้องต้น'!$D$13="","",IF('3.คีย์เทอม1 mlp'!$B13="","",'01.ข้อมูลเบื้องต้น'!$D$13))</f>
        <v/>
      </c>
      <c r="AI13" s="287">
        <v>87</v>
      </c>
      <c r="AJ13" s="159"/>
      <c r="AK13" s="292" t="str">
        <f>IF('01.ข้อมูลเบื้องต้น'!$B$14="","",IF('3.คีย์เทอม1 mlp'!$B13="","",'01.ข้อมูลเบื้องต้น'!$B$14))</f>
        <v/>
      </c>
      <c r="AL13" s="291" t="str">
        <f>IF('01.ข้อมูลเบื้องต้น'!$C$14="","",IF('3.คีย์เทอม1 mlp'!$B13="","",'01.ข้อมูลเบื้องต้น'!$C$14))</f>
        <v/>
      </c>
      <c r="AM13" s="292" t="str">
        <f>IF('01.ข้อมูลเบื้องต้น'!$D$14="","",IF('3.คีย์เทอม1 mlp'!$B13="","",'01.ข้อมูลเบื้องต้น'!$D$14))</f>
        <v/>
      </c>
      <c r="AN13" s="287">
        <v>75</v>
      </c>
      <c r="AO13" s="159"/>
      <c r="AP13" s="292" t="str">
        <f>IF('01.ข้อมูลเบื้องต้น'!$B$15="","",IF('3.คีย์เทอม1 mlp'!$B13="","",'01.ข้อมูลเบื้องต้น'!$B$15))</f>
        <v/>
      </c>
      <c r="AQ13" s="291" t="str">
        <f>IF('01.ข้อมูลเบื้องต้น'!$C$15="","",IF('3.คีย์เทอม1 mlp'!$B13="","",'01.ข้อมูลเบื้องต้น'!$C$15))</f>
        <v/>
      </c>
      <c r="AR13" s="292" t="str">
        <f>IF('01.ข้อมูลเบื้องต้น'!$D$15="","",IF('3.คีย์เทอม1 mlp'!$B13="","",'01.ข้อมูลเบื้องต้น'!$D$15))</f>
        <v/>
      </c>
      <c r="AS13" s="287">
        <v>73</v>
      </c>
      <c r="AT13" s="159"/>
      <c r="AU13" s="292" t="str">
        <f>IF('01.ข้อมูลเบื้องต้น'!$B$16="","",IF('3.คีย์เทอม1 mlp'!$B13="","",'01.ข้อมูลเบื้องต้น'!$B$16))</f>
        <v/>
      </c>
      <c r="AV13" s="291" t="str">
        <f>IF('01.ข้อมูลเบื้องต้น'!$C$16="","",IF('3.คีย์เทอม1 mlp'!$B13="","",'01.ข้อมูลเบื้องต้น'!$C$16))</f>
        <v/>
      </c>
      <c r="AW13" s="292" t="str">
        <f>IF('01.ข้อมูลเบื้องต้น'!$D$16="","",IF('3.คีย์เทอม1 mlp'!$B13="","",'01.ข้อมูลเบื้องต้น'!$D$16))</f>
        <v/>
      </c>
      <c r="AX13" s="286">
        <v>60</v>
      </c>
      <c r="AY13" s="160"/>
      <c r="AZ13" s="292" t="str">
        <f>IF('01.ข้อมูลเบื้องต้น'!$B$17="","",IF('3.คีย์เทอม1 mlp'!$B13="","",'01.ข้อมูลเบื้องต้น'!$B$17))</f>
        <v/>
      </c>
      <c r="BA13" s="291" t="str">
        <f>IF('01.ข้อมูลเบื้องต้น'!$C$17="","",IF('3.คีย์เทอม1 mlp'!$B13="","",'01.ข้อมูลเบื้องต้น'!$C$17))</f>
        <v/>
      </c>
      <c r="BB13" s="292" t="str">
        <f>IF('01.ข้อมูลเบื้องต้น'!$D$17="","",IF('3.คีย์เทอม1 mlp'!$B13="","",'01.ข้อมูลเบื้องต้น'!$D$17))</f>
        <v/>
      </c>
      <c r="BC13" s="286"/>
      <c r="BD13" s="160"/>
      <c r="BE13" s="292" t="str">
        <f>IF('01.ข้อมูลเบื้องต้น'!$B$19="","",IF('3.คีย์เทอม1 mlp'!$B13="","",'01.ข้อมูลเบื้องต้น'!$B$19))</f>
        <v/>
      </c>
      <c r="BF13" s="291" t="str">
        <f>IF('01.ข้อมูลเบื้องต้น'!$C$19="","",IF('3.คีย์เทอม1 mlp'!$B13="","",'01.ข้อมูลเบื้องต้น'!$C$19))</f>
        <v/>
      </c>
      <c r="BG13" s="292" t="str">
        <f>IF('01.ข้อมูลเบื้องต้น'!$D$19="","",IF('3.คีย์เทอม1 mlp'!$B13="","",'01.ข้อมูลเบื้องต้น'!$D$19))</f>
        <v/>
      </c>
      <c r="BH13" s="287">
        <v>69</v>
      </c>
      <c r="BI13" s="160"/>
      <c r="BJ13" s="292" t="str">
        <f>IF('01.ข้อมูลเบื้องต้น'!$B$20="","",IF('3.คีย์เทอม1 mlp'!$B13="","",'01.ข้อมูลเบื้องต้น'!$B$20))</f>
        <v/>
      </c>
      <c r="BK13" s="291" t="str">
        <f>IF('01.ข้อมูลเบื้องต้น'!$C$20="","",IF('3.คีย์เทอม1 mlp'!$B13="","",'01.ข้อมูลเบื้องต้น'!$C$20))</f>
        <v/>
      </c>
      <c r="BL13" s="292" t="str">
        <f>IF('01.ข้อมูลเบื้องต้น'!$D$20="","",IF('3.คีย์เทอม1 mlp'!$B13="","",'01.ข้อมูลเบื้องต้น'!$D$20))</f>
        <v/>
      </c>
      <c r="BM13" s="286"/>
      <c r="BN13" s="159"/>
      <c r="BO13" s="292" t="str">
        <f>IF('01.ข้อมูลเบื้องต้น'!$B$21="","",IF('3.คีย์เทอม1 mlp'!$B13="","",'01.ข้อมูลเบื้องต้น'!$B$21))</f>
        <v/>
      </c>
      <c r="BP13" s="291" t="str">
        <f>IF('01.ข้อมูลเบื้องต้น'!$C$21="","",IF('3.คีย์เทอม1 mlp'!$B13="","",'01.ข้อมูลเบื้องต้น'!$C$21))</f>
        <v/>
      </c>
      <c r="BQ13" s="292" t="str">
        <f>IF('01.ข้อมูลเบื้องต้น'!$D$21="","",IF('3.คีย์เทอม1 mlp'!$B13="","",'01.ข้อมูลเบื้องต้น'!$D$21))</f>
        <v/>
      </c>
      <c r="BR13" s="286"/>
      <c r="BS13" s="160"/>
      <c r="BT13" s="292" t="str">
        <f>IF('01.ข้อมูลเบื้องต้น'!$B$22="","",IF('3.คีย์เทอม1 mlp'!$B13="","",'01.ข้อมูลเบื้องต้น'!$B$22))</f>
        <v/>
      </c>
      <c r="BU13" s="291" t="str">
        <f>IF('01.ข้อมูลเบื้องต้น'!$C$22="","",IF('3.คีย์เทอม1 mlp'!$B13="","",'01.ข้อมูลเบื้องต้น'!$C$22))</f>
        <v/>
      </c>
      <c r="BV13" s="292" t="str">
        <f>IF('01.ข้อมูลเบื้องต้น'!$D$22="","",IF('3.คีย์เทอม1 mlp'!$B13="","",'01.ข้อมูลเบื้องต้น'!$D$22))</f>
        <v/>
      </c>
      <c r="BW13" s="286"/>
      <c r="BX13" s="160"/>
      <c r="BY13" s="292" t="str">
        <f>IF('01.ข้อมูลเบื้องต้น'!$B$23="","",IF('3.คีย์เทอม1 mlp'!$B13="","",'01.ข้อมูลเบื้องต้น'!$B$23))</f>
        <v/>
      </c>
      <c r="BZ13" s="291" t="str">
        <f>IF('01.ข้อมูลเบื้องต้น'!$C$23="","",IF('3.คีย์เทอม1 mlp'!$B13="","",'01.ข้อมูลเบื้องต้น'!$C$23))</f>
        <v/>
      </c>
      <c r="CA13" s="292" t="str">
        <f>IF('01.ข้อมูลเบื้องต้น'!$D$23="","",IF('3.คีย์เทอม1 mlp'!$B13="","",'01.ข้อมูลเบื้องต้น'!$D$23))</f>
        <v/>
      </c>
      <c r="CB13" s="286"/>
      <c r="CC13" s="160"/>
      <c r="CD13" s="292" t="str">
        <f>IF('01.ข้อมูลเบื้องต้น'!$B$24="","",IF('3.คีย์เทอม1 mlp'!$B13="","",'01.ข้อมูลเบื้องต้น'!$B$24))</f>
        <v/>
      </c>
      <c r="CE13" s="291" t="str">
        <f>IF('01.ข้อมูลเบื้องต้น'!$C$24="","",IF('3.คีย์เทอม1 mlp'!$B13="","",'01.ข้อมูลเบื้องต้น'!$C$24))</f>
        <v/>
      </c>
      <c r="CF13" s="292" t="str">
        <f>IF('01.ข้อมูลเบื้องต้น'!$D$24="","",IF('3.คีย์เทอม1 mlp'!$B13="","",'01.ข้อมูลเบื้องต้น'!$D$24))</f>
        <v/>
      </c>
      <c r="CG13" s="286"/>
      <c r="CH13" s="160"/>
      <c r="CI13" s="292" t="str">
        <f>IF('01.ข้อมูลเบื้องต้น'!$B$25="","",IF('3.คีย์เทอม1 mlp'!$B13="","",'01.ข้อมูลเบื้องต้น'!$B$25))</f>
        <v/>
      </c>
      <c r="CJ13" s="291" t="str">
        <f>IF('01.ข้อมูลเบื้องต้น'!$C$25="","",IF('3.คีย์เทอม1 mlp'!$B13="","",'01.ข้อมูลเบื้องต้น'!$C$25))</f>
        <v/>
      </c>
      <c r="CK13" s="292" t="str">
        <f>IF('01.ข้อมูลเบื้องต้น'!$D$25="","",IF('3.คีย์เทอม1 mlp'!$B13="","",'01.ข้อมูลเบื้องต้น'!$D$25))</f>
        <v/>
      </c>
      <c r="CL13" s="286"/>
      <c r="CM13" s="160"/>
      <c r="CN13" s="292" t="str">
        <f>IF('01.ข้อมูลเบื้องต้น'!$B$26="","",IF('3.คีย์เทอม1 mlp'!$B13="","",'01.ข้อมูลเบื้องต้น'!$B$26))</f>
        <v/>
      </c>
      <c r="CO13" s="291" t="str">
        <f>IF('01.ข้อมูลเบื้องต้น'!$C$26="","",IF('3.คีย์เทอม1 mlp'!$B13="","",'01.ข้อมูลเบื้องต้น'!$C$26))</f>
        <v/>
      </c>
      <c r="CP13" s="292" t="str">
        <f>IF('01.ข้อมูลเบื้องต้น'!$D$26="","",IF('3.คีย์เทอม1 mlp'!$B13="","",'01.ข้อมูลเบื้องต้น'!$D$26))</f>
        <v/>
      </c>
      <c r="CQ13" s="286"/>
      <c r="CR13" s="160"/>
      <c r="CS13" s="292" t="str">
        <f>IF('01.ข้อมูลเบื้องต้น'!$B$27="","",IF('3.คีย์เทอม1 mlp'!$B13="","",'01.ข้อมูลเบื้องต้น'!$B$27))</f>
        <v/>
      </c>
      <c r="CT13" s="291" t="str">
        <f>IF('01.ข้อมูลเบื้องต้น'!$C$27="","",IF('3.คีย์เทอม1 mlp'!$B13="","",'01.ข้อมูลเบื้องต้น'!$C$27))</f>
        <v/>
      </c>
      <c r="CU13" s="292" t="str">
        <f>IF('01.ข้อมูลเบื้องต้น'!$D$27="","",IF('3.คีย์เทอม1 mlp'!$B13="","",'01.ข้อมูลเบื้องต้น'!$D$27))</f>
        <v/>
      </c>
      <c r="CV13" s="286"/>
      <c r="CW13" s="160"/>
      <c r="CX13" s="292" t="str">
        <f>IF('01.ข้อมูลเบื้องต้น'!$B$28="","",IF('3.คีย์เทอม1 mlp'!$B13="","",'01.ข้อมูลเบื้องต้น'!$B$28))</f>
        <v/>
      </c>
      <c r="CY13" s="291" t="str">
        <f>IF('01.ข้อมูลเบื้องต้น'!$C$28="","",IF('3.คีย์เทอม1 mlp'!$B13="","",'01.ข้อมูลเบื้องต้น'!$C$28))</f>
        <v/>
      </c>
      <c r="CZ13" s="292" t="str">
        <f>IF('01.ข้อมูลเบื้องต้น'!$D$28="","",IF('3.คีย์เทอม1 mlp'!$B13="","",'01.ข้อมูลเบื้องต้น'!$D$28))</f>
        <v/>
      </c>
      <c r="DA13" s="286"/>
      <c r="DB13" s="160"/>
      <c r="DC13" s="288">
        <f t="shared" si="3"/>
        <v>716</v>
      </c>
      <c r="DD13" s="152">
        <f t="shared" si="4"/>
        <v>71.599999999999994</v>
      </c>
      <c r="DE13" s="293">
        <f>IF('2.ชื่อนักเรียน'!R15="มส","มส",IF('2.ชื่อนักเรียน'!R15="ย้าย","ย้าย",IF('2.ชื่อนักเรียน'!R15="ร","ร",IF(DD13="","",RANK(DD13,$DD$9:$DD$53,0)))))</f>
        <v>35</v>
      </c>
      <c r="DF13" s="293">
        <f t="shared" si="5"/>
        <v>10</v>
      </c>
      <c r="DH13" s="322" t="str">
        <f>IF('2.ชื่อนักเรียน'!$R15=",มส","มส",IF($DC13="","",IF(DH$5="","",IF(DH$5="SBMLD",SUM($BH13,$BM13,$BR13,$BW13,$CB13,$CG13,$CL13,$CQ13,$CV13,$DA13),$BH13))))</f>
        <v/>
      </c>
      <c r="DI13" s="300" t="str">
        <f>IF('2.ชื่อนักเรียน'!$R15=",มส","มส",IF($DH13="","",IF(DH$5="","",IF(DH$5="SBMLD",SUM($BI13,$BN13,$BS13,$BX13,$CC13,$CH13,$CM13,$CR13,$CW13,$DB13),$BI13))))</f>
        <v/>
      </c>
      <c r="DJ13" s="300" t="str">
        <f t="shared" si="6"/>
        <v/>
      </c>
      <c r="DK13" s="323" t="str">
        <f>IF('2.ชื่อนักเรียน'!$R15=",มส","มส",IF($DC13="","",IF(DK$5="","",IF(DK$5="SBMLD",SUM($BM13,$BR13,$BW13,$CB13,$CG13,$CL13,$CQ13,$CV13,$DA13),$BM13))))</f>
        <v/>
      </c>
      <c r="DL13" s="300" t="str">
        <f>IF('2.ชื่อนักเรียน'!$R15=",มส","มส",IF($DK13="","",IF(DK$5="","",IF(DK$5="SBMLD",SUM($BN13,$BS13,$BX13,$CC13,$CH13,$CM13,$CR13,$CW13,$DB13),$BN13))))</f>
        <v/>
      </c>
      <c r="DM13" s="300" t="str">
        <f t="shared" si="7"/>
        <v/>
      </c>
      <c r="DN13" s="323" t="str">
        <f>IF('2.ชื่อนักเรียน'!$R15=",มส","มส",IF($DC13="","",IF(DN$5="","",IF(DN$5="SBMLD",SUM($BR13,$BW13,$CB13,$CG13,$CL13,$CQ13,$CV13,$DA13),$BR13))))</f>
        <v/>
      </c>
      <c r="DO13" s="300" t="str">
        <f>IF('2.ชื่อนักเรียน'!$R15=",มส","มส",IF($DN13="","",IF(DN$5="","",IF(DN$5="SBMLD",SUM($BS13,$BX13,$CC13,$CH13,$CM13,$CR13,$CW13,$DB13),$BS13))))</f>
        <v/>
      </c>
      <c r="DP13" s="300" t="str">
        <f t="shared" si="8"/>
        <v/>
      </c>
      <c r="DQ13" s="323" t="str">
        <f>IF('2.ชื่อนักเรียน'!$R15=",มส","มส",IF($DC13="","",IF(DQ$5="","",IF(DQ$5="SBMLD",SUM($BW13,$CB13,$CG13,$CL13,$CQ13,$CV13,$DA13),$BW13))))</f>
        <v/>
      </c>
      <c r="DR13" s="300" t="str">
        <f>IF('2.ชื่อนักเรียน'!$R15=",มส","มส",IF($DQ13="","",IF(DQ$5="","",IF(DQ$5="SBMLD",SUM($BX13,$CC13,$CH13,$CM13,$CR13,$CW13,$DB13),$BX13))))</f>
        <v/>
      </c>
      <c r="DS13" s="300" t="str">
        <f t="shared" si="9"/>
        <v/>
      </c>
      <c r="DT13" s="300" t="str">
        <f>IF('2.ชื่อนักเรียน'!$R15=",มส","มส",IF($DC13="","",IF(DT$5="","",IF(DT$5="SBMLD",SUM($CB13,$CG13,$CL13,$CQ13,$CV13,$DA13),$CB13))))</f>
        <v/>
      </c>
      <c r="DU13" s="300" t="str">
        <f>IF('2.ชื่อนักเรียน'!$R15=",มส","มส",IF($DT13="","",IF(DT$5="","",IF(DT$5="SBMLD",SUM($CC13,$CH13,$CM13,$CR13,$CW13,$DB13),$CC13))))</f>
        <v/>
      </c>
      <c r="DV13" s="300" t="str">
        <f t="shared" si="10"/>
        <v/>
      </c>
      <c r="DW13" s="323" t="str">
        <f>IF('2.ชื่อนักเรียน'!$R15=",มส","มส",IF($DC13="","",IF(DW$5="","",IF(DW$5="SBMLD",SUM($CG13,$CL13,$CQ13,$CV13,$DA13),$CG13))))</f>
        <v/>
      </c>
      <c r="DX13" s="323" t="str">
        <f>IF('2.ชื่อนักเรียน'!$R15=",มส","มส",IF($DW13="","",IF(DW$5="","",IF(DW$5="SBMLD",SUM($CH13,$CM13,$CR13,$CW13,$DB13),$CH13))))</f>
        <v/>
      </c>
      <c r="DY13" s="300" t="str">
        <f t="shared" si="11"/>
        <v/>
      </c>
    </row>
    <row r="14" spans="1:129" s="102" customFormat="1" ht="17.25" customHeight="1" thickTop="1" x14ac:dyDescent="0.25">
      <c r="A14" s="278">
        <v>6</v>
      </c>
      <c r="B14" s="278" t="str">
        <f>IF('2.ชื่อนักเรียน'!E16="","",CONCATENATE('2.ชื่อนักเรียน'!E16,'2.ชื่อนักเรียน'!F16,'2.ชื่อนักเรียน'!G16,'2.ชื่อนักเรียน'!H16,'2.ชื่อนักเรียน'!I16,'2.ชื่อนักเรียน'!J16,'2.ชื่อนักเรียน'!K16,'2.ชื่อนักเรียน'!L16,'2.ชื่อนักเรียน'!M16,'2.ชื่อนักเรียน'!N16,'2.ชื่อนักเรียน'!O16,'2.ชื่อนักเรียน'!P16,'2.ชื่อนักเรียน'!Q16))</f>
        <v/>
      </c>
      <c r="C14" s="463" t="str">
        <f>IF('2.ชื่อนักเรียน'!B16="","",'2.ชื่อนักเรียน'!B16)</f>
        <v/>
      </c>
      <c r="D14" s="291" t="str">
        <f>IF('2.ชื่อนักเรียน'!C16="","",CONCATENATE(TRIM('2.ชื่อนักเรียน'!C16),"  ",'2.ชื่อนักเรียน'!D16))</f>
        <v/>
      </c>
      <c r="E14" s="292" t="str">
        <f>IF(B14="","",IF('01.ข้อมูลเบื้องต้น'!$J$2="","",'01.ข้อมูลเบื้องต้น'!$J$2))</f>
        <v/>
      </c>
      <c r="F14" s="291" t="str">
        <f>IF(B14="","",IF('01.ข้อมูลเบื้องต้น'!$K$4="","",'01.ข้อมูลเบื้องต้น'!$K$4))</f>
        <v/>
      </c>
      <c r="G14" s="292" t="str">
        <f>IF('01.ข้อมูลเบื้องต้น'!$B$36="","",IF('3.คีย์เทอม1 mlp'!$B14="","",'01.ข้อมูลเบื้องต้น'!$B$36))</f>
        <v/>
      </c>
      <c r="H14" s="291" t="str">
        <f>IF('01.ข้อมูลเบื้องต้น'!$C$36="","",IF('3.คีย์เทอม1 mlp'!$B14="","",'01.ข้อมูลเบื้องต้น'!$C$36))</f>
        <v/>
      </c>
      <c r="I14" s="292" t="str">
        <f>IF('01.ข้อมูลเบื้องต้น'!$D$36="","",IF('3.คีย์เทอม1 mlp'!$B14="","",'01.ข้อมูลเบื้องต้น'!$D$36))</f>
        <v/>
      </c>
      <c r="J14" s="286">
        <v>92</v>
      </c>
      <c r="K14" s="160"/>
      <c r="L14" s="292" t="str">
        <f>IF('01.ข้อมูลเบื้องต้น'!$B$37="","",IF('3.คีย์เทอม1 mlp'!$B14="","",'01.ข้อมูลเบื้องต้น'!$B$37))</f>
        <v/>
      </c>
      <c r="M14" s="291" t="str">
        <f>IF('01.ข้อมูลเบื้องต้น'!$C$37="","",IF('3.คีย์เทอม1 mlp'!$B14="","",'01.ข้อมูลเบื้องต้น'!$C$37))</f>
        <v/>
      </c>
      <c r="N14" s="292" t="str">
        <f>IF('01.ข้อมูลเบื้องต้น'!$D$37="","",IF('3.คีย์เทอม1 mlp'!$B14="","",'01.ข้อมูลเบื้องต้น'!$D$37))</f>
        <v/>
      </c>
      <c r="O14" s="286">
        <v>72</v>
      </c>
      <c r="P14" s="160"/>
      <c r="Q14" s="292" t="str">
        <f>IF('01.ข้อมูลเบื้องต้น'!$B$10="","",IF('3.คีย์เทอม1 mlp'!$B14="","",'01.ข้อมูลเบื้องต้น'!$B$10))</f>
        <v/>
      </c>
      <c r="R14" s="291" t="str">
        <f>IF('01.ข้อมูลเบื้องต้น'!$C$10="","",IF('3.คีย์เทอม1 mlp'!$B14="","",'01.ข้อมูลเบื้องต้น'!$C$10))</f>
        <v/>
      </c>
      <c r="S14" s="292" t="str">
        <f>IF('01.ข้อมูลเบื้องต้น'!$D$10="","",IF('3.คีย์เทอม1 mlp'!$B14="","",'01.ข้อมูลเบื้องต้น'!$D$10))</f>
        <v/>
      </c>
      <c r="T14" s="286">
        <v>82</v>
      </c>
      <c r="U14" s="160"/>
      <c r="V14" s="292" t="str">
        <f>IF('01.ข้อมูลเบื้องต้น'!$B$11="","",IF('3.คีย์เทอม1 mlp'!$B14="","",'01.ข้อมูลเบื้องต้น'!$B$11))</f>
        <v/>
      </c>
      <c r="W14" s="291" t="str">
        <f>IF('01.ข้อมูลเบื้องต้น'!$C$11="","",IF('3.คีย์เทอม1 mlp'!$B14="","",'01.ข้อมูลเบื้องต้น'!$C$11))</f>
        <v/>
      </c>
      <c r="X14" s="292" t="str">
        <f>IF('01.ข้อมูลเบื้องต้น'!$D$11="","",IF('3.คีย์เทอม1 mlp'!$B14="","",'01.ข้อมูลเบื้องต้น'!$D$11))</f>
        <v/>
      </c>
      <c r="Y14" s="286">
        <v>91</v>
      </c>
      <c r="Z14" s="160"/>
      <c r="AA14" s="292" t="str">
        <f>IF('01.ข้อมูลเบื้องต้น'!$B$12="","",IF('3.คีย์เทอม1 mlp'!$B14="","",'01.ข้อมูลเบื้องต้น'!$B$12))</f>
        <v/>
      </c>
      <c r="AB14" s="291" t="str">
        <f>IF('01.ข้อมูลเบื้องต้น'!$C$12="","",IF('3.คีย์เทอม1 mlp'!$B14="","",'01.ข้อมูลเบื้องต้น'!$C$12))</f>
        <v/>
      </c>
      <c r="AC14" s="292" t="str">
        <f>IF('01.ข้อมูลเบื้องต้น'!$D$12="","",IF('3.คีย์เทอม1 mlp'!$B14="","",'01.ข้อมูลเบื้องต้น'!$D$12))</f>
        <v/>
      </c>
      <c r="AD14" s="286">
        <v>89</v>
      </c>
      <c r="AE14" s="160"/>
      <c r="AF14" s="292" t="str">
        <f>IF('01.ข้อมูลเบื้องต้น'!$B$13="","",IF('3.คีย์เทอม1 mlp'!$B14="","",'01.ข้อมูลเบื้องต้น'!$B$13))</f>
        <v/>
      </c>
      <c r="AG14" s="291" t="str">
        <f>IF('01.ข้อมูลเบื้องต้น'!$C$13="","",IF('3.คีย์เทอม1 mlp'!$B14="","",'01.ข้อมูลเบื้องต้น'!$C$13))</f>
        <v/>
      </c>
      <c r="AH14" s="292" t="str">
        <f>IF('01.ข้อมูลเบื้องต้น'!$D$13="","",IF('3.คีย์เทอม1 mlp'!$B14="","",'01.ข้อมูลเบื้องต้น'!$D$13))</f>
        <v/>
      </c>
      <c r="AI14" s="286">
        <v>95</v>
      </c>
      <c r="AJ14" s="160"/>
      <c r="AK14" s="292" t="str">
        <f>IF('01.ข้อมูลเบื้องต้น'!$B$14="","",IF('3.คีย์เทอม1 mlp'!$B14="","",'01.ข้อมูลเบื้องต้น'!$B$14))</f>
        <v/>
      </c>
      <c r="AL14" s="291" t="str">
        <f>IF('01.ข้อมูลเบื้องต้น'!$C$14="","",IF('3.คีย์เทอม1 mlp'!$B14="","",'01.ข้อมูลเบื้องต้น'!$C$14))</f>
        <v/>
      </c>
      <c r="AM14" s="292" t="str">
        <f>IF('01.ข้อมูลเบื้องต้น'!$D$14="","",IF('3.คีย์เทอม1 mlp'!$B14="","",'01.ข้อมูลเบื้องต้น'!$D$14))</f>
        <v/>
      </c>
      <c r="AN14" s="286">
        <v>82</v>
      </c>
      <c r="AO14" s="160"/>
      <c r="AP14" s="292" t="str">
        <f>IF('01.ข้อมูลเบื้องต้น'!$B$15="","",IF('3.คีย์เทอม1 mlp'!$B14="","",'01.ข้อมูลเบื้องต้น'!$B$15))</f>
        <v/>
      </c>
      <c r="AQ14" s="291" t="str">
        <f>IF('01.ข้อมูลเบื้องต้น'!$C$15="","",IF('3.คีย์เทอม1 mlp'!$B14="","",'01.ข้อมูลเบื้องต้น'!$C$15))</f>
        <v/>
      </c>
      <c r="AR14" s="292" t="str">
        <f>IF('01.ข้อมูลเบื้องต้น'!$D$15="","",IF('3.คีย์เทอม1 mlp'!$B14="","",'01.ข้อมูลเบื้องต้น'!$D$15))</f>
        <v/>
      </c>
      <c r="AS14" s="286">
        <v>82</v>
      </c>
      <c r="AT14" s="160"/>
      <c r="AU14" s="292" t="str">
        <f>IF('01.ข้อมูลเบื้องต้น'!$B$16="","",IF('3.คีย์เทอม1 mlp'!$B14="","",'01.ข้อมูลเบื้องต้น'!$B$16))</f>
        <v/>
      </c>
      <c r="AV14" s="291" t="str">
        <f>IF('01.ข้อมูลเบื้องต้น'!$C$16="","",IF('3.คีย์เทอม1 mlp'!$B14="","",'01.ข้อมูลเบื้องต้น'!$C$16))</f>
        <v/>
      </c>
      <c r="AW14" s="292" t="str">
        <f>IF('01.ข้อมูลเบื้องต้น'!$D$16="","",IF('3.คีย์เทอม1 mlp'!$B14="","",'01.ข้อมูลเบื้องต้น'!$D$16))</f>
        <v/>
      </c>
      <c r="AX14" s="286">
        <v>80</v>
      </c>
      <c r="AY14" s="160"/>
      <c r="AZ14" s="292" t="str">
        <f>IF('01.ข้อมูลเบื้องต้น'!$B$17="","",IF('3.คีย์เทอม1 mlp'!$B14="","",'01.ข้อมูลเบื้องต้น'!$B$17))</f>
        <v/>
      </c>
      <c r="BA14" s="291" t="str">
        <f>IF('01.ข้อมูลเบื้องต้น'!$C$17="","",IF('3.คีย์เทอม1 mlp'!$B14="","",'01.ข้อมูลเบื้องต้น'!$C$17))</f>
        <v/>
      </c>
      <c r="BB14" s="292" t="str">
        <f>IF('01.ข้อมูลเบื้องต้น'!$D$17="","",IF('3.คีย์เทอม1 mlp'!$B14="","",'01.ข้อมูลเบื้องต้น'!$D$17))</f>
        <v/>
      </c>
      <c r="BC14" s="286"/>
      <c r="BD14" s="160"/>
      <c r="BE14" s="292" t="str">
        <f>IF('01.ข้อมูลเบื้องต้น'!$B$19="","",IF('3.คีย์เทอม1 mlp'!$B14="","",'01.ข้อมูลเบื้องต้น'!$B$19))</f>
        <v/>
      </c>
      <c r="BF14" s="291" t="str">
        <f>IF('01.ข้อมูลเบื้องต้น'!$C$19="","",IF('3.คีย์เทอม1 mlp'!$B14="","",'01.ข้อมูลเบื้องต้น'!$C$19))</f>
        <v/>
      </c>
      <c r="BG14" s="292" t="str">
        <f>IF('01.ข้อมูลเบื้องต้น'!$D$19="","",IF('3.คีย์เทอม1 mlp'!$B14="","",'01.ข้อมูลเบื้องต้น'!$D$19))</f>
        <v/>
      </c>
      <c r="BH14" s="286">
        <v>88</v>
      </c>
      <c r="BI14" s="160"/>
      <c r="BJ14" s="292" t="str">
        <f>IF('01.ข้อมูลเบื้องต้น'!$B$20="","",IF('3.คีย์เทอม1 mlp'!$B14="","",'01.ข้อมูลเบื้องต้น'!$B$20))</f>
        <v/>
      </c>
      <c r="BK14" s="291" t="str">
        <f>IF('01.ข้อมูลเบื้องต้น'!$C$20="","",IF('3.คีย์เทอม1 mlp'!$B14="","",'01.ข้อมูลเบื้องต้น'!$C$20))</f>
        <v/>
      </c>
      <c r="BL14" s="292" t="str">
        <f>IF('01.ข้อมูลเบื้องต้น'!$D$20="","",IF('3.คีย์เทอม1 mlp'!$B14="","",'01.ข้อมูลเบื้องต้น'!$D$20))</f>
        <v/>
      </c>
      <c r="BM14" s="287"/>
      <c r="BN14" s="160"/>
      <c r="BO14" s="292" t="str">
        <f>IF('01.ข้อมูลเบื้องต้น'!$B$21="","",IF('3.คีย์เทอม1 mlp'!$B14="","",'01.ข้อมูลเบื้องต้น'!$B$21))</f>
        <v/>
      </c>
      <c r="BP14" s="291" t="str">
        <f>IF('01.ข้อมูลเบื้องต้น'!$C$21="","",IF('3.คีย์เทอม1 mlp'!$B14="","",'01.ข้อมูลเบื้องต้น'!$C$21))</f>
        <v/>
      </c>
      <c r="BQ14" s="292" t="str">
        <f>IF('01.ข้อมูลเบื้องต้น'!$D$21="","",IF('3.คีย์เทอม1 mlp'!$B14="","",'01.ข้อมูลเบื้องต้น'!$D$21))</f>
        <v/>
      </c>
      <c r="BR14" s="286"/>
      <c r="BS14" s="160"/>
      <c r="BT14" s="292" t="str">
        <f>IF('01.ข้อมูลเบื้องต้น'!$B$22="","",IF('3.คีย์เทอม1 mlp'!$B14="","",'01.ข้อมูลเบื้องต้น'!$B$22))</f>
        <v/>
      </c>
      <c r="BU14" s="291" t="str">
        <f>IF('01.ข้อมูลเบื้องต้น'!$C$22="","",IF('3.คีย์เทอม1 mlp'!$B14="","",'01.ข้อมูลเบื้องต้น'!$C$22))</f>
        <v/>
      </c>
      <c r="BV14" s="292" t="str">
        <f>IF('01.ข้อมูลเบื้องต้น'!$D$22="","",IF('3.คีย์เทอม1 mlp'!$B14="","",'01.ข้อมูลเบื้องต้น'!$D$22))</f>
        <v/>
      </c>
      <c r="BW14" s="286"/>
      <c r="BX14" s="160"/>
      <c r="BY14" s="292" t="str">
        <f>IF('01.ข้อมูลเบื้องต้น'!$B$23="","",IF('3.คีย์เทอม1 mlp'!$B14="","",'01.ข้อมูลเบื้องต้น'!$B$23))</f>
        <v/>
      </c>
      <c r="BZ14" s="291" t="str">
        <f>IF('01.ข้อมูลเบื้องต้น'!$C$23="","",IF('3.คีย์เทอม1 mlp'!$B14="","",'01.ข้อมูลเบื้องต้น'!$C$23))</f>
        <v/>
      </c>
      <c r="CA14" s="292" t="str">
        <f>IF('01.ข้อมูลเบื้องต้น'!$D$23="","",IF('3.คีย์เทอม1 mlp'!$B14="","",'01.ข้อมูลเบื้องต้น'!$D$23))</f>
        <v/>
      </c>
      <c r="CB14" s="286"/>
      <c r="CC14" s="160"/>
      <c r="CD14" s="292" t="str">
        <f>IF('01.ข้อมูลเบื้องต้น'!$B$24="","",IF('3.คีย์เทอม1 mlp'!$B14="","",'01.ข้อมูลเบื้องต้น'!$B$24))</f>
        <v/>
      </c>
      <c r="CE14" s="291" t="str">
        <f>IF('01.ข้อมูลเบื้องต้น'!$C$24="","",IF('3.คีย์เทอม1 mlp'!$B14="","",'01.ข้อมูลเบื้องต้น'!$C$24))</f>
        <v/>
      </c>
      <c r="CF14" s="292" t="str">
        <f>IF('01.ข้อมูลเบื้องต้น'!$D$24="","",IF('3.คีย์เทอม1 mlp'!$B14="","",'01.ข้อมูลเบื้องต้น'!$D$24))</f>
        <v/>
      </c>
      <c r="CG14" s="286"/>
      <c r="CH14" s="160"/>
      <c r="CI14" s="292" t="str">
        <f>IF('01.ข้อมูลเบื้องต้น'!$B$25="","",IF('3.คีย์เทอม1 mlp'!$B14="","",'01.ข้อมูลเบื้องต้น'!$B$25))</f>
        <v/>
      </c>
      <c r="CJ14" s="291" t="str">
        <f>IF('01.ข้อมูลเบื้องต้น'!$C$25="","",IF('3.คีย์เทอม1 mlp'!$B14="","",'01.ข้อมูลเบื้องต้น'!$C$25))</f>
        <v/>
      </c>
      <c r="CK14" s="292" t="str">
        <f>IF('01.ข้อมูลเบื้องต้น'!$D$25="","",IF('3.คีย์เทอม1 mlp'!$B14="","",'01.ข้อมูลเบื้องต้น'!$D$25))</f>
        <v/>
      </c>
      <c r="CL14" s="286"/>
      <c r="CM14" s="160"/>
      <c r="CN14" s="292" t="str">
        <f>IF('01.ข้อมูลเบื้องต้น'!$B$26="","",IF('3.คีย์เทอม1 mlp'!$B14="","",'01.ข้อมูลเบื้องต้น'!$B$26))</f>
        <v/>
      </c>
      <c r="CO14" s="291" t="str">
        <f>IF('01.ข้อมูลเบื้องต้น'!$C$26="","",IF('3.คีย์เทอม1 mlp'!$B14="","",'01.ข้อมูลเบื้องต้น'!$C$26))</f>
        <v/>
      </c>
      <c r="CP14" s="292" t="str">
        <f>IF('01.ข้อมูลเบื้องต้น'!$D$26="","",IF('3.คีย์เทอม1 mlp'!$B14="","",'01.ข้อมูลเบื้องต้น'!$D$26))</f>
        <v/>
      </c>
      <c r="CQ14" s="286"/>
      <c r="CR14" s="160"/>
      <c r="CS14" s="292" t="str">
        <f>IF('01.ข้อมูลเบื้องต้น'!$B$27="","",IF('3.คีย์เทอม1 mlp'!$B14="","",'01.ข้อมูลเบื้องต้น'!$B$27))</f>
        <v/>
      </c>
      <c r="CT14" s="291" t="str">
        <f>IF('01.ข้อมูลเบื้องต้น'!$C$27="","",IF('3.คีย์เทอม1 mlp'!$B14="","",'01.ข้อมูลเบื้องต้น'!$C$27))</f>
        <v/>
      </c>
      <c r="CU14" s="292" t="str">
        <f>IF('01.ข้อมูลเบื้องต้น'!$D$27="","",IF('3.คีย์เทอม1 mlp'!$B14="","",'01.ข้อมูลเบื้องต้น'!$D$27))</f>
        <v/>
      </c>
      <c r="CV14" s="286"/>
      <c r="CW14" s="160"/>
      <c r="CX14" s="292" t="str">
        <f>IF('01.ข้อมูลเบื้องต้น'!$B$28="","",IF('3.คีย์เทอม1 mlp'!$B14="","",'01.ข้อมูลเบื้องต้น'!$B$28))</f>
        <v/>
      </c>
      <c r="CY14" s="291" t="str">
        <f>IF('01.ข้อมูลเบื้องต้น'!$C$28="","",IF('3.คีย์เทอม1 mlp'!$B14="","",'01.ข้อมูลเบื้องต้น'!$C$28))</f>
        <v/>
      </c>
      <c r="CZ14" s="292" t="str">
        <f>IF('01.ข้อมูลเบื้องต้น'!$D$28="","",IF('3.คีย์เทอม1 mlp'!$B14="","",'01.ข้อมูลเบื้องต้น'!$D$28))</f>
        <v/>
      </c>
      <c r="DA14" s="286"/>
      <c r="DB14" s="160"/>
      <c r="DC14" s="288">
        <f t="shared" si="3"/>
        <v>853</v>
      </c>
      <c r="DD14" s="152">
        <f t="shared" si="4"/>
        <v>85.3</v>
      </c>
      <c r="DE14" s="293">
        <f>IF('2.ชื่อนักเรียน'!R16="มส","มส",IF('2.ชื่อนักเรียน'!R16="ย้าย","ย้าย",IF('2.ชื่อนักเรียน'!R16="ร","ร",IF(DD14="","",RANK(DD14,$DD$9:$DD$53,0)))))</f>
        <v>11</v>
      </c>
      <c r="DF14" s="293">
        <f t="shared" si="5"/>
        <v>10</v>
      </c>
      <c r="DH14" s="324" t="str">
        <f>IF('2.ชื่อนักเรียน'!$R16=",มส","มส",IF($DC14="","",IF(DH$5="","",IF(DH$5="SBMLD",SUM($BH14,$BM14,$BR14,$BW14,$CB14,$CG14,$CL14,$CQ14,$CV14,$DA14),$BH14))))</f>
        <v/>
      </c>
      <c r="DI14" s="301" t="str">
        <f>IF('2.ชื่อนักเรียน'!$R16=",มส","มส",IF($DH14="","",IF(DH$5="","",IF(DH$5="SBMLD",SUM($BI14,$BN14,$BS14,$BX14,$CC14,$CH14,$CM14,$CR14,$CW14,$DB14),$BI14))))</f>
        <v/>
      </c>
      <c r="DJ14" s="301" t="str">
        <f t="shared" si="6"/>
        <v/>
      </c>
      <c r="DK14" s="325" t="str">
        <f>IF('2.ชื่อนักเรียน'!$R16=",มส","มส",IF($DC14="","",IF(DK$5="","",IF(DK$5="SBMLD",SUM($BM14,$BR14,$BW14,$CB14,$CG14,$CL14,$CQ14,$CV14,$DA14),$BM14))))</f>
        <v/>
      </c>
      <c r="DL14" s="301" t="str">
        <f>IF('2.ชื่อนักเรียน'!$R16=",มส","มส",IF($DK14="","",IF(DK$5="","",IF(DK$5="SBMLD",SUM($BN14,$BS14,$BX14,$CC14,$CH14,$CM14,$CR14,$CW14,$DB14),$BN14))))</f>
        <v/>
      </c>
      <c r="DM14" s="301" t="str">
        <f t="shared" si="7"/>
        <v/>
      </c>
      <c r="DN14" s="325" t="str">
        <f>IF('2.ชื่อนักเรียน'!$R16=",มส","มส",IF($DC14="","",IF(DN$5="","",IF(DN$5="SBMLD",SUM($BR14,$BW14,$CB14,$CG14,$CL14,$CQ14,$CV14,$DA14),$BR14))))</f>
        <v/>
      </c>
      <c r="DO14" s="301" t="str">
        <f>IF('2.ชื่อนักเรียน'!$R16=",มส","มส",IF($DN14="","",IF(DN$5="","",IF(DN$5="SBMLD",SUM($BS14,$BX14,$CC14,$CH14,$CM14,$CR14,$CW14,$DB14),$BS14))))</f>
        <v/>
      </c>
      <c r="DP14" s="301" t="str">
        <f t="shared" si="8"/>
        <v/>
      </c>
      <c r="DQ14" s="325" t="str">
        <f>IF('2.ชื่อนักเรียน'!$R16=",มส","มส",IF($DC14="","",IF(DQ$5="","",IF(DQ$5="SBMLD",SUM($BW14,$CB14,$CG14,$CL14,$CQ14,$CV14,$DA14),$BW14))))</f>
        <v/>
      </c>
      <c r="DR14" s="301" t="str">
        <f>IF('2.ชื่อนักเรียน'!$R16=",มส","มส",IF($DQ14="","",IF(DQ$5="","",IF(DQ$5="SBMLD",SUM($BX14,$CC14,$CH14,$CM14,$CR14,$CW14,$DB14),$BX14))))</f>
        <v/>
      </c>
      <c r="DS14" s="301" t="str">
        <f t="shared" si="9"/>
        <v/>
      </c>
      <c r="DT14" s="301" t="str">
        <f>IF('2.ชื่อนักเรียน'!$R16=",มส","มส",IF($DC14="","",IF(DT$5="","",IF(DT$5="SBMLD",SUM($CB14,$CG14,$CL14,$CQ14,$CV14,$DA14),$CB14))))</f>
        <v/>
      </c>
      <c r="DU14" s="301" t="str">
        <f>IF('2.ชื่อนักเรียน'!$R16=",มส","มส",IF($DT14="","",IF(DT$5="","",IF(DT$5="SBMLD",SUM($CC14,$CH14,$CM14,$CR14,$CW14,$DB14),$CC14))))</f>
        <v/>
      </c>
      <c r="DV14" s="301" t="str">
        <f t="shared" si="10"/>
        <v/>
      </c>
      <c r="DW14" s="325" t="str">
        <f>IF('2.ชื่อนักเรียน'!$R16=",มส","มส",IF($DC14="","",IF(DW$5="","",IF(DW$5="SBMLD",SUM($CG14,$CL14,$CQ14,$CV14,$DA14),$CG14))))</f>
        <v/>
      </c>
      <c r="DX14" s="325" t="str">
        <f>IF('2.ชื่อนักเรียน'!$R16=",มส","มส",IF($DW14="","",IF(DW$5="","",IF(DW$5="SBMLD",SUM($CH14,$CM14,$CR14,$CW14,$DB14),$CH14))))</f>
        <v/>
      </c>
      <c r="DY14" s="301" t="str">
        <f t="shared" si="11"/>
        <v/>
      </c>
    </row>
    <row r="15" spans="1:129" s="102" customFormat="1" ht="17.25" customHeight="1" x14ac:dyDescent="0.25">
      <c r="A15" s="278">
        <v>7</v>
      </c>
      <c r="B15" s="278" t="str">
        <f>IF('2.ชื่อนักเรียน'!E17="","",CONCATENATE('2.ชื่อนักเรียน'!E17,'2.ชื่อนักเรียน'!F17,'2.ชื่อนักเรียน'!G17,'2.ชื่อนักเรียน'!H17,'2.ชื่อนักเรียน'!I17,'2.ชื่อนักเรียน'!J17,'2.ชื่อนักเรียน'!K17,'2.ชื่อนักเรียน'!L17,'2.ชื่อนักเรียน'!M17,'2.ชื่อนักเรียน'!N17,'2.ชื่อนักเรียน'!O17,'2.ชื่อนักเรียน'!P17,'2.ชื่อนักเรียน'!Q17))</f>
        <v/>
      </c>
      <c r="C15" s="463" t="str">
        <f>IF('2.ชื่อนักเรียน'!B17="","",'2.ชื่อนักเรียน'!B17)</f>
        <v/>
      </c>
      <c r="D15" s="291" t="str">
        <f>IF('2.ชื่อนักเรียน'!C17="","",CONCATENATE(TRIM('2.ชื่อนักเรียน'!C17),"  ",'2.ชื่อนักเรียน'!D17))</f>
        <v/>
      </c>
      <c r="E15" s="292" t="str">
        <f>IF(B15="","",IF('01.ข้อมูลเบื้องต้น'!$J$2="","",'01.ข้อมูลเบื้องต้น'!$J$2))</f>
        <v/>
      </c>
      <c r="F15" s="291" t="str">
        <f>IF(B15="","",IF('01.ข้อมูลเบื้องต้น'!$K$4="","",'01.ข้อมูลเบื้องต้น'!$K$4))</f>
        <v/>
      </c>
      <c r="G15" s="292" t="str">
        <f>IF('01.ข้อมูลเบื้องต้น'!$B$36="","",IF('3.คีย์เทอม1 mlp'!$B15="","",'01.ข้อมูลเบื้องต้น'!$B$36))</f>
        <v/>
      </c>
      <c r="H15" s="291" t="str">
        <f>IF('01.ข้อมูลเบื้องต้น'!$C$36="","",IF('3.คีย์เทอม1 mlp'!$B15="","",'01.ข้อมูลเบื้องต้น'!$C$36))</f>
        <v/>
      </c>
      <c r="I15" s="292" t="str">
        <f>IF('01.ข้อมูลเบื้องต้น'!$D$36="","",IF('3.คีย์เทอม1 mlp'!$B15="","",'01.ข้อมูลเบื้องต้น'!$D$36))</f>
        <v/>
      </c>
      <c r="J15" s="286">
        <v>82</v>
      </c>
      <c r="K15" s="160"/>
      <c r="L15" s="292" t="str">
        <f>IF('01.ข้อมูลเบื้องต้น'!$B$37="","",IF('3.คีย์เทอม1 mlp'!$B15="","",'01.ข้อมูลเบื้องต้น'!$B$37))</f>
        <v/>
      </c>
      <c r="M15" s="291" t="str">
        <f>IF('01.ข้อมูลเบื้องต้น'!$C$37="","",IF('3.คีย์เทอม1 mlp'!$B15="","",'01.ข้อมูลเบื้องต้น'!$C$37))</f>
        <v/>
      </c>
      <c r="N15" s="292" t="str">
        <f>IF('01.ข้อมูลเบื้องต้น'!$D$37="","",IF('3.คีย์เทอม1 mlp'!$B15="","",'01.ข้อมูลเบื้องต้น'!$D$37))</f>
        <v/>
      </c>
      <c r="O15" s="287">
        <v>68</v>
      </c>
      <c r="P15" s="159"/>
      <c r="Q15" s="292" t="str">
        <f>IF('01.ข้อมูลเบื้องต้น'!$B$10="","",IF('3.คีย์เทอม1 mlp'!$B15="","",'01.ข้อมูลเบื้องต้น'!$B$10))</f>
        <v/>
      </c>
      <c r="R15" s="291" t="str">
        <f>IF('01.ข้อมูลเบื้องต้น'!$C$10="","",IF('3.คีย์เทอม1 mlp'!$B15="","",'01.ข้อมูลเบื้องต้น'!$C$10))</f>
        <v/>
      </c>
      <c r="S15" s="292" t="str">
        <f>IF('01.ข้อมูลเบื้องต้น'!$D$10="","",IF('3.คีย์เทอม1 mlp'!$B15="","",'01.ข้อมูลเบื้องต้น'!$D$10))</f>
        <v/>
      </c>
      <c r="T15" s="287">
        <v>75</v>
      </c>
      <c r="U15" s="159"/>
      <c r="V15" s="292" t="str">
        <f>IF('01.ข้อมูลเบื้องต้น'!$B$11="","",IF('3.คีย์เทอม1 mlp'!$B15="","",'01.ข้อมูลเบื้องต้น'!$B$11))</f>
        <v/>
      </c>
      <c r="W15" s="291" t="str">
        <f>IF('01.ข้อมูลเบื้องต้น'!$C$11="","",IF('3.คีย์เทอม1 mlp'!$B15="","",'01.ข้อมูลเบื้องต้น'!$C$11))</f>
        <v/>
      </c>
      <c r="X15" s="292" t="str">
        <f>IF('01.ข้อมูลเบื้องต้น'!$D$11="","",IF('3.คีย์เทอม1 mlp'!$B15="","",'01.ข้อมูลเบื้องต้น'!$D$11))</f>
        <v/>
      </c>
      <c r="Y15" s="286">
        <v>65</v>
      </c>
      <c r="Z15" s="160"/>
      <c r="AA15" s="292" t="str">
        <f>IF('01.ข้อมูลเบื้องต้น'!$B$12="","",IF('3.คีย์เทอม1 mlp'!$B15="","",'01.ข้อมูลเบื้องต้น'!$B$12))</f>
        <v/>
      </c>
      <c r="AB15" s="291" t="str">
        <f>IF('01.ข้อมูลเบื้องต้น'!$C$12="","",IF('3.คีย์เทอม1 mlp'!$B15="","",'01.ข้อมูลเบื้องต้น'!$C$12))</f>
        <v/>
      </c>
      <c r="AC15" s="292" t="str">
        <f>IF('01.ข้อมูลเบื้องต้น'!$D$12="","",IF('3.คีย์เทอม1 mlp'!$B15="","",'01.ข้อมูลเบื้องต้น'!$D$12))</f>
        <v/>
      </c>
      <c r="AD15" s="287">
        <v>72</v>
      </c>
      <c r="AE15" s="159"/>
      <c r="AF15" s="292" t="str">
        <f>IF('01.ข้อมูลเบื้องต้น'!$B$13="","",IF('3.คีย์เทอม1 mlp'!$B15="","",'01.ข้อมูลเบื้องต้น'!$B$13))</f>
        <v/>
      </c>
      <c r="AG15" s="291" t="str">
        <f>IF('01.ข้อมูลเบื้องต้น'!$C$13="","",IF('3.คีย์เทอม1 mlp'!$B15="","",'01.ข้อมูลเบื้องต้น'!$C$13))</f>
        <v/>
      </c>
      <c r="AH15" s="292" t="str">
        <f>IF('01.ข้อมูลเบื้องต้น'!$D$13="","",IF('3.คีย์เทอม1 mlp'!$B15="","",'01.ข้อมูลเบื้องต้น'!$D$13))</f>
        <v/>
      </c>
      <c r="AI15" s="287">
        <v>92</v>
      </c>
      <c r="AJ15" s="159"/>
      <c r="AK15" s="292" t="str">
        <f>IF('01.ข้อมูลเบื้องต้น'!$B$14="","",IF('3.คีย์เทอม1 mlp'!$B15="","",'01.ข้อมูลเบื้องต้น'!$B$14))</f>
        <v/>
      </c>
      <c r="AL15" s="291" t="str">
        <f>IF('01.ข้อมูลเบื้องต้น'!$C$14="","",IF('3.คีย์เทอม1 mlp'!$B15="","",'01.ข้อมูลเบื้องต้น'!$C$14))</f>
        <v/>
      </c>
      <c r="AM15" s="292" t="str">
        <f>IF('01.ข้อมูลเบื้องต้น'!$D$14="","",IF('3.คีย์เทอม1 mlp'!$B15="","",'01.ข้อมูลเบื้องต้น'!$D$14))</f>
        <v/>
      </c>
      <c r="AN15" s="287">
        <v>75</v>
      </c>
      <c r="AO15" s="159"/>
      <c r="AP15" s="292" t="str">
        <f>IF('01.ข้อมูลเบื้องต้น'!$B$15="","",IF('3.คีย์เทอม1 mlp'!$B15="","",'01.ข้อมูลเบื้องต้น'!$B$15))</f>
        <v/>
      </c>
      <c r="AQ15" s="291" t="str">
        <f>IF('01.ข้อมูลเบื้องต้น'!$C$15="","",IF('3.คีย์เทอม1 mlp'!$B15="","",'01.ข้อมูลเบื้องต้น'!$C$15))</f>
        <v/>
      </c>
      <c r="AR15" s="292" t="str">
        <f>IF('01.ข้อมูลเบื้องต้น'!$D$15="","",IF('3.คีย์เทอม1 mlp'!$B15="","",'01.ข้อมูลเบื้องต้น'!$D$15))</f>
        <v/>
      </c>
      <c r="AS15" s="287">
        <v>75</v>
      </c>
      <c r="AT15" s="159"/>
      <c r="AU15" s="292" t="str">
        <f>IF('01.ข้อมูลเบื้องต้น'!$B$16="","",IF('3.คีย์เทอม1 mlp'!$B15="","",'01.ข้อมูลเบื้องต้น'!$B$16))</f>
        <v/>
      </c>
      <c r="AV15" s="291" t="str">
        <f>IF('01.ข้อมูลเบื้องต้น'!$C$16="","",IF('3.คีย์เทอม1 mlp'!$B15="","",'01.ข้อมูลเบื้องต้น'!$C$16))</f>
        <v/>
      </c>
      <c r="AW15" s="292" t="str">
        <f>IF('01.ข้อมูลเบื้องต้น'!$D$16="","",IF('3.คีย์เทอม1 mlp'!$B15="","",'01.ข้อมูลเบื้องต้น'!$D$16))</f>
        <v/>
      </c>
      <c r="AX15" s="286">
        <v>60</v>
      </c>
      <c r="AY15" s="160"/>
      <c r="AZ15" s="292" t="str">
        <f>IF('01.ข้อมูลเบื้องต้น'!$B$17="","",IF('3.คีย์เทอม1 mlp'!$B15="","",'01.ข้อมูลเบื้องต้น'!$B$17))</f>
        <v/>
      </c>
      <c r="BA15" s="291" t="str">
        <f>IF('01.ข้อมูลเบื้องต้น'!$C$17="","",IF('3.คีย์เทอม1 mlp'!$B15="","",'01.ข้อมูลเบื้องต้น'!$C$17))</f>
        <v/>
      </c>
      <c r="BB15" s="292" t="str">
        <f>IF('01.ข้อมูลเบื้องต้น'!$D$17="","",IF('3.คีย์เทอม1 mlp'!$B15="","",'01.ข้อมูลเบื้องต้น'!$D$17))</f>
        <v/>
      </c>
      <c r="BC15" s="286"/>
      <c r="BD15" s="160"/>
      <c r="BE15" s="292" t="str">
        <f>IF('01.ข้อมูลเบื้องต้น'!$B$19="","",IF('3.คีย์เทอม1 mlp'!$B15="","",'01.ข้อมูลเบื้องต้น'!$B$19))</f>
        <v/>
      </c>
      <c r="BF15" s="291" t="str">
        <f>IF('01.ข้อมูลเบื้องต้น'!$C$19="","",IF('3.คีย์เทอม1 mlp'!$B15="","",'01.ข้อมูลเบื้องต้น'!$C$19))</f>
        <v/>
      </c>
      <c r="BG15" s="292" t="str">
        <f>IF('01.ข้อมูลเบื้องต้น'!$D$19="","",IF('3.คีย์เทอม1 mlp'!$B15="","",'01.ข้อมูลเบื้องต้น'!$D$19))</f>
        <v/>
      </c>
      <c r="BH15" s="287">
        <v>92</v>
      </c>
      <c r="BI15" s="160"/>
      <c r="BJ15" s="292" t="str">
        <f>IF('01.ข้อมูลเบื้องต้น'!$B$20="","",IF('3.คีย์เทอม1 mlp'!$B15="","",'01.ข้อมูลเบื้องต้น'!$B$20))</f>
        <v/>
      </c>
      <c r="BK15" s="291" t="str">
        <f>IF('01.ข้อมูลเบื้องต้น'!$C$20="","",IF('3.คีย์เทอม1 mlp'!$B15="","",'01.ข้อมูลเบื้องต้น'!$C$20))</f>
        <v/>
      </c>
      <c r="BL15" s="292" t="str">
        <f>IF('01.ข้อมูลเบื้องต้น'!$D$20="","",IF('3.คีย์เทอม1 mlp'!$B15="","",'01.ข้อมูลเบื้องต้น'!$D$20))</f>
        <v/>
      </c>
      <c r="BM15" s="286"/>
      <c r="BN15" s="159"/>
      <c r="BO15" s="292" t="str">
        <f>IF('01.ข้อมูลเบื้องต้น'!$B$21="","",IF('3.คีย์เทอม1 mlp'!$B15="","",'01.ข้อมูลเบื้องต้น'!$B$21))</f>
        <v/>
      </c>
      <c r="BP15" s="291" t="str">
        <f>IF('01.ข้อมูลเบื้องต้น'!$C$21="","",IF('3.คีย์เทอม1 mlp'!$B15="","",'01.ข้อมูลเบื้องต้น'!$C$21))</f>
        <v/>
      </c>
      <c r="BQ15" s="292" t="str">
        <f>IF('01.ข้อมูลเบื้องต้น'!$D$21="","",IF('3.คีย์เทอม1 mlp'!$B15="","",'01.ข้อมูลเบื้องต้น'!$D$21))</f>
        <v/>
      </c>
      <c r="BR15" s="286"/>
      <c r="BS15" s="160"/>
      <c r="BT15" s="292" t="str">
        <f>IF('01.ข้อมูลเบื้องต้น'!$B$22="","",IF('3.คีย์เทอม1 mlp'!$B15="","",'01.ข้อมูลเบื้องต้น'!$B$22))</f>
        <v/>
      </c>
      <c r="BU15" s="291" t="str">
        <f>IF('01.ข้อมูลเบื้องต้น'!$C$22="","",IF('3.คีย์เทอม1 mlp'!$B15="","",'01.ข้อมูลเบื้องต้น'!$C$22))</f>
        <v/>
      </c>
      <c r="BV15" s="292" t="str">
        <f>IF('01.ข้อมูลเบื้องต้น'!$D$22="","",IF('3.คีย์เทอม1 mlp'!$B15="","",'01.ข้อมูลเบื้องต้น'!$D$22))</f>
        <v/>
      </c>
      <c r="BW15" s="286"/>
      <c r="BX15" s="160"/>
      <c r="BY15" s="292" t="str">
        <f>IF('01.ข้อมูลเบื้องต้น'!$B$23="","",IF('3.คีย์เทอม1 mlp'!$B15="","",'01.ข้อมูลเบื้องต้น'!$B$23))</f>
        <v/>
      </c>
      <c r="BZ15" s="291" t="str">
        <f>IF('01.ข้อมูลเบื้องต้น'!$C$23="","",IF('3.คีย์เทอม1 mlp'!$B15="","",'01.ข้อมูลเบื้องต้น'!$C$23))</f>
        <v/>
      </c>
      <c r="CA15" s="292" t="str">
        <f>IF('01.ข้อมูลเบื้องต้น'!$D$23="","",IF('3.คีย์เทอม1 mlp'!$B15="","",'01.ข้อมูลเบื้องต้น'!$D$23))</f>
        <v/>
      </c>
      <c r="CB15" s="286"/>
      <c r="CC15" s="160"/>
      <c r="CD15" s="292" t="str">
        <f>IF('01.ข้อมูลเบื้องต้น'!$B$24="","",IF('3.คีย์เทอม1 mlp'!$B15="","",'01.ข้อมูลเบื้องต้น'!$B$24))</f>
        <v/>
      </c>
      <c r="CE15" s="291" t="str">
        <f>IF('01.ข้อมูลเบื้องต้น'!$C$24="","",IF('3.คีย์เทอม1 mlp'!$B15="","",'01.ข้อมูลเบื้องต้น'!$C$24))</f>
        <v/>
      </c>
      <c r="CF15" s="292" t="str">
        <f>IF('01.ข้อมูลเบื้องต้น'!$D$24="","",IF('3.คีย์เทอม1 mlp'!$B15="","",'01.ข้อมูลเบื้องต้น'!$D$24))</f>
        <v/>
      </c>
      <c r="CG15" s="286"/>
      <c r="CH15" s="160"/>
      <c r="CI15" s="292" t="str">
        <f>IF('01.ข้อมูลเบื้องต้น'!$B$25="","",IF('3.คีย์เทอม1 mlp'!$B15="","",'01.ข้อมูลเบื้องต้น'!$B$25))</f>
        <v/>
      </c>
      <c r="CJ15" s="291" t="str">
        <f>IF('01.ข้อมูลเบื้องต้น'!$C$25="","",IF('3.คีย์เทอม1 mlp'!$B15="","",'01.ข้อมูลเบื้องต้น'!$C$25))</f>
        <v/>
      </c>
      <c r="CK15" s="292" t="str">
        <f>IF('01.ข้อมูลเบื้องต้น'!$D$25="","",IF('3.คีย์เทอม1 mlp'!$B15="","",'01.ข้อมูลเบื้องต้น'!$D$25))</f>
        <v/>
      </c>
      <c r="CL15" s="286"/>
      <c r="CM15" s="160"/>
      <c r="CN15" s="292" t="str">
        <f>IF('01.ข้อมูลเบื้องต้น'!$B$26="","",IF('3.คีย์เทอม1 mlp'!$B15="","",'01.ข้อมูลเบื้องต้น'!$B$26))</f>
        <v/>
      </c>
      <c r="CO15" s="291" t="str">
        <f>IF('01.ข้อมูลเบื้องต้น'!$C$26="","",IF('3.คีย์เทอม1 mlp'!$B15="","",'01.ข้อมูลเบื้องต้น'!$C$26))</f>
        <v/>
      </c>
      <c r="CP15" s="292" t="str">
        <f>IF('01.ข้อมูลเบื้องต้น'!$D$26="","",IF('3.คีย์เทอม1 mlp'!$B15="","",'01.ข้อมูลเบื้องต้น'!$D$26))</f>
        <v/>
      </c>
      <c r="CQ15" s="286"/>
      <c r="CR15" s="160"/>
      <c r="CS15" s="292" t="str">
        <f>IF('01.ข้อมูลเบื้องต้น'!$B$27="","",IF('3.คีย์เทอม1 mlp'!$B15="","",'01.ข้อมูลเบื้องต้น'!$B$27))</f>
        <v/>
      </c>
      <c r="CT15" s="291" t="str">
        <f>IF('01.ข้อมูลเบื้องต้น'!$C$27="","",IF('3.คีย์เทอม1 mlp'!$B15="","",'01.ข้อมูลเบื้องต้น'!$C$27))</f>
        <v/>
      </c>
      <c r="CU15" s="292" t="str">
        <f>IF('01.ข้อมูลเบื้องต้น'!$D$27="","",IF('3.คีย์เทอม1 mlp'!$B15="","",'01.ข้อมูลเบื้องต้น'!$D$27))</f>
        <v/>
      </c>
      <c r="CV15" s="286"/>
      <c r="CW15" s="160"/>
      <c r="CX15" s="292" t="str">
        <f>IF('01.ข้อมูลเบื้องต้น'!$B$28="","",IF('3.คีย์เทอม1 mlp'!$B15="","",'01.ข้อมูลเบื้องต้น'!$B$28))</f>
        <v/>
      </c>
      <c r="CY15" s="291" t="str">
        <f>IF('01.ข้อมูลเบื้องต้น'!$C$28="","",IF('3.คีย์เทอม1 mlp'!$B15="","",'01.ข้อมูลเบื้องต้น'!$C$28))</f>
        <v/>
      </c>
      <c r="CZ15" s="292" t="str">
        <f>IF('01.ข้อมูลเบื้องต้น'!$D$28="","",IF('3.คีย์เทอม1 mlp'!$B15="","",'01.ข้อมูลเบื้องต้น'!$D$28))</f>
        <v/>
      </c>
      <c r="DA15" s="286"/>
      <c r="DB15" s="160"/>
      <c r="DC15" s="288">
        <f t="shared" si="3"/>
        <v>756</v>
      </c>
      <c r="DD15" s="152">
        <f t="shared" si="4"/>
        <v>75.599999999999994</v>
      </c>
      <c r="DE15" s="293">
        <f>IF('2.ชื่อนักเรียน'!R17="มส","มส",IF('2.ชื่อนักเรียน'!R17="ย้าย","ย้าย",IF('2.ชื่อนักเรียน'!R17="ร","ร",IF(DD15="","",RANK(DD15,$DD$9:$DD$53,0)))))</f>
        <v>30</v>
      </c>
      <c r="DF15" s="293">
        <f t="shared" si="5"/>
        <v>10</v>
      </c>
      <c r="DH15" s="320" t="str">
        <f>IF('2.ชื่อนักเรียน'!$R17=",มส","มส",IF($DC15="","",IF(DH$5="","",IF(DH$5="SBMLD",SUM($BH15,$BM15,$BR15,$BW15,$CB15,$CG15,$CL15,$CQ15,$CV15,$DA15),$BH15))))</f>
        <v/>
      </c>
      <c r="DI15" s="299" t="str">
        <f>IF('2.ชื่อนักเรียน'!$R17=",มส","มส",IF($DH15="","",IF(DH$5="","",IF(DH$5="SBMLD",SUM($BI15,$BN15,$BS15,$BX15,$CC15,$CH15,$CM15,$CR15,$CW15,$DB15),$BI15))))</f>
        <v/>
      </c>
      <c r="DJ15" s="299" t="str">
        <f t="shared" si="6"/>
        <v/>
      </c>
      <c r="DK15" s="321" t="str">
        <f>IF('2.ชื่อนักเรียน'!$R17=",มส","มส",IF($DC15="","",IF(DK$5="","",IF(DK$5="SBMLD",SUM($BM15,$BR15,$BW15,$CB15,$CG15,$CL15,$CQ15,$CV15,$DA15),$BM15))))</f>
        <v/>
      </c>
      <c r="DL15" s="299" t="str">
        <f>IF('2.ชื่อนักเรียน'!$R17=",มส","มส",IF($DK15="","",IF(DK$5="","",IF(DK$5="SBMLD",SUM($BN15,$BS15,$BX15,$CC15,$CH15,$CM15,$CR15,$CW15,$DB15),$BN15))))</f>
        <v/>
      </c>
      <c r="DM15" s="299" t="str">
        <f t="shared" si="7"/>
        <v/>
      </c>
      <c r="DN15" s="321" t="str">
        <f>IF('2.ชื่อนักเรียน'!$R17=",มส","มส",IF($DC15="","",IF(DN$5="","",IF(DN$5="SBMLD",SUM($BR15,$BW15,$CB15,$CG15,$CL15,$CQ15,$CV15,$DA15),$BR15))))</f>
        <v/>
      </c>
      <c r="DO15" s="299" t="str">
        <f>IF('2.ชื่อนักเรียน'!$R17=",มส","มส",IF($DN15="","",IF(DN$5="","",IF(DN$5="SBMLD",SUM($BS15,$BX15,$CC15,$CH15,$CM15,$CR15,$CW15,$DB15),$BS15))))</f>
        <v/>
      </c>
      <c r="DP15" s="299" t="str">
        <f t="shared" si="8"/>
        <v/>
      </c>
      <c r="DQ15" s="321" t="str">
        <f>IF('2.ชื่อนักเรียน'!$R17=",มส","มส",IF($DC15="","",IF(DQ$5="","",IF(DQ$5="SBMLD",SUM($BW15,$CB15,$CG15,$CL15,$CQ15,$CV15,$DA15),$BW15))))</f>
        <v/>
      </c>
      <c r="DR15" s="299" t="str">
        <f>IF('2.ชื่อนักเรียน'!$R17=",มส","มส",IF($DQ15="","",IF(DQ$5="","",IF(DQ$5="SBMLD",SUM($BX15,$CC15,$CH15,$CM15,$CR15,$CW15,$DB15),$BX15))))</f>
        <v/>
      </c>
      <c r="DS15" s="299" t="str">
        <f t="shared" si="9"/>
        <v/>
      </c>
      <c r="DT15" s="299" t="str">
        <f>IF('2.ชื่อนักเรียน'!$R17=",มส","มส",IF($DC15="","",IF(DT$5="","",IF(DT$5="SBMLD",SUM($CB15,$CG15,$CL15,$CQ15,$CV15,$DA15),$CB15))))</f>
        <v/>
      </c>
      <c r="DU15" s="299" t="str">
        <f>IF('2.ชื่อนักเรียน'!$R17=",มส","มส",IF($DT15="","",IF(DT$5="","",IF(DT$5="SBMLD",SUM($CC15,$CH15,$CM15,$CR15,$CW15,$DB15),$CC15))))</f>
        <v/>
      </c>
      <c r="DV15" s="299" t="str">
        <f t="shared" si="10"/>
        <v/>
      </c>
      <c r="DW15" s="321" t="str">
        <f>IF('2.ชื่อนักเรียน'!$R17=",มส","มส",IF($DC15="","",IF(DW$5="","",IF(DW$5="SBMLD",SUM($CG15,$CL15,$CQ15,$CV15,$DA15),$CG15))))</f>
        <v/>
      </c>
      <c r="DX15" s="321" t="str">
        <f>IF('2.ชื่อนักเรียน'!$R17=",มส","มส",IF($DW15="","",IF(DW$5="","",IF(DW$5="SBMLD",SUM($CH15,$CM15,$CR15,$CW15,$DB15),$CH15))))</f>
        <v/>
      </c>
      <c r="DY15" s="299" t="str">
        <f t="shared" si="11"/>
        <v/>
      </c>
    </row>
    <row r="16" spans="1:129" s="102" customFormat="1" ht="17.25" customHeight="1" x14ac:dyDescent="0.25">
      <c r="A16" s="278">
        <v>8</v>
      </c>
      <c r="B16" s="278" t="str">
        <f>IF('2.ชื่อนักเรียน'!E18="","",CONCATENATE('2.ชื่อนักเรียน'!E18,'2.ชื่อนักเรียน'!F18,'2.ชื่อนักเรียน'!G18,'2.ชื่อนักเรียน'!H18,'2.ชื่อนักเรียน'!I18,'2.ชื่อนักเรียน'!J18,'2.ชื่อนักเรียน'!K18,'2.ชื่อนักเรียน'!L18,'2.ชื่อนักเรียน'!M18,'2.ชื่อนักเรียน'!N18,'2.ชื่อนักเรียน'!O18,'2.ชื่อนักเรียน'!P18,'2.ชื่อนักเรียน'!Q18))</f>
        <v/>
      </c>
      <c r="C16" s="463" t="str">
        <f>IF('2.ชื่อนักเรียน'!B18="","",'2.ชื่อนักเรียน'!B18)</f>
        <v/>
      </c>
      <c r="D16" s="291" t="str">
        <f>IF('2.ชื่อนักเรียน'!C18="","",CONCATENATE(TRIM('2.ชื่อนักเรียน'!C18),"  ",'2.ชื่อนักเรียน'!D18))</f>
        <v/>
      </c>
      <c r="E16" s="292" t="str">
        <f>IF(B16="","",IF('01.ข้อมูลเบื้องต้น'!$J$2="","",'01.ข้อมูลเบื้องต้น'!$J$2))</f>
        <v/>
      </c>
      <c r="F16" s="291" t="str">
        <f>IF(B16="","",IF('01.ข้อมูลเบื้องต้น'!$K$4="","",'01.ข้อมูลเบื้องต้น'!$K$4))</f>
        <v/>
      </c>
      <c r="G16" s="292" t="str">
        <f>IF('01.ข้อมูลเบื้องต้น'!$B$36="","",IF('3.คีย์เทอม1 mlp'!$B16="","",'01.ข้อมูลเบื้องต้น'!$B$36))</f>
        <v/>
      </c>
      <c r="H16" s="291" t="str">
        <f>IF('01.ข้อมูลเบื้องต้น'!$C$36="","",IF('3.คีย์เทอม1 mlp'!$B16="","",'01.ข้อมูลเบื้องต้น'!$C$36))</f>
        <v/>
      </c>
      <c r="I16" s="292" t="str">
        <f>IF('01.ข้อมูลเบื้องต้น'!$D$36="","",IF('3.คีย์เทอม1 mlp'!$B16="","",'01.ข้อมูลเบื้องต้น'!$D$36))</f>
        <v/>
      </c>
      <c r="J16" s="286">
        <v>77</v>
      </c>
      <c r="K16" s="160"/>
      <c r="L16" s="292" t="str">
        <f>IF('01.ข้อมูลเบื้องต้น'!$B$37="","",IF('3.คีย์เทอม1 mlp'!$B16="","",'01.ข้อมูลเบื้องต้น'!$B$37))</f>
        <v/>
      </c>
      <c r="M16" s="291" t="str">
        <f>IF('01.ข้อมูลเบื้องต้น'!$C$37="","",IF('3.คีย์เทอม1 mlp'!$B16="","",'01.ข้อมูลเบื้องต้น'!$C$37))</f>
        <v/>
      </c>
      <c r="N16" s="292" t="str">
        <f>IF('01.ข้อมูลเบื้องต้น'!$D$37="","",IF('3.คีย์เทอม1 mlp'!$B16="","",'01.ข้อมูลเบื้องต้น'!$D$37))</f>
        <v/>
      </c>
      <c r="O16" s="287">
        <v>66</v>
      </c>
      <c r="P16" s="159"/>
      <c r="Q16" s="292" t="str">
        <f>IF('01.ข้อมูลเบื้องต้น'!$B$10="","",IF('3.คีย์เทอม1 mlp'!$B16="","",'01.ข้อมูลเบื้องต้น'!$B$10))</f>
        <v/>
      </c>
      <c r="R16" s="291" t="str">
        <f>IF('01.ข้อมูลเบื้องต้น'!$C$10="","",IF('3.คีย์เทอม1 mlp'!$B16="","",'01.ข้อมูลเบื้องต้น'!$C$10))</f>
        <v/>
      </c>
      <c r="S16" s="292" t="str">
        <f>IF('01.ข้อมูลเบื้องต้น'!$D$10="","",IF('3.คีย์เทอม1 mlp'!$B16="","",'01.ข้อมูลเบื้องต้น'!$D$10))</f>
        <v/>
      </c>
      <c r="T16" s="287">
        <v>70</v>
      </c>
      <c r="U16" s="159"/>
      <c r="V16" s="292" t="str">
        <f>IF('01.ข้อมูลเบื้องต้น'!$B$11="","",IF('3.คีย์เทอม1 mlp'!$B16="","",'01.ข้อมูลเบื้องต้น'!$B$11))</f>
        <v/>
      </c>
      <c r="W16" s="291" t="str">
        <f>IF('01.ข้อมูลเบื้องต้น'!$C$11="","",IF('3.คีย์เทอม1 mlp'!$B16="","",'01.ข้อมูลเบื้องต้น'!$C$11))</f>
        <v/>
      </c>
      <c r="X16" s="292" t="str">
        <f>IF('01.ข้อมูลเบื้องต้น'!$D$11="","",IF('3.คีย์เทอม1 mlp'!$B16="","",'01.ข้อมูลเบื้องต้น'!$D$11))</f>
        <v/>
      </c>
      <c r="Y16" s="286">
        <v>65</v>
      </c>
      <c r="Z16" s="160"/>
      <c r="AA16" s="292" t="str">
        <f>IF('01.ข้อมูลเบื้องต้น'!$B$12="","",IF('3.คีย์เทอม1 mlp'!$B16="","",'01.ข้อมูลเบื้องต้น'!$B$12))</f>
        <v/>
      </c>
      <c r="AB16" s="291" t="str">
        <f>IF('01.ข้อมูลเบื้องต้น'!$C$12="","",IF('3.คีย์เทอม1 mlp'!$B16="","",'01.ข้อมูลเบื้องต้น'!$C$12))</f>
        <v/>
      </c>
      <c r="AC16" s="292" t="str">
        <f>IF('01.ข้อมูลเบื้องต้น'!$D$12="","",IF('3.คีย์เทอม1 mlp'!$B16="","",'01.ข้อมูลเบื้องต้น'!$D$12))</f>
        <v/>
      </c>
      <c r="AD16" s="287">
        <v>77</v>
      </c>
      <c r="AE16" s="159"/>
      <c r="AF16" s="292" t="str">
        <f>IF('01.ข้อมูลเบื้องต้น'!$B$13="","",IF('3.คีย์เทอม1 mlp'!$B16="","",'01.ข้อมูลเบื้องต้น'!$B$13))</f>
        <v/>
      </c>
      <c r="AG16" s="291" t="str">
        <f>IF('01.ข้อมูลเบื้องต้น'!$C$13="","",IF('3.คีย์เทอม1 mlp'!$B16="","",'01.ข้อมูลเบื้องต้น'!$C$13))</f>
        <v/>
      </c>
      <c r="AH16" s="292" t="str">
        <f>IF('01.ข้อมูลเบื้องต้น'!$D$13="","",IF('3.คีย์เทอม1 mlp'!$B16="","",'01.ข้อมูลเบื้องต้น'!$D$13))</f>
        <v/>
      </c>
      <c r="AI16" s="287">
        <v>92</v>
      </c>
      <c r="AJ16" s="159"/>
      <c r="AK16" s="292" t="str">
        <f>IF('01.ข้อมูลเบื้องต้น'!$B$14="","",IF('3.คีย์เทอม1 mlp'!$B16="","",'01.ข้อมูลเบื้องต้น'!$B$14))</f>
        <v/>
      </c>
      <c r="AL16" s="291" t="str">
        <f>IF('01.ข้อมูลเบื้องต้น'!$C$14="","",IF('3.คีย์เทอม1 mlp'!$B16="","",'01.ข้อมูลเบื้องต้น'!$C$14))</f>
        <v/>
      </c>
      <c r="AM16" s="292" t="str">
        <f>IF('01.ข้อมูลเบื้องต้น'!$D$14="","",IF('3.คีย์เทอม1 mlp'!$B16="","",'01.ข้อมูลเบื้องต้น'!$D$14))</f>
        <v/>
      </c>
      <c r="AN16" s="287">
        <v>77</v>
      </c>
      <c r="AO16" s="159"/>
      <c r="AP16" s="292" t="str">
        <f>IF('01.ข้อมูลเบื้องต้น'!$B$15="","",IF('3.คีย์เทอม1 mlp'!$B16="","",'01.ข้อมูลเบื้องต้น'!$B$15))</f>
        <v/>
      </c>
      <c r="AQ16" s="291" t="str">
        <f>IF('01.ข้อมูลเบื้องต้น'!$C$15="","",IF('3.คีย์เทอม1 mlp'!$B16="","",'01.ข้อมูลเบื้องต้น'!$C$15))</f>
        <v/>
      </c>
      <c r="AR16" s="292" t="str">
        <f>IF('01.ข้อมูลเบื้องต้น'!$D$15="","",IF('3.คีย์เทอม1 mlp'!$B16="","",'01.ข้อมูลเบื้องต้น'!$D$15))</f>
        <v/>
      </c>
      <c r="AS16" s="287">
        <v>75</v>
      </c>
      <c r="AT16" s="159"/>
      <c r="AU16" s="292" t="str">
        <f>IF('01.ข้อมูลเบื้องต้น'!$B$16="","",IF('3.คีย์เทอม1 mlp'!$B16="","",'01.ข้อมูลเบื้องต้น'!$B$16))</f>
        <v/>
      </c>
      <c r="AV16" s="291" t="str">
        <f>IF('01.ข้อมูลเบื้องต้น'!$C$16="","",IF('3.คีย์เทอม1 mlp'!$B16="","",'01.ข้อมูลเบื้องต้น'!$C$16))</f>
        <v/>
      </c>
      <c r="AW16" s="292" t="str">
        <f>IF('01.ข้อมูลเบื้องต้น'!$D$16="","",IF('3.คีย์เทอม1 mlp'!$B16="","",'01.ข้อมูลเบื้องต้น'!$D$16))</f>
        <v/>
      </c>
      <c r="AX16" s="286">
        <v>70</v>
      </c>
      <c r="AY16" s="160"/>
      <c r="AZ16" s="292" t="str">
        <f>IF('01.ข้อมูลเบื้องต้น'!$B$17="","",IF('3.คีย์เทอม1 mlp'!$B16="","",'01.ข้อมูลเบื้องต้น'!$B$17))</f>
        <v/>
      </c>
      <c r="BA16" s="291" t="str">
        <f>IF('01.ข้อมูลเบื้องต้น'!$C$17="","",IF('3.คีย์เทอม1 mlp'!$B16="","",'01.ข้อมูลเบื้องต้น'!$C$17))</f>
        <v/>
      </c>
      <c r="BB16" s="292" t="str">
        <f>IF('01.ข้อมูลเบื้องต้น'!$D$17="","",IF('3.คีย์เทอม1 mlp'!$B16="","",'01.ข้อมูลเบื้องต้น'!$D$17))</f>
        <v/>
      </c>
      <c r="BC16" s="286"/>
      <c r="BD16" s="160"/>
      <c r="BE16" s="292" t="str">
        <f>IF('01.ข้อมูลเบื้องต้น'!$B$19="","",IF('3.คีย์เทอม1 mlp'!$B16="","",'01.ข้อมูลเบื้องต้น'!$B$19))</f>
        <v/>
      </c>
      <c r="BF16" s="291" t="str">
        <f>IF('01.ข้อมูลเบื้องต้น'!$C$19="","",IF('3.คีย์เทอม1 mlp'!$B16="","",'01.ข้อมูลเบื้องต้น'!$C$19))</f>
        <v/>
      </c>
      <c r="BG16" s="292" t="str">
        <f>IF('01.ข้อมูลเบื้องต้น'!$D$19="","",IF('3.คีย์เทอม1 mlp'!$B16="","",'01.ข้อมูลเบื้องต้น'!$D$19))</f>
        <v/>
      </c>
      <c r="BH16" s="287">
        <v>85</v>
      </c>
      <c r="BI16" s="160"/>
      <c r="BJ16" s="292" t="str">
        <f>IF('01.ข้อมูลเบื้องต้น'!$B$20="","",IF('3.คีย์เทอม1 mlp'!$B16="","",'01.ข้อมูลเบื้องต้น'!$B$20))</f>
        <v/>
      </c>
      <c r="BK16" s="291" t="str">
        <f>IF('01.ข้อมูลเบื้องต้น'!$C$20="","",IF('3.คีย์เทอม1 mlp'!$B16="","",'01.ข้อมูลเบื้องต้น'!$C$20))</f>
        <v/>
      </c>
      <c r="BL16" s="292" t="str">
        <f>IF('01.ข้อมูลเบื้องต้น'!$D$20="","",IF('3.คีย์เทอม1 mlp'!$B16="","",'01.ข้อมูลเบื้องต้น'!$D$20))</f>
        <v/>
      </c>
      <c r="BM16" s="287"/>
      <c r="BN16" s="159"/>
      <c r="BO16" s="292" t="str">
        <f>IF('01.ข้อมูลเบื้องต้น'!$B$21="","",IF('3.คีย์เทอม1 mlp'!$B16="","",'01.ข้อมูลเบื้องต้น'!$B$21))</f>
        <v/>
      </c>
      <c r="BP16" s="291" t="str">
        <f>IF('01.ข้อมูลเบื้องต้น'!$C$21="","",IF('3.คีย์เทอม1 mlp'!$B16="","",'01.ข้อมูลเบื้องต้น'!$C$21))</f>
        <v/>
      </c>
      <c r="BQ16" s="292" t="str">
        <f>IF('01.ข้อมูลเบื้องต้น'!$D$21="","",IF('3.คีย์เทอม1 mlp'!$B16="","",'01.ข้อมูลเบื้องต้น'!$D$21))</f>
        <v/>
      </c>
      <c r="BR16" s="286"/>
      <c r="BS16" s="160"/>
      <c r="BT16" s="292" t="str">
        <f>IF('01.ข้อมูลเบื้องต้น'!$B$22="","",IF('3.คีย์เทอม1 mlp'!$B16="","",'01.ข้อมูลเบื้องต้น'!$B$22))</f>
        <v/>
      </c>
      <c r="BU16" s="291" t="str">
        <f>IF('01.ข้อมูลเบื้องต้น'!$C$22="","",IF('3.คีย์เทอม1 mlp'!$B16="","",'01.ข้อมูลเบื้องต้น'!$C$22))</f>
        <v/>
      </c>
      <c r="BV16" s="292" t="str">
        <f>IF('01.ข้อมูลเบื้องต้น'!$D$22="","",IF('3.คีย์เทอม1 mlp'!$B16="","",'01.ข้อมูลเบื้องต้น'!$D$22))</f>
        <v/>
      </c>
      <c r="BW16" s="286"/>
      <c r="BX16" s="160"/>
      <c r="BY16" s="292" t="str">
        <f>IF('01.ข้อมูลเบื้องต้น'!$B$23="","",IF('3.คีย์เทอม1 mlp'!$B16="","",'01.ข้อมูลเบื้องต้น'!$B$23))</f>
        <v/>
      </c>
      <c r="BZ16" s="291" t="str">
        <f>IF('01.ข้อมูลเบื้องต้น'!$C$23="","",IF('3.คีย์เทอม1 mlp'!$B16="","",'01.ข้อมูลเบื้องต้น'!$C$23))</f>
        <v/>
      </c>
      <c r="CA16" s="292" t="str">
        <f>IF('01.ข้อมูลเบื้องต้น'!$D$23="","",IF('3.คีย์เทอม1 mlp'!$B16="","",'01.ข้อมูลเบื้องต้น'!$D$23))</f>
        <v/>
      </c>
      <c r="CB16" s="286"/>
      <c r="CC16" s="160"/>
      <c r="CD16" s="292" t="str">
        <f>IF('01.ข้อมูลเบื้องต้น'!$B$24="","",IF('3.คีย์เทอม1 mlp'!$B16="","",'01.ข้อมูลเบื้องต้น'!$B$24))</f>
        <v/>
      </c>
      <c r="CE16" s="291" t="str">
        <f>IF('01.ข้อมูลเบื้องต้น'!$C$24="","",IF('3.คีย์เทอม1 mlp'!$B16="","",'01.ข้อมูลเบื้องต้น'!$C$24))</f>
        <v/>
      </c>
      <c r="CF16" s="292" t="str">
        <f>IF('01.ข้อมูลเบื้องต้น'!$D$24="","",IF('3.คีย์เทอม1 mlp'!$B16="","",'01.ข้อมูลเบื้องต้น'!$D$24))</f>
        <v/>
      </c>
      <c r="CG16" s="286"/>
      <c r="CH16" s="160"/>
      <c r="CI16" s="292" t="str">
        <f>IF('01.ข้อมูลเบื้องต้น'!$B$25="","",IF('3.คีย์เทอม1 mlp'!$B16="","",'01.ข้อมูลเบื้องต้น'!$B$25))</f>
        <v/>
      </c>
      <c r="CJ16" s="291" t="str">
        <f>IF('01.ข้อมูลเบื้องต้น'!$C$25="","",IF('3.คีย์เทอม1 mlp'!$B16="","",'01.ข้อมูลเบื้องต้น'!$C$25))</f>
        <v/>
      </c>
      <c r="CK16" s="292" t="str">
        <f>IF('01.ข้อมูลเบื้องต้น'!$D$25="","",IF('3.คีย์เทอม1 mlp'!$B16="","",'01.ข้อมูลเบื้องต้น'!$D$25))</f>
        <v/>
      </c>
      <c r="CL16" s="286"/>
      <c r="CM16" s="160"/>
      <c r="CN16" s="292" t="str">
        <f>IF('01.ข้อมูลเบื้องต้น'!$B$26="","",IF('3.คีย์เทอม1 mlp'!$B16="","",'01.ข้อมูลเบื้องต้น'!$B$26))</f>
        <v/>
      </c>
      <c r="CO16" s="291" t="str">
        <f>IF('01.ข้อมูลเบื้องต้น'!$C$26="","",IF('3.คีย์เทอม1 mlp'!$B16="","",'01.ข้อมูลเบื้องต้น'!$C$26))</f>
        <v/>
      </c>
      <c r="CP16" s="292" t="str">
        <f>IF('01.ข้อมูลเบื้องต้น'!$D$26="","",IF('3.คีย์เทอม1 mlp'!$B16="","",'01.ข้อมูลเบื้องต้น'!$D$26))</f>
        <v/>
      </c>
      <c r="CQ16" s="286"/>
      <c r="CR16" s="160"/>
      <c r="CS16" s="292" t="str">
        <f>IF('01.ข้อมูลเบื้องต้น'!$B$27="","",IF('3.คีย์เทอม1 mlp'!$B16="","",'01.ข้อมูลเบื้องต้น'!$B$27))</f>
        <v/>
      </c>
      <c r="CT16" s="291" t="str">
        <f>IF('01.ข้อมูลเบื้องต้น'!$C$27="","",IF('3.คีย์เทอม1 mlp'!$B16="","",'01.ข้อมูลเบื้องต้น'!$C$27))</f>
        <v/>
      </c>
      <c r="CU16" s="292" t="str">
        <f>IF('01.ข้อมูลเบื้องต้น'!$D$27="","",IF('3.คีย์เทอม1 mlp'!$B16="","",'01.ข้อมูลเบื้องต้น'!$D$27))</f>
        <v/>
      </c>
      <c r="CV16" s="286"/>
      <c r="CW16" s="160"/>
      <c r="CX16" s="292" t="str">
        <f>IF('01.ข้อมูลเบื้องต้น'!$B$28="","",IF('3.คีย์เทอม1 mlp'!$B16="","",'01.ข้อมูลเบื้องต้น'!$B$28))</f>
        <v/>
      </c>
      <c r="CY16" s="291" t="str">
        <f>IF('01.ข้อมูลเบื้องต้น'!$C$28="","",IF('3.คีย์เทอม1 mlp'!$B16="","",'01.ข้อมูลเบื้องต้น'!$C$28))</f>
        <v/>
      </c>
      <c r="CZ16" s="292" t="str">
        <f>IF('01.ข้อมูลเบื้องต้น'!$D$28="","",IF('3.คีย์เทอม1 mlp'!$B16="","",'01.ข้อมูลเบื้องต้น'!$D$28))</f>
        <v/>
      </c>
      <c r="DA16" s="286"/>
      <c r="DB16" s="160"/>
      <c r="DC16" s="288">
        <f t="shared" si="3"/>
        <v>754</v>
      </c>
      <c r="DD16" s="152">
        <f t="shared" si="4"/>
        <v>75.400000000000006</v>
      </c>
      <c r="DE16" s="293">
        <f>IF('2.ชื่อนักเรียน'!R18="มส","มส",IF('2.ชื่อนักเรียน'!R18="ย้าย","ย้าย",IF('2.ชื่อนักเรียน'!R18="ร","ร",IF(DD16="","",RANK(DD16,$DD$9:$DD$53,0)))))</f>
        <v>31</v>
      </c>
      <c r="DF16" s="293">
        <f t="shared" si="5"/>
        <v>10</v>
      </c>
      <c r="DH16" s="320" t="str">
        <f>IF('2.ชื่อนักเรียน'!$R18=",มส","มส",IF($DC16="","",IF(DH$5="","",IF(DH$5="SBMLD",SUM($BH16,$BM16,$BR16,$BW16,$CB16,$CG16,$CL16,$CQ16,$CV16,$DA16),$BH16))))</f>
        <v/>
      </c>
      <c r="DI16" s="299" t="str">
        <f>IF('2.ชื่อนักเรียน'!$R18=",มส","มส",IF($DH16="","",IF(DH$5="","",IF(DH$5="SBMLD",SUM($BI16,$BN16,$BS16,$BX16,$CC16,$CH16,$CM16,$CR16,$CW16,$DB16),$BI16))))</f>
        <v/>
      </c>
      <c r="DJ16" s="299" t="str">
        <f t="shared" si="6"/>
        <v/>
      </c>
      <c r="DK16" s="321" t="str">
        <f>IF('2.ชื่อนักเรียน'!$R18=",มส","มส",IF($DC16="","",IF(DK$5="","",IF(DK$5="SBMLD",SUM($BM16,$BR16,$BW16,$CB16,$CG16,$CL16,$CQ16,$CV16,$DA16),$BM16))))</f>
        <v/>
      </c>
      <c r="DL16" s="299" t="str">
        <f>IF('2.ชื่อนักเรียน'!$R18=",มส","มส",IF($DK16="","",IF(DK$5="","",IF(DK$5="SBMLD",SUM($BN16,$BS16,$BX16,$CC16,$CH16,$CM16,$CR16,$CW16,$DB16),$BN16))))</f>
        <v/>
      </c>
      <c r="DM16" s="299" t="str">
        <f t="shared" si="7"/>
        <v/>
      </c>
      <c r="DN16" s="321" t="str">
        <f>IF('2.ชื่อนักเรียน'!$R18=",มส","มส",IF($DC16="","",IF(DN$5="","",IF(DN$5="SBMLD",SUM($BR16,$BW16,$CB16,$CG16,$CL16,$CQ16,$CV16,$DA16),$BR16))))</f>
        <v/>
      </c>
      <c r="DO16" s="299" t="str">
        <f>IF('2.ชื่อนักเรียน'!$R18=",มส","มส",IF($DN16="","",IF(DN$5="","",IF(DN$5="SBMLD",SUM($BS16,$BX16,$CC16,$CH16,$CM16,$CR16,$CW16,$DB16),$BS16))))</f>
        <v/>
      </c>
      <c r="DP16" s="299" t="str">
        <f t="shared" si="8"/>
        <v/>
      </c>
      <c r="DQ16" s="321" t="str">
        <f>IF('2.ชื่อนักเรียน'!$R18=",มส","มส",IF($DC16="","",IF(DQ$5="","",IF(DQ$5="SBMLD",SUM($BW16,$CB16,$CG16,$CL16,$CQ16,$CV16,$DA16),$BW16))))</f>
        <v/>
      </c>
      <c r="DR16" s="299" t="str">
        <f>IF('2.ชื่อนักเรียน'!$R18=",มส","มส",IF($DQ16="","",IF(DQ$5="","",IF(DQ$5="SBMLD",SUM($BX16,$CC16,$CH16,$CM16,$CR16,$CW16,$DB16),$BX16))))</f>
        <v/>
      </c>
      <c r="DS16" s="299" t="str">
        <f t="shared" si="9"/>
        <v/>
      </c>
      <c r="DT16" s="299" t="str">
        <f>IF('2.ชื่อนักเรียน'!$R18=",มส","มส",IF($DC16="","",IF(DT$5="","",IF(DT$5="SBMLD",SUM($CB16,$CG16,$CL16,$CQ16,$CV16,$DA16),$CB16))))</f>
        <v/>
      </c>
      <c r="DU16" s="299" t="str">
        <f>IF('2.ชื่อนักเรียน'!$R18=",มส","มส",IF($DT16="","",IF(DT$5="","",IF(DT$5="SBMLD",SUM($CC16,$CH16,$CM16,$CR16,$CW16,$DB16),$CC16))))</f>
        <v/>
      </c>
      <c r="DV16" s="299" t="str">
        <f t="shared" si="10"/>
        <v/>
      </c>
      <c r="DW16" s="321" t="str">
        <f>IF('2.ชื่อนักเรียน'!$R18=",มส","มส",IF($DC16="","",IF(DW$5="","",IF(DW$5="SBMLD",SUM($CG16,$CL16,$CQ16,$CV16,$DA16),$CG16))))</f>
        <v/>
      </c>
      <c r="DX16" s="321" t="str">
        <f>IF('2.ชื่อนักเรียน'!$R18=",มส","มส",IF($DW16="","",IF(DW$5="","",IF(DW$5="SBMLD",SUM($CH16,$CM16,$CR16,$CW16,$DB16),$CH16))))</f>
        <v/>
      </c>
      <c r="DY16" s="299" t="str">
        <f t="shared" si="11"/>
        <v/>
      </c>
    </row>
    <row r="17" spans="1:129" s="102" customFormat="1" ht="17.25" customHeight="1" x14ac:dyDescent="0.25">
      <c r="A17" s="278">
        <v>9</v>
      </c>
      <c r="B17" s="278" t="str">
        <f>IF('2.ชื่อนักเรียน'!E19="","",CONCATENATE('2.ชื่อนักเรียน'!E19,'2.ชื่อนักเรียน'!F19,'2.ชื่อนักเรียน'!G19,'2.ชื่อนักเรียน'!H19,'2.ชื่อนักเรียน'!I19,'2.ชื่อนักเรียน'!J19,'2.ชื่อนักเรียน'!K19,'2.ชื่อนักเรียน'!L19,'2.ชื่อนักเรียน'!M19,'2.ชื่อนักเรียน'!N19,'2.ชื่อนักเรียน'!O19,'2.ชื่อนักเรียน'!P19,'2.ชื่อนักเรียน'!Q19))</f>
        <v/>
      </c>
      <c r="C17" s="463" t="str">
        <f>IF('2.ชื่อนักเรียน'!B19="","",'2.ชื่อนักเรียน'!B19)</f>
        <v/>
      </c>
      <c r="D17" s="291" t="str">
        <f>IF('2.ชื่อนักเรียน'!C19="","",CONCATENATE(TRIM('2.ชื่อนักเรียน'!C19),"  ",'2.ชื่อนักเรียน'!D19))</f>
        <v/>
      </c>
      <c r="E17" s="292" t="str">
        <f>IF(B17="","",IF('01.ข้อมูลเบื้องต้น'!$J$2="","",'01.ข้อมูลเบื้องต้น'!$J$2))</f>
        <v/>
      </c>
      <c r="F17" s="291" t="str">
        <f>IF(B17="","",IF('01.ข้อมูลเบื้องต้น'!$K$4="","",'01.ข้อมูลเบื้องต้น'!$K$4))</f>
        <v/>
      </c>
      <c r="G17" s="292" t="str">
        <f>IF('01.ข้อมูลเบื้องต้น'!$B$36="","",IF('3.คีย์เทอม1 mlp'!$B17="","",'01.ข้อมูลเบื้องต้น'!$B$36))</f>
        <v/>
      </c>
      <c r="H17" s="291" t="str">
        <f>IF('01.ข้อมูลเบื้องต้น'!$C$36="","",IF('3.คีย์เทอม1 mlp'!$B17="","",'01.ข้อมูลเบื้องต้น'!$C$36))</f>
        <v/>
      </c>
      <c r="I17" s="292" t="str">
        <f>IF('01.ข้อมูลเบื้องต้น'!$D$36="","",IF('3.คีย์เทอม1 mlp'!$B17="","",'01.ข้อมูลเบื้องต้น'!$D$36))</f>
        <v/>
      </c>
      <c r="J17" s="286">
        <v>83</v>
      </c>
      <c r="K17" s="160"/>
      <c r="L17" s="292" t="str">
        <f>IF('01.ข้อมูลเบื้องต้น'!$B$37="","",IF('3.คีย์เทอม1 mlp'!$B17="","",'01.ข้อมูลเบื้องต้น'!$B$37))</f>
        <v/>
      </c>
      <c r="M17" s="291" t="str">
        <f>IF('01.ข้อมูลเบื้องต้น'!$C$37="","",IF('3.คีย์เทอม1 mlp'!$B17="","",'01.ข้อมูลเบื้องต้น'!$C$37))</f>
        <v/>
      </c>
      <c r="N17" s="292" t="str">
        <f>IF('01.ข้อมูลเบื้องต้น'!$D$37="","",IF('3.คีย์เทอม1 mlp'!$B17="","",'01.ข้อมูลเบื้องต้น'!$D$37))</f>
        <v/>
      </c>
      <c r="O17" s="287">
        <v>71</v>
      </c>
      <c r="P17" s="159"/>
      <c r="Q17" s="292" t="str">
        <f>IF('01.ข้อมูลเบื้องต้น'!$B$10="","",IF('3.คีย์เทอม1 mlp'!$B17="","",'01.ข้อมูลเบื้องต้น'!$B$10))</f>
        <v/>
      </c>
      <c r="R17" s="291" t="str">
        <f>IF('01.ข้อมูลเบื้องต้น'!$C$10="","",IF('3.คีย์เทอม1 mlp'!$B17="","",'01.ข้อมูลเบื้องต้น'!$C$10))</f>
        <v/>
      </c>
      <c r="S17" s="292" t="str">
        <f>IF('01.ข้อมูลเบื้องต้น'!$D$10="","",IF('3.คีย์เทอม1 mlp'!$B17="","",'01.ข้อมูลเบื้องต้น'!$D$10))</f>
        <v/>
      </c>
      <c r="T17" s="287">
        <v>75</v>
      </c>
      <c r="U17" s="159"/>
      <c r="V17" s="292" t="str">
        <f>IF('01.ข้อมูลเบื้องต้น'!$B$11="","",IF('3.คีย์เทอม1 mlp'!$B17="","",'01.ข้อมูลเบื้องต้น'!$B$11))</f>
        <v/>
      </c>
      <c r="W17" s="291" t="str">
        <f>IF('01.ข้อมูลเบื้องต้น'!$C$11="","",IF('3.คีย์เทอม1 mlp'!$B17="","",'01.ข้อมูลเบื้องต้น'!$C$11))</f>
        <v/>
      </c>
      <c r="X17" s="292" t="str">
        <f>IF('01.ข้อมูลเบื้องต้น'!$D$11="","",IF('3.คีย์เทอม1 mlp'!$B17="","",'01.ข้อมูลเบื้องต้น'!$D$11))</f>
        <v/>
      </c>
      <c r="Y17" s="286">
        <v>65</v>
      </c>
      <c r="Z17" s="160"/>
      <c r="AA17" s="292" t="str">
        <f>IF('01.ข้อมูลเบื้องต้น'!$B$12="","",IF('3.คีย์เทอม1 mlp'!$B17="","",'01.ข้อมูลเบื้องต้น'!$B$12))</f>
        <v/>
      </c>
      <c r="AB17" s="291" t="str">
        <f>IF('01.ข้อมูลเบื้องต้น'!$C$12="","",IF('3.คีย์เทอม1 mlp'!$B17="","",'01.ข้อมูลเบื้องต้น'!$C$12))</f>
        <v/>
      </c>
      <c r="AC17" s="292" t="str">
        <f>IF('01.ข้อมูลเบื้องต้น'!$D$12="","",IF('3.คีย์เทอม1 mlp'!$B17="","",'01.ข้อมูลเบื้องต้น'!$D$12))</f>
        <v/>
      </c>
      <c r="AD17" s="287">
        <v>72</v>
      </c>
      <c r="AE17" s="159"/>
      <c r="AF17" s="292" t="str">
        <f>IF('01.ข้อมูลเบื้องต้น'!$B$13="","",IF('3.คีย์เทอม1 mlp'!$B17="","",'01.ข้อมูลเบื้องต้น'!$B$13))</f>
        <v/>
      </c>
      <c r="AG17" s="291" t="str">
        <f>IF('01.ข้อมูลเบื้องต้น'!$C$13="","",IF('3.คีย์เทอม1 mlp'!$B17="","",'01.ข้อมูลเบื้องต้น'!$C$13))</f>
        <v/>
      </c>
      <c r="AH17" s="292" t="str">
        <f>IF('01.ข้อมูลเบื้องต้น'!$D$13="","",IF('3.คีย์เทอม1 mlp'!$B17="","",'01.ข้อมูลเบื้องต้น'!$D$13))</f>
        <v/>
      </c>
      <c r="AI17" s="287">
        <v>86</v>
      </c>
      <c r="AJ17" s="159"/>
      <c r="AK17" s="292" t="str">
        <f>IF('01.ข้อมูลเบื้องต้น'!$B$14="","",IF('3.คีย์เทอม1 mlp'!$B17="","",'01.ข้อมูลเบื้องต้น'!$B$14))</f>
        <v/>
      </c>
      <c r="AL17" s="291" t="str">
        <f>IF('01.ข้อมูลเบื้องต้น'!$C$14="","",IF('3.คีย์เทอม1 mlp'!$B17="","",'01.ข้อมูลเบื้องต้น'!$C$14))</f>
        <v/>
      </c>
      <c r="AM17" s="292" t="str">
        <f>IF('01.ข้อมูลเบื้องต้น'!$D$14="","",IF('3.คีย์เทอม1 mlp'!$B17="","",'01.ข้อมูลเบื้องต้น'!$D$14))</f>
        <v/>
      </c>
      <c r="AN17" s="287">
        <v>83</v>
      </c>
      <c r="AO17" s="159"/>
      <c r="AP17" s="292" t="str">
        <f>IF('01.ข้อมูลเบื้องต้น'!$B$15="","",IF('3.คีย์เทอม1 mlp'!$B17="","",'01.ข้อมูลเบื้องต้น'!$B$15))</f>
        <v/>
      </c>
      <c r="AQ17" s="291" t="str">
        <f>IF('01.ข้อมูลเบื้องต้น'!$C$15="","",IF('3.คีย์เทอม1 mlp'!$B17="","",'01.ข้อมูลเบื้องต้น'!$C$15))</f>
        <v/>
      </c>
      <c r="AR17" s="292" t="str">
        <f>IF('01.ข้อมูลเบื้องต้น'!$D$15="","",IF('3.คีย์เทอม1 mlp'!$B17="","",'01.ข้อมูลเบื้องต้น'!$D$15))</f>
        <v/>
      </c>
      <c r="AS17" s="287">
        <v>78</v>
      </c>
      <c r="AT17" s="159"/>
      <c r="AU17" s="292" t="str">
        <f>IF('01.ข้อมูลเบื้องต้น'!$B$16="","",IF('3.คีย์เทอม1 mlp'!$B17="","",'01.ข้อมูลเบื้องต้น'!$B$16))</f>
        <v/>
      </c>
      <c r="AV17" s="291" t="str">
        <f>IF('01.ข้อมูลเบื้องต้น'!$C$16="","",IF('3.คีย์เทอม1 mlp'!$B17="","",'01.ข้อมูลเบื้องต้น'!$C$16))</f>
        <v/>
      </c>
      <c r="AW17" s="292" t="str">
        <f>IF('01.ข้อมูลเบื้องต้น'!$D$16="","",IF('3.คีย์เทอม1 mlp'!$B17="","",'01.ข้อมูลเบื้องต้น'!$D$16))</f>
        <v/>
      </c>
      <c r="AX17" s="286">
        <v>78</v>
      </c>
      <c r="AY17" s="160"/>
      <c r="AZ17" s="292" t="str">
        <f>IF('01.ข้อมูลเบื้องต้น'!$B$17="","",IF('3.คีย์เทอม1 mlp'!$B17="","",'01.ข้อมูลเบื้องต้น'!$B$17))</f>
        <v/>
      </c>
      <c r="BA17" s="291" t="str">
        <f>IF('01.ข้อมูลเบื้องต้น'!$C$17="","",IF('3.คีย์เทอม1 mlp'!$B17="","",'01.ข้อมูลเบื้องต้น'!$C$17))</f>
        <v/>
      </c>
      <c r="BB17" s="292" t="str">
        <f>IF('01.ข้อมูลเบื้องต้น'!$D$17="","",IF('3.คีย์เทอม1 mlp'!$B17="","",'01.ข้อมูลเบื้องต้น'!$D$17))</f>
        <v/>
      </c>
      <c r="BC17" s="286"/>
      <c r="BD17" s="160"/>
      <c r="BE17" s="292" t="str">
        <f>IF('01.ข้อมูลเบื้องต้น'!$B$19="","",IF('3.คีย์เทอม1 mlp'!$B17="","",'01.ข้อมูลเบื้องต้น'!$B$19))</f>
        <v/>
      </c>
      <c r="BF17" s="291" t="str">
        <f>IF('01.ข้อมูลเบื้องต้น'!$C$19="","",IF('3.คีย์เทอม1 mlp'!$B17="","",'01.ข้อมูลเบื้องต้น'!$C$19))</f>
        <v/>
      </c>
      <c r="BG17" s="292" t="str">
        <f>IF('01.ข้อมูลเบื้องต้น'!$D$19="","",IF('3.คีย์เทอม1 mlp'!$B17="","",'01.ข้อมูลเบื้องต้น'!$D$19))</f>
        <v/>
      </c>
      <c r="BH17" s="287">
        <v>87</v>
      </c>
      <c r="BI17" s="160"/>
      <c r="BJ17" s="292" t="str">
        <f>IF('01.ข้อมูลเบื้องต้น'!$B$20="","",IF('3.คีย์เทอม1 mlp'!$B17="","",'01.ข้อมูลเบื้องต้น'!$B$20))</f>
        <v/>
      </c>
      <c r="BK17" s="291" t="str">
        <f>IF('01.ข้อมูลเบื้องต้น'!$C$20="","",IF('3.คีย์เทอม1 mlp'!$B17="","",'01.ข้อมูลเบื้องต้น'!$C$20))</f>
        <v/>
      </c>
      <c r="BL17" s="292" t="str">
        <f>IF('01.ข้อมูลเบื้องต้น'!$D$20="","",IF('3.คีย์เทอม1 mlp'!$B17="","",'01.ข้อมูลเบื้องต้น'!$D$20))</f>
        <v/>
      </c>
      <c r="BM17" s="286"/>
      <c r="BN17" s="159"/>
      <c r="BO17" s="292" t="str">
        <f>IF('01.ข้อมูลเบื้องต้น'!$B$21="","",IF('3.คีย์เทอม1 mlp'!$B17="","",'01.ข้อมูลเบื้องต้น'!$B$21))</f>
        <v/>
      </c>
      <c r="BP17" s="291" t="str">
        <f>IF('01.ข้อมูลเบื้องต้น'!$C$21="","",IF('3.คีย์เทอม1 mlp'!$B17="","",'01.ข้อมูลเบื้องต้น'!$C$21))</f>
        <v/>
      </c>
      <c r="BQ17" s="292" t="str">
        <f>IF('01.ข้อมูลเบื้องต้น'!$D$21="","",IF('3.คีย์เทอม1 mlp'!$B17="","",'01.ข้อมูลเบื้องต้น'!$D$21))</f>
        <v/>
      </c>
      <c r="BR17" s="286"/>
      <c r="BS17" s="160"/>
      <c r="BT17" s="292" t="str">
        <f>IF('01.ข้อมูลเบื้องต้น'!$B$22="","",IF('3.คีย์เทอม1 mlp'!$B17="","",'01.ข้อมูลเบื้องต้น'!$B$22))</f>
        <v/>
      </c>
      <c r="BU17" s="291" t="str">
        <f>IF('01.ข้อมูลเบื้องต้น'!$C$22="","",IF('3.คีย์เทอม1 mlp'!$B17="","",'01.ข้อมูลเบื้องต้น'!$C$22))</f>
        <v/>
      </c>
      <c r="BV17" s="292" t="str">
        <f>IF('01.ข้อมูลเบื้องต้น'!$D$22="","",IF('3.คีย์เทอม1 mlp'!$B17="","",'01.ข้อมูลเบื้องต้น'!$D$22))</f>
        <v/>
      </c>
      <c r="BW17" s="286"/>
      <c r="BX17" s="160"/>
      <c r="BY17" s="292" t="str">
        <f>IF('01.ข้อมูลเบื้องต้น'!$B$23="","",IF('3.คีย์เทอม1 mlp'!$B17="","",'01.ข้อมูลเบื้องต้น'!$B$23))</f>
        <v/>
      </c>
      <c r="BZ17" s="291" t="str">
        <f>IF('01.ข้อมูลเบื้องต้น'!$C$23="","",IF('3.คีย์เทอม1 mlp'!$B17="","",'01.ข้อมูลเบื้องต้น'!$C$23))</f>
        <v/>
      </c>
      <c r="CA17" s="292" t="str">
        <f>IF('01.ข้อมูลเบื้องต้น'!$D$23="","",IF('3.คีย์เทอม1 mlp'!$B17="","",'01.ข้อมูลเบื้องต้น'!$D$23))</f>
        <v/>
      </c>
      <c r="CB17" s="286"/>
      <c r="CC17" s="160"/>
      <c r="CD17" s="292" t="str">
        <f>IF('01.ข้อมูลเบื้องต้น'!$B$24="","",IF('3.คีย์เทอม1 mlp'!$B17="","",'01.ข้อมูลเบื้องต้น'!$B$24))</f>
        <v/>
      </c>
      <c r="CE17" s="291" t="str">
        <f>IF('01.ข้อมูลเบื้องต้น'!$C$24="","",IF('3.คีย์เทอม1 mlp'!$B17="","",'01.ข้อมูลเบื้องต้น'!$C$24))</f>
        <v/>
      </c>
      <c r="CF17" s="292" t="str">
        <f>IF('01.ข้อมูลเบื้องต้น'!$D$24="","",IF('3.คีย์เทอม1 mlp'!$B17="","",'01.ข้อมูลเบื้องต้น'!$D$24))</f>
        <v/>
      </c>
      <c r="CG17" s="286"/>
      <c r="CH17" s="160"/>
      <c r="CI17" s="292" t="str">
        <f>IF('01.ข้อมูลเบื้องต้น'!$B$25="","",IF('3.คีย์เทอม1 mlp'!$B17="","",'01.ข้อมูลเบื้องต้น'!$B$25))</f>
        <v/>
      </c>
      <c r="CJ17" s="291" t="str">
        <f>IF('01.ข้อมูลเบื้องต้น'!$C$25="","",IF('3.คีย์เทอม1 mlp'!$B17="","",'01.ข้อมูลเบื้องต้น'!$C$25))</f>
        <v/>
      </c>
      <c r="CK17" s="292" t="str">
        <f>IF('01.ข้อมูลเบื้องต้น'!$D$25="","",IF('3.คีย์เทอม1 mlp'!$B17="","",'01.ข้อมูลเบื้องต้น'!$D$25))</f>
        <v/>
      </c>
      <c r="CL17" s="286"/>
      <c r="CM17" s="160"/>
      <c r="CN17" s="292" t="str">
        <f>IF('01.ข้อมูลเบื้องต้น'!$B$26="","",IF('3.คีย์เทอม1 mlp'!$B17="","",'01.ข้อมูลเบื้องต้น'!$B$26))</f>
        <v/>
      </c>
      <c r="CO17" s="291" t="str">
        <f>IF('01.ข้อมูลเบื้องต้น'!$C$26="","",IF('3.คีย์เทอม1 mlp'!$B17="","",'01.ข้อมูลเบื้องต้น'!$C$26))</f>
        <v/>
      </c>
      <c r="CP17" s="292" t="str">
        <f>IF('01.ข้อมูลเบื้องต้น'!$D$26="","",IF('3.คีย์เทอม1 mlp'!$B17="","",'01.ข้อมูลเบื้องต้น'!$D$26))</f>
        <v/>
      </c>
      <c r="CQ17" s="286"/>
      <c r="CR17" s="160"/>
      <c r="CS17" s="292" t="str">
        <f>IF('01.ข้อมูลเบื้องต้น'!$B$27="","",IF('3.คีย์เทอม1 mlp'!$B17="","",'01.ข้อมูลเบื้องต้น'!$B$27))</f>
        <v/>
      </c>
      <c r="CT17" s="291" t="str">
        <f>IF('01.ข้อมูลเบื้องต้น'!$C$27="","",IF('3.คีย์เทอม1 mlp'!$B17="","",'01.ข้อมูลเบื้องต้น'!$C$27))</f>
        <v/>
      </c>
      <c r="CU17" s="292" t="str">
        <f>IF('01.ข้อมูลเบื้องต้น'!$D$27="","",IF('3.คีย์เทอม1 mlp'!$B17="","",'01.ข้อมูลเบื้องต้น'!$D$27))</f>
        <v/>
      </c>
      <c r="CV17" s="286"/>
      <c r="CW17" s="160"/>
      <c r="CX17" s="292" t="str">
        <f>IF('01.ข้อมูลเบื้องต้น'!$B$28="","",IF('3.คีย์เทอม1 mlp'!$B17="","",'01.ข้อมูลเบื้องต้น'!$B$28))</f>
        <v/>
      </c>
      <c r="CY17" s="291" t="str">
        <f>IF('01.ข้อมูลเบื้องต้น'!$C$28="","",IF('3.คีย์เทอม1 mlp'!$B17="","",'01.ข้อมูลเบื้องต้น'!$C$28))</f>
        <v/>
      </c>
      <c r="CZ17" s="292" t="str">
        <f>IF('01.ข้อมูลเบื้องต้น'!$D$28="","",IF('3.คีย์เทอม1 mlp'!$B17="","",'01.ข้อมูลเบื้องต้น'!$D$28))</f>
        <v/>
      </c>
      <c r="DA17" s="286"/>
      <c r="DB17" s="160"/>
      <c r="DC17" s="288">
        <f t="shared" si="3"/>
        <v>778</v>
      </c>
      <c r="DD17" s="152">
        <f t="shared" si="4"/>
        <v>77.8</v>
      </c>
      <c r="DE17" s="293">
        <f>IF('2.ชื่อนักเรียน'!R19="มส","มส",IF('2.ชื่อนักเรียน'!R19="ย้าย","ย้าย",IF('2.ชื่อนักเรียน'!R19="ร","ร",IF(DD17="","",RANK(DD17,$DD$9:$DD$53,0)))))</f>
        <v>27</v>
      </c>
      <c r="DF17" s="293">
        <f t="shared" si="5"/>
        <v>10</v>
      </c>
      <c r="DH17" s="320" t="str">
        <f>IF('2.ชื่อนักเรียน'!$R19=",มส","มส",IF($DC17="","",IF(DH$5="","",IF(DH$5="SBMLD",SUM($BH17,$BM17,$BR17,$BW17,$CB17,$CG17,$CL17,$CQ17,$CV17,$DA17),$BH17))))</f>
        <v/>
      </c>
      <c r="DI17" s="299" t="str">
        <f>IF('2.ชื่อนักเรียน'!$R19=",มส","มส",IF($DH17="","",IF(DH$5="","",IF(DH$5="SBMLD",SUM($BI17,$BN17,$BS17,$BX17,$CC17,$CH17,$CM17,$CR17,$CW17,$DB17),$BI17))))</f>
        <v/>
      </c>
      <c r="DJ17" s="299" t="str">
        <f t="shared" si="6"/>
        <v/>
      </c>
      <c r="DK17" s="321" t="str">
        <f>IF('2.ชื่อนักเรียน'!$R19=",มส","มส",IF($DC17="","",IF(DK$5="","",IF(DK$5="SBMLD",SUM($BM17,$BR17,$BW17,$CB17,$CG17,$CL17,$CQ17,$CV17,$DA17),$BM17))))</f>
        <v/>
      </c>
      <c r="DL17" s="299" t="str">
        <f>IF('2.ชื่อนักเรียน'!$R19=",มส","มส",IF($DK17="","",IF(DK$5="","",IF(DK$5="SBMLD",SUM($BN17,$BS17,$BX17,$CC17,$CH17,$CM17,$CR17,$CW17,$DB17),$BN17))))</f>
        <v/>
      </c>
      <c r="DM17" s="299" t="str">
        <f t="shared" si="7"/>
        <v/>
      </c>
      <c r="DN17" s="321" t="str">
        <f>IF('2.ชื่อนักเรียน'!$R19=",มส","มส",IF($DC17="","",IF(DN$5="","",IF(DN$5="SBMLD",SUM($BR17,$BW17,$CB17,$CG17,$CL17,$CQ17,$CV17,$DA17),$BR17))))</f>
        <v/>
      </c>
      <c r="DO17" s="299" t="str">
        <f>IF('2.ชื่อนักเรียน'!$R19=",มส","มส",IF($DN17="","",IF(DN$5="","",IF(DN$5="SBMLD",SUM($BS17,$BX17,$CC17,$CH17,$CM17,$CR17,$CW17,$DB17),$BS17))))</f>
        <v/>
      </c>
      <c r="DP17" s="299" t="str">
        <f t="shared" si="8"/>
        <v/>
      </c>
      <c r="DQ17" s="321" t="str">
        <f>IF('2.ชื่อนักเรียน'!$R19=",มส","มส",IF($DC17="","",IF(DQ$5="","",IF(DQ$5="SBMLD",SUM($BW17,$CB17,$CG17,$CL17,$CQ17,$CV17,$DA17),$BW17))))</f>
        <v/>
      </c>
      <c r="DR17" s="299" t="str">
        <f>IF('2.ชื่อนักเรียน'!$R19=",มส","มส",IF($DQ17="","",IF(DQ$5="","",IF(DQ$5="SBMLD",SUM($BX17,$CC17,$CH17,$CM17,$CR17,$CW17,$DB17),$BX17))))</f>
        <v/>
      </c>
      <c r="DS17" s="299" t="str">
        <f t="shared" si="9"/>
        <v/>
      </c>
      <c r="DT17" s="299" t="str">
        <f>IF('2.ชื่อนักเรียน'!$R19=",มส","มส",IF($DC17="","",IF(DT$5="","",IF(DT$5="SBMLD",SUM($CB17,$CG17,$CL17,$CQ17,$CV17,$DA17),$CB17))))</f>
        <v/>
      </c>
      <c r="DU17" s="299" t="str">
        <f>IF('2.ชื่อนักเรียน'!$R19=",มส","มส",IF($DT17="","",IF(DT$5="","",IF(DT$5="SBMLD",SUM($CC17,$CH17,$CM17,$CR17,$CW17,$DB17),$CC17))))</f>
        <v/>
      </c>
      <c r="DV17" s="299" t="str">
        <f t="shared" si="10"/>
        <v/>
      </c>
      <c r="DW17" s="321" t="str">
        <f>IF('2.ชื่อนักเรียน'!$R19=",มส","มส",IF($DC17="","",IF(DW$5="","",IF(DW$5="SBMLD",SUM($CG17,$CL17,$CQ17,$CV17,$DA17),$CG17))))</f>
        <v/>
      </c>
      <c r="DX17" s="321" t="str">
        <f>IF('2.ชื่อนักเรียน'!$R19=",มส","มส",IF($DW17="","",IF(DW$5="","",IF(DW$5="SBMLD",SUM($CH17,$CM17,$CR17,$CW17,$DB17),$CH17))))</f>
        <v/>
      </c>
      <c r="DY17" s="299" t="str">
        <f t="shared" si="11"/>
        <v/>
      </c>
    </row>
    <row r="18" spans="1:129" s="102" customFormat="1" ht="17.25" customHeight="1" thickBot="1" x14ac:dyDescent="0.3">
      <c r="A18" s="278">
        <v>10</v>
      </c>
      <c r="B18" s="278" t="str">
        <f>IF('2.ชื่อนักเรียน'!E20="","",CONCATENATE('2.ชื่อนักเรียน'!E20,'2.ชื่อนักเรียน'!F20,'2.ชื่อนักเรียน'!G20,'2.ชื่อนักเรียน'!H20,'2.ชื่อนักเรียน'!I20,'2.ชื่อนักเรียน'!J20,'2.ชื่อนักเรียน'!K20,'2.ชื่อนักเรียน'!L20,'2.ชื่อนักเรียน'!M20,'2.ชื่อนักเรียน'!N20,'2.ชื่อนักเรียน'!O20,'2.ชื่อนักเรียน'!P20,'2.ชื่อนักเรียน'!Q20))</f>
        <v/>
      </c>
      <c r="C18" s="463" t="str">
        <f>IF('2.ชื่อนักเรียน'!B20="","",'2.ชื่อนักเรียน'!B20)</f>
        <v/>
      </c>
      <c r="D18" s="291" t="str">
        <f>IF('2.ชื่อนักเรียน'!C20="","",CONCATENATE(TRIM('2.ชื่อนักเรียน'!C20),"  ",'2.ชื่อนักเรียน'!D20))</f>
        <v/>
      </c>
      <c r="E18" s="292" t="str">
        <f>IF(B18="","",IF('01.ข้อมูลเบื้องต้น'!$J$2="","",'01.ข้อมูลเบื้องต้น'!$J$2))</f>
        <v/>
      </c>
      <c r="F18" s="291" t="str">
        <f>IF(B18="","",IF('01.ข้อมูลเบื้องต้น'!$K$4="","",'01.ข้อมูลเบื้องต้น'!$K$4))</f>
        <v/>
      </c>
      <c r="G18" s="292" t="str">
        <f>IF('01.ข้อมูลเบื้องต้น'!$B$36="","",IF('3.คีย์เทอม1 mlp'!$B18="","",'01.ข้อมูลเบื้องต้น'!$B$36))</f>
        <v/>
      </c>
      <c r="H18" s="291" t="str">
        <f>IF('01.ข้อมูลเบื้องต้น'!$C$36="","",IF('3.คีย์เทอม1 mlp'!$B18="","",'01.ข้อมูลเบื้องต้น'!$C$36))</f>
        <v/>
      </c>
      <c r="I18" s="292" t="str">
        <f>IF('01.ข้อมูลเบื้องต้น'!$D$36="","",IF('3.คีย์เทอม1 mlp'!$B18="","",'01.ข้อมูลเบื้องต้น'!$D$36))</f>
        <v/>
      </c>
      <c r="J18" s="286">
        <v>91</v>
      </c>
      <c r="K18" s="160"/>
      <c r="L18" s="292" t="str">
        <f>IF('01.ข้อมูลเบื้องต้น'!$B$37="","",IF('3.คีย์เทอม1 mlp'!$B18="","",'01.ข้อมูลเบื้องต้น'!$B$37))</f>
        <v/>
      </c>
      <c r="M18" s="291" t="str">
        <f>IF('01.ข้อมูลเบื้องต้น'!$C$37="","",IF('3.คีย์เทอม1 mlp'!$B18="","",'01.ข้อมูลเบื้องต้น'!$C$37))</f>
        <v/>
      </c>
      <c r="N18" s="292" t="str">
        <f>IF('01.ข้อมูลเบื้องต้น'!$D$37="","",IF('3.คีย์เทอม1 mlp'!$B18="","",'01.ข้อมูลเบื้องต้น'!$D$37))</f>
        <v/>
      </c>
      <c r="O18" s="287">
        <v>70</v>
      </c>
      <c r="P18" s="159"/>
      <c r="Q18" s="292" t="str">
        <f>IF('01.ข้อมูลเบื้องต้น'!$B$10="","",IF('3.คีย์เทอม1 mlp'!$B18="","",'01.ข้อมูลเบื้องต้น'!$B$10))</f>
        <v/>
      </c>
      <c r="R18" s="291" t="str">
        <f>IF('01.ข้อมูลเบื้องต้น'!$C$10="","",IF('3.คีย์เทอม1 mlp'!$B18="","",'01.ข้อมูลเบื้องต้น'!$C$10))</f>
        <v/>
      </c>
      <c r="S18" s="292" t="str">
        <f>IF('01.ข้อมูลเบื้องต้น'!$D$10="","",IF('3.คีย์เทอม1 mlp'!$B18="","",'01.ข้อมูลเบื้องต้น'!$D$10))</f>
        <v/>
      </c>
      <c r="T18" s="287">
        <v>77</v>
      </c>
      <c r="U18" s="159"/>
      <c r="V18" s="292" t="str">
        <f>IF('01.ข้อมูลเบื้องต้น'!$B$11="","",IF('3.คีย์เทอม1 mlp'!$B18="","",'01.ข้อมูลเบื้องต้น'!$B$11))</f>
        <v/>
      </c>
      <c r="W18" s="291" t="str">
        <f>IF('01.ข้อมูลเบื้องต้น'!$C$11="","",IF('3.คีย์เทอม1 mlp'!$B18="","",'01.ข้อมูลเบื้องต้น'!$C$11))</f>
        <v/>
      </c>
      <c r="X18" s="292" t="str">
        <f>IF('01.ข้อมูลเบื้องต้น'!$D$11="","",IF('3.คีย์เทอม1 mlp'!$B18="","",'01.ข้อมูลเบื้องต้น'!$D$11))</f>
        <v/>
      </c>
      <c r="Y18" s="286">
        <v>82</v>
      </c>
      <c r="Z18" s="160"/>
      <c r="AA18" s="292" t="str">
        <f>IF('01.ข้อมูลเบื้องต้น'!$B$12="","",IF('3.คีย์เทอม1 mlp'!$B18="","",'01.ข้อมูลเบื้องต้น'!$B$12))</f>
        <v/>
      </c>
      <c r="AB18" s="291" t="str">
        <f>IF('01.ข้อมูลเบื้องต้น'!$C$12="","",IF('3.คีย์เทอม1 mlp'!$B18="","",'01.ข้อมูลเบื้องต้น'!$C$12))</f>
        <v/>
      </c>
      <c r="AC18" s="292" t="str">
        <f>IF('01.ข้อมูลเบื้องต้น'!$D$12="","",IF('3.คีย์เทอม1 mlp'!$B18="","",'01.ข้อมูลเบื้องต้น'!$D$12))</f>
        <v/>
      </c>
      <c r="AD18" s="287">
        <v>85</v>
      </c>
      <c r="AE18" s="159"/>
      <c r="AF18" s="292" t="str">
        <f>IF('01.ข้อมูลเบื้องต้น'!$B$13="","",IF('3.คีย์เทอม1 mlp'!$B18="","",'01.ข้อมูลเบื้องต้น'!$B$13))</f>
        <v/>
      </c>
      <c r="AG18" s="291" t="str">
        <f>IF('01.ข้อมูลเบื้องต้น'!$C$13="","",IF('3.คีย์เทอม1 mlp'!$B18="","",'01.ข้อมูลเบื้องต้น'!$C$13))</f>
        <v/>
      </c>
      <c r="AH18" s="292" t="str">
        <f>IF('01.ข้อมูลเบื้องต้น'!$D$13="","",IF('3.คีย์เทอม1 mlp'!$B18="","",'01.ข้อมูลเบื้องต้น'!$D$13))</f>
        <v/>
      </c>
      <c r="AI18" s="287">
        <v>96</v>
      </c>
      <c r="AJ18" s="159"/>
      <c r="AK18" s="292" t="str">
        <f>IF('01.ข้อมูลเบื้องต้น'!$B$14="","",IF('3.คีย์เทอม1 mlp'!$B18="","",'01.ข้อมูลเบื้องต้น'!$B$14))</f>
        <v/>
      </c>
      <c r="AL18" s="291" t="str">
        <f>IF('01.ข้อมูลเบื้องต้น'!$C$14="","",IF('3.คีย์เทอม1 mlp'!$B18="","",'01.ข้อมูลเบื้องต้น'!$C$14))</f>
        <v/>
      </c>
      <c r="AM18" s="292" t="str">
        <f>IF('01.ข้อมูลเบื้องต้น'!$D$14="","",IF('3.คีย์เทอม1 mlp'!$B18="","",'01.ข้อมูลเบื้องต้น'!$D$14))</f>
        <v/>
      </c>
      <c r="AN18" s="287">
        <v>85</v>
      </c>
      <c r="AO18" s="159"/>
      <c r="AP18" s="292" t="str">
        <f>IF('01.ข้อมูลเบื้องต้น'!$B$15="","",IF('3.คีย์เทอม1 mlp'!$B18="","",'01.ข้อมูลเบื้องต้น'!$B$15))</f>
        <v/>
      </c>
      <c r="AQ18" s="291" t="str">
        <f>IF('01.ข้อมูลเบื้องต้น'!$C$15="","",IF('3.คีย์เทอม1 mlp'!$B18="","",'01.ข้อมูลเบื้องต้น'!$C$15))</f>
        <v/>
      </c>
      <c r="AR18" s="292" t="str">
        <f>IF('01.ข้อมูลเบื้องต้น'!$D$15="","",IF('3.คีย์เทอม1 mlp'!$B18="","",'01.ข้อมูลเบื้องต้น'!$D$15))</f>
        <v/>
      </c>
      <c r="AS18" s="287">
        <v>85</v>
      </c>
      <c r="AT18" s="159"/>
      <c r="AU18" s="292" t="str">
        <f>IF('01.ข้อมูลเบื้องต้น'!$B$16="","",IF('3.คีย์เทอม1 mlp'!$B18="","",'01.ข้อมูลเบื้องต้น'!$B$16))</f>
        <v/>
      </c>
      <c r="AV18" s="291" t="str">
        <f>IF('01.ข้อมูลเบื้องต้น'!$C$16="","",IF('3.คีย์เทอม1 mlp'!$B18="","",'01.ข้อมูลเบื้องต้น'!$C$16))</f>
        <v/>
      </c>
      <c r="AW18" s="292" t="str">
        <f>IF('01.ข้อมูลเบื้องต้น'!$D$16="","",IF('3.คีย์เทอม1 mlp'!$B18="","",'01.ข้อมูลเบื้องต้น'!$D$16))</f>
        <v/>
      </c>
      <c r="AX18" s="286">
        <v>75</v>
      </c>
      <c r="AY18" s="160"/>
      <c r="AZ18" s="292" t="str">
        <f>IF('01.ข้อมูลเบื้องต้น'!$B$17="","",IF('3.คีย์เทอม1 mlp'!$B18="","",'01.ข้อมูลเบื้องต้น'!$B$17))</f>
        <v/>
      </c>
      <c r="BA18" s="291" t="str">
        <f>IF('01.ข้อมูลเบื้องต้น'!$C$17="","",IF('3.คีย์เทอม1 mlp'!$B18="","",'01.ข้อมูลเบื้องต้น'!$C$17))</f>
        <v/>
      </c>
      <c r="BB18" s="292" t="str">
        <f>IF('01.ข้อมูลเบื้องต้น'!$D$17="","",IF('3.คีย์เทอม1 mlp'!$B18="","",'01.ข้อมูลเบื้องต้น'!$D$17))</f>
        <v/>
      </c>
      <c r="BC18" s="286"/>
      <c r="BD18" s="160"/>
      <c r="BE18" s="292" t="str">
        <f>IF('01.ข้อมูลเบื้องต้น'!$B$19="","",IF('3.คีย์เทอม1 mlp'!$B18="","",'01.ข้อมูลเบื้องต้น'!$B$19))</f>
        <v/>
      </c>
      <c r="BF18" s="291" t="str">
        <f>IF('01.ข้อมูลเบื้องต้น'!$C$19="","",IF('3.คีย์เทอม1 mlp'!$B18="","",'01.ข้อมูลเบื้องต้น'!$C$19))</f>
        <v/>
      </c>
      <c r="BG18" s="292" t="str">
        <f>IF('01.ข้อมูลเบื้องต้น'!$D$19="","",IF('3.คีย์เทอม1 mlp'!$B18="","",'01.ข้อมูลเบื้องต้น'!$D$19))</f>
        <v/>
      </c>
      <c r="BH18" s="287">
        <v>100</v>
      </c>
      <c r="BI18" s="160"/>
      <c r="BJ18" s="292" t="str">
        <f>IF('01.ข้อมูลเบื้องต้น'!$B$20="","",IF('3.คีย์เทอม1 mlp'!$B18="","",'01.ข้อมูลเบื้องต้น'!$B$20))</f>
        <v/>
      </c>
      <c r="BK18" s="291" t="str">
        <f>IF('01.ข้อมูลเบื้องต้น'!$C$20="","",IF('3.คีย์เทอม1 mlp'!$B18="","",'01.ข้อมูลเบื้องต้น'!$C$20))</f>
        <v/>
      </c>
      <c r="BL18" s="292" t="str">
        <f>IF('01.ข้อมูลเบื้องต้น'!$D$20="","",IF('3.คีย์เทอม1 mlp'!$B18="","",'01.ข้อมูลเบื้องต้น'!$D$20))</f>
        <v/>
      </c>
      <c r="BM18" s="287"/>
      <c r="BN18" s="159"/>
      <c r="BO18" s="292" t="str">
        <f>IF('01.ข้อมูลเบื้องต้น'!$B$21="","",IF('3.คีย์เทอม1 mlp'!$B18="","",'01.ข้อมูลเบื้องต้น'!$B$21))</f>
        <v/>
      </c>
      <c r="BP18" s="291" t="str">
        <f>IF('01.ข้อมูลเบื้องต้น'!$C$21="","",IF('3.คีย์เทอม1 mlp'!$B18="","",'01.ข้อมูลเบื้องต้น'!$C$21))</f>
        <v/>
      </c>
      <c r="BQ18" s="292" t="str">
        <f>IF('01.ข้อมูลเบื้องต้น'!$D$21="","",IF('3.คีย์เทอม1 mlp'!$B18="","",'01.ข้อมูลเบื้องต้น'!$D$21))</f>
        <v/>
      </c>
      <c r="BR18" s="286"/>
      <c r="BS18" s="160"/>
      <c r="BT18" s="292" t="str">
        <f>IF('01.ข้อมูลเบื้องต้น'!$B$22="","",IF('3.คีย์เทอม1 mlp'!$B18="","",'01.ข้อมูลเบื้องต้น'!$B$22))</f>
        <v/>
      </c>
      <c r="BU18" s="291" t="str">
        <f>IF('01.ข้อมูลเบื้องต้น'!$C$22="","",IF('3.คีย์เทอม1 mlp'!$B18="","",'01.ข้อมูลเบื้องต้น'!$C$22))</f>
        <v/>
      </c>
      <c r="BV18" s="292" t="str">
        <f>IF('01.ข้อมูลเบื้องต้น'!$D$22="","",IF('3.คีย์เทอม1 mlp'!$B18="","",'01.ข้อมูลเบื้องต้น'!$D$22))</f>
        <v/>
      </c>
      <c r="BW18" s="286"/>
      <c r="BX18" s="160"/>
      <c r="BY18" s="292" t="str">
        <f>IF('01.ข้อมูลเบื้องต้น'!$B$23="","",IF('3.คีย์เทอม1 mlp'!$B18="","",'01.ข้อมูลเบื้องต้น'!$B$23))</f>
        <v/>
      </c>
      <c r="BZ18" s="291" t="str">
        <f>IF('01.ข้อมูลเบื้องต้น'!$C$23="","",IF('3.คีย์เทอม1 mlp'!$B18="","",'01.ข้อมูลเบื้องต้น'!$C$23))</f>
        <v/>
      </c>
      <c r="CA18" s="292" t="str">
        <f>IF('01.ข้อมูลเบื้องต้น'!$D$23="","",IF('3.คีย์เทอม1 mlp'!$B18="","",'01.ข้อมูลเบื้องต้น'!$D$23))</f>
        <v/>
      </c>
      <c r="CB18" s="286"/>
      <c r="CC18" s="160"/>
      <c r="CD18" s="292" t="str">
        <f>IF('01.ข้อมูลเบื้องต้น'!$B$24="","",IF('3.คีย์เทอม1 mlp'!$B18="","",'01.ข้อมูลเบื้องต้น'!$B$24))</f>
        <v/>
      </c>
      <c r="CE18" s="291" t="str">
        <f>IF('01.ข้อมูลเบื้องต้น'!$C$24="","",IF('3.คีย์เทอม1 mlp'!$B18="","",'01.ข้อมูลเบื้องต้น'!$C$24))</f>
        <v/>
      </c>
      <c r="CF18" s="292" t="str">
        <f>IF('01.ข้อมูลเบื้องต้น'!$D$24="","",IF('3.คีย์เทอม1 mlp'!$B18="","",'01.ข้อมูลเบื้องต้น'!$D$24))</f>
        <v/>
      </c>
      <c r="CG18" s="286"/>
      <c r="CH18" s="160"/>
      <c r="CI18" s="292" t="str">
        <f>IF('01.ข้อมูลเบื้องต้น'!$B$25="","",IF('3.คีย์เทอม1 mlp'!$B18="","",'01.ข้อมูลเบื้องต้น'!$B$25))</f>
        <v/>
      </c>
      <c r="CJ18" s="291" t="str">
        <f>IF('01.ข้อมูลเบื้องต้น'!$C$25="","",IF('3.คีย์เทอม1 mlp'!$B18="","",'01.ข้อมูลเบื้องต้น'!$C$25))</f>
        <v/>
      </c>
      <c r="CK18" s="292" t="str">
        <f>IF('01.ข้อมูลเบื้องต้น'!$D$25="","",IF('3.คีย์เทอม1 mlp'!$B18="","",'01.ข้อมูลเบื้องต้น'!$D$25))</f>
        <v/>
      </c>
      <c r="CL18" s="286"/>
      <c r="CM18" s="160"/>
      <c r="CN18" s="292" t="str">
        <f>IF('01.ข้อมูลเบื้องต้น'!$B$26="","",IF('3.คีย์เทอม1 mlp'!$B18="","",'01.ข้อมูลเบื้องต้น'!$B$26))</f>
        <v/>
      </c>
      <c r="CO18" s="291" t="str">
        <f>IF('01.ข้อมูลเบื้องต้น'!$C$26="","",IF('3.คีย์เทอม1 mlp'!$B18="","",'01.ข้อมูลเบื้องต้น'!$C$26))</f>
        <v/>
      </c>
      <c r="CP18" s="292" t="str">
        <f>IF('01.ข้อมูลเบื้องต้น'!$D$26="","",IF('3.คีย์เทอม1 mlp'!$B18="","",'01.ข้อมูลเบื้องต้น'!$D$26))</f>
        <v/>
      </c>
      <c r="CQ18" s="286"/>
      <c r="CR18" s="160"/>
      <c r="CS18" s="292" t="str">
        <f>IF('01.ข้อมูลเบื้องต้น'!$B$27="","",IF('3.คีย์เทอม1 mlp'!$B18="","",'01.ข้อมูลเบื้องต้น'!$B$27))</f>
        <v/>
      </c>
      <c r="CT18" s="291" t="str">
        <f>IF('01.ข้อมูลเบื้องต้น'!$C$27="","",IF('3.คีย์เทอม1 mlp'!$B18="","",'01.ข้อมูลเบื้องต้น'!$C$27))</f>
        <v/>
      </c>
      <c r="CU18" s="292" t="str">
        <f>IF('01.ข้อมูลเบื้องต้น'!$D$27="","",IF('3.คีย์เทอม1 mlp'!$B18="","",'01.ข้อมูลเบื้องต้น'!$D$27))</f>
        <v/>
      </c>
      <c r="CV18" s="286"/>
      <c r="CW18" s="160"/>
      <c r="CX18" s="292" t="str">
        <f>IF('01.ข้อมูลเบื้องต้น'!$B$28="","",IF('3.คีย์เทอม1 mlp'!$B18="","",'01.ข้อมูลเบื้องต้น'!$B$28))</f>
        <v/>
      </c>
      <c r="CY18" s="291" t="str">
        <f>IF('01.ข้อมูลเบื้องต้น'!$C$28="","",IF('3.คีย์เทอม1 mlp'!$B18="","",'01.ข้อมูลเบื้องต้น'!$C$28))</f>
        <v/>
      </c>
      <c r="CZ18" s="292" t="str">
        <f>IF('01.ข้อมูลเบื้องต้น'!$D$28="","",IF('3.คีย์เทอม1 mlp'!$B18="","",'01.ข้อมูลเบื้องต้น'!$D$28))</f>
        <v/>
      </c>
      <c r="DA18" s="286"/>
      <c r="DB18" s="160"/>
      <c r="DC18" s="288">
        <f t="shared" si="3"/>
        <v>846</v>
      </c>
      <c r="DD18" s="152">
        <f t="shared" si="4"/>
        <v>84.6</v>
      </c>
      <c r="DE18" s="293">
        <f>IF('2.ชื่อนักเรียน'!R20="มส","มส",IF('2.ชื่อนักเรียน'!R20="ย้าย","ย้าย",IF('2.ชื่อนักเรียน'!R20="ร","ร",IF(DD18="","",RANK(DD18,$DD$9:$DD$53,0)))))</f>
        <v>13</v>
      </c>
      <c r="DF18" s="293">
        <f t="shared" si="5"/>
        <v>10</v>
      </c>
      <c r="DH18" s="322" t="str">
        <f>IF('2.ชื่อนักเรียน'!$R20=",มส","มส",IF($DC18="","",IF(DH$5="","",IF(DH$5="SBMLD",SUM($BH18,$BM18,$BR18,$BW18,$CB18,$CG18,$CL18,$CQ18,$CV18,$DA18),$BH18))))</f>
        <v/>
      </c>
      <c r="DI18" s="300" t="str">
        <f>IF('2.ชื่อนักเรียน'!$R20=",มส","มส",IF($DH18="","",IF(DH$5="","",IF(DH$5="SBMLD",SUM($BI18,$BN18,$BS18,$BX18,$CC18,$CH18,$CM18,$CR18,$CW18,$DB18),$BI18))))</f>
        <v/>
      </c>
      <c r="DJ18" s="300" t="str">
        <f t="shared" si="6"/>
        <v/>
      </c>
      <c r="DK18" s="323" t="str">
        <f>IF('2.ชื่อนักเรียน'!$R20=",มส","มส",IF($DC18="","",IF(DK$5="","",IF(DK$5="SBMLD",SUM($BM18,$BR18,$BW18,$CB18,$CG18,$CL18,$CQ18,$CV18,$DA18),$BM18))))</f>
        <v/>
      </c>
      <c r="DL18" s="300" t="str">
        <f>IF('2.ชื่อนักเรียน'!$R20=",มส","มส",IF($DK18="","",IF(DK$5="","",IF(DK$5="SBMLD",SUM($BN18,$BS18,$BX18,$CC18,$CH18,$CM18,$CR18,$CW18,$DB18),$BN18))))</f>
        <v/>
      </c>
      <c r="DM18" s="300" t="str">
        <f t="shared" si="7"/>
        <v/>
      </c>
      <c r="DN18" s="323" t="str">
        <f>IF('2.ชื่อนักเรียน'!$R20=",มส","มส",IF($DC18="","",IF(DN$5="","",IF(DN$5="SBMLD",SUM($BR18,$BW18,$CB18,$CG18,$CL18,$CQ18,$CV18,$DA18),$BR18))))</f>
        <v/>
      </c>
      <c r="DO18" s="300" t="str">
        <f>IF('2.ชื่อนักเรียน'!$R20=",มส","มส",IF($DN18="","",IF(DN$5="","",IF(DN$5="SBMLD",SUM($BS18,$BX18,$CC18,$CH18,$CM18,$CR18,$CW18,$DB18),$BS18))))</f>
        <v/>
      </c>
      <c r="DP18" s="300" t="str">
        <f t="shared" si="8"/>
        <v/>
      </c>
      <c r="DQ18" s="323" t="str">
        <f>IF('2.ชื่อนักเรียน'!$R20=",มส","มส",IF($DC18="","",IF(DQ$5="","",IF(DQ$5="SBMLD",SUM($BW18,$CB18,$CG18,$CL18,$CQ18,$CV18,$DA18),$BW18))))</f>
        <v/>
      </c>
      <c r="DR18" s="300" t="str">
        <f>IF('2.ชื่อนักเรียน'!$R20=",มส","มส",IF($DQ18="","",IF(DQ$5="","",IF(DQ$5="SBMLD",SUM($BX18,$CC18,$CH18,$CM18,$CR18,$CW18,$DB18),$BX18))))</f>
        <v/>
      </c>
      <c r="DS18" s="300" t="str">
        <f t="shared" si="9"/>
        <v/>
      </c>
      <c r="DT18" s="300" t="str">
        <f>IF('2.ชื่อนักเรียน'!$R20=",มส","มส",IF($DC18="","",IF(DT$5="","",IF(DT$5="SBMLD",SUM($CB18,$CG18,$CL18,$CQ18,$CV18,$DA18),$CB18))))</f>
        <v/>
      </c>
      <c r="DU18" s="300" t="str">
        <f>IF('2.ชื่อนักเรียน'!$R20=",มส","มส",IF($DT18="","",IF(DT$5="","",IF(DT$5="SBMLD",SUM($CC18,$CH18,$CM18,$CR18,$CW18,$DB18),$CC18))))</f>
        <v/>
      </c>
      <c r="DV18" s="300" t="str">
        <f t="shared" si="10"/>
        <v/>
      </c>
      <c r="DW18" s="323" t="str">
        <f>IF('2.ชื่อนักเรียน'!$R20=",มส","มส",IF($DC18="","",IF(DW$5="","",IF(DW$5="SBMLD",SUM($CG18,$CL18,$CQ18,$CV18,$DA18),$CG18))))</f>
        <v/>
      </c>
      <c r="DX18" s="323" t="str">
        <f>IF('2.ชื่อนักเรียน'!$R20=",มส","มส",IF($DW18="","",IF(DW$5="","",IF(DW$5="SBMLD",SUM($CH18,$CM18,$CR18,$CW18,$DB18),$CH18))))</f>
        <v/>
      </c>
      <c r="DY18" s="300" t="str">
        <f t="shared" si="11"/>
        <v/>
      </c>
    </row>
    <row r="19" spans="1:129" s="102" customFormat="1" ht="17.25" customHeight="1" thickTop="1" x14ac:dyDescent="0.25">
      <c r="A19" s="278">
        <v>11</v>
      </c>
      <c r="B19" s="278" t="str">
        <f>IF('2.ชื่อนักเรียน'!E21="","",CONCATENATE('2.ชื่อนักเรียน'!E21,'2.ชื่อนักเรียน'!F21,'2.ชื่อนักเรียน'!G21,'2.ชื่อนักเรียน'!H21,'2.ชื่อนักเรียน'!I21,'2.ชื่อนักเรียน'!J21,'2.ชื่อนักเรียน'!K21,'2.ชื่อนักเรียน'!L21,'2.ชื่อนักเรียน'!M21,'2.ชื่อนักเรียน'!N21,'2.ชื่อนักเรียน'!O21,'2.ชื่อนักเรียน'!P21,'2.ชื่อนักเรียน'!Q21))</f>
        <v/>
      </c>
      <c r="C19" s="463" t="str">
        <f>IF('2.ชื่อนักเรียน'!B21="","",'2.ชื่อนักเรียน'!B21)</f>
        <v/>
      </c>
      <c r="D19" s="291" t="str">
        <f>IF('2.ชื่อนักเรียน'!C21="","",CONCATENATE(TRIM('2.ชื่อนักเรียน'!C21),"  ",'2.ชื่อนักเรียน'!D21))</f>
        <v/>
      </c>
      <c r="E19" s="292" t="str">
        <f>IF(B19="","",IF('01.ข้อมูลเบื้องต้น'!$J$2="","",'01.ข้อมูลเบื้องต้น'!$J$2))</f>
        <v/>
      </c>
      <c r="F19" s="291" t="str">
        <f>IF(B19="","",IF('01.ข้อมูลเบื้องต้น'!$K$4="","",'01.ข้อมูลเบื้องต้น'!$K$4))</f>
        <v/>
      </c>
      <c r="G19" s="292" t="str">
        <f>IF('01.ข้อมูลเบื้องต้น'!$B$36="","",IF('3.คีย์เทอม1 mlp'!$B19="","",'01.ข้อมูลเบื้องต้น'!$B$36))</f>
        <v/>
      </c>
      <c r="H19" s="291" t="str">
        <f>IF('01.ข้อมูลเบื้องต้น'!$C$36="","",IF('3.คีย์เทอม1 mlp'!$B19="","",'01.ข้อมูลเบื้องต้น'!$C$36))</f>
        <v/>
      </c>
      <c r="I19" s="292" t="str">
        <f>IF('01.ข้อมูลเบื้องต้น'!$D$36="","",IF('3.คีย์เทอม1 mlp'!$B19="","",'01.ข้อมูลเบื้องต้น'!$D$36))</f>
        <v/>
      </c>
      <c r="J19" s="286">
        <v>92</v>
      </c>
      <c r="K19" s="160"/>
      <c r="L19" s="292" t="str">
        <f>IF('01.ข้อมูลเบื้องต้น'!$B$37="","",IF('3.คีย์เทอม1 mlp'!$B19="","",'01.ข้อมูลเบื้องต้น'!$B$37))</f>
        <v/>
      </c>
      <c r="M19" s="291" t="str">
        <f>IF('01.ข้อมูลเบื้องต้น'!$C$37="","",IF('3.คีย์เทอม1 mlp'!$B19="","",'01.ข้อมูลเบื้องต้น'!$C$37))</f>
        <v/>
      </c>
      <c r="N19" s="292" t="str">
        <f>IF('01.ข้อมูลเบื้องต้น'!$D$37="","",IF('3.คีย์เทอม1 mlp'!$B19="","",'01.ข้อมูลเบื้องต้น'!$D$37))</f>
        <v/>
      </c>
      <c r="O19" s="286">
        <v>78</v>
      </c>
      <c r="P19" s="160"/>
      <c r="Q19" s="292" t="str">
        <f>IF('01.ข้อมูลเบื้องต้น'!$B$10="","",IF('3.คีย์เทอม1 mlp'!$B19="","",'01.ข้อมูลเบื้องต้น'!$B$10))</f>
        <v/>
      </c>
      <c r="R19" s="291" t="str">
        <f>IF('01.ข้อมูลเบื้องต้น'!$C$10="","",IF('3.คีย์เทอม1 mlp'!$B19="","",'01.ข้อมูลเบื้องต้น'!$C$10))</f>
        <v/>
      </c>
      <c r="S19" s="292" t="str">
        <f>IF('01.ข้อมูลเบื้องต้น'!$D$10="","",IF('3.คีย์เทอม1 mlp'!$B19="","",'01.ข้อมูลเบื้องต้น'!$D$10))</f>
        <v/>
      </c>
      <c r="T19" s="286">
        <v>80</v>
      </c>
      <c r="U19" s="160"/>
      <c r="V19" s="292" t="str">
        <f>IF('01.ข้อมูลเบื้องต้น'!$B$11="","",IF('3.คีย์เทอม1 mlp'!$B19="","",'01.ข้อมูลเบื้องต้น'!$B$11))</f>
        <v/>
      </c>
      <c r="W19" s="291" t="str">
        <f>IF('01.ข้อมูลเบื้องต้น'!$C$11="","",IF('3.คีย์เทอม1 mlp'!$B19="","",'01.ข้อมูลเบื้องต้น'!$C$11))</f>
        <v/>
      </c>
      <c r="X19" s="292" t="str">
        <f>IF('01.ข้อมูลเบื้องต้น'!$D$11="","",IF('3.คีย์เทอม1 mlp'!$B19="","",'01.ข้อมูลเบื้องต้น'!$D$11))</f>
        <v/>
      </c>
      <c r="Y19" s="286">
        <v>89</v>
      </c>
      <c r="Z19" s="160"/>
      <c r="AA19" s="292" t="str">
        <f>IF('01.ข้อมูลเบื้องต้น'!$B$12="","",IF('3.คีย์เทอม1 mlp'!$B19="","",'01.ข้อมูลเบื้องต้น'!$B$12))</f>
        <v/>
      </c>
      <c r="AB19" s="291" t="str">
        <f>IF('01.ข้อมูลเบื้องต้น'!$C$12="","",IF('3.คีย์เทอม1 mlp'!$B19="","",'01.ข้อมูลเบื้องต้น'!$C$12))</f>
        <v/>
      </c>
      <c r="AC19" s="292" t="str">
        <f>IF('01.ข้อมูลเบื้องต้น'!$D$12="","",IF('3.คีย์เทอม1 mlp'!$B19="","",'01.ข้อมูลเบื้องต้น'!$D$12))</f>
        <v/>
      </c>
      <c r="AD19" s="286">
        <v>87</v>
      </c>
      <c r="AE19" s="160"/>
      <c r="AF19" s="292" t="str">
        <f>IF('01.ข้อมูลเบื้องต้น'!$B$13="","",IF('3.คีย์เทอม1 mlp'!$B19="","",'01.ข้อมูลเบื้องต้น'!$B$13))</f>
        <v/>
      </c>
      <c r="AG19" s="291" t="str">
        <f>IF('01.ข้อมูลเบื้องต้น'!$C$13="","",IF('3.คีย์เทอม1 mlp'!$B19="","",'01.ข้อมูลเบื้องต้น'!$C$13))</f>
        <v/>
      </c>
      <c r="AH19" s="292" t="str">
        <f>IF('01.ข้อมูลเบื้องต้น'!$D$13="","",IF('3.คีย์เทอม1 mlp'!$B19="","",'01.ข้อมูลเบื้องต้น'!$D$13))</f>
        <v/>
      </c>
      <c r="AI19" s="286">
        <v>94</v>
      </c>
      <c r="AJ19" s="160"/>
      <c r="AK19" s="292" t="str">
        <f>IF('01.ข้อมูลเบื้องต้น'!$B$14="","",IF('3.คีย์เทอม1 mlp'!$B19="","",'01.ข้อมูลเบื้องต้น'!$B$14))</f>
        <v/>
      </c>
      <c r="AL19" s="291" t="str">
        <f>IF('01.ข้อมูลเบื้องต้น'!$C$14="","",IF('3.คีย์เทอม1 mlp'!$B19="","",'01.ข้อมูลเบื้องต้น'!$C$14))</f>
        <v/>
      </c>
      <c r="AM19" s="292" t="str">
        <f>IF('01.ข้อมูลเบื้องต้น'!$D$14="","",IF('3.คีย์เทอม1 mlp'!$B19="","",'01.ข้อมูลเบื้องต้น'!$D$14))</f>
        <v/>
      </c>
      <c r="AN19" s="286">
        <v>88</v>
      </c>
      <c r="AO19" s="160"/>
      <c r="AP19" s="292" t="str">
        <f>IF('01.ข้อมูลเบื้องต้น'!$B$15="","",IF('3.คีย์เทอม1 mlp'!$B19="","",'01.ข้อมูลเบื้องต้น'!$B$15))</f>
        <v/>
      </c>
      <c r="AQ19" s="291" t="str">
        <f>IF('01.ข้อมูลเบื้องต้น'!$C$15="","",IF('3.คีย์เทอม1 mlp'!$B19="","",'01.ข้อมูลเบื้องต้น'!$C$15))</f>
        <v/>
      </c>
      <c r="AR19" s="292" t="str">
        <f>IF('01.ข้อมูลเบื้องต้น'!$D$15="","",IF('3.คีย์เทอม1 mlp'!$B19="","",'01.ข้อมูลเบื้องต้น'!$D$15))</f>
        <v/>
      </c>
      <c r="AS19" s="286">
        <v>87</v>
      </c>
      <c r="AT19" s="160"/>
      <c r="AU19" s="292" t="str">
        <f>IF('01.ข้อมูลเบื้องต้น'!$B$16="","",IF('3.คีย์เทอม1 mlp'!$B19="","",'01.ข้อมูลเบื้องต้น'!$B$16))</f>
        <v/>
      </c>
      <c r="AV19" s="291" t="str">
        <f>IF('01.ข้อมูลเบื้องต้น'!$C$16="","",IF('3.คีย์เทอม1 mlp'!$B19="","",'01.ข้อมูลเบื้องต้น'!$C$16))</f>
        <v/>
      </c>
      <c r="AW19" s="292" t="str">
        <f>IF('01.ข้อมูลเบื้องต้น'!$D$16="","",IF('3.คีย์เทอม1 mlp'!$B19="","",'01.ข้อมูลเบื้องต้น'!$D$16))</f>
        <v/>
      </c>
      <c r="AX19" s="286">
        <v>95</v>
      </c>
      <c r="AY19" s="160"/>
      <c r="AZ19" s="292" t="str">
        <f>IF('01.ข้อมูลเบื้องต้น'!$B$17="","",IF('3.คีย์เทอม1 mlp'!$B19="","",'01.ข้อมูลเบื้องต้น'!$B$17))</f>
        <v/>
      </c>
      <c r="BA19" s="291" t="str">
        <f>IF('01.ข้อมูลเบื้องต้น'!$C$17="","",IF('3.คีย์เทอม1 mlp'!$B19="","",'01.ข้อมูลเบื้องต้น'!$C$17))</f>
        <v/>
      </c>
      <c r="BB19" s="292" t="str">
        <f>IF('01.ข้อมูลเบื้องต้น'!$D$17="","",IF('3.คีย์เทอม1 mlp'!$B19="","",'01.ข้อมูลเบื้องต้น'!$D$17))</f>
        <v/>
      </c>
      <c r="BC19" s="286"/>
      <c r="BD19" s="160"/>
      <c r="BE19" s="292" t="str">
        <f>IF('01.ข้อมูลเบื้องต้น'!$B$19="","",IF('3.คีย์เทอม1 mlp'!$B19="","",'01.ข้อมูลเบื้องต้น'!$B$19))</f>
        <v/>
      </c>
      <c r="BF19" s="291" t="str">
        <f>IF('01.ข้อมูลเบื้องต้น'!$C$19="","",IF('3.คีย์เทอม1 mlp'!$B19="","",'01.ข้อมูลเบื้องต้น'!$C$19))</f>
        <v/>
      </c>
      <c r="BG19" s="292" t="str">
        <f>IF('01.ข้อมูลเบื้องต้น'!$D$19="","",IF('3.คีย์เทอม1 mlp'!$B19="","",'01.ข้อมูลเบื้องต้น'!$D$19))</f>
        <v/>
      </c>
      <c r="BH19" s="286">
        <v>88</v>
      </c>
      <c r="BI19" s="160"/>
      <c r="BJ19" s="292" t="str">
        <f>IF('01.ข้อมูลเบื้องต้น'!$B$20="","",IF('3.คีย์เทอม1 mlp'!$B19="","",'01.ข้อมูลเบื้องต้น'!$B$20))</f>
        <v/>
      </c>
      <c r="BK19" s="291" t="str">
        <f>IF('01.ข้อมูลเบื้องต้น'!$C$20="","",IF('3.คีย์เทอม1 mlp'!$B19="","",'01.ข้อมูลเบื้องต้น'!$C$20))</f>
        <v/>
      </c>
      <c r="BL19" s="292" t="str">
        <f>IF('01.ข้อมูลเบื้องต้น'!$D$20="","",IF('3.คีย์เทอม1 mlp'!$B19="","",'01.ข้อมูลเบื้องต้น'!$D$20))</f>
        <v/>
      </c>
      <c r="BM19" s="286"/>
      <c r="BN19" s="160"/>
      <c r="BO19" s="292" t="str">
        <f>IF('01.ข้อมูลเบื้องต้น'!$B$21="","",IF('3.คีย์เทอม1 mlp'!$B19="","",'01.ข้อมูลเบื้องต้น'!$B$21))</f>
        <v/>
      </c>
      <c r="BP19" s="291" t="str">
        <f>IF('01.ข้อมูลเบื้องต้น'!$C$21="","",IF('3.คีย์เทอม1 mlp'!$B19="","",'01.ข้อมูลเบื้องต้น'!$C$21))</f>
        <v/>
      </c>
      <c r="BQ19" s="292" t="str">
        <f>IF('01.ข้อมูลเบื้องต้น'!$D$21="","",IF('3.คีย์เทอม1 mlp'!$B19="","",'01.ข้อมูลเบื้องต้น'!$D$21))</f>
        <v/>
      </c>
      <c r="BR19" s="286"/>
      <c r="BS19" s="160"/>
      <c r="BT19" s="292" t="str">
        <f>IF('01.ข้อมูลเบื้องต้น'!$B$22="","",IF('3.คีย์เทอม1 mlp'!$B19="","",'01.ข้อมูลเบื้องต้น'!$B$22))</f>
        <v/>
      </c>
      <c r="BU19" s="291" t="str">
        <f>IF('01.ข้อมูลเบื้องต้น'!$C$22="","",IF('3.คีย์เทอม1 mlp'!$B19="","",'01.ข้อมูลเบื้องต้น'!$C$22))</f>
        <v/>
      </c>
      <c r="BV19" s="292" t="str">
        <f>IF('01.ข้อมูลเบื้องต้น'!$D$22="","",IF('3.คีย์เทอม1 mlp'!$B19="","",'01.ข้อมูลเบื้องต้น'!$D$22))</f>
        <v/>
      </c>
      <c r="BW19" s="286"/>
      <c r="BX19" s="160"/>
      <c r="BY19" s="292" t="str">
        <f>IF('01.ข้อมูลเบื้องต้น'!$B$23="","",IF('3.คีย์เทอม1 mlp'!$B19="","",'01.ข้อมูลเบื้องต้น'!$B$23))</f>
        <v/>
      </c>
      <c r="BZ19" s="291" t="str">
        <f>IF('01.ข้อมูลเบื้องต้น'!$C$23="","",IF('3.คีย์เทอม1 mlp'!$B19="","",'01.ข้อมูลเบื้องต้น'!$C$23))</f>
        <v/>
      </c>
      <c r="CA19" s="292" t="str">
        <f>IF('01.ข้อมูลเบื้องต้น'!$D$23="","",IF('3.คีย์เทอม1 mlp'!$B19="","",'01.ข้อมูลเบื้องต้น'!$D$23))</f>
        <v/>
      </c>
      <c r="CB19" s="286"/>
      <c r="CC19" s="160"/>
      <c r="CD19" s="292" t="str">
        <f>IF('01.ข้อมูลเบื้องต้น'!$B$24="","",IF('3.คีย์เทอม1 mlp'!$B19="","",'01.ข้อมูลเบื้องต้น'!$B$24))</f>
        <v/>
      </c>
      <c r="CE19" s="291" t="str">
        <f>IF('01.ข้อมูลเบื้องต้น'!$C$24="","",IF('3.คีย์เทอม1 mlp'!$B19="","",'01.ข้อมูลเบื้องต้น'!$C$24))</f>
        <v/>
      </c>
      <c r="CF19" s="292" t="str">
        <f>IF('01.ข้อมูลเบื้องต้น'!$D$24="","",IF('3.คีย์เทอม1 mlp'!$B19="","",'01.ข้อมูลเบื้องต้น'!$D$24))</f>
        <v/>
      </c>
      <c r="CG19" s="286"/>
      <c r="CH19" s="160"/>
      <c r="CI19" s="292" t="str">
        <f>IF('01.ข้อมูลเบื้องต้น'!$B$25="","",IF('3.คีย์เทอม1 mlp'!$B19="","",'01.ข้อมูลเบื้องต้น'!$B$25))</f>
        <v/>
      </c>
      <c r="CJ19" s="291" t="str">
        <f>IF('01.ข้อมูลเบื้องต้น'!$C$25="","",IF('3.คีย์เทอม1 mlp'!$B19="","",'01.ข้อมูลเบื้องต้น'!$C$25))</f>
        <v/>
      </c>
      <c r="CK19" s="292" t="str">
        <f>IF('01.ข้อมูลเบื้องต้น'!$D$25="","",IF('3.คีย์เทอม1 mlp'!$B19="","",'01.ข้อมูลเบื้องต้น'!$D$25))</f>
        <v/>
      </c>
      <c r="CL19" s="286"/>
      <c r="CM19" s="160"/>
      <c r="CN19" s="292" t="str">
        <f>IF('01.ข้อมูลเบื้องต้น'!$B$26="","",IF('3.คีย์เทอม1 mlp'!$B19="","",'01.ข้อมูลเบื้องต้น'!$B$26))</f>
        <v/>
      </c>
      <c r="CO19" s="291" t="str">
        <f>IF('01.ข้อมูลเบื้องต้น'!$C$26="","",IF('3.คีย์เทอม1 mlp'!$B19="","",'01.ข้อมูลเบื้องต้น'!$C$26))</f>
        <v/>
      </c>
      <c r="CP19" s="292" t="str">
        <f>IF('01.ข้อมูลเบื้องต้น'!$D$26="","",IF('3.คีย์เทอม1 mlp'!$B19="","",'01.ข้อมูลเบื้องต้น'!$D$26))</f>
        <v/>
      </c>
      <c r="CQ19" s="286"/>
      <c r="CR19" s="160"/>
      <c r="CS19" s="292" t="str">
        <f>IF('01.ข้อมูลเบื้องต้น'!$B$27="","",IF('3.คีย์เทอม1 mlp'!$B19="","",'01.ข้อมูลเบื้องต้น'!$B$27))</f>
        <v/>
      </c>
      <c r="CT19" s="291" t="str">
        <f>IF('01.ข้อมูลเบื้องต้น'!$C$27="","",IF('3.คีย์เทอม1 mlp'!$B19="","",'01.ข้อมูลเบื้องต้น'!$C$27))</f>
        <v/>
      </c>
      <c r="CU19" s="292" t="str">
        <f>IF('01.ข้อมูลเบื้องต้น'!$D$27="","",IF('3.คีย์เทอม1 mlp'!$B19="","",'01.ข้อมูลเบื้องต้น'!$D$27))</f>
        <v/>
      </c>
      <c r="CV19" s="286"/>
      <c r="CW19" s="160"/>
      <c r="CX19" s="292" t="str">
        <f>IF('01.ข้อมูลเบื้องต้น'!$B$28="","",IF('3.คีย์เทอม1 mlp'!$B19="","",'01.ข้อมูลเบื้องต้น'!$B$28))</f>
        <v/>
      </c>
      <c r="CY19" s="291" t="str">
        <f>IF('01.ข้อมูลเบื้องต้น'!$C$28="","",IF('3.คีย์เทอม1 mlp'!$B19="","",'01.ข้อมูลเบื้องต้น'!$C$28))</f>
        <v/>
      </c>
      <c r="CZ19" s="292" t="str">
        <f>IF('01.ข้อมูลเบื้องต้น'!$D$28="","",IF('3.คีย์เทอม1 mlp'!$B19="","",'01.ข้อมูลเบื้องต้น'!$D$28))</f>
        <v/>
      </c>
      <c r="DA19" s="286"/>
      <c r="DB19" s="160"/>
      <c r="DC19" s="288">
        <f t="shared" si="3"/>
        <v>878</v>
      </c>
      <c r="DD19" s="152">
        <f t="shared" si="4"/>
        <v>87.8</v>
      </c>
      <c r="DE19" s="293">
        <f>IF('2.ชื่อนักเรียน'!R21="มส","มส",IF('2.ชื่อนักเรียน'!R21="ย้าย","ย้าย",IF('2.ชื่อนักเรียน'!R21="ร","ร",IF(DD19="","",RANK(DD19,$DD$9:$DD$53,0)))))</f>
        <v>4</v>
      </c>
      <c r="DF19" s="293">
        <f t="shared" si="5"/>
        <v>10</v>
      </c>
      <c r="DH19" s="324" t="str">
        <f>IF('2.ชื่อนักเรียน'!$R21=",มส","มส",IF($DC19="","",IF(DH$5="","",IF(DH$5="SBMLD",SUM($BH19,$BM19,$BR19,$BW19,$CB19,$CG19,$CL19,$CQ19,$CV19,$DA19),$BH19))))</f>
        <v/>
      </c>
      <c r="DI19" s="301" t="str">
        <f>IF('2.ชื่อนักเรียน'!$R21=",มส","มส",IF($DH19="","",IF(DH$5="","",IF(DH$5="SBMLD",SUM($BI19,$BN19,$BS19,$BX19,$CC19,$CH19,$CM19,$CR19,$CW19,$DB19),$BI19))))</f>
        <v/>
      </c>
      <c r="DJ19" s="301" t="str">
        <f t="shared" si="6"/>
        <v/>
      </c>
      <c r="DK19" s="325" t="str">
        <f>IF('2.ชื่อนักเรียน'!$R21=",มส","มส",IF($DC19="","",IF(DK$5="","",IF(DK$5="SBMLD",SUM($BM19,$BR19,$BW19,$CB19,$CG19,$CL19,$CQ19,$CV19,$DA19),$BM19))))</f>
        <v/>
      </c>
      <c r="DL19" s="301" t="str">
        <f>IF('2.ชื่อนักเรียน'!$R21=",มส","มส",IF($DK19="","",IF(DK$5="","",IF(DK$5="SBMLD",SUM($BN19,$BS19,$BX19,$CC19,$CH19,$CM19,$CR19,$CW19,$DB19),$BN19))))</f>
        <v/>
      </c>
      <c r="DM19" s="301" t="str">
        <f t="shared" si="7"/>
        <v/>
      </c>
      <c r="DN19" s="325" t="str">
        <f>IF('2.ชื่อนักเรียน'!$R21=",มส","มส",IF($DC19="","",IF(DN$5="","",IF(DN$5="SBMLD",SUM($BR19,$BW19,$CB19,$CG19,$CL19,$CQ19,$CV19,$DA19),$BR19))))</f>
        <v/>
      </c>
      <c r="DO19" s="301" t="str">
        <f>IF('2.ชื่อนักเรียน'!$R21=",มส","มส",IF($DN19="","",IF(DN$5="","",IF(DN$5="SBMLD",SUM($BS19,$BX19,$CC19,$CH19,$CM19,$CR19,$CW19,$DB19),$BS19))))</f>
        <v/>
      </c>
      <c r="DP19" s="301" t="str">
        <f t="shared" si="8"/>
        <v/>
      </c>
      <c r="DQ19" s="325" t="str">
        <f>IF('2.ชื่อนักเรียน'!$R21=",มส","มส",IF($DC19="","",IF(DQ$5="","",IF(DQ$5="SBMLD",SUM($BW19,$CB19,$CG19,$CL19,$CQ19,$CV19,$DA19),$BW19))))</f>
        <v/>
      </c>
      <c r="DR19" s="301" t="str">
        <f>IF('2.ชื่อนักเรียน'!$R21=",มส","มส",IF($DQ19="","",IF(DQ$5="","",IF(DQ$5="SBMLD",SUM($BX19,$CC19,$CH19,$CM19,$CR19,$CW19,$DB19),$BX19))))</f>
        <v/>
      </c>
      <c r="DS19" s="301" t="str">
        <f t="shared" si="9"/>
        <v/>
      </c>
      <c r="DT19" s="301" t="str">
        <f>IF('2.ชื่อนักเรียน'!$R21=",มส","มส",IF($DC19="","",IF(DT$5="","",IF(DT$5="SBMLD",SUM($CB19,$CG19,$CL19,$CQ19,$CV19,$DA19),$CB19))))</f>
        <v/>
      </c>
      <c r="DU19" s="301" t="str">
        <f>IF('2.ชื่อนักเรียน'!$R21=",มส","มส",IF($DT19="","",IF(DT$5="","",IF(DT$5="SBMLD",SUM($CC19,$CH19,$CM19,$CR19,$CW19,$DB19),$CC19))))</f>
        <v/>
      </c>
      <c r="DV19" s="301" t="str">
        <f t="shared" si="10"/>
        <v/>
      </c>
      <c r="DW19" s="325" t="str">
        <f>IF('2.ชื่อนักเรียน'!$R21=",มส","มส",IF($DC19="","",IF(DW$5="","",IF(DW$5="SBMLD",SUM($CG19,$CL19,$CQ19,$CV19,$DA19),$CG19))))</f>
        <v/>
      </c>
      <c r="DX19" s="325" t="str">
        <f>IF('2.ชื่อนักเรียน'!$R21=",มส","มส",IF($DW19="","",IF(DW$5="","",IF(DW$5="SBMLD",SUM($CH19,$CM19,$CR19,$CW19,$DB19),$CH19))))</f>
        <v/>
      </c>
      <c r="DY19" s="301" t="str">
        <f t="shared" si="11"/>
        <v/>
      </c>
    </row>
    <row r="20" spans="1:129" s="102" customFormat="1" ht="17.25" customHeight="1" x14ac:dyDescent="0.25">
      <c r="A20" s="278">
        <v>12</v>
      </c>
      <c r="B20" s="278" t="str">
        <f>IF('2.ชื่อนักเรียน'!E22="","",CONCATENATE('2.ชื่อนักเรียน'!E22,'2.ชื่อนักเรียน'!F22,'2.ชื่อนักเรียน'!G22,'2.ชื่อนักเรียน'!H22,'2.ชื่อนักเรียน'!I22,'2.ชื่อนักเรียน'!J22,'2.ชื่อนักเรียน'!K22,'2.ชื่อนักเรียน'!L22,'2.ชื่อนักเรียน'!M22,'2.ชื่อนักเรียน'!N22,'2.ชื่อนักเรียน'!O22,'2.ชื่อนักเรียน'!P22,'2.ชื่อนักเรียน'!Q22))</f>
        <v/>
      </c>
      <c r="C20" s="463" t="str">
        <f>IF('2.ชื่อนักเรียน'!B22="","",'2.ชื่อนักเรียน'!B22)</f>
        <v/>
      </c>
      <c r="D20" s="291" t="str">
        <f>IF('2.ชื่อนักเรียน'!C22="","",CONCATENATE(TRIM('2.ชื่อนักเรียน'!C22),"  ",'2.ชื่อนักเรียน'!D22))</f>
        <v/>
      </c>
      <c r="E20" s="292" t="str">
        <f>IF(B20="","",IF('01.ข้อมูลเบื้องต้น'!$J$2="","",'01.ข้อมูลเบื้องต้น'!$J$2))</f>
        <v/>
      </c>
      <c r="F20" s="291" t="str">
        <f>IF(B20="","",IF('01.ข้อมูลเบื้องต้น'!$K$4="","",'01.ข้อมูลเบื้องต้น'!$K$4))</f>
        <v/>
      </c>
      <c r="G20" s="292" t="str">
        <f>IF('01.ข้อมูลเบื้องต้น'!$B$36="","",IF('3.คีย์เทอม1 mlp'!$B20="","",'01.ข้อมูลเบื้องต้น'!$B$36))</f>
        <v/>
      </c>
      <c r="H20" s="291" t="str">
        <f>IF('01.ข้อมูลเบื้องต้น'!$C$36="","",IF('3.คีย์เทอม1 mlp'!$B20="","",'01.ข้อมูลเบื้องต้น'!$C$36))</f>
        <v/>
      </c>
      <c r="I20" s="292" t="str">
        <f>IF('01.ข้อมูลเบื้องต้น'!$D$36="","",IF('3.คีย์เทอม1 mlp'!$B20="","",'01.ข้อมูลเบื้องต้น'!$D$36))</f>
        <v/>
      </c>
      <c r="J20" s="286">
        <v>94</v>
      </c>
      <c r="K20" s="160"/>
      <c r="L20" s="292" t="str">
        <f>IF('01.ข้อมูลเบื้องต้น'!$B$37="","",IF('3.คีย์เทอม1 mlp'!$B20="","",'01.ข้อมูลเบื้องต้น'!$B$37))</f>
        <v/>
      </c>
      <c r="M20" s="291" t="str">
        <f>IF('01.ข้อมูลเบื้องต้น'!$C$37="","",IF('3.คีย์เทอม1 mlp'!$B20="","",'01.ข้อมูลเบื้องต้น'!$C$37))</f>
        <v/>
      </c>
      <c r="N20" s="292" t="str">
        <f>IF('01.ข้อมูลเบื้องต้น'!$D$37="","",IF('3.คีย์เทอม1 mlp'!$B20="","",'01.ข้อมูลเบื้องต้น'!$D$37))</f>
        <v/>
      </c>
      <c r="O20" s="287">
        <v>85</v>
      </c>
      <c r="P20" s="159"/>
      <c r="Q20" s="292" t="str">
        <f>IF('01.ข้อมูลเบื้องต้น'!$B$10="","",IF('3.คีย์เทอม1 mlp'!$B20="","",'01.ข้อมูลเบื้องต้น'!$B$10))</f>
        <v/>
      </c>
      <c r="R20" s="291" t="str">
        <f>IF('01.ข้อมูลเบื้องต้น'!$C$10="","",IF('3.คีย์เทอม1 mlp'!$B20="","",'01.ข้อมูลเบื้องต้น'!$C$10))</f>
        <v/>
      </c>
      <c r="S20" s="292" t="str">
        <f>IF('01.ข้อมูลเบื้องต้น'!$D$10="","",IF('3.คีย์เทอม1 mlp'!$B20="","",'01.ข้อมูลเบื้องต้น'!$D$10))</f>
        <v/>
      </c>
      <c r="T20" s="287">
        <v>86</v>
      </c>
      <c r="U20" s="159"/>
      <c r="V20" s="292" t="str">
        <f>IF('01.ข้อมูลเบื้องต้น'!$B$11="","",IF('3.คีย์เทอม1 mlp'!$B20="","",'01.ข้อมูลเบื้องต้น'!$B$11))</f>
        <v/>
      </c>
      <c r="W20" s="291" t="str">
        <f>IF('01.ข้อมูลเบื้องต้น'!$C$11="","",IF('3.คีย์เทอม1 mlp'!$B20="","",'01.ข้อมูลเบื้องต้น'!$C$11))</f>
        <v/>
      </c>
      <c r="X20" s="292" t="str">
        <f>IF('01.ข้อมูลเบื้องต้น'!$D$11="","",IF('3.คีย์เทอม1 mlp'!$B20="","",'01.ข้อมูลเบื้องต้น'!$D$11))</f>
        <v/>
      </c>
      <c r="Y20" s="286">
        <v>96</v>
      </c>
      <c r="Z20" s="160"/>
      <c r="AA20" s="292" t="str">
        <f>IF('01.ข้อมูลเบื้องต้น'!$B$12="","",IF('3.คีย์เทอม1 mlp'!$B20="","",'01.ข้อมูลเบื้องต้น'!$B$12))</f>
        <v/>
      </c>
      <c r="AB20" s="291" t="str">
        <f>IF('01.ข้อมูลเบื้องต้น'!$C$12="","",IF('3.คีย์เทอม1 mlp'!$B20="","",'01.ข้อมูลเบื้องต้น'!$C$12))</f>
        <v/>
      </c>
      <c r="AC20" s="292" t="str">
        <f>IF('01.ข้อมูลเบื้องต้น'!$D$12="","",IF('3.คีย์เทอม1 mlp'!$B20="","",'01.ข้อมูลเบื้องต้น'!$D$12))</f>
        <v/>
      </c>
      <c r="AD20" s="287">
        <v>96</v>
      </c>
      <c r="AE20" s="159"/>
      <c r="AF20" s="292" t="str">
        <f>IF('01.ข้อมูลเบื้องต้น'!$B$13="","",IF('3.คีย์เทอม1 mlp'!$B20="","",'01.ข้อมูลเบื้องต้น'!$B$13))</f>
        <v/>
      </c>
      <c r="AG20" s="291" t="str">
        <f>IF('01.ข้อมูลเบื้องต้น'!$C$13="","",IF('3.คีย์เทอม1 mlp'!$B20="","",'01.ข้อมูลเบื้องต้น'!$C$13))</f>
        <v/>
      </c>
      <c r="AH20" s="292" t="str">
        <f>IF('01.ข้อมูลเบื้องต้น'!$D$13="","",IF('3.คีย์เทอม1 mlp'!$B20="","",'01.ข้อมูลเบื้องต้น'!$D$13))</f>
        <v/>
      </c>
      <c r="AI20" s="287">
        <v>94</v>
      </c>
      <c r="AJ20" s="159"/>
      <c r="AK20" s="292" t="str">
        <f>IF('01.ข้อมูลเบื้องต้น'!$B$14="","",IF('3.คีย์เทอม1 mlp'!$B20="","",'01.ข้อมูลเบื้องต้น'!$B$14))</f>
        <v/>
      </c>
      <c r="AL20" s="291" t="str">
        <f>IF('01.ข้อมูลเบื้องต้น'!$C$14="","",IF('3.คีย์เทอม1 mlp'!$B20="","",'01.ข้อมูลเบื้องต้น'!$C$14))</f>
        <v/>
      </c>
      <c r="AM20" s="292" t="str">
        <f>IF('01.ข้อมูลเบื้องต้น'!$D$14="","",IF('3.คีย์เทอม1 mlp'!$B20="","",'01.ข้อมูลเบื้องต้น'!$D$14))</f>
        <v/>
      </c>
      <c r="AN20" s="287">
        <v>87</v>
      </c>
      <c r="AO20" s="159"/>
      <c r="AP20" s="292" t="str">
        <f>IF('01.ข้อมูลเบื้องต้น'!$B$15="","",IF('3.คีย์เทอม1 mlp'!$B20="","",'01.ข้อมูลเบื้องต้น'!$B$15))</f>
        <v/>
      </c>
      <c r="AQ20" s="291" t="str">
        <f>IF('01.ข้อมูลเบื้องต้น'!$C$15="","",IF('3.คีย์เทอม1 mlp'!$B20="","",'01.ข้อมูลเบื้องต้น'!$C$15))</f>
        <v/>
      </c>
      <c r="AR20" s="292" t="str">
        <f>IF('01.ข้อมูลเบื้องต้น'!$D$15="","",IF('3.คีย์เทอม1 mlp'!$B20="","",'01.ข้อมูลเบื้องต้น'!$D$15))</f>
        <v/>
      </c>
      <c r="AS20" s="287">
        <v>82</v>
      </c>
      <c r="AT20" s="159"/>
      <c r="AU20" s="292" t="str">
        <f>IF('01.ข้อมูลเบื้องต้น'!$B$16="","",IF('3.คีย์เทอม1 mlp'!$B20="","",'01.ข้อมูลเบื้องต้น'!$B$16))</f>
        <v/>
      </c>
      <c r="AV20" s="291" t="str">
        <f>IF('01.ข้อมูลเบื้องต้น'!$C$16="","",IF('3.คีย์เทอม1 mlp'!$B20="","",'01.ข้อมูลเบื้องต้น'!$C$16))</f>
        <v/>
      </c>
      <c r="AW20" s="292" t="str">
        <f>IF('01.ข้อมูลเบื้องต้น'!$D$16="","",IF('3.คีย์เทอม1 mlp'!$B20="","",'01.ข้อมูลเบื้องต้น'!$D$16))</f>
        <v/>
      </c>
      <c r="AX20" s="286">
        <v>87</v>
      </c>
      <c r="AY20" s="160"/>
      <c r="AZ20" s="292" t="str">
        <f>IF('01.ข้อมูลเบื้องต้น'!$B$17="","",IF('3.คีย์เทอม1 mlp'!$B20="","",'01.ข้อมูลเบื้องต้น'!$B$17))</f>
        <v/>
      </c>
      <c r="BA20" s="291" t="str">
        <f>IF('01.ข้อมูลเบื้องต้น'!$C$17="","",IF('3.คีย์เทอม1 mlp'!$B20="","",'01.ข้อมูลเบื้องต้น'!$C$17))</f>
        <v/>
      </c>
      <c r="BB20" s="292" t="str">
        <f>IF('01.ข้อมูลเบื้องต้น'!$D$17="","",IF('3.คีย์เทอม1 mlp'!$B20="","",'01.ข้อมูลเบื้องต้น'!$D$17))</f>
        <v/>
      </c>
      <c r="BC20" s="286"/>
      <c r="BD20" s="160"/>
      <c r="BE20" s="292" t="str">
        <f>IF('01.ข้อมูลเบื้องต้น'!$B$19="","",IF('3.คีย์เทอม1 mlp'!$B20="","",'01.ข้อมูลเบื้องต้น'!$B$19))</f>
        <v/>
      </c>
      <c r="BF20" s="291" t="str">
        <f>IF('01.ข้อมูลเบื้องต้น'!$C$19="","",IF('3.คีย์เทอม1 mlp'!$B20="","",'01.ข้อมูลเบื้องต้น'!$C$19))</f>
        <v/>
      </c>
      <c r="BG20" s="292" t="str">
        <f>IF('01.ข้อมูลเบื้องต้น'!$D$19="","",IF('3.คีย์เทอม1 mlp'!$B20="","",'01.ข้อมูลเบื้องต้น'!$D$19))</f>
        <v/>
      </c>
      <c r="BH20" s="287">
        <v>96</v>
      </c>
      <c r="BI20" s="160"/>
      <c r="BJ20" s="292" t="str">
        <f>IF('01.ข้อมูลเบื้องต้น'!$B$20="","",IF('3.คีย์เทอม1 mlp'!$B20="","",'01.ข้อมูลเบื้องต้น'!$B$20))</f>
        <v/>
      </c>
      <c r="BK20" s="291" t="str">
        <f>IF('01.ข้อมูลเบื้องต้น'!$C$20="","",IF('3.คีย์เทอม1 mlp'!$B20="","",'01.ข้อมูลเบื้องต้น'!$C$20))</f>
        <v/>
      </c>
      <c r="BL20" s="292" t="str">
        <f>IF('01.ข้อมูลเบื้องต้น'!$D$20="","",IF('3.คีย์เทอม1 mlp'!$B20="","",'01.ข้อมูลเบื้องต้น'!$D$20))</f>
        <v/>
      </c>
      <c r="BM20" s="287"/>
      <c r="BN20" s="159"/>
      <c r="BO20" s="292" t="str">
        <f>IF('01.ข้อมูลเบื้องต้น'!$B$21="","",IF('3.คีย์เทอม1 mlp'!$B20="","",'01.ข้อมูลเบื้องต้น'!$B$21))</f>
        <v/>
      </c>
      <c r="BP20" s="291" t="str">
        <f>IF('01.ข้อมูลเบื้องต้น'!$C$21="","",IF('3.คีย์เทอม1 mlp'!$B20="","",'01.ข้อมูลเบื้องต้น'!$C$21))</f>
        <v/>
      </c>
      <c r="BQ20" s="292" t="str">
        <f>IF('01.ข้อมูลเบื้องต้น'!$D$21="","",IF('3.คีย์เทอม1 mlp'!$B20="","",'01.ข้อมูลเบื้องต้น'!$D$21))</f>
        <v/>
      </c>
      <c r="BR20" s="286"/>
      <c r="BS20" s="160"/>
      <c r="BT20" s="292" t="str">
        <f>IF('01.ข้อมูลเบื้องต้น'!$B$22="","",IF('3.คีย์เทอม1 mlp'!$B20="","",'01.ข้อมูลเบื้องต้น'!$B$22))</f>
        <v/>
      </c>
      <c r="BU20" s="291" t="str">
        <f>IF('01.ข้อมูลเบื้องต้น'!$C$22="","",IF('3.คีย์เทอม1 mlp'!$B20="","",'01.ข้อมูลเบื้องต้น'!$C$22))</f>
        <v/>
      </c>
      <c r="BV20" s="292" t="str">
        <f>IF('01.ข้อมูลเบื้องต้น'!$D$22="","",IF('3.คีย์เทอม1 mlp'!$B20="","",'01.ข้อมูลเบื้องต้น'!$D$22))</f>
        <v/>
      </c>
      <c r="BW20" s="286"/>
      <c r="BX20" s="160"/>
      <c r="BY20" s="292" t="str">
        <f>IF('01.ข้อมูลเบื้องต้น'!$B$23="","",IF('3.คีย์เทอม1 mlp'!$B20="","",'01.ข้อมูลเบื้องต้น'!$B$23))</f>
        <v/>
      </c>
      <c r="BZ20" s="291" t="str">
        <f>IF('01.ข้อมูลเบื้องต้น'!$C$23="","",IF('3.คีย์เทอม1 mlp'!$B20="","",'01.ข้อมูลเบื้องต้น'!$C$23))</f>
        <v/>
      </c>
      <c r="CA20" s="292" t="str">
        <f>IF('01.ข้อมูลเบื้องต้น'!$D$23="","",IF('3.คีย์เทอม1 mlp'!$B20="","",'01.ข้อมูลเบื้องต้น'!$D$23))</f>
        <v/>
      </c>
      <c r="CB20" s="286"/>
      <c r="CC20" s="160"/>
      <c r="CD20" s="292" t="str">
        <f>IF('01.ข้อมูลเบื้องต้น'!$B$24="","",IF('3.คีย์เทอม1 mlp'!$B20="","",'01.ข้อมูลเบื้องต้น'!$B$24))</f>
        <v/>
      </c>
      <c r="CE20" s="291" t="str">
        <f>IF('01.ข้อมูลเบื้องต้น'!$C$24="","",IF('3.คีย์เทอม1 mlp'!$B20="","",'01.ข้อมูลเบื้องต้น'!$C$24))</f>
        <v/>
      </c>
      <c r="CF20" s="292" t="str">
        <f>IF('01.ข้อมูลเบื้องต้น'!$D$24="","",IF('3.คีย์เทอม1 mlp'!$B20="","",'01.ข้อมูลเบื้องต้น'!$D$24))</f>
        <v/>
      </c>
      <c r="CG20" s="286"/>
      <c r="CH20" s="160"/>
      <c r="CI20" s="292" t="str">
        <f>IF('01.ข้อมูลเบื้องต้น'!$B$25="","",IF('3.คีย์เทอม1 mlp'!$B20="","",'01.ข้อมูลเบื้องต้น'!$B$25))</f>
        <v/>
      </c>
      <c r="CJ20" s="291" t="str">
        <f>IF('01.ข้อมูลเบื้องต้น'!$C$25="","",IF('3.คีย์เทอม1 mlp'!$B20="","",'01.ข้อมูลเบื้องต้น'!$C$25))</f>
        <v/>
      </c>
      <c r="CK20" s="292" t="str">
        <f>IF('01.ข้อมูลเบื้องต้น'!$D$25="","",IF('3.คีย์เทอม1 mlp'!$B20="","",'01.ข้อมูลเบื้องต้น'!$D$25))</f>
        <v/>
      </c>
      <c r="CL20" s="286"/>
      <c r="CM20" s="160"/>
      <c r="CN20" s="292" t="str">
        <f>IF('01.ข้อมูลเบื้องต้น'!$B$26="","",IF('3.คีย์เทอม1 mlp'!$B20="","",'01.ข้อมูลเบื้องต้น'!$B$26))</f>
        <v/>
      </c>
      <c r="CO20" s="291" t="str">
        <f>IF('01.ข้อมูลเบื้องต้น'!$C$26="","",IF('3.คีย์เทอม1 mlp'!$B20="","",'01.ข้อมูลเบื้องต้น'!$C$26))</f>
        <v/>
      </c>
      <c r="CP20" s="292" t="str">
        <f>IF('01.ข้อมูลเบื้องต้น'!$D$26="","",IF('3.คีย์เทอม1 mlp'!$B20="","",'01.ข้อมูลเบื้องต้น'!$D$26))</f>
        <v/>
      </c>
      <c r="CQ20" s="286"/>
      <c r="CR20" s="160"/>
      <c r="CS20" s="292" t="str">
        <f>IF('01.ข้อมูลเบื้องต้น'!$B$27="","",IF('3.คีย์เทอม1 mlp'!$B20="","",'01.ข้อมูลเบื้องต้น'!$B$27))</f>
        <v/>
      </c>
      <c r="CT20" s="291" t="str">
        <f>IF('01.ข้อมูลเบื้องต้น'!$C$27="","",IF('3.คีย์เทอม1 mlp'!$B20="","",'01.ข้อมูลเบื้องต้น'!$C$27))</f>
        <v/>
      </c>
      <c r="CU20" s="292" t="str">
        <f>IF('01.ข้อมูลเบื้องต้น'!$D$27="","",IF('3.คีย์เทอม1 mlp'!$B20="","",'01.ข้อมูลเบื้องต้น'!$D$27))</f>
        <v/>
      </c>
      <c r="CV20" s="286"/>
      <c r="CW20" s="160"/>
      <c r="CX20" s="292" t="str">
        <f>IF('01.ข้อมูลเบื้องต้น'!$B$28="","",IF('3.คีย์เทอม1 mlp'!$B20="","",'01.ข้อมูลเบื้องต้น'!$B$28))</f>
        <v/>
      </c>
      <c r="CY20" s="291" t="str">
        <f>IF('01.ข้อมูลเบื้องต้น'!$C$28="","",IF('3.คีย์เทอม1 mlp'!$B20="","",'01.ข้อมูลเบื้องต้น'!$C$28))</f>
        <v/>
      </c>
      <c r="CZ20" s="292" t="str">
        <f>IF('01.ข้อมูลเบื้องต้น'!$D$28="","",IF('3.คีย์เทอม1 mlp'!$B20="","",'01.ข้อมูลเบื้องต้น'!$D$28))</f>
        <v/>
      </c>
      <c r="DA20" s="286"/>
      <c r="DB20" s="160"/>
      <c r="DC20" s="288">
        <f t="shared" si="3"/>
        <v>903</v>
      </c>
      <c r="DD20" s="152">
        <f t="shared" si="4"/>
        <v>90.3</v>
      </c>
      <c r="DE20" s="293">
        <f>IF('2.ชื่อนักเรียน'!R22="มส","มส",IF('2.ชื่อนักเรียน'!R22="ย้าย","ย้าย",IF('2.ชื่อนักเรียน'!R22="ร","ร",IF(DD20="","",RANK(DD20,$DD$9:$DD$53,0)))))</f>
        <v>2</v>
      </c>
      <c r="DF20" s="293">
        <f t="shared" si="5"/>
        <v>10</v>
      </c>
      <c r="DH20" s="320" t="str">
        <f>IF('2.ชื่อนักเรียน'!$R22=",มส","มส",IF($DC20="","",IF(DH$5="","",IF(DH$5="SBMLD",SUM($BH20,$BM20,$BR20,$BW20,$CB20,$CG20,$CL20,$CQ20,$CV20,$DA20),$BH20))))</f>
        <v/>
      </c>
      <c r="DI20" s="299" t="str">
        <f>IF('2.ชื่อนักเรียน'!$R22=",มส","มส",IF($DH20="","",IF(DH$5="","",IF(DH$5="SBMLD",SUM($BI20,$BN20,$BS20,$BX20,$CC20,$CH20,$CM20,$CR20,$CW20,$DB20),$BI20))))</f>
        <v/>
      </c>
      <c r="DJ20" s="299" t="str">
        <f t="shared" si="6"/>
        <v/>
      </c>
      <c r="DK20" s="321" t="str">
        <f>IF('2.ชื่อนักเรียน'!$R22=",มส","มส",IF($DC20="","",IF(DK$5="","",IF(DK$5="SBMLD",SUM($BM20,$BR20,$BW20,$CB20,$CG20,$CL20,$CQ20,$CV20,$DA20),$BM20))))</f>
        <v/>
      </c>
      <c r="DL20" s="299" t="str">
        <f>IF('2.ชื่อนักเรียน'!$R22=",มส","มส",IF($DK20="","",IF(DK$5="","",IF(DK$5="SBMLD",SUM($BN20,$BS20,$BX20,$CC20,$CH20,$CM20,$CR20,$CW20,$DB20),$BN20))))</f>
        <v/>
      </c>
      <c r="DM20" s="299" t="str">
        <f t="shared" si="7"/>
        <v/>
      </c>
      <c r="DN20" s="321" t="str">
        <f>IF('2.ชื่อนักเรียน'!$R22=",มส","มส",IF($DC20="","",IF(DN$5="","",IF(DN$5="SBMLD",SUM($BR20,$BW20,$CB20,$CG20,$CL20,$CQ20,$CV20,$DA20),$BR20))))</f>
        <v/>
      </c>
      <c r="DO20" s="299" t="str">
        <f>IF('2.ชื่อนักเรียน'!$R22=",มส","มส",IF($DN20="","",IF(DN$5="","",IF(DN$5="SBMLD",SUM($BS20,$BX20,$CC20,$CH20,$CM20,$CR20,$CW20,$DB20),$BS20))))</f>
        <v/>
      </c>
      <c r="DP20" s="299" t="str">
        <f t="shared" si="8"/>
        <v/>
      </c>
      <c r="DQ20" s="321" t="str">
        <f>IF('2.ชื่อนักเรียน'!$R22=",มส","มส",IF($DC20="","",IF(DQ$5="","",IF(DQ$5="SBMLD",SUM($BW20,$CB20,$CG20,$CL20,$CQ20,$CV20,$DA20),$BW20))))</f>
        <v/>
      </c>
      <c r="DR20" s="299" t="str">
        <f>IF('2.ชื่อนักเรียน'!$R22=",มส","มส",IF($DQ20="","",IF(DQ$5="","",IF(DQ$5="SBMLD",SUM($BX20,$CC20,$CH20,$CM20,$CR20,$CW20,$DB20),$BX20))))</f>
        <v/>
      </c>
      <c r="DS20" s="299" t="str">
        <f t="shared" si="9"/>
        <v/>
      </c>
      <c r="DT20" s="299" t="str">
        <f>IF('2.ชื่อนักเรียน'!$R22=",มส","มส",IF($DC20="","",IF(DT$5="","",IF(DT$5="SBMLD",SUM($CB20,$CG20,$CL20,$CQ20,$CV20,$DA20),$CB20))))</f>
        <v/>
      </c>
      <c r="DU20" s="299" t="str">
        <f>IF('2.ชื่อนักเรียน'!$R22=",มส","มส",IF($DT20="","",IF(DT$5="","",IF(DT$5="SBMLD",SUM($CC20,$CH20,$CM20,$CR20,$CW20,$DB20),$CC20))))</f>
        <v/>
      </c>
      <c r="DV20" s="299" t="str">
        <f t="shared" si="10"/>
        <v/>
      </c>
      <c r="DW20" s="321" t="str">
        <f>IF('2.ชื่อนักเรียน'!$R22=",มส","มส",IF($DC20="","",IF(DW$5="","",IF(DW$5="SBMLD",SUM($CG20,$CL20,$CQ20,$CV20,$DA20),$CG20))))</f>
        <v/>
      </c>
      <c r="DX20" s="321" t="str">
        <f>IF('2.ชื่อนักเรียน'!$R22=",มส","มส",IF($DW20="","",IF(DW$5="","",IF(DW$5="SBMLD",SUM($CH20,$CM20,$CR20,$CW20,$DB20),$CH20))))</f>
        <v/>
      </c>
      <c r="DY20" s="299" t="str">
        <f t="shared" si="11"/>
        <v/>
      </c>
    </row>
    <row r="21" spans="1:129" s="102" customFormat="1" ht="17.25" customHeight="1" x14ac:dyDescent="0.25">
      <c r="A21" s="278">
        <v>13</v>
      </c>
      <c r="B21" s="278" t="str">
        <f>IF('2.ชื่อนักเรียน'!E23="","",CONCATENATE('2.ชื่อนักเรียน'!E23,'2.ชื่อนักเรียน'!F23,'2.ชื่อนักเรียน'!G23,'2.ชื่อนักเรียน'!H23,'2.ชื่อนักเรียน'!I23,'2.ชื่อนักเรียน'!J23,'2.ชื่อนักเรียน'!K23,'2.ชื่อนักเรียน'!L23,'2.ชื่อนักเรียน'!M23,'2.ชื่อนักเรียน'!N23,'2.ชื่อนักเรียน'!O23,'2.ชื่อนักเรียน'!P23,'2.ชื่อนักเรียน'!Q23))</f>
        <v/>
      </c>
      <c r="C21" s="463" t="str">
        <f>IF('2.ชื่อนักเรียน'!B23="","",'2.ชื่อนักเรียน'!B23)</f>
        <v/>
      </c>
      <c r="D21" s="291" t="str">
        <f>IF('2.ชื่อนักเรียน'!C23="","",CONCATENATE(TRIM('2.ชื่อนักเรียน'!C23),"  ",'2.ชื่อนักเรียน'!D23))</f>
        <v/>
      </c>
      <c r="E21" s="292" t="str">
        <f>IF(B21="","",IF('01.ข้อมูลเบื้องต้น'!$J$2="","",'01.ข้อมูลเบื้องต้น'!$J$2))</f>
        <v/>
      </c>
      <c r="F21" s="291" t="str">
        <f>IF(B21="","",IF('01.ข้อมูลเบื้องต้น'!$K$4="","",'01.ข้อมูลเบื้องต้น'!$K$4))</f>
        <v/>
      </c>
      <c r="G21" s="292" t="str">
        <f>IF('01.ข้อมูลเบื้องต้น'!$B$36="","",IF('3.คีย์เทอม1 mlp'!$B21="","",'01.ข้อมูลเบื้องต้น'!$B$36))</f>
        <v/>
      </c>
      <c r="H21" s="291" t="str">
        <f>IF('01.ข้อมูลเบื้องต้น'!$C$36="","",IF('3.คีย์เทอม1 mlp'!$B21="","",'01.ข้อมูลเบื้องต้น'!$C$36))</f>
        <v/>
      </c>
      <c r="I21" s="292" t="str">
        <f>IF('01.ข้อมูลเบื้องต้น'!$D$36="","",IF('3.คีย์เทอม1 mlp'!$B21="","",'01.ข้อมูลเบื้องต้น'!$D$36))</f>
        <v/>
      </c>
      <c r="J21" s="286">
        <v>92</v>
      </c>
      <c r="K21" s="160"/>
      <c r="L21" s="292" t="str">
        <f>IF('01.ข้อมูลเบื้องต้น'!$B$37="","",IF('3.คีย์เทอม1 mlp'!$B21="","",'01.ข้อมูลเบื้องต้น'!$B$37))</f>
        <v/>
      </c>
      <c r="M21" s="291" t="str">
        <f>IF('01.ข้อมูลเบื้องต้น'!$C$37="","",IF('3.คีย์เทอม1 mlp'!$B21="","",'01.ข้อมูลเบื้องต้น'!$C$37))</f>
        <v/>
      </c>
      <c r="N21" s="292" t="str">
        <f>IF('01.ข้อมูลเบื้องต้น'!$D$37="","",IF('3.คีย์เทอม1 mlp'!$B21="","",'01.ข้อมูลเบื้องต้น'!$D$37))</f>
        <v/>
      </c>
      <c r="O21" s="287">
        <v>78</v>
      </c>
      <c r="P21" s="159"/>
      <c r="Q21" s="292" t="str">
        <f>IF('01.ข้อมูลเบื้องต้น'!$B$10="","",IF('3.คีย์เทอม1 mlp'!$B21="","",'01.ข้อมูลเบื้องต้น'!$B$10))</f>
        <v/>
      </c>
      <c r="R21" s="291" t="str">
        <f>IF('01.ข้อมูลเบื้องต้น'!$C$10="","",IF('3.คีย์เทอม1 mlp'!$B21="","",'01.ข้อมูลเบื้องต้น'!$C$10))</f>
        <v/>
      </c>
      <c r="S21" s="292" t="str">
        <f>IF('01.ข้อมูลเบื้องต้น'!$D$10="","",IF('3.คีย์เทอม1 mlp'!$B21="","",'01.ข้อมูลเบื้องต้น'!$D$10))</f>
        <v/>
      </c>
      <c r="T21" s="287">
        <v>82</v>
      </c>
      <c r="U21" s="159"/>
      <c r="V21" s="292" t="str">
        <f>IF('01.ข้อมูลเบื้องต้น'!$B$11="","",IF('3.คีย์เทอม1 mlp'!$B21="","",'01.ข้อมูลเบื้องต้น'!$B$11))</f>
        <v/>
      </c>
      <c r="W21" s="291" t="str">
        <f>IF('01.ข้อมูลเบื้องต้น'!$C$11="","",IF('3.คีย์เทอม1 mlp'!$B21="","",'01.ข้อมูลเบื้องต้น'!$C$11))</f>
        <v/>
      </c>
      <c r="X21" s="292" t="str">
        <f>IF('01.ข้อมูลเบื้องต้น'!$D$11="","",IF('3.คีย์เทอม1 mlp'!$B21="","",'01.ข้อมูลเบื้องต้น'!$D$11))</f>
        <v/>
      </c>
      <c r="Y21" s="286">
        <v>84</v>
      </c>
      <c r="Z21" s="160"/>
      <c r="AA21" s="292" t="str">
        <f>IF('01.ข้อมูลเบื้องต้น'!$B$12="","",IF('3.คีย์เทอม1 mlp'!$B21="","",'01.ข้อมูลเบื้องต้น'!$B$12))</f>
        <v/>
      </c>
      <c r="AB21" s="291" t="str">
        <f>IF('01.ข้อมูลเบื้องต้น'!$C$12="","",IF('3.คีย์เทอม1 mlp'!$B21="","",'01.ข้อมูลเบื้องต้น'!$C$12))</f>
        <v/>
      </c>
      <c r="AC21" s="292" t="str">
        <f>IF('01.ข้อมูลเบื้องต้น'!$D$12="","",IF('3.คีย์เทอม1 mlp'!$B21="","",'01.ข้อมูลเบื้องต้น'!$D$12))</f>
        <v/>
      </c>
      <c r="AD21" s="287">
        <v>88</v>
      </c>
      <c r="AE21" s="159"/>
      <c r="AF21" s="292" t="str">
        <f>IF('01.ข้อมูลเบื้องต้น'!$B$13="","",IF('3.คีย์เทอม1 mlp'!$B21="","",'01.ข้อมูลเบื้องต้น'!$B$13))</f>
        <v/>
      </c>
      <c r="AG21" s="291" t="str">
        <f>IF('01.ข้อมูลเบื้องต้น'!$C$13="","",IF('3.คีย์เทอม1 mlp'!$B21="","",'01.ข้อมูลเบื้องต้น'!$C$13))</f>
        <v/>
      </c>
      <c r="AH21" s="292" t="str">
        <f>IF('01.ข้อมูลเบื้องต้น'!$D$13="","",IF('3.คีย์เทอม1 mlp'!$B21="","",'01.ข้อมูลเบื้องต้น'!$D$13))</f>
        <v/>
      </c>
      <c r="AI21" s="287">
        <v>88</v>
      </c>
      <c r="AJ21" s="159"/>
      <c r="AK21" s="292" t="str">
        <f>IF('01.ข้อมูลเบื้องต้น'!$B$14="","",IF('3.คีย์เทอม1 mlp'!$B21="","",'01.ข้อมูลเบื้องต้น'!$B$14))</f>
        <v/>
      </c>
      <c r="AL21" s="291" t="str">
        <f>IF('01.ข้อมูลเบื้องต้น'!$C$14="","",IF('3.คีย์เทอม1 mlp'!$B21="","",'01.ข้อมูลเบื้องต้น'!$C$14))</f>
        <v/>
      </c>
      <c r="AM21" s="292" t="str">
        <f>IF('01.ข้อมูลเบื้องต้น'!$D$14="","",IF('3.คีย์เทอม1 mlp'!$B21="","",'01.ข้อมูลเบื้องต้น'!$D$14))</f>
        <v/>
      </c>
      <c r="AN21" s="287">
        <v>85</v>
      </c>
      <c r="AO21" s="159"/>
      <c r="AP21" s="292" t="str">
        <f>IF('01.ข้อมูลเบื้องต้น'!$B$15="","",IF('3.คีย์เทอม1 mlp'!$B21="","",'01.ข้อมูลเบื้องต้น'!$B$15))</f>
        <v/>
      </c>
      <c r="AQ21" s="291" t="str">
        <f>IF('01.ข้อมูลเบื้องต้น'!$C$15="","",IF('3.คีย์เทอม1 mlp'!$B21="","",'01.ข้อมูลเบื้องต้น'!$C$15))</f>
        <v/>
      </c>
      <c r="AR21" s="292" t="str">
        <f>IF('01.ข้อมูลเบื้องต้น'!$D$15="","",IF('3.คีย์เทอม1 mlp'!$B21="","",'01.ข้อมูลเบื้องต้น'!$D$15))</f>
        <v/>
      </c>
      <c r="AS21" s="287">
        <v>88</v>
      </c>
      <c r="AT21" s="159"/>
      <c r="AU21" s="292" t="str">
        <f>IF('01.ข้อมูลเบื้องต้น'!$B$16="","",IF('3.คีย์เทอม1 mlp'!$B21="","",'01.ข้อมูลเบื้องต้น'!$B$16))</f>
        <v/>
      </c>
      <c r="AV21" s="291" t="str">
        <f>IF('01.ข้อมูลเบื้องต้น'!$C$16="","",IF('3.คีย์เทอม1 mlp'!$B21="","",'01.ข้อมูลเบื้องต้น'!$C$16))</f>
        <v/>
      </c>
      <c r="AW21" s="292" t="str">
        <f>IF('01.ข้อมูลเบื้องต้น'!$D$16="","",IF('3.คีย์เทอม1 mlp'!$B21="","",'01.ข้อมูลเบื้องต้น'!$D$16))</f>
        <v/>
      </c>
      <c r="AX21" s="286">
        <v>78</v>
      </c>
      <c r="AY21" s="160"/>
      <c r="AZ21" s="292" t="str">
        <f>IF('01.ข้อมูลเบื้องต้น'!$B$17="","",IF('3.คีย์เทอม1 mlp'!$B21="","",'01.ข้อมูลเบื้องต้น'!$B$17))</f>
        <v/>
      </c>
      <c r="BA21" s="291" t="str">
        <f>IF('01.ข้อมูลเบื้องต้น'!$C$17="","",IF('3.คีย์เทอม1 mlp'!$B21="","",'01.ข้อมูลเบื้องต้น'!$C$17))</f>
        <v/>
      </c>
      <c r="BB21" s="292" t="str">
        <f>IF('01.ข้อมูลเบื้องต้น'!$D$17="","",IF('3.คีย์เทอม1 mlp'!$B21="","",'01.ข้อมูลเบื้องต้น'!$D$17))</f>
        <v/>
      </c>
      <c r="BC21" s="286"/>
      <c r="BD21" s="160"/>
      <c r="BE21" s="292" t="str">
        <f>IF('01.ข้อมูลเบื้องต้น'!$B$19="","",IF('3.คีย์เทอม1 mlp'!$B21="","",'01.ข้อมูลเบื้องต้น'!$B$19))</f>
        <v/>
      </c>
      <c r="BF21" s="291" t="str">
        <f>IF('01.ข้อมูลเบื้องต้น'!$C$19="","",IF('3.คีย์เทอม1 mlp'!$B21="","",'01.ข้อมูลเบื้องต้น'!$C$19))</f>
        <v/>
      </c>
      <c r="BG21" s="292" t="str">
        <f>IF('01.ข้อมูลเบื้องต้น'!$D$19="","",IF('3.คีย์เทอม1 mlp'!$B21="","",'01.ข้อมูลเบื้องต้น'!$D$19))</f>
        <v/>
      </c>
      <c r="BH21" s="287">
        <v>84</v>
      </c>
      <c r="BI21" s="160"/>
      <c r="BJ21" s="292" t="str">
        <f>IF('01.ข้อมูลเบื้องต้น'!$B$20="","",IF('3.คีย์เทอม1 mlp'!$B21="","",'01.ข้อมูลเบื้องต้น'!$B$20))</f>
        <v/>
      </c>
      <c r="BK21" s="291" t="str">
        <f>IF('01.ข้อมูลเบื้องต้น'!$C$20="","",IF('3.คีย์เทอม1 mlp'!$B21="","",'01.ข้อมูลเบื้องต้น'!$C$20))</f>
        <v/>
      </c>
      <c r="BL21" s="292" t="str">
        <f>IF('01.ข้อมูลเบื้องต้น'!$D$20="","",IF('3.คีย์เทอม1 mlp'!$B21="","",'01.ข้อมูลเบื้องต้น'!$D$20))</f>
        <v/>
      </c>
      <c r="BM21" s="286"/>
      <c r="BN21" s="159"/>
      <c r="BO21" s="292" t="str">
        <f>IF('01.ข้อมูลเบื้องต้น'!$B$21="","",IF('3.คีย์เทอม1 mlp'!$B21="","",'01.ข้อมูลเบื้องต้น'!$B$21))</f>
        <v/>
      </c>
      <c r="BP21" s="291" t="str">
        <f>IF('01.ข้อมูลเบื้องต้น'!$C$21="","",IF('3.คีย์เทอม1 mlp'!$B21="","",'01.ข้อมูลเบื้องต้น'!$C$21))</f>
        <v/>
      </c>
      <c r="BQ21" s="292" t="str">
        <f>IF('01.ข้อมูลเบื้องต้น'!$D$21="","",IF('3.คีย์เทอม1 mlp'!$B21="","",'01.ข้อมูลเบื้องต้น'!$D$21))</f>
        <v/>
      </c>
      <c r="BR21" s="286"/>
      <c r="BS21" s="160"/>
      <c r="BT21" s="292" t="str">
        <f>IF('01.ข้อมูลเบื้องต้น'!$B$22="","",IF('3.คีย์เทอม1 mlp'!$B21="","",'01.ข้อมูลเบื้องต้น'!$B$22))</f>
        <v/>
      </c>
      <c r="BU21" s="291" t="str">
        <f>IF('01.ข้อมูลเบื้องต้น'!$C$22="","",IF('3.คีย์เทอม1 mlp'!$B21="","",'01.ข้อมูลเบื้องต้น'!$C$22))</f>
        <v/>
      </c>
      <c r="BV21" s="292" t="str">
        <f>IF('01.ข้อมูลเบื้องต้น'!$D$22="","",IF('3.คีย์เทอม1 mlp'!$B21="","",'01.ข้อมูลเบื้องต้น'!$D$22))</f>
        <v/>
      </c>
      <c r="BW21" s="286"/>
      <c r="BX21" s="160"/>
      <c r="BY21" s="292" t="str">
        <f>IF('01.ข้อมูลเบื้องต้น'!$B$23="","",IF('3.คีย์เทอม1 mlp'!$B21="","",'01.ข้อมูลเบื้องต้น'!$B$23))</f>
        <v/>
      </c>
      <c r="BZ21" s="291" t="str">
        <f>IF('01.ข้อมูลเบื้องต้น'!$C$23="","",IF('3.คีย์เทอม1 mlp'!$B21="","",'01.ข้อมูลเบื้องต้น'!$C$23))</f>
        <v/>
      </c>
      <c r="CA21" s="292" t="str">
        <f>IF('01.ข้อมูลเบื้องต้น'!$D$23="","",IF('3.คีย์เทอม1 mlp'!$B21="","",'01.ข้อมูลเบื้องต้น'!$D$23))</f>
        <v/>
      </c>
      <c r="CB21" s="286"/>
      <c r="CC21" s="160"/>
      <c r="CD21" s="292" t="str">
        <f>IF('01.ข้อมูลเบื้องต้น'!$B$24="","",IF('3.คีย์เทอม1 mlp'!$B21="","",'01.ข้อมูลเบื้องต้น'!$B$24))</f>
        <v/>
      </c>
      <c r="CE21" s="291" t="str">
        <f>IF('01.ข้อมูลเบื้องต้น'!$C$24="","",IF('3.คีย์เทอม1 mlp'!$B21="","",'01.ข้อมูลเบื้องต้น'!$C$24))</f>
        <v/>
      </c>
      <c r="CF21" s="292" t="str">
        <f>IF('01.ข้อมูลเบื้องต้น'!$D$24="","",IF('3.คีย์เทอม1 mlp'!$B21="","",'01.ข้อมูลเบื้องต้น'!$D$24))</f>
        <v/>
      </c>
      <c r="CG21" s="286"/>
      <c r="CH21" s="160"/>
      <c r="CI21" s="292" t="str">
        <f>IF('01.ข้อมูลเบื้องต้น'!$B$25="","",IF('3.คีย์เทอม1 mlp'!$B21="","",'01.ข้อมูลเบื้องต้น'!$B$25))</f>
        <v/>
      </c>
      <c r="CJ21" s="291" t="str">
        <f>IF('01.ข้อมูลเบื้องต้น'!$C$25="","",IF('3.คีย์เทอม1 mlp'!$B21="","",'01.ข้อมูลเบื้องต้น'!$C$25))</f>
        <v/>
      </c>
      <c r="CK21" s="292" t="str">
        <f>IF('01.ข้อมูลเบื้องต้น'!$D$25="","",IF('3.คีย์เทอม1 mlp'!$B21="","",'01.ข้อมูลเบื้องต้น'!$D$25))</f>
        <v/>
      </c>
      <c r="CL21" s="286"/>
      <c r="CM21" s="160"/>
      <c r="CN21" s="292" t="str">
        <f>IF('01.ข้อมูลเบื้องต้น'!$B$26="","",IF('3.คีย์เทอม1 mlp'!$B21="","",'01.ข้อมูลเบื้องต้น'!$B$26))</f>
        <v/>
      </c>
      <c r="CO21" s="291" t="str">
        <f>IF('01.ข้อมูลเบื้องต้น'!$C$26="","",IF('3.คีย์เทอม1 mlp'!$B21="","",'01.ข้อมูลเบื้องต้น'!$C$26))</f>
        <v/>
      </c>
      <c r="CP21" s="292" t="str">
        <f>IF('01.ข้อมูลเบื้องต้น'!$D$26="","",IF('3.คีย์เทอม1 mlp'!$B21="","",'01.ข้อมูลเบื้องต้น'!$D$26))</f>
        <v/>
      </c>
      <c r="CQ21" s="286"/>
      <c r="CR21" s="160"/>
      <c r="CS21" s="292" t="str">
        <f>IF('01.ข้อมูลเบื้องต้น'!$B$27="","",IF('3.คีย์เทอม1 mlp'!$B21="","",'01.ข้อมูลเบื้องต้น'!$B$27))</f>
        <v/>
      </c>
      <c r="CT21" s="291" t="str">
        <f>IF('01.ข้อมูลเบื้องต้น'!$C$27="","",IF('3.คีย์เทอม1 mlp'!$B21="","",'01.ข้อมูลเบื้องต้น'!$C$27))</f>
        <v/>
      </c>
      <c r="CU21" s="292" t="str">
        <f>IF('01.ข้อมูลเบื้องต้น'!$D$27="","",IF('3.คีย์เทอม1 mlp'!$B21="","",'01.ข้อมูลเบื้องต้น'!$D$27))</f>
        <v/>
      </c>
      <c r="CV21" s="286"/>
      <c r="CW21" s="160"/>
      <c r="CX21" s="292" t="str">
        <f>IF('01.ข้อมูลเบื้องต้น'!$B$28="","",IF('3.คีย์เทอม1 mlp'!$B21="","",'01.ข้อมูลเบื้องต้น'!$B$28))</f>
        <v/>
      </c>
      <c r="CY21" s="291" t="str">
        <f>IF('01.ข้อมูลเบื้องต้น'!$C$28="","",IF('3.คีย์เทอม1 mlp'!$B21="","",'01.ข้อมูลเบื้องต้น'!$C$28))</f>
        <v/>
      </c>
      <c r="CZ21" s="292" t="str">
        <f>IF('01.ข้อมูลเบื้องต้น'!$D$28="","",IF('3.คีย์เทอม1 mlp'!$B21="","",'01.ข้อมูลเบื้องต้น'!$D$28))</f>
        <v/>
      </c>
      <c r="DA21" s="286"/>
      <c r="DB21" s="160"/>
      <c r="DC21" s="288">
        <f t="shared" si="3"/>
        <v>847</v>
      </c>
      <c r="DD21" s="152">
        <f t="shared" si="4"/>
        <v>84.7</v>
      </c>
      <c r="DE21" s="293">
        <f>IF('2.ชื่อนักเรียน'!R23="มส","มส",IF('2.ชื่อนักเรียน'!R23="ย้าย","ย้าย",IF('2.ชื่อนักเรียน'!R23="ร","ร",IF(DD21="","",RANK(DD21,$DD$9:$DD$53,0)))))</f>
        <v>12</v>
      </c>
      <c r="DF21" s="293">
        <f t="shared" si="5"/>
        <v>10</v>
      </c>
      <c r="DH21" s="320" t="str">
        <f>IF('2.ชื่อนักเรียน'!$R23=",มส","มส",IF($DC21="","",IF(DH$5="","",IF(DH$5="SBMLD",SUM($BH21,$BM21,$BR21,$BW21,$CB21,$CG21,$CL21,$CQ21,$CV21,$DA21),$BH21))))</f>
        <v/>
      </c>
      <c r="DI21" s="299" t="str">
        <f>IF('2.ชื่อนักเรียน'!$R23=",มส","มส",IF($DH21="","",IF(DH$5="","",IF(DH$5="SBMLD",SUM($BI21,$BN21,$BS21,$BX21,$CC21,$CH21,$CM21,$CR21,$CW21,$DB21),$BI21))))</f>
        <v/>
      </c>
      <c r="DJ21" s="299" t="str">
        <f t="shared" si="6"/>
        <v/>
      </c>
      <c r="DK21" s="321" t="str">
        <f>IF('2.ชื่อนักเรียน'!$R23=",มส","มส",IF($DC21="","",IF(DK$5="","",IF(DK$5="SBMLD",SUM($BM21,$BR21,$BW21,$CB21,$CG21,$CL21,$CQ21,$CV21,$DA21),$BM21))))</f>
        <v/>
      </c>
      <c r="DL21" s="299" t="str">
        <f>IF('2.ชื่อนักเรียน'!$R23=",มส","มส",IF($DK21="","",IF(DK$5="","",IF(DK$5="SBMLD",SUM($BN21,$BS21,$BX21,$CC21,$CH21,$CM21,$CR21,$CW21,$DB21),$BN21))))</f>
        <v/>
      </c>
      <c r="DM21" s="299" t="str">
        <f t="shared" si="7"/>
        <v/>
      </c>
      <c r="DN21" s="321" t="str">
        <f>IF('2.ชื่อนักเรียน'!$R23=",มส","มส",IF($DC21="","",IF(DN$5="","",IF(DN$5="SBMLD",SUM($BR21,$BW21,$CB21,$CG21,$CL21,$CQ21,$CV21,$DA21),$BR21))))</f>
        <v/>
      </c>
      <c r="DO21" s="299" t="str">
        <f>IF('2.ชื่อนักเรียน'!$R23=",มส","มส",IF($DN21="","",IF(DN$5="","",IF(DN$5="SBMLD",SUM($BS21,$BX21,$CC21,$CH21,$CM21,$CR21,$CW21,$DB21),$BS21))))</f>
        <v/>
      </c>
      <c r="DP21" s="299" t="str">
        <f t="shared" si="8"/>
        <v/>
      </c>
      <c r="DQ21" s="321" t="str">
        <f>IF('2.ชื่อนักเรียน'!$R23=",มส","มส",IF($DC21="","",IF(DQ$5="","",IF(DQ$5="SBMLD",SUM($BW21,$CB21,$CG21,$CL21,$CQ21,$CV21,$DA21),$BW21))))</f>
        <v/>
      </c>
      <c r="DR21" s="299" t="str">
        <f>IF('2.ชื่อนักเรียน'!$R23=",มส","มส",IF($DQ21="","",IF(DQ$5="","",IF(DQ$5="SBMLD",SUM($BX21,$CC21,$CH21,$CM21,$CR21,$CW21,$DB21),$BX21))))</f>
        <v/>
      </c>
      <c r="DS21" s="299" t="str">
        <f t="shared" si="9"/>
        <v/>
      </c>
      <c r="DT21" s="299" t="str">
        <f>IF('2.ชื่อนักเรียน'!$R23=",มส","มส",IF($DC21="","",IF(DT$5="","",IF(DT$5="SBMLD",SUM($CB21,$CG21,$CL21,$CQ21,$CV21,$DA21),$CB21))))</f>
        <v/>
      </c>
      <c r="DU21" s="299" t="str">
        <f>IF('2.ชื่อนักเรียน'!$R23=",มส","มส",IF($DT21="","",IF(DT$5="","",IF(DT$5="SBMLD",SUM($CC21,$CH21,$CM21,$CR21,$CW21,$DB21),$CC21))))</f>
        <v/>
      </c>
      <c r="DV21" s="299" t="str">
        <f t="shared" si="10"/>
        <v/>
      </c>
      <c r="DW21" s="321" t="str">
        <f>IF('2.ชื่อนักเรียน'!$R23=",มส","มส",IF($DC21="","",IF(DW$5="","",IF(DW$5="SBMLD",SUM($CG21,$CL21,$CQ21,$CV21,$DA21),$CG21))))</f>
        <v/>
      </c>
      <c r="DX21" s="321" t="str">
        <f>IF('2.ชื่อนักเรียน'!$R23=",มส","มส",IF($DW21="","",IF(DW$5="","",IF(DW$5="SBMLD",SUM($CH21,$CM21,$CR21,$CW21,$DB21),$CH21))))</f>
        <v/>
      </c>
      <c r="DY21" s="299" t="str">
        <f t="shared" si="11"/>
        <v/>
      </c>
    </row>
    <row r="22" spans="1:129" s="102" customFormat="1" ht="17.25" customHeight="1" x14ac:dyDescent="0.25">
      <c r="A22" s="278">
        <v>14</v>
      </c>
      <c r="B22" s="278" t="str">
        <f>IF('2.ชื่อนักเรียน'!E24="","",CONCATENATE('2.ชื่อนักเรียน'!E24,'2.ชื่อนักเรียน'!F24,'2.ชื่อนักเรียน'!G24,'2.ชื่อนักเรียน'!H24,'2.ชื่อนักเรียน'!I24,'2.ชื่อนักเรียน'!J24,'2.ชื่อนักเรียน'!K24,'2.ชื่อนักเรียน'!L24,'2.ชื่อนักเรียน'!M24,'2.ชื่อนักเรียน'!N24,'2.ชื่อนักเรียน'!O24,'2.ชื่อนักเรียน'!P24,'2.ชื่อนักเรียน'!Q24))</f>
        <v/>
      </c>
      <c r="C22" s="463" t="str">
        <f>IF('2.ชื่อนักเรียน'!B24="","",'2.ชื่อนักเรียน'!B24)</f>
        <v/>
      </c>
      <c r="D22" s="291" t="str">
        <f>IF('2.ชื่อนักเรียน'!C24="","",CONCATENATE(TRIM('2.ชื่อนักเรียน'!C24),"  ",'2.ชื่อนักเรียน'!D24))</f>
        <v/>
      </c>
      <c r="E22" s="292" t="str">
        <f>IF(B22="","",IF('01.ข้อมูลเบื้องต้น'!$J$2="","",'01.ข้อมูลเบื้องต้น'!$J$2))</f>
        <v/>
      </c>
      <c r="F22" s="291" t="str">
        <f>IF(B22="","",IF('01.ข้อมูลเบื้องต้น'!$K$4="","",'01.ข้อมูลเบื้องต้น'!$K$4))</f>
        <v/>
      </c>
      <c r="G22" s="292" t="str">
        <f>IF('01.ข้อมูลเบื้องต้น'!$B$36="","",IF('3.คีย์เทอม1 mlp'!$B22="","",'01.ข้อมูลเบื้องต้น'!$B$36))</f>
        <v/>
      </c>
      <c r="H22" s="291" t="str">
        <f>IF('01.ข้อมูลเบื้องต้น'!$C$36="","",IF('3.คีย์เทอม1 mlp'!$B22="","",'01.ข้อมูลเบื้องต้น'!$C$36))</f>
        <v/>
      </c>
      <c r="I22" s="292" t="str">
        <f>IF('01.ข้อมูลเบื้องต้น'!$D$36="","",IF('3.คีย์เทอม1 mlp'!$B22="","",'01.ข้อมูลเบื้องต้น'!$D$36))</f>
        <v/>
      </c>
      <c r="J22" s="286">
        <v>85</v>
      </c>
      <c r="K22" s="160"/>
      <c r="L22" s="292" t="str">
        <f>IF('01.ข้อมูลเบื้องต้น'!$B$37="","",IF('3.คีย์เทอม1 mlp'!$B22="","",'01.ข้อมูลเบื้องต้น'!$B$37))</f>
        <v/>
      </c>
      <c r="M22" s="291" t="str">
        <f>IF('01.ข้อมูลเบื้องต้น'!$C$37="","",IF('3.คีย์เทอม1 mlp'!$B22="","",'01.ข้อมูลเบื้องต้น'!$C$37))</f>
        <v/>
      </c>
      <c r="N22" s="292" t="str">
        <f>IF('01.ข้อมูลเบื้องต้น'!$D$37="","",IF('3.คีย์เทอม1 mlp'!$B22="","",'01.ข้อมูลเบื้องต้น'!$D$37))</f>
        <v/>
      </c>
      <c r="O22" s="287">
        <v>75</v>
      </c>
      <c r="P22" s="159"/>
      <c r="Q22" s="292" t="str">
        <f>IF('01.ข้อมูลเบื้องต้น'!$B$10="","",IF('3.คีย์เทอม1 mlp'!$B22="","",'01.ข้อมูลเบื้องต้น'!$B$10))</f>
        <v/>
      </c>
      <c r="R22" s="291" t="str">
        <f>IF('01.ข้อมูลเบื้องต้น'!$C$10="","",IF('3.คีย์เทอม1 mlp'!$B22="","",'01.ข้อมูลเบื้องต้น'!$C$10))</f>
        <v/>
      </c>
      <c r="S22" s="292" t="str">
        <f>IF('01.ข้อมูลเบื้องต้น'!$D$10="","",IF('3.คีย์เทอม1 mlp'!$B22="","",'01.ข้อมูลเบื้องต้น'!$D$10))</f>
        <v/>
      </c>
      <c r="T22" s="287">
        <v>76</v>
      </c>
      <c r="U22" s="159"/>
      <c r="V22" s="292" t="str">
        <f>IF('01.ข้อมูลเบื้องต้น'!$B$11="","",IF('3.คีย์เทอม1 mlp'!$B22="","",'01.ข้อมูลเบื้องต้น'!$B$11))</f>
        <v/>
      </c>
      <c r="W22" s="291" t="str">
        <f>IF('01.ข้อมูลเบื้องต้น'!$C$11="","",IF('3.คีย์เทอม1 mlp'!$B22="","",'01.ข้อมูลเบื้องต้น'!$C$11))</f>
        <v/>
      </c>
      <c r="X22" s="292" t="str">
        <f>IF('01.ข้อมูลเบื้องต้น'!$D$11="","",IF('3.คีย์เทอม1 mlp'!$B22="","",'01.ข้อมูลเบื้องต้น'!$D$11))</f>
        <v/>
      </c>
      <c r="Y22" s="286">
        <v>84</v>
      </c>
      <c r="Z22" s="160"/>
      <c r="AA22" s="292" t="str">
        <f>IF('01.ข้อมูลเบื้องต้น'!$B$12="","",IF('3.คีย์เทอม1 mlp'!$B22="","",'01.ข้อมูลเบื้องต้น'!$B$12))</f>
        <v/>
      </c>
      <c r="AB22" s="291" t="str">
        <f>IF('01.ข้อมูลเบื้องต้น'!$C$12="","",IF('3.คีย์เทอม1 mlp'!$B22="","",'01.ข้อมูลเบื้องต้น'!$C$12))</f>
        <v/>
      </c>
      <c r="AC22" s="292" t="str">
        <f>IF('01.ข้อมูลเบื้องต้น'!$D$12="","",IF('3.คีย์เทอม1 mlp'!$B22="","",'01.ข้อมูลเบื้องต้น'!$D$12))</f>
        <v/>
      </c>
      <c r="AD22" s="287">
        <v>77</v>
      </c>
      <c r="AE22" s="159"/>
      <c r="AF22" s="292" t="str">
        <f>IF('01.ข้อมูลเบื้องต้น'!$B$13="","",IF('3.คีย์เทอม1 mlp'!$B22="","",'01.ข้อมูลเบื้องต้น'!$B$13))</f>
        <v/>
      </c>
      <c r="AG22" s="291" t="str">
        <f>IF('01.ข้อมูลเบื้องต้น'!$C$13="","",IF('3.คีย์เทอม1 mlp'!$B22="","",'01.ข้อมูลเบื้องต้น'!$C$13))</f>
        <v/>
      </c>
      <c r="AH22" s="292" t="str">
        <f>IF('01.ข้อมูลเบื้องต้น'!$D$13="","",IF('3.คีย์เทอม1 mlp'!$B22="","",'01.ข้อมูลเบื้องต้น'!$D$13))</f>
        <v/>
      </c>
      <c r="AI22" s="287">
        <v>87</v>
      </c>
      <c r="AJ22" s="159"/>
      <c r="AK22" s="292" t="str">
        <f>IF('01.ข้อมูลเบื้องต้น'!$B$14="","",IF('3.คีย์เทอม1 mlp'!$B22="","",'01.ข้อมูลเบื้องต้น'!$B$14))</f>
        <v/>
      </c>
      <c r="AL22" s="291" t="str">
        <f>IF('01.ข้อมูลเบื้องต้น'!$C$14="","",IF('3.คีย์เทอม1 mlp'!$B22="","",'01.ข้อมูลเบื้องต้น'!$C$14))</f>
        <v/>
      </c>
      <c r="AM22" s="292" t="str">
        <f>IF('01.ข้อมูลเบื้องต้น'!$D$14="","",IF('3.คีย์เทอม1 mlp'!$B22="","",'01.ข้อมูลเบื้องต้น'!$D$14))</f>
        <v/>
      </c>
      <c r="AN22" s="287">
        <v>80</v>
      </c>
      <c r="AO22" s="159"/>
      <c r="AP22" s="292" t="str">
        <f>IF('01.ข้อมูลเบื้องต้น'!$B$15="","",IF('3.คีย์เทอม1 mlp'!$B22="","",'01.ข้อมูลเบื้องต้น'!$B$15))</f>
        <v/>
      </c>
      <c r="AQ22" s="291" t="str">
        <f>IF('01.ข้อมูลเบื้องต้น'!$C$15="","",IF('3.คีย์เทอม1 mlp'!$B22="","",'01.ข้อมูลเบื้องต้น'!$C$15))</f>
        <v/>
      </c>
      <c r="AR22" s="292" t="str">
        <f>IF('01.ข้อมูลเบื้องต้น'!$D$15="","",IF('3.คีย์เทอม1 mlp'!$B22="","",'01.ข้อมูลเบื้องต้น'!$D$15))</f>
        <v/>
      </c>
      <c r="AS22" s="287">
        <v>82</v>
      </c>
      <c r="AT22" s="159"/>
      <c r="AU22" s="292" t="str">
        <f>IF('01.ข้อมูลเบื้องต้น'!$B$16="","",IF('3.คีย์เทอม1 mlp'!$B22="","",'01.ข้อมูลเบื้องต้น'!$B$16))</f>
        <v/>
      </c>
      <c r="AV22" s="291" t="str">
        <f>IF('01.ข้อมูลเบื้องต้น'!$C$16="","",IF('3.คีย์เทอม1 mlp'!$B22="","",'01.ข้อมูลเบื้องต้น'!$C$16))</f>
        <v/>
      </c>
      <c r="AW22" s="292" t="str">
        <f>IF('01.ข้อมูลเบื้องต้น'!$D$16="","",IF('3.คีย์เทอม1 mlp'!$B22="","",'01.ข้อมูลเบื้องต้น'!$D$16))</f>
        <v/>
      </c>
      <c r="AX22" s="286">
        <v>77</v>
      </c>
      <c r="AY22" s="160"/>
      <c r="AZ22" s="292" t="str">
        <f>IF('01.ข้อมูลเบื้องต้น'!$B$17="","",IF('3.คีย์เทอม1 mlp'!$B22="","",'01.ข้อมูลเบื้องต้น'!$B$17))</f>
        <v/>
      </c>
      <c r="BA22" s="291" t="str">
        <f>IF('01.ข้อมูลเบื้องต้น'!$C$17="","",IF('3.คีย์เทอม1 mlp'!$B22="","",'01.ข้อมูลเบื้องต้น'!$C$17))</f>
        <v/>
      </c>
      <c r="BB22" s="292" t="str">
        <f>IF('01.ข้อมูลเบื้องต้น'!$D$17="","",IF('3.คีย์เทอม1 mlp'!$B22="","",'01.ข้อมูลเบื้องต้น'!$D$17))</f>
        <v/>
      </c>
      <c r="BC22" s="286"/>
      <c r="BD22" s="160"/>
      <c r="BE22" s="292" t="str">
        <f>IF('01.ข้อมูลเบื้องต้น'!$B$19="","",IF('3.คีย์เทอม1 mlp'!$B22="","",'01.ข้อมูลเบื้องต้น'!$B$19))</f>
        <v/>
      </c>
      <c r="BF22" s="291" t="str">
        <f>IF('01.ข้อมูลเบื้องต้น'!$C$19="","",IF('3.คีย์เทอม1 mlp'!$B22="","",'01.ข้อมูลเบื้องต้น'!$C$19))</f>
        <v/>
      </c>
      <c r="BG22" s="292" t="str">
        <f>IF('01.ข้อมูลเบื้องต้น'!$D$19="","",IF('3.คีย์เทอม1 mlp'!$B22="","",'01.ข้อมูลเบื้องต้น'!$D$19))</f>
        <v/>
      </c>
      <c r="BH22" s="287">
        <v>96</v>
      </c>
      <c r="BI22" s="160"/>
      <c r="BJ22" s="292" t="str">
        <f>IF('01.ข้อมูลเบื้องต้น'!$B$20="","",IF('3.คีย์เทอม1 mlp'!$B22="","",'01.ข้อมูลเบื้องต้น'!$B$20))</f>
        <v/>
      </c>
      <c r="BK22" s="291" t="str">
        <f>IF('01.ข้อมูลเบื้องต้น'!$C$20="","",IF('3.คีย์เทอม1 mlp'!$B22="","",'01.ข้อมูลเบื้องต้น'!$C$20))</f>
        <v/>
      </c>
      <c r="BL22" s="292" t="str">
        <f>IF('01.ข้อมูลเบื้องต้น'!$D$20="","",IF('3.คีย์เทอม1 mlp'!$B22="","",'01.ข้อมูลเบื้องต้น'!$D$20))</f>
        <v/>
      </c>
      <c r="BM22" s="287"/>
      <c r="BN22" s="159"/>
      <c r="BO22" s="292" t="str">
        <f>IF('01.ข้อมูลเบื้องต้น'!$B$21="","",IF('3.คีย์เทอม1 mlp'!$B22="","",'01.ข้อมูลเบื้องต้น'!$B$21))</f>
        <v/>
      </c>
      <c r="BP22" s="291" t="str">
        <f>IF('01.ข้อมูลเบื้องต้น'!$C$21="","",IF('3.คีย์เทอม1 mlp'!$B22="","",'01.ข้อมูลเบื้องต้น'!$C$21))</f>
        <v/>
      </c>
      <c r="BQ22" s="292" t="str">
        <f>IF('01.ข้อมูลเบื้องต้น'!$D$21="","",IF('3.คีย์เทอม1 mlp'!$B22="","",'01.ข้อมูลเบื้องต้น'!$D$21))</f>
        <v/>
      </c>
      <c r="BR22" s="286"/>
      <c r="BS22" s="160"/>
      <c r="BT22" s="292" t="str">
        <f>IF('01.ข้อมูลเบื้องต้น'!$B$22="","",IF('3.คีย์เทอม1 mlp'!$B22="","",'01.ข้อมูลเบื้องต้น'!$B$22))</f>
        <v/>
      </c>
      <c r="BU22" s="291" t="str">
        <f>IF('01.ข้อมูลเบื้องต้น'!$C$22="","",IF('3.คีย์เทอม1 mlp'!$B22="","",'01.ข้อมูลเบื้องต้น'!$C$22))</f>
        <v/>
      </c>
      <c r="BV22" s="292" t="str">
        <f>IF('01.ข้อมูลเบื้องต้น'!$D$22="","",IF('3.คีย์เทอม1 mlp'!$B22="","",'01.ข้อมูลเบื้องต้น'!$D$22))</f>
        <v/>
      </c>
      <c r="BW22" s="286"/>
      <c r="BX22" s="160"/>
      <c r="BY22" s="292" t="str">
        <f>IF('01.ข้อมูลเบื้องต้น'!$B$23="","",IF('3.คีย์เทอม1 mlp'!$B22="","",'01.ข้อมูลเบื้องต้น'!$B$23))</f>
        <v/>
      </c>
      <c r="BZ22" s="291" t="str">
        <f>IF('01.ข้อมูลเบื้องต้น'!$C$23="","",IF('3.คีย์เทอม1 mlp'!$B22="","",'01.ข้อมูลเบื้องต้น'!$C$23))</f>
        <v/>
      </c>
      <c r="CA22" s="292" t="str">
        <f>IF('01.ข้อมูลเบื้องต้น'!$D$23="","",IF('3.คีย์เทอม1 mlp'!$B22="","",'01.ข้อมูลเบื้องต้น'!$D$23))</f>
        <v/>
      </c>
      <c r="CB22" s="286"/>
      <c r="CC22" s="160"/>
      <c r="CD22" s="292" t="str">
        <f>IF('01.ข้อมูลเบื้องต้น'!$B$24="","",IF('3.คีย์เทอม1 mlp'!$B22="","",'01.ข้อมูลเบื้องต้น'!$B$24))</f>
        <v/>
      </c>
      <c r="CE22" s="291" t="str">
        <f>IF('01.ข้อมูลเบื้องต้น'!$C$24="","",IF('3.คีย์เทอม1 mlp'!$B22="","",'01.ข้อมูลเบื้องต้น'!$C$24))</f>
        <v/>
      </c>
      <c r="CF22" s="292" t="str">
        <f>IF('01.ข้อมูลเบื้องต้น'!$D$24="","",IF('3.คีย์เทอม1 mlp'!$B22="","",'01.ข้อมูลเบื้องต้น'!$D$24))</f>
        <v/>
      </c>
      <c r="CG22" s="286"/>
      <c r="CH22" s="160"/>
      <c r="CI22" s="292" t="str">
        <f>IF('01.ข้อมูลเบื้องต้น'!$B$25="","",IF('3.คีย์เทอม1 mlp'!$B22="","",'01.ข้อมูลเบื้องต้น'!$B$25))</f>
        <v/>
      </c>
      <c r="CJ22" s="291" t="str">
        <f>IF('01.ข้อมูลเบื้องต้น'!$C$25="","",IF('3.คีย์เทอม1 mlp'!$B22="","",'01.ข้อมูลเบื้องต้น'!$C$25))</f>
        <v/>
      </c>
      <c r="CK22" s="292" t="str">
        <f>IF('01.ข้อมูลเบื้องต้น'!$D$25="","",IF('3.คีย์เทอม1 mlp'!$B22="","",'01.ข้อมูลเบื้องต้น'!$D$25))</f>
        <v/>
      </c>
      <c r="CL22" s="286"/>
      <c r="CM22" s="160"/>
      <c r="CN22" s="292" t="str">
        <f>IF('01.ข้อมูลเบื้องต้น'!$B$26="","",IF('3.คีย์เทอม1 mlp'!$B22="","",'01.ข้อมูลเบื้องต้น'!$B$26))</f>
        <v/>
      </c>
      <c r="CO22" s="291" t="str">
        <f>IF('01.ข้อมูลเบื้องต้น'!$C$26="","",IF('3.คีย์เทอม1 mlp'!$B22="","",'01.ข้อมูลเบื้องต้น'!$C$26))</f>
        <v/>
      </c>
      <c r="CP22" s="292" t="str">
        <f>IF('01.ข้อมูลเบื้องต้น'!$D$26="","",IF('3.คีย์เทอม1 mlp'!$B22="","",'01.ข้อมูลเบื้องต้น'!$D$26))</f>
        <v/>
      </c>
      <c r="CQ22" s="286"/>
      <c r="CR22" s="160"/>
      <c r="CS22" s="292" t="str">
        <f>IF('01.ข้อมูลเบื้องต้น'!$B$27="","",IF('3.คีย์เทอม1 mlp'!$B22="","",'01.ข้อมูลเบื้องต้น'!$B$27))</f>
        <v/>
      </c>
      <c r="CT22" s="291" t="str">
        <f>IF('01.ข้อมูลเบื้องต้น'!$C$27="","",IF('3.คีย์เทอม1 mlp'!$B22="","",'01.ข้อมูลเบื้องต้น'!$C$27))</f>
        <v/>
      </c>
      <c r="CU22" s="292" t="str">
        <f>IF('01.ข้อมูลเบื้องต้น'!$D$27="","",IF('3.คีย์เทอม1 mlp'!$B22="","",'01.ข้อมูลเบื้องต้น'!$D$27))</f>
        <v/>
      </c>
      <c r="CV22" s="286"/>
      <c r="CW22" s="160"/>
      <c r="CX22" s="292" t="str">
        <f>IF('01.ข้อมูลเบื้องต้น'!$B$28="","",IF('3.คีย์เทอม1 mlp'!$B22="","",'01.ข้อมูลเบื้องต้น'!$B$28))</f>
        <v/>
      </c>
      <c r="CY22" s="291" t="str">
        <f>IF('01.ข้อมูลเบื้องต้น'!$C$28="","",IF('3.คีย์เทอม1 mlp'!$B22="","",'01.ข้อมูลเบื้องต้น'!$C$28))</f>
        <v/>
      </c>
      <c r="CZ22" s="292" t="str">
        <f>IF('01.ข้อมูลเบื้องต้น'!$D$28="","",IF('3.คีย์เทอม1 mlp'!$B22="","",'01.ข้อมูลเบื้องต้น'!$D$28))</f>
        <v/>
      </c>
      <c r="DA22" s="286"/>
      <c r="DB22" s="160"/>
      <c r="DC22" s="288">
        <f t="shared" si="3"/>
        <v>819</v>
      </c>
      <c r="DD22" s="152">
        <f t="shared" si="4"/>
        <v>81.900000000000006</v>
      </c>
      <c r="DE22" s="293">
        <f>IF('2.ชื่อนักเรียน'!R24="มส","มส",IF('2.ชื่อนักเรียน'!R24="ย้าย","ย้าย",IF('2.ชื่อนักเรียน'!R24="ร","ร",IF(DD22="","",RANK(DD22,$DD$9:$DD$53,0)))))</f>
        <v>21</v>
      </c>
      <c r="DF22" s="293">
        <f t="shared" si="5"/>
        <v>10</v>
      </c>
      <c r="DH22" s="320" t="str">
        <f>IF('2.ชื่อนักเรียน'!$R24=",มส","มส",IF($DC22="","",IF(DH$5="","",IF(DH$5="SBMLD",SUM($BH22,$BM22,$BR22,$BW22,$CB22,$CG22,$CL22,$CQ22,$CV22,$DA22),$BH22))))</f>
        <v/>
      </c>
      <c r="DI22" s="299" t="str">
        <f>IF('2.ชื่อนักเรียน'!$R24=",มส","มส",IF($DH22="","",IF(DH$5="","",IF(DH$5="SBMLD",SUM($BI22,$BN22,$BS22,$BX22,$CC22,$CH22,$CM22,$CR22,$CW22,$DB22),$BI22))))</f>
        <v/>
      </c>
      <c r="DJ22" s="299" t="str">
        <f t="shared" si="6"/>
        <v/>
      </c>
      <c r="DK22" s="321" t="str">
        <f>IF('2.ชื่อนักเรียน'!$R24=",มส","มส",IF($DC22="","",IF(DK$5="","",IF(DK$5="SBMLD",SUM($BM22,$BR22,$BW22,$CB22,$CG22,$CL22,$CQ22,$CV22,$DA22),$BM22))))</f>
        <v/>
      </c>
      <c r="DL22" s="299" t="str">
        <f>IF('2.ชื่อนักเรียน'!$R24=",มส","มส",IF($DK22="","",IF(DK$5="","",IF(DK$5="SBMLD",SUM($BN22,$BS22,$BX22,$CC22,$CH22,$CM22,$CR22,$CW22,$DB22),$BN22))))</f>
        <v/>
      </c>
      <c r="DM22" s="299" t="str">
        <f t="shared" si="7"/>
        <v/>
      </c>
      <c r="DN22" s="321" t="str">
        <f>IF('2.ชื่อนักเรียน'!$R24=",มส","มส",IF($DC22="","",IF(DN$5="","",IF(DN$5="SBMLD",SUM($BR22,$BW22,$CB22,$CG22,$CL22,$CQ22,$CV22,$DA22),$BR22))))</f>
        <v/>
      </c>
      <c r="DO22" s="299" t="str">
        <f>IF('2.ชื่อนักเรียน'!$R24=",มส","มส",IF($DN22="","",IF(DN$5="","",IF(DN$5="SBMLD",SUM($BS22,$BX22,$CC22,$CH22,$CM22,$CR22,$CW22,$DB22),$BS22))))</f>
        <v/>
      </c>
      <c r="DP22" s="299" t="str">
        <f t="shared" si="8"/>
        <v/>
      </c>
      <c r="DQ22" s="321" t="str">
        <f>IF('2.ชื่อนักเรียน'!$R24=",มส","มส",IF($DC22="","",IF(DQ$5="","",IF(DQ$5="SBMLD",SUM($BW22,$CB22,$CG22,$CL22,$CQ22,$CV22,$DA22),$BW22))))</f>
        <v/>
      </c>
      <c r="DR22" s="299" t="str">
        <f>IF('2.ชื่อนักเรียน'!$R24=",มส","มส",IF($DQ22="","",IF(DQ$5="","",IF(DQ$5="SBMLD",SUM($BX22,$CC22,$CH22,$CM22,$CR22,$CW22,$DB22),$BX22))))</f>
        <v/>
      </c>
      <c r="DS22" s="299" t="str">
        <f t="shared" si="9"/>
        <v/>
      </c>
      <c r="DT22" s="299" t="str">
        <f>IF('2.ชื่อนักเรียน'!$R24=",มส","มส",IF($DC22="","",IF(DT$5="","",IF(DT$5="SBMLD",SUM($CB22,$CG22,$CL22,$CQ22,$CV22,$DA22),$CB22))))</f>
        <v/>
      </c>
      <c r="DU22" s="299" t="str">
        <f>IF('2.ชื่อนักเรียน'!$R24=",มส","มส",IF($DT22="","",IF(DT$5="","",IF(DT$5="SBMLD",SUM($CC22,$CH22,$CM22,$CR22,$CW22,$DB22),$CC22))))</f>
        <v/>
      </c>
      <c r="DV22" s="299" t="str">
        <f t="shared" si="10"/>
        <v/>
      </c>
      <c r="DW22" s="321" t="str">
        <f>IF('2.ชื่อนักเรียน'!$R24=",มส","มส",IF($DC22="","",IF(DW$5="","",IF(DW$5="SBMLD",SUM($CG22,$CL22,$CQ22,$CV22,$DA22),$CG22))))</f>
        <v/>
      </c>
      <c r="DX22" s="321" t="str">
        <f>IF('2.ชื่อนักเรียน'!$R24=",มส","มส",IF($DW22="","",IF(DW$5="","",IF(DW$5="SBMLD",SUM($CH22,$CM22,$CR22,$CW22,$DB22),$CH22))))</f>
        <v/>
      </c>
      <c r="DY22" s="299" t="str">
        <f t="shared" si="11"/>
        <v/>
      </c>
    </row>
    <row r="23" spans="1:129" s="102" customFormat="1" ht="17.25" customHeight="1" thickBot="1" x14ac:dyDescent="0.3">
      <c r="A23" s="278">
        <v>15</v>
      </c>
      <c r="B23" s="278" t="str">
        <f>IF('2.ชื่อนักเรียน'!E25="","",CONCATENATE('2.ชื่อนักเรียน'!E25,'2.ชื่อนักเรียน'!F25,'2.ชื่อนักเรียน'!G25,'2.ชื่อนักเรียน'!H25,'2.ชื่อนักเรียน'!I25,'2.ชื่อนักเรียน'!J25,'2.ชื่อนักเรียน'!K25,'2.ชื่อนักเรียน'!L25,'2.ชื่อนักเรียน'!M25,'2.ชื่อนักเรียน'!N25,'2.ชื่อนักเรียน'!O25,'2.ชื่อนักเรียน'!P25,'2.ชื่อนักเรียน'!Q25))</f>
        <v/>
      </c>
      <c r="C23" s="463" t="str">
        <f>IF('2.ชื่อนักเรียน'!B25="","",'2.ชื่อนักเรียน'!B25)</f>
        <v/>
      </c>
      <c r="D23" s="291" t="str">
        <f>IF('2.ชื่อนักเรียน'!C25="","",CONCATENATE(TRIM('2.ชื่อนักเรียน'!C25),"  ",'2.ชื่อนักเรียน'!D25))</f>
        <v/>
      </c>
      <c r="E23" s="292" t="str">
        <f>IF(B23="","",IF('01.ข้อมูลเบื้องต้น'!$J$2="","",'01.ข้อมูลเบื้องต้น'!$J$2))</f>
        <v/>
      </c>
      <c r="F23" s="291" t="str">
        <f>IF(B23="","",IF('01.ข้อมูลเบื้องต้น'!$K$4="","",'01.ข้อมูลเบื้องต้น'!$K$4))</f>
        <v/>
      </c>
      <c r="G23" s="292" t="str">
        <f>IF('01.ข้อมูลเบื้องต้น'!$B$36="","",IF('3.คีย์เทอม1 mlp'!$B23="","",'01.ข้อมูลเบื้องต้น'!$B$36))</f>
        <v/>
      </c>
      <c r="H23" s="291" t="str">
        <f>IF('01.ข้อมูลเบื้องต้น'!$C$36="","",IF('3.คีย์เทอม1 mlp'!$B23="","",'01.ข้อมูลเบื้องต้น'!$C$36))</f>
        <v/>
      </c>
      <c r="I23" s="292" t="str">
        <f>IF('01.ข้อมูลเบื้องต้น'!$D$36="","",IF('3.คีย์เทอม1 mlp'!$B23="","",'01.ข้อมูลเบื้องต้น'!$D$36))</f>
        <v/>
      </c>
      <c r="J23" s="286">
        <v>86</v>
      </c>
      <c r="K23" s="160"/>
      <c r="L23" s="292" t="str">
        <f>IF('01.ข้อมูลเบื้องต้น'!$B$37="","",IF('3.คีย์เทอม1 mlp'!$B23="","",'01.ข้อมูลเบื้องต้น'!$B$37))</f>
        <v/>
      </c>
      <c r="M23" s="291" t="str">
        <f>IF('01.ข้อมูลเบื้องต้น'!$C$37="","",IF('3.คีย์เทอม1 mlp'!$B23="","",'01.ข้อมูลเบื้องต้น'!$C$37))</f>
        <v/>
      </c>
      <c r="N23" s="292" t="str">
        <f>IF('01.ข้อมูลเบื้องต้น'!$D$37="","",IF('3.คีย์เทอม1 mlp'!$B23="","",'01.ข้อมูลเบื้องต้น'!$D$37))</f>
        <v/>
      </c>
      <c r="O23" s="287">
        <v>67</v>
      </c>
      <c r="P23" s="159"/>
      <c r="Q23" s="292" t="str">
        <f>IF('01.ข้อมูลเบื้องต้น'!$B$10="","",IF('3.คีย์เทอม1 mlp'!$B23="","",'01.ข้อมูลเบื้องต้น'!$B$10))</f>
        <v/>
      </c>
      <c r="R23" s="291" t="str">
        <f>IF('01.ข้อมูลเบื้องต้น'!$C$10="","",IF('3.คีย์เทอม1 mlp'!$B23="","",'01.ข้อมูลเบื้องต้น'!$C$10))</f>
        <v/>
      </c>
      <c r="S23" s="292" t="str">
        <f>IF('01.ข้อมูลเบื้องต้น'!$D$10="","",IF('3.คีย์เทอม1 mlp'!$B23="","",'01.ข้อมูลเบื้องต้น'!$D$10))</f>
        <v/>
      </c>
      <c r="T23" s="287">
        <v>73</v>
      </c>
      <c r="U23" s="159"/>
      <c r="V23" s="292" t="str">
        <f>IF('01.ข้อมูลเบื้องต้น'!$B$11="","",IF('3.คีย์เทอม1 mlp'!$B23="","",'01.ข้อมูลเบื้องต้น'!$B$11))</f>
        <v/>
      </c>
      <c r="W23" s="291" t="str">
        <f>IF('01.ข้อมูลเบื้องต้น'!$C$11="","",IF('3.คีย์เทอม1 mlp'!$B23="","",'01.ข้อมูลเบื้องต้น'!$C$11))</f>
        <v/>
      </c>
      <c r="X23" s="292" t="str">
        <f>IF('01.ข้อมูลเบื้องต้น'!$D$11="","",IF('3.คีย์เทอม1 mlp'!$B23="","",'01.ข้อมูลเบื้องต้น'!$D$11))</f>
        <v/>
      </c>
      <c r="Y23" s="286">
        <v>71</v>
      </c>
      <c r="Z23" s="160"/>
      <c r="AA23" s="292" t="str">
        <f>IF('01.ข้อมูลเบื้องต้น'!$B$12="","",IF('3.คีย์เทอม1 mlp'!$B23="","",'01.ข้อมูลเบื้องต้น'!$B$12))</f>
        <v/>
      </c>
      <c r="AB23" s="291" t="str">
        <f>IF('01.ข้อมูลเบื้องต้น'!$C$12="","",IF('3.คีย์เทอม1 mlp'!$B23="","",'01.ข้อมูลเบื้องต้น'!$C$12))</f>
        <v/>
      </c>
      <c r="AC23" s="292" t="str">
        <f>IF('01.ข้อมูลเบื้องต้น'!$D$12="","",IF('3.คีย์เทอม1 mlp'!$B23="","",'01.ข้อมูลเบื้องต้น'!$D$12))</f>
        <v/>
      </c>
      <c r="AD23" s="287">
        <v>77</v>
      </c>
      <c r="AE23" s="159"/>
      <c r="AF23" s="292" t="str">
        <f>IF('01.ข้อมูลเบื้องต้น'!$B$13="","",IF('3.คีย์เทอม1 mlp'!$B23="","",'01.ข้อมูลเบื้องต้น'!$B$13))</f>
        <v/>
      </c>
      <c r="AG23" s="291" t="str">
        <f>IF('01.ข้อมูลเบื้องต้น'!$C$13="","",IF('3.คีย์เทอม1 mlp'!$B23="","",'01.ข้อมูลเบื้องต้น'!$C$13))</f>
        <v/>
      </c>
      <c r="AH23" s="292" t="str">
        <f>IF('01.ข้อมูลเบื้องต้น'!$D$13="","",IF('3.คีย์เทอม1 mlp'!$B23="","",'01.ข้อมูลเบื้องต้น'!$D$13))</f>
        <v/>
      </c>
      <c r="AI23" s="287">
        <v>87</v>
      </c>
      <c r="AJ23" s="159"/>
      <c r="AK23" s="292" t="str">
        <f>IF('01.ข้อมูลเบื้องต้น'!$B$14="","",IF('3.คีย์เทอม1 mlp'!$B23="","",'01.ข้อมูลเบื้องต้น'!$B$14))</f>
        <v/>
      </c>
      <c r="AL23" s="291" t="str">
        <f>IF('01.ข้อมูลเบื้องต้น'!$C$14="","",IF('3.คีย์เทอม1 mlp'!$B23="","",'01.ข้อมูลเบื้องต้น'!$C$14))</f>
        <v/>
      </c>
      <c r="AM23" s="292" t="str">
        <f>IF('01.ข้อมูลเบื้องต้น'!$D$14="","",IF('3.คีย์เทอม1 mlp'!$B23="","",'01.ข้อมูลเบื้องต้น'!$D$14))</f>
        <v/>
      </c>
      <c r="AN23" s="287">
        <v>76</v>
      </c>
      <c r="AO23" s="159"/>
      <c r="AP23" s="292" t="str">
        <f>IF('01.ข้อมูลเบื้องต้น'!$B$15="","",IF('3.คีย์เทอม1 mlp'!$B23="","",'01.ข้อมูลเบื้องต้น'!$B$15))</f>
        <v/>
      </c>
      <c r="AQ23" s="291" t="str">
        <f>IF('01.ข้อมูลเบื้องต้น'!$C$15="","",IF('3.คีย์เทอม1 mlp'!$B23="","",'01.ข้อมูลเบื้องต้น'!$C$15))</f>
        <v/>
      </c>
      <c r="AR23" s="292" t="str">
        <f>IF('01.ข้อมูลเบื้องต้น'!$D$15="","",IF('3.คีย์เทอม1 mlp'!$B23="","",'01.ข้อมูลเบื้องต้น'!$D$15))</f>
        <v/>
      </c>
      <c r="AS23" s="287">
        <v>80</v>
      </c>
      <c r="AT23" s="159"/>
      <c r="AU23" s="292" t="str">
        <f>IF('01.ข้อมูลเบื้องต้น'!$B$16="","",IF('3.คีย์เทอม1 mlp'!$B23="","",'01.ข้อมูลเบื้องต้น'!$B$16))</f>
        <v/>
      </c>
      <c r="AV23" s="291" t="str">
        <f>IF('01.ข้อมูลเบื้องต้น'!$C$16="","",IF('3.คีย์เทอม1 mlp'!$B23="","",'01.ข้อมูลเบื้องต้น'!$C$16))</f>
        <v/>
      </c>
      <c r="AW23" s="292" t="str">
        <f>IF('01.ข้อมูลเบื้องต้น'!$D$16="","",IF('3.คีย์เทอม1 mlp'!$B23="","",'01.ข้อมูลเบื้องต้น'!$D$16))</f>
        <v/>
      </c>
      <c r="AX23" s="286">
        <v>60</v>
      </c>
      <c r="AY23" s="160"/>
      <c r="AZ23" s="292" t="str">
        <f>IF('01.ข้อมูลเบื้องต้น'!$B$17="","",IF('3.คีย์เทอม1 mlp'!$B23="","",'01.ข้อมูลเบื้องต้น'!$B$17))</f>
        <v/>
      </c>
      <c r="BA23" s="291" t="str">
        <f>IF('01.ข้อมูลเบื้องต้น'!$C$17="","",IF('3.คีย์เทอม1 mlp'!$B23="","",'01.ข้อมูลเบื้องต้น'!$C$17))</f>
        <v/>
      </c>
      <c r="BB23" s="292" t="str">
        <f>IF('01.ข้อมูลเบื้องต้น'!$D$17="","",IF('3.คีย์เทอม1 mlp'!$B23="","",'01.ข้อมูลเบื้องต้น'!$D$17))</f>
        <v/>
      </c>
      <c r="BC23" s="286"/>
      <c r="BD23" s="160"/>
      <c r="BE23" s="292" t="str">
        <f>IF('01.ข้อมูลเบื้องต้น'!$B$19="","",IF('3.คีย์เทอม1 mlp'!$B23="","",'01.ข้อมูลเบื้องต้น'!$B$19))</f>
        <v/>
      </c>
      <c r="BF23" s="291" t="str">
        <f>IF('01.ข้อมูลเบื้องต้น'!$C$19="","",IF('3.คีย์เทอม1 mlp'!$B23="","",'01.ข้อมูลเบื้องต้น'!$C$19))</f>
        <v/>
      </c>
      <c r="BG23" s="292" t="str">
        <f>IF('01.ข้อมูลเบื้องต้น'!$D$19="","",IF('3.คีย์เทอม1 mlp'!$B23="","",'01.ข้อมูลเบื้องต้น'!$D$19))</f>
        <v/>
      </c>
      <c r="BH23" s="287">
        <v>91</v>
      </c>
      <c r="BI23" s="160"/>
      <c r="BJ23" s="292" t="str">
        <f>IF('01.ข้อมูลเบื้องต้น'!$B$20="","",IF('3.คีย์เทอม1 mlp'!$B23="","",'01.ข้อมูลเบื้องต้น'!$B$20))</f>
        <v/>
      </c>
      <c r="BK23" s="291" t="str">
        <f>IF('01.ข้อมูลเบื้องต้น'!$C$20="","",IF('3.คีย์เทอม1 mlp'!$B23="","",'01.ข้อมูลเบื้องต้น'!$C$20))</f>
        <v/>
      </c>
      <c r="BL23" s="292" t="str">
        <f>IF('01.ข้อมูลเบื้องต้น'!$D$20="","",IF('3.คีย์เทอม1 mlp'!$B23="","",'01.ข้อมูลเบื้องต้น'!$D$20))</f>
        <v/>
      </c>
      <c r="BM23" s="286"/>
      <c r="BN23" s="159"/>
      <c r="BO23" s="292" t="str">
        <f>IF('01.ข้อมูลเบื้องต้น'!$B$21="","",IF('3.คีย์เทอม1 mlp'!$B23="","",'01.ข้อมูลเบื้องต้น'!$B$21))</f>
        <v/>
      </c>
      <c r="BP23" s="291" t="str">
        <f>IF('01.ข้อมูลเบื้องต้น'!$C$21="","",IF('3.คีย์เทอม1 mlp'!$B23="","",'01.ข้อมูลเบื้องต้น'!$C$21))</f>
        <v/>
      </c>
      <c r="BQ23" s="292" t="str">
        <f>IF('01.ข้อมูลเบื้องต้น'!$D$21="","",IF('3.คีย์เทอม1 mlp'!$B23="","",'01.ข้อมูลเบื้องต้น'!$D$21))</f>
        <v/>
      </c>
      <c r="BR23" s="286"/>
      <c r="BS23" s="160"/>
      <c r="BT23" s="292" t="str">
        <f>IF('01.ข้อมูลเบื้องต้น'!$B$22="","",IF('3.คีย์เทอม1 mlp'!$B23="","",'01.ข้อมูลเบื้องต้น'!$B$22))</f>
        <v/>
      </c>
      <c r="BU23" s="291" t="str">
        <f>IF('01.ข้อมูลเบื้องต้น'!$C$22="","",IF('3.คีย์เทอม1 mlp'!$B23="","",'01.ข้อมูลเบื้องต้น'!$C$22))</f>
        <v/>
      </c>
      <c r="BV23" s="292" t="str">
        <f>IF('01.ข้อมูลเบื้องต้น'!$D$22="","",IF('3.คีย์เทอม1 mlp'!$B23="","",'01.ข้อมูลเบื้องต้น'!$D$22))</f>
        <v/>
      </c>
      <c r="BW23" s="286"/>
      <c r="BX23" s="160"/>
      <c r="BY23" s="292" t="str">
        <f>IF('01.ข้อมูลเบื้องต้น'!$B$23="","",IF('3.คีย์เทอม1 mlp'!$B23="","",'01.ข้อมูลเบื้องต้น'!$B$23))</f>
        <v/>
      </c>
      <c r="BZ23" s="291" t="str">
        <f>IF('01.ข้อมูลเบื้องต้น'!$C$23="","",IF('3.คีย์เทอม1 mlp'!$B23="","",'01.ข้อมูลเบื้องต้น'!$C$23))</f>
        <v/>
      </c>
      <c r="CA23" s="292" t="str">
        <f>IF('01.ข้อมูลเบื้องต้น'!$D$23="","",IF('3.คีย์เทอม1 mlp'!$B23="","",'01.ข้อมูลเบื้องต้น'!$D$23))</f>
        <v/>
      </c>
      <c r="CB23" s="286"/>
      <c r="CC23" s="160"/>
      <c r="CD23" s="292" t="str">
        <f>IF('01.ข้อมูลเบื้องต้น'!$B$24="","",IF('3.คีย์เทอม1 mlp'!$B23="","",'01.ข้อมูลเบื้องต้น'!$B$24))</f>
        <v/>
      </c>
      <c r="CE23" s="291" t="str">
        <f>IF('01.ข้อมูลเบื้องต้น'!$C$24="","",IF('3.คีย์เทอม1 mlp'!$B23="","",'01.ข้อมูลเบื้องต้น'!$C$24))</f>
        <v/>
      </c>
      <c r="CF23" s="292" t="str">
        <f>IF('01.ข้อมูลเบื้องต้น'!$D$24="","",IF('3.คีย์เทอม1 mlp'!$B23="","",'01.ข้อมูลเบื้องต้น'!$D$24))</f>
        <v/>
      </c>
      <c r="CG23" s="286"/>
      <c r="CH23" s="160"/>
      <c r="CI23" s="292" t="str">
        <f>IF('01.ข้อมูลเบื้องต้น'!$B$25="","",IF('3.คีย์เทอม1 mlp'!$B23="","",'01.ข้อมูลเบื้องต้น'!$B$25))</f>
        <v/>
      </c>
      <c r="CJ23" s="291" t="str">
        <f>IF('01.ข้อมูลเบื้องต้น'!$C$25="","",IF('3.คีย์เทอม1 mlp'!$B23="","",'01.ข้อมูลเบื้องต้น'!$C$25))</f>
        <v/>
      </c>
      <c r="CK23" s="292" t="str">
        <f>IF('01.ข้อมูลเบื้องต้น'!$D$25="","",IF('3.คีย์เทอม1 mlp'!$B23="","",'01.ข้อมูลเบื้องต้น'!$D$25))</f>
        <v/>
      </c>
      <c r="CL23" s="286"/>
      <c r="CM23" s="160"/>
      <c r="CN23" s="292" t="str">
        <f>IF('01.ข้อมูลเบื้องต้น'!$B$26="","",IF('3.คีย์เทอม1 mlp'!$B23="","",'01.ข้อมูลเบื้องต้น'!$B$26))</f>
        <v/>
      </c>
      <c r="CO23" s="291" t="str">
        <f>IF('01.ข้อมูลเบื้องต้น'!$C$26="","",IF('3.คีย์เทอม1 mlp'!$B23="","",'01.ข้อมูลเบื้องต้น'!$C$26))</f>
        <v/>
      </c>
      <c r="CP23" s="292" t="str">
        <f>IF('01.ข้อมูลเบื้องต้น'!$D$26="","",IF('3.คีย์เทอม1 mlp'!$B23="","",'01.ข้อมูลเบื้องต้น'!$D$26))</f>
        <v/>
      </c>
      <c r="CQ23" s="286"/>
      <c r="CR23" s="160"/>
      <c r="CS23" s="292" t="str">
        <f>IF('01.ข้อมูลเบื้องต้น'!$B$27="","",IF('3.คีย์เทอม1 mlp'!$B23="","",'01.ข้อมูลเบื้องต้น'!$B$27))</f>
        <v/>
      </c>
      <c r="CT23" s="291" t="str">
        <f>IF('01.ข้อมูลเบื้องต้น'!$C$27="","",IF('3.คีย์เทอม1 mlp'!$B23="","",'01.ข้อมูลเบื้องต้น'!$C$27))</f>
        <v/>
      </c>
      <c r="CU23" s="292" t="str">
        <f>IF('01.ข้อมูลเบื้องต้น'!$D$27="","",IF('3.คีย์เทอม1 mlp'!$B23="","",'01.ข้อมูลเบื้องต้น'!$D$27))</f>
        <v/>
      </c>
      <c r="CV23" s="286"/>
      <c r="CW23" s="160"/>
      <c r="CX23" s="292" t="str">
        <f>IF('01.ข้อมูลเบื้องต้น'!$B$28="","",IF('3.คีย์เทอม1 mlp'!$B23="","",'01.ข้อมูลเบื้องต้น'!$B$28))</f>
        <v/>
      </c>
      <c r="CY23" s="291" t="str">
        <f>IF('01.ข้อมูลเบื้องต้น'!$C$28="","",IF('3.คีย์เทอม1 mlp'!$B23="","",'01.ข้อมูลเบื้องต้น'!$C$28))</f>
        <v/>
      </c>
      <c r="CZ23" s="292" t="str">
        <f>IF('01.ข้อมูลเบื้องต้น'!$D$28="","",IF('3.คีย์เทอม1 mlp'!$B23="","",'01.ข้อมูลเบื้องต้น'!$D$28))</f>
        <v/>
      </c>
      <c r="DA23" s="286"/>
      <c r="DB23" s="160"/>
      <c r="DC23" s="288">
        <f t="shared" si="3"/>
        <v>768</v>
      </c>
      <c r="DD23" s="152">
        <f t="shared" si="4"/>
        <v>76.8</v>
      </c>
      <c r="DE23" s="293">
        <f>IF('2.ชื่อนักเรียน'!R25="มส","มส",IF('2.ชื่อนักเรียน'!R25="ย้าย","ย้าย",IF('2.ชื่อนักเรียน'!R25="ร","ร",IF(DD23="","",RANK(DD23,$DD$9:$DD$53,0)))))</f>
        <v>28</v>
      </c>
      <c r="DF23" s="293">
        <f t="shared" si="5"/>
        <v>10</v>
      </c>
      <c r="DH23" s="322" t="str">
        <f>IF('2.ชื่อนักเรียน'!$R25=",มส","มส",IF($DC23="","",IF(DH$5="","",IF(DH$5="SBMLD",SUM($BH23,$BM23,$BR23,$BW23,$CB23,$CG23,$CL23,$CQ23,$CV23,$DA23),$BH23))))</f>
        <v/>
      </c>
      <c r="DI23" s="300" t="str">
        <f>IF('2.ชื่อนักเรียน'!$R25=",มส","มส",IF($DH23="","",IF(DH$5="","",IF(DH$5="SBMLD",SUM($BI23,$BN23,$BS23,$BX23,$CC23,$CH23,$CM23,$CR23,$CW23,$DB23),$BI23))))</f>
        <v/>
      </c>
      <c r="DJ23" s="300" t="str">
        <f t="shared" si="6"/>
        <v/>
      </c>
      <c r="DK23" s="323" t="str">
        <f>IF('2.ชื่อนักเรียน'!$R25=",มส","มส",IF($DC23="","",IF(DK$5="","",IF(DK$5="SBMLD",SUM($BM23,$BR23,$BW23,$CB23,$CG23,$CL23,$CQ23,$CV23,$DA23),$BM23))))</f>
        <v/>
      </c>
      <c r="DL23" s="300" t="str">
        <f>IF('2.ชื่อนักเรียน'!$R25=",มส","มส",IF($DK23="","",IF(DK$5="","",IF(DK$5="SBMLD",SUM($BN23,$BS23,$BX23,$CC23,$CH23,$CM23,$CR23,$CW23,$DB23),$BN23))))</f>
        <v/>
      </c>
      <c r="DM23" s="300" t="str">
        <f t="shared" si="7"/>
        <v/>
      </c>
      <c r="DN23" s="323" t="str">
        <f>IF('2.ชื่อนักเรียน'!$R25=",มส","มส",IF($DC23="","",IF(DN$5="","",IF(DN$5="SBMLD",SUM($BR23,$BW23,$CB23,$CG23,$CL23,$CQ23,$CV23,$DA23),$BR23))))</f>
        <v/>
      </c>
      <c r="DO23" s="300" t="str">
        <f>IF('2.ชื่อนักเรียน'!$R25=",มส","มส",IF($DN23="","",IF(DN$5="","",IF(DN$5="SBMLD",SUM($BS23,$BX23,$CC23,$CH23,$CM23,$CR23,$CW23,$DB23),$BS23))))</f>
        <v/>
      </c>
      <c r="DP23" s="300" t="str">
        <f t="shared" si="8"/>
        <v/>
      </c>
      <c r="DQ23" s="323" t="str">
        <f>IF('2.ชื่อนักเรียน'!$R25=",มส","มส",IF($DC23="","",IF(DQ$5="","",IF(DQ$5="SBMLD",SUM($BW23,$CB23,$CG23,$CL23,$CQ23,$CV23,$DA23),$BW23))))</f>
        <v/>
      </c>
      <c r="DR23" s="300" t="str">
        <f>IF('2.ชื่อนักเรียน'!$R25=",มส","มส",IF($DQ23="","",IF(DQ$5="","",IF(DQ$5="SBMLD",SUM($BX23,$CC23,$CH23,$CM23,$CR23,$CW23,$DB23),$BX23))))</f>
        <v/>
      </c>
      <c r="DS23" s="300" t="str">
        <f t="shared" si="9"/>
        <v/>
      </c>
      <c r="DT23" s="300" t="str">
        <f>IF('2.ชื่อนักเรียน'!$R25=",มส","มส",IF($DC23="","",IF(DT$5="","",IF(DT$5="SBMLD",SUM($CB23,$CG23,$CL23,$CQ23,$CV23,$DA23),$CB23))))</f>
        <v/>
      </c>
      <c r="DU23" s="300" t="str">
        <f>IF('2.ชื่อนักเรียน'!$R25=",มส","มส",IF($DT23="","",IF(DT$5="","",IF(DT$5="SBMLD",SUM($CC23,$CH23,$CM23,$CR23,$CW23,$DB23),$CC23))))</f>
        <v/>
      </c>
      <c r="DV23" s="300" t="str">
        <f t="shared" si="10"/>
        <v/>
      </c>
      <c r="DW23" s="323" t="str">
        <f>IF('2.ชื่อนักเรียน'!$R25=",มส","มส",IF($DC23="","",IF(DW$5="","",IF(DW$5="SBMLD",SUM($CG23,$CL23,$CQ23,$CV23,$DA23),$CG23))))</f>
        <v/>
      </c>
      <c r="DX23" s="323" t="str">
        <f>IF('2.ชื่อนักเรียน'!$R25=",มส","มส",IF($DW23="","",IF(DW$5="","",IF(DW$5="SBMLD",SUM($CH23,$CM23,$CR23,$CW23,$DB23),$CH23))))</f>
        <v/>
      </c>
      <c r="DY23" s="300" t="str">
        <f t="shared" si="11"/>
        <v/>
      </c>
    </row>
    <row r="24" spans="1:129" s="102" customFormat="1" ht="17.25" customHeight="1" thickTop="1" x14ac:dyDescent="0.25">
      <c r="A24" s="278">
        <v>16</v>
      </c>
      <c r="B24" s="278" t="str">
        <f>IF('2.ชื่อนักเรียน'!E26="","",CONCATENATE('2.ชื่อนักเรียน'!E26,'2.ชื่อนักเรียน'!F26,'2.ชื่อนักเรียน'!G26,'2.ชื่อนักเรียน'!H26,'2.ชื่อนักเรียน'!I26,'2.ชื่อนักเรียน'!J26,'2.ชื่อนักเรียน'!K26,'2.ชื่อนักเรียน'!L26,'2.ชื่อนักเรียน'!M26,'2.ชื่อนักเรียน'!N26,'2.ชื่อนักเรียน'!O26,'2.ชื่อนักเรียน'!P26,'2.ชื่อนักเรียน'!Q26))</f>
        <v/>
      </c>
      <c r="C24" s="463" t="str">
        <f>IF('2.ชื่อนักเรียน'!B26="","",'2.ชื่อนักเรียน'!B26)</f>
        <v/>
      </c>
      <c r="D24" s="291" t="str">
        <f>IF('2.ชื่อนักเรียน'!C26="","",CONCATENATE(TRIM('2.ชื่อนักเรียน'!C26),"  ",'2.ชื่อนักเรียน'!D26))</f>
        <v/>
      </c>
      <c r="E24" s="292" t="str">
        <f>IF(B24="","",IF('01.ข้อมูลเบื้องต้น'!$J$2="","",'01.ข้อมูลเบื้องต้น'!$J$2))</f>
        <v/>
      </c>
      <c r="F24" s="291" t="str">
        <f>IF(B24="","",IF('01.ข้อมูลเบื้องต้น'!$K$4="","",'01.ข้อมูลเบื้องต้น'!$K$4))</f>
        <v/>
      </c>
      <c r="G24" s="292" t="str">
        <f>IF('01.ข้อมูลเบื้องต้น'!$B$36="","",IF('3.คีย์เทอม1 mlp'!$B24="","",'01.ข้อมูลเบื้องต้น'!$B$36))</f>
        <v/>
      </c>
      <c r="H24" s="291" t="str">
        <f>IF('01.ข้อมูลเบื้องต้น'!$C$36="","",IF('3.คีย์เทอม1 mlp'!$B24="","",'01.ข้อมูลเบื้องต้น'!$C$36))</f>
        <v/>
      </c>
      <c r="I24" s="292" t="str">
        <f>IF('01.ข้อมูลเบื้องต้น'!$D$36="","",IF('3.คีย์เทอม1 mlp'!$B24="","",'01.ข้อมูลเบื้องต้น'!$D$36))</f>
        <v/>
      </c>
      <c r="J24" s="286">
        <v>81</v>
      </c>
      <c r="K24" s="160"/>
      <c r="L24" s="292" t="str">
        <f>IF('01.ข้อมูลเบื้องต้น'!$B$37="","",IF('3.คีย์เทอม1 mlp'!$B24="","",'01.ข้อมูลเบื้องต้น'!$B$37))</f>
        <v/>
      </c>
      <c r="M24" s="291" t="str">
        <f>IF('01.ข้อมูลเบื้องต้น'!$C$37="","",IF('3.คีย์เทอม1 mlp'!$B24="","",'01.ข้อมูลเบื้องต้น'!$C$37))</f>
        <v/>
      </c>
      <c r="N24" s="292" t="str">
        <f>IF('01.ข้อมูลเบื้องต้น'!$D$37="","",IF('3.คีย์เทอม1 mlp'!$B24="","",'01.ข้อมูลเบื้องต้น'!$D$37))</f>
        <v/>
      </c>
      <c r="O24" s="286">
        <v>80</v>
      </c>
      <c r="P24" s="160"/>
      <c r="Q24" s="292" t="str">
        <f>IF('01.ข้อมูลเบื้องต้น'!$B$10="","",IF('3.คีย์เทอม1 mlp'!$B24="","",'01.ข้อมูลเบื้องต้น'!$B$10))</f>
        <v/>
      </c>
      <c r="R24" s="291" t="str">
        <f>IF('01.ข้อมูลเบื้องต้น'!$C$10="","",IF('3.คีย์เทอม1 mlp'!$B24="","",'01.ข้อมูลเบื้องต้น'!$C$10))</f>
        <v/>
      </c>
      <c r="S24" s="292" t="str">
        <f>IF('01.ข้อมูลเบื้องต้น'!$D$10="","",IF('3.คีย์เทอม1 mlp'!$B24="","",'01.ข้อมูลเบื้องต้น'!$D$10))</f>
        <v/>
      </c>
      <c r="T24" s="286">
        <v>78</v>
      </c>
      <c r="U24" s="160"/>
      <c r="V24" s="292" t="str">
        <f>IF('01.ข้อมูลเบื้องต้น'!$B$11="","",IF('3.คีย์เทอม1 mlp'!$B24="","",'01.ข้อมูลเบื้องต้น'!$B$11))</f>
        <v/>
      </c>
      <c r="W24" s="291" t="str">
        <f>IF('01.ข้อมูลเบื้องต้น'!$C$11="","",IF('3.คีย์เทอม1 mlp'!$B24="","",'01.ข้อมูลเบื้องต้น'!$C$11))</f>
        <v/>
      </c>
      <c r="X24" s="292" t="str">
        <f>IF('01.ข้อมูลเบื้องต้น'!$D$11="","",IF('3.คีย์เทอม1 mlp'!$B24="","",'01.ข้อมูลเบื้องต้น'!$D$11))</f>
        <v/>
      </c>
      <c r="Y24" s="286">
        <v>78</v>
      </c>
      <c r="Z24" s="160"/>
      <c r="AA24" s="292" t="str">
        <f>IF('01.ข้อมูลเบื้องต้น'!$B$12="","",IF('3.คีย์เทอม1 mlp'!$B24="","",'01.ข้อมูลเบื้องต้น'!$B$12))</f>
        <v/>
      </c>
      <c r="AB24" s="291" t="str">
        <f>IF('01.ข้อมูลเบื้องต้น'!$C$12="","",IF('3.คีย์เทอม1 mlp'!$B24="","",'01.ข้อมูลเบื้องต้น'!$C$12))</f>
        <v/>
      </c>
      <c r="AC24" s="292" t="str">
        <f>IF('01.ข้อมูลเบื้องต้น'!$D$12="","",IF('3.คีย์เทอม1 mlp'!$B24="","",'01.ข้อมูลเบื้องต้น'!$D$12))</f>
        <v/>
      </c>
      <c r="AD24" s="286">
        <v>82</v>
      </c>
      <c r="AE24" s="160"/>
      <c r="AF24" s="292" t="str">
        <f>IF('01.ข้อมูลเบื้องต้น'!$B$13="","",IF('3.คีย์เทอม1 mlp'!$B24="","",'01.ข้อมูลเบื้องต้น'!$B$13))</f>
        <v/>
      </c>
      <c r="AG24" s="291" t="str">
        <f>IF('01.ข้อมูลเบื้องต้น'!$C$13="","",IF('3.คีย์เทอม1 mlp'!$B24="","",'01.ข้อมูลเบื้องต้น'!$C$13))</f>
        <v/>
      </c>
      <c r="AH24" s="292" t="str">
        <f>IF('01.ข้อมูลเบื้องต้น'!$D$13="","",IF('3.คีย์เทอม1 mlp'!$B24="","",'01.ข้อมูลเบื้องต้น'!$D$13))</f>
        <v/>
      </c>
      <c r="AI24" s="286">
        <v>92</v>
      </c>
      <c r="AJ24" s="160"/>
      <c r="AK24" s="292" t="str">
        <f>IF('01.ข้อมูลเบื้องต้น'!$B$14="","",IF('3.คีย์เทอม1 mlp'!$B24="","",'01.ข้อมูลเบื้องต้น'!$B$14))</f>
        <v/>
      </c>
      <c r="AL24" s="291" t="str">
        <f>IF('01.ข้อมูลเบื้องต้น'!$C$14="","",IF('3.คีย์เทอม1 mlp'!$B24="","",'01.ข้อมูลเบื้องต้น'!$C$14))</f>
        <v/>
      </c>
      <c r="AM24" s="292" t="str">
        <f>IF('01.ข้อมูลเบื้องต้น'!$D$14="","",IF('3.คีย์เทอม1 mlp'!$B24="","",'01.ข้อมูลเบื้องต้น'!$D$14))</f>
        <v/>
      </c>
      <c r="AN24" s="286">
        <v>80</v>
      </c>
      <c r="AO24" s="160"/>
      <c r="AP24" s="292" t="str">
        <f>IF('01.ข้อมูลเบื้องต้น'!$B$15="","",IF('3.คีย์เทอม1 mlp'!$B24="","",'01.ข้อมูลเบื้องต้น'!$B$15))</f>
        <v/>
      </c>
      <c r="AQ24" s="291" t="str">
        <f>IF('01.ข้อมูลเบื้องต้น'!$C$15="","",IF('3.คีย์เทอม1 mlp'!$B24="","",'01.ข้อมูลเบื้องต้น'!$C$15))</f>
        <v/>
      </c>
      <c r="AR24" s="292" t="str">
        <f>IF('01.ข้อมูลเบื้องต้น'!$D$15="","",IF('3.คีย์เทอม1 mlp'!$B24="","",'01.ข้อมูลเบื้องต้น'!$D$15))</f>
        <v/>
      </c>
      <c r="AS24" s="286">
        <v>78</v>
      </c>
      <c r="AT24" s="160"/>
      <c r="AU24" s="292" t="str">
        <f>IF('01.ข้อมูลเบื้องต้น'!$B$16="","",IF('3.คีย์เทอม1 mlp'!$B24="","",'01.ข้อมูลเบื้องต้น'!$B$16))</f>
        <v/>
      </c>
      <c r="AV24" s="291" t="str">
        <f>IF('01.ข้อมูลเบื้องต้น'!$C$16="","",IF('3.คีย์เทอม1 mlp'!$B24="","",'01.ข้อมูลเบื้องต้น'!$C$16))</f>
        <v/>
      </c>
      <c r="AW24" s="292" t="str">
        <f>IF('01.ข้อมูลเบื้องต้น'!$D$16="","",IF('3.คีย์เทอม1 mlp'!$B24="","",'01.ข้อมูลเบื้องต้น'!$D$16))</f>
        <v/>
      </c>
      <c r="AX24" s="286">
        <v>66</v>
      </c>
      <c r="AY24" s="160"/>
      <c r="AZ24" s="292" t="str">
        <f>IF('01.ข้อมูลเบื้องต้น'!$B$17="","",IF('3.คีย์เทอม1 mlp'!$B24="","",'01.ข้อมูลเบื้องต้น'!$B$17))</f>
        <v/>
      </c>
      <c r="BA24" s="291" t="str">
        <f>IF('01.ข้อมูลเบื้องต้น'!$C$17="","",IF('3.คีย์เทอม1 mlp'!$B24="","",'01.ข้อมูลเบื้องต้น'!$C$17))</f>
        <v/>
      </c>
      <c r="BB24" s="292" t="str">
        <f>IF('01.ข้อมูลเบื้องต้น'!$D$17="","",IF('3.คีย์เทอม1 mlp'!$B24="","",'01.ข้อมูลเบื้องต้น'!$D$17))</f>
        <v/>
      </c>
      <c r="BC24" s="286"/>
      <c r="BD24" s="160"/>
      <c r="BE24" s="292" t="str">
        <f>IF('01.ข้อมูลเบื้องต้น'!$B$19="","",IF('3.คีย์เทอม1 mlp'!$B24="","",'01.ข้อมูลเบื้องต้น'!$B$19))</f>
        <v/>
      </c>
      <c r="BF24" s="291" t="str">
        <f>IF('01.ข้อมูลเบื้องต้น'!$C$19="","",IF('3.คีย์เทอม1 mlp'!$B24="","",'01.ข้อมูลเบื้องต้น'!$C$19))</f>
        <v/>
      </c>
      <c r="BG24" s="292" t="str">
        <f>IF('01.ข้อมูลเบื้องต้น'!$D$19="","",IF('3.คีย์เทอม1 mlp'!$B24="","",'01.ข้อมูลเบื้องต้น'!$D$19))</f>
        <v/>
      </c>
      <c r="BH24" s="286">
        <v>97</v>
      </c>
      <c r="BI24" s="160"/>
      <c r="BJ24" s="292" t="str">
        <f>IF('01.ข้อมูลเบื้องต้น'!$B$20="","",IF('3.คีย์เทอม1 mlp'!$B24="","",'01.ข้อมูลเบื้องต้น'!$B$20))</f>
        <v/>
      </c>
      <c r="BK24" s="291" t="str">
        <f>IF('01.ข้อมูลเบื้องต้น'!$C$20="","",IF('3.คีย์เทอม1 mlp'!$B24="","",'01.ข้อมูลเบื้องต้น'!$C$20))</f>
        <v/>
      </c>
      <c r="BL24" s="292" t="str">
        <f>IF('01.ข้อมูลเบื้องต้น'!$D$20="","",IF('3.คีย์เทอม1 mlp'!$B24="","",'01.ข้อมูลเบื้องต้น'!$D$20))</f>
        <v/>
      </c>
      <c r="BM24" s="287"/>
      <c r="BN24" s="160"/>
      <c r="BO24" s="292" t="str">
        <f>IF('01.ข้อมูลเบื้องต้น'!$B$21="","",IF('3.คีย์เทอม1 mlp'!$B24="","",'01.ข้อมูลเบื้องต้น'!$B$21))</f>
        <v/>
      </c>
      <c r="BP24" s="291" t="str">
        <f>IF('01.ข้อมูลเบื้องต้น'!$C$21="","",IF('3.คีย์เทอม1 mlp'!$B24="","",'01.ข้อมูลเบื้องต้น'!$C$21))</f>
        <v/>
      </c>
      <c r="BQ24" s="292" t="str">
        <f>IF('01.ข้อมูลเบื้องต้น'!$D$21="","",IF('3.คีย์เทอม1 mlp'!$B24="","",'01.ข้อมูลเบื้องต้น'!$D$21))</f>
        <v/>
      </c>
      <c r="BR24" s="286"/>
      <c r="BS24" s="160"/>
      <c r="BT24" s="292" t="str">
        <f>IF('01.ข้อมูลเบื้องต้น'!$B$22="","",IF('3.คีย์เทอม1 mlp'!$B24="","",'01.ข้อมูลเบื้องต้น'!$B$22))</f>
        <v/>
      </c>
      <c r="BU24" s="291" t="str">
        <f>IF('01.ข้อมูลเบื้องต้น'!$C$22="","",IF('3.คีย์เทอม1 mlp'!$B24="","",'01.ข้อมูลเบื้องต้น'!$C$22))</f>
        <v/>
      </c>
      <c r="BV24" s="292" t="str">
        <f>IF('01.ข้อมูลเบื้องต้น'!$D$22="","",IF('3.คีย์เทอม1 mlp'!$B24="","",'01.ข้อมูลเบื้องต้น'!$D$22))</f>
        <v/>
      </c>
      <c r="BW24" s="286"/>
      <c r="BX24" s="160"/>
      <c r="BY24" s="292" t="str">
        <f>IF('01.ข้อมูลเบื้องต้น'!$B$23="","",IF('3.คีย์เทอม1 mlp'!$B24="","",'01.ข้อมูลเบื้องต้น'!$B$23))</f>
        <v/>
      </c>
      <c r="BZ24" s="291" t="str">
        <f>IF('01.ข้อมูลเบื้องต้น'!$C$23="","",IF('3.คีย์เทอม1 mlp'!$B24="","",'01.ข้อมูลเบื้องต้น'!$C$23))</f>
        <v/>
      </c>
      <c r="CA24" s="292" t="str">
        <f>IF('01.ข้อมูลเบื้องต้น'!$D$23="","",IF('3.คีย์เทอม1 mlp'!$B24="","",'01.ข้อมูลเบื้องต้น'!$D$23))</f>
        <v/>
      </c>
      <c r="CB24" s="286"/>
      <c r="CC24" s="160"/>
      <c r="CD24" s="292" t="str">
        <f>IF('01.ข้อมูลเบื้องต้น'!$B$24="","",IF('3.คีย์เทอม1 mlp'!$B24="","",'01.ข้อมูลเบื้องต้น'!$B$24))</f>
        <v/>
      </c>
      <c r="CE24" s="291" t="str">
        <f>IF('01.ข้อมูลเบื้องต้น'!$C$24="","",IF('3.คีย์เทอม1 mlp'!$B24="","",'01.ข้อมูลเบื้องต้น'!$C$24))</f>
        <v/>
      </c>
      <c r="CF24" s="292" t="str">
        <f>IF('01.ข้อมูลเบื้องต้น'!$D$24="","",IF('3.คีย์เทอม1 mlp'!$B24="","",'01.ข้อมูลเบื้องต้น'!$D$24))</f>
        <v/>
      </c>
      <c r="CG24" s="286"/>
      <c r="CH24" s="160"/>
      <c r="CI24" s="292" t="str">
        <f>IF('01.ข้อมูลเบื้องต้น'!$B$25="","",IF('3.คีย์เทอม1 mlp'!$B24="","",'01.ข้อมูลเบื้องต้น'!$B$25))</f>
        <v/>
      </c>
      <c r="CJ24" s="291" t="str">
        <f>IF('01.ข้อมูลเบื้องต้น'!$C$25="","",IF('3.คีย์เทอม1 mlp'!$B24="","",'01.ข้อมูลเบื้องต้น'!$C$25))</f>
        <v/>
      </c>
      <c r="CK24" s="292" t="str">
        <f>IF('01.ข้อมูลเบื้องต้น'!$D$25="","",IF('3.คีย์เทอม1 mlp'!$B24="","",'01.ข้อมูลเบื้องต้น'!$D$25))</f>
        <v/>
      </c>
      <c r="CL24" s="286"/>
      <c r="CM24" s="160"/>
      <c r="CN24" s="292" t="str">
        <f>IF('01.ข้อมูลเบื้องต้น'!$B$26="","",IF('3.คีย์เทอม1 mlp'!$B24="","",'01.ข้อมูลเบื้องต้น'!$B$26))</f>
        <v/>
      </c>
      <c r="CO24" s="291" t="str">
        <f>IF('01.ข้อมูลเบื้องต้น'!$C$26="","",IF('3.คีย์เทอม1 mlp'!$B24="","",'01.ข้อมูลเบื้องต้น'!$C$26))</f>
        <v/>
      </c>
      <c r="CP24" s="292" t="str">
        <f>IF('01.ข้อมูลเบื้องต้น'!$D$26="","",IF('3.คีย์เทอม1 mlp'!$B24="","",'01.ข้อมูลเบื้องต้น'!$D$26))</f>
        <v/>
      </c>
      <c r="CQ24" s="286"/>
      <c r="CR24" s="160"/>
      <c r="CS24" s="292" t="str">
        <f>IF('01.ข้อมูลเบื้องต้น'!$B$27="","",IF('3.คีย์เทอม1 mlp'!$B24="","",'01.ข้อมูลเบื้องต้น'!$B$27))</f>
        <v/>
      </c>
      <c r="CT24" s="291" t="str">
        <f>IF('01.ข้อมูลเบื้องต้น'!$C$27="","",IF('3.คีย์เทอม1 mlp'!$B24="","",'01.ข้อมูลเบื้องต้น'!$C$27))</f>
        <v/>
      </c>
      <c r="CU24" s="292" t="str">
        <f>IF('01.ข้อมูลเบื้องต้น'!$D$27="","",IF('3.คีย์เทอม1 mlp'!$B24="","",'01.ข้อมูลเบื้องต้น'!$D$27))</f>
        <v/>
      </c>
      <c r="CV24" s="286"/>
      <c r="CW24" s="160"/>
      <c r="CX24" s="292" t="str">
        <f>IF('01.ข้อมูลเบื้องต้น'!$B$28="","",IF('3.คีย์เทอม1 mlp'!$B24="","",'01.ข้อมูลเบื้องต้น'!$B$28))</f>
        <v/>
      </c>
      <c r="CY24" s="291" t="str">
        <f>IF('01.ข้อมูลเบื้องต้น'!$C$28="","",IF('3.คีย์เทอม1 mlp'!$B24="","",'01.ข้อมูลเบื้องต้น'!$C$28))</f>
        <v/>
      </c>
      <c r="CZ24" s="292" t="str">
        <f>IF('01.ข้อมูลเบื้องต้น'!$D$28="","",IF('3.คีย์เทอม1 mlp'!$B24="","",'01.ข้อมูลเบื้องต้น'!$D$28))</f>
        <v/>
      </c>
      <c r="DA24" s="286"/>
      <c r="DB24" s="160"/>
      <c r="DC24" s="288">
        <f t="shared" si="3"/>
        <v>812</v>
      </c>
      <c r="DD24" s="152">
        <f t="shared" si="4"/>
        <v>81.2</v>
      </c>
      <c r="DE24" s="293">
        <f>IF('2.ชื่อนักเรียน'!R26="มส","มส",IF('2.ชื่อนักเรียน'!R26="ย้าย","ย้าย",IF('2.ชื่อนักเรียน'!R26="ร","ร",IF(DD24="","",RANK(DD24,$DD$9:$DD$53,0)))))</f>
        <v>24</v>
      </c>
      <c r="DF24" s="293">
        <f t="shared" si="5"/>
        <v>10</v>
      </c>
      <c r="DH24" s="324" t="str">
        <f>IF('2.ชื่อนักเรียน'!$R26=",มส","มส",IF($DC24="","",IF(DH$5="","",IF(DH$5="SBMLD",SUM($BH24,$BM24,$BR24,$BW24,$CB24,$CG24,$CL24,$CQ24,$CV24,$DA24),$BH24))))</f>
        <v/>
      </c>
      <c r="DI24" s="301" t="str">
        <f>IF('2.ชื่อนักเรียน'!$R26=",มส","มส",IF($DH24="","",IF(DH$5="","",IF(DH$5="SBMLD",SUM($BI24,$BN24,$BS24,$BX24,$CC24,$CH24,$CM24,$CR24,$CW24,$DB24),$BI24))))</f>
        <v/>
      </c>
      <c r="DJ24" s="301" t="str">
        <f t="shared" si="6"/>
        <v/>
      </c>
      <c r="DK24" s="325" t="str">
        <f>IF('2.ชื่อนักเรียน'!$R26=",มส","มส",IF($DC24="","",IF(DK$5="","",IF(DK$5="SBMLD",SUM($BM24,$BR24,$BW24,$CB24,$CG24,$CL24,$CQ24,$CV24,$DA24),$BM24))))</f>
        <v/>
      </c>
      <c r="DL24" s="301" t="str">
        <f>IF('2.ชื่อนักเรียน'!$R26=",มส","มส",IF($DK24="","",IF(DK$5="","",IF(DK$5="SBMLD",SUM($BN24,$BS24,$BX24,$CC24,$CH24,$CM24,$CR24,$CW24,$DB24),$BN24))))</f>
        <v/>
      </c>
      <c r="DM24" s="301" t="str">
        <f t="shared" si="7"/>
        <v/>
      </c>
      <c r="DN24" s="325" t="str">
        <f>IF('2.ชื่อนักเรียน'!$R26=",มส","มส",IF($DC24="","",IF(DN$5="","",IF(DN$5="SBMLD",SUM($BR24,$BW24,$CB24,$CG24,$CL24,$CQ24,$CV24,$DA24),$BR24))))</f>
        <v/>
      </c>
      <c r="DO24" s="301" t="str">
        <f>IF('2.ชื่อนักเรียน'!$R26=",มส","มส",IF($DN24="","",IF(DN$5="","",IF(DN$5="SBMLD",SUM($BS24,$BX24,$CC24,$CH24,$CM24,$CR24,$CW24,$DB24),$BS24))))</f>
        <v/>
      </c>
      <c r="DP24" s="301" t="str">
        <f t="shared" si="8"/>
        <v/>
      </c>
      <c r="DQ24" s="325" t="str">
        <f>IF('2.ชื่อนักเรียน'!$R26=",มส","มส",IF($DC24="","",IF(DQ$5="","",IF(DQ$5="SBMLD",SUM($BW24,$CB24,$CG24,$CL24,$CQ24,$CV24,$DA24),$BW24))))</f>
        <v/>
      </c>
      <c r="DR24" s="301" t="str">
        <f>IF('2.ชื่อนักเรียน'!$R26=",มส","มส",IF($DQ24="","",IF(DQ$5="","",IF(DQ$5="SBMLD",SUM($BX24,$CC24,$CH24,$CM24,$CR24,$CW24,$DB24),$BX24))))</f>
        <v/>
      </c>
      <c r="DS24" s="301" t="str">
        <f t="shared" si="9"/>
        <v/>
      </c>
      <c r="DT24" s="301" t="str">
        <f>IF('2.ชื่อนักเรียน'!$R26=",มส","มส",IF($DC24="","",IF(DT$5="","",IF(DT$5="SBMLD",SUM($CB24,$CG24,$CL24,$CQ24,$CV24,$DA24),$CB24))))</f>
        <v/>
      </c>
      <c r="DU24" s="301" t="str">
        <f>IF('2.ชื่อนักเรียน'!$R26=",มส","มส",IF($DT24="","",IF(DT$5="","",IF(DT$5="SBMLD",SUM($CC24,$CH24,$CM24,$CR24,$CW24,$DB24),$CC24))))</f>
        <v/>
      </c>
      <c r="DV24" s="301" t="str">
        <f t="shared" si="10"/>
        <v/>
      </c>
      <c r="DW24" s="325" t="str">
        <f>IF('2.ชื่อนักเรียน'!$R26=",มส","มส",IF($DC24="","",IF(DW$5="","",IF(DW$5="SBMLD",SUM($CG24,$CL24,$CQ24,$CV24,$DA24),$CG24))))</f>
        <v/>
      </c>
      <c r="DX24" s="325" t="str">
        <f>IF('2.ชื่อนักเรียน'!$R26=",มส","มส",IF($DW24="","",IF(DW$5="","",IF(DW$5="SBMLD",SUM($CH24,$CM24,$CR24,$CW24,$DB24),$CH24))))</f>
        <v/>
      </c>
      <c r="DY24" s="301" t="str">
        <f t="shared" si="11"/>
        <v/>
      </c>
    </row>
    <row r="25" spans="1:129" s="102" customFormat="1" ht="17.25" customHeight="1" x14ac:dyDescent="0.25">
      <c r="A25" s="278">
        <v>17</v>
      </c>
      <c r="B25" s="278" t="str">
        <f>IF('2.ชื่อนักเรียน'!E27="","",CONCATENATE('2.ชื่อนักเรียน'!E27,'2.ชื่อนักเรียน'!F27,'2.ชื่อนักเรียน'!G27,'2.ชื่อนักเรียน'!H27,'2.ชื่อนักเรียน'!I27,'2.ชื่อนักเรียน'!J27,'2.ชื่อนักเรียน'!K27,'2.ชื่อนักเรียน'!L27,'2.ชื่อนักเรียน'!M27,'2.ชื่อนักเรียน'!N27,'2.ชื่อนักเรียน'!O27,'2.ชื่อนักเรียน'!P27,'2.ชื่อนักเรียน'!Q27))</f>
        <v/>
      </c>
      <c r="C25" s="463" t="str">
        <f>IF('2.ชื่อนักเรียน'!B27="","",'2.ชื่อนักเรียน'!B27)</f>
        <v/>
      </c>
      <c r="D25" s="291" t="str">
        <f>IF('2.ชื่อนักเรียน'!C27="","",CONCATENATE(TRIM('2.ชื่อนักเรียน'!C27),"  ",'2.ชื่อนักเรียน'!D27))</f>
        <v/>
      </c>
      <c r="E25" s="292" t="str">
        <f>IF(B25="","",IF('01.ข้อมูลเบื้องต้น'!$J$2="","",'01.ข้อมูลเบื้องต้น'!$J$2))</f>
        <v/>
      </c>
      <c r="F25" s="291" t="str">
        <f>IF(B25="","",IF('01.ข้อมูลเบื้องต้น'!$K$4="","",'01.ข้อมูลเบื้องต้น'!$K$4))</f>
        <v/>
      </c>
      <c r="G25" s="292" t="str">
        <f>IF('01.ข้อมูลเบื้องต้น'!$B$36="","",IF('3.คีย์เทอม1 mlp'!$B25="","",'01.ข้อมูลเบื้องต้น'!$B$36))</f>
        <v/>
      </c>
      <c r="H25" s="291" t="str">
        <f>IF('01.ข้อมูลเบื้องต้น'!$C$36="","",IF('3.คีย์เทอม1 mlp'!$B25="","",'01.ข้อมูลเบื้องต้น'!$C$36))</f>
        <v/>
      </c>
      <c r="I25" s="292" t="str">
        <f>IF('01.ข้อมูลเบื้องต้น'!$D$36="","",IF('3.คีย์เทอม1 mlp'!$B25="","",'01.ข้อมูลเบื้องต้น'!$D$36))</f>
        <v/>
      </c>
      <c r="J25" s="286">
        <v>85</v>
      </c>
      <c r="K25" s="160"/>
      <c r="L25" s="292" t="str">
        <f>IF('01.ข้อมูลเบื้องต้น'!$B$37="","",IF('3.คีย์เทอม1 mlp'!$B25="","",'01.ข้อมูลเบื้องต้น'!$B$37))</f>
        <v/>
      </c>
      <c r="M25" s="291" t="str">
        <f>IF('01.ข้อมูลเบื้องต้น'!$C$37="","",IF('3.คีย์เทอม1 mlp'!$B25="","",'01.ข้อมูลเบื้องต้น'!$C$37))</f>
        <v/>
      </c>
      <c r="N25" s="292" t="str">
        <f>IF('01.ข้อมูลเบื้องต้น'!$D$37="","",IF('3.คีย์เทอม1 mlp'!$B25="","",'01.ข้อมูลเบื้องต้น'!$D$37))</f>
        <v/>
      </c>
      <c r="O25" s="287">
        <v>78</v>
      </c>
      <c r="P25" s="159"/>
      <c r="Q25" s="292" t="str">
        <f>IF('01.ข้อมูลเบื้องต้น'!$B$10="","",IF('3.คีย์เทอม1 mlp'!$B25="","",'01.ข้อมูลเบื้องต้น'!$B$10))</f>
        <v/>
      </c>
      <c r="R25" s="291" t="str">
        <f>IF('01.ข้อมูลเบื้องต้น'!$C$10="","",IF('3.คีย์เทอม1 mlp'!$B25="","",'01.ข้อมูลเบื้องต้น'!$C$10))</f>
        <v/>
      </c>
      <c r="S25" s="292" t="str">
        <f>IF('01.ข้อมูลเบื้องต้น'!$D$10="","",IF('3.คีย์เทอม1 mlp'!$B25="","",'01.ข้อมูลเบื้องต้น'!$D$10))</f>
        <v/>
      </c>
      <c r="T25" s="287">
        <v>75</v>
      </c>
      <c r="U25" s="159"/>
      <c r="V25" s="292" t="str">
        <f>IF('01.ข้อมูลเบื้องต้น'!$B$11="","",IF('3.คีย์เทอม1 mlp'!$B25="","",'01.ข้อมูลเบื้องต้น'!$B$11))</f>
        <v/>
      </c>
      <c r="W25" s="291" t="str">
        <f>IF('01.ข้อมูลเบื้องต้น'!$C$11="","",IF('3.คีย์เทอม1 mlp'!$B25="","",'01.ข้อมูลเบื้องต้น'!$C$11))</f>
        <v/>
      </c>
      <c r="X25" s="292" t="str">
        <f>IF('01.ข้อมูลเบื้องต้น'!$D$11="","",IF('3.คีย์เทอม1 mlp'!$B25="","",'01.ข้อมูลเบื้องต้น'!$D$11))</f>
        <v/>
      </c>
      <c r="Y25" s="286">
        <v>76</v>
      </c>
      <c r="Z25" s="160"/>
      <c r="AA25" s="292" t="str">
        <f>IF('01.ข้อมูลเบื้องต้น'!$B$12="","",IF('3.คีย์เทอม1 mlp'!$B25="","",'01.ข้อมูลเบื้องต้น'!$B$12))</f>
        <v/>
      </c>
      <c r="AB25" s="291" t="str">
        <f>IF('01.ข้อมูลเบื้องต้น'!$C$12="","",IF('3.คีย์เทอม1 mlp'!$B25="","",'01.ข้อมูลเบื้องต้น'!$C$12))</f>
        <v/>
      </c>
      <c r="AC25" s="292" t="str">
        <f>IF('01.ข้อมูลเบื้องต้น'!$D$12="","",IF('3.คีย์เทอม1 mlp'!$B25="","",'01.ข้อมูลเบื้องต้น'!$D$12))</f>
        <v/>
      </c>
      <c r="AD25" s="287">
        <v>83</v>
      </c>
      <c r="AE25" s="159"/>
      <c r="AF25" s="292" t="str">
        <f>IF('01.ข้อมูลเบื้องต้น'!$B$13="","",IF('3.คีย์เทอม1 mlp'!$B25="","",'01.ข้อมูลเบื้องต้น'!$B$13))</f>
        <v/>
      </c>
      <c r="AG25" s="291" t="str">
        <f>IF('01.ข้อมูลเบื้องต้น'!$C$13="","",IF('3.คีย์เทอม1 mlp'!$B25="","",'01.ข้อมูลเบื้องต้น'!$C$13))</f>
        <v/>
      </c>
      <c r="AH25" s="292" t="str">
        <f>IF('01.ข้อมูลเบื้องต้น'!$D$13="","",IF('3.คีย์เทอม1 mlp'!$B25="","",'01.ข้อมูลเบื้องต้น'!$D$13))</f>
        <v/>
      </c>
      <c r="AI25" s="287">
        <v>91</v>
      </c>
      <c r="AJ25" s="159"/>
      <c r="AK25" s="292" t="str">
        <f>IF('01.ข้อมูลเบื้องต้น'!$B$14="","",IF('3.คีย์เทอม1 mlp'!$B25="","",'01.ข้อมูลเบื้องต้น'!$B$14))</f>
        <v/>
      </c>
      <c r="AL25" s="291" t="str">
        <f>IF('01.ข้อมูลเบื้องต้น'!$C$14="","",IF('3.คีย์เทอม1 mlp'!$B25="","",'01.ข้อมูลเบื้องต้น'!$C$14))</f>
        <v/>
      </c>
      <c r="AM25" s="292" t="str">
        <f>IF('01.ข้อมูลเบื้องต้น'!$D$14="","",IF('3.คีย์เทอม1 mlp'!$B25="","",'01.ข้อมูลเบื้องต้น'!$D$14))</f>
        <v/>
      </c>
      <c r="AN25" s="287">
        <v>83</v>
      </c>
      <c r="AO25" s="159"/>
      <c r="AP25" s="292" t="str">
        <f>IF('01.ข้อมูลเบื้องต้น'!$B$15="","",IF('3.คีย์เทอม1 mlp'!$B25="","",'01.ข้อมูลเบื้องต้น'!$B$15))</f>
        <v/>
      </c>
      <c r="AQ25" s="291" t="str">
        <f>IF('01.ข้อมูลเบื้องต้น'!$C$15="","",IF('3.คีย์เทอม1 mlp'!$B25="","",'01.ข้อมูลเบื้องต้น'!$C$15))</f>
        <v/>
      </c>
      <c r="AR25" s="292" t="str">
        <f>IF('01.ข้อมูลเบื้องต้น'!$D$15="","",IF('3.คีย์เทอม1 mlp'!$B25="","",'01.ข้อมูลเบื้องต้น'!$D$15))</f>
        <v/>
      </c>
      <c r="AS25" s="287">
        <v>77</v>
      </c>
      <c r="AT25" s="159"/>
      <c r="AU25" s="292" t="str">
        <f>IF('01.ข้อมูลเบื้องต้น'!$B$16="","",IF('3.คีย์เทอม1 mlp'!$B25="","",'01.ข้อมูลเบื้องต้น'!$B$16))</f>
        <v/>
      </c>
      <c r="AV25" s="291" t="str">
        <f>IF('01.ข้อมูลเบื้องต้น'!$C$16="","",IF('3.คีย์เทอม1 mlp'!$B25="","",'01.ข้อมูลเบื้องต้น'!$C$16))</f>
        <v/>
      </c>
      <c r="AW25" s="292" t="str">
        <f>IF('01.ข้อมูลเบื้องต้น'!$D$16="","",IF('3.คีย์เทอม1 mlp'!$B25="","",'01.ข้อมูลเบื้องต้น'!$D$16))</f>
        <v/>
      </c>
      <c r="AX25" s="286">
        <v>95</v>
      </c>
      <c r="AY25" s="160"/>
      <c r="AZ25" s="292" t="str">
        <f>IF('01.ข้อมูลเบื้องต้น'!$B$17="","",IF('3.คีย์เทอม1 mlp'!$B25="","",'01.ข้อมูลเบื้องต้น'!$B$17))</f>
        <v/>
      </c>
      <c r="BA25" s="291" t="str">
        <f>IF('01.ข้อมูลเบื้องต้น'!$C$17="","",IF('3.คีย์เทอม1 mlp'!$B25="","",'01.ข้อมูลเบื้องต้น'!$C$17))</f>
        <v/>
      </c>
      <c r="BB25" s="292" t="str">
        <f>IF('01.ข้อมูลเบื้องต้น'!$D$17="","",IF('3.คีย์เทอม1 mlp'!$B25="","",'01.ข้อมูลเบื้องต้น'!$D$17))</f>
        <v/>
      </c>
      <c r="BC25" s="286"/>
      <c r="BD25" s="160"/>
      <c r="BE25" s="292" t="str">
        <f>IF('01.ข้อมูลเบื้องต้น'!$B$19="","",IF('3.คีย์เทอม1 mlp'!$B25="","",'01.ข้อมูลเบื้องต้น'!$B$19))</f>
        <v/>
      </c>
      <c r="BF25" s="291" t="str">
        <f>IF('01.ข้อมูลเบื้องต้น'!$C$19="","",IF('3.คีย์เทอม1 mlp'!$B25="","",'01.ข้อมูลเบื้องต้น'!$C$19))</f>
        <v/>
      </c>
      <c r="BG25" s="292" t="str">
        <f>IF('01.ข้อมูลเบื้องต้น'!$D$19="","",IF('3.คีย์เทอม1 mlp'!$B25="","",'01.ข้อมูลเบื้องต้น'!$D$19))</f>
        <v/>
      </c>
      <c r="BH25" s="287">
        <v>98</v>
      </c>
      <c r="BI25" s="160"/>
      <c r="BJ25" s="292" t="str">
        <f>IF('01.ข้อมูลเบื้องต้น'!$B$20="","",IF('3.คีย์เทอม1 mlp'!$B25="","",'01.ข้อมูลเบื้องต้น'!$B$20))</f>
        <v/>
      </c>
      <c r="BK25" s="291" t="str">
        <f>IF('01.ข้อมูลเบื้องต้น'!$C$20="","",IF('3.คีย์เทอม1 mlp'!$B25="","",'01.ข้อมูลเบื้องต้น'!$C$20))</f>
        <v/>
      </c>
      <c r="BL25" s="292" t="str">
        <f>IF('01.ข้อมูลเบื้องต้น'!$D$20="","",IF('3.คีย์เทอม1 mlp'!$B25="","",'01.ข้อมูลเบื้องต้น'!$D$20))</f>
        <v/>
      </c>
      <c r="BM25" s="286"/>
      <c r="BN25" s="159"/>
      <c r="BO25" s="292" t="str">
        <f>IF('01.ข้อมูลเบื้องต้น'!$B$21="","",IF('3.คีย์เทอม1 mlp'!$B25="","",'01.ข้อมูลเบื้องต้น'!$B$21))</f>
        <v/>
      </c>
      <c r="BP25" s="291" t="str">
        <f>IF('01.ข้อมูลเบื้องต้น'!$C$21="","",IF('3.คีย์เทอม1 mlp'!$B25="","",'01.ข้อมูลเบื้องต้น'!$C$21))</f>
        <v/>
      </c>
      <c r="BQ25" s="292" t="str">
        <f>IF('01.ข้อมูลเบื้องต้น'!$D$21="","",IF('3.คีย์เทอม1 mlp'!$B25="","",'01.ข้อมูลเบื้องต้น'!$D$21))</f>
        <v/>
      </c>
      <c r="BR25" s="286"/>
      <c r="BS25" s="160"/>
      <c r="BT25" s="292" t="str">
        <f>IF('01.ข้อมูลเบื้องต้น'!$B$22="","",IF('3.คีย์เทอม1 mlp'!$B25="","",'01.ข้อมูลเบื้องต้น'!$B$22))</f>
        <v/>
      </c>
      <c r="BU25" s="291" t="str">
        <f>IF('01.ข้อมูลเบื้องต้น'!$C$22="","",IF('3.คีย์เทอม1 mlp'!$B25="","",'01.ข้อมูลเบื้องต้น'!$C$22))</f>
        <v/>
      </c>
      <c r="BV25" s="292" t="str">
        <f>IF('01.ข้อมูลเบื้องต้น'!$D$22="","",IF('3.คีย์เทอม1 mlp'!$B25="","",'01.ข้อมูลเบื้องต้น'!$D$22))</f>
        <v/>
      </c>
      <c r="BW25" s="286"/>
      <c r="BX25" s="160"/>
      <c r="BY25" s="292" t="str">
        <f>IF('01.ข้อมูลเบื้องต้น'!$B$23="","",IF('3.คีย์เทอม1 mlp'!$B25="","",'01.ข้อมูลเบื้องต้น'!$B$23))</f>
        <v/>
      </c>
      <c r="BZ25" s="291" t="str">
        <f>IF('01.ข้อมูลเบื้องต้น'!$C$23="","",IF('3.คีย์เทอม1 mlp'!$B25="","",'01.ข้อมูลเบื้องต้น'!$C$23))</f>
        <v/>
      </c>
      <c r="CA25" s="292" t="str">
        <f>IF('01.ข้อมูลเบื้องต้น'!$D$23="","",IF('3.คีย์เทอม1 mlp'!$B25="","",'01.ข้อมูลเบื้องต้น'!$D$23))</f>
        <v/>
      </c>
      <c r="CB25" s="286"/>
      <c r="CC25" s="160"/>
      <c r="CD25" s="292" t="str">
        <f>IF('01.ข้อมูลเบื้องต้น'!$B$24="","",IF('3.คีย์เทอม1 mlp'!$B25="","",'01.ข้อมูลเบื้องต้น'!$B$24))</f>
        <v/>
      </c>
      <c r="CE25" s="291" t="str">
        <f>IF('01.ข้อมูลเบื้องต้น'!$C$24="","",IF('3.คีย์เทอม1 mlp'!$B25="","",'01.ข้อมูลเบื้องต้น'!$C$24))</f>
        <v/>
      </c>
      <c r="CF25" s="292" t="str">
        <f>IF('01.ข้อมูลเบื้องต้น'!$D$24="","",IF('3.คีย์เทอม1 mlp'!$B25="","",'01.ข้อมูลเบื้องต้น'!$D$24))</f>
        <v/>
      </c>
      <c r="CG25" s="286"/>
      <c r="CH25" s="160"/>
      <c r="CI25" s="292" t="str">
        <f>IF('01.ข้อมูลเบื้องต้น'!$B$25="","",IF('3.คีย์เทอม1 mlp'!$B25="","",'01.ข้อมูลเบื้องต้น'!$B$25))</f>
        <v/>
      </c>
      <c r="CJ25" s="291" t="str">
        <f>IF('01.ข้อมูลเบื้องต้น'!$C$25="","",IF('3.คีย์เทอม1 mlp'!$B25="","",'01.ข้อมูลเบื้องต้น'!$C$25))</f>
        <v/>
      </c>
      <c r="CK25" s="292" t="str">
        <f>IF('01.ข้อมูลเบื้องต้น'!$D$25="","",IF('3.คีย์เทอม1 mlp'!$B25="","",'01.ข้อมูลเบื้องต้น'!$D$25))</f>
        <v/>
      </c>
      <c r="CL25" s="286"/>
      <c r="CM25" s="160"/>
      <c r="CN25" s="292" t="str">
        <f>IF('01.ข้อมูลเบื้องต้น'!$B$26="","",IF('3.คีย์เทอม1 mlp'!$B25="","",'01.ข้อมูลเบื้องต้น'!$B$26))</f>
        <v/>
      </c>
      <c r="CO25" s="291" t="str">
        <f>IF('01.ข้อมูลเบื้องต้น'!$C$26="","",IF('3.คีย์เทอม1 mlp'!$B25="","",'01.ข้อมูลเบื้องต้น'!$C$26))</f>
        <v/>
      </c>
      <c r="CP25" s="292" t="str">
        <f>IF('01.ข้อมูลเบื้องต้น'!$D$26="","",IF('3.คีย์เทอม1 mlp'!$B25="","",'01.ข้อมูลเบื้องต้น'!$D$26))</f>
        <v/>
      </c>
      <c r="CQ25" s="286"/>
      <c r="CR25" s="160"/>
      <c r="CS25" s="292" t="str">
        <f>IF('01.ข้อมูลเบื้องต้น'!$B$27="","",IF('3.คีย์เทอม1 mlp'!$B25="","",'01.ข้อมูลเบื้องต้น'!$B$27))</f>
        <v/>
      </c>
      <c r="CT25" s="291" t="str">
        <f>IF('01.ข้อมูลเบื้องต้น'!$C$27="","",IF('3.คีย์เทอม1 mlp'!$B25="","",'01.ข้อมูลเบื้องต้น'!$C$27))</f>
        <v/>
      </c>
      <c r="CU25" s="292" t="str">
        <f>IF('01.ข้อมูลเบื้องต้น'!$D$27="","",IF('3.คีย์เทอม1 mlp'!$B25="","",'01.ข้อมูลเบื้องต้น'!$D$27))</f>
        <v/>
      </c>
      <c r="CV25" s="286"/>
      <c r="CW25" s="160"/>
      <c r="CX25" s="292" t="str">
        <f>IF('01.ข้อมูลเบื้องต้น'!$B$28="","",IF('3.คีย์เทอม1 mlp'!$B25="","",'01.ข้อมูลเบื้องต้น'!$B$28))</f>
        <v/>
      </c>
      <c r="CY25" s="291" t="str">
        <f>IF('01.ข้อมูลเบื้องต้น'!$C$28="","",IF('3.คีย์เทอม1 mlp'!$B25="","",'01.ข้อมูลเบื้องต้น'!$C$28))</f>
        <v/>
      </c>
      <c r="CZ25" s="292" t="str">
        <f>IF('01.ข้อมูลเบื้องต้น'!$D$28="","",IF('3.คีย์เทอม1 mlp'!$B25="","",'01.ข้อมูลเบื้องต้น'!$D$28))</f>
        <v/>
      </c>
      <c r="DA25" s="286"/>
      <c r="DB25" s="160"/>
      <c r="DC25" s="288">
        <f t="shared" si="3"/>
        <v>841</v>
      </c>
      <c r="DD25" s="152">
        <f t="shared" si="4"/>
        <v>84.1</v>
      </c>
      <c r="DE25" s="293">
        <f>IF('2.ชื่อนักเรียน'!R27="มส","มส",IF('2.ชื่อนักเรียน'!R27="ย้าย","ย้าย",IF('2.ชื่อนักเรียน'!R27="ร","ร",IF(DD25="","",RANK(DD25,$DD$9:$DD$53,0)))))</f>
        <v>15</v>
      </c>
      <c r="DF25" s="293">
        <f t="shared" si="5"/>
        <v>10</v>
      </c>
      <c r="DH25" s="320" t="str">
        <f>IF('2.ชื่อนักเรียน'!$R27=",มส","มส",IF($DC25="","",IF(DH$5="","",IF(DH$5="SBMLD",SUM($BH25,$BM25,$BR25,$BW25,$CB25,$CG25,$CL25,$CQ25,$CV25,$DA25),$BH25))))</f>
        <v/>
      </c>
      <c r="DI25" s="299" t="str">
        <f>IF('2.ชื่อนักเรียน'!$R27=",มส","มส",IF($DH25="","",IF(DH$5="","",IF(DH$5="SBMLD",SUM($BI25,$BN25,$BS25,$BX25,$CC25,$CH25,$CM25,$CR25,$CW25,$DB25),$BI25))))</f>
        <v/>
      </c>
      <c r="DJ25" s="299" t="str">
        <f t="shared" si="6"/>
        <v/>
      </c>
      <c r="DK25" s="321" t="str">
        <f>IF('2.ชื่อนักเรียน'!$R27=",มส","มส",IF($DC25="","",IF(DK$5="","",IF(DK$5="SBMLD",SUM($BM25,$BR25,$BW25,$CB25,$CG25,$CL25,$CQ25,$CV25,$DA25),$BM25))))</f>
        <v/>
      </c>
      <c r="DL25" s="299" t="str">
        <f>IF('2.ชื่อนักเรียน'!$R27=",มส","มส",IF($DK25="","",IF(DK$5="","",IF(DK$5="SBMLD",SUM($BN25,$BS25,$BX25,$CC25,$CH25,$CM25,$CR25,$CW25,$DB25),$BN25))))</f>
        <v/>
      </c>
      <c r="DM25" s="299" t="str">
        <f t="shared" si="7"/>
        <v/>
      </c>
      <c r="DN25" s="321" t="str">
        <f>IF('2.ชื่อนักเรียน'!$R27=",มส","มส",IF($DC25="","",IF(DN$5="","",IF(DN$5="SBMLD",SUM($BR25,$BW25,$CB25,$CG25,$CL25,$CQ25,$CV25,$DA25),$BR25))))</f>
        <v/>
      </c>
      <c r="DO25" s="299" t="str">
        <f>IF('2.ชื่อนักเรียน'!$R27=",มส","มส",IF($DN25="","",IF(DN$5="","",IF(DN$5="SBMLD",SUM($BS25,$BX25,$CC25,$CH25,$CM25,$CR25,$CW25,$DB25),$BS25))))</f>
        <v/>
      </c>
      <c r="DP25" s="299" t="str">
        <f t="shared" si="8"/>
        <v/>
      </c>
      <c r="DQ25" s="321" t="str">
        <f>IF('2.ชื่อนักเรียน'!$R27=",มส","มส",IF($DC25="","",IF(DQ$5="","",IF(DQ$5="SBMLD",SUM($BW25,$CB25,$CG25,$CL25,$CQ25,$CV25,$DA25),$BW25))))</f>
        <v/>
      </c>
      <c r="DR25" s="299" t="str">
        <f>IF('2.ชื่อนักเรียน'!$R27=",มส","มส",IF($DQ25="","",IF(DQ$5="","",IF(DQ$5="SBMLD",SUM($BX25,$CC25,$CH25,$CM25,$CR25,$CW25,$DB25),$BX25))))</f>
        <v/>
      </c>
      <c r="DS25" s="299" t="str">
        <f t="shared" si="9"/>
        <v/>
      </c>
      <c r="DT25" s="299" t="str">
        <f>IF('2.ชื่อนักเรียน'!$R27=",มส","มส",IF($DC25="","",IF(DT$5="","",IF(DT$5="SBMLD",SUM($CB25,$CG25,$CL25,$CQ25,$CV25,$DA25),$CB25))))</f>
        <v/>
      </c>
      <c r="DU25" s="299" t="str">
        <f>IF('2.ชื่อนักเรียน'!$R27=",มส","มส",IF($DT25="","",IF(DT$5="","",IF(DT$5="SBMLD",SUM($CC25,$CH25,$CM25,$CR25,$CW25,$DB25),$CC25))))</f>
        <v/>
      </c>
      <c r="DV25" s="299" t="str">
        <f t="shared" si="10"/>
        <v/>
      </c>
      <c r="DW25" s="321" t="str">
        <f>IF('2.ชื่อนักเรียน'!$R27=",มส","มส",IF($DC25="","",IF(DW$5="","",IF(DW$5="SBMLD",SUM($CG25,$CL25,$CQ25,$CV25,$DA25),$CG25))))</f>
        <v/>
      </c>
      <c r="DX25" s="321" t="str">
        <f>IF('2.ชื่อนักเรียน'!$R27=",มส","มส",IF($DW25="","",IF(DW$5="","",IF(DW$5="SBMLD",SUM($CH25,$CM25,$CR25,$CW25,$DB25),$CH25))))</f>
        <v/>
      </c>
      <c r="DY25" s="299" t="str">
        <f t="shared" si="11"/>
        <v/>
      </c>
    </row>
    <row r="26" spans="1:129" s="102" customFormat="1" ht="17.25" customHeight="1" x14ac:dyDescent="0.25">
      <c r="A26" s="278">
        <v>18</v>
      </c>
      <c r="B26" s="278" t="str">
        <f>IF('2.ชื่อนักเรียน'!E28="","",CONCATENATE('2.ชื่อนักเรียน'!E28,'2.ชื่อนักเรียน'!F28,'2.ชื่อนักเรียน'!G28,'2.ชื่อนักเรียน'!H28,'2.ชื่อนักเรียน'!I28,'2.ชื่อนักเรียน'!J28,'2.ชื่อนักเรียน'!K28,'2.ชื่อนักเรียน'!L28,'2.ชื่อนักเรียน'!M28,'2.ชื่อนักเรียน'!N28,'2.ชื่อนักเรียน'!O28,'2.ชื่อนักเรียน'!P28,'2.ชื่อนักเรียน'!Q28))</f>
        <v/>
      </c>
      <c r="C26" s="463" t="str">
        <f>IF('2.ชื่อนักเรียน'!B28="","",'2.ชื่อนักเรียน'!B28)</f>
        <v/>
      </c>
      <c r="D26" s="291" t="str">
        <f>IF('2.ชื่อนักเรียน'!C28="","",CONCATENATE(TRIM('2.ชื่อนักเรียน'!C28),"  ",'2.ชื่อนักเรียน'!D28))</f>
        <v/>
      </c>
      <c r="E26" s="292" t="str">
        <f>IF(B26="","",IF('01.ข้อมูลเบื้องต้น'!$J$2="","",'01.ข้อมูลเบื้องต้น'!$J$2))</f>
        <v/>
      </c>
      <c r="F26" s="291" t="str">
        <f>IF(B26="","",IF('01.ข้อมูลเบื้องต้น'!$K$4="","",'01.ข้อมูลเบื้องต้น'!$K$4))</f>
        <v/>
      </c>
      <c r="G26" s="292" t="str">
        <f>IF('01.ข้อมูลเบื้องต้น'!$B$36="","",IF('3.คีย์เทอม1 mlp'!$B26="","",'01.ข้อมูลเบื้องต้น'!$B$36))</f>
        <v/>
      </c>
      <c r="H26" s="291" t="str">
        <f>IF('01.ข้อมูลเบื้องต้น'!$C$36="","",IF('3.คีย์เทอม1 mlp'!$B26="","",'01.ข้อมูลเบื้องต้น'!$C$36))</f>
        <v/>
      </c>
      <c r="I26" s="292" t="str">
        <f>IF('01.ข้อมูลเบื้องต้น'!$D$36="","",IF('3.คีย์เทอม1 mlp'!$B26="","",'01.ข้อมูลเบื้องต้น'!$D$36))</f>
        <v/>
      </c>
      <c r="J26" s="286">
        <v>96</v>
      </c>
      <c r="K26" s="160"/>
      <c r="L26" s="292" t="str">
        <f>IF('01.ข้อมูลเบื้องต้น'!$B$37="","",IF('3.คีย์เทอม1 mlp'!$B26="","",'01.ข้อมูลเบื้องต้น'!$B$37))</f>
        <v/>
      </c>
      <c r="M26" s="291" t="str">
        <f>IF('01.ข้อมูลเบื้องต้น'!$C$37="","",IF('3.คีย์เทอม1 mlp'!$B26="","",'01.ข้อมูลเบื้องต้น'!$C$37))</f>
        <v/>
      </c>
      <c r="N26" s="292" t="str">
        <f>IF('01.ข้อมูลเบื้องต้น'!$D$37="","",IF('3.คีย์เทอม1 mlp'!$B26="","",'01.ข้อมูลเบื้องต้น'!$D$37))</f>
        <v/>
      </c>
      <c r="O26" s="287">
        <v>81</v>
      </c>
      <c r="P26" s="159"/>
      <c r="Q26" s="292" t="str">
        <f>IF('01.ข้อมูลเบื้องต้น'!$B$10="","",IF('3.คีย์เทอม1 mlp'!$B26="","",'01.ข้อมูลเบื้องต้น'!$B$10))</f>
        <v/>
      </c>
      <c r="R26" s="291" t="str">
        <f>IF('01.ข้อมูลเบื้องต้น'!$C$10="","",IF('3.คีย์เทอม1 mlp'!$B26="","",'01.ข้อมูลเบื้องต้น'!$C$10))</f>
        <v/>
      </c>
      <c r="S26" s="292" t="str">
        <f>IF('01.ข้อมูลเบื้องต้น'!$D$10="","",IF('3.คีย์เทอม1 mlp'!$B26="","",'01.ข้อมูลเบื้องต้น'!$D$10))</f>
        <v/>
      </c>
      <c r="T26" s="287">
        <v>77</v>
      </c>
      <c r="U26" s="159"/>
      <c r="V26" s="292" t="str">
        <f>IF('01.ข้อมูลเบื้องต้น'!$B$11="","",IF('3.คีย์เทอม1 mlp'!$B26="","",'01.ข้อมูลเบื้องต้น'!$B$11))</f>
        <v/>
      </c>
      <c r="W26" s="291" t="str">
        <f>IF('01.ข้อมูลเบื้องต้น'!$C$11="","",IF('3.คีย์เทอม1 mlp'!$B26="","",'01.ข้อมูลเบื้องต้น'!$C$11))</f>
        <v/>
      </c>
      <c r="X26" s="292" t="str">
        <f>IF('01.ข้อมูลเบื้องต้น'!$D$11="","",IF('3.คีย์เทอม1 mlp'!$B26="","",'01.ข้อมูลเบื้องต้น'!$D$11))</f>
        <v/>
      </c>
      <c r="Y26" s="286">
        <v>89</v>
      </c>
      <c r="Z26" s="160"/>
      <c r="AA26" s="292" t="str">
        <f>IF('01.ข้อมูลเบื้องต้น'!$B$12="","",IF('3.คีย์เทอม1 mlp'!$B26="","",'01.ข้อมูลเบื้องต้น'!$B$12))</f>
        <v/>
      </c>
      <c r="AB26" s="291" t="str">
        <f>IF('01.ข้อมูลเบื้องต้น'!$C$12="","",IF('3.คีย์เทอม1 mlp'!$B26="","",'01.ข้อมูลเบื้องต้น'!$C$12))</f>
        <v/>
      </c>
      <c r="AC26" s="292" t="str">
        <f>IF('01.ข้อมูลเบื้องต้น'!$D$12="","",IF('3.คีย์เทอม1 mlp'!$B26="","",'01.ข้อมูลเบื้องต้น'!$D$12))</f>
        <v/>
      </c>
      <c r="AD26" s="287">
        <v>83</v>
      </c>
      <c r="AE26" s="159"/>
      <c r="AF26" s="292" t="str">
        <f>IF('01.ข้อมูลเบื้องต้น'!$B$13="","",IF('3.คีย์เทอม1 mlp'!$B26="","",'01.ข้อมูลเบื้องต้น'!$B$13))</f>
        <v/>
      </c>
      <c r="AG26" s="291" t="str">
        <f>IF('01.ข้อมูลเบื้องต้น'!$C$13="","",IF('3.คีย์เทอม1 mlp'!$B26="","",'01.ข้อมูลเบื้องต้น'!$C$13))</f>
        <v/>
      </c>
      <c r="AH26" s="292" t="str">
        <f>IF('01.ข้อมูลเบื้องต้น'!$D$13="","",IF('3.คีย์เทอม1 mlp'!$B26="","",'01.ข้อมูลเบื้องต้น'!$D$13))</f>
        <v/>
      </c>
      <c r="AI26" s="287">
        <v>95</v>
      </c>
      <c r="AJ26" s="159"/>
      <c r="AK26" s="292" t="str">
        <f>IF('01.ข้อมูลเบื้องต้น'!$B$14="","",IF('3.คีย์เทอม1 mlp'!$B26="","",'01.ข้อมูลเบื้องต้น'!$B$14))</f>
        <v/>
      </c>
      <c r="AL26" s="291" t="str">
        <f>IF('01.ข้อมูลเบื้องต้น'!$C$14="","",IF('3.คีย์เทอม1 mlp'!$B26="","",'01.ข้อมูลเบื้องต้น'!$C$14))</f>
        <v/>
      </c>
      <c r="AM26" s="292" t="str">
        <f>IF('01.ข้อมูลเบื้องต้น'!$D$14="","",IF('3.คีย์เทอม1 mlp'!$B26="","",'01.ข้อมูลเบื้องต้น'!$D$14))</f>
        <v/>
      </c>
      <c r="AN26" s="287">
        <v>86</v>
      </c>
      <c r="AO26" s="159"/>
      <c r="AP26" s="292" t="str">
        <f>IF('01.ข้อมูลเบื้องต้น'!$B$15="","",IF('3.คีย์เทอม1 mlp'!$B26="","",'01.ข้อมูลเบื้องต้น'!$B$15))</f>
        <v/>
      </c>
      <c r="AQ26" s="291" t="str">
        <f>IF('01.ข้อมูลเบื้องต้น'!$C$15="","",IF('3.คีย์เทอม1 mlp'!$B26="","",'01.ข้อมูลเบื้องต้น'!$C$15))</f>
        <v/>
      </c>
      <c r="AR26" s="292" t="str">
        <f>IF('01.ข้อมูลเบื้องต้น'!$D$15="","",IF('3.คีย์เทอม1 mlp'!$B26="","",'01.ข้อมูลเบื้องต้น'!$D$15))</f>
        <v/>
      </c>
      <c r="AS26" s="287">
        <v>88</v>
      </c>
      <c r="AT26" s="159"/>
      <c r="AU26" s="292" t="str">
        <f>IF('01.ข้อมูลเบื้องต้น'!$B$16="","",IF('3.คีย์เทอม1 mlp'!$B26="","",'01.ข้อมูลเบื้องต้น'!$B$16))</f>
        <v/>
      </c>
      <c r="AV26" s="291" t="str">
        <f>IF('01.ข้อมูลเบื้องต้น'!$C$16="","",IF('3.คีย์เทอม1 mlp'!$B26="","",'01.ข้อมูลเบื้องต้น'!$C$16))</f>
        <v/>
      </c>
      <c r="AW26" s="292" t="str">
        <f>IF('01.ข้อมูลเบื้องต้น'!$D$16="","",IF('3.คีย์เทอม1 mlp'!$B26="","",'01.ข้อมูลเบื้องต้น'!$D$16))</f>
        <v/>
      </c>
      <c r="AX26" s="286">
        <v>89</v>
      </c>
      <c r="AY26" s="160"/>
      <c r="AZ26" s="292" t="str">
        <f>IF('01.ข้อมูลเบื้องต้น'!$B$17="","",IF('3.คีย์เทอม1 mlp'!$B26="","",'01.ข้อมูลเบื้องต้น'!$B$17))</f>
        <v/>
      </c>
      <c r="BA26" s="291" t="str">
        <f>IF('01.ข้อมูลเบื้องต้น'!$C$17="","",IF('3.คีย์เทอม1 mlp'!$B26="","",'01.ข้อมูลเบื้องต้น'!$C$17))</f>
        <v/>
      </c>
      <c r="BB26" s="292" t="str">
        <f>IF('01.ข้อมูลเบื้องต้น'!$D$17="","",IF('3.คีย์เทอม1 mlp'!$B26="","",'01.ข้อมูลเบื้องต้น'!$D$17))</f>
        <v/>
      </c>
      <c r="BC26" s="286"/>
      <c r="BD26" s="160"/>
      <c r="BE26" s="292" t="str">
        <f>IF('01.ข้อมูลเบื้องต้น'!$B$19="","",IF('3.คีย์เทอม1 mlp'!$B26="","",'01.ข้อมูลเบื้องต้น'!$B$19))</f>
        <v/>
      </c>
      <c r="BF26" s="291" t="str">
        <f>IF('01.ข้อมูลเบื้องต้น'!$C$19="","",IF('3.คีย์เทอม1 mlp'!$B26="","",'01.ข้อมูลเบื้องต้น'!$C$19))</f>
        <v/>
      </c>
      <c r="BG26" s="292" t="str">
        <f>IF('01.ข้อมูลเบื้องต้น'!$D$19="","",IF('3.คีย์เทอม1 mlp'!$B26="","",'01.ข้อมูลเบื้องต้น'!$D$19))</f>
        <v/>
      </c>
      <c r="BH26" s="287">
        <v>92</v>
      </c>
      <c r="BI26" s="160"/>
      <c r="BJ26" s="292" t="str">
        <f>IF('01.ข้อมูลเบื้องต้น'!$B$20="","",IF('3.คีย์เทอม1 mlp'!$B26="","",'01.ข้อมูลเบื้องต้น'!$B$20))</f>
        <v/>
      </c>
      <c r="BK26" s="291" t="str">
        <f>IF('01.ข้อมูลเบื้องต้น'!$C$20="","",IF('3.คีย์เทอม1 mlp'!$B26="","",'01.ข้อมูลเบื้องต้น'!$C$20))</f>
        <v/>
      </c>
      <c r="BL26" s="292" t="str">
        <f>IF('01.ข้อมูลเบื้องต้น'!$D$20="","",IF('3.คีย์เทอม1 mlp'!$B26="","",'01.ข้อมูลเบื้องต้น'!$D$20))</f>
        <v/>
      </c>
      <c r="BM26" s="287"/>
      <c r="BN26" s="159"/>
      <c r="BO26" s="292" t="str">
        <f>IF('01.ข้อมูลเบื้องต้น'!$B$21="","",IF('3.คีย์เทอม1 mlp'!$B26="","",'01.ข้อมูลเบื้องต้น'!$B$21))</f>
        <v/>
      </c>
      <c r="BP26" s="291" t="str">
        <f>IF('01.ข้อมูลเบื้องต้น'!$C$21="","",IF('3.คีย์เทอม1 mlp'!$B26="","",'01.ข้อมูลเบื้องต้น'!$C$21))</f>
        <v/>
      </c>
      <c r="BQ26" s="292" t="str">
        <f>IF('01.ข้อมูลเบื้องต้น'!$D$21="","",IF('3.คีย์เทอม1 mlp'!$B26="","",'01.ข้อมูลเบื้องต้น'!$D$21))</f>
        <v/>
      </c>
      <c r="BR26" s="286"/>
      <c r="BS26" s="160"/>
      <c r="BT26" s="292" t="str">
        <f>IF('01.ข้อมูลเบื้องต้น'!$B$22="","",IF('3.คีย์เทอม1 mlp'!$B26="","",'01.ข้อมูลเบื้องต้น'!$B$22))</f>
        <v/>
      </c>
      <c r="BU26" s="291" t="str">
        <f>IF('01.ข้อมูลเบื้องต้น'!$C$22="","",IF('3.คีย์เทอม1 mlp'!$B26="","",'01.ข้อมูลเบื้องต้น'!$C$22))</f>
        <v/>
      </c>
      <c r="BV26" s="292" t="str">
        <f>IF('01.ข้อมูลเบื้องต้น'!$D$22="","",IF('3.คีย์เทอม1 mlp'!$B26="","",'01.ข้อมูลเบื้องต้น'!$D$22))</f>
        <v/>
      </c>
      <c r="BW26" s="286"/>
      <c r="BX26" s="160"/>
      <c r="BY26" s="292" t="str">
        <f>IF('01.ข้อมูลเบื้องต้น'!$B$23="","",IF('3.คีย์เทอม1 mlp'!$B26="","",'01.ข้อมูลเบื้องต้น'!$B$23))</f>
        <v/>
      </c>
      <c r="BZ26" s="291" t="str">
        <f>IF('01.ข้อมูลเบื้องต้น'!$C$23="","",IF('3.คีย์เทอม1 mlp'!$B26="","",'01.ข้อมูลเบื้องต้น'!$C$23))</f>
        <v/>
      </c>
      <c r="CA26" s="292" t="str">
        <f>IF('01.ข้อมูลเบื้องต้น'!$D$23="","",IF('3.คีย์เทอม1 mlp'!$B26="","",'01.ข้อมูลเบื้องต้น'!$D$23))</f>
        <v/>
      </c>
      <c r="CB26" s="286"/>
      <c r="CC26" s="160"/>
      <c r="CD26" s="292" t="str">
        <f>IF('01.ข้อมูลเบื้องต้น'!$B$24="","",IF('3.คีย์เทอม1 mlp'!$B26="","",'01.ข้อมูลเบื้องต้น'!$B$24))</f>
        <v/>
      </c>
      <c r="CE26" s="291" t="str">
        <f>IF('01.ข้อมูลเบื้องต้น'!$C$24="","",IF('3.คีย์เทอม1 mlp'!$B26="","",'01.ข้อมูลเบื้องต้น'!$C$24))</f>
        <v/>
      </c>
      <c r="CF26" s="292" t="str">
        <f>IF('01.ข้อมูลเบื้องต้น'!$D$24="","",IF('3.คีย์เทอม1 mlp'!$B26="","",'01.ข้อมูลเบื้องต้น'!$D$24))</f>
        <v/>
      </c>
      <c r="CG26" s="286"/>
      <c r="CH26" s="160"/>
      <c r="CI26" s="292" t="str">
        <f>IF('01.ข้อมูลเบื้องต้น'!$B$25="","",IF('3.คีย์เทอม1 mlp'!$B26="","",'01.ข้อมูลเบื้องต้น'!$B$25))</f>
        <v/>
      </c>
      <c r="CJ26" s="291" t="str">
        <f>IF('01.ข้อมูลเบื้องต้น'!$C$25="","",IF('3.คีย์เทอม1 mlp'!$B26="","",'01.ข้อมูลเบื้องต้น'!$C$25))</f>
        <v/>
      </c>
      <c r="CK26" s="292" t="str">
        <f>IF('01.ข้อมูลเบื้องต้น'!$D$25="","",IF('3.คีย์เทอม1 mlp'!$B26="","",'01.ข้อมูลเบื้องต้น'!$D$25))</f>
        <v/>
      </c>
      <c r="CL26" s="286"/>
      <c r="CM26" s="160"/>
      <c r="CN26" s="292" t="str">
        <f>IF('01.ข้อมูลเบื้องต้น'!$B$26="","",IF('3.คีย์เทอม1 mlp'!$B26="","",'01.ข้อมูลเบื้องต้น'!$B$26))</f>
        <v/>
      </c>
      <c r="CO26" s="291" t="str">
        <f>IF('01.ข้อมูลเบื้องต้น'!$C$26="","",IF('3.คีย์เทอม1 mlp'!$B26="","",'01.ข้อมูลเบื้องต้น'!$C$26))</f>
        <v/>
      </c>
      <c r="CP26" s="292" t="str">
        <f>IF('01.ข้อมูลเบื้องต้น'!$D$26="","",IF('3.คีย์เทอม1 mlp'!$B26="","",'01.ข้อมูลเบื้องต้น'!$D$26))</f>
        <v/>
      </c>
      <c r="CQ26" s="286"/>
      <c r="CR26" s="160"/>
      <c r="CS26" s="292" t="str">
        <f>IF('01.ข้อมูลเบื้องต้น'!$B$27="","",IF('3.คีย์เทอม1 mlp'!$B26="","",'01.ข้อมูลเบื้องต้น'!$B$27))</f>
        <v/>
      </c>
      <c r="CT26" s="291" t="str">
        <f>IF('01.ข้อมูลเบื้องต้น'!$C$27="","",IF('3.คีย์เทอม1 mlp'!$B26="","",'01.ข้อมูลเบื้องต้น'!$C$27))</f>
        <v/>
      </c>
      <c r="CU26" s="292" t="str">
        <f>IF('01.ข้อมูลเบื้องต้น'!$D$27="","",IF('3.คีย์เทอม1 mlp'!$B26="","",'01.ข้อมูลเบื้องต้น'!$D$27))</f>
        <v/>
      </c>
      <c r="CV26" s="286"/>
      <c r="CW26" s="160"/>
      <c r="CX26" s="292" t="str">
        <f>IF('01.ข้อมูลเบื้องต้น'!$B$28="","",IF('3.คีย์เทอม1 mlp'!$B26="","",'01.ข้อมูลเบื้องต้น'!$B$28))</f>
        <v/>
      </c>
      <c r="CY26" s="291" t="str">
        <f>IF('01.ข้อมูลเบื้องต้น'!$C$28="","",IF('3.คีย์เทอม1 mlp'!$B26="","",'01.ข้อมูลเบื้องต้น'!$C$28))</f>
        <v/>
      </c>
      <c r="CZ26" s="292" t="str">
        <f>IF('01.ข้อมูลเบื้องต้น'!$D$28="","",IF('3.คีย์เทอม1 mlp'!$B26="","",'01.ข้อมูลเบื้องต้น'!$D$28))</f>
        <v/>
      </c>
      <c r="DA26" s="286"/>
      <c r="DB26" s="160"/>
      <c r="DC26" s="288">
        <f t="shared" si="3"/>
        <v>876</v>
      </c>
      <c r="DD26" s="152">
        <f t="shared" si="4"/>
        <v>87.6</v>
      </c>
      <c r="DE26" s="293">
        <f>IF('2.ชื่อนักเรียน'!R28="มส","มส",IF('2.ชื่อนักเรียน'!R28="ย้าย","ย้าย",IF('2.ชื่อนักเรียน'!R28="ร","ร",IF(DD26="","",RANK(DD26,$DD$9:$DD$53,0)))))</f>
        <v>5</v>
      </c>
      <c r="DF26" s="293">
        <f t="shared" si="5"/>
        <v>10</v>
      </c>
      <c r="DH26" s="320" t="str">
        <f>IF('2.ชื่อนักเรียน'!$R28=",มส","มส",IF($DC26="","",IF(DH$5="","",IF(DH$5="SBMLD",SUM($BH26,$BM26,$BR26,$BW26,$CB26,$CG26,$CL26,$CQ26,$CV26,$DA26),$BH26))))</f>
        <v/>
      </c>
      <c r="DI26" s="299" t="str">
        <f>IF('2.ชื่อนักเรียน'!$R28=",มส","มส",IF($DH26="","",IF(DH$5="","",IF(DH$5="SBMLD",SUM($BI26,$BN26,$BS26,$BX26,$CC26,$CH26,$CM26,$CR26,$CW26,$DB26),$BI26))))</f>
        <v/>
      </c>
      <c r="DJ26" s="299" t="str">
        <f t="shared" si="6"/>
        <v/>
      </c>
      <c r="DK26" s="321" t="str">
        <f>IF('2.ชื่อนักเรียน'!$R28=",มส","มส",IF($DC26="","",IF(DK$5="","",IF(DK$5="SBMLD",SUM($BM26,$BR26,$BW26,$CB26,$CG26,$CL26,$CQ26,$CV26,$DA26),$BM26))))</f>
        <v/>
      </c>
      <c r="DL26" s="299" t="str">
        <f>IF('2.ชื่อนักเรียน'!$R28=",มส","มส",IF($DK26="","",IF(DK$5="","",IF(DK$5="SBMLD",SUM($BN26,$BS26,$BX26,$CC26,$CH26,$CM26,$CR26,$CW26,$DB26),$BN26))))</f>
        <v/>
      </c>
      <c r="DM26" s="299" t="str">
        <f t="shared" si="7"/>
        <v/>
      </c>
      <c r="DN26" s="321" t="str">
        <f>IF('2.ชื่อนักเรียน'!$R28=",มส","มส",IF($DC26="","",IF(DN$5="","",IF(DN$5="SBMLD",SUM($BR26,$BW26,$CB26,$CG26,$CL26,$CQ26,$CV26,$DA26),$BR26))))</f>
        <v/>
      </c>
      <c r="DO26" s="299" t="str">
        <f>IF('2.ชื่อนักเรียน'!$R28=",มส","มส",IF($DN26="","",IF(DN$5="","",IF(DN$5="SBMLD",SUM($BS26,$BX26,$CC26,$CH26,$CM26,$CR26,$CW26,$DB26),$BS26))))</f>
        <v/>
      </c>
      <c r="DP26" s="299" t="str">
        <f t="shared" si="8"/>
        <v/>
      </c>
      <c r="DQ26" s="321" t="str">
        <f>IF('2.ชื่อนักเรียน'!$R28=",มส","มส",IF($DC26="","",IF(DQ$5="","",IF(DQ$5="SBMLD",SUM($BW26,$CB26,$CG26,$CL26,$CQ26,$CV26,$DA26),$BW26))))</f>
        <v/>
      </c>
      <c r="DR26" s="299" t="str">
        <f>IF('2.ชื่อนักเรียน'!$R28=",มส","มส",IF($DQ26="","",IF(DQ$5="","",IF(DQ$5="SBMLD",SUM($BX26,$CC26,$CH26,$CM26,$CR26,$CW26,$DB26),$BX26))))</f>
        <v/>
      </c>
      <c r="DS26" s="299" t="str">
        <f t="shared" si="9"/>
        <v/>
      </c>
      <c r="DT26" s="299" t="str">
        <f>IF('2.ชื่อนักเรียน'!$R28=",มส","มส",IF($DC26="","",IF(DT$5="","",IF(DT$5="SBMLD",SUM($CB26,$CG26,$CL26,$CQ26,$CV26,$DA26),$CB26))))</f>
        <v/>
      </c>
      <c r="DU26" s="299" t="str">
        <f>IF('2.ชื่อนักเรียน'!$R28=",มส","มส",IF($DT26="","",IF(DT$5="","",IF(DT$5="SBMLD",SUM($CC26,$CH26,$CM26,$CR26,$CW26,$DB26),$CC26))))</f>
        <v/>
      </c>
      <c r="DV26" s="299" t="str">
        <f t="shared" si="10"/>
        <v/>
      </c>
      <c r="DW26" s="321" t="str">
        <f>IF('2.ชื่อนักเรียน'!$R28=",มส","มส",IF($DC26="","",IF(DW$5="","",IF(DW$5="SBMLD",SUM($CG26,$CL26,$CQ26,$CV26,$DA26),$CG26))))</f>
        <v/>
      </c>
      <c r="DX26" s="321" t="str">
        <f>IF('2.ชื่อนักเรียน'!$R28=",มส","มส",IF($DW26="","",IF(DW$5="","",IF(DW$5="SBMLD",SUM($CH26,$CM26,$CR26,$CW26,$DB26),$CH26))))</f>
        <v/>
      </c>
      <c r="DY26" s="299" t="str">
        <f t="shared" si="11"/>
        <v/>
      </c>
    </row>
    <row r="27" spans="1:129" s="102" customFormat="1" ht="17.25" customHeight="1" x14ac:dyDescent="0.25">
      <c r="A27" s="278">
        <v>19</v>
      </c>
      <c r="B27" s="278" t="str">
        <f>IF('2.ชื่อนักเรียน'!E29="","",CONCATENATE('2.ชื่อนักเรียน'!E29,'2.ชื่อนักเรียน'!F29,'2.ชื่อนักเรียน'!G29,'2.ชื่อนักเรียน'!H29,'2.ชื่อนักเรียน'!I29,'2.ชื่อนักเรียน'!J29,'2.ชื่อนักเรียน'!K29,'2.ชื่อนักเรียน'!L29,'2.ชื่อนักเรียน'!M29,'2.ชื่อนักเรียน'!N29,'2.ชื่อนักเรียน'!O29,'2.ชื่อนักเรียน'!P29,'2.ชื่อนักเรียน'!Q29))</f>
        <v/>
      </c>
      <c r="C27" s="463" t="str">
        <f>IF('2.ชื่อนักเรียน'!B29="","",'2.ชื่อนักเรียน'!B29)</f>
        <v/>
      </c>
      <c r="D27" s="291" t="str">
        <f>IF('2.ชื่อนักเรียน'!C29="","",CONCATENATE(TRIM('2.ชื่อนักเรียน'!C29),"  ",'2.ชื่อนักเรียน'!D29))</f>
        <v/>
      </c>
      <c r="E27" s="292" t="str">
        <f>IF(B27="","",IF('01.ข้อมูลเบื้องต้น'!$J$2="","",'01.ข้อมูลเบื้องต้น'!$J$2))</f>
        <v/>
      </c>
      <c r="F27" s="291" t="str">
        <f>IF(B27="","",IF('01.ข้อมูลเบื้องต้น'!$K$4="","",'01.ข้อมูลเบื้องต้น'!$K$4))</f>
        <v/>
      </c>
      <c r="G27" s="292" t="str">
        <f>IF('01.ข้อมูลเบื้องต้น'!$B$36="","",IF('3.คีย์เทอม1 mlp'!$B27="","",'01.ข้อมูลเบื้องต้น'!$B$36))</f>
        <v/>
      </c>
      <c r="H27" s="291" t="str">
        <f>IF('01.ข้อมูลเบื้องต้น'!$C$36="","",IF('3.คีย์เทอม1 mlp'!$B27="","",'01.ข้อมูลเบื้องต้น'!$C$36))</f>
        <v/>
      </c>
      <c r="I27" s="292" t="str">
        <f>IF('01.ข้อมูลเบื้องต้น'!$D$36="","",IF('3.คีย์เทอม1 mlp'!$B27="","",'01.ข้อมูลเบื้องต้น'!$D$36))</f>
        <v/>
      </c>
      <c r="J27" s="286">
        <v>94</v>
      </c>
      <c r="K27" s="160"/>
      <c r="L27" s="292" t="str">
        <f>IF('01.ข้อมูลเบื้องต้น'!$B$37="","",IF('3.คีย์เทอม1 mlp'!$B27="","",'01.ข้อมูลเบื้องต้น'!$B$37))</f>
        <v/>
      </c>
      <c r="M27" s="291" t="str">
        <f>IF('01.ข้อมูลเบื้องต้น'!$C$37="","",IF('3.คีย์เทอม1 mlp'!$B27="","",'01.ข้อมูลเบื้องต้น'!$C$37))</f>
        <v/>
      </c>
      <c r="N27" s="292" t="str">
        <f>IF('01.ข้อมูลเบื้องต้น'!$D$37="","",IF('3.คีย์เทอม1 mlp'!$B27="","",'01.ข้อมูลเบื้องต้น'!$D$37))</f>
        <v/>
      </c>
      <c r="O27" s="287">
        <v>68</v>
      </c>
      <c r="P27" s="159"/>
      <c r="Q27" s="292" t="str">
        <f>IF('01.ข้อมูลเบื้องต้น'!$B$10="","",IF('3.คีย์เทอม1 mlp'!$B27="","",'01.ข้อมูลเบื้องต้น'!$B$10))</f>
        <v/>
      </c>
      <c r="R27" s="291" t="str">
        <f>IF('01.ข้อมูลเบื้องต้น'!$C$10="","",IF('3.คีย์เทอม1 mlp'!$B27="","",'01.ข้อมูลเบื้องต้น'!$C$10))</f>
        <v/>
      </c>
      <c r="S27" s="292" t="str">
        <f>IF('01.ข้อมูลเบื้องต้น'!$D$10="","",IF('3.คีย์เทอม1 mlp'!$B27="","",'01.ข้อมูลเบื้องต้น'!$D$10))</f>
        <v/>
      </c>
      <c r="T27" s="287">
        <v>73</v>
      </c>
      <c r="U27" s="159"/>
      <c r="V27" s="292" t="str">
        <f>IF('01.ข้อมูลเบื้องต้น'!$B$11="","",IF('3.คีย์เทอม1 mlp'!$B27="","",'01.ข้อมูลเบื้องต้น'!$B$11))</f>
        <v/>
      </c>
      <c r="W27" s="291" t="str">
        <f>IF('01.ข้อมูลเบื้องต้น'!$C$11="","",IF('3.คีย์เทอม1 mlp'!$B27="","",'01.ข้อมูลเบื้องต้น'!$C$11))</f>
        <v/>
      </c>
      <c r="X27" s="292" t="str">
        <f>IF('01.ข้อมูลเบื้องต้น'!$D$11="","",IF('3.คีย์เทอม1 mlp'!$B27="","",'01.ข้อมูลเบื้องต้น'!$D$11))</f>
        <v/>
      </c>
      <c r="Y27" s="286">
        <v>87</v>
      </c>
      <c r="Z27" s="160"/>
      <c r="AA27" s="292" t="str">
        <f>IF('01.ข้อมูลเบื้องต้น'!$B$12="","",IF('3.คีย์เทอม1 mlp'!$B27="","",'01.ข้อมูลเบื้องต้น'!$B$12))</f>
        <v/>
      </c>
      <c r="AB27" s="291" t="str">
        <f>IF('01.ข้อมูลเบื้องต้น'!$C$12="","",IF('3.คีย์เทอม1 mlp'!$B27="","",'01.ข้อมูลเบื้องต้น'!$C$12))</f>
        <v/>
      </c>
      <c r="AC27" s="292" t="str">
        <f>IF('01.ข้อมูลเบื้องต้น'!$D$12="","",IF('3.คีย์เทอม1 mlp'!$B27="","",'01.ข้อมูลเบื้องต้น'!$D$12))</f>
        <v/>
      </c>
      <c r="AD27" s="287">
        <v>81</v>
      </c>
      <c r="AE27" s="159"/>
      <c r="AF27" s="292" t="str">
        <f>IF('01.ข้อมูลเบื้องต้น'!$B$13="","",IF('3.คีย์เทอม1 mlp'!$B27="","",'01.ข้อมูลเบื้องต้น'!$B$13))</f>
        <v/>
      </c>
      <c r="AG27" s="291" t="str">
        <f>IF('01.ข้อมูลเบื้องต้น'!$C$13="","",IF('3.คีย์เทอม1 mlp'!$B27="","",'01.ข้อมูลเบื้องต้น'!$C$13))</f>
        <v/>
      </c>
      <c r="AH27" s="292" t="str">
        <f>IF('01.ข้อมูลเบื้องต้น'!$D$13="","",IF('3.คีย์เทอม1 mlp'!$B27="","",'01.ข้อมูลเบื้องต้น'!$D$13))</f>
        <v/>
      </c>
      <c r="AI27" s="287">
        <v>94</v>
      </c>
      <c r="AJ27" s="159"/>
      <c r="AK27" s="292" t="str">
        <f>IF('01.ข้อมูลเบื้องต้น'!$B$14="","",IF('3.คีย์เทอม1 mlp'!$B27="","",'01.ข้อมูลเบื้องต้น'!$B$14))</f>
        <v/>
      </c>
      <c r="AL27" s="291" t="str">
        <f>IF('01.ข้อมูลเบื้องต้น'!$C$14="","",IF('3.คีย์เทอม1 mlp'!$B27="","",'01.ข้อมูลเบื้องต้น'!$C$14))</f>
        <v/>
      </c>
      <c r="AM27" s="292" t="str">
        <f>IF('01.ข้อมูลเบื้องต้น'!$D$14="","",IF('3.คีย์เทอม1 mlp'!$B27="","",'01.ข้อมูลเบื้องต้น'!$D$14))</f>
        <v/>
      </c>
      <c r="AN27" s="287">
        <v>84</v>
      </c>
      <c r="AO27" s="159"/>
      <c r="AP27" s="292" t="str">
        <f>IF('01.ข้อมูลเบื้องต้น'!$B$15="","",IF('3.คีย์เทอม1 mlp'!$B27="","",'01.ข้อมูลเบื้องต้น'!$B$15))</f>
        <v/>
      </c>
      <c r="AQ27" s="291" t="str">
        <f>IF('01.ข้อมูลเบื้องต้น'!$C$15="","",IF('3.คีย์เทอม1 mlp'!$B27="","",'01.ข้อมูลเบื้องต้น'!$C$15))</f>
        <v/>
      </c>
      <c r="AR27" s="292" t="str">
        <f>IF('01.ข้อมูลเบื้องต้น'!$D$15="","",IF('3.คีย์เทอม1 mlp'!$B27="","",'01.ข้อมูลเบื้องต้น'!$D$15))</f>
        <v/>
      </c>
      <c r="AS27" s="287">
        <v>81</v>
      </c>
      <c r="AT27" s="159"/>
      <c r="AU27" s="292" t="str">
        <f>IF('01.ข้อมูลเบื้องต้น'!$B$16="","",IF('3.คีย์เทอม1 mlp'!$B27="","",'01.ข้อมูลเบื้องต้น'!$B$16))</f>
        <v/>
      </c>
      <c r="AV27" s="291" t="str">
        <f>IF('01.ข้อมูลเบื้องต้น'!$C$16="","",IF('3.คีย์เทอม1 mlp'!$B27="","",'01.ข้อมูลเบื้องต้น'!$C$16))</f>
        <v/>
      </c>
      <c r="AW27" s="292" t="str">
        <f>IF('01.ข้อมูลเบื้องต้น'!$D$16="","",IF('3.คีย์เทอม1 mlp'!$B27="","",'01.ข้อมูลเบื้องต้น'!$D$16))</f>
        <v/>
      </c>
      <c r="AX27" s="286">
        <v>60</v>
      </c>
      <c r="AY27" s="160"/>
      <c r="AZ27" s="292" t="str">
        <f>IF('01.ข้อมูลเบื้องต้น'!$B$17="","",IF('3.คีย์เทอม1 mlp'!$B27="","",'01.ข้อมูลเบื้องต้น'!$B$17))</f>
        <v/>
      </c>
      <c r="BA27" s="291" t="str">
        <f>IF('01.ข้อมูลเบื้องต้น'!$C$17="","",IF('3.คีย์เทอม1 mlp'!$B27="","",'01.ข้อมูลเบื้องต้น'!$C$17))</f>
        <v/>
      </c>
      <c r="BB27" s="292" t="str">
        <f>IF('01.ข้อมูลเบื้องต้น'!$D$17="","",IF('3.คีย์เทอม1 mlp'!$B27="","",'01.ข้อมูลเบื้องต้น'!$D$17))</f>
        <v/>
      </c>
      <c r="BC27" s="286"/>
      <c r="BD27" s="160"/>
      <c r="BE27" s="292" t="str">
        <f>IF('01.ข้อมูลเบื้องต้น'!$B$19="","",IF('3.คีย์เทอม1 mlp'!$B27="","",'01.ข้อมูลเบื้องต้น'!$B$19))</f>
        <v/>
      </c>
      <c r="BF27" s="291" t="str">
        <f>IF('01.ข้อมูลเบื้องต้น'!$C$19="","",IF('3.คีย์เทอม1 mlp'!$B27="","",'01.ข้อมูลเบื้องต้น'!$C$19))</f>
        <v/>
      </c>
      <c r="BG27" s="292" t="str">
        <f>IF('01.ข้อมูลเบื้องต้น'!$D$19="","",IF('3.คีย์เทอม1 mlp'!$B27="","",'01.ข้อมูลเบื้องต้น'!$D$19))</f>
        <v/>
      </c>
      <c r="BH27" s="287">
        <v>95</v>
      </c>
      <c r="BI27" s="160"/>
      <c r="BJ27" s="292" t="str">
        <f>IF('01.ข้อมูลเบื้องต้น'!$B$20="","",IF('3.คีย์เทอม1 mlp'!$B27="","",'01.ข้อมูลเบื้องต้น'!$B$20))</f>
        <v/>
      </c>
      <c r="BK27" s="291" t="str">
        <f>IF('01.ข้อมูลเบื้องต้น'!$C$20="","",IF('3.คีย์เทอม1 mlp'!$B27="","",'01.ข้อมูลเบื้องต้น'!$C$20))</f>
        <v/>
      </c>
      <c r="BL27" s="292" t="str">
        <f>IF('01.ข้อมูลเบื้องต้น'!$D$20="","",IF('3.คีย์เทอม1 mlp'!$B27="","",'01.ข้อมูลเบื้องต้น'!$D$20))</f>
        <v/>
      </c>
      <c r="BM27" s="286"/>
      <c r="BN27" s="159"/>
      <c r="BO27" s="292" t="str">
        <f>IF('01.ข้อมูลเบื้องต้น'!$B$21="","",IF('3.คีย์เทอม1 mlp'!$B27="","",'01.ข้อมูลเบื้องต้น'!$B$21))</f>
        <v/>
      </c>
      <c r="BP27" s="291" t="str">
        <f>IF('01.ข้อมูลเบื้องต้น'!$C$21="","",IF('3.คีย์เทอม1 mlp'!$B27="","",'01.ข้อมูลเบื้องต้น'!$C$21))</f>
        <v/>
      </c>
      <c r="BQ27" s="292" t="str">
        <f>IF('01.ข้อมูลเบื้องต้น'!$D$21="","",IF('3.คีย์เทอม1 mlp'!$B27="","",'01.ข้อมูลเบื้องต้น'!$D$21))</f>
        <v/>
      </c>
      <c r="BR27" s="286"/>
      <c r="BS27" s="160"/>
      <c r="BT27" s="292" t="str">
        <f>IF('01.ข้อมูลเบื้องต้น'!$B$22="","",IF('3.คีย์เทอม1 mlp'!$B27="","",'01.ข้อมูลเบื้องต้น'!$B$22))</f>
        <v/>
      </c>
      <c r="BU27" s="291" t="str">
        <f>IF('01.ข้อมูลเบื้องต้น'!$C$22="","",IF('3.คีย์เทอม1 mlp'!$B27="","",'01.ข้อมูลเบื้องต้น'!$C$22))</f>
        <v/>
      </c>
      <c r="BV27" s="292" t="str">
        <f>IF('01.ข้อมูลเบื้องต้น'!$D$22="","",IF('3.คีย์เทอม1 mlp'!$B27="","",'01.ข้อมูลเบื้องต้น'!$D$22))</f>
        <v/>
      </c>
      <c r="BW27" s="286"/>
      <c r="BX27" s="160"/>
      <c r="BY27" s="292" t="str">
        <f>IF('01.ข้อมูลเบื้องต้น'!$B$23="","",IF('3.คีย์เทอม1 mlp'!$B27="","",'01.ข้อมูลเบื้องต้น'!$B$23))</f>
        <v/>
      </c>
      <c r="BZ27" s="291" t="str">
        <f>IF('01.ข้อมูลเบื้องต้น'!$C$23="","",IF('3.คีย์เทอม1 mlp'!$B27="","",'01.ข้อมูลเบื้องต้น'!$C$23))</f>
        <v/>
      </c>
      <c r="CA27" s="292" t="str">
        <f>IF('01.ข้อมูลเบื้องต้น'!$D$23="","",IF('3.คีย์เทอม1 mlp'!$B27="","",'01.ข้อมูลเบื้องต้น'!$D$23))</f>
        <v/>
      </c>
      <c r="CB27" s="286"/>
      <c r="CC27" s="160"/>
      <c r="CD27" s="292" t="str">
        <f>IF('01.ข้อมูลเบื้องต้น'!$B$24="","",IF('3.คีย์เทอม1 mlp'!$B27="","",'01.ข้อมูลเบื้องต้น'!$B$24))</f>
        <v/>
      </c>
      <c r="CE27" s="291" t="str">
        <f>IF('01.ข้อมูลเบื้องต้น'!$C$24="","",IF('3.คีย์เทอม1 mlp'!$B27="","",'01.ข้อมูลเบื้องต้น'!$C$24))</f>
        <v/>
      </c>
      <c r="CF27" s="292" t="str">
        <f>IF('01.ข้อมูลเบื้องต้น'!$D$24="","",IF('3.คีย์เทอม1 mlp'!$B27="","",'01.ข้อมูลเบื้องต้น'!$D$24))</f>
        <v/>
      </c>
      <c r="CG27" s="286"/>
      <c r="CH27" s="160"/>
      <c r="CI27" s="292" t="str">
        <f>IF('01.ข้อมูลเบื้องต้น'!$B$25="","",IF('3.คีย์เทอม1 mlp'!$B27="","",'01.ข้อมูลเบื้องต้น'!$B$25))</f>
        <v/>
      </c>
      <c r="CJ27" s="291" t="str">
        <f>IF('01.ข้อมูลเบื้องต้น'!$C$25="","",IF('3.คีย์เทอม1 mlp'!$B27="","",'01.ข้อมูลเบื้องต้น'!$C$25))</f>
        <v/>
      </c>
      <c r="CK27" s="292" t="str">
        <f>IF('01.ข้อมูลเบื้องต้น'!$D$25="","",IF('3.คีย์เทอม1 mlp'!$B27="","",'01.ข้อมูลเบื้องต้น'!$D$25))</f>
        <v/>
      </c>
      <c r="CL27" s="286"/>
      <c r="CM27" s="160"/>
      <c r="CN27" s="292" t="str">
        <f>IF('01.ข้อมูลเบื้องต้น'!$B$26="","",IF('3.คีย์เทอม1 mlp'!$B27="","",'01.ข้อมูลเบื้องต้น'!$B$26))</f>
        <v/>
      </c>
      <c r="CO27" s="291" t="str">
        <f>IF('01.ข้อมูลเบื้องต้น'!$C$26="","",IF('3.คีย์เทอม1 mlp'!$B27="","",'01.ข้อมูลเบื้องต้น'!$C$26))</f>
        <v/>
      </c>
      <c r="CP27" s="292" t="str">
        <f>IF('01.ข้อมูลเบื้องต้น'!$D$26="","",IF('3.คีย์เทอม1 mlp'!$B27="","",'01.ข้อมูลเบื้องต้น'!$D$26))</f>
        <v/>
      </c>
      <c r="CQ27" s="286"/>
      <c r="CR27" s="160"/>
      <c r="CS27" s="292" t="str">
        <f>IF('01.ข้อมูลเบื้องต้น'!$B$27="","",IF('3.คีย์เทอม1 mlp'!$B27="","",'01.ข้อมูลเบื้องต้น'!$B$27))</f>
        <v/>
      </c>
      <c r="CT27" s="291" t="str">
        <f>IF('01.ข้อมูลเบื้องต้น'!$C$27="","",IF('3.คีย์เทอม1 mlp'!$B27="","",'01.ข้อมูลเบื้องต้น'!$C$27))</f>
        <v/>
      </c>
      <c r="CU27" s="292" t="str">
        <f>IF('01.ข้อมูลเบื้องต้น'!$D$27="","",IF('3.คีย์เทอม1 mlp'!$B27="","",'01.ข้อมูลเบื้องต้น'!$D$27))</f>
        <v/>
      </c>
      <c r="CV27" s="286"/>
      <c r="CW27" s="160"/>
      <c r="CX27" s="292" t="str">
        <f>IF('01.ข้อมูลเบื้องต้น'!$B$28="","",IF('3.คีย์เทอม1 mlp'!$B27="","",'01.ข้อมูลเบื้องต้น'!$B$28))</f>
        <v/>
      </c>
      <c r="CY27" s="291" t="str">
        <f>IF('01.ข้อมูลเบื้องต้น'!$C$28="","",IF('3.คีย์เทอม1 mlp'!$B27="","",'01.ข้อมูลเบื้องต้น'!$C$28))</f>
        <v/>
      </c>
      <c r="CZ27" s="292" t="str">
        <f>IF('01.ข้อมูลเบื้องต้น'!$D$28="","",IF('3.คีย์เทอม1 mlp'!$B27="","",'01.ข้อมูลเบื้องต้น'!$D$28))</f>
        <v/>
      </c>
      <c r="DA27" s="286"/>
      <c r="DB27" s="160"/>
      <c r="DC27" s="288">
        <f t="shared" si="3"/>
        <v>817</v>
      </c>
      <c r="DD27" s="152">
        <f t="shared" si="4"/>
        <v>81.7</v>
      </c>
      <c r="DE27" s="293">
        <f>IF('2.ชื่อนักเรียน'!R29="มส","มส",IF('2.ชื่อนักเรียน'!R29="ย้าย","ย้าย",IF('2.ชื่อนักเรียน'!R29="ร","ร",IF(DD27="","",RANK(DD27,$DD$9:$DD$53,0)))))</f>
        <v>22</v>
      </c>
      <c r="DF27" s="293">
        <f t="shared" si="5"/>
        <v>10</v>
      </c>
      <c r="DH27" s="320" t="str">
        <f>IF('2.ชื่อนักเรียน'!$R29=",มส","มส",IF($DC27="","",IF(DH$5="","",IF(DH$5="SBMLD",SUM($BH27,$BM27,$BR27,$BW27,$CB27,$CG27,$CL27,$CQ27,$CV27,$DA27),$BH27))))</f>
        <v/>
      </c>
      <c r="DI27" s="299" t="str">
        <f>IF('2.ชื่อนักเรียน'!$R29=",มส","มส",IF($DH27="","",IF(DH$5="","",IF(DH$5="SBMLD",SUM($BI27,$BN27,$BS27,$BX27,$CC27,$CH27,$CM27,$CR27,$CW27,$DB27),$BI27))))</f>
        <v/>
      </c>
      <c r="DJ27" s="299" t="str">
        <f t="shared" si="6"/>
        <v/>
      </c>
      <c r="DK27" s="321" t="str">
        <f>IF('2.ชื่อนักเรียน'!$R29=",มส","มส",IF($DC27="","",IF(DK$5="","",IF(DK$5="SBMLD",SUM($BM27,$BR27,$BW27,$CB27,$CG27,$CL27,$CQ27,$CV27,$DA27),$BM27))))</f>
        <v/>
      </c>
      <c r="DL27" s="299" t="str">
        <f>IF('2.ชื่อนักเรียน'!$R29=",มส","มส",IF($DK27="","",IF(DK$5="","",IF(DK$5="SBMLD",SUM($BN27,$BS27,$BX27,$CC27,$CH27,$CM27,$CR27,$CW27,$DB27),$BN27))))</f>
        <v/>
      </c>
      <c r="DM27" s="299" t="str">
        <f t="shared" si="7"/>
        <v/>
      </c>
      <c r="DN27" s="321" t="str">
        <f>IF('2.ชื่อนักเรียน'!$R29=",มส","มส",IF($DC27="","",IF(DN$5="","",IF(DN$5="SBMLD",SUM($BR27,$BW27,$CB27,$CG27,$CL27,$CQ27,$CV27,$DA27),$BR27))))</f>
        <v/>
      </c>
      <c r="DO27" s="299" t="str">
        <f>IF('2.ชื่อนักเรียน'!$R29=",มส","มส",IF($DN27="","",IF(DN$5="","",IF(DN$5="SBMLD",SUM($BS27,$BX27,$CC27,$CH27,$CM27,$CR27,$CW27,$DB27),$BS27))))</f>
        <v/>
      </c>
      <c r="DP27" s="299" t="str">
        <f t="shared" si="8"/>
        <v/>
      </c>
      <c r="DQ27" s="321" t="str">
        <f>IF('2.ชื่อนักเรียน'!$R29=",มส","มส",IF($DC27="","",IF(DQ$5="","",IF(DQ$5="SBMLD",SUM($BW27,$CB27,$CG27,$CL27,$CQ27,$CV27,$DA27),$BW27))))</f>
        <v/>
      </c>
      <c r="DR27" s="299" t="str">
        <f>IF('2.ชื่อนักเรียน'!$R29=",มส","มส",IF($DQ27="","",IF(DQ$5="","",IF(DQ$5="SBMLD",SUM($BX27,$CC27,$CH27,$CM27,$CR27,$CW27,$DB27),$BX27))))</f>
        <v/>
      </c>
      <c r="DS27" s="299" t="str">
        <f t="shared" si="9"/>
        <v/>
      </c>
      <c r="DT27" s="299" t="str">
        <f>IF('2.ชื่อนักเรียน'!$R29=",มส","มส",IF($DC27="","",IF(DT$5="","",IF(DT$5="SBMLD",SUM($CB27,$CG27,$CL27,$CQ27,$CV27,$DA27),$CB27))))</f>
        <v/>
      </c>
      <c r="DU27" s="299" t="str">
        <f>IF('2.ชื่อนักเรียน'!$R29=",มส","มส",IF($DT27="","",IF(DT$5="","",IF(DT$5="SBMLD",SUM($CC27,$CH27,$CM27,$CR27,$CW27,$DB27),$CC27))))</f>
        <v/>
      </c>
      <c r="DV27" s="299" t="str">
        <f t="shared" si="10"/>
        <v/>
      </c>
      <c r="DW27" s="321" t="str">
        <f>IF('2.ชื่อนักเรียน'!$R29=",มส","มส",IF($DC27="","",IF(DW$5="","",IF(DW$5="SBMLD",SUM($CG27,$CL27,$CQ27,$CV27,$DA27),$CG27))))</f>
        <v/>
      </c>
      <c r="DX27" s="321" t="str">
        <f>IF('2.ชื่อนักเรียน'!$R29=",มส","มส",IF($DW27="","",IF(DW$5="","",IF(DW$5="SBMLD",SUM($CH27,$CM27,$CR27,$CW27,$DB27),$CH27))))</f>
        <v/>
      </c>
      <c r="DY27" s="299" t="str">
        <f t="shared" si="11"/>
        <v/>
      </c>
    </row>
    <row r="28" spans="1:129" s="102" customFormat="1" ht="17.25" customHeight="1" thickBot="1" x14ac:dyDescent="0.3">
      <c r="A28" s="278">
        <v>20</v>
      </c>
      <c r="B28" s="278" t="str">
        <f>IF('2.ชื่อนักเรียน'!E30="","",CONCATENATE('2.ชื่อนักเรียน'!E30,'2.ชื่อนักเรียน'!F30,'2.ชื่อนักเรียน'!G30,'2.ชื่อนักเรียน'!H30,'2.ชื่อนักเรียน'!I30,'2.ชื่อนักเรียน'!J30,'2.ชื่อนักเรียน'!K30,'2.ชื่อนักเรียน'!L30,'2.ชื่อนักเรียน'!M30,'2.ชื่อนักเรียน'!N30,'2.ชื่อนักเรียน'!O30,'2.ชื่อนักเรียน'!P30,'2.ชื่อนักเรียน'!Q30))</f>
        <v/>
      </c>
      <c r="C28" s="463" t="str">
        <f>IF('2.ชื่อนักเรียน'!B30="","",'2.ชื่อนักเรียน'!B30)</f>
        <v/>
      </c>
      <c r="D28" s="291" t="str">
        <f>IF('2.ชื่อนักเรียน'!C30="","",CONCATENATE(TRIM('2.ชื่อนักเรียน'!C30),"  ",'2.ชื่อนักเรียน'!D30))</f>
        <v/>
      </c>
      <c r="E28" s="292" t="str">
        <f>IF(B28="","",IF('01.ข้อมูลเบื้องต้น'!$J$2="","",'01.ข้อมูลเบื้องต้น'!$J$2))</f>
        <v/>
      </c>
      <c r="F28" s="291" t="str">
        <f>IF(B28="","",IF('01.ข้อมูลเบื้องต้น'!$K$4="","",'01.ข้อมูลเบื้องต้น'!$K$4))</f>
        <v/>
      </c>
      <c r="G28" s="292" t="str">
        <f>IF('01.ข้อมูลเบื้องต้น'!$B$36="","",IF('3.คีย์เทอม1 mlp'!$B28="","",'01.ข้อมูลเบื้องต้น'!$B$36))</f>
        <v/>
      </c>
      <c r="H28" s="291" t="str">
        <f>IF('01.ข้อมูลเบื้องต้น'!$C$36="","",IF('3.คีย์เทอม1 mlp'!$B28="","",'01.ข้อมูลเบื้องต้น'!$C$36))</f>
        <v/>
      </c>
      <c r="I28" s="292" t="str">
        <f>IF('01.ข้อมูลเบื้องต้น'!$D$36="","",IF('3.คีย์เทอม1 mlp'!$B28="","",'01.ข้อมูลเบื้องต้น'!$D$36))</f>
        <v/>
      </c>
      <c r="J28" s="286">
        <v>93</v>
      </c>
      <c r="K28" s="160"/>
      <c r="L28" s="292" t="str">
        <f>IF('01.ข้อมูลเบื้องต้น'!$B$37="","",IF('3.คีย์เทอม1 mlp'!$B28="","",'01.ข้อมูลเบื้องต้น'!$B$37))</f>
        <v/>
      </c>
      <c r="M28" s="291" t="str">
        <f>IF('01.ข้อมูลเบื้องต้น'!$C$37="","",IF('3.คีย์เทอม1 mlp'!$B28="","",'01.ข้อมูลเบื้องต้น'!$C$37))</f>
        <v/>
      </c>
      <c r="N28" s="292" t="str">
        <f>IF('01.ข้อมูลเบื้องต้น'!$D$37="","",IF('3.คีย์เทอม1 mlp'!$B28="","",'01.ข้อมูลเบื้องต้น'!$D$37))</f>
        <v/>
      </c>
      <c r="O28" s="287">
        <v>70</v>
      </c>
      <c r="P28" s="159"/>
      <c r="Q28" s="292" t="str">
        <f>IF('01.ข้อมูลเบื้องต้น'!$B$10="","",IF('3.คีย์เทอม1 mlp'!$B28="","",'01.ข้อมูลเบื้องต้น'!$B$10))</f>
        <v/>
      </c>
      <c r="R28" s="291" t="str">
        <f>IF('01.ข้อมูลเบื้องต้น'!$C$10="","",IF('3.คีย์เทอม1 mlp'!$B28="","",'01.ข้อมูลเบื้องต้น'!$C$10))</f>
        <v/>
      </c>
      <c r="S28" s="292" t="str">
        <f>IF('01.ข้อมูลเบื้องต้น'!$D$10="","",IF('3.คีย์เทอม1 mlp'!$B28="","",'01.ข้อมูลเบื้องต้น'!$D$10))</f>
        <v/>
      </c>
      <c r="T28" s="287">
        <v>80</v>
      </c>
      <c r="U28" s="159"/>
      <c r="V28" s="292" t="str">
        <f>IF('01.ข้อมูลเบื้องต้น'!$B$11="","",IF('3.คีย์เทอม1 mlp'!$B28="","",'01.ข้อมูลเบื้องต้น'!$B$11))</f>
        <v/>
      </c>
      <c r="W28" s="291" t="str">
        <f>IF('01.ข้อมูลเบื้องต้น'!$C$11="","",IF('3.คีย์เทอม1 mlp'!$B28="","",'01.ข้อมูลเบื้องต้น'!$C$11))</f>
        <v/>
      </c>
      <c r="X28" s="292" t="str">
        <f>IF('01.ข้อมูลเบื้องต้น'!$D$11="","",IF('3.คีย์เทอม1 mlp'!$B28="","",'01.ข้อมูลเบื้องต้น'!$D$11))</f>
        <v/>
      </c>
      <c r="Y28" s="286">
        <v>89</v>
      </c>
      <c r="Z28" s="160"/>
      <c r="AA28" s="292" t="str">
        <f>IF('01.ข้อมูลเบื้องต้น'!$B$12="","",IF('3.คีย์เทอม1 mlp'!$B28="","",'01.ข้อมูลเบื้องต้น'!$B$12))</f>
        <v/>
      </c>
      <c r="AB28" s="291" t="str">
        <f>IF('01.ข้อมูลเบื้องต้น'!$C$12="","",IF('3.คีย์เทอม1 mlp'!$B28="","",'01.ข้อมูลเบื้องต้น'!$C$12))</f>
        <v/>
      </c>
      <c r="AC28" s="292" t="str">
        <f>IF('01.ข้อมูลเบื้องต้น'!$D$12="","",IF('3.คีย์เทอม1 mlp'!$B28="","",'01.ข้อมูลเบื้องต้น'!$D$12))</f>
        <v/>
      </c>
      <c r="AD28" s="287">
        <v>84</v>
      </c>
      <c r="AE28" s="159"/>
      <c r="AF28" s="292" t="str">
        <f>IF('01.ข้อมูลเบื้องต้น'!$B$13="","",IF('3.คีย์เทอม1 mlp'!$B28="","",'01.ข้อมูลเบื้องต้น'!$B$13))</f>
        <v/>
      </c>
      <c r="AG28" s="291" t="str">
        <f>IF('01.ข้อมูลเบื้องต้น'!$C$13="","",IF('3.คีย์เทอม1 mlp'!$B28="","",'01.ข้อมูลเบื้องต้น'!$C$13))</f>
        <v/>
      </c>
      <c r="AH28" s="292" t="str">
        <f>IF('01.ข้อมูลเบื้องต้น'!$D$13="","",IF('3.คีย์เทอม1 mlp'!$B28="","",'01.ข้อมูลเบื้องต้น'!$D$13))</f>
        <v/>
      </c>
      <c r="AI28" s="287">
        <v>95</v>
      </c>
      <c r="AJ28" s="159"/>
      <c r="AK28" s="292" t="str">
        <f>IF('01.ข้อมูลเบื้องต้น'!$B$14="","",IF('3.คีย์เทอม1 mlp'!$B28="","",'01.ข้อมูลเบื้องต้น'!$B$14))</f>
        <v/>
      </c>
      <c r="AL28" s="291" t="str">
        <f>IF('01.ข้อมูลเบื้องต้น'!$C$14="","",IF('3.คีย์เทอม1 mlp'!$B28="","",'01.ข้อมูลเบื้องต้น'!$C$14))</f>
        <v/>
      </c>
      <c r="AM28" s="292" t="str">
        <f>IF('01.ข้อมูลเบื้องต้น'!$D$14="","",IF('3.คีย์เทอม1 mlp'!$B28="","",'01.ข้อมูลเบื้องต้น'!$D$14))</f>
        <v/>
      </c>
      <c r="AN28" s="287">
        <v>86</v>
      </c>
      <c r="AO28" s="159"/>
      <c r="AP28" s="292" t="str">
        <f>IF('01.ข้อมูลเบื้องต้น'!$B$15="","",IF('3.คีย์เทอม1 mlp'!$B28="","",'01.ข้อมูลเบื้องต้น'!$B$15))</f>
        <v/>
      </c>
      <c r="AQ28" s="291" t="str">
        <f>IF('01.ข้อมูลเบื้องต้น'!$C$15="","",IF('3.คีย์เทอม1 mlp'!$B28="","",'01.ข้อมูลเบื้องต้น'!$C$15))</f>
        <v/>
      </c>
      <c r="AR28" s="292" t="str">
        <f>IF('01.ข้อมูลเบื้องต้น'!$D$15="","",IF('3.คีย์เทอม1 mlp'!$B28="","",'01.ข้อมูลเบื้องต้น'!$D$15))</f>
        <v/>
      </c>
      <c r="AS28" s="287">
        <v>81</v>
      </c>
      <c r="AT28" s="159"/>
      <c r="AU28" s="292" t="str">
        <f>IF('01.ข้อมูลเบื้องต้น'!$B$16="","",IF('3.คีย์เทอม1 mlp'!$B28="","",'01.ข้อมูลเบื้องต้น'!$B$16))</f>
        <v/>
      </c>
      <c r="AV28" s="291" t="str">
        <f>IF('01.ข้อมูลเบื้องต้น'!$C$16="","",IF('3.คีย์เทอม1 mlp'!$B28="","",'01.ข้อมูลเบื้องต้น'!$C$16))</f>
        <v/>
      </c>
      <c r="AW28" s="292" t="str">
        <f>IF('01.ข้อมูลเบื้องต้น'!$D$16="","",IF('3.คีย์เทอม1 mlp'!$B28="","",'01.ข้อมูลเบื้องต้น'!$D$16))</f>
        <v/>
      </c>
      <c r="AX28" s="286">
        <v>96</v>
      </c>
      <c r="AY28" s="160"/>
      <c r="AZ28" s="292" t="str">
        <f>IF('01.ข้อมูลเบื้องต้น'!$B$17="","",IF('3.คีย์เทอม1 mlp'!$B28="","",'01.ข้อมูลเบื้องต้น'!$B$17))</f>
        <v/>
      </c>
      <c r="BA28" s="291" t="str">
        <f>IF('01.ข้อมูลเบื้องต้น'!$C$17="","",IF('3.คีย์เทอม1 mlp'!$B28="","",'01.ข้อมูลเบื้องต้น'!$C$17))</f>
        <v/>
      </c>
      <c r="BB28" s="292" t="str">
        <f>IF('01.ข้อมูลเบื้องต้น'!$D$17="","",IF('3.คีย์เทอม1 mlp'!$B28="","",'01.ข้อมูลเบื้องต้น'!$D$17))</f>
        <v/>
      </c>
      <c r="BC28" s="286"/>
      <c r="BD28" s="160"/>
      <c r="BE28" s="292" t="str">
        <f>IF('01.ข้อมูลเบื้องต้น'!$B$19="","",IF('3.คีย์เทอม1 mlp'!$B28="","",'01.ข้อมูลเบื้องต้น'!$B$19))</f>
        <v/>
      </c>
      <c r="BF28" s="291" t="str">
        <f>IF('01.ข้อมูลเบื้องต้น'!$C$19="","",IF('3.คีย์เทอม1 mlp'!$B28="","",'01.ข้อมูลเบื้องต้น'!$C$19))</f>
        <v/>
      </c>
      <c r="BG28" s="292" t="str">
        <f>IF('01.ข้อมูลเบื้องต้น'!$D$19="","",IF('3.คีย์เทอม1 mlp'!$B28="","",'01.ข้อมูลเบื้องต้น'!$D$19))</f>
        <v/>
      </c>
      <c r="BH28" s="287">
        <v>88</v>
      </c>
      <c r="BI28" s="160"/>
      <c r="BJ28" s="292" t="str">
        <f>IF('01.ข้อมูลเบื้องต้น'!$B$20="","",IF('3.คีย์เทอม1 mlp'!$B28="","",'01.ข้อมูลเบื้องต้น'!$B$20))</f>
        <v/>
      </c>
      <c r="BK28" s="291" t="str">
        <f>IF('01.ข้อมูลเบื้องต้น'!$C$20="","",IF('3.คีย์เทอม1 mlp'!$B28="","",'01.ข้อมูลเบื้องต้น'!$C$20))</f>
        <v/>
      </c>
      <c r="BL28" s="292" t="str">
        <f>IF('01.ข้อมูลเบื้องต้น'!$D$20="","",IF('3.คีย์เทอม1 mlp'!$B28="","",'01.ข้อมูลเบื้องต้น'!$D$20))</f>
        <v/>
      </c>
      <c r="BM28" s="287"/>
      <c r="BN28" s="159"/>
      <c r="BO28" s="292" t="str">
        <f>IF('01.ข้อมูลเบื้องต้น'!$B$21="","",IF('3.คีย์เทอม1 mlp'!$B28="","",'01.ข้อมูลเบื้องต้น'!$B$21))</f>
        <v/>
      </c>
      <c r="BP28" s="291" t="str">
        <f>IF('01.ข้อมูลเบื้องต้น'!$C$21="","",IF('3.คีย์เทอม1 mlp'!$B28="","",'01.ข้อมูลเบื้องต้น'!$C$21))</f>
        <v/>
      </c>
      <c r="BQ28" s="292" t="str">
        <f>IF('01.ข้อมูลเบื้องต้น'!$D$21="","",IF('3.คีย์เทอม1 mlp'!$B28="","",'01.ข้อมูลเบื้องต้น'!$D$21))</f>
        <v/>
      </c>
      <c r="BR28" s="286"/>
      <c r="BS28" s="160"/>
      <c r="BT28" s="292" t="str">
        <f>IF('01.ข้อมูลเบื้องต้น'!$B$22="","",IF('3.คีย์เทอม1 mlp'!$B28="","",'01.ข้อมูลเบื้องต้น'!$B$22))</f>
        <v/>
      </c>
      <c r="BU28" s="291" t="str">
        <f>IF('01.ข้อมูลเบื้องต้น'!$C$22="","",IF('3.คีย์เทอม1 mlp'!$B28="","",'01.ข้อมูลเบื้องต้น'!$C$22))</f>
        <v/>
      </c>
      <c r="BV28" s="292" t="str">
        <f>IF('01.ข้อมูลเบื้องต้น'!$D$22="","",IF('3.คีย์เทอม1 mlp'!$B28="","",'01.ข้อมูลเบื้องต้น'!$D$22))</f>
        <v/>
      </c>
      <c r="BW28" s="286"/>
      <c r="BX28" s="160"/>
      <c r="BY28" s="292" t="str">
        <f>IF('01.ข้อมูลเบื้องต้น'!$B$23="","",IF('3.คีย์เทอม1 mlp'!$B28="","",'01.ข้อมูลเบื้องต้น'!$B$23))</f>
        <v/>
      </c>
      <c r="BZ28" s="291" t="str">
        <f>IF('01.ข้อมูลเบื้องต้น'!$C$23="","",IF('3.คีย์เทอม1 mlp'!$B28="","",'01.ข้อมูลเบื้องต้น'!$C$23))</f>
        <v/>
      </c>
      <c r="CA28" s="292" t="str">
        <f>IF('01.ข้อมูลเบื้องต้น'!$D$23="","",IF('3.คีย์เทอม1 mlp'!$B28="","",'01.ข้อมูลเบื้องต้น'!$D$23))</f>
        <v/>
      </c>
      <c r="CB28" s="286"/>
      <c r="CC28" s="160"/>
      <c r="CD28" s="292" t="str">
        <f>IF('01.ข้อมูลเบื้องต้น'!$B$24="","",IF('3.คีย์เทอม1 mlp'!$B28="","",'01.ข้อมูลเบื้องต้น'!$B$24))</f>
        <v/>
      </c>
      <c r="CE28" s="291" t="str">
        <f>IF('01.ข้อมูลเบื้องต้น'!$C$24="","",IF('3.คีย์เทอม1 mlp'!$B28="","",'01.ข้อมูลเบื้องต้น'!$C$24))</f>
        <v/>
      </c>
      <c r="CF28" s="292" t="str">
        <f>IF('01.ข้อมูลเบื้องต้น'!$D$24="","",IF('3.คีย์เทอม1 mlp'!$B28="","",'01.ข้อมูลเบื้องต้น'!$D$24))</f>
        <v/>
      </c>
      <c r="CG28" s="286"/>
      <c r="CH28" s="160"/>
      <c r="CI28" s="292" t="str">
        <f>IF('01.ข้อมูลเบื้องต้น'!$B$25="","",IF('3.คีย์เทอม1 mlp'!$B28="","",'01.ข้อมูลเบื้องต้น'!$B$25))</f>
        <v/>
      </c>
      <c r="CJ28" s="291" t="str">
        <f>IF('01.ข้อมูลเบื้องต้น'!$C$25="","",IF('3.คีย์เทอม1 mlp'!$B28="","",'01.ข้อมูลเบื้องต้น'!$C$25))</f>
        <v/>
      </c>
      <c r="CK28" s="292" t="str">
        <f>IF('01.ข้อมูลเบื้องต้น'!$D$25="","",IF('3.คีย์เทอม1 mlp'!$B28="","",'01.ข้อมูลเบื้องต้น'!$D$25))</f>
        <v/>
      </c>
      <c r="CL28" s="286"/>
      <c r="CM28" s="160"/>
      <c r="CN28" s="292" t="str">
        <f>IF('01.ข้อมูลเบื้องต้น'!$B$26="","",IF('3.คีย์เทอม1 mlp'!$B28="","",'01.ข้อมูลเบื้องต้น'!$B$26))</f>
        <v/>
      </c>
      <c r="CO28" s="291" t="str">
        <f>IF('01.ข้อมูลเบื้องต้น'!$C$26="","",IF('3.คีย์เทอม1 mlp'!$B28="","",'01.ข้อมูลเบื้องต้น'!$C$26))</f>
        <v/>
      </c>
      <c r="CP28" s="292" t="str">
        <f>IF('01.ข้อมูลเบื้องต้น'!$D$26="","",IF('3.คีย์เทอม1 mlp'!$B28="","",'01.ข้อมูลเบื้องต้น'!$D$26))</f>
        <v/>
      </c>
      <c r="CQ28" s="286"/>
      <c r="CR28" s="160"/>
      <c r="CS28" s="292" t="str">
        <f>IF('01.ข้อมูลเบื้องต้น'!$B$27="","",IF('3.คีย์เทอม1 mlp'!$B28="","",'01.ข้อมูลเบื้องต้น'!$B$27))</f>
        <v/>
      </c>
      <c r="CT28" s="291" t="str">
        <f>IF('01.ข้อมูลเบื้องต้น'!$C$27="","",IF('3.คีย์เทอม1 mlp'!$B28="","",'01.ข้อมูลเบื้องต้น'!$C$27))</f>
        <v/>
      </c>
      <c r="CU28" s="292" t="str">
        <f>IF('01.ข้อมูลเบื้องต้น'!$D$27="","",IF('3.คีย์เทอม1 mlp'!$B28="","",'01.ข้อมูลเบื้องต้น'!$D$27))</f>
        <v/>
      </c>
      <c r="CV28" s="286"/>
      <c r="CW28" s="160"/>
      <c r="CX28" s="292" t="str">
        <f>IF('01.ข้อมูลเบื้องต้น'!$B$28="","",IF('3.คีย์เทอม1 mlp'!$B28="","",'01.ข้อมูลเบื้องต้น'!$B$28))</f>
        <v/>
      </c>
      <c r="CY28" s="291" t="str">
        <f>IF('01.ข้อมูลเบื้องต้น'!$C$28="","",IF('3.คีย์เทอม1 mlp'!$B28="","",'01.ข้อมูลเบื้องต้น'!$C$28))</f>
        <v/>
      </c>
      <c r="CZ28" s="292" t="str">
        <f>IF('01.ข้อมูลเบื้องต้น'!$D$28="","",IF('3.คีย์เทอม1 mlp'!$B28="","",'01.ข้อมูลเบื้องต้น'!$D$28))</f>
        <v/>
      </c>
      <c r="DA28" s="286"/>
      <c r="DB28" s="160"/>
      <c r="DC28" s="288">
        <f t="shared" si="3"/>
        <v>862</v>
      </c>
      <c r="DD28" s="152">
        <f t="shared" si="4"/>
        <v>86.2</v>
      </c>
      <c r="DE28" s="293">
        <f>IF('2.ชื่อนักเรียน'!R30="มส","มส",IF('2.ชื่อนักเรียน'!R30="ย้าย","ย้าย",IF('2.ชื่อนักเรียน'!R30="ร","ร",IF(DD28="","",RANK(DD28,$DD$9:$DD$53,0)))))</f>
        <v>9</v>
      </c>
      <c r="DF28" s="293">
        <f t="shared" si="5"/>
        <v>10</v>
      </c>
      <c r="DH28" s="322" t="str">
        <f>IF('2.ชื่อนักเรียน'!$R30=",มส","มส",IF($DC28="","",IF(DH$5="","",IF(DH$5="SBMLD",SUM($BH28,$BM28,$BR28,$BW28,$CB28,$CG28,$CL28,$CQ28,$CV28,$DA28),$BH28))))</f>
        <v/>
      </c>
      <c r="DI28" s="300" t="str">
        <f>IF('2.ชื่อนักเรียน'!$R30=",มส","มส",IF($DH28="","",IF(DH$5="","",IF(DH$5="SBMLD",SUM($BI28,$BN28,$BS28,$BX28,$CC28,$CH28,$CM28,$CR28,$CW28,$DB28),$BI28))))</f>
        <v/>
      </c>
      <c r="DJ28" s="300" t="str">
        <f t="shared" si="6"/>
        <v/>
      </c>
      <c r="DK28" s="323" t="str">
        <f>IF('2.ชื่อนักเรียน'!$R30=",มส","มส",IF($DC28="","",IF(DK$5="","",IF(DK$5="SBMLD",SUM($BM28,$BR28,$BW28,$CB28,$CG28,$CL28,$CQ28,$CV28,$DA28),$BM28))))</f>
        <v/>
      </c>
      <c r="DL28" s="300" t="str">
        <f>IF('2.ชื่อนักเรียน'!$R30=",มส","มส",IF($DK28="","",IF(DK$5="","",IF(DK$5="SBMLD",SUM($BN28,$BS28,$BX28,$CC28,$CH28,$CM28,$CR28,$CW28,$DB28),$BN28))))</f>
        <v/>
      </c>
      <c r="DM28" s="300" t="str">
        <f t="shared" si="7"/>
        <v/>
      </c>
      <c r="DN28" s="323" t="str">
        <f>IF('2.ชื่อนักเรียน'!$R30=",มส","มส",IF($DC28="","",IF(DN$5="","",IF(DN$5="SBMLD",SUM($BR28,$BW28,$CB28,$CG28,$CL28,$CQ28,$CV28,$DA28),$BR28))))</f>
        <v/>
      </c>
      <c r="DO28" s="300" t="str">
        <f>IF('2.ชื่อนักเรียน'!$R30=",มส","มส",IF($DN28="","",IF(DN$5="","",IF(DN$5="SBMLD",SUM($BS28,$BX28,$CC28,$CH28,$CM28,$CR28,$CW28,$DB28),$BS28))))</f>
        <v/>
      </c>
      <c r="DP28" s="300" t="str">
        <f t="shared" si="8"/>
        <v/>
      </c>
      <c r="DQ28" s="323" t="str">
        <f>IF('2.ชื่อนักเรียน'!$R30=",มส","มส",IF($DC28="","",IF(DQ$5="","",IF(DQ$5="SBMLD",SUM($BW28,$CB28,$CG28,$CL28,$CQ28,$CV28,$DA28),$BW28))))</f>
        <v/>
      </c>
      <c r="DR28" s="300" t="str">
        <f>IF('2.ชื่อนักเรียน'!$R30=",มส","มส",IF($DQ28="","",IF(DQ$5="","",IF(DQ$5="SBMLD",SUM($BX28,$CC28,$CH28,$CM28,$CR28,$CW28,$DB28),$BX28))))</f>
        <v/>
      </c>
      <c r="DS28" s="300" t="str">
        <f t="shared" si="9"/>
        <v/>
      </c>
      <c r="DT28" s="300" t="str">
        <f>IF('2.ชื่อนักเรียน'!$R30=",มส","มส",IF($DC28="","",IF(DT$5="","",IF(DT$5="SBMLD",SUM($CB28,$CG28,$CL28,$CQ28,$CV28,$DA28),$CB28))))</f>
        <v/>
      </c>
      <c r="DU28" s="300" t="str">
        <f>IF('2.ชื่อนักเรียน'!$R30=",มส","มส",IF($DT28="","",IF(DT$5="","",IF(DT$5="SBMLD",SUM($CC28,$CH28,$CM28,$CR28,$CW28,$DB28),$CC28))))</f>
        <v/>
      </c>
      <c r="DV28" s="300" t="str">
        <f t="shared" si="10"/>
        <v/>
      </c>
      <c r="DW28" s="323" t="str">
        <f>IF('2.ชื่อนักเรียน'!$R30=",มส","มส",IF($DC28="","",IF(DW$5="","",IF(DW$5="SBMLD",SUM($CG28,$CL28,$CQ28,$CV28,$DA28),$CG28))))</f>
        <v/>
      </c>
      <c r="DX28" s="323" t="str">
        <f>IF('2.ชื่อนักเรียน'!$R30=",มส","มส",IF($DW28="","",IF(DW$5="","",IF(DW$5="SBMLD",SUM($CH28,$CM28,$CR28,$CW28,$DB28),$CH28))))</f>
        <v/>
      </c>
      <c r="DY28" s="300" t="str">
        <f t="shared" si="11"/>
        <v/>
      </c>
    </row>
    <row r="29" spans="1:129" s="102" customFormat="1" ht="17.25" customHeight="1" thickTop="1" x14ac:dyDescent="0.25">
      <c r="A29" s="278">
        <v>21</v>
      </c>
      <c r="B29" s="278" t="str">
        <f>IF('2.ชื่อนักเรียน'!E31="","",CONCATENATE('2.ชื่อนักเรียน'!E31,'2.ชื่อนักเรียน'!F31,'2.ชื่อนักเรียน'!G31,'2.ชื่อนักเรียน'!H31,'2.ชื่อนักเรียน'!I31,'2.ชื่อนักเรียน'!J31,'2.ชื่อนักเรียน'!K31,'2.ชื่อนักเรียน'!L31,'2.ชื่อนักเรียน'!M31,'2.ชื่อนักเรียน'!N31,'2.ชื่อนักเรียน'!O31,'2.ชื่อนักเรียน'!P31,'2.ชื่อนักเรียน'!Q31))</f>
        <v/>
      </c>
      <c r="C29" s="463" t="str">
        <f>IF('2.ชื่อนักเรียน'!B31="","",'2.ชื่อนักเรียน'!B31)</f>
        <v/>
      </c>
      <c r="D29" s="291" t="str">
        <f>IF('2.ชื่อนักเรียน'!C31="","",CONCATENATE(TRIM('2.ชื่อนักเรียน'!C31),"  ",'2.ชื่อนักเรียน'!D31))</f>
        <v/>
      </c>
      <c r="E29" s="292" t="str">
        <f>IF(B29="","",IF('01.ข้อมูลเบื้องต้น'!$J$2="","",'01.ข้อมูลเบื้องต้น'!$J$2))</f>
        <v/>
      </c>
      <c r="F29" s="291" t="str">
        <f>IF(B29="","",IF('01.ข้อมูลเบื้องต้น'!$K$4="","",'01.ข้อมูลเบื้องต้น'!$K$4))</f>
        <v/>
      </c>
      <c r="G29" s="292" t="str">
        <f>IF('01.ข้อมูลเบื้องต้น'!$B$36="","",IF('3.คีย์เทอม1 mlp'!$B29="","",'01.ข้อมูลเบื้องต้น'!$B$36))</f>
        <v/>
      </c>
      <c r="H29" s="291" t="str">
        <f>IF('01.ข้อมูลเบื้องต้น'!$C$36="","",IF('3.คีย์เทอม1 mlp'!$B29="","",'01.ข้อมูลเบื้องต้น'!$C$36))</f>
        <v/>
      </c>
      <c r="I29" s="292" t="str">
        <f>IF('01.ข้อมูลเบื้องต้น'!$D$36="","",IF('3.คีย์เทอม1 mlp'!$B29="","",'01.ข้อมูลเบื้องต้น'!$D$36))</f>
        <v/>
      </c>
      <c r="J29" s="286">
        <v>96</v>
      </c>
      <c r="K29" s="160"/>
      <c r="L29" s="292" t="str">
        <f>IF('01.ข้อมูลเบื้องต้น'!$B$37="","",IF('3.คีย์เทอม1 mlp'!$B29="","",'01.ข้อมูลเบื้องต้น'!$B$37))</f>
        <v/>
      </c>
      <c r="M29" s="291" t="str">
        <f>IF('01.ข้อมูลเบื้องต้น'!$C$37="","",IF('3.คีย์เทอม1 mlp'!$B29="","",'01.ข้อมูลเบื้องต้น'!$C$37))</f>
        <v/>
      </c>
      <c r="N29" s="292" t="str">
        <f>IF('01.ข้อมูลเบื้องต้น'!$D$37="","",IF('3.คีย์เทอม1 mlp'!$B29="","",'01.ข้อมูลเบื้องต้น'!$D$37))</f>
        <v/>
      </c>
      <c r="O29" s="286">
        <v>77</v>
      </c>
      <c r="P29" s="160"/>
      <c r="Q29" s="292" t="str">
        <f>IF('01.ข้อมูลเบื้องต้น'!$B$10="","",IF('3.คีย์เทอม1 mlp'!$B29="","",'01.ข้อมูลเบื้องต้น'!$B$10))</f>
        <v/>
      </c>
      <c r="R29" s="291" t="str">
        <f>IF('01.ข้อมูลเบื้องต้น'!$C$10="","",IF('3.คีย์เทอม1 mlp'!$B29="","",'01.ข้อมูลเบื้องต้น'!$C$10))</f>
        <v/>
      </c>
      <c r="S29" s="292" t="str">
        <f>IF('01.ข้อมูลเบื้องต้น'!$D$10="","",IF('3.คีย์เทอม1 mlp'!$B29="","",'01.ข้อมูลเบื้องต้น'!$D$10))</f>
        <v/>
      </c>
      <c r="T29" s="286">
        <v>80</v>
      </c>
      <c r="U29" s="160"/>
      <c r="V29" s="292" t="str">
        <f>IF('01.ข้อมูลเบื้องต้น'!$B$11="","",IF('3.คีย์เทอม1 mlp'!$B29="","",'01.ข้อมูลเบื้องต้น'!$B$11))</f>
        <v/>
      </c>
      <c r="W29" s="291" t="str">
        <f>IF('01.ข้อมูลเบื้องต้น'!$C$11="","",IF('3.คีย์เทอม1 mlp'!$B29="","",'01.ข้อมูลเบื้องต้น'!$C$11))</f>
        <v/>
      </c>
      <c r="X29" s="292" t="str">
        <f>IF('01.ข้อมูลเบื้องต้น'!$D$11="","",IF('3.คีย์เทอม1 mlp'!$B29="","",'01.ข้อมูลเบื้องต้น'!$D$11))</f>
        <v/>
      </c>
      <c r="Y29" s="286">
        <v>93</v>
      </c>
      <c r="Z29" s="160"/>
      <c r="AA29" s="292" t="str">
        <f>IF('01.ข้อมูลเบื้องต้น'!$B$12="","",IF('3.คีย์เทอม1 mlp'!$B29="","",'01.ข้อมูลเบื้องต้น'!$B$12))</f>
        <v/>
      </c>
      <c r="AB29" s="291" t="str">
        <f>IF('01.ข้อมูลเบื้องต้น'!$C$12="","",IF('3.คีย์เทอม1 mlp'!$B29="","",'01.ข้อมูลเบื้องต้น'!$C$12))</f>
        <v/>
      </c>
      <c r="AC29" s="292" t="str">
        <f>IF('01.ข้อมูลเบื้องต้น'!$D$12="","",IF('3.คีย์เทอม1 mlp'!$B29="","",'01.ข้อมูลเบื้องต้น'!$D$12))</f>
        <v/>
      </c>
      <c r="AD29" s="286">
        <v>80</v>
      </c>
      <c r="AE29" s="160"/>
      <c r="AF29" s="292" t="str">
        <f>IF('01.ข้อมูลเบื้องต้น'!$B$13="","",IF('3.คีย์เทอม1 mlp'!$B29="","",'01.ข้อมูลเบื้องต้น'!$B$13))</f>
        <v/>
      </c>
      <c r="AG29" s="291" t="str">
        <f>IF('01.ข้อมูลเบื้องต้น'!$C$13="","",IF('3.คีย์เทอม1 mlp'!$B29="","",'01.ข้อมูลเบื้องต้น'!$C$13))</f>
        <v/>
      </c>
      <c r="AH29" s="292" t="str">
        <f>IF('01.ข้อมูลเบื้องต้น'!$D$13="","",IF('3.คีย์เทอม1 mlp'!$B29="","",'01.ข้อมูลเบื้องต้น'!$D$13))</f>
        <v/>
      </c>
      <c r="AI29" s="286">
        <v>92</v>
      </c>
      <c r="AJ29" s="160"/>
      <c r="AK29" s="292" t="str">
        <f>IF('01.ข้อมูลเบื้องต้น'!$B$14="","",IF('3.คีย์เทอม1 mlp'!$B29="","",'01.ข้อมูลเบื้องต้น'!$B$14))</f>
        <v/>
      </c>
      <c r="AL29" s="291" t="str">
        <f>IF('01.ข้อมูลเบื้องต้น'!$C$14="","",IF('3.คีย์เทอม1 mlp'!$B29="","",'01.ข้อมูลเบื้องต้น'!$C$14))</f>
        <v/>
      </c>
      <c r="AM29" s="292" t="str">
        <f>IF('01.ข้อมูลเบื้องต้น'!$D$14="","",IF('3.คีย์เทอม1 mlp'!$B29="","",'01.ข้อมูลเบื้องต้น'!$D$14))</f>
        <v/>
      </c>
      <c r="AN29" s="286">
        <v>85</v>
      </c>
      <c r="AO29" s="160"/>
      <c r="AP29" s="292" t="str">
        <f>IF('01.ข้อมูลเบื้องต้น'!$B$15="","",IF('3.คีย์เทอม1 mlp'!$B29="","",'01.ข้อมูลเบื้องต้น'!$B$15))</f>
        <v/>
      </c>
      <c r="AQ29" s="291" t="str">
        <f>IF('01.ข้อมูลเบื้องต้น'!$C$15="","",IF('3.คีย์เทอม1 mlp'!$B29="","",'01.ข้อมูลเบื้องต้น'!$C$15))</f>
        <v/>
      </c>
      <c r="AR29" s="292" t="str">
        <f>IF('01.ข้อมูลเบื้องต้น'!$D$15="","",IF('3.คีย์เทอม1 mlp'!$B29="","",'01.ข้อมูลเบื้องต้น'!$D$15))</f>
        <v/>
      </c>
      <c r="AS29" s="286">
        <v>92</v>
      </c>
      <c r="AT29" s="160"/>
      <c r="AU29" s="292" t="str">
        <f>IF('01.ข้อมูลเบื้องต้น'!$B$16="","",IF('3.คีย์เทอม1 mlp'!$B29="","",'01.ข้อมูลเบื้องต้น'!$B$16))</f>
        <v/>
      </c>
      <c r="AV29" s="291" t="str">
        <f>IF('01.ข้อมูลเบื้องต้น'!$C$16="","",IF('3.คีย์เทอม1 mlp'!$B29="","",'01.ข้อมูลเบื้องต้น'!$C$16))</f>
        <v/>
      </c>
      <c r="AW29" s="292" t="str">
        <f>IF('01.ข้อมูลเบื้องต้น'!$D$16="","",IF('3.คีย์เทอม1 mlp'!$B29="","",'01.ข้อมูลเบื้องต้น'!$D$16))</f>
        <v/>
      </c>
      <c r="AX29" s="286">
        <v>72</v>
      </c>
      <c r="AY29" s="160"/>
      <c r="AZ29" s="292" t="str">
        <f>IF('01.ข้อมูลเบื้องต้น'!$B$17="","",IF('3.คีย์เทอม1 mlp'!$B29="","",'01.ข้อมูลเบื้องต้น'!$B$17))</f>
        <v/>
      </c>
      <c r="BA29" s="291" t="str">
        <f>IF('01.ข้อมูลเบื้องต้น'!$C$17="","",IF('3.คีย์เทอม1 mlp'!$B29="","",'01.ข้อมูลเบื้องต้น'!$C$17))</f>
        <v/>
      </c>
      <c r="BB29" s="292" t="str">
        <f>IF('01.ข้อมูลเบื้องต้น'!$D$17="","",IF('3.คีย์เทอม1 mlp'!$B29="","",'01.ข้อมูลเบื้องต้น'!$D$17))</f>
        <v/>
      </c>
      <c r="BC29" s="286"/>
      <c r="BD29" s="160"/>
      <c r="BE29" s="292" t="str">
        <f>IF('01.ข้อมูลเบื้องต้น'!$B$19="","",IF('3.คีย์เทอม1 mlp'!$B29="","",'01.ข้อมูลเบื้องต้น'!$B$19))</f>
        <v/>
      </c>
      <c r="BF29" s="291" t="str">
        <f>IF('01.ข้อมูลเบื้องต้น'!$C$19="","",IF('3.คีย์เทอม1 mlp'!$B29="","",'01.ข้อมูลเบื้องต้น'!$C$19))</f>
        <v/>
      </c>
      <c r="BG29" s="292" t="str">
        <f>IF('01.ข้อมูลเบื้องต้น'!$D$19="","",IF('3.คีย์เทอม1 mlp'!$B29="","",'01.ข้อมูลเบื้องต้น'!$D$19))</f>
        <v/>
      </c>
      <c r="BH29" s="286">
        <v>88</v>
      </c>
      <c r="BI29" s="160"/>
      <c r="BJ29" s="292" t="str">
        <f>IF('01.ข้อมูลเบื้องต้น'!$B$20="","",IF('3.คีย์เทอม1 mlp'!$B29="","",'01.ข้อมูลเบื้องต้น'!$B$20))</f>
        <v/>
      </c>
      <c r="BK29" s="291" t="str">
        <f>IF('01.ข้อมูลเบื้องต้น'!$C$20="","",IF('3.คีย์เทอม1 mlp'!$B29="","",'01.ข้อมูลเบื้องต้น'!$C$20))</f>
        <v/>
      </c>
      <c r="BL29" s="292" t="str">
        <f>IF('01.ข้อมูลเบื้องต้น'!$D$20="","",IF('3.คีย์เทอม1 mlp'!$B29="","",'01.ข้อมูลเบื้องต้น'!$D$20))</f>
        <v/>
      </c>
      <c r="BM29" s="286"/>
      <c r="BN29" s="160"/>
      <c r="BO29" s="292" t="str">
        <f>IF('01.ข้อมูลเบื้องต้น'!$B$21="","",IF('3.คีย์เทอม1 mlp'!$B29="","",'01.ข้อมูลเบื้องต้น'!$B$21))</f>
        <v/>
      </c>
      <c r="BP29" s="291" t="str">
        <f>IF('01.ข้อมูลเบื้องต้น'!$C$21="","",IF('3.คีย์เทอม1 mlp'!$B29="","",'01.ข้อมูลเบื้องต้น'!$C$21))</f>
        <v/>
      </c>
      <c r="BQ29" s="292" t="str">
        <f>IF('01.ข้อมูลเบื้องต้น'!$D$21="","",IF('3.คีย์เทอม1 mlp'!$B29="","",'01.ข้อมูลเบื้องต้น'!$D$21))</f>
        <v/>
      </c>
      <c r="BR29" s="286"/>
      <c r="BS29" s="160"/>
      <c r="BT29" s="292" t="str">
        <f>IF('01.ข้อมูลเบื้องต้น'!$B$22="","",IF('3.คีย์เทอม1 mlp'!$B29="","",'01.ข้อมูลเบื้องต้น'!$B$22))</f>
        <v/>
      </c>
      <c r="BU29" s="291" t="str">
        <f>IF('01.ข้อมูลเบื้องต้น'!$C$22="","",IF('3.คีย์เทอม1 mlp'!$B29="","",'01.ข้อมูลเบื้องต้น'!$C$22))</f>
        <v/>
      </c>
      <c r="BV29" s="292" t="str">
        <f>IF('01.ข้อมูลเบื้องต้น'!$D$22="","",IF('3.คีย์เทอม1 mlp'!$B29="","",'01.ข้อมูลเบื้องต้น'!$D$22))</f>
        <v/>
      </c>
      <c r="BW29" s="286"/>
      <c r="BX29" s="160"/>
      <c r="BY29" s="292" t="str">
        <f>IF('01.ข้อมูลเบื้องต้น'!$B$23="","",IF('3.คีย์เทอม1 mlp'!$B29="","",'01.ข้อมูลเบื้องต้น'!$B$23))</f>
        <v/>
      </c>
      <c r="BZ29" s="291" t="str">
        <f>IF('01.ข้อมูลเบื้องต้น'!$C$23="","",IF('3.คีย์เทอม1 mlp'!$B29="","",'01.ข้อมูลเบื้องต้น'!$C$23))</f>
        <v/>
      </c>
      <c r="CA29" s="292" t="str">
        <f>IF('01.ข้อมูลเบื้องต้น'!$D$23="","",IF('3.คีย์เทอม1 mlp'!$B29="","",'01.ข้อมูลเบื้องต้น'!$D$23))</f>
        <v/>
      </c>
      <c r="CB29" s="286"/>
      <c r="CC29" s="160"/>
      <c r="CD29" s="292" t="str">
        <f>IF('01.ข้อมูลเบื้องต้น'!$B$24="","",IF('3.คีย์เทอม1 mlp'!$B29="","",'01.ข้อมูลเบื้องต้น'!$B$24))</f>
        <v/>
      </c>
      <c r="CE29" s="291" t="str">
        <f>IF('01.ข้อมูลเบื้องต้น'!$C$24="","",IF('3.คีย์เทอม1 mlp'!$B29="","",'01.ข้อมูลเบื้องต้น'!$C$24))</f>
        <v/>
      </c>
      <c r="CF29" s="292" t="str">
        <f>IF('01.ข้อมูลเบื้องต้น'!$D$24="","",IF('3.คีย์เทอม1 mlp'!$B29="","",'01.ข้อมูลเบื้องต้น'!$D$24))</f>
        <v/>
      </c>
      <c r="CG29" s="286"/>
      <c r="CH29" s="160"/>
      <c r="CI29" s="292" t="str">
        <f>IF('01.ข้อมูลเบื้องต้น'!$B$25="","",IF('3.คีย์เทอม1 mlp'!$B29="","",'01.ข้อมูลเบื้องต้น'!$B$25))</f>
        <v/>
      </c>
      <c r="CJ29" s="291" t="str">
        <f>IF('01.ข้อมูลเบื้องต้น'!$C$25="","",IF('3.คีย์เทอม1 mlp'!$B29="","",'01.ข้อมูลเบื้องต้น'!$C$25))</f>
        <v/>
      </c>
      <c r="CK29" s="292" t="str">
        <f>IF('01.ข้อมูลเบื้องต้น'!$D$25="","",IF('3.คีย์เทอม1 mlp'!$B29="","",'01.ข้อมูลเบื้องต้น'!$D$25))</f>
        <v/>
      </c>
      <c r="CL29" s="286"/>
      <c r="CM29" s="160"/>
      <c r="CN29" s="292" t="str">
        <f>IF('01.ข้อมูลเบื้องต้น'!$B$26="","",IF('3.คีย์เทอม1 mlp'!$B29="","",'01.ข้อมูลเบื้องต้น'!$B$26))</f>
        <v/>
      </c>
      <c r="CO29" s="291" t="str">
        <f>IF('01.ข้อมูลเบื้องต้น'!$C$26="","",IF('3.คีย์เทอม1 mlp'!$B29="","",'01.ข้อมูลเบื้องต้น'!$C$26))</f>
        <v/>
      </c>
      <c r="CP29" s="292" t="str">
        <f>IF('01.ข้อมูลเบื้องต้น'!$D$26="","",IF('3.คีย์เทอม1 mlp'!$B29="","",'01.ข้อมูลเบื้องต้น'!$D$26))</f>
        <v/>
      </c>
      <c r="CQ29" s="286"/>
      <c r="CR29" s="160"/>
      <c r="CS29" s="292" t="str">
        <f>IF('01.ข้อมูลเบื้องต้น'!$B$27="","",IF('3.คีย์เทอม1 mlp'!$B29="","",'01.ข้อมูลเบื้องต้น'!$B$27))</f>
        <v/>
      </c>
      <c r="CT29" s="291" t="str">
        <f>IF('01.ข้อมูลเบื้องต้น'!$C$27="","",IF('3.คีย์เทอม1 mlp'!$B29="","",'01.ข้อมูลเบื้องต้น'!$C$27))</f>
        <v/>
      </c>
      <c r="CU29" s="292" t="str">
        <f>IF('01.ข้อมูลเบื้องต้น'!$D$27="","",IF('3.คีย์เทอม1 mlp'!$B29="","",'01.ข้อมูลเบื้องต้น'!$D$27))</f>
        <v/>
      </c>
      <c r="CV29" s="286"/>
      <c r="CW29" s="160"/>
      <c r="CX29" s="292" t="str">
        <f>IF('01.ข้อมูลเบื้องต้น'!$B$28="","",IF('3.คีย์เทอม1 mlp'!$B29="","",'01.ข้อมูลเบื้องต้น'!$B$28))</f>
        <v/>
      </c>
      <c r="CY29" s="291" t="str">
        <f>IF('01.ข้อมูลเบื้องต้น'!$C$28="","",IF('3.คีย์เทอม1 mlp'!$B29="","",'01.ข้อมูลเบื้องต้น'!$C$28))</f>
        <v/>
      </c>
      <c r="CZ29" s="292" t="str">
        <f>IF('01.ข้อมูลเบื้องต้น'!$D$28="","",IF('3.คีย์เทอม1 mlp'!$B29="","",'01.ข้อมูลเบื้องต้น'!$D$28))</f>
        <v/>
      </c>
      <c r="DA29" s="286"/>
      <c r="DB29" s="160"/>
      <c r="DC29" s="288">
        <f t="shared" si="3"/>
        <v>855</v>
      </c>
      <c r="DD29" s="152">
        <f t="shared" si="4"/>
        <v>85.5</v>
      </c>
      <c r="DE29" s="293">
        <f>IF('2.ชื่อนักเรียน'!R31="มส","มส",IF('2.ชื่อนักเรียน'!R31="ย้าย","ย้าย",IF('2.ชื่อนักเรียน'!R31="ร","ร",IF(DD29="","",RANK(DD29,$DD$9:$DD$53,0)))))</f>
        <v>10</v>
      </c>
      <c r="DF29" s="293">
        <f t="shared" si="5"/>
        <v>10</v>
      </c>
      <c r="DH29" s="324" t="str">
        <f>IF('2.ชื่อนักเรียน'!$R31=",มส","มส",IF($DC29="","",IF(DH$5="","",IF(DH$5="SBMLD",SUM($BH29,$BM29,$BR29,$BW29,$CB29,$CG29,$CL29,$CQ29,$CV29,$DA29),$BH29))))</f>
        <v/>
      </c>
      <c r="DI29" s="301" t="str">
        <f>IF('2.ชื่อนักเรียน'!$R31=",มส","มส",IF($DH29="","",IF(DH$5="","",IF(DH$5="SBMLD",SUM($BI29,$BN29,$BS29,$BX29,$CC29,$CH29,$CM29,$CR29,$CW29,$DB29),$BI29))))</f>
        <v/>
      </c>
      <c r="DJ29" s="301" t="str">
        <f t="shared" si="6"/>
        <v/>
      </c>
      <c r="DK29" s="325" t="str">
        <f>IF('2.ชื่อนักเรียน'!$R31=",มส","มส",IF($DC29="","",IF(DK$5="","",IF(DK$5="SBMLD",SUM($BM29,$BR29,$BW29,$CB29,$CG29,$CL29,$CQ29,$CV29,$DA29),$BM29))))</f>
        <v/>
      </c>
      <c r="DL29" s="301" t="str">
        <f>IF('2.ชื่อนักเรียน'!$R31=",มส","มส",IF($DK29="","",IF(DK$5="","",IF(DK$5="SBMLD",SUM($BN29,$BS29,$BX29,$CC29,$CH29,$CM29,$CR29,$CW29,$DB29),$BN29))))</f>
        <v/>
      </c>
      <c r="DM29" s="301" t="str">
        <f t="shared" si="7"/>
        <v/>
      </c>
      <c r="DN29" s="325" t="str">
        <f>IF('2.ชื่อนักเรียน'!$R31=",มส","มส",IF($DC29="","",IF(DN$5="","",IF(DN$5="SBMLD",SUM($BR29,$BW29,$CB29,$CG29,$CL29,$CQ29,$CV29,$DA29),$BR29))))</f>
        <v/>
      </c>
      <c r="DO29" s="301" t="str">
        <f>IF('2.ชื่อนักเรียน'!$R31=",มส","มส",IF($DN29="","",IF(DN$5="","",IF(DN$5="SBMLD",SUM($BS29,$BX29,$CC29,$CH29,$CM29,$CR29,$CW29,$DB29),$BS29))))</f>
        <v/>
      </c>
      <c r="DP29" s="301" t="str">
        <f t="shared" si="8"/>
        <v/>
      </c>
      <c r="DQ29" s="325" t="str">
        <f>IF('2.ชื่อนักเรียน'!$R31=",มส","มส",IF($DC29="","",IF(DQ$5="","",IF(DQ$5="SBMLD",SUM($BW29,$CB29,$CG29,$CL29,$CQ29,$CV29,$DA29),$BW29))))</f>
        <v/>
      </c>
      <c r="DR29" s="301" t="str">
        <f>IF('2.ชื่อนักเรียน'!$R31=",มส","มส",IF($DQ29="","",IF(DQ$5="","",IF(DQ$5="SBMLD",SUM($BX29,$CC29,$CH29,$CM29,$CR29,$CW29,$DB29),$BX29))))</f>
        <v/>
      </c>
      <c r="DS29" s="301" t="str">
        <f t="shared" si="9"/>
        <v/>
      </c>
      <c r="DT29" s="301" t="str">
        <f>IF('2.ชื่อนักเรียน'!$R31=",มส","มส",IF($DC29="","",IF(DT$5="","",IF(DT$5="SBMLD",SUM($CB29,$CG29,$CL29,$CQ29,$CV29,$DA29),$CB29))))</f>
        <v/>
      </c>
      <c r="DU29" s="301" t="str">
        <f>IF('2.ชื่อนักเรียน'!$R31=",มส","มส",IF($DT29="","",IF(DT$5="","",IF(DT$5="SBMLD",SUM($CC29,$CH29,$CM29,$CR29,$CW29,$DB29),$CC29))))</f>
        <v/>
      </c>
      <c r="DV29" s="301" t="str">
        <f t="shared" si="10"/>
        <v/>
      </c>
      <c r="DW29" s="325" t="str">
        <f>IF('2.ชื่อนักเรียน'!$R31=",มส","มส",IF($DC29="","",IF(DW$5="","",IF(DW$5="SBMLD",SUM($CG29,$CL29,$CQ29,$CV29,$DA29),$CG29))))</f>
        <v/>
      </c>
      <c r="DX29" s="325" t="str">
        <f>IF('2.ชื่อนักเรียน'!$R31=",มส","มส",IF($DW29="","",IF(DW$5="","",IF(DW$5="SBMLD",SUM($CH29,$CM29,$CR29,$CW29,$DB29),$CH29))))</f>
        <v/>
      </c>
      <c r="DY29" s="301" t="str">
        <f t="shared" si="11"/>
        <v/>
      </c>
    </row>
    <row r="30" spans="1:129" s="102" customFormat="1" ht="17.25" customHeight="1" x14ac:dyDescent="0.25">
      <c r="A30" s="278">
        <v>22</v>
      </c>
      <c r="B30" s="278" t="str">
        <f>IF('2.ชื่อนักเรียน'!E32="","",CONCATENATE('2.ชื่อนักเรียน'!E32,'2.ชื่อนักเรียน'!F32,'2.ชื่อนักเรียน'!G32,'2.ชื่อนักเรียน'!H32,'2.ชื่อนักเรียน'!I32,'2.ชื่อนักเรียน'!J32,'2.ชื่อนักเรียน'!K32,'2.ชื่อนักเรียน'!L32,'2.ชื่อนักเรียน'!M32,'2.ชื่อนักเรียน'!N32,'2.ชื่อนักเรียน'!O32,'2.ชื่อนักเรียน'!P32,'2.ชื่อนักเรียน'!Q32))</f>
        <v/>
      </c>
      <c r="C30" s="463" t="str">
        <f>IF('2.ชื่อนักเรียน'!B32="","",'2.ชื่อนักเรียน'!B32)</f>
        <v/>
      </c>
      <c r="D30" s="291" t="str">
        <f>IF('2.ชื่อนักเรียน'!C32="","",CONCATENATE(TRIM('2.ชื่อนักเรียน'!C32),"  ",'2.ชื่อนักเรียน'!D32))</f>
        <v/>
      </c>
      <c r="E30" s="292" t="str">
        <f>IF(B30="","",IF('01.ข้อมูลเบื้องต้น'!$J$2="","",'01.ข้อมูลเบื้องต้น'!$J$2))</f>
        <v/>
      </c>
      <c r="F30" s="291" t="str">
        <f>IF(B30="","",IF('01.ข้อมูลเบื้องต้น'!$K$4="","",'01.ข้อมูลเบื้องต้น'!$K$4))</f>
        <v/>
      </c>
      <c r="G30" s="292" t="str">
        <f>IF('01.ข้อมูลเบื้องต้น'!$B$36="","",IF('3.คีย์เทอม1 mlp'!$B30="","",'01.ข้อมูลเบื้องต้น'!$B$36))</f>
        <v/>
      </c>
      <c r="H30" s="291" t="str">
        <f>IF('01.ข้อมูลเบื้องต้น'!$C$36="","",IF('3.คีย์เทอม1 mlp'!$B30="","",'01.ข้อมูลเบื้องต้น'!$C$36))</f>
        <v/>
      </c>
      <c r="I30" s="292" t="str">
        <f>IF('01.ข้อมูลเบื้องต้น'!$D$36="","",IF('3.คีย์เทอม1 mlp'!$B30="","",'01.ข้อมูลเบื้องต้น'!$D$36))</f>
        <v/>
      </c>
      <c r="J30" s="286">
        <v>98</v>
      </c>
      <c r="K30" s="160"/>
      <c r="L30" s="292" t="str">
        <f>IF('01.ข้อมูลเบื้องต้น'!$B$37="","",IF('3.คีย์เทอม1 mlp'!$B30="","",'01.ข้อมูลเบื้องต้น'!$B$37))</f>
        <v/>
      </c>
      <c r="M30" s="291" t="str">
        <f>IF('01.ข้อมูลเบื้องต้น'!$C$37="","",IF('3.คีย์เทอม1 mlp'!$B30="","",'01.ข้อมูลเบื้องต้น'!$C$37))</f>
        <v/>
      </c>
      <c r="N30" s="292" t="str">
        <f>IF('01.ข้อมูลเบื้องต้น'!$D$37="","",IF('3.คีย์เทอม1 mlp'!$B30="","",'01.ข้อมูลเบื้องต้น'!$D$37))</f>
        <v/>
      </c>
      <c r="O30" s="287">
        <v>73</v>
      </c>
      <c r="P30" s="159"/>
      <c r="Q30" s="292" t="str">
        <f>IF('01.ข้อมูลเบื้องต้น'!$B$10="","",IF('3.คีย์เทอม1 mlp'!$B30="","",'01.ข้อมูลเบื้องต้น'!$B$10))</f>
        <v/>
      </c>
      <c r="R30" s="291" t="str">
        <f>IF('01.ข้อมูลเบื้องต้น'!$C$10="","",IF('3.คีย์เทอม1 mlp'!$B30="","",'01.ข้อมูลเบื้องต้น'!$C$10))</f>
        <v/>
      </c>
      <c r="S30" s="292" t="str">
        <f>IF('01.ข้อมูลเบื้องต้น'!$D$10="","",IF('3.คีย์เทอม1 mlp'!$B30="","",'01.ข้อมูลเบื้องต้น'!$D$10))</f>
        <v/>
      </c>
      <c r="T30" s="287">
        <v>77</v>
      </c>
      <c r="U30" s="159"/>
      <c r="V30" s="292" t="str">
        <f>IF('01.ข้อมูลเบื้องต้น'!$B$11="","",IF('3.คีย์เทอม1 mlp'!$B30="","",'01.ข้อมูลเบื้องต้น'!$B$11))</f>
        <v/>
      </c>
      <c r="W30" s="291" t="str">
        <f>IF('01.ข้อมูลเบื้องต้น'!$C$11="","",IF('3.คีย์เทอม1 mlp'!$B30="","",'01.ข้อมูลเบื้องต้น'!$C$11))</f>
        <v/>
      </c>
      <c r="X30" s="292" t="str">
        <f>IF('01.ข้อมูลเบื้องต้น'!$D$11="","",IF('3.คีย์เทอม1 mlp'!$B30="","",'01.ข้อมูลเบื้องต้น'!$D$11))</f>
        <v/>
      </c>
      <c r="Y30" s="286">
        <v>90</v>
      </c>
      <c r="Z30" s="160"/>
      <c r="AA30" s="292" t="str">
        <f>IF('01.ข้อมูลเบื้องต้น'!$B$12="","",IF('3.คีย์เทอม1 mlp'!$B30="","",'01.ข้อมูลเบื้องต้น'!$B$12))</f>
        <v/>
      </c>
      <c r="AB30" s="291" t="str">
        <f>IF('01.ข้อมูลเบื้องต้น'!$C$12="","",IF('3.คีย์เทอม1 mlp'!$B30="","",'01.ข้อมูลเบื้องต้น'!$C$12))</f>
        <v/>
      </c>
      <c r="AC30" s="292" t="str">
        <f>IF('01.ข้อมูลเบื้องต้น'!$D$12="","",IF('3.คีย์เทอม1 mlp'!$B30="","",'01.ข้อมูลเบื้องต้น'!$D$12))</f>
        <v/>
      </c>
      <c r="AD30" s="287">
        <v>80</v>
      </c>
      <c r="AE30" s="159"/>
      <c r="AF30" s="292" t="str">
        <f>IF('01.ข้อมูลเบื้องต้น'!$B$13="","",IF('3.คีย์เทอม1 mlp'!$B30="","",'01.ข้อมูลเบื้องต้น'!$B$13))</f>
        <v/>
      </c>
      <c r="AG30" s="291" t="str">
        <f>IF('01.ข้อมูลเบื้องต้น'!$C$13="","",IF('3.คีย์เทอม1 mlp'!$B30="","",'01.ข้อมูลเบื้องต้น'!$C$13))</f>
        <v/>
      </c>
      <c r="AH30" s="292" t="str">
        <f>IF('01.ข้อมูลเบื้องต้น'!$D$13="","",IF('3.คีย์เทอม1 mlp'!$B30="","",'01.ข้อมูลเบื้องต้น'!$D$13))</f>
        <v/>
      </c>
      <c r="AI30" s="287">
        <v>95</v>
      </c>
      <c r="AJ30" s="159"/>
      <c r="AK30" s="292" t="str">
        <f>IF('01.ข้อมูลเบื้องต้น'!$B$14="","",IF('3.คีย์เทอม1 mlp'!$B30="","",'01.ข้อมูลเบื้องต้น'!$B$14))</f>
        <v/>
      </c>
      <c r="AL30" s="291" t="str">
        <f>IF('01.ข้อมูลเบื้องต้น'!$C$14="","",IF('3.คีย์เทอม1 mlp'!$B30="","",'01.ข้อมูลเบื้องต้น'!$C$14))</f>
        <v/>
      </c>
      <c r="AM30" s="292" t="str">
        <f>IF('01.ข้อมูลเบื้องต้น'!$D$14="","",IF('3.คีย์เทอม1 mlp'!$B30="","",'01.ข้อมูลเบื้องต้น'!$D$14))</f>
        <v/>
      </c>
      <c r="AN30" s="287">
        <v>85</v>
      </c>
      <c r="AO30" s="159"/>
      <c r="AP30" s="292" t="str">
        <f>IF('01.ข้อมูลเบื้องต้น'!$B$15="","",IF('3.คีย์เทอม1 mlp'!$B30="","",'01.ข้อมูลเบื้องต้น'!$B$15))</f>
        <v/>
      </c>
      <c r="AQ30" s="291" t="str">
        <f>IF('01.ข้อมูลเบื้องต้น'!$C$15="","",IF('3.คีย์เทอม1 mlp'!$B30="","",'01.ข้อมูลเบื้องต้น'!$C$15))</f>
        <v/>
      </c>
      <c r="AR30" s="292" t="str">
        <f>IF('01.ข้อมูลเบื้องต้น'!$D$15="","",IF('3.คีย์เทอม1 mlp'!$B30="","",'01.ข้อมูลเบื้องต้น'!$D$15))</f>
        <v/>
      </c>
      <c r="AS30" s="287">
        <v>91</v>
      </c>
      <c r="AT30" s="159"/>
      <c r="AU30" s="292" t="str">
        <f>IF('01.ข้อมูลเบื้องต้น'!$B$16="","",IF('3.คีย์เทอม1 mlp'!$B30="","",'01.ข้อมูลเบื้องต้น'!$B$16))</f>
        <v/>
      </c>
      <c r="AV30" s="291" t="str">
        <f>IF('01.ข้อมูลเบื้องต้น'!$C$16="","",IF('3.คีย์เทอม1 mlp'!$B30="","",'01.ข้อมูลเบื้องต้น'!$C$16))</f>
        <v/>
      </c>
      <c r="AW30" s="292" t="str">
        <f>IF('01.ข้อมูลเบื้องต้น'!$D$16="","",IF('3.คีย์เทอม1 mlp'!$B30="","",'01.ข้อมูลเบื้องต้น'!$D$16))</f>
        <v/>
      </c>
      <c r="AX30" s="286">
        <v>82</v>
      </c>
      <c r="AY30" s="160"/>
      <c r="AZ30" s="292" t="str">
        <f>IF('01.ข้อมูลเบื้องต้น'!$B$17="","",IF('3.คีย์เทอม1 mlp'!$B30="","",'01.ข้อมูลเบื้องต้น'!$B$17))</f>
        <v/>
      </c>
      <c r="BA30" s="291" t="str">
        <f>IF('01.ข้อมูลเบื้องต้น'!$C$17="","",IF('3.คีย์เทอม1 mlp'!$B30="","",'01.ข้อมูลเบื้องต้น'!$C$17))</f>
        <v/>
      </c>
      <c r="BB30" s="292" t="str">
        <f>IF('01.ข้อมูลเบื้องต้น'!$D$17="","",IF('3.คีย์เทอม1 mlp'!$B30="","",'01.ข้อมูลเบื้องต้น'!$D$17))</f>
        <v/>
      </c>
      <c r="BC30" s="286"/>
      <c r="BD30" s="160"/>
      <c r="BE30" s="292" t="str">
        <f>IF('01.ข้อมูลเบื้องต้น'!$B$19="","",IF('3.คีย์เทอม1 mlp'!$B30="","",'01.ข้อมูลเบื้องต้น'!$B$19))</f>
        <v/>
      </c>
      <c r="BF30" s="291" t="str">
        <f>IF('01.ข้อมูลเบื้องต้น'!$C$19="","",IF('3.คีย์เทอม1 mlp'!$B30="","",'01.ข้อมูลเบื้องต้น'!$C$19))</f>
        <v/>
      </c>
      <c r="BG30" s="292" t="str">
        <f>IF('01.ข้อมูลเบื้องต้น'!$D$19="","",IF('3.คีย์เทอม1 mlp'!$B30="","",'01.ข้อมูลเบื้องต้น'!$D$19))</f>
        <v/>
      </c>
      <c r="BH30" s="286">
        <v>98</v>
      </c>
      <c r="BI30" s="160"/>
      <c r="BJ30" s="292" t="str">
        <f>IF('01.ข้อมูลเบื้องต้น'!$B$20="","",IF('3.คีย์เทอม1 mlp'!$B30="","",'01.ข้อมูลเบื้องต้น'!$B$20))</f>
        <v/>
      </c>
      <c r="BK30" s="291" t="str">
        <f>IF('01.ข้อมูลเบื้องต้น'!$C$20="","",IF('3.คีย์เทอม1 mlp'!$B30="","",'01.ข้อมูลเบื้องต้น'!$C$20))</f>
        <v/>
      </c>
      <c r="BL30" s="292" t="str">
        <f>IF('01.ข้อมูลเบื้องต้น'!$D$20="","",IF('3.คีย์เทอม1 mlp'!$B30="","",'01.ข้อมูลเบื้องต้น'!$D$20))</f>
        <v/>
      </c>
      <c r="BM30" s="287"/>
      <c r="BN30" s="159"/>
      <c r="BO30" s="292" t="str">
        <f>IF('01.ข้อมูลเบื้องต้น'!$B$21="","",IF('3.คีย์เทอม1 mlp'!$B30="","",'01.ข้อมูลเบื้องต้น'!$B$21))</f>
        <v/>
      </c>
      <c r="BP30" s="291" t="str">
        <f>IF('01.ข้อมูลเบื้องต้น'!$C$21="","",IF('3.คีย์เทอม1 mlp'!$B30="","",'01.ข้อมูลเบื้องต้น'!$C$21))</f>
        <v/>
      </c>
      <c r="BQ30" s="292" t="str">
        <f>IF('01.ข้อมูลเบื้องต้น'!$D$21="","",IF('3.คีย์เทอม1 mlp'!$B30="","",'01.ข้อมูลเบื้องต้น'!$D$21))</f>
        <v/>
      </c>
      <c r="BR30" s="286"/>
      <c r="BS30" s="160"/>
      <c r="BT30" s="292" t="str">
        <f>IF('01.ข้อมูลเบื้องต้น'!$B$22="","",IF('3.คีย์เทอม1 mlp'!$B30="","",'01.ข้อมูลเบื้องต้น'!$B$22))</f>
        <v/>
      </c>
      <c r="BU30" s="291" t="str">
        <f>IF('01.ข้อมูลเบื้องต้น'!$C$22="","",IF('3.คีย์เทอม1 mlp'!$B30="","",'01.ข้อมูลเบื้องต้น'!$C$22))</f>
        <v/>
      </c>
      <c r="BV30" s="292" t="str">
        <f>IF('01.ข้อมูลเบื้องต้น'!$D$22="","",IF('3.คีย์เทอม1 mlp'!$B30="","",'01.ข้อมูลเบื้องต้น'!$D$22))</f>
        <v/>
      </c>
      <c r="BW30" s="286"/>
      <c r="BX30" s="160"/>
      <c r="BY30" s="292" t="str">
        <f>IF('01.ข้อมูลเบื้องต้น'!$B$23="","",IF('3.คีย์เทอม1 mlp'!$B30="","",'01.ข้อมูลเบื้องต้น'!$B$23))</f>
        <v/>
      </c>
      <c r="BZ30" s="291" t="str">
        <f>IF('01.ข้อมูลเบื้องต้น'!$C$23="","",IF('3.คีย์เทอม1 mlp'!$B30="","",'01.ข้อมูลเบื้องต้น'!$C$23))</f>
        <v/>
      </c>
      <c r="CA30" s="292" t="str">
        <f>IF('01.ข้อมูลเบื้องต้น'!$D$23="","",IF('3.คีย์เทอม1 mlp'!$B30="","",'01.ข้อมูลเบื้องต้น'!$D$23))</f>
        <v/>
      </c>
      <c r="CB30" s="286"/>
      <c r="CC30" s="160"/>
      <c r="CD30" s="292" t="str">
        <f>IF('01.ข้อมูลเบื้องต้น'!$B$24="","",IF('3.คีย์เทอม1 mlp'!$B30="","",'01.ข้อมูลเบื้องต้น'!$B$24))</f>
        <v/>
      </c>
      <c r="CE30" s="291" t="str">
        <f>IF('01.ข้อมูลเบื้องต้น'!$C$24="","",IF('3.คีย์เทอม1 mlp'!$B30="","",'01.ข้อมูลเบื้องต้น'!$C$24))</f>
        <v/>
      </c>
      <c r="CF30" s="292" t="str">
        <f>IF('01.ข้อมูลเบื้องต้น'!$D$24="","",IF('3.คีย์เทอม1 mlp'!$B30="","",'01.ข้อมูลเบื้องต้น'!$D$24))</f>
        <v/>
      </c>
      <c r="CG30" s="286"/>
      <c r="CH30" s="160"/>
      <c r="CI30" s="292" t="str">
        <f>IF('01.ข้อมูลเบื้องต้น'!$B$25="","",IF('3.คีย์เทอม1 mlp'!$B30="","",'01.ข้อมูลเบื้องต้น'!$B$25))</f>
        <v/>
      </c>
      <c r="CJ30" s="291" t="str">
        <f>IF('01.ข้อมูลเบื้องต้น'!$C$25="","",IF('3.คีย์เทอม1 mlp'!$B30="","",'01.ข้อมูลเบื้องต้น'!$C$25))</f>
        <v/>
      </c>
      <c r="CK30" s="292" t="str">
        <f>IF('01.ข้อมูลเบื้องต้น'!$D$25="","",IF('3.คีย์เทอม1 mlp'!$B30="","",'01.ข้อมูลเบื้องต้น'!$D$25))</f>
        <v/>
      </c>
      <c r="CL30" s="286"/>
      <c r="CM30" s="160"/>
      <c r="CN30" s="292" t="str">
        <f>IF('01.ข้อมูลเบื้องต้น'!$B$26="","",IF('3.คีย์เทอม1 mlp'!$B30="","",'01.ข้อมูลเบื้องต้น'!$B$26))</f>
        <v/>
      </c>
      <c r="CO30" s="291" t="str">
        <f>IF('01.ข้อมูลเบื้องต้น'!$C$26="","",IF('3.คีย์เทอม1 mlp'!$B30="","",'01.ข้อมูลเบื้องต้น'!$C$26))</f>
        <v/>
      </c>
      <c r="CP30" s="292" t="str">
        <f>IF('01.ข้อมูลเบื้องต้น'!$D$26="","",IF('3.คีย์เทอม1 mlp'!$B30="","",'01.ข้อมูลเบื้องต้น'!$D$26))</f>
        <v/>
      </c>
      <c r="CQ30" s="286"/>
      <c r="CR30" s="160"/>
      <c r="CS30" s="292" t="str">
        <f>IF('01.ข้อมูลเบื้องต้น'!$B$27="","",IF('3.คีย์เทอม1 mlp'!$B30="","",'01.ข้อมูลเบื้องต้น'!$B$27))</f>
        <v/>
      </c>
      <c r="CT30" s="291" t="str">
        <f>IF('01.ข้อมูลเบื้องต้น'!$C$27="","",IF('3.คีย์เทอม1 mlp'!$B30="","",'01.ข้อมูลเบื้องต้น'!$C$27))</f>
        <v/>
      </c>
      <c r="CU30" s="292" t="str">
        <f>IF('01.ข้อมูลเบื้องต้น'!$D$27="","",IF('3.คีย์เทอม1 mlp'!$B30="","",'01.ข้อมูลเบื้องต้น'!$D$27))</f>
        <v/>
      </c>
      <c r="CV30" s="286"/>
      <c r="CW30" s="160"/>
      <c r="CX30" s="292" t="str">
        <f>IF('01.ข้อมูลเบื้องต้น'!$B$28="","",IF('3.คีย์เทอม1 mlp'!$B30="","",'01.ข้อมูลเบื้องต้น'!$B$28))</f>
        <v/>
      </c>
      <c r="CY30" s="291" t="str">
        <f>IF('01.ข้อมูลเบื้องต้น'!$C$28="","",IF('3.คีย์เทอม1 mlp'!$B30="","",'01.ข้อมูลเบื้องต้น'!$C$28))</f>
        <v/>
      </c>
      <c r="CZ30" s="292" t="str">
        <f>IF('01.ข้อมูลเบื้องต้น'!$D$28="","",IF('3.คีย์เทอม1 mlp'!$B30="","",'01.ข้อมูลเบื้องต้น'!$D$28))</f>
        <v/>
      </c>
      <c r="DA30" s="286"/>
      <c r="DB30" s="160"/>
      <c r="DC30" s="288">
        <f t="shared" si="3"/>
        <v>869</v>
      </c>
      <c r="DD30" s="152">
        <f t="shared" si="4"/>
        <v>86.9</v>
      </c>
      <c r="DE30" s="293">
        <f>IF('2.ชื่อนักเรียน'!R32="มส","มส",IF('2.ชื่อนักเรียน'!R32="ย้าย","ย้าย",IF('2.ชื่อนักเรียน'!R32="ร","ร",IF(DD30="","",RANK(DD30,$DD$9:$DD$53,0)))))</f>
        <v>8</v>
      </c>
      <c r="DF30" s="293">
        <f t="shared" si="5"/>
        <v>10</v>
      </c>
      <c r="DH30" s="326" t="str">
        <f>IF('2.ชื่อนักเรียน'!$R32=",มส","มส",IF($DC30="","",IF(DH$5="","",IF(DH$5="SBMLD",SUM($BH30,$BM30,$BR30,$BW30,$CB30,$CG30,$CL30,$CQ30,$CV30,$DA30),$BH30))))</f>
        <v/>
      </c>
      <c r="DI30" s="299" t="str">
        <f>IF('2.ชื่อนักเรียน'!$R32=",มส","มส",IF($DH30="","",IF(DH$5="","",IF(DH$5="SBMLD",SUM($BI30,$BN30,$BS30,$BX30,$CC30,$CH30,$CM30,$CR30,$CW30,$DB30),$BI30))))</f>
        <v/>
      </c>
      <c r="DJ30" s="299" t="str">
        <f t="shared" si="6"/>
        <v/>
      </c>
      <c r="DK30" s="321" t="str">
        <f>IF('2.ชื่อนักเรียน'!$R32=",มส","มส",IF($DC30="","",IF(DK$5="","",IF(DK$5="SBMLD",SUM($BM30,$BR30,$BW30,$CB30,$CG30,$CL30,$CQ30,$CV30,$DA30),$BM30))))</f>
        <v/>
      </c>
      <c r="DL30" s="299" t="str">
        <f>IF('2.ชื่อนักเรียน'!$R32=",มส","มส",IF($DK30="","",IF(DK$5="","",IF(DK$5="SBMLD",SUM($BN30,$BS30,$BX30,$CC30,$CH30,$CM30,$CR30,$CW30,$DB30),$BN30))))</f>
        <v/>
      </c>
      <c r="DM30" s="299" t="str">
        <f t="shared" si="7"/>
        <v/>
      </c>
      <c r="DN30" s="321" t="str">
        <f>IF('2.ชื่อนักเรียน'!$R32=",มส","มส",IF($DC30="","",IF(DN$5="","",IF(DN$5="SBMLD",SUM($BR30,$BW30,$CB30,$CG30,$CL30,$CQ30,$CV30,$DA30),$BR30))))</f>
        <v/>
      </c>
      <c r="DO30" s="299" t="str">
        <f>IF('2.ชื่อนักเรียน'!$R32=",มส","มส",IF($DN30="","",IF(DN$5="","",IF(DN$5="SBMLD",SUM($BS30,$BX30,$CC30,$CH30,$CM30,$CR30,$CW30,$DB30),$BS30))))</f>
        <v/>
      </c>
      <c r="DP30" s="299" t="str">
        <f t="shared" si="8"/>
        <v/>
      </c>
      <c r="DQ30" s="321" t="str">
        <f>IF('2.ชื่อนักเรียน'!$R32=",มส","มส",IF($DC30="","",IF(DQ$5="","",IF(DQ$5="SBMLD",SUM($BW30,$CB30,$CG30,$CL30,$CQ30,$CV30,$DA30),$BW30))))</f>
        <v/>
      </c>
      <c r="DR30" s="299" t="str">
        <f>IF('2.ชื่อนักเรียน'!$R32=",มส","มส",IF($DQ30="","",IF(DQ$5="","",IF(DQ$5="SBMLD",SUM($BX30,$CC30,$CH30,$CM30,$CR30,$CW30,$DB30),$BX30))))</f>
        <v/>
      </c>
      <c r="DS30" s="299" t="str">
        <f t="shared" si="9"/>
        <v/>
      </c>
      <c r="DT30" s="299" t="str">
        <f>IF('2.ชื่อนักเรียน'!$R32=",มส","มส",IF($DC30="","",IF(DT$5="","",IF(DT$5="SBMLD",SUM($CB30,$CG30,$CL30,$CQ30,$CV30,$DA30),$CB30))))</f>
        <v/>
      </c>
      <c r="DU30" s="299" t="str">
        <f>IF('2.ชื่อนักเรียน'!$R32=",มส","มส",IF($DT30="","",IF(DT$5="","",IF(DT$5="SBMLD",SUM($CC30,$CH30,$CM30,$CR30,$CW30,$DB30),$CC30))))</f>
        <v/>
      </c>
      <c r="DV30" s="299" t="str">
        <f t="shared" si="10"/>
        <v/>
      </c>
      <c r="DW30" s="321" t="str">
        <f>IF('2.ชื่อนักเรียน'!$R32=",มส","มส",IF($DC30="","",IF(DW$5="","",IF(DW$5="SBMLD",SUM($CG30,$CL30,$CQ30,$CV30,$DA30),$CG30))))</f>
        <v/>
      </c>
      <c r="DX30" s="321" t="str">
        <f>IF('2.ชื่อนักเรียน'!$R32=",มส","มส",IF($DW30="","",IF(DW$5="","",IF(DW$5="SBMLD",SUM($CH30,$CM30,$CR30,$CW30,$DB30),$CH30))))</f>
        <v/>
      </c>
      <c r="DY30" s="299" t="str">
        <f t="shared" si="11"/>
        <v/>
      </c>
    </row>
    <row r="31" spans="1:129" s="102" customFormat="1" ht="17.25" customHeight="1" x14ac:dyDescent="0.25">
      <c r="A31" s="278">
        <v>23</v>
      </c>
      <c r="B31" s="278" t="str">
        <f>IF('2.ชื่อนักเรียน'!E33="","",CONCATENATE('2.ชื่อนักเรียน'!E33,'2.ชื่อนักเรียน'!F33,'2.ชื่อนักเรียน'!G33,'2.ชื่อนักเรียน'!H33,'2.ชื่อนักเรียน'!I33,'2.ชื่อนักเรียน'!J33,'2.ชื่อนักเรียน'!K33,'2.ชื่อนักเรียน'!L33,'2.ชื่อนักเรียน'!M33,'2.ชื่อนักเรียน'!N33,'2.ชื่อนักเรียน'!O33,'2.ชื่อนักเรียน'!P33,'2.ชื่อนักเรียน'!Q33))</f>
        <v/>
      </c>
      <c r="C31" s="463" t="str">
        <f>IF('2.ชื่อนักเรียน'!B33="","",'2.ชื่อนักเรียน'!B33)</f>
        <v/>
      </c>
      <c r="D31" s="291" t="str">
        <f>IF('2.ชื่อนักเรียน'!C33="","",CONCATENATE(TRIM('2.ชื่อนักเรียน'!C33),"  ",'2.ชื่อนักเรียน'!D33))</f>
        <v/>
      </c>
      <c r="E31" s="292" t="str">
        <f>IF(B31="","",IF('01.ข้อมูลเบื้องต้น'!$J$2="","",'01.ข้อมูลเบื้องต้น'!$J$2))</f>
        <v/>
      </c>
      <c r="F31" s="291" t="str">
        <f>IF(B31="","",IF('01.ข้อมูลเบื้องต้น'!$K$4="","",'01.ข้อมูลเบื้องต้น'!$K$4))</f>
        <v/>
      </c>
      <c r="G31" s="292" t="str">
        <f>IF('01.ข้อมูลเบื้องต้น'!$B$36="","",IF('3.คีย์เทอม1 mlp'!$B31="","",'01.ข้อมูลเบื้องต้น'!$B$36))</f>
        <v/>
      </c>
      <c r="H31" s="291" t="str">
        <f>IF('01.ข้อมูลเบื้องต้น'!$C$36="","",IF('3.คีย์เทอม1 mlp'!$B31="","",'01.ข้อมูลเบื้องต้น'!$C$36))</f>
        <v/>
      </c>
      <c r="I31" s="292" t="str">
        <f>IF('01.ข้อมูลเบื้องต้น'!$D$36="","",IF('3.คีย์เทอม1 mlp'!$B31="","",'01.ข้อมูลเบื้องต้น'!$D$36))</f>
        <v/>
      </c>
      <c r="J31" s="286">
        <v>96</v>
      </c>
      <c r="K31" s="160"/>
      <c r="L31" s="292" t="str">
        <f>IF('01.ข้อมูลเบื้องต้น'!$B$37="","",IF('3.คีย์เทอม1 mlp'!$B31="","",'01.ข้อมูลเบื้องต้น'!$B$37))</f>
        <v/>
      </c>
      <c r="M31" s="291" t="str">
        <f>IF('01.ข้อมูลเบื้องต้น'!$C$37="","",IF('3.คีย์เทอม1 mlp'!$B31="","",'01.ข้อมูลเบื้องต้น'!$C$37))</f>
        <v/>
      </c>
      <c r="N31" s="292" t="str">
        <f>IF('01.ข้อมูลเบื้องต้น'!$D$37="","",IF('3.คีย์เทอม1 mlp'!$B31="","",'01.ข้อมูลเบื้องต้น'!$D$37))</f>
        <v/>
      </c>
      <c r="O31" s="287">
        <v>77</v>
      </c>
      <c r="P31" s="159"/>
      <c r="Q31" s="292" t="str">
        <f>IF('01.ข้อมูลเบื้องต้น'!$B$10="","",IF('3.คีย์เทอม1 mlp'!$B31="","",'01.ข้อมูลเบื้องต้น'!$B$10))</f>
        <v/>
      </c>
      <c r="R31" s="291" t="str">
        <f>IF('01.ข้อมูลเบื้องต้น'!$C$10="","",IF('3.คีย์เทอม1 mlp'!$B31="","",'01.ข้อมูลเบื้องต้น'!$C$10))</f>
        <v/>
      </c>
      <c r="S31" s="292" t="str">
        <f>IF('01.ข้อมูลเบื้องต้น'!$D$10="","",IF('3.คีย์เทอม1 mlp'!$B31="","",'01.ข้อมูลเบื้องต้น'!$D$10))</f>
        <v/>
      </c>
      <c r="T31" s="287">
        <v>85</v>
      </c>
      <c r="U31" s="159"/>
      <c r="V31" s="292" t="str">
        <f>IF('01.ข้อมูลเบื้องต้น'!$B$11="","",IF('3.คีย์เทอม1 mlp'!$B31="","",'01.ข้อมูลเบื้องต้น'!$B$11))</f>
        <v/>
      </c>
      <c r="W31" s="291" t="str">
        <f>IF('01.ข้อมูลเบื้องต้น'!$C$11="","",IF('3.คีย์เทอม1 mlp'!$B31="","",'01.ข้อมูลเบื้องต้น'!$C$11))</f>
        <v/>
      </c>
      <c r="X31" s="292" t="str">
        <f>IF('01.ข้อมูลเบื้องต้น'!$D$11="","",IF('3.คีย์เทอม1 mlp'!$B31="","",'01.ข้อมูลเบื้องต้น'!$D$11))</f>
        <v/>
      </c>
      <c r="Y31" s="286">
        <v>89</v>
      </c>
      <c r="Z31" s="160"/>
      <c r="AA31" s="292" t="str">
        <f>IF('01.ข้อมูลเบื้องต้น'!$B$12="","",IF('3.คีย์เทอม1 mlp'!$B31="","",'01.ข้อมูลเบื้องต้น'!$B$12))</f>
        <v/>
      </c>
      <c r="AB31" s="291" t="str">
        <f>IF('01.ข้อมูลเบื้องต้น'!$C$12="","",IF('3.คีย์เทอม1 mlp'!$B31="","",'01.ข้อมูลเบื้องต้น'!$C$12))</f>
        <v/>
      </c>
      <c r="AC31" s="292" t="str">
        <f>IF('01.ข้อมูลเบื้องต้น'!$D$12="","",IF('3.คีย์เทอม1 mlp'!$B31="","",'01.ข้อมูลเบื้องต้น'!$D$12))</f>
        <v/>
      </c>
      <c r="AD31" s="287">
        <v>85</v>
      </c>
      <c r="AE31" s="159"/>
      <c r="AF31" s="292" t="str">
        <f>IF('01.ข้อมูลเบื้องต้น'!$B$13="","",IF('3.คีย์เทอม1 mlp'!$B31="","",'01.ข้อมูลเบื้องต้น'!$B$13))</f>
        <v/>
      </c>
      <c r="AG31" s="291" t="str">
        <f>IF('01.ข้อมูลเบื้องต้น'!$C$13="","",IF('3.คีย์เทอม1 mlp'!$B31="","",'01.ข้อมูลเบื้องต้น'!$C$13))</f>
        <v/>
      </c>
      <c r="AH31" s="292" t="str">
        <f>IF('01.ข้อมูลเบื้องต้น'!$D$13="","",IF('3.คีย์เทอม1 mlp'!$B31="","",'01.ข้อมูลเบื้องต้น'!$D$13))</f>
        <v/>
      </c>
      <c r="AI31" s="287">
        <v>93</v>
      </c>
      <c r="AJ31" s="159"/>
      <c r="AK31" s="292" t="str">
        <f>IF('01.ข้อมูลเบื้องต้น'!$B$14="","",IF('3.คีย์เทอม1 mlp'!$B31="","",'01.ข้อมูลเบื้องต้น'!$B$14))</f>
        <v/>
      </c>
      <c r="AL31" s="291" t="str">
        <f>IF('01.ข้อมูลเบื้องต้น'!$C$14="","",IF('3.คีย์เทอม1 mlp'!$B31="","",'01.ข้อมูลเบื้องต้น'!$C$14))</f>
        <v/>
      </c>
      <c r="AM31" s="292" t="str">
        <f>IF('01.ข้อมูลเบื้องต้น'!$D$14="","",IF('3.คีย์เทอม1 mlp'!$B31="","",'01.ข้อมูลเบื้องต้น'!$D$14))</f>
        <v/>
      </c>
      <c r="AN31" s="287">
        <v>87</v>
      </c>
      <c r="AO31" s="159"/>
      <c r="AP31" s="292" t="str">
        <f>IF('01.ข้อมูลเบื้องต้น'!$B$15="","",IF('3.คีย์เทอม1 mlp'!$B31="","",'01.ข้อมูลเบื้องต้น'!$B$15))</f>
        <v/>
      </c>
      <c r="AQ31" s="291" t="str">
        <f>IF('01.ข้อมูลเบื้องต้น'!$C$15="","",IF('3.คีย์เทอม1 mlp'!$B31="","",'01.ข้อมูลเบื้องต้น'!$C$15))</f>
        <v/>
      </c>
      <c r="AR31" s="292" t="str">
        <f>IF('01.ข้อมูลเบื้องต้น'!$D$15="","",IF('3.คีย์เทอม1 mlp'!$B31="","",'01.ข้อมูลเบื้องต้น'!$D$15))</f>
        <v/>
      </c>
      <c r="AS31" s="287">
        <v>87</v>
      </c>
      <c r="AT31" s="159"/>
      <c r="AU31" s="292" t="str">
        <f>IF('01.ข้อมูลเบื้องต้น'!$B$16="","",IF('3.คีย์เทอม1 mlp'!$B31="","",'01.ข้อมูลเบื้องต้น'!$B$16))</f>
        <v/>
      </c>
      <c r="AV31" s="291" t="str">
        <f>IF('01.ข้อมูลเบื้องต้น'!$C$16="","",IF('3.คีย์เทอม1 mlp'!$B31="","",'01.ข้อมูลเบื้องต้น'!$C$16))</f>
        <v/>
      </c>
      <c r="AW31" s="292" t="str">
        <f>IF('01.ข้อมูลเบื้องต้น'!$D$16="","",IF('3.คีย์เทอม1 mlp'!$B31="","",'01.ข้อมูลเบื้องต้น'!$D$16))</f>
        <v/>
      </c>
      <c r="AX31" s="286">
        <v>81</v>
      </c>
      <c r="AY31" s="160"/>
      <c r="AZ31" s="292" t="str">
        <f>IF('01.ข้อมูลเบื้องต้น'!$B$17="","",IF('3.คีย์เทอม1 mlp'!$B31="","",'01.ข้อมูลเบื้องต้น'!$B$17))</f>
        <v/>
      </c>
      <c r="BA31" s="291" t="str">
        <f>IF('01.ข้อมูลเบื้องต้น'!$C$17="","",IF('3.คีย์เทอม1 mlp'!$B31="","",'01.ข้อมูลเบื้องต้น'!$C$17))</f>
        <v/>
      </c>
      <c r="BB31" s="292" t="str">
        <f>IF('01.ข้อมูลเบื้องต้น'!$D$17="","",IF('3.คีย์เทอม1 mlp'!$B31="","",'01.ข้อมูลเบื้องต้น'!$D$17))</f>
        <v/>
      </c>
      <c r="BC31" s="286"/>
      <c r="BD31" s="160"/>
      <c r="BE31" s="292" t="str">
        <f>IF('01.ข้อมูลเบื้องต้น'!$B$19="","",IF('3.คีย์เทอม1 mlp'!$B31="","",'01.ข้อมูลเบื้องต้น'!$B$19))</f>
        <v/>
      </c>
      <c r="BF31" s="291" t="str">
        <f>IF('01.ข้อมูลเบื้องต้น'!$C$19="","",IF('3.คีย์เทอม1 mlp'!$B31="","",'01.ข้อมูลเบื้องต้น'!$C$19))</f>
        <v/>
      </c>
      <c r="BG31" s="292" t="str">
        <f>IF('01.ข้อมูลเบื้องต้น'!$D$19="","",IF('3.คีย์เทอม1 mlp'!$B31="","",'01.ข้อมูลเบื้องต้น'!$D$19))</f>
        <v/>
      </c>
      <c r="BH31" s="286">
        <v>94</v>
      </c>
      <c r="BI31" s="160"/>
      <c r="BJ31" s="292" t="str">
        <f>IF('01.ข้อมูลเบื้องต้น'!$B$20="","",IF('3.คีย์เทอม1 mlp'!$B31="","",'01.ข้อมูลเบื้องต้น'!$B$20))</f>
        <v/>
      </c>
      <c r="BK31" s="291" t="str">
        <f>IF('01.ข้อมูลเบื้องต้น'!$C$20="","",IF('3.คีย์เทอม1 mlp'!$B31="","",'01.ข้อมูลเบื้องต้น'!$C$20))</f>
        <v/>
      </c>
      <c r="BL31" s="292" t="str">
        <f>IF('01.ข้อมูลเบื้องต้น'!$D$20="","",IF('3.คีย์เทอม1 mlp'!$B31="","",'01.ข้อมูลเบื้องต้น'!$D$20))</f>
        <v/>
      </c>
      <c r="BM31" s="286"/>
      <c r="BN31" s="159"/>
      <c r="BO31" s="292" t="str">
        <f>IF('01.ข้อมูลเบื้องต้น'!$B$21="","",IF('3.คีย์เทอม1 mlp'!$B31="","",'01.ข้อมูลเบื้องต้น'!$B$21))</f>
        <v/>
      </c>
      <c r="BP31" s="291" t="str">
        <f>IF('01.ข้อมูลเบื้องต้น'!$C$21="","",IF('3.คีย์เทอม1 mlp'!$B31="","",'01.ข้อมูลเบื้องต้น'!$C$21))</f>
        <v/>
      </c>
      <c r="BQ31" s="292" t="str">
        <f>IF('01.ข้อมูลเบื้องต้น'!$D$21="","",IF('3.คีย์เทอม1 mlp'!$B31="","",'01.ข้อมูลเบื้องต้น'!$D$21))</f>
        <v/>
      </c>
      <c r="BR31" s="286"/>
      <c r="BS31" s="160"/>
      <c r="BT31" s="292" t="str">
        <f>IF('01.ข้อมูลเบื้องต้น'!$B$22="","",IF('3.คีย์เทอม1 mlp'!$B31="","",'01.ข้อมูลเบื้องต้น'!$B$22))</f>
        <v/>
      </c>
      <c r="BU31" s="291" t="str">
        <f>IF('01.ข้อมูลเบื้องต้น'!$C$22="","",IF('3.คีย์เทอม1 mlp'!$B31="","",'01.ข้อมูลเบื้องต้น'!$C$22))</f>
        <v/>
      </c>
      <c r="BV31" s="292" t="str">
        <f>IF('01.ข้อมูลเบื้องต้น'!$D$22="","",IF('3.คีย์เทอม1 mlp'!$B31="","",'01.ข้อมูลเบื้องต้น'!$D$22))</f>
        <v/>
      </c>
      <c r="BW31" s="286"/>
      <c r="BX31" s="160"/>
      <c r="BY31" s="292" t="str">
        <f>IF('01.ข้อมูลเบื้องต้น'!$B$23="","",IF('3.คีย์เทอม1 mlp'!$B31="","",'01.ข้อมูลเบื้องต้น'!$B$23))</f>
        <v/>
      </c>
      <c r="BZ31" s="291" t="str">
        <f>IF('01.ข้อมูลเบื้องต้น'!$C$23="","",IF('3.คีย์เทอม1 mlp'!$B31="","",'01.ข้อมูลเบื้องต้น'!$C$23))</f>
        <v/>
      </c>
      <c r="CA31" s="292" t="str">
        <f>IF('01.ข้อมูลเบื้องต้น'!$D$23="","",IF('3.คีย์เทอม1 mlp'!$B31="","",'01.ข้อมูลเบื้องต้น'!$D$23))</f>
        <v/>
      </c>
      <c r="CB31" s="286"/>
      <c r="CC31" s="160"/>
      <c r="CD31" s="292" t="str">
        <f>IF('01.ข้อมูลเบื้องต้น'!$B$24="","",IF('3.คีย์เทอม1 mlp'!$B31="","",'01.ข้อมูลเบื้องต้น'!$B$24))</f>
        <v/>
      </c>
      <c r="CE31" s="291" t="str">
        <f>IF('01.ข้อมูลเบื้องต้น'!$C$24="","",IF('3.คีย์เทอม1 mlp'!$B31="","",'01.ข้อมูลเบื้องต้น'!$C$24))</f>
        <v/>
      </c>
      <c r="CF31" s="292" t="str">
        <f>IF('01.ข้อมูลเบื้องต้น'!$D$24="","",IF('3.คีย์เทอม1 mlp'!$B31="","",'01.ข้อมูลเบื้องต้น'!$D$24))</f>
        <v/>
      </c>
      <c r="CG31" s="286"/>
      <c r="CH31" s="160"/>
      <c r="CI31" s="292" t="str">
        <f>IF('01.ข้อมูลเบื้องต้น'!$B$25="","",IF('3.คีย์เทอม1 mlp'!$B31="","",'01.ข้อมูลเบื้องต้น'!$B$25))</f>
        <v/>
      </c>
      <c r="CJ31" s="291" t="str">
        <f>IF('01.ข้อมูลเบื้องต้น'!$C$25="","",IF('3.คีย์เทอม1 mlp'!$B31="","",'01.ข้อมูลเบื้องต้น'!$C$25))</f>
        <v/>
      </c>
      <c r="CK31" s="292" t="str">
        <f>IF('01.ข้อมูลเบื้องต้น'!$D$25="","",IF('3.คีย์เทอม1 mlp'!$B31="","",'01.ข้อมูลเบื้องต้น'!$D$25))</f>
        <v/>
      </c>
      <c r="CL31" s="286"/>
      <c r="CM31" s="160"/>
      <c r="CN31" s="292" t="str">
        <f>IF('01.ข้อมูลเบื้องต้น'!$B$26="","",IF('3.คีย์เทอม1 mlp'!$B31="","",'01.ข้อมูลเบื้องต้น'!$B$26))</f>
        <v/>
      </c>
      <c r="CO31" s="291" t="str">
        <f>IF('01.ข้อมูลเบื้องต้น'!$C$26="","",IF('3.คีย์เทอม1 mlp'!$B31="","",'01.ข้อมูลเบื้องต้น'!$C$26))</f>
        <v/>
      </c>
      <c r="CP31" s="292" t="str">
        <f>IF('01.ข้อมูลเบื้องต้น'!$D$26="","",IF('3.คีย์เทอม1 mlp'!$B31="","",'01.ข้อมูลเบื้องต้น'!$D$26))</f>
        <v/>
      </c>
      <c r="CQ31" s="286"/>
      <c r="CR31" s="160"/>
      <c r="CS31" s="292" t="str">
        <f>IF('01.ข้อมูลเบื้องต้น'!$B$27="","",IF('3.คีย์เทอม1 mlp'!$B31="","",'01.ข้อมูลเบื้องต้น'!$B$27))</f>
        <v/>
      </c>
      <c r="CT31" s="291" t="str">
        <f>IF('01.ข้อมูลเบื้องต้น'!$C$27="","",IF('3.คีย์เทอม1 mlp'!$B31="","",'01.ข้อมูลเบื้องต้น'!$C$27))</f>
        <v/>
      </c>
      <c r="CU31" s="292" t="str">
        <f>IF('01.ข้อมูลเบื้องต้น'!$D$27="","",IF('3.คีย์เทอม1 mlp'!$B31="","",'01.ข้อมูลเบื้องต้น'!$D$27))</f>
        <v/>
      </c>
      <c r="CV31" s="286"/>
      <c r="CW31" s="160"/>
      <c r="CX31" s="292" t="str">
        <f>IF('01.ข้อมูลเบื้องต้น'!$B$28="","",IF('3.คีย์เทอม1 mlp'!$B31="","",'01.ข้อมูลเบื้องต้น'!$B$28))</f>
        <v/>
      </c>
      <c r="CY31" s="291" t="str">
        <f>IF('01.ข้อมูลเบื้องต้น'!$C$28="","",IF('3.คีย์เทอม1 mlp'!$B31="","",'01.ข้อมูลเบื้องต้น'!$C$28))</f>
        <v/>
      </c>
      <c r="CZ31" s="292" t="str">
        <f>IF('01.ข้อมูลเบื้องต้น'!$D$28="","",IF('3.คีย์เทอม1 mlp'!$B31="","",'01.ข้อมูลเบื้องต้น'!$D$28))</f>
        <v/>
      </c>
      <c r="DA31" s="286"/>
      <c r="DB31" s="160"/>
      <c r="DC31" s="288">
        <f t="shared" si="3"/>
        <v>874</v>
      </c>
      <c r="DD31" s="152">
        <f t="shared" si="4"/>
        <v>87.4</v>
      </c>
      <c r="DE31" s="293">
        <f>IF('2.ชื่อนักเรียน'!R33="มส","มส",IF('2.ชื่อนักเรียน'!R33="ย้าย","ย้าย",IF('2.ชื่อนักเรียน'!R33="ร","ร",IF(DD31="","",RANK(DD31,$DD$9:$DD$53,0)))))</f>
        <v>6</v>
      </c>
      <c r="DF31" s="293">
        <f t="shared" si="5"/>
        <v>10</v>
      </c>
      <c r="DH31" s="320" t="str">
        <f>IF('2.ชื่อนักเรียน'!$R33=",มส","มส",IF($DC31="","",IF(DH$5="","",IF(DH$5="SBMLD",SUM($BH31,$BM31,$BR31,$BW31,$CB31,$CG31,$CL31,$CQ31,$CV31,$DA31),$BH31))))</f>
        <v/>
      </c>
      <c r="DI31" s="299" t="str">
        <f>IF('2.ชื่อนักเรียน'!$R33=",มส","มส",IF($DH31="","",IF(DH$5="","",IF(DH$5="SBMLD",SUM($BI31,$BN31,$BS31,$BX31,$CC31,$CH31,$CM31,$CR31,$CW31,$DB31),$BI31))))</f>
        <v/>
      </c>
      <c r="DJ31" s="299" t="str">
        <f t="shared" si="6"/>
        <v/>
      </c>
      <c r="DK31" s="321" t="str">
        <f>IF('2.ชื่อนักเรียน'!$R33=",มส","มส",IF($DC31="","",IF(DK$5="","",IF(DK$5="SBMLD",SUM($BM31,$BR31,$BW31,$CB31,$CG31,$CL31,$CQ31,$CV31,$DA31),$BM31))))</f>
        <v/>
      </c>
      <c r="DL31" s="299" t="str">
        <f>IF('2.ชื่อนักเรียน'!$R33=",มส","มส",IF($DK31="","",IF(DK$5="","",IF(DK$5="SBMLD",SUM($BN31,$BS31,$BX31,$CC31,$CH31,$CM31,$CR31,$CW31,$DB31),$BN31))))</f>
        <v/>
      </c>
      <c r="DM31" s="299" t="str">
        <f t="shared" si="7"/>
        <v/>
      </c>
      <c r="DN31" s="321" t="str">
        <f>IF('2.ชื่อนักเรียน'!$R33=",มส","มส",IF($DC31="","",IF(DN$5="","",IF(DN$5="SBMLD",SUM($BR31,$BW31,$CB31,$CG31,$CL31,$CQ31,$CV31,$DA31),$BR31))))</f>
        <v/>
      </c>
      <c r="DO31" s="299" t="str">
        <f>IF('2.ชื่อนักเรียน'!$R33=",มส","มส",IF($DN31="","",IF(DN$5="","",IF(DN$5="SBMLD",SUM($BS31,$BX31,$CC31,$CH31,$CM31,$CR31,$CW31,$DB31),$BS31))))</f>
        <v/>
      </c>
      <c r="DP31" s="299" t="str">
        <f t="shared" si="8"/>
        <v/>
      </c>
      <c r="DQ31" s="321" t="str">
        <f>IF('2.ชื่อนักเรียน'!$R33=",มส","มส",IF($DC31="","",IF(DQ$5="","",IF(DQ$5="SBMLD",SUM($BW31,$CB31,$CG31,$CL31,$CQ31,$CV31,$DA31),$BW31))))</f>
        <v/>
      </c>
      <c r="DR31" s="299" t="str">
        <f>IF('2.ชื่อนักเรียน'!$R33=",มส","มส",IF($DQ31="","",IF(DQ$5="","",IF(DQ$5="SBMLD",SUM($BX31,$CC31,$CH31,$CM31,$CR31,$CW31,$DB31),$BX31))))</f>
        <v/>
      </c>
      <c r="DS31" s="299" t="str">
        <f t="shared" si="9"/>
        <v/>
      </c>
      <c r="DT31" s="299" t="str">
        <f>IF('2.ชื่อนักเรียน'!$R33=",มส","มส",IF($DC31="","",IF(DT$5="","",IF(DT$5="SBMLD",SUM($CB31,$CG31,$CL31,$CQ31,$CV31,$DA31),$CB31))))</f>
        <v/>
      </c>
      <c r="DU31" s="299" t="str">
        <f>IF('2.ชื่อนักเรียน'!$R33=",มส","มส",IF($DT31="","",IF(DT$5="","",IF(DT$5="SBMLD",SUM($CC31,$CH31,$CM31,$CR31,$CW31,$DB31),$CC31))))</f>
        <v/>
      </c>
      <c r="DV31" s="299" t="str">
        <f t="shared" si="10"/>
        <v/>
      </c>
      <c r="DW31" s="321" t="str">
        <f>IF('2.ชื่อนักเรียน'!$R33=",มส","มส",IF($DC31="","",IF(DW$5="","",IF(DW$5="SBMLD",SUM($CG31,$CL31,$CQ31,$CV31,$DA31),$CG31))))</f>
        <v/>
      </c>
      <c r="DX31" s="321" t="str">
        <f>IF('2.ชื่อนักเรียน'!$R33=",มส","มส",IF($DW31="","",IF(DW$5="","",IF(DW$5="SBMLD",SUM($CH31,$CM31,$CR31,$CW31,$DB31),$CH31))))</f>
        <v/>
      </c>
      <c r="DY31" s="299" t="str">
        <f t="shared" si="11"/>
        <v/>
      </c>
    </row>
    <row r="32" spans="1:129" s="102" customFormat="1" ht="17.25" customHeight="1" x14ac:dyDescent="0.25">
      <c r="A32" s="278">
        <v>24</v>
      </c>
      <c r="B32" s="278" t="str">
        <f>IF('2.ชื่อนักเรียน'!E34="","",CONCATENATE('2.ชื่อนักเรียน'!E34,'2.ชื่อนักเรียน'!F34,'2.ชื่อนักเรียน'!G34,'2.ชื่อนักเรียน'!H34,'2.ชื่อนักเรียน'!I34,'2.ชื่อนักเรียน'!J34,'2.ชื่อนักเรียน'!K34,'2.ชื่อนักเรียน'!L34,'2.ชื่อนักเรียน'!M34,'2.ชื่อนักเรียน'!N34,'2.ชื่อนักเรียน'!O34,'2.ชื่อนักเรียน'!P34,'2.ชื่อนักเรียน'!Q34))</f>
        <v/>
      </c>
      <c r="C32" s="463" t="str">
        <f>IF('2.ชื่อนักเรียน'!B34="","",'2.ชื่อนักเรียน'!B34)</f>
        <v/>
      </c>
      <c r="D32" s="291" t="str">
        <f>IF('2.ชื่อนักเรียน'!C34="","",CONCATENATE(TRIM('2.ชื่อนักเรียน'!C34),"  ",'2.ชื่อนักเรียน'!D34))</f>
        <v/>
      </c>
      <c r="E32" s="292" t="str">
        <f>IF(B32="","",IF('01.ข้อมูลเบื้องต้น'!$J$2="","",'01.ข้อมูลเบื้องต้น'!$J$2))</f>
        <v/>
      </c>
      <c r="F32" s="291" t="str">
        <f>IF(B32="","",IF('01.ข้อมูลเบื้องต้น'!$K$4="","",'01.ข้อมูลเบื้องต้น'!$K$4))</f>
        <v/>
      </c>
      <c r="G32" s="292" t="str">
        <f>IF('01.ข้อมูลเบื้องต้น'!$B$36="","",IF('3.คีย์เทอม1 mlp'!$B32="","",'01.ข้อมูลเบื้องต้น'!$B$36))</f>
        <v/>
      </c>
      <c r="H32" s="291" t="str">
        <f>IF('01.ข้อมูลเบื้องต้น'!$C$36="","",IF('3.คีย์เทอม1 mlp'!$B32="","",'01.ข้อมูลเบื้องต้น'!$C$36))</f>
        <v/>
      </c>
      <c r="I32" s="292" t="str">
        <f>IF('01.ข้อมูลเบื้องต้น'!$D$36="","",IF('3.คีย์เทอม1 mlp'!$B32="","",'01.ข้อมูลเบื้องต้น'!$D$36))</f>
        <v/>
      </c>
      <c r="J32" s="286">
        <v>95</v>
      </c>
      <c r="K32" s="160"/>
      <c r="L32" s="292" t="str">
        <f>IF('01.ข้อมูลเบื้องต้น'!$B$37="","",IF('3.คีย์เทอม1 mlp'!$B32="","",'01.ข้อมูลเบื้องต้น'!$B$37))</f>
        <v/>
      </c>
      <c r="M32" s="291" t="str">
        <f>IF('01.ข้อมูลเบื้องต้น'!$C$37="","",IF('3.คีย์เทอม1 mlp'!$B32="","",'01.ข้อมูลเบื้องต้น'!$C$37))</f>
        <v/>
      </c>
      <c r="N32" s="292" t="str">
        <f>IF('01.ข้อมูลเบื้องต้น'!$D$37="","",IF('3.คีย์เทอม1 mlp'!$B32="","",'01.ข้อมูลเบื้องต้น'!$D$37))</f>
        <v/>
      </c>
      <c r="O32" s="287">
        <v>71</v>
      </c>
      <c r="P32" s="159"/>
      <c r="Q32" s="292" t="str">
        <f>IF('01.ข้อมูลเบื้องต้น'!$B$10="","",IF('3.คีย์เทอม1 mlp'!$B32="","",'01.ข้อมูลเบื้องต้น'!$B$10))</f>
        <v/>
      </c>
      <c r="R32" s="291" t="str">
        <f>IF('01.ข้อมูลเบื้องต้น'!$C$10="","",IF('3.คีย์เทอม1 mlp'!$B32="","",'01.ข้อมูลเบื้องต้น'!$C$10))</f>
        <v/>
      </c>
      <c r="S32" s="292" t="str">
        <f>IF('01.ข้อมูลเบื้องต้น'!$D$10="","",IF('3.คีย์เทอม1 mlp'!$B32="","",'01.ข้อมูลเบื้องต้น'!$D$10))</f>
        <v/>
      </c>
      <c r="T32" s="287">
        <v>77</v>
      </c>
      <c r="U32" s="159"/>
      <c r="V32" s="292" t="str">
        <f>IF('01.ข้อมูลเบื้องต้น'!$B$11="","",IF('3.คีย์เทอม1 mlp'!$B32="","",'01.ข้อมูลเบื้องต้น'!$B$11))</f>
        <v/>
      </c>
      <c r="W32" s="291" t="str">
        <f>IF('01.ข้อมูลเบื้องต้น'!$C$11="","",IF('3.คีย์เทอม1 mlp'!$B32="","",'01.ข้อมูลเบื้องต้น'!$C$11))</f>
        <v/>
      </c>
      <c r="X32" s="292" t="str">
        <f>IF('01.ข้อมูลเบื้องต้น'!$D$11="","",IF('3.คีย์เทอม1 mlp'!$B32="","",'01.ข้อมูลเบื้องต้น'!$D$11))</f>
        <v/>
      </c>
      <c r="Y32" s="286">
        <v>92</v>
      </c>
      <c r="Z32" s="160"/>
      <c r="AA32" s="292" t="str">
        <f>IF('01.ข้อมูลเบื้องต้น'!$B$12="","",IF('3.คีย์เทอม1 mlp'!$B32="","",'01.ข้อมูลเบื้องต้น'!$B$12))</f>
        <v/>
      </c>
      <c r="AB32" s="291" t="str">
        <f>IF('01.ข้อมูลเบื้องต้น'!$C$12="","",IF('3.คีย์เทอม1 mlp'!$B32="","",'01.ข้อมูลเบื้องต้น'!$C$12))</f>
        <v/>
      </c>
      <c r="AC32" s="292" t="str">
        <f>IF('01.ข้อมูลเบื้องต้น'!$D$12="","",IF('3.คีย์เทอม1 mlp'!$B32="","",'01.ข้อมูลเบื้องต้น'!$D$12))</f>
        <v/>
      </c>
      <c r="AD32" s="287">
        <v>80</v>
      </c>
      <c r="AE32" s="159"/>
      <c r="AF32" s="292" t="str">
        <f>IF('01.ข้อมูลเบื้องต้น'!$B$13="","",IF('3.คีย์เทอม1 mlp'!$B32="","",'01.ข้อมูลเบื้องต้น'!$B$13))</f>
        <v/>
      </c>
      <c r="AG32" s="291" t="str">
        <f>IF('01.ข้อมูลเบื้องต้น'!$C$13="","",IF('3.คีย์เทอม1 mlp'!$B32="","",'01.ข้อมูลเบื้องต้น'!$C$13))</f>
        <v/>
      </c>
      <c r="AH32" s="292" t="str">
        <f>IF('01.ข้อมูลเบื้องต้น'!$D$13="","",IF('3.คีย์เทอม1 mlp'!$B32="","",'01.ข้อมูลเบื้องต้น'!$D$13))</f>
        <v/>
      </c>
      <c r="AI32" s="287">
        <v>95</v>
      </c>
      <c r="AJ32" s="159"/>
      <c r="AK32" s="292" t="str">
        <f>IF('01.ข้อมูลเบื้องต้น'!$B$14="","",IF('3.คีย์เทอม1 mlp'!$B32="","",'01.ข้อมูลเบื้องต้น'!$B$14))</f>
        <v/>
      </c>
      <c r="AL32" s="291" t="str">
        <f>IF('01.ข้อมูลเบื้องต้น'!$C$14="","",IF('3.คีย์เทอม1 mlp'!$B32="","",'01.ข้อมูลเบื้องต้น'!$C$14))</f>
        <v/>
      </c>
      <c r="AM32" s="292" t="str">
        <f>IF('01.ข้อมูลเบื้องต้น'!$D$14="","",IF('3.คีย์เทอม1 mlp'!$B32="","",'01.ข้อมูลเบื้องต้น'!$D$14))</f>
        <v/>
      </c>
      <c r="AN32" s="287">
        <v>85</v>
      </c>
      <c r="AO32" s="159"/>
      <c r="AP32" s="292" t="str">
        <f>IF('01.ข้อมูลเบื้องต้น'!$B$15="","",IF('3.คีย์เทอม1 mlp'!$B32="","",'01.ข้อมูลเบื้องต้น'!$B$15))</f>
        <v/>
      </c>
      <c r="AQ32" s="291" t="str">
        <f>IF('01.ข้อมูลเบื้องต้น'!$C$15="","",IF('3.คีย์เทอม1 mlp'!$B32="","",'01.ข้อมูลเบื้องต้น'!$C$15))</f>
        <v/>
      </c>
      <c r="AR32" s="292" t="str">
        <f>IF('01.ข้อมูลเบื้องต้น'!$D$15="","",IF('3.คีย์เทอม1 mlp'!$B32="","",'01.ข้อมูลเบื้องต้น'!$D$15))</f>
        <v/>
      </c>
      <c r="AS32" s="287">
        <v>85</v>
      </c>
      <c r="AT32" s="159"/>
      <c r="AU32" s="292" t="str">
        <f>IF('01.ข้อมูลเบื้องต้น'!$B$16="","",IF('3.คีย์เทอม1 mlp'!$B32="","",'01.ข้อมูลเบื้องต้น'!$B$16))</f>
        <v/>
      </c>
      <c r="AV32" s="291" t="str">
        <f>IF('01.ข้อมูลเบื้องต้น'!$C$16="","",IF('3.คีย์เทอม1 mlp'!$B32="","",'01.ข้อมูลเบื้องต้น'!$C$16))</f>
        <v/>
      </c>
      <c r="AW32" s="292" t="str">
        <f>IF('01.ข้อมูลเบื้องต้น'!$D$16="","",IF('3.คีย์เทอม1 mlp'!$B32="","",'01.ข้อมูลเบื้องต้น'!$D$16))</f>
        <v/>
      </c>
      <c r="AX32" s="286">
        <v>80</v>
      </c>
      <c r="AY32" s="160"/>
      <c r="AZ32" s="292" t="str">
        <f>IF('01.ข้อมูลเบื้องต้น'!$B$17="","",IF('3.คีย์เทอม1 mlp'!$B32="","",'01.ข้อมูลเบื้องต้น'!$B$17))</f>
        <v/>
      </c>
      <c r="BA32" s="291" t="str">
        <f>IF('01.ข้อมูลเบื้องต้น'!$C$17="","",IF('3.คีย์เทอม1 mlp'!$B32="","",'01.ข้อมูลเบื้องต้น'!$C$17))</f>
        <v/>
      </c>
      <c r="BB32" s="292" t="str">
        <f>IF('01.ข้อมูลเบื้องต้น'!$D$17="","",IF('3.คีย์เทอม1 mlp'!$B32="","",'01.ข้อมูลเบื้องต้น'!$D$17))</f>
        <v/>
      </c>
      <c r="BC32" s="286"/>
      <c r="BD32" s="160"/>
      <c r="BE32" s="292" t="str">
        <f>IF('01.ข้อมูลเบื้องต้น'!$B$19="","",IF('3.คีย์เทอม1 mlp'!$B32="","",'01.ข้อมูลเบื้องต้น'!$B$19))</f>
        <v/>
      </c>
      <c r="BF32" s="291" t="str">
        <f>IF('01.ข้อมูลเบื้องต้น'!$C$19="","",IF('3.คีย์เทอม1 mlp'!$B32="","",'01.ข้อมูลเบื้องต้น'!$C$19))</f>
        <v/>
      </c>
      <c r="BG32" s="292" t="str">
        <f>IF('01.ข้อมูลเบื้องต้น'!$D$19="","",IF('3.คีย์เทอม1 mlp'!$B32="","",'01.ข้อมูลเบื้องต้น'!$D$19))</f>
        <v/>
      </c>
      <c r="BH32" s="286">
        <v>80</v>
      </c>
      <c r="BI32" s="160"/>
      <c r="BJ32" s="292" t="str">
        <f>IF('01.ข้อมูลเบื้องต้น'!$B$20="","",IF('3.คีย์เทอม1 mlp'!$B32="","",'01.ข้อมูลเบื้องต้น'!$B$20))</f>
        <v/>
      </c>
      <c r="BK32" s="291" t="str">
        <f>IF('01.ข้อมูลเบื้องต้น'!$C$20="","",IF('3.คีย์เทอม1 mlp'!$B32="","",'01.ข้อมูลเบื้องต้น'!$C$20))</f>
        <v/>
      </c>
      <c r="BL32" s="292" t="str">
        <f>IF('01.ข้อมูลเบื้องต้น'!$D$20="","",IF('3.คีย์เทอม1 mlp'!$B32="","",'01.ข้อมูลเบื้องต้น'!$D$20))</f>
        <v/>
      </c>
      <c r="BM32" s="287"/>
      <c r="BN32" s="159"/>
      <c r="BO32" s="292" t="str">
        <f>IF('01.ข้อมูลเบื้องต้น'!$B$21="","",IF('3.คีย์เทอม1 mlp'!$B32="","",'01.ข้อมูลเบื้องต้น'!$B$21))</f>
        <v/>
      </c>
      <c r="BP32" s="291" t="str">
        <f>IF('01.ข้อมูลเบื้องต้น'!$C$21="","",IF('3.คีย์เทอม1 mlp'!$B32="","",'01.ข้อมูลเบื้องต้น'!$C$21))</f>
        <v/>
      </c>
      <c r="BQ32" s="292" t="str">
        <f>IF('01.ข้อมูลเบื้องต้น'!$D$21="","",IF('3.คีย์เทอม1 mlp'!$B32="","",'01.ข้อมูลเบื้องต้น'!$D$21))</f>
        <v/>
      </c>
      <c r="BR32" s="286"/>
      <c r="BS32" s="160"/>
      <c r="BT32" s="292" t="str">
        <f>IF('01.ข้อมูลเบื้องต้น'!$B$22="","",IF('3.คีย์เทอม1 mlp'!$B32="","",'01.ข้อมูลเบื้องต้น'!$B$22))</f>
        <v/>
      </c>
      <c r="BU32" s="291" t="str">
        <f>IF('01.ข้อมูลเบื้องต้น'!$C$22="","",IF('3.คีย์เทอม1 mlp'!$B32="","",'01.ข้อมูลเบื้องต้น'!$C$22))</f>
        <v/>
      </c>
      <c r="BV32" s="292" t="str">
        <f>IF('01.ข้อมูลเบื้องต้น'!$D$22="","",IF('3.คีย์เทอม1 mlp'!$B32="","",'01.ข้อมูลเบื้องต้น'!$D$22))</f>
        <v/>
      </c>
      <c r="BW32" s="286"/>
      <c r="BX32" s="160"/>
      <c r="BY32" s="292" t="str">
        <f>IF('01.ข้อมูลเบื้องต้น'!$B$23="","",IF('3.คีย์เทอม1 mlp'!$B32="","",'01.ข้อมูลเบื้องต้น'!$B$23))</f>
        <v/>
      </c>
      <c r="BZ32" s="291" t="str">
        <f>IF('01.ข้อมูลเบื้องต้น'!$C$23="","",IF('3.คีย์เทอม1 mlp'!$B32="","",'01.ข้อมูลเบื้องต้น'!$C$23))</f>
        <v/>
      </c>
      <c r="CA32" s="292" t="str">
        <f>IF('01.ข้อมูลเบื้องต้น'!$D$23="","",IF('3.คีย์เทอม1 mlp'!$B32="","",'01.ข้อมูลเบื้องต้น'!$D$23))</f>
        <v/>
      </c>
      <c r="CB32" s="286"/>
      <c r="CC32" s="160"/>
      <c r="CD32" s="292" t="str">
        <f>IF('01.ข้อมูลเบื้องต้น'!$B$24="","",IF('3.คีย์เทอม1 mlp'!$B32="","",'01.ข้อมูลเบื้องต้น'!$B$24))</f>
        <v/>
      </c>
      <c r="CE32" s="291" t="str">
        <f>IF('01.ข้อมูลเบื้องต้น'!$C$24="","",IF('3.คีย์เทอม1 mlp'!$B32="","",'01.ข้อมูลเบื้องต้น'!$C$24))</f>
        <v/>
      </c>
      <c r="CF32" s="292" t="str">
        <f>IF('01.ข้อมูลเบื้องต้น'!$D$24="","",IF('3.คีย์เทอม1 mlp'!$B32="","",'01.ข้อมูลเบื้องต้น'!$D$24))</f>
        <v/>
      </c>
      <c r="CG32" s="286"/>
      <c r="CH32" s="160"/>
      <c r="CI32" s="292" t="str">
        <f>IF('01.ข้อมูลเบื้องต้น'!$B$25="","",IF('3.คีย์เทอม1 mlp'!$B32="","",'01.ข้อมูลเบื้องต้น'!$B$25))</f>
        <v/>
      </c>
      <c r="CJ32" s="291" t="str">
        <f>IF('01.ข้อมูลเบื้องต้น'!$C$25="","",IF('3.คีย์เทอม1 mlp'!$B32="","",'01.ข้อมูลเบื้องต้น'!$C$25))</f>
        <v/>
      </c>
      <c r="CK32" s="292" t="str">
        <f>IF('01.ข้อมูลเบื้องต้น'!$D$25="","",IF('3.คีย์เทอม1 mlp'!$B32="","",'01.ข้อมูลเบื้องต้น'!$D$25))</f>
        <v/>
      </c>
      <c r="CL32" s="286"/>
      <c r="CM32" s="160"/>
      <c r="CN32" s="292" t="str">
        <f>IF('01.ข้อมูลเบื้องต้น'!$B$26="","",IF('3.คีย์เทอม1 mlp'!$B32="","",'01.ข้อมูลเบื้องต้น'!$B$26))</f>
        <v/>
      </c>
      <c r="CO32" s="291" t="str">
        <f>IF('01.ข้อมูลเบื้องต้น'!$C$26="","",IF('3.คีย์เทอม1 mlp'!$B32="","",'01.ข้อมูลเบื้องต้น'!$C$26))</f>
        <v/>
      </c>
      <c r="CP32" s="292" t="str">
        <f>IF('01.ข้อมูลเบื้องต้น'!$D$26="","",IF('3.คีย์เทอม1 mlp'!$B32="","",'01.ข้อมูลเบื้องต้น'!$D$26))</f>
        <v/>
      </c>
      <c r="CQ32" s="286"/>
      <c r="CR32" s="160"/>
      <c r="CS32" s="292" t="str">
        <f>IF('01.ข้อมูลเบื้องต้น'!$B$27="","",IF('3.คีย์เทอม1 mlp'!$B32="","",'01.ข้อมูลเบื้องต้น'!$B$27))</f>
        <v/>
      </c>
      <c r="CT32" s="291" t="str">
        <f>IF('01.ข้อมูลเบื้องต้น'!$C$27="","",IF('3.คีย์เทอม1 mlp'!$B32="","",'01.ข้อมูลเบื้องต้น'!$C$27))</f>
        <v/>
      </c>
      <c r="CU32" s="292" t="str">
        <f>IF('01.ข้อมูลเบื้องต้น'!$D$27="","",IF('3.คีย์เทอม1 mlp'!$B32="","",'01.ข้อมูลเบื้องต้น'!$D$27))</f>
        <v/>
      </c>
      <c r="CV32" s="286"/>
      <c r="CW32" s="160"/>
      <c r="CX32" s="292" t="str">
        <f>IF('01.ข้อมูลเบื้องต้น'!$B$28="","",IF('3.คีย์เทอม1 mlp'!$B32="","",'01.ข้อมูลเบื้องต้น'!$B$28))</f>
        <v/>
      </c>
      <c r="CY32" s="291" t="str">
        <f>IF('01.ข้อมูลเบื้องต้น'!$C$28="","",IF('3.คีย์เทอม1 mlp'!$B32="","",'01.ข้อมูลเบื้องต้น'!$C$28))</f>
        <v/>
      </c>
      <c r="CZ32" s="292" t="str">
        <f>IF('01.ข้อมูลเบื้องต้น'!$D$28="","",IF('3.คีย์เทอม1 mlp'!$B32="","",'01.ข้อมูลเบื้องต้น'!$D$28))</f>
        <v/>
      </c>
      <c r="DA32" s="286"/>
      <c r="DB32" s="160"/>
      <c r="DC32" s="288">
        <f t="shared" si="3"/>
        <v>840</v>
      </c>
      <c r="DD32" s="152">
        <f t="shared" si="4"/>
        <v>84</v>
      </c>
      <c r="DE32" s="293">
        <f>IF('2.ชื่อนักเรียน'!R34="มส","มส",IF('2.ชื่อนักเรียน'!R34="ย้าย","ย้าย",IF('2.ชื่อนักเรียน'!R34="ร","ร",IF(DD32="","",RANK(DD32,$DD$9:$DD$53,0)))))</f>
        <v>16</v>
      </c>
      <c r="DF32" s="293">
        <f t="shared" si="5"/>
        <v>10</v>
      </c>
      <c r="DH32" s="320" t="str">
        <f>IF('2.ชื่อนักเรียน'!$R34=",มส","มส",IF($DC32="","",IF(DH$5="","",IF(DH$5="SBMLD",SUM($BH32,$BM32,$BR32,$BW32,$CB32,$CG32,$CL32,$CQ32,$CV32,$DA32),$BH32))))</f>
        <v/>
      </c>
      <c r="DI32" s="299" t="str">
        <f>IF('2.ชื่อนักเรียน'!$R34=",มส","มส",IF($DH32="","",IF(DH$5="","",IF(DH$5="SBMLD",SUM($BI32,$BN32,$BS32,$BX32,$CC32,$CH32,$CM32,$CR32,$CW32,$DB32),$BI32))))</f>
        <v/>
      </c>
      <c r="DJ32" s="299" t="str">
        <f t="shared" si="6"/>
        <v/>
      </c>
      <c r="DK32" s="321" t="str">
        <f>IF('2.ชื่อนักเรียน'!$R34=",มส","มส",IF($DC32="","",IF(DK$5="","",IF(DK$5="SBMLD",SUM($BM32,$BR32,$BW32,$CB32,$CG32,$CL32,$CQ32,$CV32,$DA32),$BM32))))</f>
        <v/>
      </c>
      <c r="DL32" s="299" t="str">
        <f>IF('2.ชื่อนักเรียน'!$R34=",มส","มส",IF($DK32="","",IF(DK$5="","",IF(DK$5="SBMLD",SUM($BN32,$BS32,$BX32,$CC32,$CH32,$CM32,$CR32,$CW32,$DB32),$BN32))))</f>
        <v/>
      </c>
      <c r="DM32" s="299" t="str">
        <f t="shared" si="7"/>
        <v/>
      </c>
      <c r="DN32" s="321" t="str">
        <f>IF('2.ชื่อนักเรียน'!$R34=",มส","มส",IF($DC32="","",IF(DN$5="","",IF(DN$5="SBMLD",SUM($BR32,$BW32,$CB32,$CG32,$CL32,$CQ32,$CV32,$DA32),$BR32))))</f>
        <v/>
      </c>
      <c r="DO32" s="299" t="str">
        <f>IF('2.ชื่อนักเรียน'!$R34=",มส","มส",IF($DN32="","",IF(DN$5="","",IF(DN$5="SBMLD",SUM($BS32,$BX32,$CC32,$CH32,$CM32,$CR32,$CW32,$DB32),$BS32))))</f>
        <v/>
      </c>
      <c r="DP32" s="299" t="str">
        <f t="shared" si="8"/>
        <v/>
      </c>
      <c r="DQ32" s="321" t="str">
        <f>IF('2.ชื่อนักเรียน'!$R34=",มส","มส",IF($DC32="","",IF(DQ$5="","",IF(DQ$5="SBMLD",SUM($BW32,$CB32,$CG32,$CL32,$CQ32,$CV32,$DA32),$BW32))))</f>
        <v/>
      </c>
      <c r="DR32" s="299" t="str">
        <f>IF('2.ชื่อนักเรียน'!$R34=",มส","มส",IF($DQ32="","",IF(DQ$5="","",IF(DQ$5="SBMLD",SUM($BX32,$CC32,$CH32,$CM32,$CR32,$CW32,$DB32),$BX32))))</f>
        <v/>
      </c>
      <c r="DS32" s="299" t="str">
        <f t="shared" si="9"/>
        <v/>
      </c>
      <c r="DT32" s="299" t="str">
        <f>IF('2.ชื่อนักเรียน'!$R34=",มส","มส",IF($DC32="","",IF(DT$5="","",IF(DT$5="SBMLD",SUM($CB32,$CG32,$CL32,$CQ32,$CV32,$DA32),$CB32))))</f>
        <v/>
      </c>
      <c r="DU32" s="299" t="str">
        <f>IF('2.ชื่อนักเรียน'!$R34=",มส","มส",IF($DT32="","",IF(DT$5="","",IF(DT$5="SBMLD",SUM($CC32,$CH32,$CM32,$CR32,$CW32,$DB32),$CC32))))</f>
        <v/>
      </c>
      <c r="DV32" s="299" t="str">
        <f t="shared" si="10"/>
        <v/>
      </c>
      <c r="DW32" s="321" t="str">
        <f>IF('2.ชื่อนักเรียน'!$R34=",มส","มส",IF($DC32="","",IF(DW$5="","",IF(DW$5="SBMLD",SUM($CG32,$CL32,$CQ32,$CV32,$DA32),$CG32))))</f>
        <v/>
      </c>
      <c r="DX32" s="321" t="str">
        <f>IF('2.ชื่อนักเรียน'!$R34=",มส","มส",IF($DW32="","",IF(DW$5="","",IF(DW$5="SBMLD",SUM($CH32,$CM32,$CR32,$CW32,$DB32),$CH32))))</f>
        <v/>
      </c>
      <c r="DY32" s="299" t="str">
        <f t="shared" si="11"/>
        <v/>
      </c>
    </row>
    <row r="33" spans="1:129" s="102" customFormat="1" ht="17.25" customHeight="1" thickBot="1" x14ac:dyDescent="0.3">
      <c r="A33" s="278">
        <v>25</v>
      </c>
      <c r="B33" s="278" t="str">
        <f>IF('2.ชื่อนักเรียน'!E35="","",CONCATENATE('2.ชื่อนักเรียน'!E35,'2.ชื่อนักเรียน'!F35,'2.ชื่อนักเรียน'!G35,'2.ชื่อนักเรียน'!H35,'2.ชื่อนักเรียน'!I35,'2.ชื่อนักเรียน'!J35,'2.ชื่อนักเรียน'!K35,'2.ชื่อนักเรียน'!L35,'2.ชื่อนักเรียน'!M35,'2.ชื่อนักเรียน'!N35,'2.ชื่อนักเรียน'!O35,'2.ชื่อนักเรียน'!P35,'2.ชื่อนักเรียน'!Q35))</f>
        <v/>
      </c>
      <c r="C33" s="463" t="str">
        <f>IF('2.ชื่อนักเรียน'!B35="","",'2.ชื่อนักเรียน'!B35)</f>
        <v/>
      </c>
      <c r="D33" s="291" t="str">
        <f>IF('2.ชื่อนักเรียน'!C35="","",CONCATENATE(TRIM('2.ชื่อนักเรียน'!C35),"  ",'2.ชื่อนักเรียน'!D35))</f>
        <v/>
      </c>
      <c r="E33" s="292" t="str">
        <f>IF(B33="","",IF('01.ข้อมูลเบื้องต้น'!$J$2="","",'01.ข้อมูลเบื้องต้น'!$J$2))</f>
        <v/>
      </c>
      <c r="F33" s="291" t="str">
        <f>IF(B33="","",IF('01.ข้อมูลเบื้องต้น'!$K$4="","",'01.ข้อมูลเบื้องต้น'!$K$4))</f>
        <v/>
      </c>
      <c r="G33" s="292" t="str">
        <f>IF('01.ข้อมูลเบื้องต้น'!$B$36="","",IF('3.คีย์เทอม1 mlp'!$B33="","",'01.ข้อมูลเบื้องต้น'!$B$36))</f>
        <v/>
      </c>
      <c r="H33" s="291" t="str">
        <f>IF('01.ข้อมูลเบื้องต้น'!$C$36="","",IF('3.คีย์เทอม1 mlp'!$B33="","",'01.ข้อมูลเบื้องต้น'!$C$36))</f>
        <v/>
      </c>
      <c r="I33" s="292" t="str">
        <f>IF('01.ข้อมูลเบื้องต้น'!$D$36="","",IF('3.คีย์เทอม1 mlp'!$B33="","",'01.ข้อมูลเบื้องต้น'!$D$36))</f>
        <v/>
      </c>
      <c r="J33" s="286">
        <v>76</v>
      </c>
      <c r="K33" s="160"/>
      <c r="L33" s="292" t="str">
        <f>IF('01.ข้อมูลเบื้องต้น'!$B$37="","",IF('3.คีย์เทอม1 mlp'!$B33="","",'01.ข้อมูลเบื้องต้น'!$B$37))</f>
        <v/>
      </c>
      <c r="M33" s="291" t="str">
        <f>IF('01.ข้อมูลเบื้องต้น'!$C$37="","",IF('3.คีย์เทอม1 mlp'!$B33="","",'01.ข้อมูลเบื้องต้น'!$C$37))</f>
        <v/>
      </c>
      <c r="N33" s="292" t="str">
        <f>IF('01.ข้อมูลเบื้องต้น'!$D$37="","",IF('3.คีย์เทอม1 mlp'!$B33="","",'01.ข้อมูลเบื้องต้น'!$D$37))</f>
        <v/>
      </c>
      <c r="O33" s="287">
        <v>60</v>
      </c>
      <c r="P33" s="159"/>
      <c r="Q33" s="292" t="str">
        <f>IF('01.ข้อมูลเบื้องต้น'!$B$10="","",IF('3.คีย์เทอม1 mlp'!$B33="","",'01.ข้อมูลเบื้องต้น'!$B$10))</f>
        <v/>
      </c>
      <c r="R33" s="291" t="str">
        <f>IF('01.ข้อมูลเบื้องต้น'!$C$10="","",IF('3.คีย์เทอม1 mlp'!$B33="","",'01.ข้อมูลเบื้องต้น'!$C$10))</f>
        <v/>
      </c>
      <c r="S33" s="292" t="str">
        <f>IF('01.ข้อมูลเบื้องต้น'!$D$10="","",IF('3.คีย์เทอม1 mlp'!$B33="","",'01.ข้อมูลเบื้องต้น'!$D$10))</f>
        <v/>
      </c>
      <c r="T33" s="287">
        <v>72</v>
      </c>
      <c r="U33" s="159"/>
      <c r="V33" s="292" t="str">
        <f>IF('01.ข้อมูลเบื้องต้น'!$B$11="","",IF('3.คีย์เทอม1 mlp'!$B33="","",'01.ข้อมูลเบื้องต้น'!$B$11))</f>
        <v/>
      </c>
      <c r="W33" s="291" t="str">
        <f>IF('01.ข้อมูลเบื้องต้น'!$C$11="","",IF('3.คีย์เทอม1 mlp'!$B33="","",'01.ข้อมูลเบื้องต้น'!$C$11))</f>
        <v/>
      </c>
      <c r="X33" s="292" t="str">
        <f>IF('01.ข้อมูลเบื้องต้น'!$D$11="","",IF('3.คีย์เทอม1 mlp'!$B33="","",'01.ข้อมูลเบื้องต้น'!$D$11))</f>
        <v/>
      </c>
      <c r="Y33" s="286">
        <v>65</v>
      </c>
      <c r="Z33" s="160"/>
      <c r="AA33" s="292" t="str">
        <f>IF('01.ข้อมูลเบื้องต้น'!$B$12="","",IF('3.คีย์เทอม1 mlp'!$B33="","",'01.ข้อมูลเบื้องต้น'!$B$12))</f>
        <v/>
      </c>
      <c r="AB33" s="291" t="str">
        <f>IF('01.ข้อมูลเบื้องต้น'!$C$12="","",IF('3.คีย์เทอม1 mlp'!$B33="","",'01.ข้อมูลเบื้องต้น'!$C$12))</f>
        <v/>
      </c>
      <c r="AC33" s="292" t="str">
        <f>IF('01.ข้อมูลเบื้องต้น'!$D$12="","",IF('3.คีย์เทอม1 mlp'!$B33="","",'01.ข้อมูลเบื้องต้น'!$D$12))</f>
        <v/>
      </c>
      <c r="AD33" s="287">
        <v>75</v>
      </c>
      <c r="AE33" s="159"/>
      <c r="AF33" s="292" t="str">
        <f>IF('01.ข้อมูลเบื้องต้น'!$B$13="","",IF('3.คีย์เทอม1 mlp'!$B33="","",'01.ข้อมูลเบื้องต้น'!$B$13))</f>
        <v/>
      </c>
      <c r="AG33" s="291" t="str">
        <f>IF('01.ข้อมูลเบื้องต้น'!$C$13="","",IF('3.คีย์เทอม1 mlp'!$B33="","",'01.ข้อมูลเบื้องต้น'!$C$13))</f>
        <v/>
      </c>
      <c r="AH33" s="292" t="str">
        <f>IF('01.ข้อมูลเบื้องต้น'!$D$13="","",IF('3.คีย์เทอม1 mlp'!$B33="","",'01.ข้อมูลเบื้องต้น'!$D$13))</f>
        <v/>
      </c>
      <c r="AI33" s="287">
        <v>87</v>
      </c>
      <c r="AJ33" s="159"/>
      <c r="AK33" s="292" t="str">
        <f>IF('01.ข้อมูลเบื้องต้น'!$B$14="","",IF('3.คีย์เทอม1 mlp'!$B33="","",'01.ข้อมูลเบื้องต้น'!$B$14))</f>
        <v/>
      </c>
      <c r="AL33" s="291" t="str">
        <f>IF('01.ข้อมูลเบื้องต้น'!$C$14="","",IF('3.คีย์เทอม1 mlp'!$B33="","",'01.ข้อมูลเบื้องต้น'!$C$14))</f>
        <v/>
      </c>
      <c r="AM33" s="292" t="str">
        <f>IF('01.ข้อมูลเบื้องต้น'!$D$14="","",IF('3.คีย์เทอม1 mlp'!$B33="","",'01.ข้อมูลเบื้องต้น'!$D$14))</f>
        <v/>
      </c>
      <c r="AN33" s="287">
        <v>77</v>
      </c>
      <c r="AO33" s="159"/>
      <c r="AP33" s="292" t="str">
        <f>IF('01.ข้อมูลเบื้องต้น'!$B$15="","",IF('3.คีย์เทอม1 mlp'!$B33="","",'01.ข้อมูลเบื้องต้น'!$B$15))</f>
        <v/>
      </c>
      <c r="AQ33" s="291" t="str">
        <f>IF('01.ข้อมูลเบื้องต้น'!$C$15="","",IF('3.คีย์เทอม1 mlp'!$B33="","",'01.ข้อมูลเบื้องต้น'!$C$15))</f>
        <v/>
      </c>
      <c r="AR33" s="292" t="str">
        <f>IF('01.ข้อมูลเบื้องต้น'!$D$15="","",IF('3.คีย์เทอม1 mlp'!$B33="","",'01.ข้อมูลเบื้องต้น'!$D$15))</f>
        <v/>
      </c>
      <c r="AS33" s="287">
        <v>71</v>
      </c>
      <c r="AT33" s="159"/>
      <c r="AU33" s="292" t="str">
        <f>IF('01.ข้อมูลเบื้องต้น'!$B$16="","",IF('3.คีย์เทอม1 mlp'!$B33="","",'01.ข้อมูลเบื้องต้น'!$B$16))</f>
        <v/>
      </c>
      <c r="AV33" s="291" t="str">
        <f>IF('01.ข้อมูลเบื้องต้น'!$C$16="","",IF('3.คีย์เทอม1 mlp'!$B33="","",'01.ข้อมูลเบื้องต้น'!$C$16))</f>
        <v/>
      </c>
      <c r="AW33" s="292" t="str">
        <f>IF('01.ข้อมูลเบื้องต้น'!$D$16="","",IF('3.คีย์เทอม1 mlp'!$B33="","",'01.ข้อมูลเบื้องต้น'!$D$16))</f>
        <v/>
      </c>
      <c r="AX33" s="286">
        <v>60</v>
      </c>
      <c r="AY33" s="160"/>
      <c r="AZ33" s="292" t="str">
        <f>IF('01.ข้อมูลเบื้องต้น'!$B$17="","",IF('3.คีย์เทอม1 mlp'!$B33="","",'01.ข้อมูลเบื้องต้น'!$B$17))</f>
        <v/>
      </c>
      <c r="BA33" s="291" t="str">
        <f>IF('01.ข้อมูลเบื้องต้น'!$C$17="","",IF('3.คีย์เทอม1 mlp'!$B33="","",'01.ข้อมูลเบื้องต้น'!$C$17))</f>
        <v/>
      </c>
      <c r="BB33" s="292" t="str">
        <f>IF('01.ข้อมูลเบื้องต้น'!$D$17="","",IF('3.คีย์เทอม1 mlp'!$B33="","",'01.ข้อมูลเบื้องต้น'!$D$17))</f>
        <v/>
      </c>
      <c r="BC33" s="286"/>
      <c r="BD33" s="160"/>
      <c r="BE33" s="292" t="str">
        <f>IF('01.ข้อมูลเบื้องต้น'!$B$19="","",IF('3.คีย์เทอม1 mlp'!$B33="","",'01.ข้อมูลเบื้องต้น'!$B$19))</f>
        <v/>
      </c>
      <c r="BF33" s="291" t="str">
        <f>IF('01.ข้อมูลเบื้องต้น'!$C$19="","",IF('3.คีย์เทอม1 mlp'!$B33="","",'01.ข้อมูลเบื้องต้น'!$C$19))</f>
        <v/>
      </c>
      <c r="BG33" s="292" t="str">
        <f>IF('01.ข้อมูลเบื้องต้น'!$D$19="","",IF('3.คีย์เทอม1 mlp'!$B33="","",'01.ข้อมูลเบื้องต้น'!$D$19))</f>
        <v/>
      </c>
      <c r="BH33" s="286">
        <v>83</v>
      </c>
      <c r="BI33" s="160"/>
      <c r="BJ33" s="292" t="str">
        <f>IF('01.ข้อมูลเบื้องต้น'!$B$20="","",IF('3.คีย์เทอม1 mlp'!$B33="","",'01.ข้อมูลเบื้องต้น'!$B$20))</f>
        <v/>
      </c>
      <c r="BK33" s="291" t="str">
        <f>IF('01.ข้อมูลเบื้องต้น'!$C$20="","",IF('3.คีย์เทอม1 mlp'!$B33="","",'01.ข้อมูลเบื้องต้น'!$C$20))</f>
        <v/>
      </c>
      <c r="BL33" s="292" t="str">
        <f>IF('01.ข้อมูลเบื้องต้น'!$D$20="","",IF('3.คีย์เทอม1 mlp'!$B33="","",'01.ข้อมูลเบื้องต้น'!$D$20))</f>
        <v/>
      </c>
      <c r="BM33" s="286"/>
      <c r="BN33" s="159"/>
      <c r="BO33" s="292" t="str">
        <f>IF('01.ข้อมูลเบื้องต้น'!$B$21="","",IF('3.คีย์เทอม1 mlp'!$B33="","",'01.ข้อมูลเบื้องต้น'!$B$21))</f>
        <v/>
      </c>
      <c r="BP33" s="291" t="str">
        <f>IF('01.ข้อมูลเบื้องต้น'!$C$21="","",IF('3.คีย์เทอม1 mlp'!$B33="","",'01.ข้อมูลเบื้องต้น'!$C$21))</f>
        <v/>
      </c>
      <c r="BQ33" s="292" t="str">
        <f>IF('01.ข้อมูลเบื้องต้น'!$D$21="","",IF('3.คีย์เทอม1 mlp'!$B33="","",'01.ข้อมูลเบื้องต้น'!$D$21))</f>
        <v/>
      </c>
      <c r="BR33" s="286"/>
      <c r="BS33" s="160"/>
      <c r="BT33" s="292" t="str">
        <f>IF('01.ข้อมูลเบื้องต้น'!$B$22="","",IF('3.คีย์เทอม1 mlp'!$B33="","",'01.ข้อมูลเบื้องต้น'!$B$22))</f>
        <v/>
      </c>
      <c r="BU33" s="291" t="str">
        <f>IF('01.ข้อมูลเบื้องต้น'!$C$22="","",IF('3.คีย์เทอม1 mlp'!$B33="","",'01.ข้อมูลเบื้องต้น'!$C$22))</f>
        <v/>
      </c>
      <c r="BV33" s="292" t="str">
        <f>IF('01.ข้อมูลเบื้องต้น'!$D$22="","",IF('3.คีย์เทอม1 mlp'!$B33="","",'01.ข้อมูลเบื้องต้น'!$D$22))</f>
        <v/>
      </c>
      <c r="BW33" s="286"/>
      <c r="BX33" s="160"/>
      <c r="BY33" s="292" t="str">
        <f>IF('01.ข้อมูลเบื้องต้น'!$B$23="","",IF('3.คีย์เทอม1 mlp'!$B33="","",'01.ข้อมูลเบื้องต้น'!$B$23))</f>
        <v/>
      </c>
      <c r="BZ33" s="291" t="str">
        <f>IF('01.ข้อมูลเบื้องต้น'!$C$23="","",IF('3.คีย์เทอม1 mlp'!$B33="","",'01.ข้อมูลเบื้องต้น'!$C$23))</f>
        <v/>
      </c>
      <c r="CA33" s="292" t="str">
        <f>IF('01.ข้อมูลเบื้องต้น'!$D$23="","",IF('3.คีย์เทอม1 mlp'!$B33="","",'01.ข้อมูลเบื้องต้น'!$D$23))</f>
        <v/>
      </c>
      <c r="CB33" s="286"/>
      <c r="CC33" s="160"/>
      <c r="CD33" s="292" t="str">
        <f>IF('01.ข้อมูลเบื้องต้น'!$B$24="","",IF('3.คีย์เทอม1 mlp'!$B33="","",'01.ข้อมูลเบื้องต้น'!$B$24))</f>
        <v/>
      </c>
      <c r="CE33" s="291" t="str">
        <f>IF('01.ข้อมูลเบื้องต้น'!$C$24="","",IF('3.คีย์เทอม1 mlp'!$B33="","",'01.ข้อมูลเบื้องต้น'!$C$24))</f>
        <v/>
      </c>
      <c r="CF33" s="292" t="str">
        <f>IF('01.ข้อมูลเบื้องต้น'!$D$24="","",IF('3.คีย์เทอม1 mlp'!$B33="","",'01.ข้อมูลเบื้องต้น'!$D$24))</f>
        <v/>
      </c>
      <c r="CG33" s="286"/>
      <c r="CH33" s="160"/>
      <c r="CI33" s="292" t="str">
        <f>IF('01.ข้อมูลเบื้องต้น'!$B$25="","",IF('3.คีย์เทอม1 mlp'!$B33="","",'01.ข้อมูลเบื้องต้น'!$B$25))</f>
        <v/>
      </c>
      <c r="CJ33" s="291" t="str">
        <f>IF('01.ข้อมูลเบื้องต้น'!$C$25="","",IF('3.คีย์เทอม1 mlp'!$B33="","",'01.ข้อมูลเบื้องต้น'!$C$25))</f>
        <v/>
      </c>
      <c r="CK33" s="292" t="str">
        <f>IF('01.ข้อมูลเบื้องต้น'!$D$25="","",IF('3.คีย์เทอม1 mlp'!$B33="","",'01.ข้อมูลเบื้องต้น'!$D$25))</f>
        <v/>
      </c>
      <c r="CL33" s="286"/>
      <c r="CM33" s="160"/>
      <c r="CN33" s="292" t="str">
        <f>IF('01.ข้อมูลเบื้องต้น'!$B$26="","",IF('3.คีย์เทอม1 mlp'!$B33="","",'01.ข้อมูลเบื้องต้น'!$B$26))</f>
        <v/>
      </c>
      <c r="CO33" s="291" t="str">
        <f>IF('01.ข้อมูลเบื้องต้น'!$C$26="","",IF('3.คีย์เทอม1 mlp'!$B33="","",'01.ข้อมูลเบื้องต้น'!$C$26))</f>
        <v/>
      </c>
      <c r="CP33" s="292" t="str">
        <f>IF('01.ข้อมูลเบื้องต้น'!$D$26="","",IF('3.คีย์เทอม1 mlp'!$B33="","",'01.ข้อมูลเบื้องต้น'!$D$26))</f>
        <v/>
      </c>
      <c r="CQ33" s="286"/>
      <c r="CR33" s="160"/>
      <c r="CS33" s="292" t="str">
        <f>IF('01.ข้อมูลเบื้องต้น'!$B$27="","",IF('3.คีย์เทอม1 mlp'!$B33="","",'01.ข้อมูลเบื้องต้น'!$B$27))</f>
        <v/>
      </c>
      <c r="CT33" s="291" t="str">
        <f>IF('01.ข้อมูลเบื้องต้น'!$C$27="","",IF('3.คีย์เทอม1 mlp'!$B33="","",'01.ข้อมูลเบื้องต้น'!$C$27))</f>
        <v/>
      </c>
      <c r="CU33" s="292" t="str">
        <f>IF('01.ข้อมูลเบื้องต้น'!$D$27="","",IF('3.คีย์เทอม1 mlp'!$B33="","",'01.ข้อมูลเบื้องต้น'!$D$27))</f>
        <v/>
      </c>
      <c r="CV33" s="286"/>
      <c r="CW33" s="160"/>
      <c r="CX33" s="292" t="str">
        <f>IF('01.ข้อมูลเบื้องต้น'!$B$28="","",IF('3.คีย์เทอม1 mlp'!$B33="","",'01.ข้อมูลเบื้องต้น'!$B$28))</f>
        <v/>
      </c>
      <c r="CY33" s="291" t="str">
        <f>IF('01.ข้อมูลเบื้องต้น'!$C$28="","",IF('3.คีย์เทอม1 mlp'!$B33="","",'01.ข้อมูลเบื้องต้น'!$C$28))</f>
        <v/>
      </c>
      <c r="CZ33" s="292" t="str">
        <f>IF('01.ข้อมูลเบื้องต้น'!$D$28="","",IF('3.คีย์เทอม1 mlp'!$B33="","",'01.ข้อมูลเบื้องต้น'!$D$28))</f>
        <v/>
      </c>
      <c r="DA33" s="286"/>
      <c r="DB33" s="160"/>
      <c r="DC33" s="288">
        <f t="shared" si="3"/>
        <v>726</v>
      </c>
      <c r="DD33" s="152">
        <f t="shared" si="4"/>
        <v>72.599999999999994</v>
      </c>
      <c r="DE33" s="293">
        <f>IF('2.ชื่อนักเรียน'!R35="มส","มส",IF('2.ชื่อนักเรียน'!R35="ย้าย","ย้าย",IF('2.ชื่อนักเรียน'!R35="ร","ร",IF(DD33="","",RANK(DD33,$DD$9:$DD$53,0)))))</f>
        <v>33</v>
      </c>
      <c r="DF33" s="293">
        <f t="shared" si="5"/>
        <v>10</v>
      </c>
      <c r="DH33" s="322" t="str">
        <f>IF('2.ชื่อนักเรียน'!$R35=",มส","มส",IF($DC33="","",IF(DH$5="","",IF(DH$5="SBMLD",SUM($BH33,$BM33,$BR33,$BW33,$CB33,$CG33,$CL33,$CQ33,$CV33,$DA33),$BH33))))</f>
        <v/>
      </c>
      <c r="DI33" s="300" t="str">
        <f>IF('2.ชื่อนักเรียน'!$R35=",มส","มส",IF($DH33="","",IF(DH$5="","",IF(DH$5="SBMLD",SUM($BI33,$BN33,$BS33,$BX33,$CC33,$CH33,$CM33,$CR33,$CW33,$DB33),$BI33))))</f>
        <v/>
      </c>
      <c r="DJ33" s="300" t="str">
        <f t="shared" si="6"/>
        <v/>
      </c>
      <c r="DK33" s="323" t="str">
        <f>IF('2.ชื่อนักเรียน'!$R35=",มส","มส",IF($DC33="","",IF(DK$5="","",IF(DK$5="SBMLD",SUM($BM33,$BR33,$BW33,$CB33,$CG33,$CL33,$CQ33,$CV33,$DA33),$BM33))))</f>
        <v/>
      </c>
      <c r="DL33" s="300" t="str">
        <f>IF('2.ชื่อนักเรียน'!$R35=",มส","มส",IF($DK33="","",IF(DK$5="","",IF(DK$5="SBMLD",SUM($BN33,$BS33,$BX33,$CC33,$CH33,$CM33,$CR33,$CW33,$DB33),$BN33))))</f>
        <v/>
      </c>
      <c r="DM33" s="300" t="str">
        <f t="shared" si="7"/>
        <v/>
      </c>
      <c r="DN33" s="323" t="str">
        <f>IF('2.ชื่อนักเรียน'!$R35=",มส","มส",IF($DC33="","",IF(DN$5="","",IF(DN$5="SBMLD",SUM($BR33,$BW33,$CB33,$CG33,$CL33,$CQ33,$CV33,$DA33),$BR33))))</f>
        <v/>
      </c>
      <c r="DO33" s="300" t="str">
        <f>IF('2.ชื่อนักเรียน'!$R35=",มส","มส",IF($DN33="","",IF(DN$5="","",IF(DN$5="SBMLD",SUM($BS33,$BX33,$CC33,$CH33,$CM33,$CR33,$CW33,$DB33),$BS33))))</f>
        <v/>
      </c>
      <c r="DP33" s="300" t="str">
        <f t="shared" si="8"/>
        <v/>
      </c>
      <c r="DQ33" s="323" t="str">
        <f>IF('2.ชื่อนักเรียน'!$R35=",มส","มส",IF($DC33="","",IF(DQ$5="","",IF(DQ$5="SBMLD",SUM($BW33,$CB33,$CG33,$CL33,$CQ33,$CV33,$DA33),$BW33))))</f>
        <v/>
      </c>
      <c r="DR33" s="300" t="str">
        <f>IF('2.ชื่อนักเรียน'!$R35=",มส","มส",IF($DQ33="","",IF(DQ$5="","",IF(DQ$5="SBMLD",SUM($BX33,$CC33,$CH33,$CM33,$CR33,$CW33,$DB33),$BX33))))</f>
        <v/>
      </c>
      <c r="DS33" s="300" t="str">
        <f t="shared" si="9"/>
        <v/>
      </c>
      <c r="DT33" s="300" t="str">
        <f>IF('2.ชื่อนักเรียน'!$R35=",มส","มส",IF($DC33="","",IF(DT$5="","",IF(DT$5="SBMLD",SUM($CB33,$CG33,$CL33,$CQ33,$CV33,$DA33),$CB33))))</f>
        <v/>
      </c>
      <c r="DU33" s="300" t="str">
        <f>IF('2.ชื่อนักเรียน'!$R35=",มส","มส",IF($DT33="","",IF(DT$5="","",IF(DT$5="SBMLD",SUM($CC33,$CH33,$CM33,$CR33,$CW33,$DB33),$CC33))))</f>
        <v/>
      </c>
      <c r="DV33" s="300" t="str">
        <f t="shared" si="10"/>
        <v/>
      </c>
      <c r="DW33" s="323" t="str">
        <f>IF('2.ชื่อนักเรียน'!$R35=",มส","มส",IF($DC33="","",IF(DW$5="","",IF(DW$5="SBMLD",SUM($CG33,$CL33,$CQ33,$CV33,$DA33),$CG33))))</f>
        <v/>
      </c>
      <c r="DX33" s="323" t="str">
        <f>IF('2.ชื่อนักเรียน'!$R35=",มส","มส",IF($DW33="","",IF(DW$5="","",IF(DW$5="SBMLD",SUM($CH33,$CM33,$CR33,$CW33,$DB33),$CH33))))</f>
        <v/>
      </c>
      <c r="DY33" s="300" t="str">
        <f t="shared" si="11"/>
        <v/>
      </c>
    </row>
    <row r="34" spans="1:129" s="102" customFormat="1" ht="17.25" customHeight="1" thickTop="1" x14ac:dyDescent="0.25">
      <c r="A34" s="278">
        <v>26</v>
      </c>
      <c r="B34" s="278" t="str">
        <f>IF('2.ชื่อนักเรียน'!E36="","",CONCATENATE('2.ชื่อนักเรียน'!E36,'2.ชื่อนักเรียน'!F36,'2.ชื่อนักเรียน'!G36,'2.ชื่อนักเรียน'!H36,'2.ชื่อนักเรียน'!I36,'2.ชื่อนักเรียน'!J36,'2.ชื่อนักเรียน'!K36,'2.ชื่อนักเรียน'!L36,'2.ชื่อนักเรียน'!M36,'2.ชื่อนักเรียน'!N36,'2.ชื่อนักเรียน'!O36,'2.ชื่อนักเรียน'!P36,'2.ชื่อนักเรียน'!Q36))</f>
        <v/>
      </c>
      <c r="C34" s="463" t="str">
        <f>IF('2.ชื่อนักเรียน'!B36="","",'2.ชื่อนักเรียน'!B36)</f>
        <v/>
      </c>
      <c r="D34" s="291" t="str">
        <f>IF('2.ชื่อนักเรียน'!C36="","",CONCATENATE(TRIM('2.ชื่อนักเรียน'!C36),"  ",'2.ชื่อนักเรียน'!D36))</f>
        <v/>
      </c>
      <c r="E34" s="292" t="str">
        <f>IF(B34="","",IF('01.ข้อมูลเบื้องต้น'!$J$2="","",'01.ข้อมูลเบื้องต้น'!$J$2))</f>
        <v/>
      </c>
      <c r="F34" s="291" t="str">
        <f>IF(B34="","",IF('01.ข้อมูลเบื้องต้น'!$K$4="","",'01.ข้อมูลเบื้องต้น'!$K$4))</f>
        <v/>
      </c>
      <c r="G34" s="292" t="str">
        <f>IF('01.ข้อมูลเบื้องต้น'!$B$36="","",IF('3.คีย์เทอม1 mlp'!$B34="","",'01.ข้อมูลเบื้องต้น'!$B$36))</f>
        <v/>
      </c>
      <c r="H34" s="291" t="str">
        <f>IF('01.ข้อมูลเบื้องต้น'!$C$36="","",IF('3.คีย์เทอม1 mlp'!$B34="","",'01.ข้อมูลเบื้องต้น'!$C$36))</f>
        <v/>
      </c>
      <c r="I34" s="292" t="str">
        <f>IF('01.ข้อมูลเบื้องต้น'!$D$36="","",IF('3.คีย์เทอม1 mlp'!$B34="","",'01.ข้อมูลเบื้องต้น'!$D$36))</f>
        <v/>
      </c>
      <c r="J34" s="286">
        <v>77</v>
      </c>
      <c r="K34" s="160"/>
      <c r="L34" s="292" t="str">
        <f>IF('01.ข้อมูลเบื้องต้น'!$B$37="","",IF('3.คีย์เทอม1 mlp'!$B34="","",'01.ข้อมูลเบื้องต้น'!$B$37))</f>
        <v/>
      </c>
      <c r="M34" s="291" t="str">
        <f>IF('01.ข้อมูลเบื้องต้น'!$C$37="","",IF('3.คีย์เทอม1 mlp'!$B34="","",'01.ข้อมูลเบื้องต้น'!$C$37))</f>
        <v/>
      </c>
      <c r="N34" s="292" t="str">
        <f>IF('01.ข้อมูลเบื้องต้น'!$D$37="","",IF('3.คีย์เทอม1 mlp'!$B34="","",'01.ข้อมูลเบื้องต้น'!$D$37))</f>
        <v/>
      </c>
      <c r="O34" s="286">
        <v>61</v>
      </c>
      <c r="P34" s="160"/>
      <c r="Q34" s="292" t="str">
        <f>IF('01.ข้อมูลเบื้องต้น'!$B$10="","",IF('3.คีย์เทอม1 mlp'!$B34="","",'01.ข้อมูลเบื้องต้น'!$B$10))</f>
        <v/>
      </c>
      <c r="R34" s="291" t="str">
        <f>IF('01.ข้อมูลเบื้องต้น'!$C$10="","",IF('3.คีย์เทอม1 mlp'!$B34="","",'01.ข้อมูลเบื้องต้น'!$C$10))</f>
        <v/>
      </c>
      <c r="S34" s="292" t="str">
        <f>IF('01.ข้อมูลเบื้องต้น'!$D$10="","",IF('3.คีย์เทอม1 mlp'!$B34="","",'01.ข้อมูลเบื้องต้น'!$D$10))</f>
        <v/>
      </c>
      <c r="T34" s="286">
        <v>70</v>
      </c>
      <c r="U34" s="160"/>
      <c r="V34" s="292" t="str">
        <f>IF('01.ข้อมูลเบื้องต้น'!$B$11="","",IF('3.คีย์เทอม1 mlp'!$B34="","",'01.ข้อมูลเบื้องต้น'!$B$11))</f>
        <v/>
      </c>
      <c r="W34" s="291" t="str">
        <f>IF('01.ข้อมูลเบื้องต้น'!$C$11="","",IF('3.คีย์เทอม1 mlp'!$B34="","",'01.ข้อมูลเบื้องต้น'!$C$11))</f>
        <v/>
      </c>
      <c r="X34" s="292" t="str">
        <f>IF('01.ข้อมูลเบื้องต้น'!$D$11="","",IF('3.คีย์เทอม1 mlp'!$B34="","",'01.ข้อมูลเบื้องต้น'!$D$11))</f>
        <v/>
      </c>
      <c r="Y34" s="286">
        <v>65</v>
      </c>
      <c r="Z34" s="160"/>
      <c r="AA34" s="292" t="str">
        <f>IF('01.ข้อมูลเบื้องต้น'!$B$12="","",IF('3.คีย์เทอม1 mlp'!$B34="","",'01.ข้อมูลเบื้องต้น'!$B$12))</f>
        <v/>
      </c>
      <c r="AB34" s="291" t="str">
        <f>IF('01.ข้อมูลเบื้องต้น'!$C$12="","",IF('3.คีย์เทอม1 mlp'!$B34="","",'01.ข้อมูลเบื้องต้น'!$C$12))</f>
        <v/>
      </c>
      <c r="AC34" s="292" t="str">
        <f>IF('01.ข้อมูลเบื้องต้น'!$D$12="","",IF('3.คีย์เทอม1 mlp'!$B34="","",'01.ข้อมูลเบื้องต้น'!$D$12))</f>
        <v/>
      </c>
      <c r="AD34" s="286">
        <v>71</v>
      </c>
      <c r="AE34" s="160"/>
      <c r="AF34" s="292" t="str">
        <f>IF('01.ข้อมูลเบื้องต้น'!$B$13="","",IF('3.คีย์เทอม1 mlp'!$B34="","",'01.ข้อมูลเบื้องต้น'!$B$13))</f>
        <v/>
      </c>
      <c r="AG34" s="291" t="str">
        <f>IF('01.ข้อมูลเบื้องต้น'!$C$13="","",IF('3.คีย์เทอม1 mlp'!$B34="","",'01.ข้อมูลเบื้องต้น'!$C$13))</f>
        <v/>
      </c>
      <c r="AH34" s="292" t="str">
        <f>IF('01.ข้อมูลเบื้องต้น'!$D$13="","",IF('3.คีย์เทอม1 mlp'!$B34="","",'01.ข้อมูลเบื้องต้น'!$D$13))</f>
        <v/>
      </c>
      <c r="AI34" s="286">
        <v>87</v>
      </c>
      <c r="AJ34" s="160"/>
      <c r="AK34" s="292" t="str">
        <f>IF('01.ข้อมูลเบื้องต้น'!$B$14="","",IF('3.คีย์เทอม1 mlp'!$B34="","",'01.ข้อมูลเบื้องต้น'!$B$14))</f>
        <v/>
      </c>
      <c r="AL34" s="291" t="str">
        <f>IF('01.ข้อมูลเบื้องต้น'!$C$14="","",IF('3.คีย์เทอม1 mlp'!$B34="","",'01.ข้อมูลเบื้องต้น'!$C$14))</f>
        <v/>
      </c>
      <c r="AM34" s="292" t="str">
        <f>IF('01.ข้อมูลเบื้องต้น'!$D$14="","",IF('3.คีย์เทอม1 mlp'!$B34="","",'01.ข้อมูลเบื้องต้น'!$D$14))</f>
        <v/>
      </c>
      <c r="AN34" s="286">
        <v>80</v>
      </c>
      <c r="AO34" s="160"/>
      <c r="AP34" s="292" t="str">
        <f>IF('01.ข้อมูลเบื้องต้น'!$B$15="","",IF('3.คีย์เทอม1 mlp'!$B34="","",'01.ข้อมูลเบื้องต้น'!$B$15))</f>
        <v/>
      </c>
      <c r="AQ34" s="291" t="str">
        <f>IF('01.ข้อมูลเบื้องต้น'!$C$15="","",IF('3.คีย์เทอม1 mlp'!$B34="","",'01.ข้อมูลเบื้องต้น'!$C$15))</f>
        <v/>
      </c>
      <c r="AR34" s="292" t="str">
        <f>IF('01.ข้อมูลเบื้องต้น'!$D$15="","",IF('3.คีย์เทอม1 mlp'!$B34="","",'01.ข้อมูลเบื้องต้น'!$D$15))</f>
        <v/>
      </c>
      <c r="AS34" s="286">
        <v>74</v>
      </c>
      <c r="AT34" s="160"/>
      <c r="AU34" s="292" t="str">
        <f>IF('01.ข้อมูลเบื้องต้น'!$B$16="","",IF('3.คีย์เทอม1 mlp'!$B34="","",'01.ข้อมูลเบื้องต้น'!$B$16))</f>
        <v/>
      </c>
      <c r="AV34" s="291" t="str">
        <f>IF('01.ข้อมูลเบื้องต้น'!$C$16="","",IF('3.คีย์เทอม1 mlp'!$B34="","",'01.ข้อมูลเบื้องต้น'!$C$16))</f>
        <v/>
      </c>
      <c r="AW34" s="292" t="str">
        <f>IF('01.ข้อมูลเบื้องต้น'!$D$16="","",IF('3.คีย์เทอม1 mlp'!$B34="","",'01.ข้อมูลเบื้องต้น'!$D$16))</f>
        <v/>
      </c>
      <c r="AX34" s="286">
        <v>60</v>
      </c>
      <c r="AY34" s="160"/>
      <c r="AZ34" s="292" t="str">
        <f>IF('01.ข้อมูลเบื้องต้น'!$B$17="","",IF('3.คีย์เทอม1 mlp'!$B34="","",'01.ข้อมูลเบื้องต้น'!$B$17))</f>
        <v/>
      </c>
      <c r="BA34" s="291" t="str">
        <f>IF('01.ข้อมูลเบื้องต้น'!$C$17="","",IF('3.คีย์เทอม1 mlp'!$B34="","",'01.ข้อมูลเบื้องต้น'!$C$17))</f>
        <v/>
      </c>
      <c r="BB34" s="292" t="str">
        <f>IF('01.ข้อมูลเบื้องต้น'!$D$17="","",IF('3.คีย์เทอม1 mlp'!$B34="","",'01.ข้อมูลเบื้องต้น'!$D$17))</f>
        <v/>
      </c>
      <c r="BC34" s="286"/>
      <c r="BD34" s="160"/>
      <c r="BE34" s="292" t="str">
        <f>IF('01.ข้อมูลเบื้องต้น'!$B$19="","",IF('3.คีย์เทอม1 mlp'!$B34="","",'01.ข้อมูลเบื้องต้น'!$B$19))</f>
        <v/>
      </c>
      <c r="BF34" s="291" t="str">
        <f>IF('01.ข้อมูลเบื้องต้น'!$C$19="","",IF('3.คีย์เทอม1 mlp'!$B34="","",'01.ข้อมูลเบื้องต้น'!$C$19))</f>
        <v/>
      </c>
      <c r="BG34" s="292" t="str">
        <f>IF('01.ข้อมูลเบื้องต้น'!$D$19="","",IF('3.คีย์เทอม1 mlp'!$B34="","",'01.ข้อมูลเบื้องต้น'!$D$19))</f>
        <v/>
      </c>
      <c r="BH34" s="286">
        <v>80</v>
      </c>
      <c r="BI34" s="160"/>
      <c r="BJ34" s="292" t="str">
        <f>IF('01.ข้อมูลเบื้องต้น'!$B$20="","",IF('3.คีย์เทอม1 mlp'!$B34="","",'01.ข้อมูลเบื้องต้น'!$B$20))</f>
        <v/>
      </c>
      <c r="BK34" s="291" t="str">
        <f>IF('01.ข้อมูลเบื้องต้น'!$C$20="","",IF('3.คีย์เทอม1 mlp'!$B34="","",'01.ข้อมูลเบื้องต้น'!$C$20))</f>
        <v/>
      </c>
      <c r="BL34" s="292" t="str">
        <f>IF('01.ข้อมูลเบื้องต้น'!$D$20="","",IF('3.คีย์เทอม1 mlp'!$B34="","",'01.ข้อมูลเบื้องต้น'!$D$20))</f>
        <v/>
      </c>
      <c r="BM34" s="287"/>
      <c r="BN34" s="160"/>
      <c r="BO34" s="292" t="str">
        <f>IF('01.ข้อมูลเบื้องต้น'!$B$21="","",IF('3.คีย์เทอม1 mlp'!$B34="","",'01.ข้อมูลเบื้องต้น'!$B$21))</f>
        <v/>
      </c>
      <c r="BP34" s="291" t="str">
        <f>IF('01.ข้อมูลเบื้องต้น'!$C$21="","",IF('3.คีย์เทอม1 mlp'!$B34="","",'01.ข้อมูลเบื้องต้น'!$C$21))</f>
        <v/>
      </c>
      <c r="BQ34" s="292" t="str">
        <f>IF('01.ข้อมูลเบื้องต้น'!$D$21="","",IF('3.คีย์เทอม1 mlp'!$B34="","",'01.ข้อมูลเบื้องต้น'!$D$21))</f>
        <v/>
      </c>
      <c r="BR34" s="286"/>
      <c r="BS34" s="160"/>
      <c r="BT34" s="292" t="str">
        <f>IF('01.ข้อมูลเบื้องต้น'!$B$22="","",IF('3.คีย์เทอม1 mlp'!$B34="","",'01.ข้อมูลเบื้องต้น'!$B$22))</f>
        <v/>
      </c>
      <c r="BU34" s="291" t="str">
        <f>IF('01.ข้อมูลเบื้องต้น'!$C$22="","",IF('3.คีย์เทอม1 mlp'!$B34="","",'01.ข้อมูลเบื้องต้น'!$C$22))</f>
        <v/>
      </c>
      <c r="BV34" s="292" t="str">
        <f>IF('01.ข้อมูลเบื้องต้น'!$D$22="","",IF('3.คีย์เทอม1 mlp'!$B34="","",'01.ข้อมูลเบื้องต้น'!$D$22))</f>
        <v/>
      </c>
      <c r="BW34" s="286"/>
      <c r="BX34" s="160"/>
      <c r="BY34" s="292" t="str">
        <f>IF('01.ข้อมูลเบื้องต้น'!$B$23="","",IF('3.คีย์เทอม1 mlp'!$B34="","",'01.ข้อมูลเบื้องต้น'!$B$23))</f>
        <v/>
      </c>
      <c r="BZ34" s="291" t="str">
        <f>IF('01.ข้อมูลเบื้องต้น'!$C$23="","",IF('3.คีย์เทอม1 mlp'!$B34="","",'01.ข้อมูลเบื้องต้น'!$C$23))</f>
        <v/>
      </c>
      <c r="CA34" s="292" t="str">
        <f>IF('01.ข้อมูลเบื้องต้น'!$D$23="","",IF('3.คีย์เทอม1 mlp'!$B34="","",'01.ข้อมูลเบื้องต้น'!$D$23))</f>
        <v/>
      </c>
      <c r="CB34" s="286"/>
      <c r="CC34" s="160"/>
      <c r="CD34" s="292" t="str">
        <f>IF('01.ข้อมูลเบื้องต้น'!$B$24="","",IF('3.คีย์เทอม1 mlp'!$B34="","",'01.ข้อมูลเบื้องต้น'!$B$24))</f>
        <v/>
      </c>
      <c r="CE34" s="291" t="str">
        <f>IF('01.ข้อมูลเบื้องต้น'!$C$24="","",IF('3.คีย์เทอม1 mlp'!$B34="","",'01.ข้อมูลเบื้องต้น'!$C$24))</f>
        <v/>
      </c>
      <c r="CF34" s="292" t="str">
        <f>IF('01.ข้อมูลเบื้องต้น'!$D$24="","",IF('3.คีย์เทอม1 mlp'!$B34="","",'01.ข้อมูลเบื้องต้น'!$D$24))</f>
        <v/>
      </c>
      <c r="CG34" s="286"/>
      <c r="CH34" s="160"/>
      <c r="CI34" s="292" t="str">
        <f>IF('01.ข้อมูลเบื้องต้น'!$B$25="","",IF('3.คีย์เทอม1 mlp'!$B34="","",'01.ข้อมูลเบื้องต้น'!$B$25))</f>
        <v/>
      </c>
      <c r="CJ34" s="291" t="str">
        <f>IF('01.ข้อมูลเบื้องต้น'!$C$25="","",IF('3.คีย์เทอม1 mlp'!$B34="","",'01.ข้อมูลเบื้องต้น'!$C$25))</f>
        <v/>
      </c>
      <c r="CK34" s="292" t="str">
        <f>IF('01.ข้อมูลเบื้องต้น'!$D$25="","",IF('3.คีย์เทอม1 mlp'!$B34="","",'01.ข้อมูลเบื้องต้น'!$D$25))</f>
        <v/>
      </c>
      <c r="CL34" s="286"/>
      <c r="CM34" s="160"/>
      <c r="CN34" s="292" t="str">
        <f>IF('01.ข้อมูลเบื้องต้น'!$B$26="","",IF('3.คีย์เทอม1 mlp'!$B34="","",'01.ข้อมูลเบื้องต้น'!$B$26))</f>
        <v/>
      </c>
      <c r="CO34" s="291" t="str">
        <f>IF('01.ข้อมูลเบื้องต้น'!$C$26="","",IF('3.คีย์เทอม1 mlp'!$B34="","",'01.ข้อมูลเบื้องต้น'!$C$26))</f>
        <v/>
      </c>
      <c r="CP34" s="292" t="str">
        <f>IF('01.ข้อมูลเบื้องต้น'!$D$26="","",IF('3.คีย์เทอม1 mlp'!$B34="","",'01.ข้อมูลเบื้องต้น'!$D$26))</f>
        <v/>
      </c>
      <c r="CQ34" s="286"/>
      <c r="CR34" s="160"/>
      <c r="CS34" s="292" t="str">
        <f>IF('01.ข้อมูลเบื้องต้น'!$B$27="","",IF('3.คีย์เทอม1 mlp'!$B34="","",'01.ข้อมูลเบื้องต้น'!$B$27))</f>
        <v/>
      </c>
      <c r="CT34" s="291" t="str">
        <f>IF('01.ข้อมูลเบื้องต้น'!$C$27="","",IF('3.คีย์เทอม1 mlp'!$B34="","",'01.ข้อมูลเบื้องต้น'!$C$27))</f>
        <v/>
      </c>
      <c r="CU34" s="292" t="str">
        <f>IF('01.ข้อมูลเบื้องต้น'!$D$27="","",IF('3.คีย์เทอม1 mlp'!$B34="","",'01.ข้อมูลเบื้องต้น'!$D$27))</f>
        <v/>
      </c>
      <c r="CV34" s="286"/>
      <c r="CW34" s="160"/>
      <c r="CX34" s="292" t="str">
        <f>IF('01.ข้อมูลเบื้องต้น'!$B$28="","",IF('3.คีย์เทอม1 mlp'!$B34="","",'01.ข้อมูลเบื้องต้น'!$B$28))</f>
        <v/>
      </c>
      <c r="CY34" s="291" t="str">
        <f>IF('01.ข้อมูลเบื้องต้น'!$C$28="","",IF('3.คีย์เทอม1 mlp'!$B34="","",'01.ข้อมูลเบื้องต้น'!$C$28))</f>
        <v/>
      </c>
      <c r="CZ34" s="292" t="str">
        <f>IF('01.ข้อมูลเบื้องต้น'!$D$28="","",IF('3.คีย์เทอม1 mlp'!$B34="","",'01.ข้อมูลเบื้องต้น'!$D$28))</f>
        <v/>
      </c>
      <c r="DA34" s="286"/>
      <c r="DB34" s="160"/>
      <c r="DC34" s="288">
        <f t="shared" si="3"/>
        <v>725</v>
      </c>
      <c r="DD34" s="152">
        <f t="shared" si="4"/>
        <v>72.5</v>
      </c>
      <c r="DE34" s="293">
        <f>IF('2.ชื่อนักเรียน'!R36="มส","มส",IF('2.ชื่อนักเรียน'!R36="ย้าย","ย้าย",IF('2.ชื่อนักเรียน'!R36="ร","ร",IF(DD34="","",RANK(DD34,$DD$9:$DD$53,0)))))</f>
        <v>34</v>
      </c>
      <c r="DF34" s="293">
        <f t="shared" si="5"/>
        <v>10</v>
      </c>
      <c r="DH34" s="324" t="str">
        <f>IF('2.ชื่อนักเรียน'!$R36=",มส","มส",IF($DC34="","",IF(DH$5="","",IF(DH$5="SBMLD",SUM($BH34,$BM34,$BR34,$BW34,$CB34,$CG34,$CL34,$CQ34,$CV34,$DA34),$BH34))))</f>
        <v/>
      </c>
      <c r="DI34" s="301" t="str">
        <f>IF('2.ชื่อนักเรียน'!$R36=",มส","มส",IF($DH34="","",IF(DH$5="","",IF(DH$5="SBMLD",SUM($BI34,$BN34,$BS34,$BX34,$CC34,$CH34,$CM34,$CR34,$CW34,$DB34),$BI34))))</f>
        <v/>
      </c>
      <c r="DJ34" s="301" t="str">
        <f t="shared" si="6"/>
        <v/>
      </c>
      <c r="DK34" s="325" t="str">
        <f>IF('2.ชื่อนักเรียน'!$R36=",มส","มส",IF($DC34="","",IF(DK$5="","",IF(DK$5="SBMLD",SUM($BM34,$BR34,$BW34,$CB34,$CG34,$CL34,$CQ34,$CV34,$DA34),$BM34))))</f>
        <v/>
      </c>
      <c r="DL34" s="301" t="str">
        <f>IF('2.ชื่อนักเรียน'!$R36=",มส","มส",IF($DK34="","",IF(DK$5="","",IF(DK$5="SBMLD",SUM($BN34,$BS34,$BX34,$CC34,$CH34,$CM34,$CR34,$CW34,$DB34),$BN34))))</f>
        <v/>
      </c>
      <c r="DM34" s="301" t="str">
        <f t="shared" si="7"/>
        <v/>
      </c>
      <c r="DN34" s="325" t="str">
        <f>IF('2.ชื่อนักเรียน'!$R36=",มส","มส",IF($DC34="","",IF(DN$5="","",IF(DN$5="SBMLD",SUM($BR34,$BW34,$CB34,$CG34,$CL34,$CQ34,$CV34,$DA34),$BR34))))</f>
        <v/>
      </c>
      <c r="DO34" s="301" t="str">
        <f>IF('2.ชื่อนักเรียน'!$R36=",มส","มส",IF($DN34="","",IF(DN$5="","",IF(DN$5="SBMLD",SUM($BS34,$BX34,$CC34,$CH34,$CM34,$CR34,$CW34,$DB34),$BS34))))</f>
        <v/>
      </c>
      <c r="DP34" s="301" t="str">
        <f t="shared" si="8"/>
        <v/>
      </c>
      <c r="DQ34" s="325" t="str">
        <f>IF('2.ชื่อนักเรียน'!$R36=",มส","มส",IF($DC34="","",IF(DQ$5="","",IF(DQ$5="SBMLD",SUM($BW34,$CB34,$CG34,$CL34,$CQ34,$CV34,$DA34),$BW34))))</f>
        <v/>
      </c>
      <c r="DR34" s="301" t="str">
        <f>IF('2.ชื่อนักเรียน'!$R36=",มส","มส",IF($DQ34="","",IF(DQ$5="","",IF(DQ$5="SBMLD",SUM($BX34,$CC34,$CH34,$CM34,$CR34,$CW34,$DB34),$BX34))))</f>
        <v/>
      </c>
      <c r="DS34" s="301" t="str">
        <f t="shared" si="9"/>
        <v/>
      </c>
      <c r="DT34" s="301" t="str">
        <f>IF('2.ชื่อนักเรียน'!$R36=",มส","มส",IF($DC34="","",IF(DT$5="","",IF(DT$5="SBMLD",SUM($CB34,$CG34,$CL34,$CQ34,$CV34,$DA34),$CB34))))</f>
        <v/>
      </c>
      <c r="DU34" s="301" t="str">
        <f>IF('2.ชื่อนักเรียน'!$R36=",มส","มส",IF($DT34="","",IF(DT$5="","",IF(DT$5="SBMLD",SUM($CC34,$CH34,$CM34,$CR34,$CW34,$DB34),$CC34))))</f>
        <v/>
      </c>
      <c r="DV34" s="301" t="str">
        <f t="shared" si="10"/>
        <v/>
      </c>
      <c r="DW34" s="325" t="str">
        <f>IF('2.ชื่อนักเรียน'!$R36=",มส","มส",IF($DC34="","",IF(DW$5="","",IF(DW$5="SBMLD",SUM($CG34,$CL34,$CQ34,$CV34,$DA34),$CG34))))</f>
        <v/>
      </c>
      <c r="DX34" s="325" t="str">
        <f>IF('2.ชื่อนักเรียน'!$R36=",มส","มส",IF($DW34="","",IF(DW$5="","",IF(DW$5="SBMLD",SUM($CH34,$CM34,$CR34,$CW34,$DB34),$CH34))))</f>
        <v/>
      </c>
      <c r="DY34" s="301" t="str">
        <f t="shared" si="11"/>
        <v/>
      </c>
    </row>
    <row r="35" spans="1:129" s="102" customFormat="1" ht="17.25" customHeight="1" x14ac:dyDescent="0.25">
      <c r="A35" s="278">
        <v>27</v>
      </c>
      <c r="B35" s="278" t="str">
        <f>IF('2.ชื่อนักเรียน'!E37="","",CONCATENATE('2.ชื่อนักเรียน'!E37,'2.ชื่อนักเรียน'!F37,'2.ชื่อนักเรียน'!G37,'2.ชื่อนักเรียน'!H37,'2.ชื่อนักเรียน'!I37,'2.ชื่อนักเรียน'!J37,'2.ชื่อนักเรียน'!K37,'2.ชื่อนักเรียน'!L37,'2.ชื่อนักเรียน'!M37,'2.ชื่อนักเรียน'!N37,'2.ชื่อนักเรียน'!O37,'2.ชื่อนักเรียน'!P37,'2.ชื่อนักเรียน'!Q37))</f>
        <v/>
      </c>
      <c r="C35" s="463" t="str">
        <f>IF('2.ชื่อนักเรียน'!B37="","",'2.ชื่อนักเรียน'!B37)</f>
        <v/>
      </c>
      <c r="D35" s="291" t="str">
        <f>IF('2.ชื่อนักเรียน'!C37="","",CONCATENATE(TRIM('2.ชื่อนักเรียน'!C37),"  ",'2.ชื่อนักเรียน'!D37))</f>
        <v/>
      </c>
      <c r="E35" s="292" t="str">
        <f>IF(B35="","",IF('01.ข้อมูลเบื้องต้น'!$J$2="","",'01.ข้อมูลเบื้องต้น'!$J$2))</f>
        <v/>
      </c>
      <c r="F35" s="291" t="str">
        <f>IF(B35="","",IF('01.ข้อมูลเบื้องต้น'!$K$4="","",'01.ข้อมูลเบื้องต้น'!$K$4))</f>
        <v/>
      </c>
      <c r="G35" s="292" t="str">
        <f>IF('01.ข้อมูลเบื้องต้น'!$B$36="","",IF('3.คีย์เทอม1 mlp'!$B35="","",'01.ข้อมูลเบื้องต้น'!$B$36))</f>
        <v/>
      </c>
      <c r="H35" s="291" t="str">
        <f>IF('01.ข้อมูลเบื้องต้น'!$C$36="","",IF('3.คีย์เทอม1 mlp'!$B35="","",'01.ข้อมูลเบื้องต้น'!$C$36))</f>
        <v/>
      </c>
      <c r="I35" s="292" t="str">
        <f>IF('01.ข้อมูลเบื้องต้น'!$D$36="","",IF('3.คีย์เทอม1 mlp'!$B35="","",'01.ข้อมูลเบื้องต้น'!$D$36))</f>
        <v/>
      </c>
      <c r="J35" s="286">
        <v>87</v>
      </c>
      <c r="K35" s="160"/>
      <c r="L35" s="292" t="str">
        <f>IF('01.ข้อมูลเบื้องต้น'!$B$37="","",IF('3.คีย์เทอม1 mlp'!$B35="","",'01.ข้อมูลเบื้องต้น'!$B$37))</f>
        <v/>
      </c>
      <c r="M35" s="291" t="str">
        <f>IF('01.ข้อมูลเบื้องต้น'!$C$37="","",IF('3.คีย์เทอม1 mlp'!$B35="","",'01.ข้อมูลเบื้องต้น'!$C$37))</f>
        <v/>
      </c>
      <c r="N35" s="292" t="str">
        <f>IF('01.ข้อมูลเบื้องต้น'!$D$37="","",IF('3.คีย์เทอม1 mlp'!$B35="","",'01.ข้อมูลเบื้องต้น'!$D$37))</f>
        <v/>
      </c>
      <c r="O35" s="287">
        <v>82</v>
      </c>
      <c r="P35" s="159"/>
      <c r="Q35" s="292" t="str">
        <f>IF('01.ข้อมูลเบื้องต้น'!$B$10="","",IF('3.คีย์เทอม1 mlp'!$B35="","",'01.ข้อมูลเบื้องต้น'!$B$10))</f>
        <v/>
      </c>
      <c r="R35" s="291" t="str">
        <f>IF('01.ข้อมูลเบื้องต้น'!$C$10="","",IF('3.คีย์เทอม1 mlp'!$B35="","",'01.ข้อมูลเบื้องต้น'!$C$10))</f>
        <v/>
      </c>
      <c r="S35" s="292" t="str">
        <f>IF('01.ข้อมูลเบื้องต้น'!$D$10="","",IF('3.คีย์เทอม1 mlp'!$B35="","",'01.ข้อมูลเบื้องต้น'!$D$10))</f>
        <v/>
      </c>
      <c r="T35" s="287">
        <v>76</v>
      </c>
      <c r="U35" s="159"/>
      <c r="V35" s="292" t="str">
        <f>IF('01.ข้อมูลเบื้องต้น'!$B$11="","",IF('3.คีย์เทอม1 mlp'!$B35="","",'01.ข้อมูลเบื้องต้น'!$B$11))</f>
        <v/>
      </c>
      <c r="W35" s="291" t="str">
        <f>IF('01.ข้อมูลเบื้องต้น'!$C$11="","",IF('3.คีย์เทอม1 mlp'!$B35="","",'01.ข้อมูลเบื้องต้น'!$C$11))</f>
        <v/>
      </c>
      <c r="X35" s="292" t="str">
        <f>IF('01.ข้อมูลเบื้องต้น'!$D$11="","",IF('3.คีย์เทอม1 mlp'!$B35="","",'01.ข้อมูลเบื้องต้น'!$D$11))</f>
        <v/>
      </c>
      <c r="Y35" s="286">
        <v>80</v>
      </c>
      <c r="Z35" s="160"/>
      <c r="AA35" s="292" t="str">
        <f>IF('01.ข้อมูลเบื้องต้น'!$B$12="","",IF('3.คีย์เทอม1 mlp'!$B35="","",'01.ข้อมูลเบื้องต้น'!$B$12))</f>
        <v/>
      </c>
      <c r="AB35" s="291" t="str">
        <f>IF('01.ข้อมูลเบื้องต้น'!$C$12="","",IF('3.คีย์เทอม1 mlp'!$B35="","",'01.ข้อมูลเบื้องต้น'!$C$12))</f>
        <v/>
      </c>
      <c r="AC35" s="292" t="str">
        <f>IF('01.ข้อมูลเบื้องต้น'!$D$12="","",IF('3.คีย์เทอม1 mlp'!$B35="","",'01.ข้อมูลเบื้องต้น'!$D$12))</f>
        <v/>
      </c>
      <c r="AD35" s="287">
        <v>92</v>
      </c>
      <c r="AE35" s="159"/>
      <c r="AF35" s="292" t="str">
        <f>IF('01.ข้อมูลเบื้องต้น'!$B$13="","",IF('3.คีย์เทอม1 mlp'!$B35="","",'01.ข้อมูลเบื้องต้น'!$B$13))</f>
        <v/>
      </c>
      <c r="AG35" s="291" t="str">
        <f>IF('01.ข้อมูลเบื้องต้น'!$C$13="","",IF('3.คีย์เทอม1 mlp'!$B35="","",'01.ข้อมูลเบื้องต้น'!$C$13))</f>
        <v/>
      </c>
      <c r="AH35" s="292" t="str">
        <f>IF('01.ข้อมูลเบื้องต้น'!$D$13="","",IF('3.คีย์เทอม1 mlp'!$B35="","",'01.ข้อมูลเบื้องต้น'!$D$13))</f>
        <v/>
      </c>
      <c r="AI35" s="287">
        <v>93</v>
      </c>
      <c r="AJ35" s="159"/>
      <c r="AK35" s="292" t="str">
        <f>IF('01.ข้อมูลเบื้องต้น'!$B$14="","",IF('3.คีย์เทอม1 mlp'!$B35="","",'01.ข้อมูลเบื้องต้น'!$B$14))</f>
        <v/>
      </c>
      <c r="AL35" s="291" t="str">
        <f>IF('01.ข้อมูลเบื้องต้น'!$C$14="","",IF('3.คีย์เทอม1 mlp'!$B35="","",'01.ข้อมูลเบื้องต้น'!$C$14))</f>
        <v/>
      </c>
      <c r="AM35" s="292" t="str">
        <f>IF('01.ข้อมูลเบื้องต้น'!$D$14="","",IF('3.คีย์เทอม1 mlp'!$B35="","",'01.ข้อมูลเบื้องต้น'!$D$14))</f>
        <v/>
      </c>
      <c r="AN35" s="287">
        <v>85</v>
      </c>
      <c r="AO35" s="159"/>
      <c r="AP35" s="292" t="str">
        <f>IF('01.ข้อมูลเบื้องต้น'!$B$15="","",IF('3.คีย์เทอม1 mlp'!$B35="","",'01.ข้อมูลเบื้องต้น'!$B$15))</f>
        <v/>
      </c>
      <c r="AQ35" s="291" t="str">
        <f>IF('01.ข้อมูลเบื้องต้น'!$C$15="","",IF('3.คีย์เทอม1 mlp'!$B35="","",'01.ข้อมูลเบื้องต้น'!$C$15))</f>
        <v/>
      </c>
      <c r="AR35" s="292" t="str">
        <f>IF('01.ข้อมูลเบื้องต้น'!$D$15="","",IF('3.คีย์เทอม1 mlp'!$B35="","",'01.ข้อมูลเบื้องต้น'!$D$15))</f>
        <v/>
      </c>
      <c r="AS35" s="287">
        <v>81</v>
      </c>
      <c r="AT35" s="159"/>
      <c r="AU35" s="292" t="str">
        <f>IF('01.ข้อมูลเบื้องต้น'!$B$16="","",IF('3.คีย์เทอม1 mlp'!$B35="","",'01.ข้อมูลเบื้องต้น'!$B$16))</f>
        <v/>
      </c>
      <c r="AV35" s="291" t="str">
        <f>IF('01.ข้อมูลเบื้องต้น'!$C$16="","",IF('3.คีย์เทอม1 mlp'!$B35="","",'01.ข้อมูลเบื้องต้น'!$C$16))</f>
        <v/>
      </c>
      <c r="AW35" s="292" t="str">
        <f>IF('01.ข้อมูลเบื้องต้น'!$D$16="","",IF('3.คีย์เทอม1 mlp'!$B35="","",'01.ข้อมูลเบื้องต้น'!$D$16))</f>
        <v/>
      </c>
      <c r="AX35" s="286">
        <v>80</v>
      </c>
      <c r="AY35" s="160"/>
      <c r="AZ35" s="292" t="str">
        <f>IF('01.ข้อมูลเบื้องต้น'!$B$17="","",IF('3.คีย์เทอม1 mlp'!$B35="","",'01.ข้อมูลเบื้องต้น'!$B$17))</f>
        <v/>
      </c>
      <c r="BA35" s="291" t="str">
        <f>IF('01.ข้อมูลเบื้องต้น'!$C$17="","",IF('3.คีย์เทอม1 mlp'!$B35="","",'01.ข้อมูลเบื้องต้น'!$C$17))</f>
        <v/>
      </c>
      <c r="BB35" s="292" t="str">
        <f>IF('01.ข้อมูลเบื้องต้น'!$D$17="","",IF('3.คีย์เทอม1 mlp'!$B35="","",'01.ข้อมูลเบื้องต้น'!$D$17))</f>
        <v/>
      </c>
      <c r="BC35" s="286"/>
      <c r="BD35" s="160"/>
      <c r="BE35" s="292" t="str">
        <f>IF('01.ข้อมูลเบื้องต้น'!$B$19="","",IF('3.คีย์เทอม1 mlp'!$B35="","",'01.ข้อมูลเบื้องต้น'!$B$19))</f>
        <v/>
      </c>
      <c r="BF35" s="291" t="str">
        <f>IF('01.ข้อมูลเบื้องต้น'!$C$19="","",IF('3.คีย์เทอม1 mlp'!$B35="","",'01.ข้อมูลเบื้องต้น'!$C$19))</f>
        <v/>
      </c>
      <c r="BG35" s="292" t="str">
        <f>IF('01.ข้อมูลเบื้องต้น'!$D$19="","",IF('3.คีย์เทอม1 mlp'!$B35="","",'01.ข้อมูลเบื้องต้น'!$D$19))</f>
        <v/>
      </c>
      <c r="BH35" s="286">
        <v>80</v>
      </c>
      <c r="BI35" s="160"/>
      <c r="BJ35" s="292" t="str">
        <f>IF('01.ข้อมูลเบื้องต้น'!$B$20="","",IF('3.คีย์เทอม1 mlp'!$B35="","",'01.ข้อมูลเบื้องต้น'!$B$20))</f>
        <v/>
      </c>
      <c r="BK35" s="291" t="str">
        <f>IF('01.ข้อมูลเบื้องต้น'!$C$20="","",IF('3.คีย์เทอม1 mlp'!$B35="","",'01.ข้อมูลเบื้องต้น'!$C$20))</f>
        <v/>
      </c>
      <c r="BL35" s="292" t="str">
        <f>IF('01.ข้อมูลเบื้องต้น'!$D$20="","",IF('3.คีย์เทอม1 mlp'!$B35="","",'01.ข้อมูลเบื้องต้น'!$D$20))</f>
        <v/>
      </c>
      <c r="BM35" s="286"/>
      <c r="BN35" s="159"/>
      <c r="BO35" s="292" t="str">
        <f>IF('01.ข้อมูลเบื้องต้น'!$B$21="","",IF('3.คีย์เทอม1 mlp'!$B35="","",'01.ข้อมูลเบื้องต้น'!$B$21))</f>
        <v/>
      </c>
      <c r="BP35" s="291" t="str">
        <f>IF('01.ข้อมูลเบื้องต้น'!$C$21="","",IF('3.คีย์เทอม1 mlp'!$B35="","",'01.ข้อมูลเบื้องต้น'!$C$21))</f>
        <v/>
      </c>
      <c r="BQ35" s="292" t="str">
        <f>IF('01.ข้อมูลเบื้องต้น'!$D$21="","",IF('3.คีย์เทอม1 mlp'!$B35="","",'01.ข้อมูลเบื้องต้น'!$D$21))</f>
        <v/>
      </c>
      <c r="BR35" s="286"/>
      <c r="BS35" s="160"/>
      <c r="BT35" s="292" t="str">
        <f>IF('01.ข้อมูลเบื้องต้น'!$B$22="","",IF('3.คีย์เทอม1 mlp'!$B35="","",'01.ข้อมูลเบื้องต้น'!$B$22))</f>
        <v/>
      </c>
      <c r="BU35" s="291" t="str">
        <f>IF('01.ข้อมูลเบื้องต้น'!$C$22="","",IF('3.คีย์เทอม1 mlp'!$B35="","",'01.ข้อมูลเบื้องต้น'!$C$22))</f>
        <v/>
      </c>
      <c r="BV35" s="292" t="str">
        <f>IF('01.ข้อมูลเบื้องต้น'!$D$22="","",IF('3.คีย์เทอม1 mlp'!$B35="","",'01.ข้อมูลเบื้องต้น'!$D$22))</f>
        <v/>
      </c>
      <c r="BW35" s="286"/>
      <c r="BX35" s="160"/>
      <c r="BY35" s="292" t="str">
        <f>IF('01.ข้อมูลเบื้องต้น'!$B$23="","",IF('3.คีย์เทอม1 mlp'!$B35="","",'01.ข้อมูลเบื้องต้น'!$B$23))</f>
        <v/>
      </c>
      <c r="BZ35" s="291" t="str">
        <f>IF('01.ข้อมูลเบื้องต้น'!$C$23="","",IF('3.คีย์เทอม1 mlp'!$B35="","",'01.ข้อมูลเบื้องต้น'!$C$23))</f>
        <v/>
      </c>
      <c r="CA35" s="292" t="str">
        <f>IF('01.ข้อมูลเบื้องต้น'!$D$23="","",IF('3.คีย์เทอม1 mlp'!$B35="","",'01.ข้อมูลเบื้องต้น'!$D$23))</f>
        <v/>
      </c>
      <c r="CB35" s="286"/>
      <c r="CC35" s="160"/>
      <c r="CD35" s="292" t="str">
        <f>IF('01.ข้อมูลเบื้องต้น'!$B$24="","",IF('3.คีย์เทอม1 mlp'!$B35="","",'01.ข้อมูลเบื้องต้น'!$B$24))</f>
        <v/>
      </c>
      <c r="CE35" s="291" t="str">
        <f>IF('01.ข้อมูลเบื้องต้น'!$C$24="","",IF('3.คีย์เทอม1 mlp'!$B35="","",'01.ข้อมูลเบื้องต้น'!$C$24))</f>
        <v/>
      </c>
      <c r="CF35" s="292" t="str">
        <f>IF('01.ข้อมูลเบื้องต้น'!$D$24="","",IF('3.คีย์เทอม1 mlp'!$B35="","",'01.ข้อมูลเบื้องต้น'!$D$24))</f>
        <v/>
      </c>
      <c r="CG35" s="286"/>
      <c r="CH35" s="160"/>
      <c r="CI35" s="292" t="str">
        <f>IF('01.ข้อมูลเบื้องต้น'!$B$25="","",IF('3.คีย์เทอม1 mlp'!$B35="","",'01.ข้อมูลเบื้องต้น'!$B$25))</f>
        <v/>
      </c>
      <c r="CJ35" s="291" t="str">
        <f>IF('01.ข้อมูลเบื้องต้น'!$C$25="","",IF('3.คีย์เทอม1 mlp'!$B35="","",'01.ข้อมูลเบื้องต้น'!$C$25))</f>
        <v/>
      </c>
      <c r="CK35" s="292" t="str">
        <f>IF('01.ข้อมูลเบื้องต้น'!$D$25="","",IF('3.คีย์เทอม1 mlp'!$B35="","",'01.ข้อมูลเบื้องต้น'!$D$25))</f>
        <v/>
      </c>
      <c r="CL35" s="286"/>
      <c r="CM35" s="160"/>
      <c r="CN35" s="292" t="str">
        <f>IF('01.ข้อมูลเบื้องต้น'!$B$26="","",IF('3.คีย์เทอม1 mlp'!$B35="","",'01.ข้อมูลเบื้องต้น'!$B$26))</f>
        <v/>
      </c>
      <c r="CO35" s="291" t="str">
        <f>IF('01.ข้อมูลเบื้องต้น'!$C$26="","",IF('3.คีย์เทอม1 mlp'!$B35="","",'01.ข้อมูลเบื้องต้น'!$C$26))</f>
        <v/>
      </c>
      <c r="CP35" s="292" t="str">
        <f>IF('01.ข้อมูลเบื้องต้น'!$D$26="","",IF('3.คีย์เทอม1 mlp'!$B35="","",'01.ข้อมูลเบื้องต้น'!$D$26))</f>
        <v/>
      </c>
      <c r="CQ35" s="286"/>
      <c r="CR35" s="160"/>
      <c r="CS35" s="292" t="str">
        <f>IF('01.ข้อมูลเบื้องต้น'!$B$27="","",IF('3.คีย์เทอม1 mlp'!$B35="","",'01.ข้อมูลเบื้องต้น'!$B$27))</f>
        <v/>
      </c>
      <c r="CT35" s="291" t="str">
        <f>IF('01.ข้อมูลเบื้องต้น'!$C$27="","",IF('3.คีย์เทอม1 mlp'!$B35="","",'01.ข้อมูลเบื้องต้น'!$C$27))</f>
        <v/>
      </c>
      <c r="CU35" s="292" t="str">
        <f>IF('01.ข้อมูลเบื้องต้น'!$D$27="","",IF('3.คีย์เทอม1 mlp'!$B35="","",'01.ข้อมูลเบื้องต้น'!$D$27))</f>
        <v/>
      </c>
      <c r="CV35" s="286"/>
      <c r="CW35" s="160"/>
      <c r="CX35" s="292" t="str">
        <f>IF('01.ข้อมูลเบื้องต้น'!$B$28="","",IF('3.คีย์เทอม1 mlp'!$B35="","",'01.ข้อมูลเบื้องต้น'!$B$28))</f>
        <v/>
      </c>
      <c r="CY35" s="291" t="str">
        <f>IF('01.ข้อมูลเบื้องต้น'!$C$28="","",IF('3.คีย์เทอม1 mlp'!$B35="","",'01.ข้อมูลเบื้องต้น'!$C$28))</f>
        <v/>
      </c>
      <c r="CZ35" s="292" t="str">
        <f>IF('01.ข้อมูลเบื้องต้น'!$D$28="","",IF('3.คีย์เทอม1 mlp'!$B35="","",'01.ข้อมูลเบื้องต้น'!$D$28))</f>
        <v/>
      </c>
      <c r="DA35" s="286"/>
      <c r="DB35" s="160"/>
      <c r="DC35" s="288">
        <f t="shared" si="3"/>
        <v>836</v>
      </c>
      <c r="DD35" s="152">
        <f t="shared" si="4"/>
        <v>83.6</v>
      </c>
      <c r="DE35" s="293">
        <f>IF('2.ชื่อนักเรียน'!R37="มส","มส",IF('2.ชื่อนักเรียน'!R37="ย้าย","ย้าย",IF('2.ชื่อนักเรียน'!R37="ร","ร",IF(DD35="","",RANK(DD35,$DD$9:$DD$53,0)))))</f>
        <v>17</v>
      </c>
      <c r="DF35" s="293">
        <f t="shared" si="5"/>
        <v>10</v>
      </c>
      <c r="DH35" s="320" t="str">
        <f>IF('2.ชื่อนักเรียน'!$R37=",มส","มส",IF($DC35="","",IF(DH$5="","",IF(DH$5="SBMLD",SUM($BH35,$BM35,$BR35,$BW35,$CB35,$CG35,$CL35,$CQ35,$CV35,$DA35),$BH35))))</f>
        <v/>
      </c>
      <c r="DI35" s="299" t="str">
        <f>IF('2.ชื่อนักเรียน'!$R37=",มส","มส",IF($DH35="","",IF(DH$5="","",IF(DH$5="SBMLD",SUM($BI35,$BN35,$BS35,$BX35,$CC35,$CH35,$CM35,$CR35,$CW35,$DB35),$BI35))))</f>
        <v/>
      </c>
      <c r="DJ35" s="299" t="str">
        <f t="shared" si="6"/>
        <v/>
      </c>
      <c r="DK35" s="321" t="str">
        <f>IF('2.ชื่อนักเรียน'!$R37=",มส","มส",IF($DC35="","",IF(DK$5="","",IF(DK$5="SBMLD",SUM($BM35,$BR35,$BW35,$CB35,$CG35,$CL35,$CQ35,$CV35,$DA35),$BM35))))</f>
        <v/>
      </c>
      <c r="DL35" s="299" t="str">
        <f>IF('2.ชื่อนักเรียน'!$R37=",มส","มส",IF($DK35="","",IF(DK$5="","",IF(DK$5="SBMLD",SUM($BN35,$BS35,$BX35,$CC35,$CH35,$CM35,$CR35,$CW35,$DB35),$BN35))))</f>
        <v/>
      </c>
      <c r="DM35" s="299" t="str">
        <f t="shared" si="7"/>
        <v/>
      </c>
      <c r="DN35" s="321" t="str">
        <f>IF('2.ชื่อนักเรียน'!$R37=",มส","มส",IF($DC35="","",IF(DN$5="","",IF(DN$5="SBMLD",SUM($BR35,$BW35,$CB35,$CG35,$CL35,$CQ35,$CV35,$DA35),$BR35))))</f>
        <v/>
      </c>
      <c r="DO35" s="299" t="str">
        <f>IF('2.ชื่อนักเรียน'!$R37=",มส","มส",IF($DN35="","",IF(DN$5="","",IF(DN$5="SBMLD",SUM($BS35,$BX35,$CC35,$CH35,$CM35,$CR35,$CW35,$DB35),$BS35))))</f>
        <v/>
      </c>
      <c r="DP35" s="299" t="str">
        <f t="shared" si="8"/>
        <v/>
      </c>
      <c r="DQ35" s="321" t="str">
        <f>IF('2.ชื่อนักเรียน'!$R37=",มส","มส",IF($DC35="","",IF(DQ$5="","",IF(DQ$5="SBMLD",SUM($BW35,$CB35,$CG35,$CL35,$CQ35,$CV35,$DA35),$BW35))))</f>
        <v/>
      </c>
      <c r="DR35" s="299" t="str">
        <f>IF('2.ชื่อนักเรียน'!$R37=",มส","มส",IF($DQ35="","",IF(DQ$5="","",IF(DQ$5="SBMLD",SUM($BX35,$CC35,$CH35,$CM35,$CR35,$CW35,$DB35),$BX35))))</f>
        <v/>
      </c>
      <c r="DS35" s="299" t="str">
        <f t="shared" si="9"/>
        <v/>
      </c>
      <c r="DT35" s="299" t="str">
        <f>IF('2.ชื่อนักเรียน'!$R37=",มส","มส",IF($DC35="","",IF(DT$5="","",IF(DT$5="SBMLD",SUM($CB35,$CG35,$CL35,$CQ35,$CV35,$DA35),$CB35))))</f>
        <v/>
      </c>
      <c r="DU35" s="299" t="str">
        <f>IF('2.ชื่อนักเรียน'!$R37=",มส","มส",IF($DT35="","",IF(DT$5="","",IF(DT$5="SBMLD",SUM($CC35,$CH35,$CM35,$CR35,$CW35,$DB35),$CC35))))</f>
        <v/>
      </c>
      <c r="DV35" s="299" t="str">
        <f t="shared" si="10"/>
        <v/>
      </c>
      <c r="DW35" s="321" t="str">
        <f>IF('2.ชื่อนักเรียน'!$R37=",มส","มส",IF($DC35="","",IF(DW$5="","",IF(DW$5="SBMLD",SUM($CG35,$CL35,$CQ35,$CV35,$DA35),$CG35))))</f>
        <v/>
      </c>
      <c r="DX35" s="321" t="str">
        <f>IF('2.ชื่อนักเรียน'!$R37=",มส","มส",IF($DW35="","",IF(DW$5="","",IF(DW$5="SBMLD",SUM($CH35,$CM35,$CR35,$CW35,$DB35),$CH35))))</f>
        <v/>
      </c>
      <c r="DY35" s="299" t="str">
        <f t="shared" si="11"/>
        <v/>
      </c>
    </row>
    <row r="36" spans="1:129" s="102" customFormat="1" ht="17.25" customHeight="1" x14ac:dyDescent="0.25">
      <c r="A36" s="278">
        <v>28</v>
      </c>
      <c r="B36" s="278" t="str">
        <f>IF('2.ชื่อนักเรียน'!E38="","",CONCATENATE('2.ชื่อนักเรียน'!E38,'2.ชื่อนักเรียน'!F38,'2.ชื่อนักเรียน'!G38,'2.ชื่อนักเรียน'!H38,'2.ชื่อนักเรียน'!I38,'2.ชื่อนักเรียน'!J38,'2.ชื่อนักเรียน'!K38,'2.ชื่อนักเรียน'!L38,'2.ชื่อนักเรียน'!M38,'2.ชื่อนักเรียน'!N38,'2.ชื่อนักเรียน'!O38,'2.ชื่อนักเรียน'!P38,'2.ชื่อนักเรียน'!Q38))</f>
        <v/>
      </c>
      <c r="C36" s="463" t="str">
        <f>IF('2.ชื่อนักเรียน'!B38="","",'2.ชื่อนักเรียน'!B38)</f>
        <v/>
      </c>
      <c r="D36" s="291" t="str">
        <f>IF('2.ชื่อนักเรียน'!C38="","",CONCATENATE(TRIM('2.ชื่อนักเรียน'!C38),"  ",'2.ชื่อนักเรียน'!D38))</f>
        <v/>
      </c>
      <c r="E36" s="292" t="str">
        <f>IF(B36="","",IF('01.ข้อมูลเบื้องต้น'!$J$2="","",'01.ข้อมูลเบื้องต้น'!$J$2))</f>
        <v/>
      </c>
      <c r="F36" s="291" t="str">
        <f>IF(B36="","",IF('01.ข้อมูลเบื้องต้น'!$K$4="","",'01.ข้อมูลเบื้องต้น'!$K$4))</f>
        <v/>
      </c>
      <c r="G36" s="292" t="str">
        <f>IF('01.ข้อมูลเบื้องต้น'!$B$36="","",IF('3.คีย์เทอม1 mlp'!$B36="","",'01.ข้อมูลเบื้องต้น'!$B$36))</f>
        <v/>
      </c>
      <c r="H36" s="291" t="str">
        <f>IF('01.ข้อมูลเบื้องต้น'!$C$36="","",IF('3.คีย์เทอม1 mlp'!$B36="","",'01.ข้อมูลเบื้องต้น'!$C$36))</f>
        <v/>
      </c>
      <c r="I36" s="292" t="str">
        <f>IF('01.ข้อมูลเบื้องต้น'!$D$36="","",IF('3.คีย์เทอม1 mlp'!$B36="","",'01.ข้อมูลเบื้องต้น'!$D$36))</f>
        <v/>
      </c>
      <c r="J36" s="286">
        <v>93</v>
      </c>
      <c r="K36" s="160"/>
      <c r="L36" s="292" t="str">
        <f>IF('01.ข้อมูลเบื้องต้น'!$B$37="","",IF('3.คีย์เทอม1 mlp'!$B36="","",'01.ข้อมูลเบื้องต้น'!$B$37))</f>
        <v/>
      </c>
      <c r="M36" s="291" t="str">
        <f>IF('01.ข้อมูลเบื้องต้น'!$C$37="","",IF('3.คีย์เทอม1 mlp'!$B36="","",'01.ข้อมูลเบื้องต้น'!$C$37))</f>
        <v/>
      </c>
      <c r="N36" s="292" t="str">
        <f>IF('01.ข้อมูลเบื้องต้น'!$D$37="","",IF('3.คีย์เทอม1 mlp'!$B36="","",'01.ข้อมูลเบื้องต้น'!$D$37))</f>
        <v/>
      </c>
      <c r="O36" s="287">
        <v>64</v>
      </c>
      <c r="P36" s="159"/>
      <c r="Q36" s="292" t="str">
        <f>IF('01.ข้อมูลเบื้องต้น'!$B$10="","",IF('3.คีย์เทอม1 mlp'!$B36="","",'01.ข้อมูลเบื้องต้น'!$B$10))</f>
        <v/>
      </c>
      <c r="R36" s="291" t="str">
        <f>IF('01.ข้อมูลเบื้องต้น'!$C$10="","",IF('3.คีย์เทอม1 mlp'!$B36="","",'01.ข้อมูลเบื้องต้น'!$C$10))</f>
        <v/>
      </c>
      <c r="S36" s="292" t="str">
        <f>IF('01.ข้อมูลเบื้องต้น'!$D$10="","",IF('3.คีย์เทอม1 mlp'!$B36="","",'01.ข้อมูลเบื้องต้น'!$D$10))</f>
        <v/>
      </c>
      <c r="T36" s="287">
        <v>85</v>
      </c>
      <c r="U36" s="159"/>
      <c r="V36" s="292" t="str">
        <f>IF('01.ข้อมูลเบื้องต้น'!$B$11="","",IF('3.คีย์เทอม1 mlp'!$B36="","",'01.ข้อมูลเบื้องต้น'!$B$11))</f>
        <v/>
      </c>
      <c r="W36" s="291" t="str">
        <f>IF('01.ข้อมูลเบื้องต้น'!$C$11="","",IF('3.คีย์เทอม1 mlp'!$B36="","",'01.ข้อมูลเบื้องต้น'!$C$11))</f>
        <v/>
      </c>
      <c r="X36" s="292" t="str">
        <f>IF('01.ข้อมูลเบื้องต้น'!$D$11="","",IF('3.คีย์เทอม1 mlp'!$B36="","",'01.ข้อมูลเบื้องต้น'!$D$11))</f>
        <v/>
      </c>
      <c r="Y36" s="286">
        <v>88</v>
      </c>
      <c r="Z36" s="160"/>
      <c r="AA36" s="292" t="str">
        <f>IF('01.ข้อมูลเบื้องต้น'!$B$12="","",IF('3.คีย์เทอม1 mlp'!$B36="","",'01.ข้อมูลเบื้องต้น'!$B$12))</f>
        <v/>
      </c>
      <c r="AB36" s="291" t="str">
        <f>IF('01.ข้อมูลเบื้องต้น'!$C$12="","",IF('3.คีย์เทอม1 mlp'!$B36="","",'01.ข้อมูลเบื้องต้น'!$C$12))</f>
        <v/>
      </c>
      <c r="AC36" s="292" t="str">
        <f>IF('01.ข้อมูลเบื้องต้น'!$D$12="","",IF('3.คีย์เทอม1 mlp'!$B36="","",'01.ข้อมูลเบื้องต้น'!$D$12))</f>
        <v/>
      </c>
      <c r="AD36" s="287">
        <v>97</v>
      </c>
      <c r="AE36" s="159"/>
      <c r="AF36" s="292" t="str">
        <f>IF('01.ข้อมูลเบื้องต้น'!$B$13="","",IF('3.คีย์เทอม1 mlp'!$B36="","",'01.ข้อมูลเบื้องต้น'!$B$13))</f>
        <v/>
      </c>
      <c r="AG36" s="291" t="str">
        <f>IF('01.ข้อมูลเบื้องต้น'!$C$13="","",IF('3.คีย์เทอม1 mlp'!$B36="","",'01.ข้อมูลเบื้องต้น'!$C$13))</f>
        <v/>
      </c>
      <c r="AH36" s="292" t="str">
        <f>IF('01.ข้อมูลเบื้องต้น'!$D$13="","",IF('3.คีย์เทอม1 mlp'!$B36="","",'01.ข้อมูลเบื้องต้น'!$D$13))</f>
        <v/>
      </c>
      <c r="AI36" s="287">
        <v>98</v>
      </c>
      <c r="AJ36" s="159"/>
      <c r="AK36" s="292" t="str">
        <f>IF('01.ข้อมูลเบื้องต้น'!$B$14="","",IF('3.คีย์เทอม1 mlp'!$B36="","",'01.ข้อมูลเบื้องต้น'!$B$14))</f>
        <v/>
      </c>
      <c r="AL36" s="291" t="str">
        <f>IF('01.ข้อมูลเบื้องต้น'!$C$14="","",IF('3.คีย์เทอม1 mlp'!$B36="","",'01.ข้อมูลเบื้องต้น'!$C$14))</f>
        <v/>
      </c>
      <c r="AM36" s="292" t="str">
        <f>IF('01.ข้อมูลเบื้องต้น'!$D$14="","",IF('3.คีย์เทอม1 mlp'!$B36="","",'01.ข้อมูลเบื้องต้น'!$D$14))</f>
        <v/>
      </c>
      <c r="AN36" s="287">
        <v>84</v>
      </c>
      <c r="AO36" s="159"/>
      <c r="AP36" s="292" t="str">
        <f>IF('01.ข้อมูลเบื้องต้น'!$B$15="","",IF('3.คีย์เทอม1 mlp'!$B36="","",'01.ข้อมูลเบื้องต้น'!$B$15))</f>
        <v/>
      </c>
      <c r="AQ36" s="291" t="str">
        <f>IF('01.ข้อมูลเบื้องต้น'!$C$15="","",IF('3.คีย์เทอม1 mlp'!$B36="","",'01.ข้อมูลเบื้องต้น'!$C$15))</f>
        <v/>
      </c>
      <c r="AR36" s="292" t="str">
        <f>IF('01.ข้อมูลเบื้องต้น'!$D$15="","",IF('3.คีย์เทอม1 mlp'!$B36="","",'01.ข้อมูลเบื้องต้น'!$D$15))</f>
        <v/>
      </c>
      <c r="AS36" s="287">
        <v>87</v>
      </c>
      <c r="AT36" s="159"/>
      <c r="AU36" s="292" t="str">
        <f>IF('01.ข้อมูลเบื้องต้น'!$B$16="","",IF('3.คีย์เทอม1 mlp'!$B36="","",'01.ข้อมูลเบื้องต้น'!$B$16))</f>
        <v/>
      </c>
      <c r="AV36" s="291" t="str">
        <f>IF('01.ข้อมูลเบื้องต้น'!$C$16="","",IF('3.คีย์เทอม1 mlp'!$B36="","",'01.ข้อมูลเบื้องต้น'!$C$16))</f>
        <v/>
      </c>
      <c r="AW36" s="292" t="str">
        <f>IF('01.ข้อมูลเบื้องต้น'!$D$16="","",IF('3.คีย์เทอม1 mlp'!$B36="","",'01.ข้อมูลเบื้องต้น'!$D$16))</f>
        <v/>
      </c>
      <c r="AX36" s="286">
        <v>60</v>
      </c>
      <c r="AY36" s="160"/>
      <c r="AZ36" s="292" t="str">
        <f>IF('01.ข้อมูลเบื้องต้น'!$B$17="","",IF('3.คีย์เทอม1 mlp'!$B36="","",'01.ข้อมูลเบื้องต้น'!$B$17))</f>
        <v/>
      </c>
      <c r="BA36" s="291" t="str">
        <f>IF('01.ข้อมูลเบื้องต้น'!$C$17="","",IF('3.คีย์เทอม1 mlp'!$B36="","",'01.ข้อมูลเบื้องต้น'!$C$17))</f>
        <v/>
      </c>
      <c r="BB36" s="292" t="str">
        <f>IF('01.ข้อมูลเบื้องต้น'!$D$17="","",IF('3.คีย์เทอม1 mlp'!$B36="","",'01.ข้อมูลเบื้องต้น'!$D$17))</f>
        <v/>
      </c>
      <c r="BC36" s="286"/>
      <c r="BD36" s="160"/>
      <c r="BE36" s="292" t="str">
        <f>IF('01.ข้อมูลเบื้องต้น'!$B$19="","",IF('3.คีย์เทอม1 mlp'!$B36="","",'01.ข้อมูลเบื้องต้น'!$B$19))</f>
        <v/>
      </c>
      <c r="BF36" s="291" t="str">
        <f>IF('01.ข้อมูลเบื้องต้น'!$C$19="","",IF('3.คีย์เทอม1 mlp'!$B36="","",'01.ข้อมูลเบื้องต้น'!$C$19))</f>
        <v/>
      </c>
      <c r="BG36" s="292" t="str">
        <f>IF('01.ข้อมูลเบื้องต้น'!$D$19="","",IF('3.คีย์เทอม1 mlp'!$B36="","",'01.ข้อมูลเบื้องต้น'!$D$19))</f>
        <v/>
      </c>
      <c r="BH36" s="286">
        <v>78</v>
      </c>
      <c r="BI36" s="160"/>
      <c r="BJ36" s="292" t="str">
        <f>IF('01.ข้อมูลเบื้องต้น'!$B$20="","",IF('3.คีย์เทอม1 mlp'!$B36="","",'01.ข้อมูลเบื้องต้น'!$B$20))</f>
        <v/>
      </c>
      <c r="BK36" s="291" t="str">
        <f>IF('01.ข้อมูลเบื้องต้น'!$C$20="","",IF('3.คีย์เทอม1 mlp'!$B36="","",'01.ข้อมูลเบื้องต้น'!$C$20))</f>
        <v/>
      </c>
      <c r="BL36" s="292" t="str">
        <f>IF('01.ข้อมูลเบื้องต้น'!$D$20="","",IF('3.คีย์เทอม1 mlp'!$B36="","",'01.ข้อมูลเบื้องต้น'!$D$20))</f>
        <v/>
      </c>
      <c r="BM36" s="287"/>
      <c r="BN36" s="159"/>
      <c r="BO36" s="292" t="str">
        <f>IF('01.ข้อมูลเบื้องต้น'!$B$21="","",IF('3.คีย์เทอม1 mlp'!$B36="","",'01.ข้อมูลเบื้องต้น'!$B$21))</f>
        <v/>
      </c>
      <c r="BP36" s="291" t="str">
        <f>IF('01.ข้อมูลเบื้องต้น'!$C$21="","",IF('3.คีย์เทอม1 mlp'!$B36="","",'01.ข้อมูลเบื้องต้น'!$C$21))</f>
        <v/>
      </c>
      <c r="BQ36" s="292" t="str">
        <f>IF('01.ข้อมูลเบื้องต้น'!$D$21="","",IF('3.คีย์เทอม1 mlp'!$B36="","",'01.ข้อมูลเบื้องต้น'!$D$21))</f>
        <v/>
      </c>
      <c r="BR36" s="286"/>
      <c r="BS36" s="160"/>
      <c r="BT36" s="292" t="str">
        <f>IF('01.ข้อมูลเบื้องต้น'!$B$22="","",IF('3.คีย์เทอม1 mlp'!$B36="","",'01.ข้อมูลเบื้องต้น'!$B$22))</f>
        <v/>
      </c>
      <c r="BU36" s="291" t="str">
        <f>IF('01.ข้อมูลเบื้องต้น'!$C$22="","",IF('3.คีย์เทอม1 mlp'!$B36="","",'01.ข้อมูลเบื้องต้น'!$C$22))</f>
        <v/>
      </c>
      <c r="BV36" s="292" t="str">
        <f>IF('01.ข้อมูลเบื้องต้น'!$D$22="","",IF('3.คีย์เทอม1 mlp'!$B36="","",'01.ข้อมูลเบื้องต้น'!$D$22))</f>
        <v/>
      </c>
      <c r="BW36" s="286"/>
      <c r="BX36" s="160"/>
      <c r="BY36" s="292" t="str">
        <f>IF('01.ข้อมูลเบื้องต้น'!$B$23="","",IF('3.คีย์เทอม1 mlp'!$B36="","",'01.ข้อมูลเบื้องต้น'!$B$23))</f>
        <v/>
      </c>
      <c r="BZ36" s="291" t="str">
        <f>IF('01.ข้อมูลเบื้องต้น'!$C$23="","",IF('3.คีย์เทอม1 mlp'!$B36="","",'01.ข้อมูลเบื้องต้น'!$C$23))</f>
        <v/>
      </c>
      <c r="CA36" s="292" t="str">
        <f>IF('01.ข้อมูลเบื้องต้น'!$D$23="","",IF('3.คีย์เทอม1 mlp'!$B36="","",'01.ข้อมูลเบื้องต้น'!$D$23))</f>
        <v/>
      </c>
      <c r="CB36" s="286"/>
      <c r="CC36" s="160"/>
      <c r="CD36" s="292" t="str">
        <f>IF('01.ข้อมูลเบื้องต้น'!$B$24="","",IF('3.คีย์เทอม1 mlp'!$B36="","",'01.ข้อมูลเบื้องต้น'!$B$24))</f>
        <v/>
      </c>
      <c r="CE36" s="291" t="str">
        <f>IF('01.ข้อมูลเบื้องต้น'!$C$24="","",IF('3.คีย์เทอม1 mlp'!$B36="","",'01.ข้อมูลเบื้องต้น'!$C$24))</f>
        <v/>
      </c>
      <c r="CF36" s="292" t="str">
        <f>IF('01.ข้อมูลเบื้องต้น'!$D$24="","",IF('3.คีย์เทอม1 mlp'!$B36="","",'01.ข้อมูลเบื้องต้น'!$D$24))</f>
        <v/>
      </c>
      <c r="CG36" s="286"/>
      <c r="CH36" s="160"/>
      <c r="CI36" s="292" t="str">
        <f>IF('01.ข้อมูลเบื้องต้น'!$B$25="","",IF('3.คีย์เทอม1 mlp'!$B36="","",'01.ข้อมูลเบื้องต้น'!$B$25))</f>
        <v/>
      </c>
      <c r="CJ36" s="291" t="str">
        <f>IF('01.ข้อมูลเบื้องต้น'!$C$25="","",IF('3.คีย์เทอม1 mlp'!$B36="","",'01.ข้อมูลเบื้องต้น'!$C$25))</f>
        <v/>
      </c>
      <c r="CK36" s="292" t="str">
        <f>IF('01.ข้อมูลเบื้องต้น'!$D$25="","",IF('3.คีย์เทอม1 mlp'!$B36="","",'01.ข้อมูลเบื้องต้น'!$D$25))</f>
        <v/>
      </c>
      <c r="CL36" s="286"/>
      <c r="CM36" s="160"/>
      <c r="CN36" s="292" t="str">
        <f>IF('01.ข้อมูลเบื้องต้น'!$B$26="","",IF('3.คีย์เทอม1 mlp'!$B36="","",'01.ข้อมูลเบื้องต้น'!$B$26))</f>
        <v/>
      </c>
      <c r="CO36" s="291" t="str">
        <f>IF('01.ข้อมูลเบื้องต้น'!$C$26="","",IF('3.คีย์เทอม1 mlp'!$B36="","",'01.ข้อมูลเบื้องต้น'!$C$26))</f>
        <v/>
      </c>
      <c r="CP36" s="292" t="str">
        <f>IF('01.ข้อมูลเบื้องต้น'!$D$26="","",IF('3.คีย์เทอม1 mlp'!$B36="","",'01.ข้อมูลเบื้องต้น'!$D$26))</f>
        <v/>
      </c>
      <c r="CQ36" s="286"/>
      <c r="CR36" s="160"/>
      <c r="CS36" s="292" t="str">
        <f>IF('01.ข้อมูลเบื้องต้น'!$B$27="","",IF('3.คีย์เทอม1 mlp'!$B36="","",'01.ข้อมูลเบื้องต้น'!$B$27))</f>
        <v/>
      </c>
      <c r="CT36" s="291" t="str">
        <f>IF('01.ข้อมูลเบื้องต้น'!$C$27="","",IF('3.คีย์เทอม1 mlp'!$B36="","",'01.ข้อมูลเบื้องต้น'!$C$27))</f>
        <v/>
      </c>
      <c r="CU36" s="292" t="str">
        <f>IF('01.ข้อมูลเบื้องต้น'!$D$27="","",IF('3.คีย์เทอม1 mlp'!$B36="","",'01.ข้อมูลเบื้องต้น'!$D$27))</f>
        <v/>
      </c>
      <c r="CV36" s="286"/>
      <c r="CW36" s="160"/>
      <c r="CX36" s="292" t="str">
        <f>IF('01.ข้อมูลเบื้องต้น'!$B$28="","",IF('3.คีย์เทอม1 mlp'!$B36="","",'01.ข้อมูลเบื้องต้น'!$B$28))</f>
        <v/>
      </c>
      <c r="CY36" s="291" t="str">
        <f>IF('01.ข้อมูลเบื้องต้น'!$C$28="","",IF('3.คีย์เทอม1 mlp'!$B36="","",'01.ข้อมูลเบื้องต้น'!$C$28))</f>
        <v/>
      </c>
      <c r="CZ36" s="292" t="str">
        <f>IF('01.ข้อมูลเบื้องต้น'!$D$28="","",IF('3.คีย์เทอม1 mlp'!$B36="","",'01.ข้อมูลเบื้องต้น'!$D$28))</f>
        <v/>
      </c>
      <c r="DA36" s="286"/>
      <c r="DB36" s="160"/>
      <c r="DC36" s="288">
        <f t="shared" si="3"/>
        <v>834</v>
      </c>
      <c r="DD36" s="152">
        <f t="shared" si="4"/>
        <v>83.4</v>
      </c>
      <c r="DE36" s="293">
        <f>IF('2.ชื่อนักเรียน'!R38="มส","มส",IF('2.ชื่อนักเรียน'!R38="ย้าย","ย้าย",IF('2.ชื่อนักเรียน'!R38="ร","ร",IF(DD36="","",RANK(DD36,$DD$9:$DD$53,0)))))</f>
        <v>18</v>
      </c>
      <c r="DF36" s="293">
        <f t="shared" si="5"/>
        <v>10</v>
      </c>
      <c r="DH36" s="320" t="str">
        <f>IF('2.ชื่อนักเรียน'!$R38=",มส","มส",IF($DC36="","",IF(DH$5="","",IF(DH$5="SBMLD",SUM($BH36,$BM36,$BR36,$BW36,$CB36,$CG36,$CL36,$CQ36,$CV36,$DA36),$BH36))))</f>
        <v/>
      </c>
      <c r="DI36" s="299" t="str">
        <f>IF('2.ชื่อนักเรียน'!$R38=",มส","มส",IF($DH36="","",IF(DH$5="","",IF(DH$5="SBMLD",SUM($BI36,$BN36,$BS36,$BX36,$CC36,$CH36,$CM36,$CR36,$CW36,$DB36),$BI36))))</f>
        <v/>
      </c>
      <c r="DJ36" s="299" t="str">
        <f t="shared" si="6"/>
        <v/>
      </c>
      <c r="DK36" s="321" t="str">
        <f>IF('2.ชื่อนักเรียน'!$R38=",มส","มส",IF($DC36="","",IF(DK$5="","",IF(DK$5="SBMLD",SUM($BM36,$BR36,$BW36,$CB36,$CG36,$CL36,$CQ36,$CV36,$DA36),$BM36))))</f>
        <v/>
      </c>
      <c r="DL36" s="299" t="str">
        <f>IF('2.ชื่อนักเรียน'!$R38=",มส","มส",IF($DK36="","",IF(DK$5="","",IF(DK$5="SBMLD",SUM($BN36,$BS36,$BX36,$CC36,$CH36,$CM36,$CR36,$CW36,$DB36),$BN36))))</f>
        <v/>
      </c>
      <c r="DM36" s="299" t="str">
        <f t="shared" si="7"/>
        <v/>
      </c>
      <c r="DN36" s="321" t="str">
        <f>IF('2.ชื่อนักเรียน'!$R38=",มส","มส",IF($DC36="","",IF(DN$5="","",IF(DN$5="SBMLD",SUM($BR36,$BW36,$CB36,$CG36,$CL36,$CQ36,$CV36,$DA36),$BR36))))</f>
        <v/>
      </c>
      <c r="DO36" s="299" t="str">
        <f>IF('2.ชื่อนักเรียน'!$R38=",มส","มส",IF($DN36="","",IF(DN$5="","",IF(DN$5="SBMLD",SUM($BS36,$BX36,$CC36,$CH36,$CM36,$CR36,$CW36,$DB36),$BS36))))</f>
        <v/>
      </c>
      <c r="DP36" s="299" t="str">
        <f t="shared" si="8"/>
        <v/>
      </c>
      <c r="DQ36" s="321" t="str">
        <f>IF('2.ชื่อนักเรียน'!$R38=",มส","มส",IF($DC36="","",IF(DQ$5="","",IF(DQ$5="SBMLD",SUM($BW36,$CB36,$CG36,$CL36,$CQ36,$CV36,$DA36),$BW36))))</f>
        <v/>
      </c>
      <c r="DR36" s="299" t="str">
        <f>IF('2.ชื่อนักเรียน'!$R38=",มส","มส",IF($DQ36="","",IF(DQ$5="","",IF(DQ$5="SBMLD",SUM($BX36,$CC36,$CH36,$CM36,$CR36,$CW36,$DB36),$BX36))))</f>
        <v/>
      </c>
      <c r="DS36" s="299" t="str">
        <f t="shared" si="9"/>
        <v/>
      </c>
      <c r="DT36" s="299" t="str">
        <f>IF('2.ชื่อนักเรียน'!$R38=",มส","มส",IF($DC36="","",IF(DT$5="","",IF(DT$5="SBMLD",SUM($CB36,$CG36,$CL36,$CQ36,$CV36,$DA36),$CB36))))</f>
        <v/>
      </c>
      <c r="DU36" s="299" t="str">
        <f>IF('2.ชื่อนักเรียน'!$R38=",มส","มส",IF($DT36="","",IF(DT$5="","",IF(DT$5="SBMLD",SUM($CC36,$CH36,$CM36,$CR36,$CW36,$DB36),$CC36))))</f>
        <v/>
      </c>
      <c r="DV36" s="299" t="str">
        <f t="shared" si="10"/>
        <v/>
      </c>
      <c r="DW36" s="321" t="str">
        <f>IF('2.ชื่อนักเรียน'!$R38=",มส","มส",IF($DC36="","",IF(DW$5="","",IF(DW$5="SBMLD",SUM($CG36,$CL36,$CQ36,$CV36,$DA36),$CG36))))</f>
        <v/>
      </c>
      <c r="DX36" s="321" t="str">
        <f>IF('2.ชื่อนักเรียน'!$R38=",มส","มส",IF($DW36="","",IF(DW$5="","",IF(DW$5="SBMLD",SUM($CH36,$CM36,$CR36,$CW36,$DB36),$CH36))))</f>
        <v/>
      </c>
      <c r="DY36" s="299" t="str">
        <f t="shared" si="11"/>
        <v/>
      </c>
    </row>
    <row r="37" spans="1:129" s="102" customFormat="1" ht="17.25" customHeight="1" x14ac:dyDescent="0.25">
      <c r="A37" s="278">
        <v>29</v>
      </c>
      <c r="B37" s="278" t="str">
        <f>IF('2.ชื่อนักเรียน'!E39="","",CONCATENATE('2.ชื่อนักเรียน'!E39,'2.ชื่อนักเรียน'!F39,'2.ชื่อนักเรียน'!G39,'2.ชื่อนักเรียน'!H39,'2.ชื่อนักเรียน'!I39,'2.ชื่อนักเรียน'!J39,'2.ชื่อนักเรียน'!K39,'2.ชื่อนักเรียน'!L39,'2.ชื่อนักเรียน'!M39,'2.ชื่อนักเรียน'!N39,'2.ชื่อนักเรียน'!O39,'2.ชื่อนักเรียน'!P39,'2.ชื่อนักเรียน'!Q39))</f>
        <v/>
      </c>
      <c r="C37" s="463" t="str">
        <f>IF('2.ชื่อนักเรียน'!B39="","",'2.ชื่อนักเรียน'!B39)</f>
        <v/>
      </c>
      <c r="D37" s="291" t="str">
        <f>IF('2.ชื่อนักเรียน'!C39="","",CONCATENATE(TRIM('2.ชื่อนักเรียน'!C39),"  ",'2.ชื่อนักเรียน'!D39))</f>
        <v/>
      </c>
      <c r="E37" s="292" t="str">
        <f>IF(B37="","",IF('01.ข้อมูลเบื้องต้น'!$J$2="","",'01.ข้อมูลเบื้องต้น'!$J$2))</f>
        <v/>
      </c>
      <c r="F37" s="291" t="str">
        <f>IF(B37="","",IF('01.ข้อมูลเบื้องต้น'!$K$4="","",'01.ข้อมูลเบื้องต้น'!$K$4))</f>
        <v/>
      </c>
      <c r="G37" s="292" t="str">
        <f>IF('01.ข้อมูลเบื้องต้น'!$B$36="","",IF('3.คีย์เทอม1 mlp'!$B37="","",'01.ข้อมูลเบื้องต้น'!$B$36))</f>
        <v/>
      </c>
      <c r="H37" s="291" t="str">
        <f>IF('01.ข้อมูลเบื้องต้น'!$C$36="","",IF('3.คีย์เทอม1 mlp'!$B37="","",'01.ข้อมูลเบื้องต้น'!$C$36))</f>
        <v/>
      </c>
      <c r="I37" s="292" t="str">
        <f>IF('01.ข้อมูลเบื้องต้น'!$D$36="","",IF('3.คีย์เทอม1 mlp'!$B37="","",'01.ข้อมูลเบื้องต้น'!$D$36))</f>
        <v/>
      </c>
      <c r="J37" s="286">
        <v>83</v>
      </c>
      <c r="K37" s="160"/>
      <c r="L37" s="292" t="str">
        <f>IF('01.ข้อมูลเบื้องต้น'!$B$37="","",IF('3.คีย์เทอม1 mlp'!$B37="","",'01.ข้อมูลเบื้องต้น'!$B$37))</f>
        <v/>
      </c>
      <c r="M37" s="291" t="str">
        <f>IF('01.ข้อมูลเบื้องต้น'!$C$37="","",IF('3.คีย์เทอม1 mlp'!$B37="","",'01.ข้อมูลเบื้องต้น'!$C$37))</f>
        <v/>
      </c>
      <c r="N37" s="292" t="str">
        <f>IF('01.ข้อมูลเบื้องต้น'!$D$37="","",IF('3.คีย์เทอม1 mlp'!$B37="","",'01.ข้อมูลเบื้องต้น'!$D$37))</f>
        <v/>
      </c>
      <c r="O37" s="287">
        <v>68</v>
      </c>
      <c r="P37" s="159"/>
      <c r="Q37" s="292" t="str">
        <f>IF('01.ข้อมูลเบื้องต้น'!$B$10="","",IF('3.คีย์เทอม1 mlp'!$B37="","",'01.ข้อมูลเบื้องต้น'!$B$10))</f>
        <v/>
      </c>
      <c r="R37" s="291" t="str">
        <f>IF('01.ข้อมูลเบื้องต้น'!$C$10="","",IF('3.คีย์เทอม1 mlp'!$B37="","",'01.ข้อมูลเบื้องต้น'!$C$10))</f>
        <v/>
      </c>
      <c r="S37" s="292" t="str">
        <f>IF('01.ข้อมูลเบื้องต้น'!$D$10="","",IF('3.คีย์เทอม1 mlp'!$B37="","",'01.ข้อมูลเบื้องต้น'!$D$10))</f>
        <v/>
      </c>
      <c r="T37" s="287">
        <v>85</v>
      </c>
      <c r="U37" s="159"/>
      <c r="V37" s="292" t="str">
        <f>IF('01.ข้อมูลเบื้องต้น'!$B$11="","",IF('3.คีย์เทอม1 mlp'!$B37="","",'01.ข้อมูลเบื้องต้น'!$B$11))</f>
        <v/>
      </c>
      <c r="W37" s="291" t="str">
        <f>IF('01.ข้อมูลเบื้องต้น'!$C$11="","",IF('3.คีย์เทอม1 mlp'!$B37="","",'01.ข้อมูลเบื้องต้น'!$C$11))</f>
        <v/>
      </c>
      <c r="X37" s="292" t="str">
        <f>IF('01.ข้อมูลเบื้องต้น'!$D$11="","",IF('3.คีย์เทอม1 mlp'!$B37="","",'01.ข้อมูลเบื้องต้น'!$D$11))</f>
        <v/>
      </c>
      <c r="Y37" s="286">
        <v>80</v>
      </c>
      <c r="Z37" s="160"/>
      <c r="AA37" s="292" t="str">
        <f>IF('01.ข้อมูลเบื้องต้น'!$B$12="","",IF('3.คีย์เทอม1 mlp'!$B37="","",'01.ข้อมูลเบื้องต้น'!$B$12))</f>
        <v/>
      </c>
      <c r="AB37" s="291" t="str">
        <f>IF('01.ข้อมูลเบื้องต้น'!$C$12="","",IF('3.คีย์เทอม1 mlp'!$B37="","",'01.ข้อมูลเบื้องต้น'!$C$12))</f>
        <v/>
      </c>
      <c r="AC37" s="292" t="str">
        <f>IF('01.ข้อมูลเบื้องต้น'!$D$12="","",IF('3.คีย์เทอม1 mlp'!$B37="","",'01.ข้อมูลเบื้องต้น'!$D$12))</f>
        <v/>
      </c>
      <c r="AD37" s="287">
        <v>90</v>
      </c>
      <c r="AE37" s="159"/>
      <c r="AF37" s="292" t="str">
        <f>IF('01.ข้อมูลเบื้องต้น'!$B$13="","",IF('3.คีย์เทอม1 mlp'!$B37="","",'01.ข้อมูลเบื้องต้น'!$B$13))</f>
        <v/>
      </c>
      <c r="AG37" s="291" t="str">
        <f>IF('01.ข้อมูลเบื้องต้น'!$C$13="","",IF('3.คีย์เทอม1 mlp'!$B37="","",'01.ข้อมูลเบื้องต้น'!$C$13))</f>
        <v/>
      </c>
      <c r="AH37" s="292" t="str">
        <f>IF('01.ข้อมูลเบื้องต้น'!$D$13="","",IF('3.คีย์เทอม1 mlp'!$B37="","",'01.ข้อมูลเบื้องต้น'!$D$13))</f>
        <v/>
      </c>
      <c r="AI37" s="287">
        <v>90</v>
      </c>
      <c r="AJ37" s="159"/>
      <c r="AK37" s="292" t="str">
        <f>IF('01.ข้อมูลเบื้องต้น'!$B$14="","",IF('3.คีย์เทอม1 mlp'!$B37="","",'01.ข้อมูลเบื้องต้น'!$B$14))</f>
        <v/>
      </c>
      <c r="AL37" s="291" t="str">
        <f>IF('01.ข้อมูลเบื้องต้น'!$C$14="","",IF('3.คีย์เทอม1 mlp'!$B37="","",'01.ข้อมูลเบื้องต้น'!$C$14))</f>
        <v/>
      </c>
      <c r="AM37" s="292" t="str">
        <f>IF('01.ข้อมูลเบื้องต้น'!$D$14="","",IF('3.คีย์เทอม1 mlp'!$B37="","",'01.ข้อมูลเบื้องต้น'!$D$14))</f>
        <v/>
      </c>
      <c r="AN37" s="287">
        <v>86</v>
      </c>
      <c r="AO37" s="159"/>
      <c r="AP37" s="292" t="str">
        <f>IF('01.ข้อมูลเบื้องต้น'!$B$15="","",IF('3.คีย์เทอม1 mlp'!$B37="","",'01.ข้อมูลเบื้องต้น'!$B$15))</f>
        <v/>
      </c>
      <c r="AQ37" s="291" t="str">
        <f>IF('01.ข้อมูลเบื้องต้น'!$C$15="","",IF('3.คีย์เทอม1 mlp'!$B37="","",'01.ข้อมูลเบื้องต้น'!$C$15))</f>
        <v/>
      </c>
      <c r="AR37" s="292" t="str">
        <f>IF('01.ข้อมูลเบื้องต้น'!$D$15="","",IF('3.คีย์เทอม1 mlp'!$B37="","",'01.ข้อมูลเบื้องต้น'!$D$15))</f>
        <v/>
      </c>
      <c r="AS37" s="287">
        <v>83</v>
      </c>
      <c r="AT37" s="159"/>
      <c r="AU37" s="292" t="str">
        <f>IF('01.ข้อมูลเบื้องต้น'!$B$16="","",IF('3.คีย์เทอม1 mlp'!$B37="","",'01.ข้อมูลเบื้องต้น'!$B$16))</f>
        <v/>
      </c>
      <c r="AV37" s="291" t="str">
        <f>IF('01.ข้อมูลเบื้องต้น'!$C$16="","",IF('3.คีย์เทอม1 mlp'!$B37="","",'01.ข้อมูลเบื้องต้น'!$C$16))</f>
        <v/>
      </c>
      <c r="AW37" s="292" t="str">
        <f>IF('01.ข้อมูลเบื้องต้น'!$D$16="","",IF('3.คีย์เทอม1 mlp'!$B37="","",'01.ข้อมูลเบื้องต้น'!$D$16))</f>
        <v/>
      </c>
      <c r="AX37" s="286">
        <v>68</v>
      </c>
      <c r="AY37" s="160"/>
      <c r="AZ37" s="292" t="str">
        <f>IF('01.ข้อมูลเบื้องต้น'!$B$17="","",IF('3.คีย์เทอม1 mlp'!$B37="","",'01.ข้อมูลเบื้องต้น'!$B$17))</f>
        <v/>
      </c>
      <c r="BA37" s="291" t="str">
        <f>IF('01.ข้อมูลเบื้องต้น'!$C$17="","",IF('3.คีย์เทอม1 mlp'!$B37="","",'01.ข้อมูลเบื้องต้น'!$C$17))</f>
        <v/>
      </c>
      <c r="BB37" s="292" t="str">
        <f>IF('01.ข้อมูลเบื้องต้น'!$D$17="","",IF('3.คีย์เทอม1 mlp'!$B37="","",'01.ข้อมูลเบื้องต้น'!$D$17))</f>
        <v/>
      </c>
      <c r="BC37" s="286"/>
      <c r="BD37" s="160"/>
      <c r="BE37" s="292" t="str">
        <f>IF('01.ข้อมูลเบื้องต้น'!$B$19="","",IF('3.คีย์เทอม1 mlp'!$B37="","",'01.ข้อมูลเบื้องต้น'!$B$19))</f>
        <v/>
      </c>
      <c r="BF37" s="291" t="str">
        <f>IF('01.ข้อมูลเบื้องต้น'!$C$19="","",IF('3.คีย์เทอม1 mlp'!$B37="","",'01.ข้อมูลเบื้องต้น'!$C$19))</f>
        <v/>
      </c>
      <c r="BG37" s="292" t="str">
        <f>IF('01.ข้อมูลเบื้องต้น'!$D$19="","",IF('3.คีย์เทอม1 mlp'!$B37="","",'01.ข้อมูลเบื้องต้น'!$D$19))</f>
        <v/>
      </c>
      <c r="BH37" s="286">
        <v>76</v>
      </c>
      <c r="BI37" s="160"/>
      <c r="BJ37" s="292" t="str">
        <f>IF('01.ข้อมูลเบื้องต้น'!$B$20="","",IF('3.คีย์เทอม1 mlp'!$B37="","",'01.ข้อมูลเบื้องต้น'!$B$20))</f>
        <v/>
      </c>
      <c r="BK37" s="291" t="str">
        <f>IF('01.ข้อมูลเบื้องต้น'!$C$20="","",IF('3.คีย์เทอม1 mlp'!$B37="","",'01.ข้อมูลเบื้องต้น'!$C$20))</f>
        <v/>
      </c>
      <c r="BL37" s="292" t="str">
        <f>IF('01.ข้อมูลเบื้องต้น'!$D$20="","",IF('3.คีย์เทอม1 mlp'!$B37="","",'01.ข้อมูลเบื้องต้น'!$D$20))</f>
        <v/>
      </c>
      <c r="BM37" s="286"/>
      <c r="BN37" s="159"/>
      <c r="BO37" s="292" t="str">
        <f>IF('01.ข้อมูลเบื้องต้น'!$B$21="","",IF('3.คีย์เทอม1 mlp'!$B37="","",'01.ข้อมูลเบื้องต้น'!$B$21))</f>
        <v/>
      </c>
      <c r="BP37" s="291" t="str">
        <f>IF('01.ข้อมูลเบื้องต้น'!$C$21="","",IF('3.คีย์เทอม1 mlp'!$B37="","",'01.ข้อมูลเบื้องต้น'!$C$21))</f>
        <v/>
      </c>
      <c r="BQ37" s="292" t="str">
        <f>IF('01.ข้อมูลเบื้องต้น'!$D$21="","",IF('3.คีย์เทอม1 mlp'!$B37="","",'01.ข้อมูลเบื้องต้น'!$D$21))</f>
        <v/>
      </c>
      <c r="BR37" s="286"/>
      <c r="BS37" s="160"/>
      <c r="BT37" s="292" t="str">
        <f>IF('01.ข้อมูลเบื้องต้น'!$B$22="","",IF('3.คีย์เทอม1 mlp'!$B37="","",'01.ข้อมูลเบื้องต้น'!$B$22))</f>
        <v/>
      </c>
      <c r="BU37" s="291" t="str">
        <f>IF('01.ข้อมูลเบื้องต้น'!$C$22="","",IF('3.คีย์เทอม1 mlp'!$B37="","",'01.ข้อมูลเบื้องต้น'!$C$22))</f>
        <v/>
      </c>
      <c r="BV37" s="292" t="str">
        <f>IF('01.ข้อมูลเบื้องต้น'!$D$22="","",IF('3.คีย์เทอม1 mlp'!$B37="","",'01.ข้อมูลเบื้องต้น'!$D$22))</f>
        <v/>
      </c>
      <c r="BW37" s="286"/>
      <c r="BX37" s="160"/>
      <c r="BY37" s="292" t="str">
        <f>IF('01.ข้อมูลเบื้องต้น'!$B$23="","",IF('3.คีย์เทอม1 mlp'!$B37="","",'01.ข้อมูลเบื้องต้น'!$B$23))</f>
        <v/>
      </c>
      <c r="BZ37" s="291" t="str">
        <f>IF('01.ข้อมูลเบื้องต้น'!$C$23="","",IF('3.คีย์เทอม1 mlp'!$B37="","",'01.ข้อมูลเบื้องต้น'!$C$23))</f>
        <v/>
      </c>
      <c r="CA37" s="292" t="str">
        <f>IF('01.ข้อมูลเบื้องต้น'!$D$23="","",IF('3.คีย์เทอม1 mlp'!$B37="","",'01.ข้อมูลเบื้องต้น'!$D$23))</f>
        <v/>
      </c>
      <c r="CB37" s="286"/>
      <c r="CC37" s="160"/>
      <c r="CD37" s="292" t="str">
        <f>IF('01.ข้อมูลเบื้องต้น'!$B$24="","",IF('3.คีย์เทอม1 mlp'!$B37="","",'01.ข้อมูลเบื้องต้น'!$B$24))</f>
        <v/>
      </c>
      <c r="CE37" s="291" t="str">
        <f>IF('01.ข้อมูลเบื้องต้น'!$C$24="","",IF('3.คีย์เทอม1 mlp'!$B37="","",'01.ข้อมูลเบื้องต้น'!$C$24))</f>
        <v/>
      </c>
      <c r="CF37" s="292" t="str">
        <f>IF('01.ข้อมูลเบื้องต้น'!$D$24="","",IF('3.คีย์เทอม1 mlp'!$B37="","",'01.ข้อมูลเบื้องต้น'!$D$24))</f>
        <v/>
      </c>
      <c r="CG37" s="286"/>
      <c r="CH37" s="160"/>
      <c r="CI37" s="292" t="str">
        <f>IF('01.ข้อมูลเบื้องต้น'!$B$25="","",IF('3.คีย์เทอม1 mlp'!$B37="","",'01.ข้อมูลเบื้องต้น'!$B$25))</f>
        <v/>
      </c>
      <c r="CJ37" s="291" t="str">
        <f>IF('01.ข้อมูลเบื้องต้น'!$C$25="","",IF('3.คีย์เทอม1 mlp'!$B37="","",'01.ข้อมูลเบื้องต้น'!$C$25))</f>
        <v/>
      </c>
      <c r="CK37" s="292" t="str">
        <f>IF('01.ข้อมูลเบื้องต้น'!$D$25="","",IF('3.คีย์เทอม1 mlp'!$B37="","",'01.ข้อมูลเบื้องต้น'!$D$25))</f>
        <v/>
      </c>
      <c r="CL37" s="286"/>
      <c r="CM37" s="160"/>
      <c r="CN37" s="292" t="str">
        <f>IF('01.ข้อมูลเบื้องต้น'!$B$26="","",IF('3.คีย์เทอม1 mlp'!$B37="","",'01.ข้อมูลเบื้องต้น'!$B$26))</f>
        <v/>
      </c>
      <c r="CO37" s="291" t="str">
        <f>IF('01.ข้อมูลเบื้องต้น'!$C$26="","",IF('3.คีย์เทอม1 mlp'!$B37="","",'01.ข้อมูลเบื้องต้น'!$C$26))</f>
        <v/>
      </c>
      <c r="CP37" s="292" t="str">
        <f>IF('01.ข้อมูลเบื้องต้น'!$D$26="","",IF('3.คีย์เทอม1 mlp'!$B37="","",'01.ข้อมูลเบื้องต้น'!$D$26))</f>
        <v/>
      </c>
      <c r="CQ37" s="286"/>
      <c r="CR37" s="160"/>
      <c r="CS37" s="292" t="str">
        <f>IF('01.ข้อมูลเบื้องต้น'!$B$27="","",IF('3.คีย์เทอม1 mlp'!$B37="","",'01.ข้อมูลเบื้องต้น'!$B$27))</f>
        <v/>
      </c>
      <c r="CT37" s="291" t="str">
        <f>IF('01.ข้อมูลเบื้องต้น'!$C$27="","",IF('3.คีย์เทอม1 mlp'!$B37="","",'01.ข้อมูลเบื้องต้น'!$C$27))</f>
        <v/>
      </c>
      <c r="CU37" s="292" t="str">
        <f>IF('01.ข้อมูลเบื้องต้น'!$D$27="","",IF('3.คีย์เทอม1 mlp'!$B37="","",'01.ข้อมูลเบื้องต้น'!$D$27))</f>
        <v/>
      </c>
      <c r="CV37" s="286"/>
      <c r="CW37" s="160"/>
      <c r="CX37" s="292" t="str">
        <f>IF('01.ข้อมูลเบื้องต้น'!$B$28="","",IF('3.คีย์เทอม1 mlp'!$B37="","",'01.ข้อมูลเบื้องต้น'!$B$28))</f>
        <v/>
      </c>
      <c r="CY37" s="291" t="str">
        <f>IF('01.ข้อมูลเบื้องต้น'!$C$28="","",IF('3.คีย์เทอม1 mlp'!$B37="","",'01.ข้อมูลเบื้องต้น'!$C$28))</f>
        <v/>
      </c>
      <c r="CZ37" s="292" t="str">
        <f>IF('01.ข้อมูลเบื้องต้น'!$D$28="","",IF('3.คีย์เทอม1 mlp'!$B37="","",'01.ข้อมูลเบื้องต้น'!$D$28))</f>
        <v/>
      </c>
      <c r="DA37" s="286"/>
      <c r="DB37" s="160"/>
      <c r="DC37" s="288">
        <f t="shared" si="3"/>
        <v>809</v>
      </c>
      <c r="DD37" s="152">
        <f t="shared" si="4"/>
        <v>80.900000000000006</v>
      </c>
      <c r="DE37" s="293">
        <f>IF('2.ชื่อนักเรียน'!R39="มส","มส",IF('2.ชื่อนักเรียน'!R39="ย้าย","ย้าย",IF('2.ชื่อนักเรียน'!R39="ร","ร",IF(DD37="","",RANK(DD37,$DD$9:$DD$53,0)))))</f>
        <v>25</v>
      </c>
      <c r="DF37" s="293">
        <f t="shared" si="5"/>
        <v>10</v>
      </c>
      <c r="DH37" s="320" t="str">
        <f>IF('2.ชื่อนักเรียน'!$R39=",มส","มส",IF($DC37="","",IF(DH$5="","",IF(DH$5="SBMLD",SUM($BH37,$BM37,$BR37,$BW37,$CB37,$CG37,$CL37,$CQ37,$CV37,$DA37),$BH37))))</f>
        <v/>
      </c>
      <c r="DI37" s="299" t="str">
        <f>IF('2.ชื่อนักเรียน'!$R39=",มส","มส",IF($DH37="","",IF(DH$5="","",IF(DH$5="SBMLD",SUM($BI37,$BN37,$BS37,$BX37,$CC37,$CH37,$CM37,$CR37,$CW37,$DB37),$BI37))))</f>
        <v/>
      </c>
      <c r="DJ37" s="299" t="str">
        <f t="shared" si="6"/>
        <v/>
      </c>
      <c r="DK37" s="321" t="str">
        <f>IF('2.ชื่อนักเรียน'!$R39=",มส","มส",IF($DC37="","",IF(DK$5="","",IF(DK$5="SBMLD",SUM($BM37,$BR37,$BW37,$CB37,$CG37,$CL37,$CQ37,$CV37,$DA37),$BM37))))</f>
        <v/>
      </c>
      <c r="DL37" s="299" t="str">
        <f>IF('2.ชื่อนักเรียน'!$R39=",มส","มส",IF($DK37="","",IF(DK$5="","",IF(DK$5="SBMLD",SUM($BN37,$BS37,$BX37,$CC37,$CH37,$CM37,$CR37,$CW37,$DB37),$BN37))))</f>
        <v/>
      </c>
      <c r="DM37" s="299" t="str">
        <f t="shared" si="7"/>
        <v/>
      </c>
      <c r="DN37" s="321" t="str">
        <f>IF('2.ชื่อนักเรียน'!$R39=",มส","มส",IF($DC37="","",IF(DN$5="","",IF(DN$5="SBMLD",SUM($BR37,$BW37,$CB37,$CG37,$CL37,$CQ37,$CV37,$DA37),$BR37))))</f>
        <v/>
      </c>
      <c r="DO37" s="299" t="str">
        <f>IF('2.ชื่อนักเรียน'!$R39=",มส","มส",IF($DN37="","",IF(DN$5="","",IF(DN$5="SBMLD",SUM($BS37,$BX37,$CC37,$CH37,$CM37,$CR37,$CW37,$DB37),$BS37))))</f>
        <v/>
      </c>
      <c r="DP37" s="299" t="str">
        <f t="shared" si="8"/>
        <v/>
      </c>
      <c r="DQ37" s="321" t="str">
        <f>IF('2.ชื่อนักเรียน'!$R39=",มส","มส",IF($DC37="","",IF(DQ$5="","",IF(DQ$5="SBMLD",SUM($BW37,$CB37,$CG37,$CL37,$CQ37,$CV37,$DA37),$BW37))))</f>
        <v/>
      </c>
      <c r="DR37" s="299" t="str">
        <f>IF('2.ชื่อนักเรียน'!$R39=",มส","มส",IF($DQ37="","",IF(DQ$5="","",IF(DQ$5="SBMLD",SUM($BX37,$CC37,$CH37,$CM37,$CR37,$CW37,$DB37),$BX37))))</f>
        <v/>
      </c>
      <c r="DS37" s="299" t="str">
        <f t="shared" si="9"/>
        <v/>
      </c>
      <c r="DT37" s="299" t="str">
        <f>IF('2.ชื่อนักเรียน'!$R39=",มส","มส",IF($DC37="","",IF(DT$5="","",IF(DT$5="SBMLD",SUM($CB37,$CG37,$CL37,$CQ37,$CV37,$DA37),$CB37))))</f>
        <v/>
      </c>
      <c r="DU37" s="299" t="str">
        <f>IF('2.ชื่อนักเรียน'!$R39=",มส","มส",IF($DT37="","",IF(DT$5="","",IF(DT$5="SBMLD",SUM($CC37,$CH37,$CM37,$CR37,$CW37,$DB37),$CC37))))</f>
        <v/>
      </c>
      <c r="DV37" s="299" t="str">
        <f t="shared" si="10"/>
        <v/>
      </c>
      <c r="DW37" s="321" t="str">
        <f>IF('2.ชื่อนักเรียน'!$R39=",มส","มส",IF($DC37="","",IF(DW$5="","",IF(DW$5="SBMLD",SUM($CG37,$CL37,$CQ37,$CV37,$DA37),$CG37))))</f>
        <v/>
      </c>
      <c r="DX37" s="321" t="str">
        <f>IF('2.ชื่อนักเรียน'!$R39=",มส","มส",IF($DW37="","",IF(DW$5="","",IF(DW$5="SBMLD",SUM($CH37,$CM37,$CR37,$CW37,$DB37),$CH37))))</f>
        <v/>
      </c>
      <c r="DY37" s="299" t="str">
        <f t="shared" si="11"/>
        <v/>
      </c>
    </row>
    <row r="38" spans="1:129" s="102" customFormat="1" ht="17.25" customHeight="1" thickBot="1" x14ac:dyDescent="0.3">
      <c r="A38" s="278">
        <v>30</v>
      </c>
      <c r="B38" s="278" t="str">
        <f>IF('2.ชื่อนักเรียน'!E40="","",CONCATENATE('2.ชื่อนักเรียน'!E40,'2.ชื่อนักเรียน'!F40,'2.ชื่อนักเรียน'!G40,'2.ชื่อนักเรียน'!H40,'2.ชื่อนักเรียน'!I40,'2.ชื่อนักเรียน'!J40,'2.ชื่อนักเรียน'!K40,'2.ชื่อนักเรียน'!L40,'2.ชื่อนักเรียน'!M40,'2.ชื่อนักเรียน'!N40,'2.ชื่อนักเรียน'!O40,'2.ชื่อนักเรียน'!P40,'2.ชื่อนักเรียน'!Q40))</f>
        <v/>
      </c>
      <c r="C38" s="463" t="str">
        <f>IF('2.ชื่อนักเรียน'!B40="","",'2.ชื่อนักเรียน'!B40)</f>
        <v/>
      </c>
      <c r="D38" s="291" t="str">
        <f>IF('2.ชื่อนักเรียน'!C40="","",CONCATENATE(TRIM('2.ชื่อนักเรียน'!C40),"  ",'2.ชื่อนักเรียน'!D40))</f>
        <v/>
      </c>
      <c r="E38" s="292" t="str">
        <f>IF(B38="","",IF('01.ข้อมูลเบื้องต้น'!$J$2="","",'01.ข้อมูลเบื้องต้น'!$J$2))</f>
        <v/>
      </c>
      <c r="F38" s="291" t="str">
        <f>IF(B38="","",IF('01.ข้อมูลเบื้องต้น'!$K$4="","",'01.ข้อมูลเบื้องต้น'!$K$4))</f>
        <v/>
      </c>
      <c r="G38" s="292" t="str">
        <f>IF('01.ข้อมูลเบื้องต้น'!$B$36="","",IF('3.คีย์เทอม1 mlp'!$B38="","",'01.ข้อมูลเบื้องต้น'!$B$36))</f>
        <v/>
      </c>
      <c r="H38" s="291" t="str">
        <f>IF('01.ข้อมูลเบื้องต้น'!$C$36="","",IF('3.คีย์เทอม1 mlp'!$B38="","",'01.ข้อมูลเบื้องต้น'!$C$36))</f>
        <v/>
      </c>
      <c r="I38" s="292" t="str">
        <f>IF('01.ข้อมูลเบื้องต้น'!$D$36="","",IF('3.คีย์เทอม1 mlp'!$B38="","",'01.ข้อมูลเบื้องต้น'!$D$36))</f>
        <v/>
      </c>
      <c r="J38" s="286">
        <v>80</v>
      </c>
      <c r="K38" s="160"/>
      <c r="L38" s="292" t="str">
        <f>IF('01.ข้อมูลเบื้องต้น'!$B$37="","",IF('3.คีย์เทอม1 mlp'!$B38="","",'01.ข้อมูลเบื้องต้น'!$B$37))</f>
        <v/>
      </c>
      <c r="M38" s="291" t="str">
        <f>IF('01.ข้อมูลเบื้องต้น'!$C$37="","",IF('3.คีย์เทอม1 mlp'!$B38="","",'01.ข้อมูลเบื้องต้น'!$C$37))</f>
        <v/>
      </c>
      <c r="N38" s="292" t="str">
        <f>IF('01.ข้อมูลเบื้องต้น'!$D$37="","",IF('3.คีย์เทอม1 mlp'!$B38="","",'01.ข้อมูลเบื้องต้น'!$D$37))</f>
        <v/>
      </c>
      <c r="O38" s="287">
        <v>70</v>
      </c>
      <c r="P38" s="159"/>
      <c r="Q38" s="292" t="str">
        <f>IF('01.ข้อมูลเบื้องต้น'!$B$10="","",IF('3.คีย์เทอม1 mlp'!$B38="","",'01.ข้อมูลเบื้องต้น'!$B$10))</f>
        <v/>
      </c>
      <c r="R38" s="291" t="str">
        <f>IF('01.ข้อมูลเบื้องต้น'!$C$10="","",IF('3.คีย์เทอม1 mlp'!$B38="","",'01.ข้อมูลเบื้องต้น'!$C$10))</f>
        <v/>
      </c>
      <c r="S38" s="292" t="str">
        <f>IF('01.ข้อมูลเบื้องต้น'!$D$10="","",IF('3.คีย์เทอม1 mlp'!$B38="","",'01.ข้อมูลเบื้องต้น'!$D$10))</f>
        <v/>
      </c>
      <c r="T38" s="287">
        <v>78</v>
      </c>
      <c r="U38" s="159"/>
      <c r="V38" s="292" t="str">
        <f>IF('01.ข้อมูลเบื้องต้น'!$B$11="","",IF('3.คีย์เทอม1 mlp'!$B38="","",'01.ข้อมูลเบื้องต้น'!$B$11))</f>
        <v/>
      </c>
      <c r="W38" s="291" t="str">
        <f>IF('01.ข้อมูลเบื้องต้น'!$C$11="","",IF('3.คีย์เทอม1 mlp'!$B38="","",'01.ข้อมูลเบื้องต้น'!$C$11))</f>
        <v/>
      </c>
      <c r="X38" s="292" t="str">
        <f>IF('01.ข้อมูลเบื้องต้น'!$D$11="","",IF('3.คีย์เทอม1 mlp'!$B38="","",'01.ข้อมูลเบื้องต้น'!$D$11))</f>
        <v/>
      </c>
      <c r="Y38" s="286">
        <v>65</v>
      </c>
      <c r="Z38" s="160"/>
      <c r="AA38" s="292" t="str">
        <f>IF('01.ข้อมูลเบื้องต้น'!$B$12="","",IF('3.คีย์เทอม1 mlp'!$B38="","",'01.ข้อมูลเบื้องต้น'!$B$12))</f>
        <v/>
      </c>
      <c r="AB38" s="291" t="str">
        <f>IF('01.ข้อมูลเบื้องต้น'!$C$12="","",IF('3.คีย์เทอม1 mlp'!$B38="","",'01.ข้อมูลเบื้องต้น'!$C$12))</f>
        <v/>
      </c>
      <c r="AC38" s="292" t="str">
        <f>IF('01.ข้อมูลเบื้องต้น'!$D$12="","",IF('3.คีย์เทอม1 mlp'!$B38="","",'01.ข้อมูลเบื้องต้น'!$D$12))</f>
        <v/>
      </c>
      <c r="AD38" s="287">
        <v>79</v>
      </c>
      <c r="AE38" s="159"/>
      <c r="AF38" s="292" t="str">
        <f>IF('01.ข้อมูลเบื้องต้น'!$B$13="","",IF('3.คีย์เทอม1 mlp'!$B38="","",'01.ข้อมูลเบื้องต้น'!$B$13))</f>
        <v/>
      </c>
      <c r="AG38" s="291" t="str">
        <f>IF('01.ข้อมูลเบื้องต้น'!$C$13="","",IF('3.คีย์เทอม1 mlp'!$B38="","",'01.ข้อมูลเบื้องต้น'!$C$13))</f>
        <v/>
      </c>
      <c r="AH38" s="292" t="str">
        <f>IF('01.ข้อมูลเบื้องต้น'!$D$13="","",IF('3.คีย์เทอม1 mlp'!$B38="","",'01.ข้อมูลเบื้องต้น'!$D$13))</f>
        <v/>
      </c>
      <c r="AI38" s="287">
        <v>87</v>
      </c>
      <c r="AJ38" s="159"/>
      <c r="AK38" s="292" t="str">
        <f>IF('01.ข้อมูลเบื้องต้น'!$B$14="","",IF('3.คีย์เทอม1 mlp'!$B38="","",'01.ข้อมูลเบื้องต้น'!$B$14))</f>
        <v/>
      </c>
      <c r="AL38" s="291" t="str">
        <f>IF('01.ข้อมูลเบื้องต้น'!$C$14="","",IF('3.คีย์เทอม1 mlp'!$B38="","",'01.ข้อมูลเบื้องต้น'!$C$14))</f>
        <v/>
      </c>
      <c r="AM38" s="292" t="str">
        <f>IF('01.ข้อมูลเบื้องต้น'!$D$14="","",IF('3.คีย์เทอม1 mlp'!$B38="","",'01.ข้อมูลเบื้องต้น'!$D$14))</f>
        <v/>
      </c>
      <c r="AN38" s="287">
        <v>77</v>
      </c>
      <c r="AO38" s="159"/>
      <c r="AP38" s="292" t="str">
        <f>IF('01.ข้อมูลเบื้องต้น'!$B$15="","",IF('3.คีย์เทอม1 mlp'!$B38="","",'01.ข้อมูลเบื้องต้น'!$B$15))</f>
        <v/>
      </c>
      <c r="AQ38" s="291" t="str">
        <f>IF('01.ข้อมูลเบื้องต้น'!$C$15="","",IF('3.คีย์เทอม1 mlp'!$B38="","",'01.ข้อมูลเบื้องต้น'!$C$15))</f>
        <v/>
      </c>
      <c r="AR38" s="292" t="str">
        <f>IF('01.ข้อมูลเบื้องต้น'!$D$15="","",IF('3.คีย์เทอม1 mlp'!$B38="","",'01.ข้อมูลเบื้องต้น'!$D$15))</f>
        <v/>
      </c>
      <c r="AS38" s="287">
        <v>74</v>
      </c>
      <c r="AT38" s="159"/>
      <c r="AU38" s="292" t="str">
        <f>IF('01.ข้อมูลเบื้องต้น'!$B$16="","",IF('3.คีย์เทอม1 mlp'!$B38="","",'01.ข้อมูลเบื้องต้น'!$B$16))</f>
        <v/>
      </c>
      <c r="AV38" s="291" t="str">
        <f>IF('01.ข้อมูลเบื้องต้น'!$C$16="","",IF('3.คีย์เทอม1 mlp'!$B38="","",'01.ข้อมูลเบื้องต้น'!$C$16))</f>
        <v/>
      </c>
      <c r="AW38" s="292" t="str">
        <f>IF('01.ข้อมูลเบื้องต้น'!$D$16="","",IF('3.คีย์เทอม1 mlp'!$B38="","",'01.ข้อมูลเบื้องต้น'!$D$16))</f>
        <v/>
      </c>
      <c r="AX38" s="286">
        <v>60</v>
      </c>
      <c r="AY38" s="160"/>
      <c r="AZ38" s="292" t="str">
        <f>IF('01.ข้อมูลเบื้องต้น'!$B$17="","",IF('3.คีย์เทอม1 mlp'!$B38="","",'01.ข้อมูลเบื้องต้น'!$B$17))</f>
        <v/>
      </c>
      <c r="BA38" s="291" t="str">
        <f>IF('01.ข้อมูลเบื้องต้น'!$C$17="","",IF('3.คีย์เทอม1 mlp'!$B38="","",'01.ข้อมูลเบื้องต้น'!$C$17))</f>
        <v/>
      </c>
      <c r="BB38" s="292" t="str">
        <f>IF('01.ข้อมูลเบื้องต้น'!$D$17="","",IF('3.คีย์เทอม1 mlp'!$B38="","",'01.ข้อมูลเบื้องต้น'!$D$17))</f>
        <v/>
      </c>
      <c r="BC38" s="286"/>
      <c r="BD38" s="160"/>
      <c r="BE38" s="292" t="str">
        <f>IF('01.ข้อมูลเบื้องต้น'!$B$19="","",IF('3.คีย์เทอม1 mlp'!$B38="","",'01.ข้อมูลเบื้องต้น'!$B$19))</f>
        <v/>
      </c>
      <c r="BF38" s="291" t="str">
        <f>IF('01.ข้อมูลเบื้องต้น'!$C$19="","",IF('3.คีย์เทอม1 mlp'!$B38="","",'01.ข้อมูลเบื้องต้น'!$C$19))</f>
        <v/>
      </c>
      <c r="BG38" s="292" t="str">
        <f>IF('01.ข้อมูลเบื้องต้น'!$D$19="","",IF('3.คีย์เทอม1 mlp'!$B38="","",'01.ข้อมูลเบื้องต้น'!$D$19))</f>
        <v/>
      </c>
      <c r="BH38" s="286">
        <v>83</v>
      </c>
      <c r="BI38" s="160"/>
      <c r="BJ38" s="292" t="str">
        <f>IF('01.ข้อมูลเบื้องต้น'!$B$20="","",IF('3.คีย์เทอม1 mlp'!$B38="","",'01.ข้อมูลเบื้องต้น'!$B$20))</f>
        <v/>
      </c>
      <c r="BK38" s="291" t="str">
        <f>IF('01.ข้อมูลเบื้องต้น'!$C$20="","",IF('3.คีย์เทอม1 mlp'!$B38="","",'01.ข้อมูลเบื้องต้น'!$C$20))</f>
        <v/>
      </c>
      <c r="BL38" s="292" t="str">
        <f>IF('01.ข้อมูลเบื้องต้น'!$D$20="","",IF('3.คีย์เทอม1 mlp'!$B38="","",'01.ข้อมูลเบื้องต้น'!$D$20))</f>
        <v/>
      </c>
      <c r="BM38" s="287"/>
      <c r="BN38" s="159"/>
      <c r="BO38" s="292" t="str">
        <f>IF('01.ข้อมูลเบื้องต้น'!$B$21="","",IF('3.คีย์เทอม1 mlp'!$B38="","",'01.ข้อมูลเบื้องต้น'!$B$21))</f>
        <v/>
      </c>
      <c r="BP38" s="291" t="str">
        <f>IF('01.ข้อมูลเบื้องต้น'!$C$21="","",IF('3.คีย์เทอม1 mlp'!$B38="","",'01.ข้อมูลเบื้องต้น'!$C$21))</f>
        <v/>
      </c>
      <c r="BQ38" s="292" t="str">
        <f>IF('01.ข้อมูลเบื้องต้น'!$D$21="","",IF('3.คีย์เทอม1 mlp'!$B38="","",'01.ข้อมูลเบื้องต้น'!$D$21))</f>
        <v/>
      </c>
      <c r="BR38" s="286"/>
      <c r="BS38" s="160"/>
      <c r="BT38" s="292" t="str">
        <f>IF('01.ข้อมูลเบื้องต้น'!$B$22="","",IF('3.คีย์เทอม1 mlp'!$B38="","",'01.ข้อมูลเบื้องต้น'!$B$22))</f>
        <v/>
      </c>
      <c r="BU38" s="291" t="str">
        <f>IF('01.ข้อมูลเบื้องต้น'!$C$22="","",IF('3.คีย์เทอม1 mlp'!$B38="","",'01.ข้อมูลเบื้องต้น'!$C$22))</f>
        <v/>
      </c>
      <c r="BV38" s="292" t="str">
        <f>IF('01.ข้อมูลเบื้องต้น'!$D$22="","",IF('3.คีย์เทอม1 mlp'!$B38="","",'01.ข้อมูลเบื้องต้น'!$D$22))</f>
        <v/>
      </c>
      <c r="BW38" s="286"/>
      <c r="BX38" s="160"/>
      <c r="BY38" s="292" t="str">
        <f>IF('01.ข้อมูลเบื้องต้น'!$B$23="","",IF('3.คีย์เทอม1 mlp'!$B38="","",'01.ข้อมูลเบื้องต้น'!$B$23))</f>
        <v/>
      </c>
      <c r="BZ38" s="291" t="str">
        <f>IF('01.ข้อมูลเบื้องต้น'!$C$23="","",IF('3.คีย์เทอม1 mlp'!$B38="","",'01.ข้อมูลเบื้องต้น'!$C$23))</f>
        <v/>
      </c>
      <c r="CA38" s="292" t="str">
        <f>IF('01.ข้อมูลเบื้องต้น'!$D$23="","",IF('3.คีย์เทอม1 mlp'!$B38="","",'01.ข้อมูลเบื้องต้น'!$D$23))</f>
        <v/>
      </c>
      <c r="CB38" s="286"/>
      <c r="CC38" s="160"/>
      <c r="CD38" s="292" t="str">
        <f>IF('01.ข้อมูลเบื้องต้น'!$B$24="","",IF('3.คีย์เทอม1 mlp'!$B38="","",'01.ข้อมูลเบื้องต้น'!$B$24))</f>
        <v/>
      </c>
      <c r="CE38" s="291" t="str">
        <f>IF('01.ข้อมูลเบื้องต้น'!$C$24="","",IF('3.คีย์เทอม1 mlp'!$B38="","",'01.ข้อมูลเบื้องต้น'!$C$24))</f>
        <v/>
      </c>
      <c r="CF38" s="292" t="str">
        <f>IF('01.ข้อมูลเบื้องต้น'!$D$24="","",IF('3.คีย์เทอม1 mlp'!$B38="","",'01.ข้อมูลเบื้องต้น'!$D$24))</f>
        <v/>
      </c>
      <c r="CG38" s="286"/>
      <c r="CH38" s="160"/>
      <c r="CI38" s="292" t="str">
        <f>IF('01.ข้อมูลเบื้องต้น'!$B$25="","",IF('3.คีย์เทอม1 mlp'!$B38="","",'01.ข้อมูลเบื้องต้น'!$B$25))</f>
        <v/>
      </c>
      <c r="CJ38" s="291" t="str">
        <f>IF('01.ข้อมูลเบื้องต้น'!$C$25="","",IF('3.คีย์เทอม1 mlp'!$B38="","",'01.ข้อมูลเบื้องต้น'!$C$25))</f>
        <v/>
      </c>
      <c r="CK38" s="292" t="str">
        <f>IF('01.ข้อมูลเบื้องต้น'!$D$25="","",IF('3.คีย์เทอม1 mlp'!$B38="","",'01.ข้อมูลเบื้องต้น'!$D$25))</f>
        <v/>
      </c>
      <c r="CL38" s="286"/>
      <c r="CM38" s="160"/>
      <c r="CN38" s="292" t="str">
        <f>IF('01.ข้อมูลเบื้องต้น'!$B$26="","",IF('3.คีย์เทอม1 mlp'!$B38="","",'01.ข้อมูลเบื้องต้น'!$B$26))</f>
        <v/>
      </c>
      <c r="CO38" s="291" t="str">
        <f>IF('01.ข้อมูลเบื้องต้น'!$C$26="","",IF('3.คีย์เทอม1 mlp'!$B38="","",'01.ข้อมูลเบื้องต้น'!$C$26))</f>
        <v/>
      </c>
      <c r="CP38" s="292" t="str">
        <f>IF('01.ข้อมูลเบื้องต้น'!$D$26="","",IF('3.คีย์เทอม1 mlp'!$B38="","",'01.ข้อมูลเบื้องต้น'!$D$26))</f>
        <v/>
      </c>
      <c r="CQ38" s="286"/>
      <c r="CR38" s="160"/>
      <c r="CS38" s="292" t="str">
        <f>IF('01.ข้อมูลเบื้องต้น'!$B$27="","",IF('3.คีย์เทอม1 mlp'!$B38="","",'01.ข้อมูลเบื้องต้น'!$B$27))</f>
        <v/>
      </c>
      <c r="CT38" s="291" t="str">
        <f>IF('01.ข้อมูลเบื้องต้น'!$C$27="","",IF('3.คีย์เทอม1 mlp'!$B38="","",'01.ข้อมูลเบื้องต้น'!$C$27))</f>
        <v/>
      </c>
      <c r="CU38" s="292" t="str">
        <f>IF('01.ข้อมูลเบื้องต้น'!$D$27="","",IF('3.คีย์เทอม1 mlp'!$B38="","",'01.ข้อมูลเบื้องต้น'!$D$27))</f>
        <v/>
      </c>
      <c r="CV38" s="286"/>
      <c r="CW38" s="160"/>
      <c r="CX38" s="292" t="str">
        <f>IF('01.ข้อมูลเบื้องต้น'!$B$28="","",IF('3.คีย์เทอม1 mlp'!$B38="","",'01.ข้อมูลเบื้องต้น'!$B$28))</f>
        <v/>
      </c>
      <c r="CY38" s="291" t="str">
        <f>IF('01.ข้อมูลเบื้องต้น'!$C$28="","",IF('3.คีย์เทอม1 mlp'!$B38="","",'01.ข้อมูลเบื้องต้น'!$C$28))</f>
        <v/>
      </c>
      <c r="CZ38" s="292" t="str">
        <f>IF('01.ข้อมูลเบื้องต้น'!$D$28="","",IF('3.คีย์เทอม1 mlp'!$B38="","",'01.ข้อมูลเบื้องต้น'!$D$28))</f>
        <v/>
      </c>
      <c r="DA38" s="286"/>
      <c r="DB38" s="160"/>
      <c r="DC38" s="288">
        <f t="shared" si="3"/>
        <v>753</v>
      </c>
      <c r="DD38" s="152">
        <f t="shared" si="4"/>
        <v>75.3</v>
      </c>
      <c r="DE38" s="293">
        <f>IF('2.ชื่อนักเรียน'!R40="มส","มส",IF('2.ชื่อนักเรียน'!R40="ย้าย","ย้าย",IF('2.ชื่อนักเรียน'!R40="ร","ร",IF(DD38="","",RANK(DD38,$DD$9:$DD$53,0)))))</f>
        <v>32</v>
      </c>
      <c r="DF38" s="293">
        <f t="shared" si="5"/>
        <v>10</v>
      </c>
      <c r="DH38" s="322" t="str">
        <f>IF('2.ชื่อนักเรียน'!$R40=",มส","มส",IF($DC38="","",IF(DH$5="","",IF(DH$5="SBMLD",SUM($BH38,$BM38,$BR38,$BW38,$CB38,$CG38,$CL38,$CQ38,$CV38,$DA38),$BH38))))</f>
        <v/>
      </c>
      <c r="DI38" s="300" t="str">
        <f>IF('2.ชื่อนักเรียน'!$R40=",มส","มส",IF($DH38="","",IF(DH$5="","",IF(DH$5="SBMLD",SUM($BI38,$BN38,$BS38,$BX38,$CC38,$CH38,$CM38,$CR38,$CW38,$DB38),$BI38))))</f>
        <v/>
      </c>
      <c r="DJ38" s="300" t="str">
        <f t="shared" si="6"/>
        <v/>
      </c>
      <c r="DK38" s="323" t="str">
        <f>IF('2.ชื่อนักเรียน'!$R40=",มส","มส",IF($DC38="","",IF(DK$5="","",IF(DK$5="SBMLD",SUM($BM38,$BR38,$BW38,$CB38,$CG38,$CL38,$CQ38,$CV38,$DA38),$BM38))))</f>
        <v/>
      </c>
      <c r="DL38" s="300" t="str">
        <f>IF('2.ชื่อนักเรียน'!$R40=",มส","มส",IF($DK38="","",IF(DK$5="","",IF(DK$5="SBMLD",SUM($BN38,$BS38,$BX38,$CC38,$CH38,$CM38,$CR38,$CW38,$DB38),$BN38))))</f>
        <v/>
      </c>
      <c r="DM38" s="300" t="str">
        <f t="shared" si="7"/>
        <v/>
      </c>
      <c r="DN38" s="323" t="str">
        <f>IF('2.ชื่อนักเรียน'!$R40=",มส","มส",IF($DC38="","",IF(DN$5="","",IF(DN$5="SBMLD",SUM($BR38,$BW38,$CB38,$CG38,$CL38,$CQ38,$CV38,$DA38),$BR38))))</f>
        <v/>
      </c>
      <c r="DO38" s="300" t="str">
        <f>IF('2.ชื่อนักเรียน'!$R40=",มส","มส",IF($DN38="","",IF(DN$5="","",IF(DN$5="SBMLD",SUM($BS38,$BX38,$CC38,$CH38,$CM38,$CR38,$CW38,$DB38),$BS38))))</f>
        <v/>
      </c>
      <c r="DP38" s="300" t="str">
        <f t="shared" si="8"/>
        <v/>
      </c>
      <c r="DQ38" s="323" t="str">
        <f>IF('2.ชื่อนักเรียน'!$R40=",มส","มส",IF($DC38="","",IF(DQ$5="","",IF(DQ$5="SBMLD",SUM($BW38,$CB38,$CG38,$CL38,$CQ38,$CV38,$DA38),$BW38))))</f>
        <v/>
      </c>
      <c r="DR38" s="300" t="str">
        <f>IF('2.ชื่อนักเรียน'!$R40=",มส","มส",IF($DQ38="","",IF(DQ$5="","",IF(DQ$5="SBMLD",SUM($BX38,$CC38,$CH38,$CM38,$CR38,$CW38,$DB38),$BX38))))</f>
        <v/>
      </c>
      <c r="DS38" s="300" t="str">
        <f t="shared" si="9"/>
        <v/>
      </c>
      <c r="DT38" s="300" t="str">
        <f>IF('2.ชื่อนักเรียน'!$R40=",มส","มส",IF($DC38="","",IF(DT$5="","",IF(DT$5="SBMLD",SUM($CB38,$CG38,$CL38,$CQ38,$CV38,$DA38),$CB38))))</f>
        <v/>
      </c>
      <c r="DU38" s="300" t="str">
        <f>IF('2.ชื่อนักเรียน'!$R40=",มส","มส",IF($DT38="","",IF(DT$5="","",IF(DT$5="SBMLD",SUM($CC38,$CH38,$CM38,$CR38,$CW38,$DB38),$CC38))))</f>
        <v/>
      </c>
      <c r="DV38" s="300" t="str">
        <f t="shared" si="10"/>
        <v/>
      </c>
      <c r="DW38" s="323" t="str">
        <f>IF('2.ชื่อนักเรียน'!$R40=",มส","มส",IF($DC38="","",IF(DW$5="","",IF(DW$5="SBMLD",SUM($CG38,$CL38,$CQ38,$CV38,$DA38),$CG38))))</f>
        <v/>
      </c>
      <c r="DX38" s="323" t="str">
        <f>IF('2.ชื่อนักเรียน'!$R40=",มส","มส",IF($DW38="","",IF(DW$5="","",IF(DW$5="SBMLD",SUM($CH38,$CM38,$CR38,$CW38,$DB38),$CH38))))</f>
        <v/>
      </c>
      <c r="DY38" s="300" t="str">
        <f t="shared" si="11"/>
        <v/>
      </c>
    </row>
    <row r="39" spans="1:129" s="102" customFormat="1" ht="17.25" customHeight="1" thickTop="1" x14ac:dyDescent="0.25">
      <c r="A39" s="278">
        <v>31</v>
      </c>
      <c r="B39" s="278" t="str">
        <f>IF('2.ชื่อนักเรียน'!E41="","",CONCATENATE('2.ชื่อนักเรียน'!E41,'2.ชื่อนักเรียน'!F41,'2.ชื่อนักเรียน'!G41,'2.ชื่อนักเรียน'!H41,'2.ชื่อนักเรียน'!I41,'2.ชื่อนักเรียน'!J41,'2.ชื่อนักเรียน'!K41,'2.ชื่อนักเรียน'!L41,'2.ชื่อนักเรียน'!M41,'2.ชื่อนักเรียน'!N41,'2.ชื่อนักเรียน'!O41,'2.ชื่อนักเรียน'!P41,'2.ชื่อนักเรียน'!Q41))</f>
        <v/>
      </c>
      <c r="C39" s="463" t="str">
        <f>IF('2.ชื่อนักเรียน'!B41="","",'2.ชื่อนักเรียน'!B41)</f>
        <v/>
      </c>
      <c r="D39" s="291" t="str">
        <f>IF('2.ชื่อนักเรียน'!C41="","",CONCATENATE(TRIM('2.ชื่อนักเรียน'!C41),"  ",'2.ชื่อนักเรียน'!D41))</f>
        <v/>
      </c>
      <c r="E39" s="292" t="str">
        <f>IF(B39="","",IF('01.ข้อมูลเบื้องต้น'!$J$2="","",'01.ข้อมูลเบื้องต้น'!$J$2))</f>
        <v/>
      </c>
      <c r="F39" s="291" t="str">
        <f>IF(B39="","",IF('01.ข้อมูลเบื้องต้น'!$K$4="","",'01.ข้อมูลเบื้องต้น'!$K$4))</f>
        <v/>
      </c>
      <c r="G39" s="292" t="str">
        <f>IF('01.ข้อมูลเบื้องต้น'!$B$36="","",IF('3.คีย์เทอม1 mlp'!$B39="","",'01.ข้อมูลเบื้องต้น'!$B$36))</f>
        <v/>
      </c>
      <c r="H39" s="291" t="str">
        <f>IF('01.ข้อมูลเบื้องต้น'!$C$36="","",IF('3.คีย์เทอม1 mlp'!$B39="","",'01.ข้อมูลเบื้องต้น'!$C$36))</f>
        <v/>
      </c>
      <c r="I39" s="292" t="str">
        <f>IF('01.ข้อมูลเบื้องต้น'!$D$36="","",IF('3.คีย์เทอม1 mlp'!$B39="","",'01.ข้อมูลเบื้องต้น'!$D$36))</f>
        <v/>
      </c>
      <c r="J39" s="286">
        <v>96</v>
      </c>
      <c r="K39" s="160"/>
      <c r="L39" s="292" t="str">
        <f>IF('01.ข้อมูลเบื้องต้น'!$B$37="","",IF('3.คีย์เทอม1 mlp'!$B39="","",'01.ข้อมูลเบื้องต้น'!$B$37))</f>
        <v/>
      </c>
      <c r="M39" s="291" t="str">
        <f>IF('01.ข้อมูลเบื้องต้น'!$C$37="","",IF('3.คีย์เทอม1 mlp'!$B39="","",'01.ข้อมูลเบื้องต้น'!$C$37))</f>
        <v/>
      </c>
      <c r="N39" s="292" t="str">
        <f>IF('01.ข้อมูลเบื้องต้น'!$D$37="","",IF('3.คีย์เทอม1 mlp'!$B39="","",'01.ข้อมูลเบื้องต้น'!$D$37))</f>
        <v/>
      </c>
      <c r="O39" s="287">
        <v>95</v>
      </c>
      <c r="P39" s="159"/>
      <c r="Q39" s="292" t="str">
        <f>IF('01.ข้อมูลเบื้องต้น'!$B$10="","",IF('3.คีย์เทอม1 mlp'!$B39="","",'01.ข้อมูลเบื้องต้น'!$B$10))</f>
        <v/>
      </c>
      <c r="R39" s="291" t="str">
        <f>IF('01.ข้อมูลเบื้องต้น'!$C$10="","",IF('3.คีย์เทอม1 mlp'!$B39="","",'01.ข้อมูลเบื้องต้น'!$C$10))</f>
        <v/>
      </c>
      <c r="S39" s="292" t="str">
        <f>IF('01.ข้อมูลเบื้องต้น'!$D$10="","",IF('3.คีย์เทอม1 mlp'!$B39="","",'01.ข้อมูลเบื้องต้น'!$D$10))</f>
        <v/>
      </c>
      <c r="T39" s="287">
        <v>80</v>
      </c>
      <c r="U39" s="159"/>
      <c r="V39" s="292" t="str">
        <f>IF('01.ข้อมูลเบื้องต้น'!$B$11="","",IF('3.คีย์เทอม1 mlp'!$B39="","",'01.ข้อมูลเบื้องต้น'!$B$11))</f>
        <v/>
      </c>
      <c r="W39" s="291" t="str">
        <f>IF('01.ข้อมูลเบื้องต้น'!$C$11="","",IF('3.คีย์เทอม1 mlp'!$B39="","",'01.ข้อมูลเบื้องต้น'!$C$11))</f>
        <v/>
      </c>
      <c r="X39" s="292" t="str">
        <f>IF('01.ข้อมูลเบื้องต้น'!$D$11="","",IF('3.คีย์เทอม1 mlp'!$B39="","",'01.ข้อมูลเบื้องต้น'!$D$11))</f>
        <v/>
      </c>
      <c r="Y39" s="286">
        <v>95</v>
      </c>
      <c r="Z39" s="160"/>
      <c r="AA39" s="292" t="str">
        <f>IF('01.ข้อมูลเบื้องต้น'!$B$12="","",IF('3.คีย์เทอม1 mlp'!$B39="","",'01.ข้อมูลเบื้องต้น'!$B$12))</f>
        <v/>
      </c>
      <c r="AB39" s="291" t="str">
        <f>IF('01.ข้อมูลเบื้องต้น'!$C$12="","",IF('3.คีย์เทอม1 mlp'!$B39="","",'01.ข้อมูลเบื้องต้น'!$C$12))</f>
        <v/>
      </c>
      <c r="AC39" s="292" t="str">
        <f>IF('01.ข้อมูลเบื้องต้น'!$D$12="","",IF('3.คีย์เทอม1 mlp'!$B39="","",'01.ข้อมูลเบื้องต้น'!$D$12))</f>
        <v/>
      </c>
      <c r="AD39" s="287">
        <v>88</v>
      </c>
      <c r="AE39" s="159"/>
      <c r="AF39" s="292" t="str">
        <f>IF('01.ข้อมูลเบื้องต้น'!$B$13="","",IF('3.คีย์เทอม1 mlp'!$B39="","",'01.ข้อมูลเบื้องต้น'!$B$13))</f>
        <v/>
      </c>
      <c r="AG39" s="291" t="str">
        <f>IF('01.ข้อมูลเบื้องต้น'!$C$13="","",IF('3.คีย์เทอม1 mlp'!$B39="","",'01.ข้อมูลเบื้องต้น'!$C$13))</f>
        <v/>
      </c>
      <c r="AH39" s="292" t="str">
        <f>IF('01.ข้อมูลเบื้องต้น'!$D$13="","",IF('3.คีย์เทอม1 mlp'!$B39="","",'01.ข้อมูลเบื้องต้น'!$D$13))</f>
        <v/>
      </c>
      <c r="AI39" s="287">
        <v>94</v>
      </c>
      <c r="AJ39" s="159"/>
      <c r="AK39" s="292" t="str">
        <f>IF('01.ข้อมูลเบื้องต้น'!$B$14="","",IF('3.คีย์เทอม1 mlp'!$B39="","",'01.ข้อมูลเบื้องต้น'!$B$14))</f>
        <v/>
      </c>
      <c r="AL39" s="291" t="str">
        <f>IF('01.ข้อมูลเบื้องต้น'!$C$14="","",IF('3.คีย์เทอม1 mlp'!$B39="","",'01.ข้อมูลเบื้องต้น'!$C$14))</f>
        <v/>
      </c>
      <c r="AM39" s="292" t="str">
        <f>IF('01.ข้อมูลเบื้องต้น'!$D$14="","",IF('3.คีย์เทอม1 mlp'!$B39="","",'01.ข้อมูลเบื้องต้น'!$D$14))</f>
        <v/>
      </c>
      <c r="AN39" s="287">
        <v>81</v>
      </c>
      <c r="AO39" s="159"/>
      <c r="AP39" s="292" t="str">
        <f>IF('01.ข้อมูลเบื้องต้น'!$B$15="","",IF('3.คีย์เทอม1 mlp'!$B39="","",'01.ข้อมูลเบื้องต้น'!$B$15))</f>
        <v/>
      </c>
      <c r="AQ39" s="291" t="str">
        <f>IF('01.ข้อมูลเบื้องต้น'!$C$15="","",IF('3.คีย์เทอม1 mlp'!$B39="","",'01.ข้อมูลเบื้องต้น'!$C$15))</f>
        <v/>
      </c>
      <c r="AR39" s="292" t="str">
        <f>IF('01.ข้อมูลเบื้องต้น'!$D$15="","",IF('3.คีย์เทอม1 mlp'!$B39="","",'01.ข้อมูลเบื้องต้น'!$D$15))</f>
        <v/>
      </c>
      <c r="AS39" s="287">
        <v>91</v>
      </c>
      <c r="AT39" s="159"/>
      <c r="AU39" s="292" t="str">
        <f>IF('01.ข้อมูลเบื้องต้น'!$B$16="","",IF('3.คีย์เทอม1 mlp'!$B39="","",'01.ข้อมูลเบื้องต้น'!$B$16))</f>
        <v/>
      </c>
      <c r="AV39" s="291" t="str">
        <f>IF('01.ข้อมูลเบื้องต้น'!$C$16="","",IF('3.คีย์เทอม1 mlp'!$B39="","",'01.ข้อมูลเบื้องต้น'!$C$16))</f>
        <v/>
      </c>
      <c r="AW39" s="292" t="str">
        <f>IF('01.ข้อมูลเบื้องต้น'!$D$16="","",IF('3.คีย์เทอม1 mlp'!$B39="","",'01.ข้อมูลเบื้องต้น'!$D$16))</f>
        <v/>
      </c>
      <c r="AX39" s="286">
        <v>65</v>
      </c>
      <c r="AY39" s="160"/>
      <c r="AZ39" s="292" t="str">
        <f>IF('01.ข้อมูลเบื้องต้น'!$B$17="","",IF('3.คีย์เทอม1 mlp'!$B39="","",'01.ข้อมูลเบื้องต้น'!$B$17))</f>
        <v/>
      </c>
      <c r="BA39" s="291" t="str">
        <f>IF('01.ข้อมูลเบื้องต้น'!$C$17="","",IF('3.คีย์เทอม1 mlp'!$B39="","",'01.ข้อมูลเบื้องต้น'!$C$17))</f>
        <v/>
      </c>
      <c r="BB39" s="292" t="str">
        <f>IF('01.ข้อมูลเบื้องต้น'!$D$17="","",IF('3.คีย์เทอม1 mlp'!$B39="","",'01.ข้อมูลเบื้องต้น'!$D$17))</f>
        <v/>
      </c>
      <c r="BC39" s="286"/>
      <c r="BD39" s="160"/>
      <c r="BE39" s="292" t="str">
        <f>IF('01.ข้อมูลเบื้องต้น'!$B$19="","",IF('3.คีย์เทอม1 mlp'!$B39="","",'01.ข้อมูลเบื้องต้น'!$B$19))</f>
        <v/>
      </c>
      <c r="BF39" s="291" t="str">
        <f>IF('01.ข้อมูลเบื้องต้น'!$C$19="","",IF('3.คีย์เทอม1 mlp'!$B39="","",'01.ข้อมูลเบื้องต้น'!$C$19))</f>
        <v/>
      </c>
      <c r="BG39" s="292" t="str">
        <f>IF('01.ข้อมูลเบื้องต้น'!$D$19="","",IF('3.คีย์เทอม1 mlp'!$B39="","",'01.ข้อมูลเบื้องต้น'!$D$19))</f>
        <v/>
      </c>
      <c r="BH39" s="286">
        <v>89</v>
      </c>
      <c r="BI39" s="160"/>
      <c r="BJ39" s="292" t="str">
        <f>IF('01.ข้อมูลเบื้องต้น'!$B$20="","",IF('3.คีย์เทอม1 mlp'!$B39="","",'01.ข้อมูลเบื้องต้น'!$B$20))</f>
        <v/>
      </c>
      <c r="BK39" s="291" t="str">
        <f>IF('01.ข้อมูลเบื้องต้น'!$C$20="","",IF('3.คีย์เทอม1 mlp'!$B39="","",'01.ข้อมูลเบื้องต้น'!$C$20))</f>
        <v/>
      </c>
      <c r="BL39" s="292" t="str">
        <f>IF('01.ข้อมูลเบื้องต้น'!$D$20="","",IF('3.คีย์เทอม1 mlp'!$B39="","",'01.ข้อมูลเบื้องต้น'!$D$20))</f>
        <v/>
      </c>
      <c r="BM39" s="286"/>
      <c r="BN39" s="159"/>
      <c r="BO39" s="292" t="str">
        <f>IF('01.ข้อมูลเบื้องต้น'!$B$21="","",IF('3.คีย์เทอม1 mlp'!$B39="","",'01.ข้อมูลเบื้องต้น'!$B$21))</f>
        <v/>
      </c>
      <c r="BP39" s="291" t="str">
        <f>IF('01.ข้อมูลเบื้องต้น'!$C$21="","",IF('3.คีย์เทอม1 mlp'!$B39="","",'01.ข้อมูลเบื้องต้น'!$C$21))</f>
        <v/>
      </c>
      <c r="BQ39" s="292" t="str">
        <f>IF('01.ข้อมูลเบื้องต้น'!$D$21="","",IF('3.คีย์เทอม1 mlp'!$B39="","",'01.ข้อมูลเบื้องต้น'!$D$21))</f>
        <v/>
      </c>
      <c r="BR39" s="286"/>
      <c r="BS39" s="160"/>
      <c r="BT39" s="292" t="str">
        <f>IF('01.ข้อมูลเบื้องต้น'!$B$22="","",IF('3.คีย์เทอม1 mlp'!$B39="","",'01.ข้อมูลเบื้องต้น'!$B$22))</f>
        <v/>
      </c>
      <c r="BU39" s="291" t="str">
        <f>IF('01.ข้อมูลเบื้องต้น'!$C$22="","",IF('3.คีย์เทอม1 mlp'!$B39="","",'01.ข้อมูลเบื้องต้น'!$C$22))</f>
        <v/>
      </c>
      <c r="BV39" s="292" t="str">
        <f>IF('01.ข้อมูลเบื้องต้น'!$D$22="","",IF('3.คีย์เทอม1 mlp'!$B39="","",'01.ข้อมูลเบื้องต้น'!$D$22))</f>
        <v/>
      </c>
      <c r="BW39" s="286"/>
      <c r="BX39" s="160"/>
      <c r="BY39" s="292" t="str">
        <f>IF('01.ข้อมูลเบื้องต้น'!$B$23="","",IF('3.คีย์เทอม1 mlp'!$B39="","",'01.ข้อมูลเบื้องต้น'!$B$23))</f>
        <v/>
      </c>
      <c r="BZ39" s="291" t="str">
        <f>IF('01.ข้อมูลเบื้องต้น'!$C$23="","",IF('3.คีย์เทอม1 mlp'!$B39="","",'01.ข้อมูลเบื้องต้น'!$C$23))</f>
        <v/>
      </c>
      <c r="CA39" s="292" t="str">
        <f>IF('01.ข้อมูลเบื้องต้น'!$D$23="","",IF('3.คีย์เทอม1 mlp'!$B39="","",'01.ข้อมูลเบื้องต้น'!$D$23))</f>
        <v/>
      </c>
      <c r="CB39" s="286"/>
      <c r="CC39" s="160"/>
      <c r="CD39" s="292" t="str">
        <f>IF('01.ข้อมูลเบื้องต้น'!$B$24="","",IF('3.คีย์เทอม1 mlp'!$B39="","",'01.ข้อมูลเบื้องต้น'!$B$24))</f>
        <v/>
      </c>
      <c r="CE39" s="291" t="str">
        <f>IF('01.ข้อมูลเบื้องต้น'!$C$24="","",IF('3.คีย์เทอม1 mlp'!$B39="","",'01.ข้อมูลเบื้องต้น'!$C$24))</f>
        <v/>
      </c>
      <c r="CF39" s="292" t="str">
        <f>IF('01.ข้อมูลเบื้องต้น'!$D$24="","",IF('3.คีย์เทอม1 mlp'!$B39="","",'01.ข้อมูลเบื้องต้น'!$D$24))</f>
        <v/>
      </c>
      <c r="CG39" s="286"/>
      <c r="CH39" s="160"/>
      <c r="CI39" s="292" t="str">
        <f>IF('01.ข้อมูลเบื้องต้น'!$B$25="","",IF('3.คีย์เทอม1 mlp'!$B39="","",'01.ข้อมูลเบื้องต้น'!$B$25))</f>
        <v/>
      </c>
      <c r="CJ39" s="291" t="str">
        <f>IF('01.ข้อมูลเบื้องต้น'!$C$25="","",IF('3.คีย์เทอม1 mlp'!$B39="","",'01.ข้อมูลเบื้องต้น'!$C$25))</f>
        <v/>
      </c>
      <c r="CK39" s="292" t="str">
        <f>IF('01.ข้อมูลเบื้องต้น'!$D$25="","",IF('3.คีย์เทอม1 mlp'!$B39="","",'01.ข้อมูลเบื้องต้น'!$D$25))</f>
        <v/>
      </c>
      <c r="CL39" s="286"/>
      <c r="CM39" s="160"/>
      <c r="CN39" s="292" t="str">
        <f>IF('01.ข้อมูลเบื้องต้น'!$B$26="","",IF('3.คีย์เทอม1 mlp'!$B39="","",'01.ข้อมูลเบื้องต้น'!$B$26))</f>
        <v/>
      </c>
      <c r="CO39" s="291" t="str">
        <f>IF('01.ข้อมูลเบื้องต้น'!$C$26="","",IF('3.คีย์เทอม1 mlp'!$B39="","",'01.ข้อมูลเบื้องต้น'!$C$26))</f>
        <v/>
      </c>
      <c r="CP39" s="292" t="str">
        <f>IF('01.ข้อมูลเบื้องต้น'!$D$26="","",IF('3.คีย์เทอม1 mlp'!$B39="","",'01.ข้อมูลเบื้องต้น'!$D$26))</f>
        <v/>
      </c>
      <c r="CQ39" s="286"/>
      <c r="CR39" s="160"/>
      <c r="CS39" s="292" t="str">
        <f>IF('01.ข้อมูลเบื้องต้น'!$B$27="","",IF('3.คีย์เทอม1 mlp'!$B39="","",'01.ข้อมูลเบื้องต้น'!$B$27))</f>
        <v/>
      </c>
      <c r="CT39" s="291" t="str">
        <f>IF('01.ข้อมูลเบื้องต้น'!$C$27="","",IF('3.คีย์เทอม1 mlp'!$B39="","",'01.ข้อมูลเบื้องต้น'!$C$27))</f>
        <v/>
      </c>
      <c r="CU39" s="292" t="str">
        <f>IF('01.ข้อมูลเบื้องต้น'!$D$27="","",IF('3.คีย์เทอม1 mlp'!$B39="","",'01.ข้อมูลเบื้องต้น'!$D$27))</f>
        <v/>
      </c>
      <c r="CV39" s="286"/>
      <c r="CW39" s="160"/>
      <c r="CX39" s="292" t="str">
        <f>IF('01.ข้อมูลเบื้องต้น'!$B$28="","",IF('3.คีย์เทอม1 mlp'!$B39="","",'01.ข้อมูลเบื้องต้น'!$B$28))</f>
        <v/>
      </c>
      <c r="CY39" s="291" t="str">
        <f>IF('01.ข้อมูลเบื้องต้น'!$C$28="","",IF('3.คีย์เทอม1 mlp'!$B39="","",'01.ข้อมูลเบื้องต้น'!$C$28))</f>
        <v/>
      </c>
      <c r="CZ39" s="292" t="str">
        <f>IF('01.ข้อมูลเบื้องต้น'!$D$28="","",IF('3.คีย์เทอม1 mlp'!$B39="","",'01.ข้อมูลเบื้องต้น'!$D$28))</f>
        <v/>
      </c>
      <c r="DA39" s="286"/>
      <c r="DB39" s="160"/>
      <c r="DC39" s="288">
        <f t="shared" si="3"/>
        <v>874</v>
      </c>
      <c r="DD39" s="152">
        <f t="shared" si="4"/>
        <v>87.4</v>
      </c>
      <c r="DE39" s="293">
        <f>IF('2.ชื่อนักเรียน'!R41="มส","มส",IF('2.ชื่อนักเรียน'!R41="ย้าย","ย้าย",IF('2.ชื่อนักเรียน'!R41="ร","ร",IF(DD39="","",RANK(DD39,$DD$9:$DD$53,0)))))</f>
        <v>6</v>
      </c>
      <c r="DF39" s="293">
        <f t="shared" si="5"/>
        <v>10</v>
      </c>
      <c r="DH39" s="324" t="str">
        <f>IF('2.ชื่อนักเรียน'!$R41=",มส","มส",IF($DC39="","",IF(DH$5="","",IF(DH$5="SBMLD",SUM($BH39,$BM39,$BR39,$BW39,$CB39,$CG39,$CL39,$CQ39,$CV39,$DA39),$BH39))))</f>
        <v/>
      </c>
      <c r="DI39" s="301" t="str">
        <f>IF('2.ชื่อนักเรียน'!$R41=",มส","มส",IF($DH39="","",IF(DH$5="","",IF(DH$5="SBMLD",SUM($BI39,$BN39,$BS39,$BX39,$CC39,$CH39,$CM39,$CR39,$CW39,$DB39),$BI39))))</f>
        <v/>
      </c>
      <c r="DJ39" s="301" t="str">
        <f t="shared" si="6"/>
        <v/>
      </c>
      <c r="DK39" s="325" t="str">
        <f>IF('2.ชื่อนักเรียน'!$R41=",มส","มส",IF($DC39="","",IF(DK$5="","",IF(DK$5="SBMLD",SUM($BM39,$BR39,$BW39,$CB39,$CG39,$CL39,$CQ39,$CV39,$DA39),$BM39))))</f>
        <v/>
      </c>
      <c r="DL39" s="301" t="str">
        <f>IF('2.ชื่อนักเรียน'!$R41=",มส","มส",IF($DK39="","",IF(DK$5="","",IF(DK$5="SBMLD",SUM($BN39,$BS39,$BX39,$CC39,$CH39,$CM39,$CR39,$CW39,$DB39),$BN39))))</f>
        <v/>
      </c>
      <c r="DM39" s="301" t="str">
        <f t="shared" si="7"/>
        <v/>
      </c>
      <c r="DN39" s="325" t="str">
        <f>IF('2.ชื่อนักเรียน'!$R41=",มส","มส",IF($DC39="","",IF(DN$5="","",IF(DN$5="SBMLD",SUM($BR39,$BW39,$CB39,$CG39,$CL39,$CQ39,$CV39,$DA39),$BR39))))</f>
        <v/>
      </c>
      <c r="DO39" s="301" t="str">
        <f>IF('2.ชื่อนักเรียน'!$R41=",มส","มส",IF($DN39="","",IF(DN$5="","",IF(DN$5="SBMLD",SUM($BS39,$BX39,$CC39,$CH39,$CM39,$CR39,$CW39,$DB39),$BS39))))</f>
        <v/>
      </c>
      <c r="DP39" s="301" t="str">
        <f t="shared" si="8"/>
        <v/>
      </c>
      <c r="DQ39" s="325" t="str">
        <f>IF('2.ชื่อนักเรียน'!$R41=",มส","มส",IF($DC39="","",IF(DQ$5="","",IF(DQ$5="SBMLD",SUM($BW39,$CB39,$CG39,$CL39,$CQ39,$CV39,$DA39),$BW39))))</f>
        <v/>
      </c>
      <c r="DR39" s="301" t="str">
        <f>IF('2.ชื่อนักเรียน'!$R41=",มส","มส",IF($DQ39="","",IF(DQ$5="","",IF(DQ$5="SBMLD",SUM($BX39,$CC39,$CH39,$CM39,$CR39,$CW39,$DB39),$BX39))))</f>
        <v/>
      </c>
      <c r="DS39" s="301" t="str">
        <f t="shared" si="9"/>
        <v/>
      </c>
      <c r="DT39" s="301" t="str">
        <f>IF('2.ชื่อนักเรียน'!$R41=",มส","มส",IF($DC39="","",IF(DT$5="","",IF(DT$5="SBMLD",SUM($CB39,$CG39,$CL39,$CQ39,$CV39,$DA39),$CB39))))</f>
        <v/>
      </c>
      <c r="DU39" s="301" t="str">
        <f>IF('2.ชื่อนักเรียน'!$R41=",มส","มส",IF($DT39="","",IF(DT$5="","",IF(DT$5="SBMLD",SUM($CC39,$CH39,$CM39,$CR39,$CW39,$DB39),$CC39))))</f>
        <v/>
      </c>
      <c r="DV39" s="301" t="str">
        <f t="shared" si="10"/>
        <v/>
      </c>
      <c r="DW39" s="325" t="str">
        <f>IF('2.ชื่อนักเรียน'!$R41=",มส","มส",IF($DC39="","",IF(DW$5="","",IF(DW$5="SBMLD",SUM($CG39,$CL39,$CQ39,$CV39,$DA39),$CG39))))</f>
        <v/>
      </c>
      <c r="DX39" s="325" t="str">
        <f>IF('2.ชื่อนักเรียน'!$R41=",มส","มส",IF($DW39="","",IF(DW$5="","",IF(DW$5="SBMLD",SUM($CH39,$CM39,$CR39,$CW39,$DB39),$CH39))))</f>
        <v/>
      </c>
      <c r="DY39" s="301" t="str">
        <f t="shared" si="11"/>
        <v/>
      </c>
    </row>
    <row r="40" spans="1:129" s="102" customFormat="1" ht="17.25" customHeight="1" x14ac:dyDescent="0.25">
      <c r="A40" s="278">
        <v>32</v>
      </c>
      <c r="B40" s="278" t="str">
        <f>IF('2.ชื่อนักเรียน'!E42="","",CONCATENATE('2.ชื่อนักเรียน'!E42,'2.ชื่อนักเรียน'!F42,'2.ชื่อนักเรียน'!G42,'2.ชื่อนักเรียน'!H42,'2.ชื่อนักเรียน'!I42,'2.ชื่อนักเรียน'!J42,'2.ชื่อนักเรียน'!K42,'2.ชื่อนักเรียน'!L42,'2.ชื่อนักเรียน'!M42,'2.ชื่อนักเรียน'!N42,'2.ชื่อนักเรียน'!O42,'2.ชื่อนักเรียน'!P42,'2.ชื่อนักเรียน'!Q42))</f>
        <v/>
      </c>
      <c r="C40" s="463" t="str">
        <f>IF('2.ชื่อนักเรียน'!B42="","",'2.ชื่อนักเรียน'!B42)</f>
        <v/>
      </c>
      <c r="D40" s="291" t="str">
        <f>IF('2.ชื่อนักเรียน'!C42="","",CONCATENATE(TRIM('2.ชื่อนักเรียน'!C42),"  ",'2.ชื่อนักเรียน'!D42))</f>
        <v/>
      </c>
      <c r="E40" s="292" t="str">
        <f>IF(B40="","",IF('01.ข้อมูลเบื้องต้น'!$J$2="","",'01.ข้อมูลเบื้องต้น'!$J$2))</f>
        <v/>
      </c>
      <c r="F40" s="291" t="str">
        <f>IF(B40="","",IF('01.ข้อมูลเบื้องต้น'!$K$4="","",'01.ข้อมูลเบื้องต้น'!$K$4))</f>
        <v/>
      </c>
      <c r="G40" s="292" t="str">
        <f>IF('01.ข้อมูลเบื้องต้น'!$B$36="","",IF('3.คีย์เทอม1 mlp'!$B40="","",'01.ข้อมูลเบื้องต้น'!$B$36))</f>
        <v/>
      </c>
      <c r="H40" s="291" t="str">
        <f>IF('01.ข้อมูลเบื้องต้น'!$C$36="","",IF('3.คีย์เทอม1 mlp'!$B40="","",'01.ข้อมูลเบื้องต้น'!$C$36))</f>
        <v/>
      </c>
      <c r="I40" s="292" t="str">
        <f>IF('01.ข้อมูลเบื้องต้น'!$D$36="","",IF('3.คีย์เทอม1 mlp'!$B40="","",'01.ข้อมูลเบื้องต้น'!$D$36))</f>
        <v/>
      </c>
      <c r="J40" s="286">
        <v>93</v>
      </c>
      <c r="K40" s="160"/>
      <c r="L40" s="292" t="str">
        <f>IF('01.ข้อมูลเบื้องต้น'!$B$37="","",IF('3.คีย์เทอม1 mlp'!$B40="","",'01.ข้อมูลเบื้องต้น'!$B$37))</f>
        <v/>
      </c>
      <c r="M40" s="291" t="str">
        <f>IF('01.ข้อมูลเบื้องต้น'!$C$37="","",IF('3.คีย์เทอม1 mlp'!$B40="","",'01.ข้อมูลเบื้องต้น'!$C$37))</f>
        <v/>
      </c>
      <c r="N40" s="292" t="str">
        <f>IF('01.ข้อมูลเบื้องต้น'!$D$37="","",IF('3.คีย์เทอม1 mlp'!$B40="","",'01.ข้อมูลเบื้องต้น'!$D$37))</f>
        <v/>
      </c>
      <c r="O40" s="287">
        <v>64</v>
      </c>
      <c r="P40" s="159"/>
      <c r="Q40" s="292" t="str">
        <f>IF('01.ข้อมูลเบื้องต้น'!$B$10="","",IF('3.คีย์เทอม1 mlp'!$B40="","",'01.ข้อมูลเบื้องต้น'!$B$10))</f>
        <v/>
      </c>
      <c r="R40" s="291" t="str">
        <f>IF('01.ข้อมูลเบื้องต้น'!$C$10="","",IF('3.คีย์เทอม1 mlp'!$B40="","",'01.ข้อมูลเบื้องต้น'!$C$10))</f>
        <v/>
      </c>
      <c r="S40" s="292" t="str">
        <f>IF('01.ข้อมูลเบื้องต้น'!$D$10="","",IF('3.คีย์เทอม1 mlp'!$B40="","",'01.ข้อมูลเบื้องต้น'!$D$10))</f>
        <v/>
      </c>
      <c r="T40" s="287">
        <v>74</v>
      </c>
      <c r="U40" s="159"/>
      <c r="V40" s="292" t="str">
        <f>IF('01.ข้อมูลเบื้องต้น'!$B$11="","",IF('3.คีย์เทอม1 mlp'!$B40="","",'01.ข้อมูลเบื้องต้น'!$B$11))</f>
        <v/>
      </c>
      <c r="W40" s="291" t="str">
        <f>IF('01.ข้อมูลเบื้องต้น'!$C$11="","",IF('3.คีย์เทอม1 mlp'!$B40="","",'01.ข้อมูลเบื้องต้น'!$C$11))</f>
        <v/>
      </c>
      <c r="X40" s="292" t="str">
        <f>IF('01.ข้อมูลเบื้องต้น'!$D$11="","",IF('3.คีย์เทอม1 mlp'!$B40="","",'01.ข้อมูลเบื้องต้น'!$D$11))</f>
        <v/>
      </c>
      <c r="Y40" s="286">
        <v>82</v>
      </c>
      <c r="Z40" s="160"/>
      <c r="AA40" s="292" t="str">
        <f>IF('01.ข้อมูลเบื้องต้น'!$B$12="","",IF('3.คีย์เทอม1 mlp'!$B40="","",'01.ข้อมูลเบื้องต้น'!$B$12))</f>
        <v/>
      </c>
      <c r="AB40" s="291" t="str">
        <f>IF('01.ข้อมูลเบื้องต้น'!$C$12="","",IF('3.คีย์เทอม1 mlp'!$B40="","",'01.ข้อมูลเบื้องต้น'!$C$12))</f>
        <v/>
      </c>
      <c r="AC40" s="292" t="str">
        <f>IF('01.ข้อมูลเบื้องต้น'!$D$12="","",IF('3.คีย์เทอม1 mlp'!$B40="","",'01.ข้อมูลเบื้องต้น'!$D$12))</f>
        <v/>
      </c>
      <c r="AD40" s="287">
        <v>88</v>
      </c>
      <c r="AE40" s="159"/>
      <c r="AF40" s="292" t="str">
        <f>IF('01.ข้อมูลเบื้องต้น'!$B$13="","",IF('3.คีย์เทอม1 mlp'!$B40="","",'01.ข้อมูลเบื้องต้น'!$B$13))</f>
        <v/>
      </c>
      <c r="AG40" s="291" t="str">
        <f>IF('01.ข้อมูลเบื้องต้น'!$C$13="","",IF('3.คีย์เทอม1 mlp'!$B40="","",'01.ข้อมูลเบื้องต้น'!$C$13))</f>
        <v/>
      </c>
      <c r="AH40" s="292" t="str">
        <f>IF('01.ข้อมูลเบื้องต้น'!$D$13="","",IF('3.คีย์เทอม1 mlp'!$B40="","",'01.ข้อมูลเบื้องต้น'!$D$13))</f>
        <v/>
      </c>
      <c r="AI40" s="287">
        <v>92</v>
      </c>
      <c r="AJ40" s="159"/>
      <c r="AK40" s="292" t="str">
        <f>IF('01.ข้อมูลเบื้องต้น'!$B$14="","",IF('3.คีย์เทอม1 mlp'!$B40="","",'01.ข้อมูลเบื้องต้น'!$B$14))</f>
        <v/>
      </c>
      <c r="AL40" s="291" t="str">
        <f>IF('01.ข้อมูลเบื้องต้น'!$C$14="","",IF('3.คีย์เทอม1 mlp'!$B40="","",'01.ข้อมูลเบื้องต้น'!$C$14))</f>
        <v/>
      </c>
      <c r="AM40" s="292" t="str">
        <f>IF('01.ข้อมูลเบื้องต้น'!$D$14="","",IF('3.คีย์เทอม1 mlp'!$B40="","",'01.ข้อมูลเบื้องต้น'!$D$14))</f>
        <v/>
      </c>
      <c r="AN40" s="287">
        <v>85</v>
      </c>
      <c r="AO40" s="159"/>
      <c r="AP40" s="292" t="str">
        <f>IF('01.ข้อมูลเบื้องต้น'!$B$15="","",IF('3.คีย์เทอม1 mlp'!$B40="","",'01.ข้อมูลเบื้องต้น'!$B$15))</f>
        <v/>
      </c>
      <c r="AQ40" s="291" t="str">
        <f>IF('01.ข้อมูลเบื้องต้น'!$C$15="","",IF('3.คีย์เทอม1 mlp'!$B40="","",'01.ข้อมูลเบื้องต้น'!$C$15))</f>
        <v/>
      </c>
      <c r="AR40" s="292" t="str">
        <f>IF('01.ข้อมูลเบื้องต้น'!$D$15="","",IF('3.คีย์เทอม1 mlp'!$B40="","",'01.ข้อมูลเบื้องต้น'!$D$15))</f>
        <v/>
      </c>
      <c r="AS40" s="287">
        <v>82</v>
      </c>
      <c r="AT40" s="159"/>
      <c r="AU40" s="292" t="str">
        <f>IF('01.ข้อมูลเบื้องต้น'!$B$16="","",IF('3.คีย์เทอม1 mlp'!$B40="","",'01.ข้อมูลเบื้องต้น'!$B$16))</f>
        <v/>
      </c>
      <c r="AV40" s="291" t="str">
        <f>IF('01.ข้อมูลเบื้องต้น'!$C$16="","",IF('3.คีย์เทอม1 mlp'!$B40="","",'01.ข้อมูลเบื้องต้น'!$C$16))</f>
        <v/>
      </c>
      <c r="AW40" s="292" t="str">
        <f>IF('01.ข้อมูลเบื้องต้น'!$D$16="","",IF('3.คีย์เทอม1 mlp'!$B40="","",'01.ข้อมูลเบื้องต้น'!$D$16))</f>
        <v/>
      </c>
      <c r="AX40" s="286">
        <v>80</v>
      </c>
      <c r="AY40" s="160"/>
      <c r="AZ40" s="292" t="str">
        <f>IF('01.ข้อมูลเบื้องต้น'!$B$17="","",IF('3.คีย์เทอม1 mlp'!$B40="","",'01.ข้อมูลเบื้องต้น'!$B$17))</f>
        <v/>
      </c>
      <c r="BA40" s="291" t="str">
        <f>IF('01.ข้อมูลเบื้องต้น'!$C$17="","",IF('3.คีย์เทอม1 mlp'!$B40="","",'01.ข้อมูลเบื้องต้น'!$C$17))</f>
        <v/>
      </c>
      <c r="BB40" s="292" t="str">
        <f>IF('01.ข้อมูลเบื้องต้น'!$D$17="","",IF('3.คีย์เทอม1 mlp'!$B40="","",'01.ข้อมูลเบื้องต้น'!$D$17))</f>
        <v/>
      </c>
      <c r="BC40" s="286"/>
      <c r="BD40" s="160"/>
      <c r="BE40" s="292" t="str">
        <f>IF('01.ข้อมูลเบื้องต้น'!$B$19="","",IF('3.คีย์เทอม1 mlp'!$B40="","",'01.ข้อมูลเบื้องต้น'!$B$19))</f>
        <v/>
      </c>
      <c r="BF40" s="291" t="str">
        <f>IF('01.ข้อมูลเบื้องต้น'!$C$19="","",IF('3.คีย์เทอม1 mlp'!$B40="","",'01.ข้อมูลเบื้องต้น'!$C$19))</f>
        <v/>
      </c>
      <c r="BG40" s="292" t="str">
        <f>IF('01.ข้อมูลเบื้องต้น'!$D$19="","",IF('3.คีย์เทอม1 mlp'!$B40="","",'01.ข้อมูลเบื้องต้น'!$D$19))</f>
        <v/>
      </c>
      <c r="BH40" s="286">
        <v>77</v>
      </c>
      <c r="BI40" s="160"/>
      <c r="BJ40" s="292" t="str">
        <f>IF('01.ข้อมูลเบื้องต้น'!$B$20="","",IF('3.คีย์เทอม1 mlp'!$B40="","",'01.ข้อมูลเบื้องต้น'!$B$20))</f>
        <v/>
      </c>
      <c r="BK40" s="291" t="str">
        <f>IF('01.ข้อมูลเบื้องต้น'!$C$20="","",IF('3.คีย์เทอม1 mlp'!$B40="","",'01.ข้อมูลเบื้องต้น'!$C$20))</f>
        <v/>
      </c>
      <c r="BL40" s="292" t="str">
        <f>IF('01.ข้อมูลเบื้องต้น'!$D$20="","",IF('3.คีย์เทอม1 mlp'!$B40="","",'01.ข้อมูลเบื้องต้น'!$D$20))</f>
        <v/>
      </c>
      <c r="BM40" s="287"/>
      <c r="BN40" s="159"/>
      <c r="BO40" s="292" t="str">
        <f>IF('01.ข้อมูลเบื้องต้น'!$B$21="","",IF('3.คีย์เทอม1 mlp'!$B40="","",'01.ข้อมูลเบื้องต้น'!$B$21))</f>
        <v/>
      </c>
      <c r="BP40" s="291" t="str">
        <f>IF('01.ข้อมูลเบื้องต้น'!$C$21="","",IF('3.คีย์เทอม1 mlp'!$B40="","",'01.ข้อมูลเบื้องต้น'!$C$21))</f>
        <v/>
      </c>
      <c r="BQ40" s="292" t="str">
        <f>IF('01.ข้อมูลเบื้องต้น'!$D$21="","",IF('3.คีย์เทอม1 mlp'!$B40="","",'01.ข้อมูลเบื้องต้น'!$D$21))</f>
        <v/>
      </c>
      <c r="BR40" s="286"/>
      <c r="BS40" s="160"/>
      <c r="BT40" s="292" t="str">
        <f>IF('01.ข้อมูลเบื้องต้น'!$B$22="","",IF('3.คีย์เทอม1 mlp'!$B40="","",'01.ข้อมูลเบื้องต้น'!$B$22))</f>
        <v/>
      </c>
      <c r="BU40" s="291" t="str">
        <f>IF('01.ข้อมูลเบื้องต้น'!$C$22="","",IF('3.คีย์เทอม1 mlp'!$B40="","",'01.ข้อมูลเบื้องต้น'!$C$22))</f>
        <v/>
      </c>
      <c r="BV40" s="292" t="str">
        <f>IF('01.ข้อมูลเบื้องต้น'!$D$22="","",IF('3.คีย์เทอม1 mlp'!$B40="","",'01.ข้อมูลเบื้องต้น'!$D$22))</f>
        <v/>
      </c>
      <c r="BW40" s="286"/>
      <c r="BX40" s="160"/>
      <c r="BY40" s="292" t="str">
        <f>IF('01.ข้อมูลเบื้องต้น'!$B$23="","",IF('3.คีย์เทอม1 mlp'!$B40="","",'01.ข้อมูลเบื้องต้น'!$B$23))</f>
        <v/>
      </c>
      <c r="BZ40" s="291" t="str">
        <f>IF('01.ข้อมูลเบื้องต้น'!$C$23="","",IF('3.คีย์เทอม1 mlp'!$B40="","",'01.ข้อมูลเบื้องต้น'!$C$23))</f>
        <v/>
      </c>
      <c r="CA40" s="292" t="str">
        <f>IF('01.ข้อมูลเบื้องต้น'!$D$23="","",IF('3.คีย์เทอม1 mlp'!$B40="","",'01.ข้อมูลเบื้องต้น'!$D$23))</f>
        <v/>
      </c>
      <c r="CB40" s="286"/>
      <c r="CC40" s="160"/>
      <c r="CD40" s="292" t="str">
        <f>IF('01.ข้อมูลเบื้องต้น'!$B$24="","",IF('3.คีย์เทอม1 mlp'!$B40="","",'01.ข้อมูลเบื้องต้น'!$B$24))</f>
        <v/>
      </c>
      <c r="CE40" s="291" t="str">
        <f>IF('01.ข้อมูลเบื้องต้น'!$C$24="","",IF('3.คีย์เทอม1 mlp'!$B40="","",'01.ข้อมูลเบื้องต้น'!$C$24))</f>
        <v/>
      </c>
      <c r="CF40" s="292" t="str">
        <f>IF('01.ข้อมูลเบื้องต้น'!$D$24="","",IF('3.คีย์เทอม1 mlp'!$B40="","",'01.ข้อมูลเบื้องต้น'!$D$24))</f>
        <v/>
      </c>
      <c r="CG40" s="286"/>
      <c r="CH40" s="160"/>
      <c r="CI40" s="292" t="str">
        <f>IF('01.ข้อมูลเบื้องต้น'!$B$25="","",IF('3.คีย์เทอม1 mlp'!$B40="","",'01.ข้อมูลเบื้องต้น'!$B$25))</f>
        <v/>
      </c>
      <c r="CJ40" s="291" t="str">
        <f>IF('01.ข้อมูลเบื้องต้น'!$C$25="","",IF('3.คีย์เทอม1 mlp'!$B40="","",'01.ข้อมูลเบื้องต้น'!$C$25))</f>
        <v/>
      </c>
      <c r="CK40" s="292" t="str">
        <f>IF('01.ข้อมูลเบื้องต้น'!$D$25="","",IF('3.คีย์เทอม1 mlp'!$B40="","",'01.ข้อมูลเบื้องต้น'!$D$25))</f>
        <v/>
      </c>
      <c r="CL40" s="286"/>
      <c r="CM40" s="160"/>
      <c r="CN40" s="292" t="str">
        <f>IF('01.ข้อมูลเบื้องต้น'!$B$26="","",IF('3.คีย์เทอม1 mlp'!$B40="","",'01.ข้อมูลเบื้องต้น'!$B$26))</f>
        <v/>
      </c>
      <c r="CO40" s="291" t="str">
        <f>IF('01.ข้อมูลเบื้องต้น'!$C$26="","",IF('3.คีย์เทอม1 mlp'!$B40="","",'01.ข้อมูลเบื้องต้น'!$C$26))</f>
        <v/>
      </c>
      <c r="CP40" s="292" t="str">
        <f>IF('01.ข้อมูลเบื้องต้น'!$D$26="","",IF('3.คีย์เทอม1 mlp'!$B40="","",'01.ข้อมูลเบื้องต้น'!$D$26))</f>
        <v/>
      </c>
      <c r="CQ40" s="286"/>
      <c r="CR40" s="160"/>
      <c r="CS40" s="292" t="str">
        <f>IF('01.ข้อมูลเบื้องต้น'!$B$27="","",IF('3.คีย์เทอม1 mlp'!$B40="","",'01.ข้อมูลเบื้องต้น'!$B$27))</f>
        <v/>
      </c>
      <c r="CT40" s="291" t="str">
        <f>IF('01.ข้อมูลเบื้องต้น'!$C$27="","",IF('3.คีย์เทอม1 mlp'!$B40="","",'01.ข้อมูลเบื้องต้น'!$C$27))</f>
        <v/>
      </c>
      <c r="CU40" s="292" t="str">
        <f>IF('01.ข้อมูลเบื้องต้น'!$D$27="","",IF('3.คีย์เทอม1 mlp'!$B40="","",'01.ข้อมูลเบื้องต้น'!$D$27))</f>
        <v/>
      </c>
      <c r="CV40" s="286"/>
      <c r="CW40" s="160"/>
      <c r="CX40" s="292" t="str">
        <f>IF('01.ข้อมูลเบื้องต้น'!$B$28="","",IF('3.คีย์เทอม1 mlp'!$B40="","",'01.ข้อมูลเบื้องต้น'!$B$28))</f>
        <v/>
      </c>
      <c r="CY40" s="291" t="str">
        <f>IF('01.ข้อมูลเบื้องต้น'!$C$28="","",IF('3.คีย์เทอม1 mlp'!$B40="","",'01.ข้อมูลเบื้องต้น'!$C$28))</f>
        <v/>
      </c>
      <c r="CZ40" s="292" t="str">
        <f>IF('01.ข้อมูลเบื้องต้น'!$D$28="","",IF('3.คีย์เทอม1 mlp'!$B40="","",'01.ข้อมูลเบื้องต้น'!$D$28))</f>
        <v/>
      </c>
      <c r="DA40" s="286"/>
      <c r="DB40" s="160"/>
      <c r="DC40" s="288">
        <f t="shared" si="3"/>
        <v>817</v>
      </c>
      <c r="DD40" s="152">
        <f t="shared" si="4"/>
        <v>81.7</v>
      </c>
      <c r="DE40" s="293">
        <f>IF('2.ชื่อนักเรียน'!R42="มส","มส",IF('2.ชื่อนักเรียน'!R42="ย้าย","ย้าย",IF('2.ชื่อนักเรียน'!R42="ร","ร",IF(DD40="","",RANK(DD40,$DD$9:$DD$53,0)))))</f>
        <v>22</v>
      </c>
      <c r="DF40" s="293">
        <f t="shared" si="5"/>
        <v>10</v>
      </c>
      <c r="DH40" s="326" t="str">
        <f>IF('2.ชื่อนักเรียน'!$R42=",มส","มส",IF($DC40="","",IF(DH$5="","",IF(DH$5="SBMLD",SUM($BH40,$BM40,$BR40,$BW40,$CB40,$CG40,$CL40,$CQ40,$CV40,$DA40),$BH40))))</f>
        <v/>
      </c>
      <c r="DI40" s="299" t="str">
        <f>IF('2.ชื่อนักเรียน'!$R42=",มส","มส",IF($DH40="","",IF(DH$5="","",IF(DH$5="SBMLD",SUM($BI40,$BN40,$BS40,$BX40,$CC40,$CH40,$CM40,$CR40,$CW40,$DB40),$BI40))))</f>
        <v/>
      </c>
      <c r="DJ40" s="299" t="str">
        <f t="shared" si="6"/>
        <v/>
      </c>
      <c r="DK40" s="321" t="str">
        <f>IF('2.ชื่อนักเรียน'!$R42=",มส","มส",IF($DC40="","",IF(DK$5="","",IF(DK$5="SBMLD",SUM($BM40,$BR40,$BW40,$CB40,$CG40,$CL40,$CQ40,$CV40,$DA40),$BM40))))</f>
        <v/>
      </c>
      <c r="DL40" s="299" t="str">
        <f>IF('2.ชื่อนักเรียน'!$R42=",มส","มส",IF($DK40="","",IF(DK$5="","",IF(DK$5="SBMLD",SUM($BN40,$BS40,$BX40,$CC40,$CH40,$CM40,$CR40,$CW40,$DB40),$BN40))))</f>
        <v/>
      </c>
      <c r="DM40" s="299" t="str">
        <f t="shared" si="7"/>
        <v/>
      </c>
      <c r="DN40" s="321" t="str">
        <f>IF('2.ชื่อนักเรียน'!$R42=",มส","มส",IF($DC40="","",IF(DN$5="","",IF(DN$5="SBMLD",SUM($BR40,$BW40,$CB40,$CG40,$CL40,$CQ40,$CV40,$DA40),$BR40))))</f>
        <v/>
      </c>
      <c r="DO40" s="299" t="str">
        <f>IF('2.ชื่อนักเรียน'!$R42=",มส","มส",IF($DN40="","",IF(DN$5="","",IF(DN$5="SBMLD",SUM($BS40,$BX40,$CC40,$CH40,$CM40,$CR40,$CW40,$DB40),$BS40))))</f>
        <v/>
      </c>
      <c r="DP40" s="299" t="str">
        <f t="shared" si="8"/>
        <v/>
      </c>
      <c r="DQ40" s="321" t="str">
        <f>IF('2.ชื่อนักเรียน'!$R42=",มส","มส",IF($DC40="","",IF(DQ$5="","",IF(DQ$5="SBMLD",SUM($BW40,$CB40,$CG40,$CL40,$CQ40,$CV40,$DA40),$BW40))))</f>
        <v/>
      </c>
      <c r="DR40" s="299" t="str">
        <f>IF('2.ชื่อนักเรียน'!$R42=",มส","มส",IF($DQ40="","",IF(DQ$5="","",IF(DQ$5="SBMLD",SUM($BX40,$CC40,$CH40,$CM40,$CR40,$CW40,$DB40),$BX40))))</f>
        <v/>
      </c>
      <c r="DS40" s="299" t="str">
        <f t="shared" si="9"/>
        <v/>
      </c>
      <c r="DT40" s="299" t="str">
        <f>IF('2.ชื่อนักเรียน'!$R42=",มส","มส",IF($DC40="","",IF(DT$5="","",IF(DT$5="SBMLD",SUM($CB40,$CG40,$CL40,$CQ40,$CV40,$DA40),$CB40))))</f>
        <v/>
      </c>
      <c r="DU40" s="299" t="str">
        <f>IF('2.ชื่อนักเรียน'!$R42=",มส","มส",IF($DT40="","",IF(DT$5="","",IF(DT$5="SBMLD",SUM($CC40,$CH40,$CM40,$CR40,$CW40,$DB40),$CC40))))</f>
        <v/>
      </c>
      <c r="DV40" s="299" t="str">
        <f t="shared" si="10"/>
        <v/>
      </c>
      <c r="DW40" s="321" t="str">
        <f>IF('2.ชื่อนักเรียน'!$R42=",มส","มส",IF($DC40="","",IF(DW$5="","",IF(DW$5="SBMLD",SUM($CG40,$CL40,$CQ40,$CV40,$DA40),$CG40))))</f>
        <v/>
      </c>
      <c r="DX40" s="321" t="str">
        <f>IF('2.ชื่อนักเรียน'!$R42=",มส","มส",IF($DW40="","",IF(DW$5="","",IF(DW$5="SBMLD",SUM($CH40,$CM40,$CR40,$CW40,$DB40),$CH40))))</f>
        <v/>
      </c>
      <c r="DY40" s="299" t="str">
        <f t="shared" si="11"/>
        <v/>
      </c>
    </row>
    <row r="41" spans="1:129" s="102" customFormat="1" ht="17.25" customHeight="1" x14ac:dyDescent="0.25">
      <c r="A41" s="278">
        <v>33</v>
      </c>
      <c r="B41" s="278" t="str">
        <f>IF('2.ชื่อนักเรียน'!E43="","",CONCATENATE('2.ชื่อนักเรียน'!E43,'2.ชื่อนักเรียน'!F43,'2.ชื่อนักเรียน'!G43,'2.ชื่อนักเรียน'!H43,'2.ชื่อนักเรียน'!I43,'2.ชื่อนักเรียน'!J43,'2.ชื่อนักเรียน'!K43,'2.ชื่อนักเรียน'!L43,'2.ชื่อนักเรียน'!M43,'2.ชื่อนักเรียน'!N43,'2.ชื่อนักเรียน'!O43,'2.ชื่อนักเรียน'!P43,'2.ชื่อนักเรียน'!Q43))</f>
        <v/>
      </c>
      <c r="C41" s="463" t="str">
        <f>IF('2.ชื่อนักเรียน'!B43="","",'2.ชื่อนักเรียน'!B43)</f>
        <v/>
      </c>
      <c r="D41" s="291" t="str">
        <f>IF('2.ชื่อนักเรียน'!C43="","",CONCATENATE(TRIM('2.ชื่อนักเรียน'!C43),"  ",'2.ชื่อนักเรียน'!D43))</f>
        <v/>
      </c>
      <c r="E41" s="292" t="str">
        <f>IF(B41="","",IF('01.ข้อมูลเบื้องต้น'!$J$2="","",'01.ข้อมูลเบื้องต้น'!$J$2))</f>
        <v/>
      </c>
      <c r="F41" s="291" t="str">
        <f>IF(B41="","",IF('01.ข้อมูลเบื้องต้น'!$K$4="","",'01.ข้อมูลเบื้องต้น'!$K$4))</f>
        <v/>
      </c>
      <c r="G41" s="292" t="str">
        <f>IF('01.ข้อมูลเบื้องต้น'!$B$36="","",IF('3.คีย์เทอม1 mlp'!$B41="","",'01.ข้อมูลเบื้องต้น'!$B$36))</f>
        <v/>
      </c>
      <c r="H41" s="291" t="str">
        <f>IF('01.ข้อมูลเบื้องต้น'!$C$36="","",IF('3.คีย์เทอม1 mlp'!$B41="","",'01.ข้อมูลเบื้องต้น'!$C$36))</f>
        <v/>
      </c>
      <c r="I41" s="292" t="str">
        <f>IF('01.ข้อมูลเบื้องต้น'!$D$36="","",IF('3.คีย์เทอม1 mlp'!$B41="","",'01.ข้อมูลเบื้องต้น'!$D$36))</f>
        <v/>
      </c>
      <c r="J41" s="286">
        <v>96</v>
      </c>
      <c r="K41" s="160"/>
      <c r="L41" s="292" t="str">
        <f>IF('01.ข้อมูลเบื้องต้น'!$B$37="","",IF('3.คีย์เทอม1 mlp'!$B41="","",'01.ข้อมูลเบื้องต้น'!$B$37))</f>
        <v/>
      </c>
      <c r="M41" s="291" t="str">
        <f>IF('01.ข้อมูลเบื้องต้น'!$C$37="","",IF('3.คีย์เทอม1 mlp'!$B41="","",'01.ข้อมูลเบื้องต้น'!$C$37))</f>
        <v/>
      </c>
      <c r="N41" s="292" t="str">
        <f>IF('01.ข้อมูลเบื้องต้น'!$D$37="","",IF('3.คีย์เทอม1 mlp'!$B41="","",'01.ข้อมูลเบื้องต้น'!$D$37))</f>
        <v/>
      </c>
      <c r="O41" s="287">
        <v>80</v>
      </c>
      <c r="P41" s="159"/>
      <c r="Q41" s="292" t="str">
        <f>IF('01.ข้อมูลเบื้องต้น'!$B$10="","",IF('3.คีย์เทอม1 mlp'!$B41="","",'01.ข้อมูลเบื้องต้น'!$B$10))</f>
        <v/>
      </c>
      <c r="R41" s="291" t="str">
        <f>IF('01.ข้อมูลเบื้องต้น'!$C$10="","",IF('3.คีย์เทอม1 mlp'!$B41="","",'01.ข้อมูลเบื้องต้น'!$C$10))</f>
        <v/>
      </c>
      <c r="S41" s="292" t="str">
        <f>IF('01.ข้อมูลเบื้องต้น'!$D$10="","",IF('3.คีย์เทอม1 mlp'!$B41="","",'01.ข้อมูลเบื้องต้น'!$D$10))</f>
        <v/>
      </c>
      <c r="T41" s="287">
        <v>84</v>
      </c>
      <c r="U41" s="159"/>
      <c r="V41" s="292" t="str">
        <f>IF('01.ข้อมูลเบื้องต้น'!$B$11="","",IF('3.คีย์เทอม1 mlp'!$B41="","",'01.ข้อมูลเบื้องต้น'!$B$11))</f>
        <v/>
      </c>
      <c r="W41" s="291" t="str">
        <f>IF('01.ข้อมูลเบื้องต้น'!$C$11="","",IF('3.คีย์เทอม1 mlp'!$B41="","",'01.ข้อมูลเบื้องต้น'!$C$11))</f>
        <v/>
      </c>
      <c r="X41" s="292" t="str">
        <f>IF('01.ข้อมูลเบื้องต้น'!$D$11="","",IF('3.คีย์เทอม1 mlp'!$B41="","",'01.ข้อมูลเบื้องต้น'!$D$11))</f>
        <v/>
      </c>
      <c r="Y41" s="286">
        <v>93</v>
      </c>
      <c r="Z41" s="160"/>
      <c r="AA41" s="292" t="str">
        <f>IF('01.ข้อมูลเบื้องต้น'!$B$12="","",IF('3.คีย์เทอม1 mlp'!$B41="","",'01.ข้อมูลเบื้องต้น'!$B$12))</f>
        <v/>
      </c>
      <c r="AB41" s="291" t="str">
        <f>IF('01.ข้อมูลเบื้องต้น'!$C$12="","",IF('3.คีย์เทอม1 mlp'!$B41="","",'01.ข้อมูลเบื้องต้น'!$C$12))</f>
        <v/>
      </c>
      <c r="AC41" s="292" t="str">
        <f>IF('01.ข้อมูลเบื้องต้น'!$D$12="","",IF('3.คีย์เทอม1 mlp'!$B41="","",'01.ข้อมูลเบื้องต้น'!$D$12))</f>
        <v/>
      </c>
      <c r="AD41" s="287">
        <v>87</v>
      </c>
      <c r="AE41" s="159"/>
      <c r="AF41" s="292" t="str">
        <f>IF('01.ข้อมูลเบื้องต้น'!$B$13="","",IF('3.คีย์เทอม1 mlp'!$B41="","",'01.ข้อมูลเบื้องต้น'!$B$13))</f>
        <v/>
      </c>
      <c r="AG41" s="291" t="str">
        <f>IF('01.ข้อมูลเบื้องต้น'!$C$13="","",IF('3.คีย์เทอม1 mlp'!$B41="","",'01.ข้อมูลเบื้องต้น'!$C$13))</f>
        <v/>
      </c>
      <c r="AH41" s="292" t="str">
        <f>IF('01.ข้อมูลเบื้องต้น'!$D$13="","",IF('3.คีย์เทอม1 mlp'!$B41="","",'01.ข้อมูลเบื้องต้น'!$D$13))</f>
        <v/>
      </c>
      <c r="AI41" s="287">
        <v>96</v>
      </c>
      <c r="AJ41" s="159"/>
      <c r="AK41" s="292" t="str">
        <f>IF('01.ข้อมูลเบื้องต้น'!$B$14="","",IF('3.คีย์เทอม1 mlp'!$B41="","",'01.ข้อมูลเบื้องต้น'!$B$14))</f>
        <v/>
      </c>
      <c r="AL41" s="291" t="str">
        <f>IF('01.ข้อมูลเบื้องต้น'!$C$14="","",IF('3.คีย์เทอม1 mlp'!$B41="","",'01.ข้อมูลเบื้องต้น'!$C$14))</f>
        <v/>
      </c>
      <c r="AM41" s="292" t="str">
        <f>IF('01.ข้อมูลเบื้องต้น'!$D$14="","",IF('3.คีย์เทอม1 mlp'!$B41="","",'01.ข้อมูลเบื้องต้น'!$D$14))</f>
        <v/>
      </c>
      <c r="AN41" s="287">
        <v>87</v>
      </c>
      <c r="AO41" s="159"/>
      <c r="AP41" s="292" t="str">
        <f>IF('01.ข้อมูลเบื้องต้น'!$B$15="","",IF('3.คีย์เทอม1 mlp'!$B41="","",'01.ข้อมูลเบื้องต้น'!$B$15))</f>
        <v/>
      </c>
      <c r="AQ41" s="291" t="str">
        <f>IF('01.ข้อมูลเบื้องต้น'!$C$15="","",IF('3.คีย์เทอม1 mlp'!$B41="","",'01.ข้อมูลเบื้องต้น'!$C$15))</f>
        <v/>
      </c>
      <c r="AR41" s="292" t="str">
        <f>IF('01.ข้อมูลเบื้องต้น'!$D$15="","",IF('3.คีย์เทอม1 mlp'!$B41="","",'01.ข้อมูลเบื้องต้น'!$D$15))</f>
        <v/>
      </c>
      <c r="AS41" s="287">
        <v>88</v>
      </c>
      <c r="AT41" s="159"/>
      <c r="AU41" s="292" t="str">
        <f>IF('01.ข้อมูลเบื้องต้น'!$B$16="","",IF('3.คีย์เทอม1 mlp'!$B41="","",'01.ข้อมูลเบื้องต้น'!$B$16))</f>
        <v/>
      </c>
      <c r="AV41" s="291" t="str">
        <f>IF('01.ข้อมูลเบื้องต้น'!$C$16="","",IF('3.คีย์เทอม1 mlp'!$B41="","",'01.ข้อมูลเบื้องต้น'!$C$16))</f>
        <v/>
      </c>
      <c r="AW41" s="292" t="str">
        <f>IF('01.ข้อมูลเบื้องต้น'!$D$16="","",IF('3.คีย์เทอม1 mlp'!$B41="","",'01.ข้อมูลเบื้องต้น'!$D$16))</f>
        <v/>
      </c>
      <c r="AX41" s="286">
        <v>96</v>
      </c>
      <c r="AY41" s="160"/>
      <c r="AZ41" s="292" t="str">
        <f>IF('01.ข้อมูลเบื้องต้น'!$B$17="","",IF('3.คีย์เทอม1 mlp'!$B41="","",'01.ข้อมูลเบื้องต้น'!$B$17))</f>
        <v/>
      </c>
      <c r="BA41" s="291" t="str">
        <f>IF('01.ข้อมูลเบื้องต้น'!$C$17="","",IF('3.คีย์เทอม1 mlp'!$B41="","",'01.ข้อมูลเบื้องต้น'!$C$17))</f>
        <v/>
      </c>
      <c r="BB41" s="292" t="str">
        <f>IF('01.ข้อมูลเบื้องต้น'!$D$17="","",IF('3.คีย์เทอม1 mlp'!$B41="","",'01.ข้อมูลเบื้องต้น'!$D$17))</f>
        <v/>
      </c>
      <c r="BC41" s="286"/>
      <c r="BD41" s="160"/>
      <c r="BE41" s="292" t="str">
        <f>IF('01.ข้อมูลเบื้องต้น'!$B$19="","",IF('3.คีย์เทอม1 mlp'!$B41="","",'01.ข้อมูลเบื้องต้น'!$B$19))</f>
        <v/>
      </c>
      <c r="BF41" s="291" t="str">
        <f>IF('01.ข้อมูลเบื้องต้น'!$C$19="","",IF('3.คีย์เทอม1 mlp'!$B41="","",'01.ข้อมูลเบื้องต้น'!$C$19))</f>
        <v/>
      </c>
      <c r="BG41" s="292" t="str">
        <f>IF('01.ข้อมูลเบื้องต้น'!$D$19="","",IF('3.คีย์เทอม1 mlp'!$B41="","",'01.ข้อมูลเบื้องต้น'!$D$19))</f>
        <v/>
      </c>
      <c r="BH41" s="286">
        <v>89</v>
      </c>
      <c r="BI41" s="160"/>
      <c r="BJ41" s="292" t="str">
        <f>IF('01.ข้อมูลเบื้องต้น'!$B$20="","",IF('3.คีย์เทอม1 mlp'!$B41="","",'01.ข้อมูลเบื้องต้น'!$B$20))</f>
        <v/>
      </c>
      <c r="BK41" s="291" t="str">
        <f>IF('01.ข้อมูลเบื้องต้น'!$C$20="","",IF('3.คีย์เทอม1 mlp'!$B41="","",'01.ข้อมูลเบื้องต้น'!$C$20))</f>
        <v/>
      </c>
      <c r="BL41" s="292" t="str">
        <f>IF('01.ข้อมูลเบื้องต้น'!$D$20="","",IF('3.คีย์เทอม1 mlp'!$B41="","",'01.ข้อมูลเบื้องต้น'!$D$20))</f>
        <v/>
      </c>
      <c r="BM41" s="286"/>
      <c r="BN41" s="159"/>
      <c r="BO41" s="292" t="str">
        <f>IF('01.ข้อมูลเบื้องต้น'!$B$21="","",IF('3.คีย์เทอม1 mlp'!$B41="","",'01.ข้อมูลเบื้องต้น'!$B$21))</f>
        <v/>
      </c>
      <c r="BP41" s="291" t="str">
        <f>IF('01.ข้อมูลเบื้องต้น'!$C$21="","",IF('3.คีย์เทอม1 mlp'!$B41="","",'01.ข้อมูลเบื้องต้น'!$C$21))</f>
        <v/>
      </c>
      <c r="BQ41" s="292" t="str">
        <f>IF('01.ข้อมูลเบื้องต้น'!$D$21="","",IF('3.คีย์เทอม1 mlp'!$B41="","",'01.ข้อมูลเบื้องต้น'!$D$21))</f>
        <v/>
      </c>
      <c r="BR41" s="286"/>
      <c r="BS41" s="160"/>
      <c r="BT41" s="292" t="str">
        <f>IF('01.ข้อมูลเบื้องต้น'!$B$22="","",IF('3.คีย์เทอม1 mlp'!$B41="","",'01.ข้อมูลเบื้องต้น'!$B$22))</f>
        <v/>
      </c>
      <c r="BU41" s="291" t="str">
        <f>IF('01.ข้อมูลเบื้องต้น'!$C$22="","",IF('3.คีย์เทอม1 mlp'!$B41="","",'01.ข้อมูลเบื้องต้น'!$C$22))</f>
        <v/>
      </c>
      <c r="BV41" s="292" t="str">
        <f>IF('01.ข้อมูลเบื้องต้น'!$D$22="","",IF('3.คีย์เทอม1 mlp'!$B41="","",'01.ข้อมูลเบื้องต้น'!$D$22))</f>
        <v/>
      </c>
      <c r="BW41" s="286"/>
      <c r="BX41" s="160"/>
      <c r="BY41" s="292" t="str">
        <f>IF('01.ข้อมูลเบื้องต้น'!$B$23="","",IF('3.คีย์เทอม1 mlp'!$B41="","",'01.ข้อมูลเบื้องต้น'!$B$23))</f>
        <v/>
      </c>
      <c r="BZ41" s="291" t="str">
        <f>IF('01.ข้อมูลเบื้องต้น'!$C$23="","",IF('3.คีย์เทอม1 mlp'!$B41="","",'01.ข้อมูลเบื้องต้น'!$C$23))</f>
        <v/>
      </c>
      <c r="CA41" s="292" t="str">
        <f>IF('01.ข้อมูลเบื้องต้น'!$D$23="","",IF('3.คีย์เทอม1 mlp'!$B41="","",'01.ข้อมูลเบื้องต้น'!$D$23))</f>
        <v/>
      </c>
      <c r="CB41" s="286"/>
      <c r="CC41" s="160"/>
      <c r="CD41" s="292" t="str">
        <f>IF('01.ข้อมูลเบื้องต้น'!$B$24="","",IF('3.คีย์เทอม1 mlp'!$B41="","",'01.ข้อมูลเบื้องต้น'!$B$24))</f>
        <v/>
      </c>
      <c r="CE41" s="291" t="str">
        <f>IF('01.ข้อมูลเบื้องต้น'!$C$24="","",IF('3.คีย์เทอม1 mlp'!$B41="","",'01.ข้อมูลเบื้องต้น'!$C$24))</f>
        <v/>
      </c>
      <c r="CF41" s="292" t="str">
        <f>IF('01.ข้อมูลเบื้องต้น'!$D$24="","",IF('3.คีย์เทอม1 mlp'!$B41="","",'01.ข้อมูลเบื้องต้น'!$D$24))</f>
        <v/>
      </c>
      <c r="CG41" s="286"/>
      <c r="CH41" s="160"/>
      <c r="CI41" s="292" t="str">
        <f>IF('01.ข้อมูลเบื้องต้น'!$B$25="","",IF('3.คีย์เทอม1 mlp'!$B41="","",'01.ข้อมูลเบื้องต้น'!$B$25))</f>
        <v/>
      </c>
      <c r="CJ41" s="291" t="str">
        <f>IF('01.ข้อมูลเบื้องต้น'!$C$25="","",IF('3.คีย์เทอม1 mlp'!$B41="","",'01.ข้อมูลเบื้องต้น'!$C$25))</f>
        <v/>
      </c>
      <c r="CK41" s="292" t="str">
        <f>IF('01.ข้อมูลเบื้องต้น'!$D$25="","",IF('3.คีย์เทอม1 mlp'!$B41="","",'01.ข้อมูลเบื้องต้น'!$D$25))</f>
        <v/>
      </c>
      <c r="CL41" s="286"/>
      <c r="CM41" s="160"/>
      <c r="CN41" s="292" t="str">
        <f>IF('01.ข้อมูลเบื้องต้น'!$B$26="","",IF('3.คีย์เทอม1 mlp'!$B41="","",'01.ข้อมูลเบื้องต้น'!$B$26))</f>
        <v/>
      </c>
      <c r="CO41" s="291" t="str">
        <f>IF('01.ข้อมูลเบื้องต้น'!$C$26="","",IF('3.คีย์เทอม1 mlp'!$B41="","",'01.ข้อมูลเบื้องต้น'!$C$26))</f>
        <v/>
      </c>
      <c r="CP41" s="292" t="str">
        <f>IF('01.ข้อมูลเบื้องต้น'!$D$26="","",IF('3.คีย์เทอม1 mlp'!$B41="","",'01.ข้อมูลเบื้องต้น'!$D$26))</f>
        <v/>
      </c>
      <c r="CQ41" s="286"/>
      <c r="CR41" s="160"/>
      <c r="CS41" s="292" t="str">
        <f>IF('01.ข้อมูลเบื้องต้น'!$B$27="","",IF('3.คีย์เทอม1 mlp'!$B41="","",'01.ข้อมูลเบื้องต้น'!$B$27))</f>
        <v/>
      </c>
      <c r="CT41" s="291" t="str">
        <f>IF('01.ข้อมูลเบื้องต้น'!$C$27="","",IF('3.คีย์เทอม1 mlp'!$B41="","",'01.ข้อมูลเบื้องต้น'!$C$27))</f>
        <v/>
      </c>
      <c r="CU41" s="292" t="str">
        <f>IF('01.ข้อมูลเบื้องต้น'!$D$27="","",IF('3.คีย์เทอม1 mlp'!$B41="","",'01.ข้อมูลเบื้องต้น'!$D$27))</f>
        <v/>
      </c>
      <c r="CV41" s="286"/>
      <c r="CW41" s="160"/>
      <c r="CX41" s="292" t="str">
        <f>IF('01.ข้อมูลเบื้องต้น'!$B$28="","",IF('3.คีย์เทอม1 mlp'!$B41="","",'01.ข้อมูลเบื้องต้น'!$B$28))</f>
        <v/>
      </c>
      <c r="CY41" s="291" t="str">
        <f>IF('01.ข้อมูลเบื้องต้น'!$C$28="","",IF('3.คีย์เทอม1 mlp'!$B41="","",'01.ข้อมูลเบื้องต้น'!$C$28))</f>
        <v/>
      </c>
      <c r="CZ41" s="292" t="str">
        <f>IF('01.ข้อมูลเบื้องต้น'!$D$28="","",IF('3.คีย์เทอม1 mlp'!$B41="","",'01.ข้อมูลเบื้องต้น'!$D$28))</f>
        <v/>
      </c>
      <c r="DA41" s="286"/>
      <c r="DB41" s="160"/>
      <c r="DC41" s="288">
        <f t="shared" si="3"/>
        <v>896</v>
      </c>
      <c r="DD41" s="152">
        <f t="shared" si="4"/>
        <v>89.6</v>
      </c>
      <c r="DE41" s="293">
        <f>IF('2.ชื่อนักเรียน'!R43="มส","มส",IF('2.ชื่อนักเรียน'!R43="ย้าย","ย้าย",IF('2.ชื่อนักเรียน'!R43="ร","ร",IF(DD41="","",RANK(DD41,$DD$9:$DD$53,0)))))</f>
        <v>3</v>
      </c>
      <c r="DF41" s="293">
        <f t="shared" si="5"/>
        <v>10</v>
      </c>
      <c r="DH41" s="320" t="str">
        <f>IF('2.ชื่อนักเรียน'!$R43=",มส","มส",IF($DC41="","",IF(DH$5="","",IF(DH$5="SBMLD",SUM($BH41,$BM41,$BR41,$BW41,$CB41,$CG41,$CL41,$CQ41,$CV41,$DA41),$BH41))))</f>
        <v/>
      </c>
      <c r="DI41" s="299" t="str">
        <f>IF('2.ชื่อนักเรียน'!$R43=",มส","มส",IF($DH41="","",IF(DH$5="","",IF(DH$5="SBMLD",SUM($BI41,$BN41,$BS41,$BX41,$CC41,$CH41,$CM41,$CR41,$CW41,$DB41),$BI41))))</f>
        <v/>
      </c>
      <c r="DJ41" s="299" t="str">
        <f t="shared" si="6"/>
        <v/>
      </c>
      <c r="DK41" s="321" t="str">
        <f>IF('2.ชื่อนักเรียน'!$R43=",มส","มส",IF($DC41="","",IF(DK$5="","",IF(DK$5="SBMLD",SUM($BM41,$BR41,$BW41,$CB41,$CG41,$CL41,$CQ41,$CV41,$DA41),$BM41))))</f>
        <v/>
      </c>
      <c r="DL41" s="299" t="str">
        <f>IF('2.ชื่อนักเรียน'!$R43=",มส","มส",IF($DK41="","",IF(DK$5="","",IF(DK$5="SBMLD",SUM($BN41,$BS41,$BX41,$CC41,$CH41,$CM41,$CR41,$CW41,$DB41),$BN41))))</f>
        <v/>
      </c>
      <c r="DM41" s="299" t="str">
        <f t="shared" si="7"/>
        <v/>
      </c>
      <c r="DN41" s="321" t="str">
        <f>IF('2.ชื่อนักเรียน'!$R43=",มส","มส",IF($DC41="","",IF(DN$5="","",IF(DN$5="SBMLD",SUM($BR41,$BW41,$CB41,$CG41,$CL41,$CQ41,$CV41,$DA41),$BR41))))</f>
        <v/>
      </c>
      <c r="DO41" s="299" t="str">
        <f>IF('2.ชื่อนักเรียน'!$R43=",มส","มส",IF($DN41="","",IF(DN$5="","",IF(DN$5="SBMLD",SUM($BS41,$BX41,$CC41,$CH41,$CM41,$CR41,$CW41,$DB41),$BS41))))</f>
        <v/>
      </c>
      <c r="DP41" s="299" t="str">
        <f t="shared" si="8"/>
        <v/>
      </c>
      <c r="DQ41" s="321" t="str">
        <f>IF('2.ชื่อนักเรียน'!$R43=",มส","มส",IF($DC41="","",IF(DQ$5="","",IF(DQ$5="SBMLD",SUM($BW41,$CB41,$CG41,$CL41,$CQ41,$CV41,$DA41),$BW41))))</f>
        <v/>
      </c>
      <c r="DR41" s="299" t="str">
        <f>IF('2.ชื่อนักเรียน'!$R43=",มส","มส",IF($DQ41="","",IF(DQ$5="","",IF(DQ$5="SBMLD",SUM($BX41,$CC41,$CH41,$CM41,$CR41,$CW41,$DB41),$BX41))))</f>
        <v/>
      </c>
      <c r="DS41" s="299" t="str">
        <f t="shared" si="9"/>
        <v/>
      </c>
      <c r="DT41" s="299" t="str">
        <f>IF('2.ชื่อนักเรียน'!$R43=",มส","มส",IF($DC41="","",IF(DT$5="","",IF(DT$5="SBMLD",SUM($CB41,$CG41,$CL41,$CQ41,$CV41,$DA41),$CB41))))</f>
        <v/>
      </c>
      <c r="DU41" s="299" t="str">
        <f>IF('2.ชื่อนักเรียน'!$R43=",มส","มส",IF($DT41="","",IF(DT$5="","",IF(DT$5="SBMLD",SUM($CC41,$CH41,$CM41,$CR41,$CW41,$DB41),$CC41))))</f>
        <v/>
      </c>
      <c r="DV41" s="299" t="str">
        <f t="shared" si="10"/>
        <v/>
      </c>
      <c r="DW41" s="321" t="str">
        <f>IF('2.ชื่อนักเรียน'!$R43=",มส","มส",IF($DC41="","",IF(DW$5="","",IF(DW$5="SBMLD",SUM($CG41,$CL41,$CQ41,$CV41,$DA41),$CG41))))</f>
        <v/>
      </c>
      <c r="DX41" s="321" t="str">
        <f>IF('2.ชื่อนักเรียน'!$R43=",มส","มส",IF($DW41="","",IF(DW$5="","",IF(DW$5="SBMLD",SUM($CH41,$CM41,$CR41,$CW41,$DB41),$CH41))))</f>
        <v/>
      </c>
      <c r="DY41" s="299" t="str">
        <f t="shared" si="11"/>
        <v/>
      </c>
    </row>
    <row r="42" spans="1:129" s="102" customFormat="1" ht="17.25" customHeight="1" x14ac:dyDescent="0.25">
      <c r="A42" s="278">
        <v>34</v>
      </c>
      <c r="B42" s="278" t="str">
        <f>IF('2.ชื่อนักเรียน'!E44="","",CONCATENATE('2.ชื่อนักเรียน'!E44,'2.ชื่อนักเรียน'!F44,'2.ชื่อนักเรียน'!G44,'2.ชื่อนักเรียน'!H44,'2.ชื่อนักเรียน'!I44,'2.ชื่อนักเรียน'!J44,'2.ชื่อนักเรียน'!K44,'2.ชื่อนักเรียน'!L44,'2.ชื่อนักเรียน'!M44,'2.ชื่อนักเรียน'!N44,'2.ชื่อนักเรียน'!O44,'2.ชื่อนักเรียน'!P44,'2.ชื่อนักเรียน'!Q44))</f>
        <v/>
      </c>
      <c r="C42" s="463" t="str">
        <f>IF('2.ชื่อนักเรียน'!B44="","",'2.ชื่อนักเรียน'!B44)</f>
        <v/>
      </c>
      <c r="D42" s="291" t="str">
        <f>IF('2.ชื่อนักเรียน'!C44="","",CONCATENATE(TRIM('2.ชื่อนักเรียน'!C44),"  ",'2.ชื่อนักเรียน'!D44))</f>
        <v/>
      </c>
      <c r="E42" s="292" t="str">
        <f>IF(B42="","",IF('01.ข้อมูลเบื้องต้น'!$J$2="","",'01.ข้อมูลเบื้องต้น'!$J$2))</f>
        <v/>
      </c>
      <c r="F42" s="291" t="str">
        <f>IF(B42="","",IF('01.ข้อมูลเบื้องต้น'!$K$4="","",'01.ข้อมูลเบื้องต้น'!$K$4))</f>
        <v/>
      </c>
      <c r="G42" s="292" t="str">
        <f>IF('01.ข้อมูลเบื้องต้น'!$B$36="","",IF('3.คีย์เทอม1 mlp'!$B42="","",'01.ข้อมูลเบื้องต้น'!$B$36))</f>
        <v/>
      </c>
      <c r="H42" s="291" t="str">
        <f>IF('01.ข้อมูลเบื้องต้น'!$C$36="","",IF('3.คีย์เทอม1 mlp'!$B42="","",'01.ข้อมูลเบื้องต้น'!$C$36))</f>
        <v/>
      </c>
      <c r="I42" s="292" t="str">
        <f>IF('01.ข้อมูลเบื้องต้น'!$D$36="","",IF('3.คีย์เทอม1 mlp'!$B42="","",'01.ข้อมูลเบื้องต้น'!$D$36))</f>
        <v/>
      </c>
      <c r="J42" s="286">
        <v>85</v>
      </c>
      <c r="K42" s="160"/>
      <c r="L42" s="292" t="str">
        <f>IF('01.ข้อมูลเบื้องต้น'!$B$37="","",IF('3.คีย์เทอม1 mlp'!$B42="","",'01.ข้อมูลเบื้องต้น'!$B$37))</f>
        <v/>
      </c>
      <c r="M42" s="291" t="str">
        <f>IF('01.ข้อมูลเบื้องต้น'!$C$37="","",IF('3.คีย์เทอม1 mlp'!$B42="","",'01.ข้อมูลเบื้องต้น'!$C$37))</f>
        <v/>
      </c>
      <c r="N42" s="292" t="str">
        <f>IF('01.ข้อมูลเบื้องต้น'!$D$37="","",IF('3.คีย์เทอม1 mlp'!$B42="","",'01.ข้อมูลเบื้องต้น'!$D$37))</f>
        <v/>
      </c>
      <c r="O42" s="286">
        <v>67</v>
      </c>
      <c r="P42" s="160"/>
      <c r="Q42" s="292" t="str">
        <f>IF('01.ข้อมูลเบื้องต้น'!$B$10="","",IF('3.คีย์เทอม1 mlp'!$B42="","",'01.ข้อมูลเบื้องต้น'!$B$10))</f>
        <v/>
      </c>
      <c r="R42" s="291" t="str">
        <f>IF('01.ข้อมูลเบื้องต้น'!$C$10="","",IF('3.คีย์เทอม1 mlp'!$B42="","",'01.ข้อมูลเบื้องต้น'!$C$10))</f>
        <v/>
      </c>
      <c r="S42" s="292" t="str">
        <f>IF('01.ข้อมูลเบื้องต้น'!$D$10="","",IF('3.คีย์เทอม1 mlp'!$B42="","",'01.ข้อมูลเบื้องต้น'!$D$10))</f>
        <v/>
      </c>
      <c r="T42" s="286">
        <v>81</v>
      </c>
      <c r="U42" s="160"/>
      <c r="V42" s="292" t="str">
        <f>IF('01.ข้อมูลเบื้องต้น'!$B$11="","",IF('3.คีย์เทอม1 mlp'!$B42="","",'01.ข้อมูลเบื้องต้น'!$B$11))</f>
        <v/>
      </c>
      <c r="W42" s="291" t="str">
        <f>IF('01.ข้อมูลเบื้องต้น'!$C$11="","",IF('3.คีย์เทอม1 mlp'!$B42="","",'01.ข้อมูลเบื้องต้น'!$C$11))</f>
        <v/>
      </c>
      <c r="X42" s="292" t="str">
        <f>IF('01.ข้อมูลเบื้องต้น'!$D$11="","",IF('3.คีย์เทอม1 mlp'!$B42="","",'01.ข้อมูลเบื้องต้น'!$D$11))</f>
        <v/>
      </c>
      <c r="Y42" s="286">
        <v>81</v>
      </c>
      <c r="Z42" s="160"/>
      <c r="AA42" s="292" t="str">
        <f>IF('01.ข้อมูลเบื้องต้น'!$B$12="","",IF('3.คีย์เทอม1 mlp'!$B42="","",'01.ข้อมูลเบื้องต้น'!$B$12))</f>
        <v/>
      </c>
      <c r="AB42" s="291" t="str">
        <f>IF('01.ข้อมูลเบื้องต้น'!$C$12="","",IF('3.คีย์เทอม1 mlp'!$B42="","",'01.ข้อมูลเบื้องต้น'!$C$12))</f>
        <v/>
      </c>
      <c r="AC42" s="292" t="str">
        <f>IF('01.ข้อมูลเบื้องต้น'!$D$12="","",IF('3.คีย์เทอม1 mlp'!$B42="","",'01.ข้อมูลเบื้องต้น'!$D$12))</f>
        <v/>
      </c>
      <c r="AD42" s="286">
        <v>82</v>
      </c>
      <c r="AE42" s="160"/>
      <c r="AF42" s="292" t="str">
        <f>IF('01.ข้อมูลเบื้องต้น'!$B$13="","",IF('3.คีย์เทอม1 mlp'!$B42="","",'01.ข้อมูลเบื้องต้น'!$B$13))</f>
        <v/>
      </c>
      <c r="AG42" s="291" t="str">
        <f>IF('01.ข้อมูลเบื้องต้น'!$C$13="","",IF('3.คีย์เทอม1 mlp'!$B42="","",'01.ข้อมูลเบื้องต้น'!$C$13))</f>
        <v/>
      </c>
      <c r="AH42" s="292" t="str">
        <f>IF('01.ข้อมูลเบื้องต้น'!$D$13="","",IF('3.คีย์เทอม1 mlp'!$B42="","",'01.ข้อมูลเบื้องต้น'!$D$13))</f>
        <v/>
      </c>
      <c r="AI42" s="286">
        <v>93</v>
      </c>
      <c r="AJ42" s="160"/>
      <c r="AK42" s="292" t="str">
        <f>IF('01.ข้อมูลเบื้องต้น'!$B$14="","",IF('3.คีย์เทอม1 mlp'!$B42="","",'01.ข้อมูลเบื้องต้น'!$B$14))</f>
        <v/>
      </c>
      <c r="AL42" s="291" t="str">
        <f>IF('01.ข้อมูลเบื้องต้น'!$C$14="","",IF('3.คีย์เทอม1 mlp'!$B42="","",'01.ข้อมูลเบื้องต้น'!$C$14))</f>
        <v/>
      </c>
      <c r="AM42" s="292" t="str">
        <f>IF('01.ข้อมูลเบื้องต้น'!$D$14="","",IF('3.คีย์เทอม1 mlp'!$B42="","",'01.ข้อมูลเบื้องต้น'!$D$14))</f>
        <v/>
      </c>
      <c r="AN42" s="286">
        <v>87</v>
      </c>
      <c r="AO42" s="160"/>
      <c r="AP42" s="292" t="str">
        <f>IF('01.ข้อมูลเบื้องต้น'!$B$15="","",IF('3.คีย์เทอม1 mlp'!$B42="","",'01.ข้อมูลเบื้องต้น'!$B$15))</f>
        <v/>
      </c>
      <c r="AQ42" s="291" t="str">
        <f>IF('01.ข้อมูลเบื้องต้น'!$C$15="","",IF('3.คีย์เทอม1 mlp'!$B42="","",'01.ข้อมูลเบื้องต้น'!$C$15))</f>
        <v/>
      </c>
      <c r="AR42" s="292" t="str">
        <f>IF('01.ข้อมูลเบื้องต้น'!$D$15="","",IF('3.คีย์เทอม1 mlp'!$B42="","",'01.ข้อมูลเบื้องต้น'!$D$15))</f>
        <v/>
      </c>
      <c r="AS42" s="287">
        <v>87</v>
      </c>
      <c r="AT42" s="160"/>
      <c r="AU42" s="292" t="str">
        <f>IF('01.ข้อมูลเบื้องต้น'!$B$16="","",IF('3.คีย์เทอม1 mlp'!$B42="","",'01.ข้อมูลเบื้องต้น'!$B$16))</f>
        <v/>
      </c>
      <c r="AV42" s="291" t="str">
        <f>IF('01.ข้อมูลเบื้องต้น'!$C$16="","",IF('3.คีย์เทอม1 mlp'!$B42="","",'01.ข้อมูลเบื้องต้น'!$C$16))</f>
        <v/>
      </c>
      <c r="AW42" s="292" t="str">
        <f>IF('01.ข้อมูลเบื้องต้น'!$D$16="","",IF('3.คีย์เทอม1 mlp'!$B42="","",'01.ข้อมูลเบื้องต้น'!$D$16))</f>
        <v/>
      </c>
      <c r="AX42" s="286">
        <v>90</v>
      </c>
      <c r="AY42" s="160"/>
      <c r="AZ42" s="292" t="str">
        <f>IF('01.ข้อมูลเบื้องต้น'!$B$17="","",IF('3.คีย์เทอม1 mlp'!$B42="","",'01.ข้อมูลเบื้องต้น'!$B$17))</f>
        <v/>
      </c>
      <c r="BA42" s="291" t="str">
        <f>IF('01.ข้อมูลเบื้องต้น'!$C$17="","",IF('3.คีย์เทอม1 mlp'!$B42="","",'01.ข้อมูลเบื้องต้น'!$C$17))</f>
        <v/>
      </c>
      <c r="BB42" s="292" t="str">
        <f>IF('01.ข้อมูลเบื้องต้น'!$D$17="","",IF('3.คีย์เทอม1 mlp'!$B42="","",'01.ข้อมูลเบื้องต้น'!$D$17))</f>
        <v/>
      </c>
      <c r="BC42" s="286"/>
      <c r="BD42" s="160"/>
      <c r="BE42" s="292" t="str">
        <f>IF('01.ข้อมูลเบื้องต้น'!$B$19="","",IF('3.คีย์เทอม1 mlp'!$B42="","",'01.ข้อมูลเบื้องต้น'!$B$19))</f>
        <v/>
      </c>
      <c r="BF42" s="291" t="str">
        <f>IF('01.ข้อมูลเบื้องต้น'!$C$19="","",IF('3.คีย์เทอม1 mlp'!$B42="","",'01.ข้อมูลเบื้องต้น'!$C$19))</f>
        <v/>
      </c>
      <c r="BG42" s="292" t="str">
        <f>IF('01.ข้อมูลเบื้องต้น'!$D$19="","",IF('3.คีย์เทอม1 mlp'!$B42="","",'01.ข้อมูลเบื้องต้น'!$D$19))</f>
        <v/>
      </c>
      <c r="BH42" s="286">
        <v>89</v>
      </c>
      <c r="BI42" s="160"/>
      <c r="BJ42" s="292" t="str">
        <f>IF('01.ข้อมูลเบื้องต้น'!$B$20="","",IF('3.คีย์เทอม1 mlp'!$B42="","",'01.ข้อมูลเบื้องต้น'!$B$20))</f>
        <v/>
      </c>
      <c r="BK42" s="291" t="str">
        <f>IF('01.ข้อมูลเบื้องต้น'!$C$20="","",IF('3.คีย์เทอม1 mlp'!$B42="","",'01.ข้อมูลเบื้องต้น'!$C$20))</f>
        <v/>
      </c>
      <c r="BL42" s="292" t="str">
        <f>IF('01.ข้อมูลเบื้องต้น'!$D$20="","",IF('3.คีย์เทอม1 mlp'!$B42="","",'01.ข้อมูลเบื้องต้น'!$D$20))</f>
        <v/>
      </c>
      <c r="BM42" s="287"/>
      <c r="BN42" s="160"/>
      <c r="BO42" s="292" t="str">
        <f>IF('01.ข้อมูลเบื้องต้น'!$B$21="","",IF('3.คีย์เทอม1 mlp'!$B42="","",'01.ข้อมูลเบื้องต้น'!$B$21))</f>
        <v/>
      </c>
      <c r="BP42" s="291" t="str">
        <f>IF('01.ข้อมูลเบื้องต้น'!$C$21="","",IF('3.คีย์เทอม1 mlp'!$B42="","",'01.ข้อมูลเบื้องต้น'!$C$21))</f>
        <v/>
      </c>
      <c r="BQ42" s="292" t="str">
        <f>IF('01.ข้อมูลเบื้องต้น'!$D$21="","",IF('3.คีย์เทอม1 mlp'!$B42="","",'01.ข้อมูลเบื้องต้น'!$D$21))</f>
        <v/>
      </c>
      <c r="BR42" s="286"/>
      <c r="BS42" s="160"/>
      <c r="BT42" s="292" t="str">
        <f>IF('01.ข้อมูลเบื้องต้น'!$B$22="","",IF('3.คีย์เทอม1 mlp'!$B42="","",'01.ข้อมูลเบื้องต้น'!$B$22))</f>
        <v/>
      </c>
      <c r="BU42" s="291" t="str">
        <f>IF('01.ข้อมูลเบื้องต้น'!$C$22="","",IF('3.คีย์เทอม1 mlp'!$B42="","",'01.ข้อมูลเบื้องต้น'!$C$22))</f>
        <v/>
      </c>
      <c r="BV42" s="292" t="str">
        <f>IF('01.ข้อมูลเบื้องต้น'!$D$22="","",IF('3.คีย์เทอม1 mlp'!$B42="","",'01.ข้อมูลเบื้องต้น'!$D$22))</f>
        <v/>
      </c>
      <c r="BW42" s="286"/>
      <c r="BX42" s="160"/>
      <c r="BY42" s="292" t="str">
        <f>IF('01.ข้อมูลเบื้องต้น'!$B$23="","",IF('3.คีย์เทอม1 mlp'!$B42="","",'01.ข้อมูลเบื้องต้น'!$B$23))</f>
        <v/>
      </c>
      <c r="BZ42" s="291" t="str">
        <f>IF('01.ข้อมูลเบื้องต้น'!$C$23="","",IF('3.คีย์เทอม1 mlp'!$B42="","",'01.ข้อมูลเบื้องต้น'!$C$23))</f>
        <v/>
      </c>
      <c r="CA42" s="292" t="str">
        <f>IF('01.ข้อมูลเบื้องต้น'!$D$23="","",IF('3.คีย์เทอม1 mlp'!$B42="","",'01.ข้อมูลเบื้องต้น'!$D$23))</f>
        <v/>
      </c>
      <c r="CB42" s="286"/>
      <c r="CC42" s="160"/>
      <c r="CD42" s="292" t="str">
        <f>IF('01.ข้อมูลเบื้องต้น'!$B$24="","",IF('3.คีย์เทอม1 mlp'!$B42="","",'01.ข้อมูลเบื้องต้น'!$B$24))</f>
        <v/>
      </c>
      <c r="CE42" s="291" t="str">
        <f>IF('01.ข้อมูลเบื้องต้น'!$C$24="","",IF('3.คีย์เทอม1 mlp'!$B42="","",'01.ข้อมูลเบื้องต้น'!$C$24))</f>
        <v/>
      </c>
      <c r="CF42" s="292" t="str">
        <f>IF('01.ข้อมูลเบื้องต้น'!$D$24="","",IF('3.คีย์เทอม1 mlp'!$B42="","",'01.ข้อมูลเบื้องต้น'!$D$24))</f>
        <v/>
      </c>
      <c r="CG42" s="286"/>
      <c r="CH42" s="160"/>
      <c r="CI42" s="292" t="str">
        <f>IF('01.ข้อมูลเบื้องต้น'!$B$25="","",IF('3.คีย์เทอม1 mlp'!$B42="","",'01.ข้อมูลเบื้องต้น'!$B$25))</f>
        <v/>
      </c>
      <c r="CJ42" s="291" t="str">
        <f>IF('01.ข้อมูลเบื้องต้น'!$C$25="","",IF('3.คีย์เทอม1 mlp'!$B42="","",'01.ข้อมูลเบื้องต้น'!$C$25))</f>
        <v/>
      </c>
      <c r="CK42" s="292" t="str">
        <f>IF('01.ข้อมูลเบื้องต้น'!$D$25="","",IF('3.คีย์เทอม1 mlp'!$B42="","",'01.ข้อมูลเบื้องต้น'!$D$25))</f>
        <v/>
      </c>
      <c r="CL42" s="286"/>
      <c r="CM42" s="160"/>
      <c r="CN42" s="292" t="str">
        <f>IF('01.ข้อมูลเบื้องต้น'!$B$26="","",IF('3.คีย์เทอม1 mlp'!$B42="","",'01.ข้อมูลเบื้องต้น'!$B$26))</f>
        <v/>
      </c>
      <c r="CO42" s="291" t="str">
        <f>IF('01.ข้อมูลเบื้องต้น'!$C$26="","",IF('3.คีย์เทอม1 mlp'!$B42="","",'01.ข้อมูลเบื้องต้น'!$C$26))</f>
        <v/>
      </c>
      <c r="CP42" s="292" t="str">
        <f>IF('01.ข้อมูลเบื้องต้น'!$D$26="","",IF('3.คีย์เทอม1 mlp'!$B42="","",'01.ข้อมูลเบื้องต้น'!$D$26))</f>
        <v/>
      </c>
      <c r="CQ42" s="286"/>
      <c r="CR42" s="160"/>
      <c r="CS42" s="292" t="str">
        <f>IF('01.ข้อมูลเบื้องต้น'!$B$27="","",IF('3.คีย์เทอม1 mlp'!$B42="","",'01.ข้อมูลเบื้องต้น'!$B$27))</f>
        <v/>
      </c>
      <c r="CT42" s="291" t="str">
        <f>IF('01.ข้อมูลเบื้องต้น'!$C$27="","",IF('3.คีย์เทอม1 mlp'!$B42="","",'01.ข้อมูลเบื้องต้น'!$C$27))</f>
        <v/>
      </c>
      <c r="CU42" s="292" t="str">
        <f>IF('01.ข้อมูลเบื้องต้น'!$D$27="","",IF('3.คีย์เทอม1 mlp'!$B42="","",'01.ข้อมูลเบื้องต้น'!$D$27))</f>
        <v/>
      </c>
      <c r="CV42" s="286"/>
      <c r="CW42" s="160"/>
      <c r="CX42" s="292" t="str">
        <f>IF('01.ข้อมูลเบื้องต้น'!$B$28="","",IF('3.คีย์เทอม1 mlp'!$B42="","",'01.ข้อมูลเบื้องต้น'!$B$28))</f>
        <v/>
      </c>
      <c r="CY42" s="291" t="str">
        <f>IF('01.ข้อมูลเบื้องต้น'!$C$28="","",IF('3.คีย์เทอม1 mlp'!$B42="","",'01.ข้อมูลเบื้องต้น'!$C$28))</f>
        <v/>
      </c>
      <c r="CZ42" s="292" t="str">
        <f>IF('01.ข้อมูลเบื้องต้น'!$D$28="","",IF('3.คีย์เทอม1 mlp'!$B42="","",'01.ข้อมูลเบื้องต้น'!$D$28))</f>
        <v/>
      </c>
      <c r="DA42" s="286"/>
      <c r="DB42" s="160"/>
      <c r="DC42" s="288">
        <f t="shared" si="3"/>
        <v>842</v>
      </c>
      <c r="DD42" s="152">
        <f t="shared" si="4"/>
        <v>84.2</v>
      </c>
      <c r="DE42" s="293">
        <f>IF('2.ชื่อนักเรียน'!R44="มส","มส",IF('2.ชื่อนักเรียน'!R44="ย้าย","ย้าย",IF('2.ชื่อนักเรียน'!R44="ร","ร",IF(DD42="","",RANK(DD42,$DD$9:$DD$53,0)))))</f>
        <v>14</v>
      </c>
      <c r="DF42" s="293">
        <f t="shared" si="5"/>
        <v>10</v>
      </c>
      <c r="DH42" s="320" t="str">
        <f>IF('2.ชื่อนักเรียน'!$R44=",มส","มส",IF($DC42="","",IF(DH$5="","",IF(DH$5="SBMLD",SUM($BH42,$BM42,$BR42,$BW42,$CB42,$CG42,$CL42,$CQ42,$CV42,$DA42),$BH42))))</f>
        <v/>
      </c>
      <c r="DI42" s="299" t="str">
        <f>IF('2.ชื่อนักเรียน'!$R44=",มส","มส",IF($DH42="","",IF(DH$5="","",IF(DH$5="SBMLD",SUM($BI42,$BN42,$BS42,$BX42,$CC42,$CH42,$CM42,$CR42,$CW42,$DB42),$BI42))))</f>
        <v/>
      </c>
      <c r="DJ42" s="299" t="str">
        <f t="shared" si="6"/>
        <v/>
      </c>
      <c r="DK42" s="321" t="str">
        <f>IF('2.ชื่อนักเรียน'!$R44=",มส","มส",IF($DC42="","",IF(DK$5="","",IF(DK$5="SBMLD",SUM($BM42,$BR42,$BW42,$CB42,$CG42,$CL42,$CQ42,$CV42,$DA42),$BM42))))</f>
        <v/>
      </c>
      <c r="DL42" s="299" t="str">
        <f>IF('2.ชื่อนักเรียน'!$R44=",มส","มส",IF($DK42="","",IF(DK$5="","",IF(DK$5="SBMLD",SUM($BN42,$BS42,$BX42,$CC42,$CH42,$CM42,$CR42,$CW42,$DB42),$BN42))))</f>
        <v/>
      </c>
      <c r="DM42" s="299" t="str">
        <f t="shared" si="7"/>
        <v/>
      </c>
      <c r="DN42" s="321" t="str">
        <f>IF('2.ชื่อนักเรียน'!$R44=",มส","มส",IF($DC42="","",IF(DN$5="","",IF(DN$5="SBMLD",SUM($BR42,$BW42,$CB42,$CG42,$CL42,$CQ42,$CV42,$DA42),$BR42))))</f>
        <v/>
      </c>
      <c r="DO42" s="299" t="str">
        <f>IF('2.ชื่อนักเรียน'!$R44=",มส","มส",IF($DN42="","",IF(DN$5="","",IF(DN$5="SBMLD",SUM($BS42,$BX42,$CC42,$CH42,$CM42,$CR42,$CW42,$DB42),$BS42))))</f>
        <v/>
      </c>
      <c r="DP42" s="299" t="str">
        <f t="shared" si="8"/>
        <v/>
      </c>
      <c r="DQ42" s="321" t="str">
        <f>IF('2.ชื่อนักเรียน'!$R44=",มส","มส",IF($DC42="","",IF(DQ$5="","",IF(DQ$5="SBMLD",SUM($BW42,$CB42,$CG42,$CL42,$CQ42,$CV42,$DA42),$BW42))))</f>
        <v/>
      </c>
      <c r="DR42" s="299" t="str">
        <f>IF('2.ชื่อนักเรียน'!$R44=",มส","มส",IF($DQ42="","",IF(DQ$5="","",IF(DQ$5="SBMLD",SUM($BX42,$CC42,$CH42,$CM42,$CR42,$CW42,$DB42),$BX42))))</f>
        <v/>
      </c>
      <c r="DS42" s="299" t="str">
        <f t="shared" si="9"/>
        <v/>
      </c>
      <c r="DT42" s="299" t="str">
        <f>IF('2.ชื่อนักเรียน'!$R44=",มส","มส",IF($DC42="","",IF(DT$5="","",IF(DT$5="SBMLD",SUM($CB42,$CG42,$CL42,$CQ42,$CV42,$DA42),$CB42))))</f>
        <v/>
      </c>
      <c r="DU42" s="299" t="str">
        <f>IF('2.ชื่อนักเรียน'!$R44=",มส","มส",IF($DT42="","",IF(DT$5="","",IF(DT$5="SBMLD",SUM($CC42,$CH42,$CM42,$CR42,$CW42,$DB42),$CC42))))</f>
        <v/>
      </c>
      <c r="DV42" s="299" t="str">
        <f t="shared" si="10"/>
        <v/>
      </c>
      <c r="DW42" s="321" t="str">
        <f>IF('2.ชื่อนักเรียน'!$R44=",มส","มส",IF($DC42="","",IF(DW$5="","",IF(DW$5="SBMLD",SUM($CG42,$CL42,$CQ42,$CV42,$DA42),$CG42))))</f>
        <v/>
      </c>
      <c r="DX42" s="321" t="str">
        <f>IF('2.ชื่อนักเรียน'!$R44=",มส","มส",IF($DW42="","",IF(DW$5="","",IF(DW$5="SBMLD",SUM($CH42,$CM42,$CR42,$CW42,$DB42),$CH42))))</f>
        <v/>
      </c>
      <c r="DY42" s="299" t="str">
        <f t="shared" si="11"/>
        <v/>
      </c>
    </row>
    <row r="43" spans="1:129" s="102" customFormat="1" ht="17.25" customHeight="1" thickBot="1" x14ac:dyDescent="0.3">
      <c r="A43" s="278">
        <v>35</v>
      </c>
      <c r="B43" s="278" t="str">
        <f>IF('2.ชื่อนักเรียน'!E45="","",CONCATENATE('2.ชื่อนักเรียน'!E45,'2.ชื่อนักเรียน'!F45,'2.ชื่อนักเรียน'!G45,'2.ชื่อนักเรียน'!H45,'2.ชื่อนักเรียน'!I45,'2.ชื่อนักเรียน'!J45,'2.ชื่อนักเรียน'!K45,'2.ชื่อนักเรียน'!L45,'2.ชื่อนักเรียน'!M45,'2.ชื่อนักเรียน'!N45,'2.ชื่อนักเรียน'!O45,'2.ชื่อนักเรียน'!P45,'2.ชื่อนักเรียน'!Q45))</f>
        <v/>
      </c>
      <c r="C43" s="463" t="str">
        <f>IF('2.ชื่อนักเรียน'!B45="","",'2.ชื่อนักเรียน'!B45)</f>
        <v/>
      </c>
      <c r="D43" s="291" t="str">
        <f>IF('2.ชื่อนักเรียน'!C45="","",CONCATENATE(TRIM('2.ชื่อนักเรียน'!C45),"  ",'2.ชื่อนักเรียน'!D45))</f>
        <v/>
      </c>
      <c r="E43" s="292" t="str">
        <f>IF(B43="","",IF('01.ข้อมูลเบื้องต้น'!$J$2="","",'01.ข้อมูลเบื้องต้น'!$J$2))</f>
        <v/>
      </c>
      <c r="F43" s="291" t="str">
        <f>IF(B43="","",IF('01.ข้อมูลเบื้องต้น'!$K$4="","",'01.ข้อมูลเบื้องต้น'!$K$4))</f>
        <v/>
      </c>
      <c r="G43" s="292" t="str">
        <f>IF('01.ข้อมูลเบื้องต้น'!$B$36="","",IF('3.คีย์เทอม1 mlp'!$B43="","",'01.ข้อมูลเบื้องต้น'!$B$36))</f>
        <v/>
      </c>
      <c r="H43" s="291" t="str">
        <f>IF('01.ข้อมูลเบื้องต้น'!$C$36="","",IF('3.คีย์เทอม1 mlp'!$B43="","",'01.ข้อมูลเบื้องต้น'!$C$36))</f>
        <v/>
      </c>
      <c r="I43" s="292" t="str">
        <f>IF('01.ข้อมูลเบื้องต้น'!$D$36="","",IF('3.คีย์เทอม1 mlp'!$B43="","",'01.ข้อมูลเบื้องต้น'!$D$36))</f>
        <v/>
      </c>
      <c r="J43" s="286">
        <v>82</v>
      </c>
      <c r="K43" s="160"/>
      <c r="L43" s="292" t="str">
        <f>IF('01.ข้อมูลเบื้องต้น'!$B$37="","",IF('3.คีย์เทอม1 mlp'!$B43="","",'01.ข้อมูลเบื้องต้น'!$B$37))</f>
        <v/>
      </c>
      <c r="M43" s="291" t="str">
        <f>IF('01.ข้อมูลเบื้องต้น'!$C$37="","",IF('3.คีย์เทอม1 mlp'!$B43="","",'01.ข้อมูลเบื้องต้น'!$C$37))</f>
        <v/>
      </c>
      <c r="N43" s="292" t="str">
        <f>IF('01.ข้อมูลเบื้องต้น'!$D$37="","",IF('3.คีย์เทอม1 mlp'!$B43="","",'01.ข้อมูลเบื้องต้น'!$D$37))</f>
        <v/>
      </c>
      <c r="O43" s="287">
        <v>61</v>
      </c>
      <c r="P43" s="159"/>
      <c r="Q43" s="292" t="str">
        <f>IF('01.ข้อมูลเบื้องต้น'!$B$10="","",IF('3.คีย์เทอม1 mlp'!$B43="","",'01.ข้อมูลเบื้องต้น'!$B$10))</f>
        <v/>
      </c>
      <c r="R43" s="291" t="str">
        <f>IF('01.ข้อมูลเบื้องต้น'!$C$10="","",IF('3.คีย์เทอม1 mlp'!$B43="","",'01.ข้อมูลเบื้องต้น'!$C$10))</f>
        <v/>
      </c>
      <c r="S43" s="292" t="str">
        <f>IF('01.ข้อมูลเบื้องต้น'!$D$10="","",IF('3.คีย์เทอม1 mlp'!$B43="","",'01.ข้อมูลเบื้องต้น'!$D$10))</f>
        <v/>
      </c>
      <c r="T43" s="287">
        <v>92</v>
      </c>
      <c r="U43" s="159"/>
      <c r="V43" s="292" t="str">
        <f>IF('01.ข้อมูลเบื้องต้น'!$B$11="","",IF('3.คีย์เทอม1 mlp'!$B43="","",'01.ข้อมูลเบื้องต้น'!$B$11))</f>
        <v/>
      </c>
      <c r="W43" s="291" t="str">
        <f>IF('01.ข้อมูลเบื้องต้น'!$C$11="","",IF('3.คีย์เทอม1 mlp'!$B43="","",'01.ข้อมูลเบื้องต้น'!$C$11))</f>
        <v/>
      </c>
      <c r="X43" s="292" t="str">
        <f>IF('01.ข้อมูลเบื้องต้น'!$D$11="","",IF('3.คีย์เทอม1 mlp'!$B43="","",'01.ข้อมูลเบื้องต้น'!$D$11))</f>
        <v/>
      </c>
      <c r="Y43" s="286">
        <v>67</v>
      </c>
      <c r="Z43" s="160"/>
      <c r="AA43" s="292" t="str">
        <f>IF('01.ข้อมูลเบื้องต้น'!$B$12="","",IF('3.คีย์เทอม1 mlp'!$B43="","",'01.ข้อมูลเบื้องต้น'!$B$12))</f>
        <v/>
      </c>
      <c r="AB43" s="291" t="str">
        <f>IF('01.ข้อมูลเบื้องต้น'!$C$12="","",IF('3.คีย์เทอม1 mlp'!$B43="","",'01.ข้อมูลเบื้องต้น'!$C$12))</f>
        <v/>
      </c>
      <c r="AC43" s="292" t="str">
        <f>IF('01.ข้อมูลเบื้องต้น'!$D$12="","",IF('3.คีย์เทอม1 mlp'!$B43="","",'01.ข้อมูลเบื้องต้น'!$D$12))</f>
        <v/>
      </c>
      <c r="AD43" s="287">
        <v>79</v>
      </c>
      <c r="AE43" s="159"/>
      <c r="AF43" s="292" t="str">
        <f>IF('01.ข้อมูลเบื้องต้น'!$B$13="","",IF('3.คีย์เทอม1 mlp'!$B43="","",'01.ข้อมูลเบื้องต้น'!$B$13))</f>
        <v/>
      </c>
      <c r="AG43" s="291" t="str">
        <f>IF('01.ข้อมูลเบื้องต้น'!$C$13="","",IF('3.คีย์เทอม1 mlp'!$B43="","",'01.ข้อมูลเบื้องต้น'!$C$13))</f>
        <v/>
      </c>
      <c r="AH43" s="292" t="str">
        <f>IF('01.ข้อมูลเบื้องต้น'!$D$13="","",IF('3.คีย์เทอม1 mlp'!$B43="","",'01.ข้อมูลเบื้องต้น'!$D$13))</f>
        <v/>
      </c>
      <c r="AI43" s="287">
        <v>86</v>
      </c>
      <c r="AJ43" s="159"/>
      <c r="AK43" s="292" t="str">
        <f>IF('01.ข้อมูลเบื้องต้น'!$B$14="","",IF('3.คีย์เทอม1 mlp'!$B43="","",'01.ข้อมูลเบื้องต้น'!$B$14))</f>
        <v/>
      </c>
      <c r="AL43" s="291" t="str">
        <f>IF('01.ข้อมูลเบื้องต้น'!$C$14="","",IF('3.คีย์เทอม1 mlp'!$B43="","",'01.ข้อมูลเบื้องต้น'!$C$14))</f>
        <v/>
      </c>
      <c r="AM43" s="292" t="str">
        <f>IF('01.ข้อมูลเบื้องต้น'!$D$14="","",IF('3.คีย์เทอม1 mlp'!$B43="","",'01.ข้อมูลเบื้องต้น'!$D$14))</f>
        <v/>
      </c>
      <c r="AN43" s="287">
        <v>87</v>
      </c>
      <c r="AO43" s="159"/>
      <c r="AP43" s="292" t="str">
        <f>IF('01.ข้อมูลเบื้องต้น'!$B$15="","",IF('3.คีย์เทอม1 mlp'!$B43="","",'01.ข้อมูลเบื้องต้น'!$B$15))</f>
        <v/>
      </c>
      <c r="AQ43" s="291" t="str">
        <f>IF('01.ข้อมูลเบื้องต้น'!$C$15="","",IF('3.คีย์เทอม1 mlp'!$B43="","",'01.ข้อมูลเบื้องต้น'!$C$15))</f>
        <v/>
      </c>
      <c r="AR43" s="292" t="str">
        <f>IF('01.ข้อมูลเบื้องต้น'!$D$15="","",IF('3.คีย์เทอม1 mlp'!$B43="","",'01.ข้อมูลเบื้องต้น'!$D$15))</f>
        <v/>
      </c>
      <c r="AS43" s="287">
        <v>77</v>
      </c>
      <c r="AT43" s="159"/>
      <c r="AU43" s="292" t="str">
        <f>IF('01.ข้อมูลเบื้องต้น'!$B$16="","",IF('3.คีย์เทอม1 mlp'!$B43="","",'01.ข้อมูลเบื้องต้น'!$B$16))</f>
        <v/>
      </c>
      <c r="AV43" s="291" t="str">
        <f>IF('01.ข้อมูลเบื้องต้น'!$C$16="","",IF('3.คีย์เทอม1 mlp'!$B43="","",'01.ข้อมูลเบื้องต้น'!$C$16))</f>
        <v/>
      </c>
      <c r="AW43" s="292" t="str">
        <f>IF('01.ข้อมูลเบื้องต้น'!$D$16="","",IF('3.คีย์เทอม1 mlp'!$B43="","",'01.ข้อมูลเบื้องต้น'!$D$16))</f>
        <v/>
      </c>
      <c r="AX43" s="286">
        <v>60</v>
      </c>
      <c r="AY43" s="160"/>
      <c r="AZ43" s="292" t="str">
        <f>IF('01.ข้อมูลเบื้องต้น'!$B$17="","",IF('3.คีย์เทอม1 mlp'!$B43="","",'01.ข้อมูลเบื้องต้น'!$B$17))</f>
        <v/>
      </c>
      <c r="BA43" s="291" t="str">
        <f>IF('01.ข้อมูลเบื้องต้น'!$C$17="","",IF('3.คีย์เทอม1 mlp'!$B43="","",'01.ข้อมูลเบื้องต้น'!$C$17))</f>
        <v/>
      </c>
      <c r="BB43" s="292" t="str">
        <f>IF('01.ข้อมูลเบื้องต้น'!$D$17="","",IF('3.คีย์เทอม1 mlp'!$B43="","",'01.ข้อมูลเบื้องต้น'!$D$17))</f>
        <v/>
      </c>
      <c r="BC43" s="286"/>
      <c r="BD43" s="160"/>
      <c r="BE43" s="292" t="str">
        <f>IF('01.ข้อมูลเบื้องต้น'!$B$19="","",IF('3.คีย์เทอม1 mlp'!$B43="","",'01.ข้อมูลเบื้องต้น'!$B$19))</f>
        <v/>
      </c>
      <c r="BF43" s="291" t="str">
        <f>IF('01.ข้อมูลเบื้องต้น'!$C$19="","",IF('3.คีย์เทอม1 mlp'!$B43="","",'01.ข้อมูลเบื้องต้น'!$C$19))</f>
        <v/>
      </c>
      <c r="BG43" s="292" t="str">
        <f>IF('01.ข้อมูลเบื้องต้น'!$D$19="","",IF('3.คีย์เทอม1 mlp'!$B43="","",'01.ข้อมูลเบื้องต้น'!$D$19))</f>
        <v/>
      </c>
      <c r="BH43" s="286">
        <v>93</v>
      </c>
      <c r="BI43" s="160"/>
      <c r="BJ43" s="292" t="str">
        <f>IF('01.ข้อมูลเบื้องต้น'!$B$20="","",IF('3.คีย์เทอม1 mlp'!$B43="","",'01.ข้อมูลเบื้องต้น'!$B$20))</f>
        <v/>
      </c>
      <c r="BK43" s="291" t="str">
        <f>IF('01.ข้อมูลเบื้องต้น'!$C$20="","",IF('3.คีย์เทอม1 mlp'!$B43="","",'01.ข้อมูลเบื้องต้น'!$C$20))</f>
        <v/>
      </c>
      <c r="BL43" s="292" t="str">
        <f>IF('01.ข้อมูลเบื้องต้น'!$D$20="","",IF('3.คีย์เทอม1 mlp'!$B43="","",'01.ข้อมูลเบื้องต้น'!$D$20))</f>
        <v/>
      </c>
      <c r="BM43" s="286"/>
      <c r="BN43" s="159"/>
      <c r="BO43" s="292" t="str">
        <f>IF('01.ข้อมูลเบื้องต้น'!$B$21="","",IF('3.คีย์เทอม1 mlp'!$B43="","",'01.ข้อมูลเบื้องต้น'!$B$21))</f>
        <v/>
      </c>
      <c r="BP43" s="291" t="str">
        <f>IF('01.ข้อมูลเบื้องต้น'!$C$21="","",IF('3.คีย์เทอม1 mlp'!$B43="","",'01.ข้อมูลเบื้องต้น'!$C$21))</f>
        <v/>
      </c>
      <c r="BQ43" s="292" t="str">
        <f>IF('01.ข้อมูลเบื้องต้น'!$D$21="","",IF('3.คีย์เทอม1 mlp'!$B43="","",'01.ข้อมูลเบื้องต้น'!$D$21))</f>
        <v/>
      </c>
      <c r="BR43" s="286"/>
      <c r="BS43" s="160"/>
      <c r="BT43" s="292" t="str">
        <f>IF('01.ข้อมูลเบื้องต้น'!$B$22="","",IF('3.คีย์เทอม1 mlp'!$B43="","",'01.ข้อมูลเบื้องต้น'!$B$22))</f>
        <v/>
      </c>
      <c r="BU43" s="291" t="str">
        <f>IF('01.ข้อมูลเบื้องต้น'!$C$22="","",IF('3.คีย์เทอม1 mlp'!$B43="","",'01.ข้อมูลเบื้องต้น'!$C$22))</f>
        <v/>
      </c>
      <c r="BV43" s="292" t="str">
        <f>IF('01.ข้อมูลเบื้องต้น'!$D$22="","",IF('3.คีย์เทอม1 mlp'!$B43="","",'01.ข้อมูลเบื้องต้น'!$D$22))</f>
        <v/>
      </c>
      <c r="BW43" s="286"/>
      <c r="BX43" s="160"/>
      <c r="BY43" s="292" t="str">
        <f>IF('01.ข้อมูลเบื้องต้น'!$B$23="","",IF('3.คีย์เทอม1 mlp'!$B43="","",'01.ข้อมูลเบื้องต้น'!$B$23))</f>
        <v/>
      </c>
      <c r="BZ43" s="291" t="str">
        <f>IF('01.ข้อมูลเบื้องต้น'!$C$23="","",IF('3.คีย์เทอม1 mlp'!$B43="","",'01.ข้อมูลเบื้องต้น'!$C$23))</f>
        <v/>
      </c>
      <c r="CA43" s="292" t="str">
        <f>IF('01.ข้อมูลเบื้องต้น'!$D$23="","",IF('3.คีย์เทอม1 mlp'!$B43="","",'01.ข้อมูลเบื้องต้น'!$D$23))</f>
        <v/>
      </c>
      <c r="CB43" s="286"/>
      <c r="CC43" s="160"/>
      <c r="CD43" s="292" t="str">
        <f>IF('01.ข้อมูลเบื้องต้น'!$B$24="","",IF('3.คีย์เทอม1 mlp'!$B43="","",'01.ข้อมูลเบื้องต้น'!$B$24))</f>
        <v/>
      </c>
      <c r="CE43" s="291" t="str">
        <f>IF('01.ข้อมูลเบื้องต้น'!$C$24="","",IF('3.คีย์เทอม1 mlp'!$B43="","",'01.ข้อมูลเบื้องต้น'!$C$24))</f>
        <v/>
      </c>
      <c r="CF43" s="292" t="str">
        <f>IF('01.ข้อมูลเบื้องต้น'!$D$24="","",IF('3.คีย์เทอม1 mlp'!$B43="","",'01.ข้อมูลเบื้องต้น'!$D$24))</f>
        <v/>
      </c>
      <c r="CG43" s="286"/>
      <c r="CH43" s="160"/>
      <c r="CI43" s="292" t="str">
        <f>IF('01.ข้อมูลเบื้องต้น'!$B$25="","",IF('3.คีย์เทอม1 mlp'!$B43="","",'01.ข้อมูลเบื้องต้น'!$B$25))</f>
        <v/>
      </c>
      <c r="CJ43" s="291" t="str">
        <f>IF('01.ข้อมูลเบื้องต้น'!$C$25="","",IF('3.คีย์เทอม1 mlp'!$B43="","",'01.ข้อมูลเบื้องต้น'!$C$25))</f>
        <v/>
      </c>
      <c r="CK43" s="292" t="str">
        <f>IF('01.ข้อมูลเบื้องต้น'!$D$25="","",IF('3.คีย์เทอม1 mlp'!$B43="","",'01.ข้อมูลเบื้องต้น'!$D$25))</f>
        <v/>
      </c>
      <c r="CL43" s="286"/>
      <c r="CM43" s="160"/>
      <c r="CN43" s="292" t="str">
        <f>IF('01.ข้อมูลเบื้องต้น'!$B$26="","",IF('3.คีย์เทอม1 mlp'!$B43="","",'01.ข้อมูลเบื้องต้น'!$B$26))</f>
        <v/>
      </c>
      <c r="CO43" s="291" t="str">
        <f>IF('01.ข้อมูลเบื้องต้น'!$C$26="","",IF('3.คีย์เทอม1 mlp'!$B43="","",'01.ข้อมูลเบื้องต้น'!$C$26))</f>
        <v/>
      </c>
      <c r="CP43" s="292" t="str">
        <f>IF('01.ข้อมูลเบื้องต้น'!$D$26="","",IF('3.คีย์เทอม1 mlp'!$B43="","",'01.ข้อมูลเบื้องต้น'!$D$26))</f>
        <v/>
      </c>
      <c r="CQ43" s="286"/>
      <c r="CR43" s="160"/>
      <c r="CS43" s="292" t="str">
        <f>IF('01.ข้อมูลเบื้องต้น'!$B$27="","",IF('3.คีย์เทอม1 mlp'!$B43="","",'01.ข้อมูลเบื้องต้น'!$B$27))</f>
        <v/>
      </c>
      <c r="CT43" s="291" t="str">
        <f>IF('01.ข้อมูลเบื้องต้น'!$C$27="","",IF('3.คีย์เทอม1 mlp'!$B43="","",'01.ข้อมูลเบื้องต้น'!$C$27))</f>
        <v/>
      </c>
      <c r="CU43" s="292" t="str">
        <f>IF('01.ข้อมูลเบื้องต้น'!$D$27="","",IF('3.คีย์เทอม1 mlp'!$B43="","",'01.ข้อมูลเบื้องต้น'!$D$27))</f>
        <v/>
      </c>
      <c r="CV43" s="286"/>
      <c r="CW43" s="160"/>
      <c r="CX43" s="292" t="str">
        <f>IF('01.ข้อมูลเบื้องต้น'!$B$28="","",IF('3.คีย์เทอม1 mlp'!$B43="","",'01.ข้อมูลเบื้องต้น'!$B$28))</f>
        <v/>
      </c>
      <c r="CY43" s="291" t="str">
        <f>IF('01.ข้อมูลเบื้องต้น'!$C$28="","",IF('3.คีย์เทอม1 mlp'!$B43="","",'01.ข้อมูลเบื้องต้น'!$C$28))</f>
        <v/>
      </c>
      <c r="CZ43" s="292" t="str">
        <f>IF('01.ข้อมูลเบื้องต้น'!$D$28="","",IF('3.คีย์เทอม1 mlp'!$B43="","",'01.ข้อมูลเบื้องต้น'!$D$28))</f>
        <v/>
      </c>
      <c r="DA43" s="286"/>
      <c r="DB43" s="160"/>
      <c r="DC43" s="288">
        <f t="shared" si="3"/>
        <v>784</v>
      </c>
      <c r="DD43" s="152">
        <f t="shared" si="4"/>
        <v>78.400000000000006</v>
      </c>
      <c r="DE43" s="293">
        <f>IF('2.ชื่อนักเรียน'!R45="มส","มส",IF('2.ชื่อนักเรียน'!R45="ย้าย","ย้าย",IF('2.ชื่อนักเรียน'!R45="ร","ร",IF(DD43="","",RANK(DD43,$DD$9:$DD$53,0)))))</f>
        <v>26</v>
      </c>
      <c r="DF43" s="293">
        <f t="shared" si="5"/>
        <v>10</v>
      </c>
      <c r="DH43" s="322" t="str">
        <f>IF('2.ชื่อนักเรียน'!$R45=",มส","มส",IF($DC43="","",IF(DH$5="","",IF(DH$5="SBMLD",SUM($BH43,$BM43,$BR43,$BW43,$CB43,$CG43,$CL43,$CQ43,$CV43,$DA43),$BH43))))</f>
        <v/>
      </c>
      <c r="DI43" s="300" t="str">
        <f>IF('2.ชื่อนักเรียน'!$R45=",มส","มส",IF($DH43="","",IF(DH$5="","",IF(DH$5="SBMLD",SUM($BI43,$BN43,$BS43,$BX43,$CC43,$CH43,$CM43,$CR43,$CW43,$DB43),$BI43))))</f>
        <v/>
      </c>
      <c r="DJ43" s="300" t="str">
        <f t="shared" si="6"/>
        <v/>
      </c>
      <c r="DK43" s="323" t="str">
        <f>IF('2.ชื่อนักเรียน'!$R45=",มส","มส",IF($DC43="","",IF(DK$5="","",IF(DK$5="SBMLD",SUM($BM43,$BR43,$BW43,$CB43,$CG43,$CL43,$CQ43,$CV43,$DA43),$BM43))))</f>
        <v/>
      </c>
      <c r="DL43" s="300" t="str">
        <f>IF('2.ชื่อนักเรียน'!$R45=",มส","มส",IF($DK43="","",IF(DK$5="","",IF(DK$5="SBMLD",SUM($BN43,$BS43,$BX43,$CC43,$CH43,$CM43,$CR43,$CW43,$DB43),$BN43))))</f>
        <v/>
      </c>
      <c r="DM43" s="300" t="str">
        <f t="shared" si="7"/>
        <v/>
      </c>
      <c r="DN43" s="323" t="str">
        <f>IF('2.ชื่อนักเรียน'!$R45=",มส","มส",IF($DC43="","",IF(DN$5="","",IF(DN$5="SBMLD",SUM($BR43,$BW43,$CB43,$CG43,$CL43,$CQ43,$CV43,$DA43),$BR43))))</f>
        <v/>
      </c>
      <c r="DO43" s="300" t="str">
        <f>IF('2.ชื่อนักเรียน'!$R45=",มส","มส",IF($DN43="","",IF(DN$5="","",IF(DN$5="SBMLD",SUM($BS43,$BX43,$CC43,$CH43,$CM43,$CR43,$CW43,$DB43),$BS43))))</f>
        <v/>
      </c>
      <c r="DP43" s="300" t="str">
        <f t="shared" si="8"/>
        <v/>
      </c>
      <c r="DQ43" s="323" t="str">
        <f>IF('2.ชื่อนักเรียน'!$R45=",มส","มส",IF($DC43="","",IF(DQ$5="","",IF(DQ$5="SBMLD",SUM($BW43,$CB43,$CG43,$CL43,$CQ43,$CV43,$DA43),$BW43))))</f>
        <v/>
      </c>
      <c r="DR43" s="300" t="str">
        <f>IF('2.ชื่อนักเรียน'!$R45=",มส","มส",IF($DQ43="","",IF(DQ$5="","",IF(DQ$5="SBMLD",SUM($BX43,$CC43,$CH43,$CM43,$CR43,$CW43,$DB43),$BX43))))</f>
        <v/>
      </c>
      <c r="DS43" s="300" t="str">
        <f t="shared" si="9"/>
        <v/>
      </c>
      <c r="DT43" s="300" t="str">
        <f>IF('2.ชื่อนักเรียน'!$R45=",มส","มส",IF($DC43="","",IF(DT$5="","",IF(DT$5="SBMLD",SUM($CB43,$CG43,$CL43,$CQ43,$CV43,$DA43),$CB43))))</f>
        <v/>
      </c>
      <c r="DU43" s="300" t="str">
        <f>IF('2.ชื่อนักเรียน'!$R45=",มส","มส",IF($DT43="","",IF(DT$5="","",IF(DT$5="SBMLD",SUM($CC43,$CH43,$CM43,$CR43,$CW43,$DB43),$CC43))))</f>
        <v/>
      </c>
      <c r="DV43" s="300" t="str">
        <f t="shared" si="10"/>
        <v/>
      </c>
      <c r="DW43" s="323" t="str">
        <f>IF('2.ชื่อนักเรียน'!$R45=",มส","มส",IF($DC43="","",IF(DW$5="","",IF(DW$5="SBMLD",SUM($CG43,$CL43,$CQ43,$CV43,$DA43),$CG43))))</f>
        <v/>
      </c>
      <c r="DX43" s="323" t="str">
        <f>IF('2.ชื่อนักเรียน'!$R45=",มส","มส",IF($DW43="","",IF(DW$5="","",IF(DW$5="SBMLD",SUM($CH43,$CM43,$CR43,$CW43,$DB43),$CH43))))</f>
        <v/>
      </c>
      <c r="DY43" s="300" t="str">
        <f t="shared" si="11"/>
        <v/>
      </c>
    </row>
    <row r="44" spans="1:129" s="102" customFormat="1" ht="17.25" customHeight="1" thickTop="1" x14ac:dyDescent="0.25">
      <c r="A44" s="278">
        <v>36</v>
      </c>
      <c r="B44" s="278" t="str">
        <f>IF('2.ชื่อนักเรียน'!E46="","",CONCATENATE('2.ชื่อนักเรียน'!E46,'2.ชื่อนักเรียน'!F46,'2.ชื่อนักเรียน'!G46,'2.ชื่อนักเรียน'!H46,'2.ชื่อนักเรียน'!I46,'2.ชื่อนักเรียน'!J46,'2.ชื่อนักเรียน'!K46,'2.ชื่อนักเรียน'!L46,'2.ชื่อนักเรียน'!M46,'2.ชื่อนักเรียน'!N46,'2.ชื่อนักเรียน'!O46,'2.ชื่อนักเรียน'!P46,'2.ชื่อนักเรียน'!Q46))</f>
        <v/>
      </c>
      <c r="C44" s="463" t="str">
        <f>IF('2.ชื่อนักเรียน'!B46="","",'2.ชื่อนักเรียน'!B46)</f>
        <v/>
      </c>
      <c r="D44" s="291" t="str">
        <f>IF('2.ชื่อนักเรียน'!C46="","",CONCATENATE(TRIM('2.ชื่อนักเรียน'!C46),"  ",'2.ชื่อนักเรียน'!D46))</f>
        <v/>
      </c>
      <c r="E44" s="292" t="str">
        <f>IF(B44="","",IF('01.ข้อมูลเบื้องต้น'!$J$2="","",'01.ข้อมูลเบื้องต้น'!$J$2))</f>
        <v/>
      </c>
      <c r="F44" s="291" t="str">
        <f>IF(B44="","",IF('01.ข้อมูลเบื้องต้น'!$K$4="","",'01.ข้อมูลเบื้องต้น'!$K$4))</f>
        <v/>
      </c>
      <c r="G44" s="292" t="str">
        <f>IF('01.ข้อมูลเบื้องต้น'!$B$36="","",IF('3.คีย์เทอม1 mlp'!$B44="","",'01.ข้อมูลเบื้องต้น'!$B$36))</f>
        <v/>
      </c>
      <c r="H44" s="291" t="str">
        <f>IF('01.ข้อมูลเบื้องต้น'!$C$36="","",IF('3.คีย์เทอม1 mlp'!$B44="","",'01.ข้อมูลเบื้องต้น'!$C$36))</f>
        <v/>
      </c>
      <c r="I44" s="292" t="str">
        <f>IF('01.ข้อมูลเบื้องต้น'!$D$36="","",IF('3.คีย์เทอม1 mlp'!$B44="","",'01.ข้อมูลเบื้องต้น'!$D$36))</f>
        <v/>
      </c>
      <c r="J44" s="286">
        <v>100</v>
      </c>
      <c r="K44" s="160"/>
      <c r="L44" s="292" t="str">
        <f>IF('01.ข้อมูลเบื้องต้น'!$B$37="","",IF('3.คีย์เทอม1 mlp'!$B44="","",'01.ข้อมูลเบื้องต้น'!$B$37))</f>
        <v/>
      </c>
      <c r="M44" s="291" t="str">
        <f>IF('01.ข้อมูลเบื้องต้น'!$C$37="","",IF('3.คีย์เทอม1 mlp'!$B44="","",'01.ข้อมูลเบื้องต้น'!$C$37))</f>
        <v/>
      </c>
      <c r="N44" s="292" t="str">
        <f>IF('01.ข้อมูลเบื้องต้น'!$D$37="","",IF('3.คีย์เทอม1 mlp'!$B44="","",'01.ข้อมูลเบื้องต้น'!$D$37))</f>
        <v/>
      </c>
      <c r="O44" s="287">
        <v>95</v>
      </c>
      <c r="P44" s="159"/>
      <c r="Q44" s="292" t="str">
        <f>IF('01.ข้อมูลเบื้องต้น'!$B$10="","",IF('3.คีย์เทอม1 mlp'!$B44="","",'01.ข้อมูลเบื้องต้น'!$B$10))</f>
        <v/>
      </c>
      <c r="R44" s="291" t="str">
        <f>IF('01.ข้อมูลเบื้องต้น'!$C$10="","",IF('3.คีย์เทอม1 mlp'!$B44="","",'01.ข้อมูลเบื้องต้น'!$C$10))</f>
        <v/>
      </c>
      <c r="S44" s="292" t="str">
        <f>IF('01.ข้อมูลเบื้องต้น'!$D$10="","",IF('3.คีย์เทอม1 mlp'!$B44="","",'01.ข้อมูลเบื้องต้น'!$D$10))</f>
        <v/>
      </c>
      <c r="T44" s="287">
        <v>85</v>
      </c>
      <c r="U44" s="159"/>
      <c r="V44" s="292" t="str">
        <f>IF('01.ข้อมูลเบื้องต้น'!$B$11="","",IF('3.คีย์เทอม1 mlp'!$B44="","",'01.ข้อมูลเบื้องต้น'!$B$11))</f>
        <v/>
      </c>
      <c r="W44" s="291" t="str">
        <f>IF('01.ข้อมูลเบื้องต้น'!$C$11="","",IF('3.คีย์เทอม1 mlp'!$B44="","",'01.ข้อมูลเบื้องต้น'!$C$11))</f>
        <v/>
      </c>
      <c r="X44" s="292" t="str">
        <f>IF('01.ข้อมูลเบื้องต้น'!$D$11="","",IF('3.คีย์เทอม1 mlp'!$B44="","",'01.ข้อมูลเบื้องต้น'!$D$11))</f>
        <v/>
      </c>
      <c r="Y44" s="286">
        <v>85</v>
      </c>
      <c r="Z44" s="160"/>
      <c r="AA44" s="292" t="str">
        <f>IF('01.ข้อมูลเบื้องต้น'!$B$12="","",IF('3.คีย์เทอม1 mlp'!$B44="","",'01.ข้อมูลเบื้องต้น'!$B$12))</f>
        <v/>
      </c>
      <c r="AB44" s="291" t="str">
        <f>IF('01.ข้อมูลเบื้องต้น'!$C$12="","",IF('3.คีย์เทอม1 mlp'!$B44="","",'01.ข้อมูลเบื้องต้น'!$C$12))</f>
        <v/>
      </c>
      <c r="AC44" s="292" t="str">
        <f>IF('01.ข้อมูลเบื้องต้น'!$D$12="","",IF('3.คีย์เทอม1 mlp'!$B44="","",'01.ข้อมูลเบื้องต้น'!$D$12))</f>
        <v/>
      </c>
      <c r="AD44" s="287">
        <v>90</v>
      </c>
      <c r="AE44" s="159"/>
      <c r="AF44" s="292" t="str">
        <f>IF('01.ข้อมูลเบื้องต้น'!$B$13="","",IF('3.คีย์เทอม1 mlp'!$B44="","",'01.ข้อมูลเบื้องต้น'!$B$13))</f>
        <v/>
      </c>
      <c r="AG44" s="291" t="str">
        <f>IF('01.ข้อมูลเบื้องต้น'!$C$13="","",IF('3.คีย์เทอม1 mlp'!$B44="","",'01.ข้อมูลเบื้องต้น'!$C$13))</f>
        <v/>
      </c>
      <c r="AH44" s="292" t="str">
        <f>IF('01.ข้อมูลเบื้องต้น'!$D$13="","",IF('3.คีย์เทอม1 mlp'!$B44="","",'01.ข้อมูลเบื้องต้น'!$D$13))</f>
        <v/>
      </c>
      <c r="AI44" s="287">
        <v>95</v>
      </c>
      <c r="AJ44" s="159"/>
      <c r="AK44" s="292" t="str">
        <f>IF('01.ข้อมูลเบื้องต้น'!$B$14="","",IF('3.คีย์เทอม1 mlp'!$B44="","",'01.ข้อมูลเบื้องต้น'!$B$14))</f>
        <v/>
      </c>
      <c r="AL44" s="291" t="str">
        <f>IF('01.ข้อมูลเบื้องต้น'!$C$14="","",IF('3.คีย์เทอม1 mlp'!$B44="","",'01.ข้อมูลเบื้องต้น'!$C$14))</f>
        <v/>
      </c>
      <c r="AM44" s="292" t="str">
        <f>IF('01.ข้อมูลเบื้องต้น'!$D$14="","",IF('3.คีย์เทอม1 mlp'!$B44="","",'01.ข้อมูลเบื้องต้น'!$D$14))</f>
        <v/>
      </c>
      <c r="AN44" s="287">
        <v>85</v>
      </c>
      <c r="AO44" s="159"/>
      <c r="AP44" s="292" t="str">
        <f>IF('01.ข้อมูลเบื้องต้น'!$B$15="","",IF('3.คีย์เทอม1 mlp'!$B44="","",'01.ข้อมูลเบื้องต้น'!$B$15))</f>
        <v/>
      </c>
      <c r="AQ44" s="291" t="str">
        <f>IF('01.ข้อมูลเบื้องต้น'!$C$15="","",IF('3.คีย์เทอม1 mlp'!$B44="","",'01.ข้อมูลเบื้องต้น'!$C$15))</f>
        <v/>
      </c>
      <c r="AR44" s="292" t="str">
        <f>IF('01.ข้อมูลเบื้องต้น'!$D$15="","",IF('3.คีย์เทอม1 mlp'!$B44="","",'01.ข้อมูลเบื้องต้น'!$D$15))</f>
        <v/>
      </c>
      <c r="AS44" s="287">
        <v>85</v>
      </c>
      <c r="AT44" s="159"/>
      <c r="AU44" s="292" t="str">
        <f>IF('01.ข้อมูลเบื้องต้น'!$B$16="","",IF('3.คีย์เทอม1 mlp'!$B44="","",'01.ข้อมูลเบื้องต้น'!$B$16))</f>
        <v/>
      </c>
      <c r="AV44" s="291" t="str">
        <f>IF('01.ข้อมูลเบื้องต้น'!$C$16="","",IF('3.คีย์เทอม1 mlp'!$B44="","",'01.ข้อมูลเบื้องต้น'!$C$16))</f>
        <v/>
      </c>
      <c r="AW44" s="292" t="str">
        <f>IF('01.ข้อมูลเบื้องต้น'!$D$16="","",IF('3.คีย์เทอม1 mlp'!$B44="","",'01.ข้อมูลเบื้องต้น'!$D$16))</f>
        <v/>
      </c>
      <c r="AX44" s="286">
        <v>100</v>
      </c>
      <c r="AY44" s="160"/>
      <c r="AZ44" s="292" t="str">
        <f>IF('01.ข้อมูลเบื้องต้น'!$B$17="","",IF('3.คีย์เทอม1 mlp'!$B44="","",'01.ข้อมูลเบื้องต้น'!$B$17))</f>
        <v/>
      </c>
      <c r="BA44" s="291" t="str">
        <f>IF('01.ข้อมูลเบื้องต้น'!$C$17="","",IF('3.คีย์เทอม1 mlp'!$B44="","",'01.ข้อมูลเบื้องต้น'!$C$17))</f>
        <v/>
      </c>
      <c r="BB44" s="292" t="str">
        <f>IF('01.ข้อมูลเบื้องต้น'!$D$17="","",IF('3.คีย์เทอม1 mlp'!$B44="","",'01.ข้อมูลเบื้องต้น'!$D$17))</f>
        <v/>
      </c>
      <c r="BC44" s="286"/>
      <c r="BD44" s="160"/>
      <c r="BE44" s="292" t="str">
        <f>IF('01.ข้อมูลเบื้องต้น'!$B$19="","",IF('3.คีย์เทอม1 mlp'!$B44="","",'01.ข้อมูลเบื้องต้น'!$B$19))</f>
        <v/>
      </c>
      <c r="BF44" s="291" t="str">
        <f>IF('01.ข้อมูลเบื้องต้น'!$C$19="","",IF('3.คีย์เทอม1 mlp'!$B44="","",'01.ข้อมูลเบื้องต้น'!$C$19))</f>
        <v/>
      </c>
      <c r="BG44" s="292" t="str">
        <f>IF('01.ข้อมูลเบื้องต้น'!$D$19="","",IF('3.คีย์เทอม1 mlp'!$B44="","",'01.ข้อมูลเบื้องต้น'!$D$19))</f>
        <v/>
      </c>
      <c r="BH44" s="286">
        <v>95</v>
      </c>
      <c r="BI44" s="160"/>
      <c r="BJ44" s="292" t="str">
        <f>IF('01.ข้อมูลเบื้องต้น'!$B$20="","",IF('3.คีย์เทอม1 mlp'!$B44="","",'01.ข้อมูลเบื้องต้น'!$B$20))</f>
        <v/>
      </c>
      <c r="BK44" s="291" t="str">
        <f>IF('01.ข้อมูลเบื้องต้น'!$C$20="","",IF('3.คีย์เทอม1 mlp'!$B44="","",'01.ข้อมูลเบื้องต้น'!$C$20))</f>
        <v/>
      </c>
      <c r="BL44" s="292" t="str">
        <f>IF('01.ข้อมูลเบื้องต้น'!$D$20="","",IF('3.คีย์เทอม1 mlp'!$B44="","",'01.ข้อมูลเบื้องต้น'!$D$20))</f>
        <v/>
      </c>
      <c r="BM44" s="287"/>
      <c r="BN44" s="159"/>
      <c r="BO44" s="292" t="str">
        <f>IF('01.ข้อมูลเบื้องต้น'!$B$21="","",IF('3.คีย์เทอม1 mlp'!$B44="","",'01.ข้อมูลเบื้องต้น'!$B$21))</f>
        <v/>
      </c>
      <c r="BP44" s="291" t="str">
        <f>IF('01.ข้อมูลเบื้องต้น'!$C$21="","",IF('3.คีย์เทอม1 mlp'!$B44="","",'01.ข้อมูลเบื้องต้น'!$C$21))</f>
        <v/>
      </c>
      <c r="BQ44" s="292" t="str">
        <f>IF('01.ข้อมูลเบื้องต้น'!$D$21="","",IF('3.คีย์เทอม1 mlp'!$B44="","",'01.ข้อมูลเบื้องต้น'!$D$21))</f>
        <v/>
      </c>
      <c r="BR44" s="286"/>
      <c r="BS44" s="160"/>
      <c r="BT44" s="292" t="str">
        <f>IF('01.ข้อมูลเบื้องต้น'!$B$22="","",IF('3.คีย์เทอม1 mlp'!$B44="","",'01.ข้อมูลเบื้องต้น'!$B$22))</f>
        <v/>
      </c>
      <c r="BU44" s="291" t="str">
        <f>IF('01.ข้อมูลเบื้องต้น'!$C$22="","",IF('3.คีย์เทอม1 mlp'!$B44="","",'01.ข้อมูลเบื้องต้น'!$C$22))</f>
        <v/>
      </c>
      <c r="BV44" s="292" t="str">
        <f>IF('01.ข้อมูลเบื้องต้น'!$D$22="","",IF('3.คีย์เทอม1 mlp'!$B44="","",'01.ข้อมูลเบื้องต้น'!$D$22))</f>
        <v/>
      </c>
      <c r="BW44" s="286"/>
      <c r="BX44" s="160"/>
      <c r="BY44" s="292" t="str">
        <f>IF('01.ข้อมูลเบื้องต้น'!$B$23="","",IF('3.คีย์เทอม1 mlp'!$B44="","",'01.ข้อมูลเบื้องต้น'!$B$23))</f>
        <v/>
      </c>
      <c r="BZ44" s="291" t="str">
        <f>IF('01.ข้อมูลเบื้องต้น'!$C$23="","",IF('3.คีย์เทอม1 mlp'!$B44="","",'01.ข้อมูลเบื้องต้น'!$C$23))</f>
        <v/>
      </c>
      <c r="CA44" s="292" t="str">
        <f>IF('01.ข้อมูลเบื้องต้น'!$D$23="","",IF('3.คีย์เทอม1 mlp'!$B44="","",'01.ข้อมูลเบื้องต้น'!$D$23))</f>
        <v/>
      </c>
      <c r="CB44" s="286"/>
      <c r="CC44" s="160"/>
      <c r="CD44" s="292" t="str">
        <f>IF('01.ข้อมูลเบื้องต้น'!$B$24="","",IF('3.คีย์เทอม1 mlp'!$B44="","",'01.ข้อมูลเบื้องต้น'!$B$24))</f>
        <v/>
      </c>
      <c r="CE44" s="291" t="str">
        <f>IF('01.ข้อมูลเบื้องต้น'!$C$24="","",IF('3.คีย์เทอม1 mlp'!$B44="","",'01.ข้อมูลเบื้องต้น'!$C$24))</f>
        <v/>
      </c>
      <c r="CF44" s="292" t="str">
        <f>IF('01.ข้อมูลเบื้องต้น'!$D$24="","",IF('3.คีย์เทอม1 mlp'!$B44="","",'01.ข้อมูลเบื้องต้น'!$D$24))</f>
        <v/>
      </c>
      <c r="CG44" s="286"/>
      <c r="CH44" s="160"/>
      <c r="CI44" s="292" t="str">
        <f>IF('01.ข้อมูลเบื้องต้น'!$B$25="","",IF('3.คีย์เทอม1 mlp'!$B44="","",'01.ข้อมูลเบื้องต้น'!$B$25))</f>
        <v/>
      </c>
      <c r="CJ44" s="291" t="str">
        <f>IF('01.ข้อมูลเบื้องต้น'!$C$25="","",IF('3.คีย์เทอม1 mlp'!$B44="","",'01.ข้อมูลเบื้องต้น'!$C$25))</f>
        <v/>
      </c>
      <c r="CK44" s="292" t="str">
        <f>IF('01.ข้อมูลเบื้องต้น'!$D$25="","",IF('3.คีย์เทอม1 mlp'!$B44="","",'01.ข้อมูลเบื้องต้น'!$D$25))</f>
        <v/>
      </c>
      <c r="CL44" s="286"/>
      <c r="CM44" s="160"/>
      <c r="CN44" s="292" t="str">
        <f>IF('01.ข้อมูลเบื้องต้น'!$B$26="","",IF('3.คีย์เทอม1 mlp'!$B44="","",'01.ข้อมูลเบื้องต้น'!$B$26))</f>
        <v/>
      </c>
      <c r="CO44" s="291" t="str">
        <f>IF('01.ข้อมูลเบื้องต้น'!$C$26="","",IF('3.คีย์เทอม1 mlp'!$B44="","",'01.ข้อมูลเบื้องต้น'!$C$26))</f>
        <v/>
      </c>
      <c r="CP44" s="292" t="str">
        <f>IF('01.ข้อมูลเบื้องต้น'!$D$26="","",IF('3.คีย์เทอม1 mlp'!$B44="","",'01.ข้อมูลเบื้องต้น'!$D$26))</f>
        <v/>
      </c>
      <c r="CQ44" s="286"/>
      <c r="CR44" s="160"/>
      <c r="CS44" s="292" t="str">
        <f>IF('01.ข้อมูลเบื้องต้น'!$B$27="","",IF('3.คีย์เทอม1 mlp'!$B44="","",'01.ข้อมูลเบื้องต้น'!$B$27))</f>
        <v/>
      </c>
      <c r="CT44" s="291" t="str">
        <f>IF('01.ข้อมูลเบื้องต้น'!$C$27="","",IF('3.คีย์เทอม1 mlp'!$B44="","",'01.ข้อมูลเบื้องต้น'!$C$27))</f>
        <v/>
      </c>
      <c r="CU44" s="292" t="str">
        <f>IF('01.ข้อมูลเบื้องต้น'!$D$27="","",IF('3.คีย์เทอม1 mlp'!$B44="","",'01.ข้อมูลเบื้องต้น'!$D$27))</f>
        <v/>
      </c>
      <c r="CV44" s="286"/>
      <c r="CW44" s="160"/>
      <c r="CX44" s="292" t="str">
        <f>IF('01.ข้อมูลเบื้องต้น'!$B$28="","",IF('3.คีย์เทอม1 mlp'!$B44="","",'01.ข้อมูลเบื้องต้น'!$B$28))</f>
        <v/>
      </c>
      <c r="CY44" s="291" t="str">
        <f>IF('01.ข้อมูลเบื้องต้น'!$C$28="","",IF('3.คีย์เทอม1 mlp'!$B44="","",'01.ข้อมูลเบื้องต้น'!$C$28))</f>
        <v/>
      </c>
      <c r="CZ44" s="292" t="str">
        <f>IF('01.ข้อมูลเบื้องต้น'!$D$28="","",IF('3.คีย์เทอม1 mlp'!$B44="","",'01.ข้อมูลเบื้องต้น'!$D$28))</f>
        <v/>
      </c>
      <c r="DA44" s="286"/>
      <c r="DB44" s="160"/>
      <c r="DC44" s="288">
        <f t="shared" si="3"/>
        <v>915</v>
      </c>
      <c r="DD44" s="152">
        <f t="shared" si="4"/>
        <v>91.5</v>
      </c>
      <c r="DE44" s="293">
        <f>IF('2.ชื่อนักเรียน'!R46="มส","มส",IF('2.ชื่อนักเรียน'!R46="ย้าย","ย้าย",IF('2.ชื่อนักเรียน'!R46="ร","ร",IF(DD44="","",RANK(DD44,$DD$9:$DD$53,0)))))</f>
        <v>1</v>
      </c>
      <c r="DF44" s="293">
        <f t="shared" si="5"/>
        <v>10</v>
      </c>
      <c r="DH44" s="324" t="str">
        <f>IF('2.ชื่อนักเรียน'!$R46=",มส","มส",IF($DC44="","",IF(DH$5="","",IF(DH$5="SBMLD",SUM($BH44,$BM44,$BR44,$BW44,$CB44,$CG44,$CL44,$CQ44,$CV44,$DA44),$BH44))))</f>
        <v/>
      </c>
      <c r="DI44" s="301" t="str">
        <f>IF('2.ชื่อนักเรียน'!$R46=",มส","มส",IF($DH44="","",IF(DH$5="","",IF(DH$5="SBMLD",SUM($BI44,$BN44,$BS44,$BX44,$CC44,$CH44,$CM44,$CR44,$CW44,$DB44),$BI44))))</f>
        <v/>
      </c>
      <c r="DJ44" s="301" t="str">
        <f t="shared" si="6"/>
        <v/>
      </c>
      <c r="DK44" s="325" t="str">
        <f>IF('2.ชื่อนักเรียน'!$R46=",มส","มส",IF($DC44="","",IF(DK$5="","",IF(DK$5="SBMLD",SUM($BM44,$BR44,$BW44,$CB44,$CG44,$CL44,$CQ44,$CV44,$DA44),$BM44))))</f>
        <v/>
      </c>
      <c r="DL44" s="301" t="str">
        <f>IF('2.ชื่อนักเรียน'!$R46=",มส","มส",IF($DK44="","",IF(DK$5="","",IF(DK$5="SBMLD",SUM($BN44,$BS44,$BX44,$CC44,$CH44,$CM44,$CR44,$CW44,$DB44),$BN44))))</f>
        <v/>
      </c>
      <c r="DM44" s="301" t="str">
        <f t="shared" si="7"/>
        <v/>
      </c>
      <c r="DN44" s="325" t="str">
        <f>IF('2.ชื่อนักเรียน'!$R46=",มส","มส",IF($DC44="","",IF(DN$5="","",IF(DN$5="SBMLD",SUM($BR44,$BW44,$CB44,$CG44,$CL44,$CQ44,$CV44,$DA44),$BR44))))</f>
        <v/>
      </c>
      <c r="DO44" s="301" t="str">
        <f>IF('2.ชื่อนักเรียน'!$R46=",มส","มส",IF($DN44="","",IF(DN$5="","",IF(DN$5="SBMLD",SUM($BS44,$BX44,$CC44,$CH44,$CM44,$CR44,$CW44,$DB44),$BS44))))</f>
        <v/>
      </c>
      <c r="DP44" s="301" t="str">
        <f t="shared" si="8"/>
        <v/>
      </c>
      <c r="DQ44" s="325" t="str">
        <f>IF('2.ชื่อนักเรียน'!$R46=",มส","มส",IF($DC44="","",IF(DQ$5="","",IF(DQ$5="SBMLD",SUM($BW44,$CB44,$CG44,$CL44,$CQ44,$CV44,$DA44),$BW44))))</f>
        <v/>
      </c>
      <c r="DR44" s="301" t="str">
        <f>IF('2.ชื่อนักเรียน'!$R46=",มส","มส",IF($DQ44="","",IF(DQ$5="","",IF(DQ$5="SBMLD",SUM($BX44,$CC44,$CH44,$CM44,$CR44,$CW44,$DB44),$BX44))))</f>
        <v/>
      </c>
      <c r="DS44" s="301" t="str">
        <f t="shared" si="9"/>
        <v/>
      </c>
      <c r="DT44" s="301" t="str">
        <f>IF('2.ชื่อนักเรียน'!$R46=",มส","มส",IF($DC44="","",IF(DT$5="","",IF(DT$5="SBMLD",SUM($CB44,$CG44,$CL44,$CQ44,$CV44,$DA44),$CB44))))</f>
        <v/>
      </c>
      <c r="DU44" s="301" t="str">
        <f>IF('2.ชื่อนักเรียน'!$R46=",มส","มส",IF($DT44="","",IF(DT$5="","",IF(DT$5="SBMLD",SUM($CC44,$CH44,$CM44,$CR44,$CW44,$DB44),$CC44))))</f>
        <v/>
      </c>
      <c r="DV44" s="301" t="str">
        <f t="shared" si="10"/>
        <v/>
      </c>
      <c r="DW44" s="325" t="str">
        <f>IF('2.ชื่อนักเรียน'!$R46=",มส","มส",IF($DC44="","",IF(DW$5="","",IF(DW$5="SBMLD",SUM($CG44,$CL44,$CQ44,$CV44,$DA44),$CG44))))</f>
        <v/>
      </c>
      <c r="DX44" s="325" t="str">
        <f>IF('2.ชื่อนักเรียน'!$R46=",มส","มส",IF($DW44="","",IF(DW$5="","",IF(DW$5="SBMLD",SUM($CH44,$CM44,$CR44,$CW44,$DB44),$CH44))))</f>
        <v/>
      </c>
      <c r="DY44" s="301" t="str">
        <f t="shared" si="11"/>
        <v/>
      </c>
    </row>
    <row r="45" spans="1:129" s="102" customFormat="1" ht="17.25" customHeight="1" x14ac:dyDescent="0.25">
      <c r="A45" s="278">
        <v>37</v>
      </c>
      <c r="B45" s="278" t="str">
        <f>IF('2.ชื่อนักเรียน'!E47="","",CONCATENATE('2.ชื่อนักเรียน'!E47,'2.ชื่อนักเรียน'!F47,'2.ชื่อนักเรียน'!G47,'2.ชื่อนักเรียน'!H47,'2.ชื่อนักเรียน'!I47,'2.ชื่อนักเรียน'!J47,'2.ชื่อนักเรียน'!K47,'2.ชื่อนักเรียน'!L47,'2.ชื่อนักเรียน'!M47,'2.ชื่อนักเรียน'!N47,'2.ชื่อนักเรียน'!O47,'2.ชื่อนักเรียน'!P47,'2.ชื่อนักเรียน'!Q47))</f>
        <v/>
      </c>
      <c r="C45" s="463" t="str">
        <f>IF('2.ชื่อนักเรียน'!B47="","",'2.ชื่อนักเรียน'!B47)</f>
        <v/>
      </c>
      <c r="D45" s="291" t="str">
        <f>IF('2.ชื่อนักเรียน'!C47="","",CONCATENATE(TRIM('2.ชื่อนักเรียน'!C47),"  ",'2.ชื่อนักเรียน'!D47))</f>
        <v/>
      </c>
      <c r="E45" s="292" t="str">
        <f>IF(B45="","",IF('01.ข้อมูลเบื้องต้น'!$J$2="","",'01.ข้อมูลเบื้องต้น'!$J$2))</f>
        <v/>
      </c>
      <c r="F45" s="291" t="str">
        <f>IF(B45="","",IF('01.ข้อมูลเบื้องต้น'!$K$4="","",'01.ข้อมูลเบื้องต้น'!$K$4))</f>
        <v/>
      </c>
      <c r="G45" s="292" t="str">
        <f>IF('01.ข้อมูลเบื้องต้น'!$B$36="","",IF('3.คีย์เทอม1 mlp'!$B45="","",'01.ข้อมูลเบื้องต้น'!$B$36))</f>
        <v/>
      </c>
      <c r="H45" s="291" t="str">
        <f>IF('01.ข้อมูลเบื้องต้น'!$C$36="","",IF('3.คีย์เทอม1 mlp'!$B45="","",'01.ข้อมูลเบื้องต้น'!$C$36))</f>
        <v/>
      </c>
      <c r="I45" s="292" t="str">
        <f>IF('01.ข้อมูลเบื้องต้น'!$D$36="","",IF('3.คีย์เทอม1 mlp'!$B45="","",'01.ข้อมูลเบื้องต้น'!$D$36))</f>
        <v/>
      </c>
      <c r="J45" s="286"/>
      <c r="K45" s="160"/>
      <c r="L45" s="292" t="str">
        <f>IF('01.ข้อมูลเบื้องต้น'!$B$37="","",IF('3.คีย์เทอม1 mlp'!$B45="","",'01.ข้อมูลเบื้องต้น'!$B$37))</f>
        <v/>
      </c>
      <c r="M45" s="291" t="str">
        <f>IF('01.ข้อมูลเบื้องต้น'!$C$37="","",IF('3.คีย์เทอม1 mlp'!$B45="","",'01.ข้อมูลเบื้องต้น'!$C$37))</f>
        <v/>
      </c>
      <c r="N45" s="292" t="str">
        <f>IF('01.ข้อมูลเบื้องต้น'!$D$37="","",IF('3.คีย์เทอม1 mlp'!$B45="","",'01.ข้อมูลเบื้องต้น'!$D$37))</f>
        <v/>
      </c>
      <c r="O45" s="287"/>
      <c r="P45" s="159"/>
      <c r="Q45" s="292" t="str">
        <f>IF('01.ข้อมูลเบื้องต้น'!$B$10="","",IF('3.คีย์เทอม1 mlp'!$B45="","",'01.ข้อมูลเบื้องต้น'!$B$10))</f>
        <v/>
      </c>
      <c r="R45" s="291" t="str">
        <f>IF('01.ข้อมูลเบื้องต้น'!$C$10="","",IF('3.คีย์เทอม1 mlp'!$B45="","",'01.ข้อมูลเบื้องต้น'!$C$10))</f>
        <v/>
      </c>
      <c r="S45" s="292" t="str">
        <f>IF('01.ข้อมูลเบื้องต้น'!$D$10="","",IF('3.คีย์เทอม1 mlp'!$B45="","",'01.ข้อมูลเบื้องต้น'!$D$10))</f>
        <v/>
      </c>
      <c r="T45" s="287"/>
      <c r="U45" s="159"/>
      <c r="V45" s="292" t="str">
        <f>IF('01.ข้อมูลเบื้องต้น'!$B$11="","",IF('3.คีย์เทอม1 mlp'!$B45="","",'01.ข้อมูลเบื้องต้น'!$B$11))</f>
        <v/>
      </c>
      <c r="W45" s="291" t="str">
        <f>IF('01.ข้อมูลเบื้องต้น'!$C$11="","",IF('3.คีย์เทอม1 mlp'!$B45="","",'01.ข้อมูลเบื้องต้น'!$C$11))</f>
        <v/>
      </c>
      <c r="X45" s="292" t="str">
        <f>IF('01.ข้อมูลเบื้องต้น'!$D$11="","",IF('3.คีย์เทอม1 mlp'!$B45="","",'01.ข้อมูลเบื้องต้น'!$D$11))</f>
        <v/>
      </c>
      <c r="Y45" s="286"/>
      <c r="Z45" s="160"/>
      <c r="AA45" s="292" t="str">
        <f>IF('01.ข้อมูลเบื้องต้น'!$B$12="","",IF('3.คีย์เทอม1 mlp'!$B45="","",'01.ข้อมูลเบื้องต้น'!$B$12))</f>
        <v/>
      </c>
      <c r="AB45" s="291" t="str">
        <f>IF('01.ข้อมูลเบื้องต้น'!$C$12="","",IF('3.คีย์เทอม1 mlp'!$B45="","",'01.ข้อมูลเบื้องต้น'!$C$12))</f>
        <v/>
      </c>
      <c r="AC45" s="292" t="str">
        <f>IF('01.ข้อมูลเบื้องต้น'!$D$12="","",IF('3.คีย์เทอม1 mlp'!$B45="","",'01.ข้อมูลเบื้องต้น'!$D$12))</f>
        <v/>
      </c>
      <c r="AD45" s="287"/>
      <c r="AE45" s="159"/>
      <c r="AF45" s="292" t="str">
        <f>IF('01.ข้อมูลเบื้องต้น'!$B$13="","",IF('3.คีย์เทอม1 mlp'!$B45="","",'01.ข้อมูลเบื้องต้น'!$B$13))</f>
        <v/>
      </c>
      <c r="AG45" s="291" t="str">
        <f>IF('01.ข้อมูลเบื้องต้น'!$C$13="","",IF('3.คีย์เทอม1 mlp'!$B45="","",'01.ข้อมูลเบื้องต้น'!$C$13))</f>
        <v/>
      </c>
      <c r="AH45" s="292" t="str">
        <f>IF('01.ข้อมูลเบื้องต้น'!$D$13="","",IF('3.คีย์เทอม1 mlp'!$B45="","",'01.ข้อมูลเบื้องต้น'!$D$13))</f>
        <v/>
      </c>
      <c r="AI45" s="287"/>
      <c r="AJ45" s="159"/>
      <c r="AK45" s="292" t="str">
        <f>IF('01.ข้อมูลเบื้องต้น'!$B$14="","",IF('3.คีย์เทอม1 mlp'!$B45="","",'01.ข้อมูลเบื้องต้น'!$B$14))</f>
        <v/>
      </c>
      <c r="AL45" s="291" t="str">
        <f>IF('01.ข้อมูลเบื้องต้น'!$C$14="","",IF('3.คีย์เทอม1 mlp'!$B45="","",'01.ข้อมูลเบื้องต้น'!$C$14))</f>
        <v/>
      </c>
      <c r="AM45" s="292" t="str">
        <f>IF('01.ข้อมูลเบื้องต้น'!$D$14="","",IF('3.คีย์เทอม1 mlp'!$B45="","",'01.ข้อมูลเบื้องต้น'!$D$14))</f>
        <v/>
      </c>
      <c r="AN45" s="287"/>
      <c r="AO45" s="159"/>
      <c r="AP45" s="292" t="str">
        <f>IF('01.ข้อมูลเบื้องต้น'!$B$15="","",IF('3.คีย์เทอม1 mlp'!$B45="","",'01.ข้อมูลเบื้องต้น'!$B$15))</f>
        <v/>
      </c>
      <c r="AQ45" s="291" t="str">
        <f>IF('01.ข้อมูลเบื้องต้น'!$C$15="","",IF('3.คีย์เทอม1 mlp'!$B45="","",'01.ข้อมูลเบื้องต้น'!$C$15))</f>
        <v/>
      </c>
      <c r="AR45" s="292" t="str">
        <f>IF('01.ข้อมูลเบื้องต้น'!$D$15="","",IF('3.คีย์เทอม1 mlp'!$B45="","",'01.ข้อมูลเบื้องต้น'!$D$15))</f>
        <v/>
      </c>
      <c r="AS45" s="287"/>
      <c r="AT45" s="159"/>
      <c r="AU45" s="292" t="str">
        <f>IF('01.ข้อมูลเบื้องต้น'!$B$16="","",IF('3.คีย์เทอม1 mlp'!$B45="","",'01.ข้อมูลเบื้องต้น'!$B$16))</f>
        <v/>
      </c>
      <c r="AV45" s="291" t="str">
        <f>IF('01.ข้อมูลเบื้องต้น'!$C$16="","",IF('3.คีย์เทอม1 mlp'!$B45="","",'01.ข้อมูลเบื้องต้น'!$C$16))</f>
        <v/>
      </c>
      <c r="AW45" s="292" t="str">
        <f>IF('01.ข้อมูลเบื้องต้น'!$D$16="","",IF('3.คีย์เทอม1 mlp'!$B45="","",'01.ข้อมูลเบื้องต้น'!$D$16))</f>
        <v/>
      </c>
      <c r="AX45" s="286"/>
      <c r="AY45" s="160"/>
      <c r="AZ45" s="292" t="str">
        <f>IF('01.ข้อมูลเบื้องต้น'!$B$17="","",IF('3.คีย์เทอม1 mlp'!$B45="","",'01.ข้อมูลเบื้องต้น'!$B$17))</f>
        <v/>
      </c>
      <c r="BA45" s="291" t="str">
        <f>IF('01.ข้อมูลเบื้องต้น'!$C$17="","",IF('3.คีย์เทอม1 mlp'!$B45="","",'01.ข้อมูลเบื้องต้น'!$C$17))</f>
        <v/>
      </c>
      <c r="BB45" s="292" t="str">
        <f>IF('01.ข้อมูลเบื้องต้น'!$D$17="","",IF('3.คีย์เทอม1 mlp'!$B45="","",'01.ข้อมูลเบื้องต้น'!$D$17))</f>
        <v/>
      </c>
      <c r="BC45" s="286"/>
      <c r="BD45" s="160"/>
      <c r="BE45" s="292" t="str">
        <f>IF('01.ข้อมูลเบื้องต้น'!$B$19="","",IF('3.คีย์เทอม1 mlp'!$B45="","",'01.ข้อมูลเบื้องต้น'!$B$19))</f>
        <v/>
      </c>
      <c r="BF45" s="291" t="str">
        <f>IF('01.ข้อมูลเบื้องต้น'!$C$19="","",IF('3.คีย์เทอม1 mlp'!$B45="","",'01.ข้อมูลเบื้องต้น'!$C$19))</f>
        <v/>
      </c>
      <c r="BG45" s="292" t="str">
        <f>IF('01.ข้อมูลเบื้องต้น'!$D$19="","",IF('3.คีย์เทอม1 mlp'!$B45="","",'01.ข้อมูลเบื้องต้น'!$D$19))</f>
        <v/>
      </c>
      <c r="BH45" s="286"/>
      <c r="BI45" s="160"/>
      <c r="BJ45" s="292" t="str">
        <f>IF('01.ข้อมูลเบื้องต้น'!$B$20="","",IF('3.คีย์เทอม1 mlp'!$B45="","",'01.ข้อมูลเบื้องต้น'!$B$20))</f>
        <v/>
      </c>
      <c r="BK45" s="291" t="str">
        <f>IF('01.ข้อมูลเบื้องต้น'!$C$20="","",IF('3.คีย์เทอม1 mlp'!$B45="","",'01.ข้อมูลเบื้องต้น'!$C$20))</f>
        <v/>
      </c>
      <c r="BL45" s="292" t="str">
        <f>IF('01.ข้อมูลเบื้องต้น'!$D$20="","",IF('3.คีย์เทอม1 mlp'!$B45="","",'01.ข้อมูลเบื้องต้น'!$D$20))</f>
        <v/>
      </c>
      <c r="BM45" s="286"/>
      <c r="BN45" s="159"/>
      <c r="BO45" s="292" t="str">
        <f>IF('01.ข้อมูลเบื้องต้น'!$B$21="","",IF('3.คีย์เทอม1 mlp'!$B45="","",'01.ข้อมูลเบื้องต้น'!$B$21))</f>
        <v/>
      </c>
      <c r="BP45" s="291" t="str">
        <f>IF('01.ข้อมูลเบื้องต้น'!$C$21="","",IF('3.คีย์เทอม1 mlp'!$B45="","",'01.ข้อมูลเบื้องต้น'!$C$21))</f>
        <v/>
      </c>
      <c r="BQ45" s="292" t="str">
        <f>IF('01.ข้อมูลเบื้องต้น'!$D$21="","",IF('3.คีย์เทอม1 mlp'!$B45="","",'01.ข้อมูลเบื้องต้น'!$D$21))</f>
        <v/>
      </c>
      <c r="BR45" s="286"/>
      <c r="BS45" s="160"/>
      <c r="BT45" s="292" t="str">
        <f>IF('01.ข้อมูลเบื้องต้น'!$B$22="","",IF('3.คีย์เทอม1 mlp'!$B45="","",'01.ข้อมูลเบื้องต้น'!$B$22))</f>
        <v/>
      </c>
      <c r="BU45" s="291" t="str">
        <f>IF('01.ข้อมูลเบื้องต้น'!$C$22="","",IF('3.คีย์เทอม1 mlp'!$B45="","",'01.ข้อมูลเบื้องต้น'!$C$22))</f>
        <v/>
      </c>
      <c r="BV45" s="292" t="str">
        <f>IF('01.ข้อมูลเบื้องต้น'!$D$22="","",IF('3.คีย์เทอม1 mlp'!$B45="","",'01.ข้อมูลเบื้องต้น'!$D$22))</f>
        <v/>
      </c>
      <c r="BW45" s="286"/>
      <c r="BX45" s="160"/>
      <c r="BY45" s="292" t="str">
        <f>IF('01.ข้อมูลเบื้องต้น'!$B$23="","",IF('3.คีย์เทอม1 mlp'!$B45="","",'01.ข้อมูลเบื้องต้น'!$B$23))</f>
        <v/>
      </c>
      <c r="BZ45" s="291" t="str">
        <f>IF('01.ข้อมูลเบื้องต้น'!$C$23="","",IF('3.คีย์เทอม1 mlp'!$B45="","",'01.ข้อมูลเบื้องต้น'!$C$23))</f>
        <v/>
      </c>
      <c r="CA45" s="292" t="str">
        <f>IF('01.ข้อมูลเบื้องต้น'!$D$23="","",IF('3.คีย์เทอม1 mlp'!$B45="","",'01.ข้อมูลเบื้องต้น'!$D$23))</f>
        <v/>
      </c>
      <c r="CB45" s="286"/>
      <c r="CC45" s="160"/>
      <c r="CD45" s="292" t="str">
        <f>IF('01.ข้อมูลเบื้องต้น'!$B$24="","",IF('3.คีย์เทอม1 mlp'!$B45="","",'01.ข้อมูลเบื้องต้น'!$B$24))</f>
        <v/>
      </c>
      <c r="CE45" s="291" t="str">
        <f>IF('01.ข้อมูลเบื้องต้น'!$C$24="","",IF('3.คีย์เทอม1 mlp'!$B45="","",'01.ข้อมูลเบื้องต้น'!$C$24))</f>
        <v/>
      </c>
      <c r="CF45" s="292" t="str">
        <f>IF('01.ข้อมูลเบื้องต้น'!$D$24="","",IF('3.คีย์เทอม1 mlp'!$B45="","",'01.ข้อมูลเบื้องต้น'!$D$24))</f>
        <v/>
      </c>
      <c r="CG45" s="286"/>
      <c r="CH45" s="160"/>
      <c r="CI45" s="292" t="str">
        <f>IF('01.ข้อมูลเบื้องต้น'!$B$25="","",IF('3.คีย์เทอม1 mlp'!$B45="","",'01.ข้อมูลเบื้องต้น'!$B$25))</f>
        <v/>
      </c>
      <c r="CJ45" s="291" t="str">
        <f>IF('01.ข้อมูลเบื้องต้น'!$C$25="","",IF('3.คีย์เทอม1 mlp'!$B45="","",'01.ข้อมูลเบื้องต้น'!$C$25))</f>
        <v/>
      </c>
      <c r="CK45" s="292" t="str">
        <f>IF('01.ข้อมูลเบื้องต้น'!$D$25="","",IF('3.คีย์เทอม1 mlp'!$B45="","",'01.ข้อมูลเบื้องต้น'!$D$25))</f>
        <v/>
      </c>
      <c r="CL45" s="286"/>
      <c r="CM45" s="160"/>
      <c r="CN45" s="292" t="str">
        <f>IF('01.ข้อมูลเบื้องต้น'!$B$26="","",IF('3.คีย์เทอม1 mlp'!$B45="","",'01.ข้อมูลเบื้องต้น'!$B$26))</f>
        <v/>
      </c>
      <c r="CO45" s="291" t="str">
        <f>IF('01.ข้อมูลเบื้องต้น'!$C$26="","",IF('3.คีย์เทอม1 mlp'!$B45="","",'01.ข้อมูลเบื้องต้น'!$C$26))</f>
        <v/>
      </c>
      <c r="CP45" s="292" t="str">
        <f>IF('01.ข้อมูลเบื้องต้น'!$D$26="","",IF('3.คีย์เทอม1 mlp'!$B45="","",'01.ข้อมูลเบื้องต้น'!$D$26))</f>
        <v/>
      </c>
      <c r="CQ45" s="286"/>
      <c r="CR45" s="160"/>
      <c r="CS45" s="292" t="str">
        <f>IF('01.ข้อมูลเบื้องต้น'!$B$27="","",IF('3.คีย์เทอม1 mlp'!$B45="","",'01.ข้อมูลเบื้องต้น'!$B$27))</f>
        <v/>
      </c>
      <c r="CT45" s="291" t="str">
        <f>IF('01.ข้อมูลเบื้องต้น'!$C$27="","",IF('3.คีย์เทอม1 mlp'!$B45="","",'01.ข้อมูลเบื้องต้น'!$C$27))</f>
        <v/>
      </c>
      <c r="CU45" s="292" t="str">
        <f>IF('01.ข้อมูลเบื้องต้น'!$D$27="","",IF('3.คีย์เทอม1 mlp'!$B45="","",'01.ข้อมูลเบื้องต้น'!$D$27))</f>
        <v/>
      </c>
      <c r="CV45" s="286"/>
      <c r="CW45" s="160"/>
      <c r="CX45" s="292" t="str">
        <f>IF('01.ข้อมูลเบื้องต้น'!$B$28="","",IF('3.คีย์เทอม1 mlp'!$B45="","",'01.ข้อมูลเบื้องต้น'!$B$28))</f>
        <v/>
      </c>
      <c r="CY45" s="291" t="str">
        <f>IF('01.ข้อมูลเบื้องต้น'!$C$28="","",IF('3.คีย์เทอม1 mlp'!$B45="","",'01.ข้อมูลเบื้องต้น'!$C$28))</f>
        <v/>
      </c>
      <c r="CZ45" s="292" t="str">
        <f>IF('01.ข้อมูลเบื้องต้น'!$D$28="","",IF('3.คีย์เทอม1 mlp'!$B45="","",'01.ข้อมูลเบื้องต้น'!$D$28))</f>
        <v/>
      </c>
      <c r="DA45" s="286"/>
      <c r="DB45" s="160"/>
      <c r="DC45" s="288" t="str">
        <f t="shared" si="3"/>
        <v/>
      </c>
      <c r="DD45" s="152" t="str">
        <f t="shared" si="4"/>
        <v/>
      </c>
      <c r="DE45" s="293" t="str">
        <f>IF('2.ชื่อนักเรียน'!R47="มส","มส",IF('2.ชื่อนักเรียน'!R47="ย้าย","ย้าย",IF('2.ชื่อนักเรียน'!R47="ร","ร",IF(DD45="","",RANK(DD45,$DD$9:$DD$53,0)))))</f>
        <v/>
      </c>
      <c r="DF45" s="293" t="str">
        <f t="shared" si="5"/>
        <v/>
      </c>
      <c r="DH45" s="320" t="str">
        <f>IF('2.ชื่อนักเรียน'!$R47=",มส","มส",IF($DC45="","",IF(DH$5="","",IF(DH$5="SBMLD",SUM($BH45,$BM45,$BR45,$BW45,$CB45,$CG45,$CL45,$CQ45,$CV45,$DA45),$BH45))))</f>
        <v/>
      </c>
      <c r="DI45" s="299" t="str">
        <f>IF('2.ชื่อนักเรียน'!$R47=",มส","มส",IF($DH45="","",IF(DH$5="","",IF(DH$5="SBMLD",SUM($BI45,$BN45,$BS45,$BX45,$CC45,$CH45,$CM45,$CR45,$CW45,$DB45),$BI45))))</f>
        <v/>
      </c>
      <c r="DJ45" s="299" t="str">
        <f t="shared" si="6"/>
        <v/>
      </c>
      <c r="DK45" s="321" t="str">
        <f>IF('2.ชื่อนักเรียน'!$R47=",มส","มส",IF($DC45="","",IF(DK$5="","",IF(DK$5="SBMLD",SUM($BM45,$BR45,$BW45,$CB45,$CG45,$CL45,$CQ45,$CV45,$DA45),$BM45))))</f>
        <v/>
      </c>
      <c r="DL45" s="299" t="str">
        <f>IF('2.ชื่อนักเรียน'!$R47=",มส","มส",IF($DK45="","",IF(DK$5="","",IF(DK$5="SBMLD",SUM($BN45,$BS45,$BX45,$CC45,$CH45,$CM45,$CR45,$CW45,$DB45),$BN45))))</f>
        <v/>
      </c>
      <c r="DM45" s="299" t="str">
        <f t="shared" si="7"/>
        <v/>
      </c>
      <c r="DN45" s="321" t="str">
        <f>IF('2.ชื่อนักเรียน'!$R47=",มส","มส",IF($DC45="","",IF(DN$5="","",IF(DN$5="SBMLD",SUM($BR45,$BW45,$CB45,$CG45,$CL45,$CQ45,$CV45,$DA45),$BR45))))</f>
        <v/>
      </c>
      <c r="DO45" s="299" t="str">
        <f>IF('2.ชื่อนักเรียน'!$R47=",มส","มส",IF($DN45="","",IF(DN$5="","",IF(DN$5="SBMLD",SUM($BS45,$BX45,$CC45,$CH45,$CM45,$CR45,$CW45,$DB45),$BS45))))</f>
        <v/>
      </c>
      <c r="DP45" s="299" t="str">
        <f t="shared" si="8"/>
        <v/>
      </c>
      <c r="DQ45" s="321" t="str">
        <f>IF('2.ชื่อนักเรียน'!$R47=",มส","มส",IF($DC45="","",IF(DQ$5="","",IF(DQ$5="SBMLD",SUM($BW45,$CB45,$CG45,$CL45,$CQ45,$CV45,$DA45),$BW45))))</f>
        <v/>
      </c>
      <c r="DR45" s="299" t="str">
        <f>IF('2.ชื่อนักเรียน'!$R47=",มส","มส",IF($DQ45="","",IF(DQ$5="","",IF(DQ$5="SBMLD",SUM($BX45,$CC45,$CH45,$CM45,$CR45,$CW45,$DB45),$BX45))))</f>
        <v/>
      </c>
      <c r="DS45" s="299" t="str">
        <f t="shared" si="9"/>
        <v/>
      </c>
      <c r="DT45" s="299" t="str">
        <f>IF('2.ชื่อนักเรียน'!$R47=",มส","มส",IF($DC45="","",IF(DT$5="","",IF(DT$5="SBMLD",SUM($CB45,$CG45,$CL45,$CQ45,$CV45,$DA45),$CB45))))</f>
        <v/>
      </c>
      <c r="DU45" s="299" t="str">
        <f>IF('2.ชื่อนักเรียน'!$R47=",มส","มส",IF($DT45="","",IF(DT$5="","",IF(DT$5="SBMLD",SUM($CC45,$CH45,$CM45,$CR45,$CW45,$DB45),$CC45))))</f>
        <v/>
      </c>
      <c r="DV45" s="299" t="str">
        <f t="shared" si="10"/>
        <v/>
      </c>
      <c r="DW45" s="321" t="str">
        <f>IF('2.ชื่อนักเรียน'!$R47=",มส","มส",IF($DC45="","",IF(DW$5="","",IF(DW$5="SBMLD",SUM($CG45,$CL45,$CQ45,$CV45,$DA45),$CG45))))</f>
        <v/>
      </c>
      <c r="DX45" s="321" t="str">
        <f>IF('2.ชื่อนักเรียน'!$R47=",มส","มส",IF($DW45="","",IF(DW$5="","",IF(DW$5="SBMLD",SUM($CH45,$CM45,$CR45,$CW45,$DB45),$CH45))))</f>
        <v/>
      </c>
      <c r="DY45" s="299" t="str">
        <f t="shared" si="11"/>
        <v/>
      </c>
    </row>
    <row r="46" spans="1:129" s="102" customFormat="1" ht="17.25" customHeight="1" x14ac:dyDescent="0.25">
      <c r="A46" s="278">
        <v>38</v>
      </c>
      <c r="B46" s="278" t="str">
        <f>IF('2.ชื่อนักเรียน'!E48="","",CONCATENATE('2.ชื่อนักเรียน'!E48,'2.ชื่อนักเรียน'!F48,'2.ชื่อนักเรียน'!G48,'2.ชื่อนักเรียน'!H48,'2.ชื่อนักเรียน'!I48,'2.ชื่อนักเรียน'!J48,'2.ชื่อนักเรียน'!K48,'2.ชื่อนักเรียน'!L48,'2.ชื่อนักเรียน'!M48,'2.ชื่อนักเรียน'!N48,'2.ชื่อนักเรียน'!O48,'2.ชื่อนักเรียน'!P48,'2.ชื่อนักเรียน'!Q48))</f>
        <v/>
      </c>
      <c r="C46" s="463" t="str">
        <f>IF('2.ชื่อนักเรียน'!B48="","",'2.ชื่อนักเรียน'!B48)</f>
        <v/>
      </c>
      <c r="D46" s="291" t="str">
        <f>IF('2.ชื่อนักเรียน'!C48="","",CONCATENATE(TRIM('2.ชื่อนักเรียน'!C48),"  ",'2.ชื่อนักเรียน'!D48))</f>
        <v/>
      </c>
      <c r="E46" s="292" t="str">
        <f>IF(B46="","",IF('01.ข้อมูลเบื้องต้น'!$J$2="","",'01.ข้อมูลเบื้องต้น'!$J$2))</f>
        <v/>
      </c>
      <c r="F46" s="291" t="str">
        <f>IF(B46="","",IF('01.ข้อมูลเบื้องต้น'!$K$4="","",'01.ข้อมูลเบื้องต้น'!$K$4))</f>
        <v/>
      </c>
      <c r="G46" s="292" t="str">
        <f>IF('01.ข้อมูลเบื้องต้น'!$B$36="","",IF('3.คีย์เทอม1 mlp'!$B46="","",'01.ข้อมูลเบื้องต้น'!$B$36))</f>
        <v/>
      </c>
      <c r="H46" s="291" t="str">
        <f>IF('01.ข้อมูลเบื้องต้น'!$C$36="","",IF('3.คีย์เทอม1 mlp'!$B46="","",'01.ข้อมูลเบื้องต้น'!$C$36))</f>
        <v/>
      </c>
      <c r="I46" s="292" t="str">
        <f>IF('01.ข้อมูลเบื้องต้น'!$D$36="","",IF('3.คีย์เทอม1 mlp'!$B46="","",'01.ข้อมูลเบื้องต้น'!$D$36))</f>
        <v/>
      </c>
      <c r="J46" s="286"/>
      <c r="K46" s="160"/>
      <c r="L46" s="292" t="str">
        <f>IF('01.ข้อมูลเบื้องต้น'!$B$37="","",IF('3.คีย์เทอม1 mlp'!$B46="","",'01.ข้อมูลเบื้องต้น'!$B$37))</f>
        <v/>
      </c>
      <c r="M46" s="291" t="str">
        <f>IF('01.ข้อมูลเบื้องต้น'!$C$37="","",IF('3.คีย์เทอม1 mlp'!$B46="","",'01.ข้อมูลเบื้องต้น'!$C$37))</f>
        <v/>
      </c>
      <c r="N46" s="292" t="str">
        <f>IF('01.ข้อมูลเบื้องต้น'!$D$37="","",IF('3.คีย์เทอม1 mlp'!$B46="","",'01.ข้อมูลเบื้องต้น'!$D$37))</f>
        <v/>
      </c>
      <c r="O46" s="287"/>
      <c r="P46" s="159"/>
      <c r="Q46" s="292" t="str">
        <f>IF('01.ข้อมูลเบื้องต้น'!$B$10="","",IF('3.คีย์เทอม1 mlp'!$B46="","",'01.ข้อมูลเบื้องต้น'!$B$10))</f>
        <v/>
      </c>
      <c r="R46" s="291" t="str">
        <f>IF('01.ข้อมูลเบื้องต้น'!$C$10="","",IF('3.คีย์เทอม1 mlp'!$B46="","",'01.ข้อมูลเบื้องต้น'!$C$10))</f>
        <v/>
      </c>
      <c r="S46" s="292" t="str">
        <f>IF('01.ข้อมูลเบื้องต้น'!$D$10="","",IF('3.คีย์เทอม1 mlp'!$B46="","",'01.ข้อมูลเบื้องต้น'!$D$10))</f>
        <v/>
      </c>
      <c r="T46" s="287"/>
      <c r="U46" s="159"/>
      <c r="V46" s="292" t="str">
        <f>IF('01.ข้อมูลเบื้องต้น'!$B$11="","",IF('3.คีย์เทอม1 mlp'!$B46="","",'01.ข้อมูลเบื้องต้น'!$B$11))</f>
        <v/>
      </c>
      <c r="W46" s="291" t="str">
        <f>IF('01.ข้อมูลเบื้องต้น'!$C$11="","",IF('3.คีย์เทอม1 mlp'!$B46="","",'01.ข้อมูลเบื้องต้น'!$C$11))</f>
        <v/>
      </c>
      <c r="X46" s="292" t="str">
        <f>IF('01.ข้อมูลเบื้องต้น'!$D$11="","",IF('3.คีย์เทอม1 mlp'!$B46="","",'01.ข้อมูลเบื้องต้น'!$D$11))</f>
        <v/>
      </c>
      <c r="Y46" s="286"/>
      <c r="Z46" s="160"/>
      <c r="AA46" s="292" t="str">
        <f>IF('01.ข้อมูลเบื้องต้น'!$B$12="","",IF('3.คีย์เทอม1 mlp'!$B46="","",'01.ข้อมูลเบื้องต้น'!$B$12))</f>
        <v/>
      </c>
      <c r="AB46" s="291" t="str">
        <f>IF('01.ข้อมูลเบื้องต้น'!$C$12="","",IF('3.คีย์เทอม1 mlp'!$B46="","",'01.ข้อมูลเบื้องต้น'!$C$12))</f>
        <v/>
      </c>
      <c r="AC46" s="292" t="str">
        <f>IF('01.ข้อมูลเบื้องต้น'!$D$12="","",IF('3.คีย์เทอม1 mlp'!$B46="","",'01.ข้อมูลเบื้องต้น'!$D$12))</f>
        <v/>
      </c>
      <c r="AD46" s="287"/>
      <c r="AE46" s="159"/>
      <c r="AF46" s="292" t="str">
        <f>IF('01.ข้อมูลเบื้องต้น'!$B$13="","",IF('3.คีย์เทอม1 mlp'!$B46="","",'01.ข้อมูลเบื้องต้น'!$B$13))</f>
        <v/>
      </c>
      <c r="AG46" s="291" t="str">
        <f>IF('01.ข้อมูลเบื้องต้น'!$C$13="","",IF('3.คีย์เทอม1 mlp'!$B46="","",'01.ข้อมูลเบื้องต้น'!$C$13))</f>
        <v/>
      </c>
      <c r="AH46" s="292" t="str">
        <f>IF('01.ข้อมูลเบื้องต้น'!$D$13="","",IF('3.คีย์เทอม1 mlp'!$B46="","",'01.ข้อมูลเบื้องต้น'!$D$13))</f>
        <v/>
      </c>
      <c r="AI46" s="287"/>
      <c r="AJ46" s="159"/>
      <c r="AK46" s="292" t="str">
        <f>IF('01.ข้อมูลเบื้องต้น'!$B$14="","",IF('3.คีย์เทอม1 mlp'!$B46="","",'01.ข้อมูลเบื้องต้น'!$B$14))</f>
        <v/>
      </c>
      <c r="AL46" s="291" t="str">
        <f>IF('01.ข้อมูลเบื้องต้น'!$C$14="","",IF('3.คีย์เทอม1 mlp'!$B46="","",'01.ข้อมูลเบื้องต้น'!$C$14))</f>
        <v/>
      </c>
      <c r="AM46" s="292" t="str">
        <f>IF('01.ข้อมูลเบื้องต้น'!$D$14="","",IF('3.คีย์เทอม1 mlp'!$B46="","",'01.ข้อมูลเบื้องต้น'!$D$14))</f>
        <v/>
      </c>
      <c r="AN46" s="287"/>
      <c r="AO46" s="159"/>
      <c r="AP46" s="292" t="str">
        <f>IF('01.ข้อมูลเบื้องต้น'!$B$15="","",IF('3.คีย์เทอม1 mlp'!$B46="","",'01.ข้อมูลเบื้องต้น'!$B$15))</f>
        <v/>
      </c>
      <c r="AQ46" s="291" t="str">
        <f>IF('01.ข้อมูลเบื้องต้น'!$C$15="","",IF('3.คีย์เทอม1 mlp'!$B46="","",'01.ข้อมูลเบื้องต้น'!$C$15))</f>
        <v/>
      </c>
      <c r="AR46" s="292" t="str">
        <f>IF('01.ข้อมูลเบื้องต้น'!$D$15="","",IF('3.คีย์เทอม1 mlp'!$B46="","",'01.ข้อมูลเบื้องต้น'!$D$15))</f>
        <v/>
      </c>
      <c r="AS46" s="287"/>
      <c r="AT46" s="159"/>
      <c r="AU46" s="292" t="str">
        <f>IF('01.ข้อมูลเบื้องต้น'!$B$16="","",IF('3.คีย์เทอม1 mlp'!$B46="","",'01.ข้อมูลเบื้องต้น'!$B$16))</f>
        <v/>
      </c>
      <c r="AV46" s="291" t="str">
        <f>IF('01.ข้อมูลเบื้องต้น'!$C$16="","",IF('3.คีย์เทอม1 mlp'!$B46="","",'01.ข้อมูลเบื้องต้น'!$C$16))</f>
        <v/>
      </c>
      <c r="AW46" s="292" t="str">
        <f>IF('01.ข้อมูลเบื้องต้น'!$D$16="","",IF('3.คีย์เทอม1 mlp'!$B46="","",'01.ข้อมูลเบื้องต้น'!$D$16))</f>
        <v/>
      </c>
      <c r="AX46" s="286"/>
      <c r="AY46" s="160"/>
      <c r="AZ46" s="292" t="str">
        <f>IF('01.ข้อมูลเบื้องต้น'!$B$17="","",IF('3.คีย์เทอม1 mlp'!$B46="","",'01.ข้อมูลเบื้องต้น'!$B$17))</f>
        <v/>
      </c>
      <c r="BA46" s="291" t="str">
        <f>IF('01.ข้อมูลเบื้องต้น'!$C$17="","",IF('3.คีย์เทอม1 mlp'!$B46="","",'01.ข้อมูลเบื้องต้น'!$C$17))</f>
        <v/>
      </c>
      <c r="BB46" s="292" t="str">
        <f>IF('01.ข้อมูลเบื้องต้น'!$D$17="","",IF('3.คีย์เทอม1 mlp'!$B46="","",'01.ข้อมูลเบื้องต้น'!$D$17))</f>
        <v/>
      </c>
      <c r="BC46" s="286"/>
      <c r="BD46" s="160"/>
      <c r="BE46" s="292" t="str">
        <f>IF('01.ข้อมูลเบื้องต้น'!$B$19="","",IF('3.คีย์เทอม1 mlp'!$B46="","",'01.ข้อมูลเบื้องต้น'!$B$19))</f>
        <v/>
      </c>
      <c r="BF46" s="291" t="str">
        <f>IF('01.ข้อมูลเบื้องต้น'!$C$19="","",IF('3.คีย์เทอม1 mlp'!$B46="","",'01.ข้อมูลเบื้องต้น'!$C$19))</f>
        <v/>
      </c>
      <c r="BG46" s="292" t="str">
        <f>IF('01.ข้อมูลเบื้องต้น'!$D$19="","",IF('3.คีย์เทอม1 mlp'!$B46="","",'01.ข้อมูลเบื้องต้น'!$D$19))</f>
        <v/>
      </c>
      <c r="BH46" s="286"/>
      <c r="BI46" s="160"/>
      <c r="BJ46" s="292" t="str">
        <f>IF('01.ข้อมูลเบื้องต้น'!$B$20="","",IF('3.คีย์เทอม1 mlp'!$B46="","",'01.ข้อมูลเบื้องต้น'!$B$20))</f>
        <v/>
      </c>
      <c r="BK46" s="291" t="str">
        <f>IF('01.ข้อมูลเบื้องต้น'!$C$20="","",IF('3.คีย์เทอม1 mlp'!$B46="","",'01.ข้อมูลเบื้องต้น'!$C$20))</f>
        <v/>
      </c>
      <c r="BL46" s="292" t="str">
        <f>IF('01.ข้อมูลเบื้องต้น'!$D$20="","",IF('3.คีย์เทอม1 mlp'!$B46="","",'01.ข้อมูลเบื้องต้น'!$D$20))</f>
        <v/>
      </c>
      <c r="BM46" s="287"/>
      <c r="BN46" s="159"/>
      <c r="BO46" s="292" t="str">
        <f>IF('01.ข้อมูลเบื้องต้น'!$B$21="","",IF('3.คีย์เทอม1 mlp'!$B46="","",'01.ข้อมูลเบื้องต้น'!$B$21))</f>
        <v/>
      </c>
      <c r="BP46" s="291" t="str">
        <f>IF('01.ข้อมูลเบื้องต้น'!$C$21="","",IF('3.คีย์เทอม1 mlp'!$B46="","",'01.ข้อมูลเบื้องต้น'!$C$21))</f>
        <v/>
      </c>
      <c r="BQ46" s="292" t="str">
        <f>IF('01.ข้อมูลเบื้องต้น'!$D$21="","",IF('3.คีย์เทอม1 mlp'!$B46="","",'01.ข้อมูลเบื้องต้น'!$D$21))</f>
        <v/>
      </c>
      <c r="BR46" s="286"/>
      <c r="BS46" s="160"/>
      <c r="BT46" s="292" t="str">
        <f>IF('01.ข้อมูลเบื้องต้น'!$B$22="","",IF('3.คีย์เทอม1 mlp'!$B46="","",'01.ข้อมูลเบื้องต้น'!$B$22))</f>
        <v/>
      </c>
      <c r="BU46" s="291" t="str">
        <f>IF('01.ข้อมูลเบื้องต้น'!$C$22="","",IF('3.คีย์เทอม1 mlp'!$B46="","",'01.ข้อมูลเบื้องต้น'!$C$22))</f>
        <v/>
      </c>
      <c r="BV46" s="292" t="str">
        <f>IF('01.ข้อมูลเบื้องต้น'!$D$22="","",IF('3.คีย์เทอม1 mlp'!$B46="","",'01.ข้อมูลเบื้องต้น'!$D$22))</f>
        <v/>
      </c>
      <c r="BW46" s="286"/>
      <c r="BX46" s="160"/>
      <c r="BY46" s="292" t="str">
        <f>IF('01.ข้อมูลเบื้องต้น'!$B$23="","",IF('3.คีย์เทอม1 mlp'!$B46="","",'01.ข้อมูลเบื้องต้น'!$B$23))</f>
        <v/>
      </c>
      <c r="BZ46" s="291" t="str">
        <f>IF('01.ข้อมูลเบื้องต้น'!$C$23="","",IF('3.คีย์เทอม1 mlp'!$B46="","",'01.ข้อมูลเบื้องต้น'!$C$23))</f>
        <v/>
      </c>
      <c r="CA46" s="292" t="str">
        <f>IF('01.ข้อมูลเบื้องต้น'!$D$23="","",IF('3.คีย์เทอม1 mlp'!$B46="","",'01.ข้อมูลเบื้องต้น'!$D$23))</f>
        <v/>
      </c>
      <c r="CB46" s="286"/>
      <c r="CC46" s="160"/>
      <c r="CD46" s="292" t="str">
        <f>IF('01.ข้อมูลเบื้องต้น'!$B$24="","",IF('3.คีย์เทอม1 mlp'!$B46="","",'01.ข้อมูลเบื้องต้น'!$B$24))</f>
        <v/>
      </c>
      <c r="CE46" s="291" t="str">
        <f>IF('01.ข้อมูลเบื้องต้น'!$C$24="","",IF('3.คีย์เทอม1 mlp'!$B46="","",'01.ข้อมูลเบื้องต้น'!$C$24))</f>
        <v/>
      </c>
      <c r="CF46" s="292" t="str">
        <f>IF('01.ข้อมูลเบื้องต้น'!$D$24="","",IF('3.คีย์เทอม1 mlp'!$B46="","",'01.ข้อมูลเบื้องต้น'!$D$24))</f>
        <v/>
      </c>
      <c r="CG46" s="286"/>
      <c r="CH46" s="160"/>
      <c r="CI46" s="292" t="str">
        <f>IF('01.ข้อมูลเบื้องต้น'!$B$25="","",IF('3.คีย์เทอม1 mlp'!$B46="","",'01.ข้อมูลเบื้องต้น'!$B$25))</f>
        <v/>
      </c>
      <c r="CJ46" s="291" t="str">
        <f>IF('01.ข้อมูลเบื้องต้น'!$C$25="","",IF('3.คีย์เทอม1 mlp'!$B46="","",'01.ข้อมูลเบื้องต้น'!$C$25))</f>
        <v/>
      </c>
      <c r="CK46" s="292" t="str">
        <f>IF('01.ข้อมูลเบื้องต้น'!$D$25="","",IF('3.คีย์เทอม1 mlp'!$B46="","",'01.ข้อมูลเบื้องต้น'!$D$25))</f>
        <v/>
      </c>
      <c r="CL46" s="286"/>
      <c r="CM46" s="160"/>
      <c r="CN46" s="292" t="str">
        <f>IF('01.ข้อมูลเบื้องต้น'!$B$26="","",IF('3.คีย์เทอม1 mlp'!$B46="","",'01.ข้อมูลเบื้องต้น'!$B$26))</f>
        <v/>
      </c>
      <c r="CO46" s="291" t="str">
        <f>IF('01.ข้อมูลเบื้องต้น'!$C$26="","",IF('3.คีย์เทอม1 mlp'!$B46="","",'01.ข้อมูลเบื้องต้น'!$C$26))</f>
        <v/>
      </c>
      <c r="CP46" s="292" t="str">
        <f>IF('01.ข้อมูลเบื้องต้น'!$D$26="","",IF('3.คีย์เทอม1 mlp'!$B46="","",'01.ข้อมูลเบื้องต้น'!$D$26))</f>
        <v/>
      </c>
      <c r="CQ46" s="286"/>
      <c r="CR46" s="160"/>
      <c r="CS46" s="292" t="str">
        <f>IF('01.ข้อมูลเบื้องต้น'!$B$27="","",IF('3.คีย์เทอม1 mlp'!$B46="","",'01.ข้อมูลเบื้องต้น'!$B$27))</f>
        <v/>
      </c>
      <c r="CT46" s="291" t="str">
        <f>IF('01.ข้อมูลเบื้องต้น'!$C$27="","",IF('3.คีย์เทอม1 mlp'!$B46="","",'01.ข้อมูลเบื้องต้น'!$C$27))</f>
        <v/>
      </c>
      <c r="CU46" s="292" t="str">
        <f>IF('01.ข้อมูลเบื้องต้น'!$D$27="","",IF('3.คีย์เทอม1 mlp'!$B46="","",'01.ข้อมูลเบื้องต้น'!$D$27))</f>
        <v/>
      </c>
      <c r="CV46" s="286"/>
      <c r="CW46" s="160"/>
      <c r="CX46" s="292" t="str">
        <f>IF('01.ข้อมูลเบื้องต้น'!$B$28="","",IF('3.คีย์เทอม1 mlp'!$B46="","",'01.ข้อมูลเบื้องต้น'!$B$28))</f>
        <v/>
      </c>
      <c r="CY46" s="291" t="str">
        <f>IF('01.ข้อมูลเบื้องต้น'!$C$28="","",IF('3.คีย์เทอม1 mlp'!$B46="","",'01.ข้อมูลเบื้องต้น'!$C$28))</f>
        <v/>
      </c>
      <c r="CZ46" s="292" t="str">
        <f>IF('01.ข้อมูลเบื้องต้น'!$D$28="","",IF('3.คีย์เทอม1 mlp'!$B46="","",'01.ข้อมูลเบื้องต้น'!$D$28))</f>
        <v/>
      </c>
      <c r="DA46" s="286"/>
      <c r="DB46" s="160"/>
      <c r="DC46" s="288" t="str">
        <f t="shared" si="3"/>
        <v/>
      </c>
      <c r="DD46" s="152" t="str">
        <f t="shared" si="4"/>
        <v/>
      </c>
      <c r="DE46" s="293" t="str">
        <f>IF('2.ชื่อนักเรียน'!R48="มส","มส",IF('2.ชื่อนักเรียน'!R48="ย้าย","ย้าย",IF('2.ชื่อนักเรียน'!R48="ร","ร",IF(DD46="","",RANK(DD46,$DD$9:$DD$53,0)))))</f>
        <v/>
      </c>
      <c r="DF46" s="293" t="str">
        <f t="shared" si="5"/>
        <v/>
      </c>
      <c r="DH46" s="320" t="str">
        <f>IF('2.ชื่อนักเรียน'!$R48=",มส","มส",IF($DC46="","",IF(DH$5="","",IF(DH$5="SBMLD",SUM($BH46,$BM46,$BR46,$BW46,$CB46,$CG46,$CL46,$CQ46,$CV46,$DA46),$BH46))))</f>
        <v/>
      </c>
      <c r="DI46" s="299" t="str">
        <f>IF('2.ชื่อนักเรียน'!$R48=",มส","มส",IF($DH46="","",IF(DH$5="","",IF(DH$5="SBMLD",SUM($BI46,$BN46,$BS46,$BX46,$CC46,$CH46,$CM46,$CR46,$CW46,$DB46),$BI46))))</f>
        <v/>
      </c>
      <c r="DJ46" s="299" t="str">
        <f t="shared" si="6"/>
        <v/>
      </c>
      <c r="DK46" s="321" t="str">
        <f>IF('2.ชื่อนักเรียน'!$R48=",มส","มส",IF($DC46="","",IF(DK$5="","",IF(DK$5="SBMLD",SUM($BM46,$BR46,$BW46,$CB46,$CG46,$CL46,$CQ46,$CV46,$DA46),$BM46))))</f>
        <v/>
      </c>
      <c r="DL46" s="299" t="str">
        <f>IF('2.ชื่อนักเรียน'!$R48=",มส","มส",IF($DK46="","",IF(DK$5="","",IF(DK$5="SBMLD",SUM($BN46,$BS46,$BX46,$CC46,$CH46,$CM46,$CR46,$CW46,$DB46),$BN46))))</f>
        <v/>
      </c>
      <c r="DM46" s="299" t="str">
        <f t="shared" si="7"/>
        <v/>
      </c>
      <c r="DN46" s="321" t="str">
        <f>IF('2.ชื่อนักเรียน'!$R48=",มส","มส",IF($DC46="","",IF(DN$5="","",IF(DN$5="SBMLD",SUM($BR46,$BW46,$CB46,$CG46,$CL46,$CQ46,$CV46,$DA46),$BR46))))</f>
        <v/>
      </c>
      <c r="DO46" s="299" t="str">
        <f>IF('2.ชื่อนักเรียน'!$R48=",มส","มส",IF($DN46="","",IF(DN$5="","",IF(DN$5="SBMLD",SUM($BS46,$BX46,$CC46,$CH46,$CM46,$CR46,$CW46,$DB46),$BS46))))</f>
        <v/>
      </c>
      <c r="DP46" s="299" t="str">
        <f t="shared" si="8"/>
        <v/>
      </c>
      <c r="DQ46" s="321" t="str">
        <f>IF('2.ชื่อนักเรียน'!$R48=",มส","มส",IF($DC46="","",IF(DQ$5="","",IF(DQ$5="SBMLD",SUM($BW46,$CB46,$CG46,$CL46,$CQ46,$CV46,$DA46),$BW46))))</f>
        <v/>
      </c>
      <c r="DR46" s="299" t="str">
        <f>IF('2.ชื่อนักเรียน'!$R48=",มส","มส",IF($DQ46="","",IF(DQ$5="","",IF(DQ$5="SBMLD",SUM($BX46,$CC46,$CH46,$CM46,$CR46,$CW46,$DB46),$BX46))))</f>
        <v/>
      </c>
      <c r="DS46" s="299" t="str">
        <f t="shared" si="9"/>
        <v/>
      </c>
      <c r="DT46" s="299" t="str">
        <f>IF('2.ชื่อนักเรียน'!$R48=",มส","มส",IF($DC46="","",IF(DT$5="","",IF(DT$5="SBMLD",SUM($CB46,$CG46,$CL46,$CQ46,$CV46,$DA46),$CB46))))</f>
        <v/>
      </c>
      <c r="DU46" s="299" t="str">
        <f>IF('2.ชื่อนักเรียน'!$R48=",มส","มส",IF($DT46="","",IF(DT$5="","",IF(DT$5="SBMLD",SUM($CC46,$CH46,$CM46,$CR46,$CW46,$DB46),$CC46))))</f>
        <v/>
      </c>
      <c r="DV46" s="299" t="str">
        <f t="shared" si="10"/>
        <v/>
      </c>
      <c r="DW46" s="321" t="str">
        <f>IF('2.ชื่อนักเรียน'!$R48=",มส","มส",IF($DC46="","",IF(DW$5="","",IF(DW$5="SBMLD",SUM($CG46,$CL46,$CQ46,$CV46,$DA46),$CG46))))</f>
        <v/>
      </c>
      <c r="DX46" s="321" t="str">
        <f>IF('2.ชื่อนักเรียน'!$R48=",มส","มส",IF($DW46="","",IF(DW$5="","",IF(DW$5="SBMLD",SUM($CH46,$CM46,$CR46,$CW46,$DB46),$CH46))))</f>
        <v/>
      </c>
      <c r="DY46" s="299" t="str">
        <f t="shared" si="11"/>
        <v/>
      </c>
    </row>
    <row r="47" spans="1:129" s="102" customFormat="1" ht="17.25" customHeight="1" x14ac:dyDescent="0.25">
      <c r="A47" s="278">
        <v>39</v>
      </c>
      <c r="B47" s="278" t="str">
        <f>IF('2.ชื่อนักเรียน'!E49="","",CONCATENATE('2.ชื่อนักเรียน'!E49,'2.ชื่อนักเรียน'!F49,'2.ชื่อนักเรียน'!G49,'2.ชื่อนักเรียน'!H49,'2.ชื่อนักเรียน'!I49,'2.ชื่อนักเรียน'!J49,'2.ชื่อนักเรียน'!K49,'2.ชื่อนักเรียน'!L49,'2.ชื่อนักเรียน'!M49,'2.ชื่อนักเรียน'!N49,'2.ชื่อนักเรียน'!O49,'2.ชื่อนักเรียน'!P49,'2.ชื่อนักเรียน'!Q49))</f>
        <v/>
      </c>
      <c r="C47" s="463" t="str">
        <f>IF('2.ชื่อนักเรียน'!B49="","",'2.ชื่อนักเรียน'!B49)</f>
        <v/>
      </c>
      <c r="D47" s="291" t="str">
        <f>IF('2.ชื่อนักเรียน'!C49="","",CONCATENATE(TRIM('2.ชื่อนักเรียน'!C49),"  ",'2.ชื่อนักเรียน'!D49))</f>
        <v/>
      </c>
      <c r="E47" s="292" t="str">
        <f>IF(B47="","",IF('01.ข้อมูลเบื้องต้น'!$J$2="","",'01.ข้อมูลเบื้องต้น'!$J$2))</f>
        <v/>
      </c>
      <c r="F47" s="291" t="str">
        <f>IF(B47="","",IF('01.ข้อมูลเบื้องต้น'!$K$4="","",'01.ข้อมูลเบื้องต้น'!$K$4))</f>
        <v/>
      </c>
      <c r="G47" s="292" t="str">
        <f>IF('01.ข้อมูลเบื้องต้น'!$B$36="","",IF('3.คีย์เทอม1 mlp'!$B47="","",'01.ข้อมูลเบื้องต้น'!$B$36))</f>
        <v/>
      </c>
      <c r="H47" s="291" t="str">
        <f>IF('01.ข้อมูลเบื้องต้น'!$C$36="","",IF('3.คีย์เทอม1 mlp'!$B47="","",'01.ข้อมูลเบื้องต้น'!$C$36))</f>
        <v/>
      </c>
      <c r="I47" s="292" t="str">
        <f>IF('01.ข้อมูลเบื้องต้น'!$D$36="","",IF('3.คีย์เทอม1 mlp'!$B47="","",'01.ข้อมูลเบื้องต้น'!$D$36))</f>
        <v/>
      </c>
      <c r="J47" s="286"/>
      <c r="K47" s="160"/>
      <c r="L47" s="292" t="str">
        <f>IF('01.ข้อมูลเบื้องต้น'!$B$37="","",IF('3.คีย์เทอม1 mlp'!$B47="","",'01.ข้อมูลเบื้องต้น'!$B$37))</f>
        <v/>
      </c>
      <c r="M47" s="291" t="str">
        <f>IF('01.ข้อมูลเบื้องต้น'!$C$37="","",IF('3.คีย์เทอม1 mlp'!$B47="","",'01.ข้อมูลเบื้องต้น'!$C$37))</f>
        <v/>
      </c>
      <c r="N47" s="292" t="str">
        <f>IF('01.ข้อมูลเบื้องต้น'!$D$37="","",IF('3.คีย์เทอม1 mlp'!$B47="","",'01.ข้อมูลเบื้องต้น'!$D$37))</f>
        <v/>
      </c>
      <c r="O47" s="286"/>
      <c r="P47" s="160"/>
      <c r="Q47" s="292" t="str">
        <f>IF('01.ข้อมูลเบื้องต้น'!$B$10="","",IF('3.คีย์เทอม1 mlp'!$B47="","",'01.ข้อมูลเบื้องต้น'!$B$10))</f>
        <v/>
      </c>
      <c r="R47" s="291" t="str">
        <f>IF('01.ข้อมูลเบื้องต้น'!$C$10="","",IF('3.คีย์เทอม1 mlp'!$B47="","",'01.ข้อมูลเบื้องต้น'!$C$10))</f>
        <v/>
      </c>
      <c r="S47" s="292" t="str">
        <f>IF('01.ข้อมูลเบื้องต้น'!$D$10="","",IF('3.คีย์เทอม1 mlp'!$B47="","",'01.ข้อมูลเบื้องต้น'!$D$10))</f>
        <v/>
      </c>
      <c r="T47" s="286"/>
      <c r="U47" s="160"/>
      <c r="V47" s="292" t="str">
        <f>IF('01.ข้อมูลเบื้องต้น'!$B$11="","",IF('3.คีย์เทอม1 mlp'!$B47="","",'01.ข้อมูลเบื้องต้น'!$B$11))</f>
        <v/>
      </c>
      <c r="W47" s="291" t="str">
        <f>IF('01.ข้อมูลเบื้องต้น'!$C$11="","",IF('3.คีย์เทอม1 mlp'!$B47="","",'01.ข้อมูลเบื้องต้น'!$C$11))</f>
        <v/>
      </c>
      <c r="X47" s="292" t="str">
        <f>IF('01.ข้อมูลเบื้องต้น'!$D$11="","",IF('3.คีย์เทอม1 mlp'!$B47="","",'01.ข้อมูลเบื้องต้น'!$D$11))</f>
        <v/>
      </c>
      <c r="Y47" s="286"/>
      <c r="Z47" s="160"/>
      <c r="AA47" s="292" t="str">
        <f>IF('01.ข้อมูลเบื้องต้น'!$B$12="","",IF('3.คีย์เทอม1 mlp'!$B47="","",'01.ข้อมูลเบื้องต้น'!$B$12))</f>
        <v/>
      </c>
      <c r="AB47" s="291" t="str">
        <f>IF('01.ข้อมูลเบื้องต้น'!$C$12="","",IF('3.คีย์เทอม1 mlp'!$B47="","",'01.ข้อมูลเบื้องต้น'!$C$12))</f>
        <v/>
      </c>
      <c r="AC47" s="292" t="str">
        <f>IF('01.ข้อมูลเบื้องต้น'!$D$12="","",IF('3.คีย์เทอม1 mlp'!$B47="","",'01.ข้อมูลเบื้องต้น'!$D$12))</f>
        <v/>
      </c>
      <c r="AD47" s="286"/>
      <c r="AE47" s="160"/>
      <c r="AF47" s="292" t="str">
        <f>IF('01.ข้อมูลเบื้องต้น'!$B$13="","",IF('3.คีย์เทอม1 mlp'!$B47="","",'01.ข้อมูลเบื้องต้น'!$B$13))</f>
        <v/>
      </c>
      <c r="AG47" s="291" t="str">
        <f>IF('01.ข้อมูลเบื้องต้น'!$C$13="","",IF('3.คีย์เทอม1 mlp'!$B47="","",'01.ข้อมูลเบื้องต้น'!$C$13))</f>
        <v/>
      </c>
      <c r="AH47" s="292" t="str">
        <f>IF('01.ข้อมูลเบื้องต้น'!$D$13="","",IF('3.คีย์เทอม1 mlp'!$B47="","",'01.ข้อมูลเบื้องต้น'!$D$13))</f>
        <v/>
      </c>
      <c r="AI47" s="286"/>
      <c r="AJ47" s="160"/>
      <c r="AK47" s="292" t="str">
        <f>IF('01.ข้อมูลเบื้องต้น'!$B$14="","",IF('3.คีย์เทอม1 mlp'!$B47="","",'01.ข้อมูลเบื้องต้น'!$B$14))</f>
        <v/>
      </c>
      <c r="AL47" s="291" t="str">
        <f>IF('01.ข้อมูลเบื้องต้น'!$C$14="","",IF('3.คีย์เทอม1 mlp'!$B47="","",'01.ข้อมูลเบื้องต้น'!$C$14))</f>
        <v/>
      </c>
      <c r="AM47" s="292" t="str">
        <f>IF('01.ข้อมูลเบื้องต้น'!$D$14="","",IF('3.คีย์เทอม1 mlp'!$B47="","",'01.ข้อมูลเบื้องต้น'!$D$14))</f>
        <v/>
      </c>
      <c r="AN47" s="286"/>
      <c r="AO47" s="160"/>
      <c r="AP47" s="292" t="str">
        <f>IF('01.ข้อมูลเบื้องต้น'!$B$15="","",IF('3.คีย์เทอม1 mlp'!$B47="","",'01.ข้อมูลเบื้องต้น'!$B$15))</f>
        <v/>
      </c>
      <c r="AQ47" s="291" t="str">
        <f>IF('01.ข้อมูลเบื้องต้น'!$C$15="","",IF('3.คีย์เทอม1 mlp'!$B47="","",'01.ข้อมูลเบื้องต้น'!$C$15))</f>
        <v/>
      </c>
      <c r="AR47" s="292" t="str">
        <f>IF('01.ข้อมูลเบื้องต้น'!$D$15="","",IF('3.คีย์เทอม1 mlp'!$B47="","",'01.ข้อมูลเบื้องต้น'!$D$15))</f>
        <v/>
      </c>
      <c r="AS47" s="287"/>
      <c r="AT47" s="160"/>
      <c r="AU47" s="292" t="str">
        <f>IF('01.ข้อมูลเบื้องต้น'!$B$16="","",IF('3.คีย์เทอม1 mlp'!$B47="","",'01.ข้อมูลเบื้องต้น'!$B$16))</f>
        <v/>
      </c>
      <c r="AV47" s="291" t="str">
        <f>IF('01.ข้อมูลเบื้องต้น'!$C$16="","",IF('3.คีย์เทอม1 mlp'!$B47="","",'01.ข้อมูลเบื้องต้น'!$C$16))</f>
        <v/>
      </c>
      <c r="AW47" s="292" t="str">
        <f>IF('01.ข้อมูลเบื้องต้น'!$D$16="","",IF('3.คีย์เทอม1 mlp'!$B47="","",'01.ข้อมูลเบื้องต้น'!$D$16))</f>
        <v/>
      </c>
      <c r="AX47" s="286"/>
      <c r="AY47" s="160"/>
      <c r="AZ47" s="292" t="str">
        <f>IF('01.ข้อมูลเบื้องต้น'!$B$17="","",IF('3.คีย์เทอม1 mlp'!$B47="","",'01.ข้อมูลเบื้องต้น'!$B$17))</f>
        <v/>
      </c>
      <c r="BA47" s="291" t="str">
        <f>IF('01.ข้อมูลเบื้องต้น'!$C$17="","",IF('3.คีย์เทอม1 mlp'!$B47="","",'01.ข้อมูลเบื้องต้น'!$C$17))</f>
        <v/>
      </c>
      <c r="BB47" s="292" t="str">
        <f>IF('01.ข้อมูลเบื้องต้น'!$D$17="","",IF('3.คีย์เทอม1 mlp'!$B47="","",'01.ข้อมูลเบื้องต้น'!$D$17))</f>
        <v/>
      </c>
      <c r="BC47" s="286"/>
      <c r="BD47" s="160"/>
      <c r="BE47" s="292" t="str">
        <f>IF('01.ข้อมูลเบื้องต้น'!$B$19="","",IF('3.คีย์เทอม1 mlp'!$B47="","",'01.ข้อมูลเบื้องต้น'!$B$19))</f>
        <v/>
      </c>
      <c r="BF47" s="291" t="str">
        <f>IF('01.ข้อมูลเบื้องต้น'!$C$19="","",IF('3.คีย์เทอม1 mlp'!$B47="","",'01.ข้อมูลเบื้องต้น'!$C$19))</f>
        <v/>
      </c>
      <c r="BG47" s="292" t="str">
        <f>IF('01.ข้อมูลเบื้องต้น'!$D$19="","",IF('3.คีย์เทอม1 mlp'!$B47="","",'01.ข้อมูลเบื้องต้น'!$D$19))</f>
        <v/>
      </c>
      <c r="BH47" s="286"/>
      <c r="BI47" s="160"/>
      <c r="BJ47" s="292" t="str">
        <f>IF('01.ข้อมูลเบื้องต้น'!$B$20="","",IF('3.คีย์เทอม1 mlp'!$B47="","",'01.ข้อมูลเบื้องต้น'!$B$20))</f>
        <v/>
      </c>
      <c r="BK47" s="291" t="str">
        <f>IF('01.ข้อมูลเบื้องต้น'!$C$20="","",IF('3.คีย์เทอม1 mlp'!$B47="","",'01.ข้อมูลเบื้องต้น'!$C$20))</f>
        <v/>
      </c>
      <c r="BL47" s="292" t="str">
        <f>IF('01.ข้อมูลเบื้องต้น'!$D$20="","",IF('3.คีย์เทอม1 mlp'!$B47="","",'01.ข้อมูลเบื้องต้น'!$D$20))</f>
        <v/>
      </c>
      <c r="BM47" s="286"/>
      <c r="BN47" s="160"/>
      <c r="BO47" s="292" t="str">
        <f>IF('01.ข้อมูลเบื้องต้น'!$B$21="","",IF('3.คีย์เทอม1 mlp'!$B47="","",'01.ข้อมูลเบื้องต้น'!$B$21))</f>
        <v/>
      </c>
      <c r="BP47" s="291" t="str">
        <f>IF('01.ข้อมูลเบื้องต้น'!$C$21="","",IF('3.คีย์เทอม1 mlp'!$B47="","",'01.ข้อมูลเบื้องต้น'!$C$21))</f>
        <v/>
      </c>
      <c r="BQ47" s="292" t="str">
        <f>IF('01.ข้อมูลเบื้องต้น'!$D$21="","",IF('3.คีย์เทอม1 mlp'!$B47="","",'01.ข้อมูลเบื้องต้น'!$D$21))</f>
        <v/>
      </c>
      <c r="BR47" s="286"/>
      <c r="BS47" s="160"/>
      <c r="BT47" s="292" t="str">
        <f>IF('01.ข้อมูลเบื้องต้น'!$B$22="","",IF('3.คีย์เทอม1 mlp'!$B47="","",'01.ข้อมูลเบื้องต้น'!$B$22))</f>
        <v/>
      </c>
      <c r="BU47" s="291" t="str">
        <f>IF('01.ข้อมูลเบื้องต้น'!$C$22="","",IF('3.คีย์เทอม1 mlp'!$B47="","",'01.ข้อมูลเบื้องต้น'!$C$22))</f>
        <v/>
      </c>
      <c r="BV47" s="292" t="str">
        <f>IF('01.ข้อมูลเบื้องต้น'!$D$22="","",IF('3.คีย์เทอม1 mlp'!$B47="","",'01.ข้อมูลเบื้องต้น'!$D$22))</f>
        <v/>
      </c>
      <c r="BW47" s="286"/>
      <c r="BX47" s="160"/>
      <c r="BY47" s="292" t="str">
        <f>IF('01.ข้อมูลเบื้องต้น'!$B$23="","",IF('3.คีย์เทอม1 mlp'!$B47="","",'01.ข้อมูลเบื้องต้น'!$B$23))</f>
        <v/>
      </c>
      <c r="BZ47" s="291" t="str">
        <f>IF('01.ข้อมูลเบื้องต้น'!$C$23="","",IF('3.คีย์เทอม1 mlp'!$B47="","",'01.ข้อมูลเบื้องต้น'!$C$23))</f>
        <v/>
      </c>
      <c r="CA47" s="292" t="str">
        <f>IF('01.ข้อมูลเบื้องต้น'!$D$23="","",IF('3.คีย์เทอม1 mlp'!$B47="","",'01.ข้อมูลเบื้องต้น'!$D$23))</f>
        <v/>
      </c>
      <c r="CB47" s="286"/>
      <c r="CC47" s="160"/>
      <c r="CD47" s="292" t="str">
        <f>IF('01.ข้อมูลเบื้องต้น'!$B$24="","",IF('3.คีย์เทอม1 mlp'!$B47="","",'01.ข้อมูลเบื้องต้น'!$B$24))</f>
        <v/>
      </c>
      <c r="CE47" s="291" t="str">
        <f>IF('01.ข้อมูลเบื้องต้น'!$C$24="","",IF('3.คีย์เทอม1 mlp'!$B47="","",'01.ข้อมูลเบื้องต้น'!$C$24))</f>
        <v/>
      </c>
      <c r="CF47" s="292" t="str">
        <f>IF('01.ข้อมูลเบื้องต้น'!$D$24="","",IF('3.คีย์เทอม1 mlp'!$B47="","",'01.ข้อมูลเบื้องต้น'!$D$24))</f>
        <v/>
      </c>
      <c r="CG47" s="286"/>
      <c r="CH47" s="160"/>
      <c r="CI47" s="292" t="str">
        <f>IF('01.ข้อมูลเบื้องต้น'!$B$25="","",IF('3.คีย์เทอม1 mlp'!$B47="","",'01.ข้อมูลเบื้องต้น'!$B$25))</f>
        <v/>
      </c>
      <c r="CJ47" s="291" t="str">
        <f>IF('01.ข้อมูลเบื้องต้น'!$C$25="","",IF('3.คีย์เทอม1 mlp'!$B47="","",'01.ข้อมูลเบื้องต้น'!$C$25))</f>
        <v/>
      </c>
      <c r="CK47" s="292" t="str">
        <f>IF('01.ข้อมูลเบื้องต้น'!$D$25="","",IF('3.คีย์เทอม1 mlp'!$B47="","",'01.ข้อมูลเบื้องต้น'!$D$25))</f>
        <v/>
      </c>
      <c r="CL47" s="286"/>
      <c r="CM47" s="160"/>
      <c r="CN47" s="292" t="str">
        <f>IF('01.ข้อมูลเบื้องต้น'!$B$26="","",IF('3.คีย์เทอม1 mlp'!$B47="","",'01.ข้อมูลเบื้องต้น'!$B$26))</f>
        <v/>
      </c>
      <c r="CO47" s="291" t="str">
        <f>IF('01.ข้อมูลเบื้องต้น'!$C$26="","",IF('3.คีย์เทอม1 mlp'!$B47="","",'01.ข้อมูลเบื้องต้น'!$C$26))</f>
        <v/>
      </c>
      <c r="CP47" s="292" t="str">
        <f>IF('01.ข้อมูลเบื้องต้น'!$D$26="","",IF('3.คีย์เทอม1 mlp'!$B47="","",'01.ข้อมูลเบื้องต้น'!$D$26))</f>
        <v/>
      </c>
      <c r="CQ47" s="286"/>
      <c r="CR47" s="160"/>
      <c r="CS47" s="292" t="str">
        <f>IF('01.ข้อมูลเบื้องต้น'!$B$27="","",IF('3.คีย์เทอม1 mlp'!$B47="","",'01.ข้อมูลเบื้องต้น'!$B$27))</f>
        <v/>
      </c>
      <c r="CT47" s="291" t="str">
        <f>IF('01.ข้อมูลเบื้องต้น'!$C$27="","",IF('3.คีย์เทอม1 mlp'!$B47="","",'01.ข้อมูลเบื้องต้น'!$C$27))</f>
        <v/>
      </c>
      <c r="CU47" s="292" t="str">
        <f>IF('01.ข้อมูลเบื้องต้น'!$D$27="","",IF('3.คีย์เทอม1 mlp'!$B47="","",'01.ข้อมูลเบื้องต้น'!$D$27))</f>
        <v/>
      </c>
      <c r="CV47" s="286"/>
      <c r="CW47" s="160"/>
      <c r="CX47" s="292" t="str">
        <f>IF('01.ข้อมูลเบื้องต้น'!$B$28="","",IF('3.คีย์เทอม1 mlp'!$B47="","",'01.ข้อมูลเบื้องต้น'!$B$28))</f>
        <v/>
      </c>
      <c r="CY47" s="291" t="str">
        <f>IF('01.ข้อมูลเบื้องต้น'!$C$28="","",IF('3.คีย์เทอม1 mlp'!$B47="","",'01.ข้อมูลเบื้องต้น'!$C$28))</f>
        <v/>
      </c>
      <c r="CZ47" s="292" t="str">
        <f>IF('01.ข้อมูลเบื้องต้น'!$D$28="","",IF('3.คีย์เทอม1 mlp'!$B47="","",'01.ข้อมูลเบื้องต้น'!$D$28))</f>
        <v/>
      </c>
      <c r="DA47" s="286"/>
      <c r="DB47" s="160"/>
      <c r="DC47" s="288" t="str">
        <f t="shared" si="3"/>
        <v/>
      </c>
      <c r="DD47" s="152" t="str">
        <f t="shared" si="4"/>
        <v/>
      </c>
      <c r="DE47" s="293" t="str">
        <f>IF('2.ชื่อนักเรียน'!R49="มส","มส",IF('2.ชื่อนักเรียน'!R49="ย้าย","ย้าย",IF('2.ชื่อนักเรียน'!R49="ร","ร",IF(DD47="","",RANK(DD47,$DD$9:$DD$53,0)))))</f>
        <v/>
      </c>
      <c r="DF47" s="293" t="str">
        <f t="shared" si="5"/>
        <v/>
      </c>
      <c r="DH47" s="320" t="str">
        <f>IF('2.ชื่อนักเรียน'!$R49=",มส","มส",IF($DC47="","",IF(DH$5="","",IF(DH$5="SBMLD",SUM($BH47,$BM47,$BR47,$BW47,$CB47,$CG47,$CL47,$CQ47,$CV47,$DA47),$BH47))))</f>
        <v/>
      </c>
      <c r="DI47" s="299" t="str">
        <f>IF('2.ชื่อนักเรียน'!$R49=",มส","มส",IF($DH47="","",IF(DH$5="","",IF(DH$5="SBMLD",SUM($BI47,$BN47,$BS47,$BX47,$CC47,$CH47,$CM47,$CR47,$CW47,$DB47),$BI47))))</f>
        <v/>
      </c>
      <c r="DJ47" s="299" t="str">
        <f t="shared" si="6"/>
        <v/>
      </c>
      <c r="DK47" s="321" t="str">
        <f>IF('2.ชื่อนักเรียน'!$R49=",มส","มส",IF($DC47="","",IF(DK$5="","",IF(DK$5="SBMLD",SUM($BM47,$BR47,$BW47,$CB47,$CG47,$CL47,$CQ47,$CV47,$DA47),$BM47))))</f>
        <v/>
      </c>
      <c r="DL47" s="299" t="str">
        <f>IF('2.ชื่อนักเรียน'!$R49=",มส","มส",IF($DK47="","",IF(DK$5="","",IF(DK$5="SBMLD",SUM($BN47,$BS47,$BX47,$CC47,$CH47,$CM47,$CR47,$CW47,$DB47),$BN47))))</f>
        <v/>
      </c>
      <c r="DM47" s="299" t="str">
        <f t="shared" si="7"/>
        <v/>
      </c>
      <c r="DN47" s="321" t="str">
        <f>IF('2.ชื่อนักเรียน'!$R49=",มส","มส",IF($DC47="","",IF(DN$5="","",IF(DN$5="SBMLD",SUM($BR47,$BW47,$CB47,$CG47,$CL47,$CQ47,$CV47,$DA47),$BR47))))</f>
        <v/>
      </c>
      <c r="DO47" s="299" t="str">
        <f>IF('2.ชื่อนักเรียน'!$R49=",มส","มส",IF($DN47="","",IF(DN$5="","",IF(DN$5="SBMLD",SUM($BS47,$BX47,$CC47,$CH47,$CM47,$CR47,$CW47,$DB47),$BS47))))</f>
        <v/>
      </c>
      <c r="DP47" s="299" t="str">
        <f t="shared" si="8"/>
        <v/>
      </c>
      <c r="DQ47" s="321" t="str">
        <f>IF('2.ชื่อนักเรียน'!$R49=",มส","มส",IF($DC47="","",IF(DQ$5="","",IF(DQ$5="SBMLD",SUM($BW47,$CB47,$CG47,$CL47,$CQ47,$CV47,$DA47),$BW47))))</f>
        <v/>
      </c>
      <c r="DR47" s="299" t="str">
        <f>IF('2.ชื่อนักเรียน'!$R49=",มส","มส",IF($DQ47="","",IF(DQ$5="","",IF(DQ$5="SBMLD",SUM($BX47,$CC47,$CH47,$CM47,$CR47,$CW47,$DB47),$BX47))))</f>
        <v/>
      </c>
      <c r="DS47" s="299" t="str">
        <f t="shared" si="9"/>
        <v/>
      </c>
      <c r="DT47" s="299" t="str">
        <f>IF('2.ชื่อนักเรียน'!$R49=",มส","มส",IF($DC47="","",IF(DT$5="","",IF(DT$5="SBMLD",SUM($CB47,$CG47,$CL47,$CQ47,$CV47,$DA47),$CB47))))</f>
        <v/>
      </c>
      <c r="DU47" s="299" t="str">
        <f>IF('2.ชื่อนักเรียน'!$R49=",มส","มส",IF($DT47="","",IF(DT$5="","",IF(DT$5="SBMLD",SUM($CC47,$CH47,$CM47,$CR47,$CW47,$DB47),$CC47))))</f>
        <v/>
      </c>
      <c r="DV47" s="299" t="str">
        <f t="shared" si="10"/>
        <v/>
      </c>
      <c r="DW47" s="321" t="str">
        <f>IF('2.ชื่อนักเรียน'!$R49=",มส","มส",IF($DC47="","",IF(DW$5="","",IF(DW$5="SBMLD",SUM($CG47,$CL47,$CQ47,$CV47,$DA47),$CG47))))</f>
        <v/>
      </c>
      <c r="DX47" s="321" t="str">
        <f>IF('2.ชื่อนักเรียน'!$R49=",มส","มส",IF($DW47="","",IF(DW$5="","",IF(DW$5="SBMLD",SUM($CH47,$CM47,$CR47,$CW47,$DB47),$CH47))))</f>
        <v/>
      </c>
      <c r="DY47" s="299" t="str">
        <f t="shared" si="11"/>
        <v/>
      </c>
    </row>
    <row r="48" spans="1:129" s="102" customFormat="1" ht="17.25" customHeight="1" thickBot="1" x14ac:dyDescent="0.3">
      <c r="A48" s="278">
        <v>40</v>
      </c>
      <c r="B48" s="278" t="str">
        <f>IF('2.ชื่อนักเรียน'!E50="","",CONCATENATE('2.ชื่อนักเรียน'!E50,'2.ชื่อนักเรียน'!F50,'2.ชื่อนักเรียน'!G50,'2.ชื่อนักเรียน'!H50,'2.ชื่อนักเรียน'!I50,'2.ชื่อนักเรียน'!J50,'2.ชื่อนักเรียน'!K50,'2.ชื่อนักเรียน'!L50,'2.ชื่อนักเรียน'!M50,'2.ชื่อนักเรียน'!N50,'2.ชื่อนักเรียน'!O50,'2.ชื่อนักเรียน'!P50,'2.ชื่อนักเรียน'!Q50))</f>
        <v/>
      </c>
      <c r="C48" s="463" t="str">
        <f>IF('2.ชื่อนักเรียน'!B50="","",'2.ชื่อนักเรียน'!B50)</f>
        <v/>
      </c>
      <c r="D48" s="291" t="str">
        <f>IF('2.ชื่อนักเรียน'!C50="","",CONCATENATE(TRIM('2.ชื่อนักเรียน'!C50),"  ",'2.ชื่อนักเรียน'!D50))</f>
        <v/>
      </c>
      <c r="E48" s="292" t="str">
        <f>IF(B48="","",IF('01.ข้อมูลเบื้องต้น'!$J$2="","",'01.ข้อมูลเบื้องต้น'!$J$2))</f>
        <v/>
      </c>
      <c r="F48" s="291" t="str">
        <f>IF(B48="","",IF('01.ข้อมูลเบื้องต้น'!$K$4="","",'01.ข้อมูลเบื้องต้น'!$K$4))</f>
        <v/>
      </c>
      <c r="G48" s="292" t="str">
        <f>IF('01.ข้อมูลเบื้องต้น'!$B$36="","",IF('3.คีย์เทอม1 mlp'!$B48="","",'01.ข้อมูลเบื้องต้น'!$B$36))</f>
        <v/>
      </c>
      <c r="H48" s="291" t="str">
        <f>IF('01.ข้อมูลเบื้องต้น'!$C$36="","",IF('3.คีย์เทอม1 mlp'!$B48="","",'01.ข้อมูลเบื้องต้น'!$C$36))</f>
        <v/>
      </c>
      <c r="I48" s="292" t="str">
        <f>IF('01.ข้อมูลเบื้องต้น'!$D$36="","",IF('3.คีย์เทอม1 mlp'!$B48="","",'01.ข้อมูลเบื้องต้น'!$D$36))</f>
        <v/>
      </c>
      <c r="J48" s="286"/>
      <c r="K48" s="160"/>
      <c r="L48" s="292" t="str">
        <f>IF('01.ข้อมูลเบื้องต้น'!$B$37="","",IF('3.คีย์เทอม1 mlp'!$B48="","",'01.ข้อมูลเบื้องต้น'!$B$37))</f>
        <v/>
      </c>
      <c r="M48" s="291" t="str">
        <f>IF('01.ข้อมูลเบื้องต้น'!$C$37="","",IF('3.คีย์เทอม1 mlp'!$B48="","",'01.ข้อมูลเบื้องต้น'!$C$37))</f>
        <v/>
      </c>
      <c r="N48" s="292" t="str">
        <f>IF('01.ข้อมูลเบื้องต้น'!$D$37="","",IF('3.คีย์เทอม1 mlp'!$B48="","",'01.ข้อมูลเบื้องต้น'!$D$37))</f>
        <v/>
      </c>
      <c r="O48" s="287"/>
      <c r="P48" s="159"/>
      <c r="Q48" s="292" t="str">
        <f>IF('01.ข้อมูลเบื้องต้น'!$B$10="","",IF('3.คีย์เทอม1 mlp'!$B48="","",'01.ข้อมูลเบื้องต้น'!$B$10))</f>
        <v/>
      </c>
      <c r="R48" s="291" t="str">
        <f>IF('01.ข้อมูลเบื้องต้น'!$C$10="","",IF('3.คีย์เทอม1 mlp'!$B48="","",'01.ข้อมูลเบื้องต้น'!$C$10))</f>
        <v/>
      </c>
      <c r="S48" s="292" t="str">
        <f>IF('01.ข้อมูลเบื้องต้น'!$D$10="","",IF('3.คีย์เทอม1 mlp'!$B48="","",'01.ข้อมูลเบื้องต้น'!$D$10))</f>
        <v/>
      </c>
      <c r="T48" s="287"/>
      <c r="U48" s="159"/>
      <c r="V48" s="292" t="str">
        <f>IF('01.ข้อมูลเบื้องต้น'!$B$11="","",IF('3.คีย์เทอม1 mlp'!$B48="","",'01.ข้อมูลเบื้องต้น'!$B$11))</f>
        <v/>
      </c>
      <c r="W48" s="291" t="str">
        <f>IF('01.ข้อมูลเบื้องต้น'!$C$11="","",IF('3.คีย์เทอม1 mlp'!$B48="","",'01.ข้อมูลเบื้องต้น'!$C$11))</f>
        <v/>
      </c>
      <c r="X48" s="292" t="str">
        <f>IF('01.ข้อมูลเบื้องต้น'!$D$11="","",IF('3.คีย์เทอม1 mlp'!$B48="","",'01.ข้อมูลเบื้องต้น'!$D$11))</f>
        <v/>
      </c>
      <c r="Y48" s="286"/>
      <c r="Z48" s="160"/>
      <c r="AA48" s="292" t="str">
        <f>IF('01.ข้อมูลเบื้องต้น'!$B$12="","",IF('3.คีย์เทอม1 mlp'!$B48="","",'01.ข้อมูลเบื้องต้น'!$B$12))</f>
        <v/>
      </c>
      <c r="AB48" s="291" t="str">
        <f>IF('01.ข้อมูลเบื้องต้น'!$C$12="","",IF('3.คีย์เทอม1 mlp'!$B48="","",'01.ข้อมูลเบื้องต้น'!$C$12))</f>
        <v/>
      </c>
      <c r="AC48" s="292" t="str">
        <f>IF('01.ข้อมูลเบื้องต้น'!$D$12="","",IF('3.คีย์เทอม1 mlp'!$B48="","",'01.ข้อมูลเบื้องต้น'!$D$12))</f>
        <v/>
      </c>
      <c r="AD48" s="287"/>
      <c r="AE48" s="159"/>
      <c r="AF48" s="292" t="str">
        <f>IF('01.ข้อมูลเบื้องต้น'!$B$13="","",IF('3.คีย์เทอม1 mlp'!$B48="","",'01.ข้อมูลเบื้องต้น'!$B$13))</f>
        <v/>
      </c>
      <c r="AG48" s="291" t="str">
        <f>IF('01.ข้อมูลเบื้องต้น'!$C$13="","",IF('3.คีย์เทอม1 mlp'!$B48="","",'01.ข้อมูลเบื้องต้น'!$C$13))</f>
        <v/>
      </c>
      <c r="AH48" s="292" t="str">
        <f>IF('01.ข้อมูลเบื้องต้น'!$D$13="","",IF('3.คีย์เทอม1 mlp'!$B48="","",'01.ข้อมูลเบื้องต้น'!$D$13))</f>
        <v/>
      </c>
      <c r="AI48" s="287"/>
      <c r="AJ48" s="159"/>
      <c r="AK48" s="292" t="str">
        <f>IF('01.ข้อมูลเบื้องต้น'!$B$14="","",IF('3.คีย์เทอม1 mlp'!$B48="","",'01.ข้อมูลเบื้องต้น'!$B$14))</f>
        <v/>
      </c>
      <c r="AL48" s="291" t="str">
        <f>IF('01.ข้อมูลเบื้องต้น'!$C$14="","",IF('3.คีย์เทอม1 mlp'!$B48="","",'01.ข้อมูลเบื้องต้น'!$C$14))</f>
        <v/>
      </c>
      <c r="AM48" s="292" t="str">
        <f>IF('01.ข้อมูลเบื้องต้น'!$D$14="","",IF('3.คีย์เทอม1 mlp'!$B48="","",'01.ข้อมูลเบื้องต้น'!$D$14))</f>
        <v/>
      </c>
      <c r="AN48" s="287"/>
      <c r="AO48" s="159"/>
      <c r="AP48" s="292" t="str">
        <f>IF('01.ข้อมูลเบื้องต้น'!$B$15="","",IF('3.คีย์เทอม1 mlp'!$B48="","",'01.ข้อมูลเบื้องต้น'!$B$15))</f>
        <v/>
      </c>
      <c r="AQ48" s="291" t="str">
        <f>IF('01.ข้อมูลเบื้องต้น'!$C$15="","",IF('3.คีย์เทอม1 mlp'!$B48="","",'01.ข้อมูลเบื้องต้น'!$C$15))</f>
        <v/>
      </c>
      <c r="AR48" s="292" t="str">
        <f>IF('01.ข้อมูลเบื้องต้น'!$D$15="","",IF('3.คีย์เทอม1 mlp'!$B48="","",'01.ข้อมูลเบื้องต้น'!$D$15))</f>
        <v/>
      </c>
      <c r="AS48" s="287"/>
      <c r="AT48" s="159"/>
      <c r="AU48" s="292" t="str">
        <f>IF('01.ข้อมูลเบื้องต้น'!$B$16="","",IF('3.คีย์เทอม1 mlp'!$B48="","",'01.ข้อมูลเบื้องต้น'!$B$16))</f>
        <v/>
      </c>
      <c r="AV48" s="291" t="str">
        <f>IF('01.ข้อมูลเบื้องต้น'!$C$16="","",IF('3.คีย์เทอม1 mlp'!$B48="","",'01.ข้อมูลเบื้องต้น'!$C$16))</f>
        <v/>
      </c>
      <c r="AW48" s="292" t="str">
        <f>IF('01.ข้อมูลเบื้องต้น'!$D$16="","",IF('3.คีย์เทอม1 mlp'!$B48="","",'01.ข้อมูลเบื้องต้น'!$D$16))</f>
        <v/>
      </c>
      <c r="AX48" s="286"/>
      <c r="AY48" s="160"/>
      <c r="AZ48" s="292" t="str">
        <f>IF('01.ข้อมูลเบื้องต้น'!$B$17="","",IF('3.คีย์เทอม1 mlp'!$B48="","",'01.ข้อมูลเบื้องต้น'!$B$17))</f>
        <v/>
      </c>
      <c r="BA48" s="291" t="str">
        <f>IF('01.ข้อมูลเบื้องต้น'!$C$17="","",IF('3.คีย์เทอม1 mlp'!$B48="","",'01.ข้อมูลเบื้องต้น'!$C$17))</f>
        <v/>
      </c>
      <c r="BB48" s="292" t="str">
        <f>IF('01.ข้อมูลเบื้องต้น'!$D$17="","",IF('3.คีย์เทอม1 mlp'!$B48="","",'01.ข้อมูลเบื้องต้น'!$D$17))</f>
        <v/>
      </c>
      <c r="BC48" s="286"/>
      <c r="BD48" s="160"/>
      <c r="BE48" s="292" t="str">
        <f>IF('01.ข้อมูลเบื้องต้น'!$B$19="","",IF('3.คีย์เทอม1 mlp'!$B48="","",'01.ข้อมูลเบื้องต้น'!$B$19))</f>
        <v/>
      </c>
      <c r="BF48" s="291" t="str">
        <f>IF('01.ข้อมูลเบื้องต้น'!$C$19="","",IF('3.คีย์เทอม1 mlp'!$B48="","",'01.ข้อมูลเบื้องต้น'!$C$19))</f>
        <v/>
      </c>
      <c r="BG48" s="292" t="str">
        <f>IF('01.ข้อมูลเบื้องต้น'!$D$19="","",IF('3.คีย์เทอม1 mlp'!$B48="","",'01.ข้อมูลเบื้องต้น'!$D$19))</f>
        <v/>
      </c>
      <c r="BH48" s="286"/>
      <c r="BI48" s="160"/>
      <c r="BJ48" s="292" t="str">
        <f>IF('01.ข้อมูลเบื้องต้น'!$B$20="","",IF('3.คีย์เทอม1 mlp'!$B48="","",'01.ข้อมูลเบื้องต้น'!$B$20))</f>
        <v/>
      </c>
      <c r="BK48" s="291" t="str">
        <f>IF('01.ข้อมูลเบื้องต้น'!$C$20="","",IF('3.คีย์เทอม1 mlp'!$B48="","",'01.ข้อมูลเบื้องต้น'!$C$20))</f>
        <v/>
      </c>
      <c r="BL48" s="292" t="str">
        <f>IF('01.ข้อมูลเบื้องต้น'!$D$20="","",IF('3.คีย์เทอม1 mlp'!$B48="","",'01.ข้อมูลเบื้องต้น'!$D$20))</f>
        <v/>
      </c>
      <c r="BM48" s="287"/>
      <c r="BN48" s="159"/>
      <c r="BO48" s="292" t="str">
        <f>IF('01.ข้อมูลเบื้องต้น'!$B$21="","",IF('3.คีย์เทอม1 mlp'!$B48="","",'01.ข้อมูลเบื้องต้น'!$B$21))</f>
        <v/>
      </c>
      <c r="BP48" s="291" t="str">
        <f>IF('01.ข้อมูลเบื้องต้น'!$C$21="","",IF('3.คีย์เทอม1 mlp'!$B48="","",'01.ข้อมูลเบื้องต้น'!$C$21))</f>
        <v/>
      </c>
      <c r="BQ48" s="292" t="str">
        <f>IF('01.ข้อมูลเบื้องต้น'!$D$21="","",IF('3.คีย์เทอม1 mlp'!$B48="","",'01.ข้อมูลเบื้องต้น'!$D$21))</f>
        <v/>
      </c>
      <c r="BR48" s="286"/>
      <c r="BS48" s="160"/>
      <c r="BT48" s="292" t="str">
        <f>IF('01.ข้อมูลเบื้องต้น'!$B$22="","",IF('3.คีย์เทอม1 mlp'!$B48="","",'01.ข้อมูลเบื้องต้น'!$B$22))</f>
        <v/>
      </c>
      <c r="BU48" s="291" t="str">
        <f>IF('01.ข้อมูลเบื้องต้น'!$C$22="","",IF('3.คีย์เทอม1 mlp'!$B48="","",'01.ข้อมูลเบื้องต้น'!$C$22))</f>
        <v/>
      </c>
      <c r="BV48" s="292" t="str">
        <f>IF('01.ข้อมูลเบื้องต้น'!$D$22="","",IF('3.คีย์เทอม1 mlp'!$B48="","",'01.ข้อมูลเบื้องต้น'!$D$22))</f>
        <v/>
      </c>
      <c r="BW48" s="286"/>
      <c r="BX48" s="160"/>
      <c r="BY48" s="292" t="str">
        <f>IF('01.ข้อมูลเบื้องต้น'!$B$23="","",IF('3.คีย์เทอม1 mlp'!$B48="","",'01.ข้อมูลเบื้องต้น'!$B$23))</f>
        <v/>
      </c>
      <c r="BZ48" s="291" t="str">
        <f>IF('01.ข้อมูลเบื้องต้น'!$C$23="","",IF('3.คีย์เทอม1 mlp'!$B48="","",'01.ข้อมูลเบื้องต้น'!$C$23))</f>
        <v/>
      </c>
      <c r="CA48" s="292" t="str">
        <f>IF('01.ข้อมูลเบื้องต้น'!$D$23="","",IF('3.คีย์เทอม1 mlp'!$B48="","",'01.ข้อมูลเบื้องต้น'!$D$23))</f>
        <v/>
      </c>
      <c r="CB48" s="286"/>
      <c r="CC48" s="160"/>
      <c r="CD48" s="292" t="str">
        <f>IF('01.ข้อมูลเบื้องต้น'!$B$24="","",IF('3.คีย์เทอม1 mlp'!$B48="","",'01.ข้อมูลเบื้องต้น'!$B$24))</f>
        <v/>
      </c>
      <c r="CE48" s="291" t="str">
        <f>IF('01.ข้อมูลเบื้องต้น'!$C$24="","",IF('3.คีย์เทอม1 mlp'!$B48="","",'01.ข้อมูลเบื้องต้น'!$C$24))</f>
        <v/>
      </c>
      <c r="CF48" s="292" t="str">
        <f>IF('01.ข้อมูลเบื้องต้น'!$D$24="","",IF('3.คีย์เทอม1 mlp'!$B48="","",'01.ข้อมูลเบื้องต้น'!$D$24))</f>
        <v/>
      </c>
      <c r="CG48" s="286"/>
      <c r="CH48" s="160"/>
      <c r="CI48" s="292" t="str">
        <f>IF('01.ข้อมูลเบื้องต้น'!$B$25="","",IF('3.คีย์เทอม1 mlp'!$B48="","",'01.ข้อมูลเบื้องต้น'!$B$25))</f>
        <v/>
      </c>
      <c r="CJ48" s="291" t="str">
        <f>IF('01.ข้อมูลเบื้องต้น'!$C$25="","",IF('3.คีย์เทอม1 mlp'!$B48="","",'01.ข้อมูลเบื้องต้น'!$C$25))</f>
        <v/>
      </c>
      <c r="CK48" s="292" t="str">
        <f>IF('01.ข้อมูลเบื้องต้น'!$D$25="","",IF('3.คีย์เทอม1 mlp'!$B48="","",'01.ข้อมูลเบื้องต้น'!$D$25))</f>
        <v/>
      </c>
      <c r="CL48" s="286"/>
      <c r="CM48" s="160"/>
      <c r="CN48" s="292" t="str">
        <f>IF('01.ข้อมูลเบื้องต้น'!$B$26="","",IF('3.คีย์เทอม1 mlp'!$B48="","",'01.ข้อมูลเบื้องต้น'!$B$26))</f>
        <v/>
      </c>
      <c r="CO48" s="291" t="str">
        <f>IF('01.ข้อมูลเบื้องต้น'!$C$26="","",IF('3.คีย์เทอม1 mlp'!$B48="","",'01.ข้อมูลเบื้องต้น'!$C$26))</f>
        <v/>
      </c>
      <c r="CP48" s="292" t="str">
        <f>IF('01.ข้อมูลเบื้องต้น'!$D$26="","",IF('3.คีย์เทอม1 mlp'!$B48="","",'01.ข้อมูลเบื้องต้น'!$D$26))</f>
        <v/>
      </c>
      <c r="CQ48" s="286"/>
      <c r="CR48" s="160"/>
      <c r="CS48" s="292" t="str">
        <f>IF('01.ข้อมูลเบื้องต้น'!$B$27="","",IF('3.คีย์เทอม1 mlp'!$B48="","",'01.ข้อมูลเบื้องต้น'!$B$27))</f>
        <v/>
      </c>
      <c r="CT48" s="291" t="str">
        <f>IF('01.ข้อมูลเบื้องต้น'!$C$27="","",IF('3.คีย์เทอม1 mlp'!$B48="","",'01.ข้อมูลเบื้องต้น'!$C$27))</f>
        <v/>
      </c>
      <c r="CU48" s="292" t="str">
        <f>IF('01.ข้อมูลเบื้องต้น'!$D$27="","",IF('3.คีย์เทอม1 mlp'!$B48="","",'01.ข้อมูลเบื้องต้น'!$D$27))</f>
        <v/>
      </c>
      <c r="CV48" s="286"/>
      <c r="CW48" s="160"/>
      <c r="CX48" s="292" t="str">
        <f>IF('01.ข้อมูลเบื้องต้น'!$B$28="","",IF('3.คีย์เทอม1 mlp'!$B48="","",'01.ข้อมูลเบื้องต้น'!$B$28))</f>
        <v/>
      </c>
      <c r="CY48" s="291" t="str">
        <f>IF('01.ข้อมูลเบื้องต้น'!$C$28="","",IF('3.คีย์เทอม1 mlp'!$B48="","",'01.ข้อมูลเบื้องต้น'!$C$28))</f>
        <v/>
      </c>
      <c r="CZ48" s="292" t="str">
        <f>IF('01.ข้อมูลเบื้องต้น'!$D$28="","",IF('3.คีย์เทอม1 mlp'!$B48="","",'01.ข้อมูลเบื้องต้น'!$D$28))</f>
        <v/>
      </c>
      <c r="DA48" s="286"/>
      <c r="DB48" s="160"/>
      <c r="DC48" s="288" t="str">
        <f t="shared" si="3"/>
        <v/>
      </c>
      <c r="DD48" s="152" t="str">
        <f t="shared" si="4"/>
        <v/>
      </c>
      <c r="DE48" s="293" t="str">
        <f>IF('2.ชื่อนักเรียน'!R50="มส","มส",IF('2.ชื่อนักเรียน'!R50="ย้าย","ย้าย",IF('2.ชื่อนักเรียน'!R50="ร","ร",IF(DD48="","",RANK(DD48,$DD$9:$DD$53,0)))))</f>
        <v/>
      </c>
      <c r="DF48" s="293" t="str">
        <f t="shared" si="5"/>
        <v/>
      </c>
      <c r="DH48" s="322" t="str">
        <f>IF('2.ชื่อนักเรียน'!$R50=",มส","มส",IF($DC48="","",IF(DH$5="","",IF(DH$5="SBMLD",SUM($BH48,$BM48,$BR48,$BW48,$CB48,$CG48,$CL48,$CQ48,$CV48,$DA48),$BH48))))</f>
        <v/>
      </c>
      <c r="DI48" s="300" t="str">
        <f>IF('2.ชื่อนักเรียน'!$R50=",มส","มส",IF($DH48="","",IF(DH$5="","",IF(DH$5="SBMLD",SUM($BI48,$BN48,$BS48,$BX48,$CC48,$CH48,$CM48,$CR48,$CW48,$DB48),$BI48))))</f>
        <v/>
      </c>
      <c r="DJ48" s="300" t="str">
        <f t="shared" si="6"/>
        <v/>
      </c>
      <c r="DK48" s="323" t="str">
        <f>IF('2.ชื่อนักเรียน'!$R50=",มส","มส",IF($DC48="","",IF(DK$5="","",IF(DK$5="SBMLD",SUM($BM48,$BR48,$BW48,$CB48,$CG48,$CL48,$CQ48,$CV48,$DA48),$BM48))))</f>
        <v/>
      </c>
      <c r="DL48" s="300" t="str">
        <f>IF('2.ชื่อนักเรียน'!$R50=",มส","มส",IF($DK48="","",IF(DK$5="","",IF(DK$5="SBMLD",SUM($BN48,$BS48,$BX48,$CC48,$CH48,$CM48,$CR48,$CW48,$DB48),$BN48))))</f>
        <v/>
      </c>
      <c r="DM48" s="300" t="str">
        <f t="shared" si="7"/>
        <v/>
      </c>
      <c r="DN48" s="323" t="str">
        <f>IF('2.ชื่อนักเรียน'!$R50=",มส","มส",IF($DC48="","",IF(DN$5="","",IF(DN$5="SBMLD",SUM($BR48,$BW48,$CB48,$CG48,$CL48,$CQ48,$CV48,$DA48),$BR48))))</f>
        <v/>
      </c>
      <c r="DO48" s="300" t="str">
        <f>IF('2.ชื่อนักเรียน'!$R50=",มส","มส",IF($DN48="","",IF(DN$5="","",IF(DN$5="SBMLD",SUM($BS48,$BX48,$CC48,$CH48,$CM48,$CR48,$CW48,$DB48),$BS48))))</f>
        <v/>
      </c>
      <c r="DP48" s="300" t="str">
        <f t="shared" si="8"/>
        <v/>
      </c>
      <c r="DQ48" s="323" t="str">
        <f>IF('2.ชื่อนักเรียน'!$R50=",มส","มส",IF($DC48="","",IF(DQ$5="","",IF(DQ$5="SBMLD",SUM($BW48,$CB48,$CG48,$CL48,$CQ48,$CV48,$DA48),$BW48))))</f>
        <v/>
      </c>
      <c r="DR48" s="300" t="str">
        <f>IF('2.ชื่อนักเรียน'!$R50=",มส","มส",IF($DQ48="","",IF(DQ$5="","",IF(DQ$5="SBMLD",SUM($BX48,$CC48,$CH48,$CM48,$CR48,$CW48,$DB48),$BX48))))</f>
        <v/>
      </c>
      <c r="DS48" s="300" t="str">
        <f t="shared" si="9"/>
        <v/>
      </c>
      <c r="DT48" s="300" t="str">
        <f>IF('2.ชื่อนักเรียน'!$R50=",มส","มส",IF($DC48="","",IF(DT$5="","",IF(DT$5="SBMLD",SUM($CB48,$CG48,$CL48,$CQ48,$CV48,$DA48),$CB48))))</f>
        <v/>
      </c>
      <c r="DU48" s="300" t="str">
        <f>IF('2.ชื่อนักเรียน'!$R50=",มส","มส",IF($DT48="","",IF(DT$5="","",IF(DT$5="SBMLD",SUM($CC48,$CH48,$CM48,$CR48,$CW48,$DB48),$CC48))))</f>
        <v/>
      </c>
      <c r="DV48" s="300" t="str">
        <f t="shared" si="10"/>
        <v/>
      </c>
      <c r="DW48" s="323" t="str">
        <f>IF('2.ชื่อนักเรียน'!$R50=",มส","มส",IF($DC48="","",IF(DW$5="","",IF(DW$5="SBMLD",SUM($CG48,$CL48,$CQ48,$CV48,$DA48),$CG48))))</f>
        <v/>
      </c>
      <c r="DX48" s="323" t="str">
        <f>IF('2.ชื่อนักเรียน'!$R50=",มส","มส",IF($DW48="","",IF(DW$5="","",IF(DW$5="SBMLD",SUM($CH48,$CM48,$CR48,$CW48,$DB48),$CH48))))</f>
        <v/>
      </c>
      <c r="DY48" s="300" t="str">
        <f t="shared" si="11"/>
        <v/>
      </c>
    </row>
    <row r="49" spans="1:129" s="102" customFormat="1" ht="17.25" customHeight="1" thickTop="1" x14ac:dyDescent="0.25">
      <c r="A49" s="278">
        <v>41</v>
      </c>
      <c r="B49" s="278" t="str">
        <f>IF('2.ชื่อนักเรียน'!E51="","",CONCATENATE('2.ชื่อนักเรียน'!E51,'2.ชื่อนักเรียน'!F51,'2.ชื่อนักเรียน'!G51,'2.ชื่อนักเรียน'!H51,'2.ชื่อนักเรียน'!I51,'2.ชื่อนักเรียน'!J51,'2.ชื่อนักเรียน'!K51,'2.ชื่อนักเรียน'!L51,'2.ชื่อนักเรียน'!M51,'2.ชื่อนักเรียน'!N51,'2.ชื่อนักเรียน'!O51,'2.ชื่อนักเรียน'!P51,'2.ชื่อนักเรียน'!Q51))</f>
        <v/>
      </c>
      <c r="C49" s="463" t="str">
        <f>IF('2.ชื่อนักเรียน'!B51="","",'2.ชื่อนักเรียน'!B51)</f>
        <v/>
      </c>
      <c r="D49" s="291" t="str">
        <f>IF('2.ชื่อนักเรียน'!C51="","",CONCATENATE(TRIM('2.ชื่อนักเรียน'!C51),"  ",'2.ชื่อนักเรียน'!D51))</f>
        <v/>
      </c>
      <c r="E49" s="292" t="str">
        <f>IF(B49="","",IF('01.ข้อมูลเบื้องต้น'!$J$2="","",'01.ข้อมูลเบื้องต้น'!$J$2))</f>
        <v/>
      </c>
      <c r="F49" s="291" t="str">
        <f>IF(B49="","",IF('01.ข้อมูลเบื้องต้น'!$K$4="","",'01.ข้อมูลเบื้องต้น'!$K$4))</f>
        <v/>
      </c>
      <c r="G49" s="292" t="str">
        <f>IF('01.ข้อมูลเบื้องต้น'!$B$36="","",IF('3.คีย์เทอม1 mlp'!$B49="","",'01.ข้อมูลเบื้องต้น'!$B$36))</f>
        <v/>
      </c>
      <c r="H49" s="291" t="str">
        <f>IF('01.ข้อมูลเบื้องต้น'!$C$36="","",IF('3.คีย์เทอม1 mlp'!$B49="","",'01.ข้อมูลเบื้องต้น'!$C$36))</f>
        <v/>
      </c>
      <c r="I49" s="292" t="str">
        <f>IF('01.ข้อมูลเบื้องต้น'!$D$36="","",IF('3.คีย์เทอม1 mlp'!$B49="","",'01.ข้อมูลเบื้องต้น'!$D$36))</f>
        <v/>
      </c>
      <c r="J49" s="286"/>
      <c r="K49" s="160"/>
      <c r="L49" s="292" t="str">
        <f>IF('01.ข้อมูลเบื้องต้น'!$B$37="","",IF('3.คีย์เทอม1 mlp'!$B49="","",'01.ข้อมูลเบื้องต้น'!$B$37))</f>
        <v/>
      </c>
      <c r="M49" s="291" t="str">
        <f>IF('01.ข้อมูลเบื้องต้น'!$C$37="","",IF('3.คีย์เทอม1 mlp'!$B49="","",'01.ข้อมูลเบื้องต้น'!$C$37))</f>
        <v/>
      </c>
      <c r="N49" s="292" t="str">
        <f>IF('01.ข้อมูลเบื้องต้น'!$D$37="","",IF('3.คีย์เทอม1 mlp'!$B49="","",'01.ข้อมูลเบื้องต้น'!$D$37))</f>
        <v/>
      </c>
      <c r="O49" s="287"/>
      <c r="P49" s="159"/>
      <c r="Q49" s="292" t="str">
        <f>IF('01.ข้อมูลเบื้องต้น'!$B$10="","",IF('3.คีย์เทอม1 mlp'!$B49="","",'01.ข้อมูลเบื้องต้น'!$B$10))</f>
        <v/>
      </c>
      <c r="R49" s="291" t="str">
        <f>IF('01.ข้อมูลเบื้องต้น'!$C$10="","",IF('3.คีย์เทอม1 mlp'!$B49="","",'01.ข้อมูลเบื้องต้น'!$C$10))</f>
        <v/>
      </c>
      <c r="S49" s="292" t="str">
        <f>IF('01.ข้อมูลเบื้องต้น'!$D$10="","",IF('3.คีย์เทอม1 mlp'!$B49="","",'01.ข้อมูลเบื้องต้น'!$D$10))</f>
        <v/>
      </c>
      <c r="T49" s="287"/>
      <c r="U49" s="159"/>
      <c r="V49" s="292" t="str">
        <f>IF('01.ข้อมูลเบื้องต้น'!$B$11="","",IF('3.คีย์เทอม1 mlp'!$B49="","",'01.ข้อมูลเบื้องต้น'!$B$11))</f>
        <v/>
      </c>
      <c r="W49" s="291" t="str">
        <f>IF('01.ข้อมูลเบื้องต้น'!$C$11="","",IF('3.คีย์เทอม1 mlp'!$B49="","",'01.ข้อมูลเบื้องต้น'!$C$11))</f>
        <v/>
      </c>
      <c r="X49" s="292" t="str">
        <f>IF('01.ข้อมูลเบื้องต้น'!$D$11="","",IF('3.คีย์เทอม1 mlp'!$B49="","",'01.ข้อมูลเบื้องต้น'!$D$11))</f>
        <v/>
      </c>
      <c r="Y49" s="286"/>
      <c r="Z49" s="160"/>
      <c r="AA49" s="292" t="str">
        <f>IF('01.ข้อมูลเบื้องต้น'!$B$12="","",IF('3.คีย์เทอม1 mlp'!$B49="","",'01.ข้อมูลเบื้องต้น'!$B$12))</f>
        <v/>
      </c>
      <c r="AB49" s="291" t="str">
        <f>IF('01.ข้อมูลเบื้องต้น'!$C$12="","",IF('3.คีย์เทอม1 mlp'!$B49="","",'01.ข้อมูลเบื้องต้น'!$C$12))</f>
        <v/>
      </c>
      <c r="AC49" s="292" t="str">
        <f>IF('01.ข้อมูลเบื้องต้น'!$D$12="","",IF('3.คีย์เทอม1 mlp'!$B49="","",'01.ข้อมูลเบื้องต้น'!$D$12))</f>
        <v/>
      </c>
      <c r="AD49" s="287"/>
      <c r="AE49" s="159"/>
      <c r="AF49" s="292" t="str">
        <f>IF('01.ข้อมูลเบื้องต้น'!$B$13="","",IF('3.คีย์เทอม1 mlp'!$B49="","",'01.ข้อมูลเบื้องต้น'!$B$13))</f>
        <v/>
      </c>
      <c r="AG49" s="291" t="str">
        <f>IF('01.ข้อมูลเบื้องต้น'!$C$13="","",IF('3.คีย์เทอม1 mlp'!$B49="","",'01.ข้อมูลเบื้องต้น'!$C$13))</f>
        <v/>
      </c>
      <c r="AH49" s="292" t="str">
        <f>IF('01.ข้อมูลเบื้องต้น'!$D$13="","",IF('3.คีย์เทอม1 mlp'!$B49="","",'01.ข้อมูลเบื้องต้น'!$D$13))</f>
        <v/>
      </c>
      <c r="AI49" s="287"/>
      <c r="AJ49" s="159"/>
      <c r="AK49" s="292" t="str">
        <f>IF('01.ข้อมูลเบื้องต้น'!$B$14="","",IF('3.คีย์เทอม1 mlp'!$B49="","",'01.ข้อมูลเบื้องต้น'!$B$14))</f>
        <v/>
      </c>
      <c r="AL49" s="291" t="str">
        <f>IF('01.ข้อมูลเบื้องต้น'!$C$14="","",IF('3.คีย์เทอม1 mlp'!$B49="","",'01.ข้อมูลเบื้องต้น'!$C$14))</f>
        <v/>
      </c>
      <c r="AM49" s="292" t="str">
        <f>IF('01.ข้อมูลเบื้องต้น'!$D$14="","",IF('3.คีย์เทอม1 mlp'!$B49="","",'01.ข้อมูลเบื้องต้น'!$D$14))</f>
        <v/>
      </c>
      <c r="AN49" s="287"/>
      <c r="AO49" s="159"/>
      <c r="AP49" s="292" t="str">
        <f>IF('01.ข้อมูลเบื้องต้น'!$B$15="","",IF('3.คีย์เทอม1 mlp'!$B49="","",'01.ข้อมูลเบื้องต้น'!$B$15))</f>
        <v/>
      </c>
      <c r="AQ49" s="291" t="str">
        <f>IF('01.ข้อมูลเบื้องต้น'!$C$15="","",IF('3.คีย์เทอม1 mlp'!$B49="","",'01.ข้อมูลเบื้องต้น'!$C$15))</f>
        <v/>
      </c>
      <c r="AR49" s="292" t="str">
        <f>IF('01.ข้อมูลเบื้องต้น'!$D$15="","",IF('3.คีย์เทอม1 mlp'!$B49="","",'01.ข้อมูลเบื้องต้น'!$D$15))</f>
        <v/>
      </c>
      <c r="AS49" s="287"/>
      <c r="AT49" s="159"/>
      <c r="AU49" s="292" t="str">
        <f>IF('01.ข้อมูลเบื้องต้น'!$B$16="","",IF('3.คีย์เทอม1 mlp'!$B49="","",'01.ข้อมูลเบื้องต้น'!$B$16))</f>
        <v/>
      </c>
      <c r="AV49" s="291" t="str">
        <f>IF('01.ข้อมูลเบื้องต้น'!$C$16="","",IF('3.คีย์เทอม1 mlp'!$B49="","",'01.ข้อมูลเบื้องต้น'!$C$16))</f>
        <v/>
      </c>
      <c r="AW49" s="292" t="str">
        <f>IF('01.ข้อมูลเบื้องต้น'!$D$16="","",IF('3.คีย์เทอม1 mlp'!$B49="","",'01.ข้อมูลเบื้องต้น'!$D$16))</f>
        <v/>
      </c>
      <c r="AX49" s="286"/>
      <c r="AY49" s="160"/>
      <c r="AZ49" s="292" t="str">
        <f>IF('01.ข้อมูลเบื้องต้น'!$B$17="","",IF('3.คีย์เทอม1 mlp'!$B49="","",'01.ข้อมูลเบื้องต้น'!$B$17))</f>
        <v/>
      </c>
      <c r="BA49" s="291" t="str">
        <f>IF('01.ข้อมูลเบื้องต้น'!$C$17="","",IF('3.คีย์เทอม1 mlp'!$B49="","",'01.ข้อมูลเบื้องต้น'!$C$17))</f>
        <v/>
      </c>
      <c r="BB49" s="292" t="str">
        <f>IF('01.ข้อมูลเบื้องต้น'!$D$17="","",IF('3.คีย์เทอม1 mlp'!$B49="","",'01.ข้อมูลเบื้องต้น'!$D$17))</f>
        <v/>
      </c>
      <c r="BC49" s="286"/>
      <c r="BD49" s="160"/>
      <c r="BE49" s="292" t="str">
        <f>IF('01.ข้อมูลเบื้องต้น'!$B$19="","",IF('3.คีย์เทอม1 mlp'!$B49="","",'01.ข้อมูลเบื้องต้น'!$B$19))</f>
        <v/>
      </c>
      <c r="BF49" s="291" t="str">
        <f>IF('01.ข้อมูลเบื้องต้น'!$C$19="","",IF('3.คีย์เทอม1 mlp'!$B49="","",'01.ข้อมูลเบื้องต้น'!$C$19))</f>
        <v/>
      </c>
      <c r="BG49" s="292" t="str">
        <f>IF('01.ข้อมูลเบื้องต้น'!$D$19="","",IF('3.คีย์เทอม1 mlp'!$B49="","",'01.ข้อมูลเบื้องต้น'!$D$19))</f>
        <v/>
      </c>
      <c r="BH49" s="286"/>
      <c r="BI49" s="160"/>
      <c r="BJ49" s="292" t="str">
        <f>IF('01.ข้อมูลเบื้องต้น'!$B$20="","",IF('3.คีย์เทอม1 mlp'!$B49="","",'01.ข้อมูลเบื้องต้น'!$B$20))</f>
        <v/>
      </c>
      <c r="BK49" s="291" t="str">
        <f>IF('01.ข้อมูลเบื้องต้น'!$C$20="","",IF('3.คีย์เทอม1 mlp'!$B49="","",'01.ข้อมูลเบื้องต้น'!$C$20))</f>
        <v/>
      </c>
      <c r="BL49" s="292" t="str">
        <f>IF('01.ข้อมูลเบื้องต้น'!$D$20="","",IF('3.คีย์เทอม1 mlp'!$B49="","",'01.ข้อมูลเบื้องต้น'!$D$20))</f>
        <v/>
      </c>
      <c r="BM49" s="286"/>
      <c r="BN49" s="159"/>
      <c r="BO49" s="292" t="str">
        <f>IF('01.ข้อมูลเบื้องต้น'!$B$21="","",IF('3.คีย์เทอม1 mlp'!$B49="","",'01.ข้อมูลเบื้องต้น'!$B$21))</f>
        <v/>
      </c>
      <c r="BP49" s="291" t="str">
        <f>IF('01.ข้อมูลเบื้องต้น'!$C$21="","",IF('3.คีย์เทอม1 mlp'!$B49="","",'01.ข้อมูลเบื้องต้น'!$C$21))</f>
        <v/>
      </c>
      <c r="BQ49" s="292" t="str">
        <f>IF('01.ข้อมูลเบื้องต้น'!$D$21="","",IF('3.คีย์เทอม1 mlp'!$B49="","",'01.ข้อมูลเบื้องต้น'!$D$21))</f>
        <v/>
      </c>
      <c r="BR49" s="286"/>
      <c r="BS49" s="160"/>
      <c r="BT49" s="292" t="str">
        <f>IF('01.ข้อมูลเบื้องต้น'!$B$22="","",IF('3.คีย์เทอม1 mlp'!$B49="","",'01.ข้อมูลเบื้องต้น'!$B$22))</f>
        <v/>
      </c>
      <c r="BU49" s="291" t="str">
        <f>IF('01.ข้อมูลเบื้องต้น'!$C$22="","",IF('3.คีย์เทอม1 mlp'!$B49="","",'01.ข้อมูลเบื้องต้น'!$C$22))</f>
        <v/>
      </c>
      <c r="BV49" s="292" t="str">
        <f>IF('01.ข้อมูลเบื้องต้น'!$D$22="","",IF('3.คีย์เทอม1 mlp'!$B49="","",'01.ข้อมูลเบื้องต้น'!$D$22))</f>
        <v/>
      </c>
      <c r="BW49" s="286"/>
      <c r="BX49" s="160"/>
      <c r="BY49" s="292" t="str">
        <f>IF('01.ข้อมูลเบื้องต้น'!$B$23="","",IF('3.คีย์เทอม1 mlp'!$B49="","",'01.ข้อมูลเบื้องต้น'!$B$23))</f>
        <v/>
      </c>
      <c r="BZ49" s="291" t="str">
        <f>IF('01.ข้อมูลเบื้องต้น'!$C$23="","",IF('3.คีย์เทอม1 mlp'!$B49="","",'01.ข้อมูลเบื้องต้น'!$C$23))</f>
        <v/>
      </c>
      <c r="CA49" s="292" t="str">
        <f>IF('01.ข้อมูลเบื้องต้น'!$D$23="","",IF('3.คีย์เทอม1 mlp'!$B49="","",'01.ข้อมูลเบื้องต้น'!$D$23))</f>
        <v/>
      </c>
      <c r="CB49" s="286"/>
      <c r="CC49" s="160"/>
      <c r="CD49" s="292" t="str">
        <f>IF('01.ข้อมูลเบื้องต้น'!$B$24="","",IF('3.คีย์เทอม1 mlp'!$B49="","",'01.ข้อมูลเบื้องต้น'!$B$24))</f>
        <v/>
      </c>
      <c r="CE49" s="291" t="str">
        <f>IF('01.ข้อมูลเบื้องต้น'!$C$24="","",IF('3.คีย์เทอม1 mlp'!$B49="","",'01.ข้อมูลเบื้องต้น'!$C$24))</f>
        <v/>
      </c>
      <c r="CF49" s="292" t="str">
        <f>IF('01.ข้อมูลเบื้องต้น'!$D$24="","",IF('3.คีย์เทอม1 mlp'!$B49="","",'01.ข้อมูลเบื้องต้น'!$D$24))</f>
        <v/>
      </c>
      <c r="CG49" s="286"/>
      <c r="CH49" s="160"/>
      <c r="CI49" s="292" t="str">
        <f>IF('01.ข้อมูลเบื้องต้น'!$B$25="","",IF('3.คีย์เทอม1 mlp'!$B49="","",'01.ข้อมูลเบื้องต้น'!$B$25))</f>
        <v/>
      </c>
      <c r="CJ49" s="291" t="str">
        <f>IF('01.ข้อมูลเบื้องต้น'!$C$25="","",IF('3.คีย์เทอม1 mlp'!$B49="","",'01.ข้อมูลเบื้องต้น'!$C$25))</f>
        <v/>
      </c>
      <c r="CK49" s="292" t="str">
        <f>IF('01.ข้อมูลเบื้องต้น'!$D$25="","",IF('3.คีย์เทอม1 mlp'!$B49="","",'01.ข้อมูลเบื้องต้น'!$D$25))</f>
        <v/>
      </c>
      <c r="CL49" s="286"/>
      <c r="CM49" s="160"/>
      <c r="CN49" s="292" t="str">
        <f>IF('01.ข้อมูลเบื้องต้น'!$B$26="","",IF('3.คีย์เทอม1 mlp'!$B49="","",'01.ข้อมูลเบื้องต้น'!$B$26))</f>
        <v/>
      </c>
      <c r="CO49" s="291" t="str">
        <f>IF('01.ข้อมูลเบื้องต้น'!$C$26="","",IF('3.คีย์เทอม1 mlp'!$B49="","",'01.ข้อมูลเบื้องต้น'!$C$26))</f>
        <v/>
      </c>
      <c r="CP49" s="292" t="str">
        <f>IF('01.ข้อมูลเบื้องต้น'!$D$26="","",IF('3.คีย์เทอม1 mlp'!$B49="","",'01.ข้อมูลเบื้องต้น'!$D$26))</f>
        <v/>
      </c>
      <c r="CQ49" s="286"/>
      <c r="CR49" s="160"/>
      <c r="CS49" s="292" t="str">
        <f>IF('01.ข้อมูลเบื้องต้น'!$B$27="","",IF('3.คีย์เทอม1 mlp'!$B49="","",'01.ข้อมูลเบื้องต้น'!$B$27))</f>
        <v/>
      </c>
      <c r="CT49" s="291" t="str">
        <f>IF('01.ข้อมูลเบื้องต้น'!$C$27="","",IF('3.คีย์เทอม1 mlp'!$B49="","",'01.ข้อมูลเบื้องต้น'!$C$27))</f>
        <v/>
      </c>
      <c r="CU49" s="292" t="str">
        <f>IF('01.ข้อมูลเบื้องต้น'!$D$27="","",IF('3.คีย์เทอม1 mlp'!$B49="","",'01.ข้อมูลเบื้องต้น'!$D$27))</f>
        <v/>
      </c>
      <c r="CV49" s="286"/>
      <c r="CW49" s="160"/>
      <c r="CX49" s="292" t="str">
        <f>IF('01.ข้อมูลเบื้องต้น'!$B$28="","",IF('3.คีย์เทอม1 mlp'!$B49="","",'01.ข้อมูลเบื้องต้น'!$B$28))</f>
        <v/>
      </c>
      <c r="CY49" s="291" t="str">
        <f>IF('01.ข้อมูลเบื้องต้น'!$C$28="","",IF('3.คีย์เทอม1 mlp'!$B49="","",'01.ข้อมูลเบื้องต้น'!$C$28))</f>
        <v/>
      </c>
      <c r="CZ49" s="292" t="str">
        <f>IF('01.ข้อมูลเบื้องต้น'!$D$28="","",IF('3.คีย์เทอม1 mlp'!$B49="","",'01.ข้อมูลเบื้องต้น'!$D$28))</f>
        <v/>
      </c>
      <c r="DA49" s="286"/>
      <c r="DB49" s="160"/>
      <c r="DC49" s="288" t="str">
        <f t="shared" si="3"/>
        <v/>
      </c>
      <c r="DD49" s="152" t="str">
        <f t="shared" si="4"/>
        <v/>
      </c>
      <c r="DE49" s="293" t="str">
        <f>IF('2.ชื่อนักเรียน'!R51="มส","มส",IF('2.ชื่อนักเรียน'!R51="ย้าย","ย้าย",IF('2.ชื่อนักเรียน'!R51="ร","ร",IF(DD49="","",RANK(DD49,$DD$9:$DD$53,0)))))</f>
        <v/>
      </c>
      <c r="DF49" s="293" t="str">
        <f t="shared" si="5"/>
        <v/>
      </c>
      <c r="DH49" s="318" t="str">
        <f>IF('2.ชื่อนักเรียน'!$R51=",มส","มส",IF($DC49="","",IF(DH$5="","",IF(DH$5="SBMLD",SUM($BH49,$BM49,$BR49,$BW49,$CB49,$CG49,$CL49,$CQ49,$CV49,$DA49),$BH49))))</f>
        <v/>
      </c>
      <c r="DI49" s="298" t="str">
        <f>IF('2.ชื่อนักเรียน'!$R51=",มส","มส",IF($DH49="","",IF(DH$5="","",IF(DH$5="SBMLD",SUM($BI49,$BN49,$BS49,$BX49,$CC49,$CH49,$CM49,$CR49,$CW49,$DB49),$BI49))))</f>
        <v/>
      </c>
      <c r="DJ49" s="298" t="str">
        <f t="shared" si="6"/>
        <v/>
      </c>
      <c r="DK49" s="319" t="str">
        <f>IF('2.ชื่อนักเรียน'!$R51=",มส","มส",IF($DC49="","",IF(DK$5="","",IF(DK$5="SBMLD",SUM($BM49,$BR49,$BW49,$CB49,$CG49,$CL49,$CQ49,$CV49,$DA49),$BM49))))</f>
        <v/>
      </c>
      <c r="DL49" s="298" t="str">
        <f>IF('2.ชื่อนักเรียน'!$R51=",มส","มส",IF($DK49="","",IF(DK$5="","",IF(DK$5="SBMLD",SUM($BN49,$BS49,$BX49,$CC49,$CH49,$CM49,$CR49,$CW49,$DB49),$BN49))))</f>
        <v/>
      </c>
      <c r="DM49" s="298" t="str">
        <f t="shared" si="7"/>
        <v/>
      </c>
      <c r="DN49" s="319" t="str">
        <f>IF('2.ชื่อนักเรียน'!$R51=",มส","มส",IF($DC49="","",IF(DN$5="","",IF(DN$5="SBMLD",SUM($BR49,$BW49,$CB49,$CG49,$CL49,$CQ49,$CV49,$DA49),$BR49))))</f>
        <v/>
      </c>
      <c r="DO49" s="298" t="str">
        <f>IF('2.ชื่อนักเรียน'!$R51=",มส","มส",IF($DN49="","",IF(DN$5="","",IF(DN$5="SBMLD",SUM($BS49,$BX49,$CC49,$CH49,$CM49,$CR49,$CW49,$DB49),$BS49))))</f>
        <v/>
      </c>
      <c r="DP49" s="298" t="str">
        <f t="shared" si="8"/>
        <v/>
      </c>
      <c r="DQ49" s="319" t="str">
        <f>IF('2.ชื่อนักเรียน'!$R51=",มส","มส",IF($DC49="","",IF(DQ$5="","",IF(DQ$5="SBMLD",SUM($BW49,$CB49,$CG49,$CL49,$CQ49,$CV49,$DA49),$BW49))))</f>
        <v/>
      </c>
      <c r="DR49" s="298" t="str">
        <f>IF('2.ชื่อนักเรียน'!$R51=",มส","มส",IF($DQ49="","",IF(DQ$5="","",IF(DQ$5="SBMLD",SUM($BX49,$CC49,$CH49,$CM49,$CR49,$CW49,$DB49),$BX49))))</f>
        <v/>
      </c>
      <c r="DS49" s="298" t="str">
        <f t="shared" si="9"/>
        <v/>
      </c>
      <c r="DT49" s="298" t="str">
        <f>IF('2.ชื่อนักเรียน'!$R51=",มส","มส",IF($DC49="","",IF(DT$5="","",IF(DT$5="SBMLD",SUM($CB49,$CG49,$CL49,$CQ49,$CV49,$DA49),$CB49))))</f>
        <v/>
      </c>
      <c r="DU49" s="298" t="str">
        <f>IF('2.ชื่อนักเรียน'!$R51=",มส","มส",IF($DT49="","",IF(DT$5="","",IF(DT$5="SBMLD",SUM($CC49,$CH49,$CM49,$CR49,$CW49,$DB49),$CC49))))</f>
        <v/>
      </c>
      <c r="DV49" s="298" t="str">
        <f t="shared" si="10"/>
        <v/>
      </c>
      <c r="DW49" s="319" t="str">
        <f>IF('2.ชื่อนักเรียน'!$R51=",มส","มส",IF($DC49="","",IF(DW$5="","",IF(DW$5="SBMLD",SUM($CG49,$CL49,$CQ49,$CV49,$DA49),$CG49))))</f>
        <v/>
      </c>
      <c r="DX49" s="319" t="str">
        <f>IF('2.ชื่อนักเรียน'!$R51=",มส","มส",IF($DW49="","",IF(DW$5="","",IF(DW$5="SBMLD",SUM($CH49,$CM49,$CR49,$CW49,$DB49),$CH49))))</f>
        <v/>
      </c>
      <c r="DY49" s="298" t="str">
        <f t="shared" si="11"/>
        <v/>
      </c>
    </row>
    <row r="50" spans="1:129" s="102" customFormat="1" ht="17.25" customHeight="1" x14ac:dyDescent="0.25">
      <c r="A50" s="278">
        <v>42</v>
      </c>
      <c r="B50" s="278" t="str">
        <f>IF('2.ชื่อนักเรียน'!E52="","",CONCATENATE('2.ชื่อนักเรียน'!E52,'2.ชื่อนักเรียน'!F52,'2.ชื่อนักเรียน'!G52,'2.ชื่อนักเรียน'!H52,'2.ชื่อนักเรียน'!I52,'2.ชื่อนักเรียน'!J52,'2.ชื่อนักเรียน'!K52,'2.ชื่อนักเรียน'!L52,'2.ชื่อนักเรียน'!M52,'2.ชื่อนักเรียน'!N52,'2.ชื่อนักเรียน'!O52,'2.ชื่อนักเรียน'!P52,'2.ชื่อนักเรียน'!Q52))</f>
        <v/>
      </c>
      <c r="C50" s="463" t="str">
        <f>IF('2.ชื่อนักเรียน'!B52="","",'2.ชื่อนักเรียน'!B52)</f>
        <v/>
      </c>
      <c r="D50" s="291" t="str">
        <f>IF('2.ชื่อนักเรียน'!C52="","",CONCATENATE(TRIM('2.ชื่อนักเรียน'!C52),"  ",'2.ชื่อนักเรียน'!D52))</f>
        <v/>
      </c>
      <c r="E50" s="292" t="str">
        <f>IF(B50="","",IF('01.ข้อมูลเบื้องต้น'!$J$2="","",'01.ข้อมูลเบื้องต้น'!$J$2))</f>
        <v/>
      </c>
      <c r="F50" s="291" t="str">
        <f>IF(B50="","",IF('01.ข้อมูลเบื้องต้น'!$K$4="","",'01.ข้อมูลเบื้องต้น'!$K$4))</f>
        <v/>
      </c>
      <c r="G50" s="292" t="str">
        <f>IF('01.ข้อมูลเบื้องต้น'!$B$36="","",IF('3.คีย์เทอม1 mlp'!$B50="","",'01.ข้อมูลเบื้องต้น'!$B$36))</f>
        <v/>
      </c>
      <c r="H50" s="291" t="str">
        <f>IF('01.ข้อมูลเบื้องต้น'!$C$36="","",IF('3.คีย์เทอม1 mlp'!$B50="","",'01.ข้อมูลเบื้องต้น'!$C$36))</f>
        <v/>
      </c>
      <c r="I50" s="292" t="str">
        <f>IF('01.ข้อมูลเบื้องต้น'!$D$36="","",IF('3.คีย์เทอม1 mlp'!$B50="","",'01.ข้อมูลเบื้องต้น'!$D$36))</f>
        <v/>
      </c>
      <c r="J50" s="286"/>
      <c r="K50" s="160"/>
      <c r="L50" s="292" t="str">
        <f>IF('01.ข้อมูลเบื้องต้น'!$B$37="","",IF('3.คีย์เทอม1 mlp'!$B50="","",'01.ข้อมูลเบื้องต้น'!$B$37))</f>
        <v/>
      </c>
      <c r="M50" s="291" t="str">
        <f>IF('01.ข้อมูลเบื้องต้น'!$C$37="","",IF('3.คีย์เทอม1 mlp'!$B50="","",'01.ข้อมูลเบื้องต้น'!$C$37))</f>
        <v/>
      </c>
      <c r="N50" s="292" t="str">
        <f>IF('01.ข้อมูลเบื้องต้น'!$D$37="","",IF('3.คีย์เทอม1 mlp'!$B50="","",'01.ข้อมูลเบื้องต้น'!$D$37))</f>
        <v/>
      </c>
      <c r="O50" s="287"/>
      <c r="P50" s="159"/>
      <c r="Q50" s="292" t="str">
        <f>IF('01.ข้อมูลเบื้องต้น'!$B$10="","",IF('3.คีย์เทอม1 mlp'!$B50="","",'01.ข้อมูลเบื้องต้น'!$B$10))</f>
        <v/>
      </c>
      <c r="R50" s="291" t="str">
        <f>IF('01.ข้อมูลเบื้องต้น'!$C$10="","",IF('3.คีย์เทอม1 mlp'!$B50="","",'01.ข้อมูลเบื้องต้น'!$C$10))</f>
        <v/>
      </c>
      <c r="S50" s="292" t="str">
        <f>IF('01.ข้อมูลเบื้องต้น'!$D$10="","",IF('3.คีย์เทอม1 mlp'!$B50="","",'01.ข้อมูลเบื้องต้น'!$D$10))</f>
        <v/>
      </c>
      <c r="T50" s="287"/>
      <c r="U50" s="159"/>
      <c r="V50" s="292" t="str">
        <f>IF('01.ข้อมูลเบื้องต้น'!$B$11="","",IF('3.คีย์เทอม1 mlp'!$B50="","",'01.ข้อมูลเบื้องต้น'!$B$11))</f>
        <v/>
      </c>
      <c r="W50" s="291" t="str">
        <f>IF('01.ข้อมูลเบื้องต้น'!$C$11="","",IF('3.คีย์เทอม1 mlp'!$B50="","",'01.ข้อมูลเบื้องต้น'!$C$11))</f>
        <v/>
      </c>
      <c r="X50" s="292" t="str">
        <f>IF('01.ข้อมูลเบื้องต้น'!$D$11="","",IF('3.คีย์เทอม1 mlp'!$B50="","",'01.ข้อมูลเบื้องต้น'!$D$11))</f>
        <v/>
      </c>
      <c r="Y50" s="286"/>
      <c r="Z50" s="160"/>
      <c r="AA50" s="292" t="str">
        <f>IF('01.ข้อมูลเบื้องต้น'!$B$12="","",IF('3.คีย์เทอม1 mlp'!$B50="","",'01.ข้อมูลเบื้องต้น'!$B$12))</f>
        <v/>
      </c>
      <c r="AB50" s="291" t="str">
        <f>IF('01.ข้อมูลเบื้องต้น'!$C$12="","",IF('3.คีย์เทอม1 mlp'!$B50="","",'01.ข้อมูลเบื้องต้น'!$C$12))</f>
        <v/>
      </c>
      <c r="AC50" s="292" t="str">
        <f>IF('01.ข้อมูลเบื้องต้น'!$D$12="","",IF('3.คีย์เทอม1 mlp'!$B50="","",'01.ข้อมูลเบื้องต้น'!$D$12))</f>
        <v/>
      </c>
      <c r="AD50" s="287"/>
      <c r="AE50" s="159"/>
      <c r="AF50" s="292" t="str">
        <f>IF('01.ข้อมูลเบื้องต้น'!$B$13="","",IF('3.คีย์เทอม1 mlp'!$B50="","",'01.ข้อมูลเบื้องต้น'!$B$13))</f>
        <v/>
      </c>
      <c r="AG50" s="291" t="str">
        <f>IF('01.ข้อมูลเบื้องต้น'!$C$13="","",IF('3.คีย์เทอม1 mlp'!$B50="","",'01.ข้อมูลเบื้องต้น'!$C$13))</f>
        <v/>
      </c>
      <c r="AH50" s="292" t="str">
        <f>IF('01.ข้อมูลเบื้องต้น'!$D$13="","",IF('3.คีย์เทอม1 mlp'!$B50="","",'01.ข้อมูลเบื้องต้น'!$D$13))</f>
        <v/>
      </c>
      <c r="AI50" s="287"/>
      <c r="AJ50" s="159"/>
      <c r="AK50" s="292" t="str">
        <f>IF('01.ข้อมูลเบื้องต้น'!$B$14="","",IF('3.คีย์เทอม1 mlp'!$B50="","",'01.ข้อมูลเบื้องต้น'!$B$14))</f>
        <v/>
      </c>
      <c r="AL50" s="291" t="str">
        <f>IF('01.ข้อมูลเบื้องต้น'!$C$14="","",IF('3.คีย์เทอม1 mlp'!$B50="","",'01.ข้อมูลเบื้องต้น'!$C$14))</f>
        <v/>
      </c>
      <c r="AM50" s="292" t="str">
        <f>IF('01.ข้อมูลเบื้องต้น'!$D$14="","",IF('3.คีย์เทอม1 mlp'!$B50="","",'01.ข้อมูลเบื้องต้น'!$D$14))</f>
        <v/>
      </c>
      <c r="AN50" s="287"/>
      <c r="AO50" s="159"/>
      <c r="AP50" s="292" t="str">
        <f>IF('01.ข้อมูลเบื้องต้น'!$B$15="","",IF('3.คีย์เทอม1 mlp'!$B50="","",'01.ข้อมูลเบื้องต้น'!$B$15))</f>
        <v/>
      </c>
      <c r="AQ50" s="291" t="str">
        <f>IF('01.ข้อมูลเบื้องต้น'!$C$15="","",IF('3.คีย์เทอม1 mlp'!$B50="","",'01.ข้อมูลเบื้องต้น'!$C$15))</f>
        <v/>
      </c>
      <c r="AR50" s="292" t="str">
        <f>IF('01.ข้อมูลเบื้องต้น'!$D$15="","",IF('3.คีย์เทอม1 mlp'!$B50="","",'01.ข้อมูลเบื้องต้น'!$D$15))</f>
        <v/>
      </c>
      <c r="AS50" s="287"/>
      <c r="AT50" s="159"/>
      <c r="AU50" s="292" t="str">
        <f>IF('01.ข้อมูลเบื้องต้น'!$B$16="","",IF('3.คีย์เทอม1 mlp'!$B50="","",'01.ข้อมูลเบื้องต้น'!$B$16))</f>
        <v/>
      </c>
      <c r="AV50" s="291" t="str">
        <f>IF('01.ข้อมูลเบื้องต้น'!$C$16="","",IF('3.คีย์เทอม1 mlp'!$B50="","",'01.ข้อมูลเบื้องต้น'!$C$16))</f>
        <v/>
      </c>
      <c r="AW50" s="292" t="str">
        <f>IF('01.ข้อมูลเบื้องต้น'!$D$16="","",IF('3.คีย์เทอม1 mlp'!$B50="","",'01.ข้อมูลเบื้องต้น'!$D$16))</f>
        <v/>
      </c>
      <c r="AX50" s="286"/>
      <c r="AY50" s="160"/>
      <c r="AZ50" s="292" t="str">
        <f>IF('01.ข้อมูลเบื้องต้น'!$B$17="","",IF('3.คีย์เทอม1 mlp'!$B50="","",'01.ข้อมูลเบื้องต้น'!$B$17))</f>
        <v/>
      </c>
      <c r="BA50" s="291" t="str">
        <f>IF('01.ข้อมูลเบื้องต้น'!$C$17="","",IF('3.คีย์เทอม1 mlp'!$B50="","",'01.ข้อมูลเบื้องต้น'!$C$17))</f>
        <v/>
      </c>
      <c r="BB50" s="292" t="str">
        <f>IF('01.ข้อมูลเบื้องต้น'!$D$17="","",IF('3.คีย์เทอม1 mlp'!$B50="","",'01.ข้อมูลเบื้องต้น'!$D$17))</f>
        <v/>
      </c>
      <c r="BC50" s="286"/>
      <c r="BD50" s="160"/>
      <c r="BE50" s="292" t="str">
        <f>IF('01.ข้อมูลเบื้องต้น'!$B$19="","",IF('3.คีย์เทอม1 mlp'!$B50="","",'01.ข้อมูลเบื้องต้น'!$B$19))</f>
        <v/>
      </c>
      <c r="BF50" s="291" t="str">
        <f>IF('01.ข้อมูลเบื้องต้น'!$C$19="","",IF('3.คีย์เทอม1 mlp'!$B50="","",'01.ข้อมูลเบื้องต้น'!$C$19))</f>
        <v/>
      </c>
      <c r="BG50" s="292" t="str">
        <f>IF('01.ข้อมูลเบื้องต้น'!$D$19="","",IF('3.คีย์เทอม1 mlp'!$B50="","",'01.ข้อมูลเบื้องต้น'!$D$19))</f>
        <v/>
      </c>
      <c r="BH50" s="286"/>
      <c r="BI50" s="160"/>
      <c r="BJ50" s="292" t="str">
        <f>IF('01.ข้อมูลเบื้องต้น'!$B$20="","",IF('3.คีย์เทอม1 mlp'!$B50="","",'01.ข้อมูลเบื้องต้น'!$B$20))</f>
        <v/>
      </c>
      <c r="BK50" s="291" t="str">
        <f>IF('01.ข้อมูลเบื้องต้น'!$C$20="","",IF('3.คีย์เทอม1 mlp'!$B50="","",'01.ข้อมูลเบื้องต้น'!$C$20))</f>
        <v/>
      </c>
      <c r="BL50" s="292" t="str">
        <f>IF('01.ข้อมูลเบื้องต้น'!$D$20="","",IF('3.คีย์เทอม1 mlp'!$B50="","",'01.ข้อมูลเบื้องต้น'!$D$20))</f>
        <v/>
      </c>
      <c r="BM50" s="287"/>
      <c r="BN50" s="159"/>
      <c r="BO50" s="292" t="str">
        <f>IF('01.ข้อมูลเบื้องต้น'!$B$21="","",IF('3.คีย์เทอม1 mlp'!$B50="","",'01.ข้อมูลเบื้องต้น'!$B$21))</f>
        <v/>
      </c>
      <c r="BP50" s="291" t="str">
        <f>IF('01.ข้อมูลเบื้องต้น'!$C$21="","",IF('3.คีย์เทอม1 mlp'!$B50="","",'01.ข้อมูลเบื้องต้น'!$C$21))</f>
        <v/>
      </c>
      <c r="BQ50" s="292" t="str">
        <f>IF('01.ข้อมูลเบื้องต้น'!$D$21="","",IF('3.คีย์เทอม1 mlp'!$B50="","",'01.ข้อมูลเบื้องต้น'!$D$21))</f>
        <v/>
      </c>
      <c r="BR50" s="286"/>
      <c r="BS50" s="160"/>
      <c r="BT50" s="292" t="str">
        <f>IF('01.ข้อมูลเบื้องต้น'!$B$22="","",IF('3.คีย์เทอม1 mlp'!$B50="","",'01.ข้อมูลเบื้องต้น'!$B$22))</f>
        <v/>
      </c>
      <c r="BU50" s="291" t="str">
        <f>IF('01.ข้อมูลเบื้องต้น'!$C$22="","",IF('3.คีย์เทอม1 mlp'!$B50="","",'01.ข้อมูลเบื้องต้น'!$C$22))</f>
        <v/>
      </c>
      <c r="BV50" s="292" t="str">
        <f>IF('01.ข้อมูลเบื้องต้น'!$D$22="","",IF('3.คีย์เทอม1 mlp'!$B50="","",'01.ข้อมูลเบื้องต้น'!$D$22))</f>
        <v/>
      </c>
      <c r="BW50" s="286"/>
      <c r="BX50" s="160"/>
      <c r="BY50" s="292" t="str">
        <f>IF('01.ข้อมูลเบื้องต้น'!$B$23="","",IF('3.คีย์เทอม1 mlp'!$B50="","",'01.ข้อมูลเบื้องต้น'!$B$23))</f>
        <v/>
      </c>
      <c r="BZ50" s="291" t="str">
        <f>IF('01.ข้อมูลเบื้องต้น'!$C$23="","",IF('3.คีย์เทอม1 mlp'!$B50="","",'01.ข้อมูลเบื้องต้น'!$C$23))</f>
        <v/>
      </c>
      <c r="CA50" s="292" t="str">
        <f>IF('01.ข้อมูลเบื้องต้น'!$D$23="","",IF('3.คีย์เทอม1 mlp'!$B50="","",'01.ข้อมูลเบื้องต้น'!$D$23))</f>
        <v/>
      </c>
      <c r="CB50" s="286"/>
      <c r="CC50" s="160"/>
      <c r="CD50" s="292" t="str">
        <f>IF('01.ข้อมูลเบื้องต้น'!$B$24="","",IF('3.คีย์เทอม1 mlp'!$B50="","",'01.ข้อมูลเบื้องต้น'!$B$24))</f>
        <v/>
      </c>
      <c r="CE50" s="291" t="str">
        <f>IF('01.ข้อมูลเบื้องต้น'!$C$24="","",IF('3.คีย์เทอม1 mlp'!$B50="","",'01.ข้อมูลเบื้องต้น'!$C$24))</f>
        <v/>
      </c>
      <c r="CF50" s="292" t="str">
        <f>IF('01.ข้อมูลเบื้องต้น'!$D$24="","",IF('3.คีย์เทอม1 mlp'!$B50="","",'01.ข้อมูลเบื้องต้น'!$D$24))</f>
        <v/>
      </c>
      <c r="CG50" s="286"/>
      <c r="CH50" s="160"/>
      <c r="CI50" s="292" t="str">
        <f>IF('01.ข้อมูลเบื้องต้น'!$B$25="","",IF('3.คีย์เทอม1 mlp'!$B50="","",'01.ข้อมูลเบื้องต้น'!$B$25))</f>
        <v/>
      </c>
      <c r="CJ50" s="291" t="str">
        <f>IF('01.ข้อมูลเบื้องต้น'!$C$25="","",IF('3.คีย์เทอม1 mlp'!$B50="","",'01.ข้อมูลเบื้องต้น'!$C$25))</f>
        <v/>
      </c>
      <c r="CK50" s="292" t="str">
        <f>IF('01.ข้อมูลเบื้องต้น'!$D$25="","",IF('3.คีย์เทอม1 mlp'!$B50="","",'01.ข้อมูลเบื้องต้น'!$D$25))</f>
        <v/>
      </c>
      <c r="CL50" s="286"/>
      <c r="CM50" s="160"/>
      <c r="CN50" s="292" t="str">
        <f>IF('01.ข้อมูลเบื้องต้น'!$B$26="","",IF('3.คีย์เทอม1 mlp'!$B50="","",'01.ข้อมูลเบื้องต้น'!$B$26))</f>
        <v/>
      </c>
      <c r="CO50" s="291" t="str">
        <f>IF('01.ข้อมูลเบื้องต้น'!$C$26="","",IF('3.คีย์เทอม1 mlp'!$B50="","",'01.ข้อมูลเบื้องต้น'!$C$26))</f>
        <v/>
      </c>
      <c r="CP50" s="292" t="str">
        <f>IF('01.ข้อมูลเบื้องต้น'!$D$26="","",IF('3.คีย์เทอม1 mlp'!$B50="","",'01.ข้อมูลเบื้องต้น'!$D$26))</f>
        <v/>
      </c>
      <c r="CQ50" s="286"/>
      <c r="CR50" s="160"/>
      <c r="CS50" s="292" t="str">
        <f>IF('01.ข้อมูลเบื้องต้น'!$B$27="","",IF('3.คีย์เทอม1 mlp'!$B50="","",'01.ข้อมูลเบื้องต้น'!$B$27))</f>
        <v/>
      </c>
      <c r="CT50" s="291" t="str">
        <f>IF('01.ข้อมูลเบื้องต้น'!$C$27="","",IF('3.คีย์เทอม1 mlp'!$B50="","",'01.ข้อมูลเบื้องต้น'!$C$27))</f>
        <v/>
      </c>
      <c r="CU50" s="292" t="str">
        <f>IF('01.ข้อมูลเบื้องต้น'!$D$27="","",IF('3.คีย์เทอม1 mlp'!$B50="","",'01.ข้อมูลเบื้องต้น'!$D$27))</f>
        <v/>
      </c>
      <c r="CV50" s="286"/>
      <c r="CW50" s="160"/>
      <c r="CX50" s="292" t="str">
        <f>IF('01.ข้อมูลเบื้องต้น'!$B$28="","",IF('3.คีย์เทอม1 mlp'!$B50="","",'01.ข้อมูลเบื้องต้น'!$B$28))</f>
        <v/>
      </c>
      <c r="CY50" s="291" t="str">
        <f>IF('01.ข้อมูลเบื้องต้น'!$C$28="","",IF('3.คีย์เทอม1 mlp'!$B50="","",'01.ข้อมูลเบื้องต้น'!$C$28))</f>
        <v/>
      </c>
      <c r="CZ50" s="292" t="str">
        <f>IF('01.ข้อมูลเบื้องต้น'!$D$28="","",IF('3.คีย์เทอม1 mlp'!$B50="","",'01.ข้อมูลเบื้องต้น'!$D$28))</f>
        <v/>
      </c>
      <c r="DA50" s="286"/>
      <c r="DB50" s="160"/>
      <c r="DC50" s="288" t="str">
        <f t="shared" si="3"/>
        <v/>
      </c>
      <c r="DD50" s="152" t="str">
        <f t="shared" si="4"/>
        <v/>
      </c>
      <c r="DE50" s="293" t="str">
        <f>IF('2.ชื่อนักเรียน'!R52="มส","มส",IF('2.ชื่อนักเรียน'!R52="ย้าย","ย้าย",IF('2.ชื่อนักเรียน'!R52="ร","ร",IF(DD50="","",RANK(DD50,$DD$9:$DD$53,0)))))</f>
        <v/>
      </c>
      <c r="DF50" s="293" t="str">
        <f t="shared" si="5"/>
        <v/>
      </c>
      <c r="DH50" s="320" t="str">
        <f>IF('2.ชื่อนักเรียน'!$R52=",มส","มส",IF($DC50="","",IF(DH$5="","",IF(DH$5="SBMLD",SUM($BH50,$BM50,$BR50,$BW50,$CB50,$CG50,$CL50,$CQ50,$CV50,$DA50),$BH50))))</f>
        <v/>
      </c>
      <c r="DI50" s="299" t="str">
        <f>IF('2.ชื่อนักเรียน'!$R52=",มส","มส",IF($DH50="","",IF(DH$5="","",IF(DH$5="SBMLD",SUM($BI50,$BN50,$BS50,$BX50,$CC50,$CH50,$CM50,$CR50,$CW50,$DB50),$BI50))))</f>
        <v/>
      </c>
      <c r="DJ50" s="299" t="str">
        <f t="shared" si="6"/>
        <v/>
      </c>
      <c r="DK50" s="321" t="str">
        <f>IF('2.ชื่อนักเรียน'!$R52=",มส","มส",IF($DC50="","",IF(DK$5="","",IF(DK$5="SBMLD",SUM($BM50,$BR50,$BW50,$CB50,$CG50,$CL50,$CQ50,$CV50,$DA50),$BM50))))</f>
        <v/>
      </c>
      <c r="DL50" s="299" t="str">
        <f>IF('2.ชื่อนักเรียน'!$R52=",มส","มส",IF($DK50="","",IF(DK$5="","",IF(DK$5="SBMLD",SUM($BN50,$BS50,$BX50,$CC50,$CH50,$CM50,$CR50,$CW50,$DB50),$BN50))))</f>
        <v/>
      </c>
      <c r="DM50" s="299" t="str">
        <f t="shared" si="7"/>
        <v/>
      </c>
      <c r="DN50" s="321" t="str">
        <f>IF('2.ชื่อนักเรียน'!$R52=",มส","มส",IF($DC50="","",IF(DN$5="","",IF(DN$5="SBMLD",SUM($BR50,$BW50,$CB50,$CG50,$CL50,$CQ50,$CV50,$DA50),$BR50))))</f>
        <v/>
      </c>
      <c r="DO50" s="299" t="str">
        <f>IF('2.ชื่อนักเรียน'!$R52=",มส","มส",IF($DN50="","",IF(DN$5="","",IF(DN$5="SBMLD",SUM($BS50,$BX50,$CC50,$CH50,$CM50,$CR50,$CW50,$DB50),$BS50))))</f>
        <v/>
      </c>
      <c r="DP50" s="299" t="str">
        <f t="shared" si="8"/>
        <v/>
      </c>
      <c r="DQ50" s="321" t="str">
        <f>IF('2.ชื่อนักเรียน'!$R52=",มส","มส",IF($DC50="","",IF(DQ$5="","",IF(DQ$5="SBMLD",SUM($BW50,$CB50,$CG50,$CL50,$CQ50,$CV50,$DA50),$BW50))))</f>
        <v/>
      </c>
      <c r="DR50" s="299" t="str">
        <f>IF('2.ชื่อนักเรียน'!$R52=",มส","มส",IF($DQ50="","",IF(DQ$5="","",IF(DQ$5="SBMLD",SUM($BX50,$CC50,$CH50,$CM50,$CR50,$CW50,$DB50),$BX50))))</f>
        <v/>
      </c>
      <c r="DS50" s="299" t="str">
        <f t="shared" si="9"/>
        <v/>
      </c>
      <c r="DT50" s="299" t="str">
        <f>IF('2.ชื่อนักเรียน'!$R52=",มส","มส",IF($DC50="","",IF(DT$5="","",IF(DT$5="SBMLD",SUM($CB50,$CG50,$CL50,$CQ50,$CV50,$DA50),$CB50))))</f>
        <v/>
      </c>
      <c r="DU50" s="299" t="str">
        <f>IF('2.ชื่อนักเรียน'!$R52=",มส","มส",IF($DT50="","",IF(DT$5="","",IF(DT$5="SBMLD",SUM($CC50,$CH50,$CM50,$CR50,$CW50,$DB50),$CC50))))</f>
        <v/>
      </c>
      <c r="DV50" s="299" t="str">
        <f t="shared" si="10"/>
        <v/>
      </c>
      <c r="DW50" s="321" t="str">
        <f>IF('2.ชื่อนักเรียน'!$R52=",มส","มส",IF($DC50="","",IF(DW$5="","",IF(DW$5="SBMLD",SUM($CG50,$CL50,$CQ50,$CV50,$DA50),$CG50))))</f>
        <v/>
      </c>
      <c r="DX50" s="321" t="str">
        <f>IF('2.ชื่อนักเรียน'!$R52=",มส","มส",IF($DW50="","",IF(DW$5="","",IF(DW$5="SBMLD",SUM($CH50,$CM50,$CR50,$CW50,$DB50),$CH50))))</f>
        <v/>
      </c>
      <c r="DY50" s="299" t="str">
        <f t="shared" si="11"/>
        <v/>
      </c>
    </row>
    <row r="51" spans="1:129" s="102" customFormat="1" ht="17.25" customHeight="1" x14ac:dyDescent="0.25">
      <c r="A51" s="278">
        <v>43</v>
      </c>
      <c r="B51" s="278" t="str">
        <f>IF('2.ชื่อนักเรียน'!E53="","",CONCATENATE('2.ชื่อนักเรียน'!E53,'2.ชื่อนักเรียน'!F53,'2.ชื่อนักเรียน'!G53,'2.ชื่อนักเรียน'!H53,'2.ชื่อนักเรียน'!I53,'2.ชื่อนักเรียน'!J53,'2.ชื่อนักเรียน'!K53,'2.ชื่อนักเรียน'!L53,'2.ชื่อนักเรียน'!M53,'2.ชื่อนักเรียน'!N53,'2.ชื่อนักเรียน'!O53,'2.ชื่อนักเรียน'!P53,'2.ชื่อนักเรียน'!Q53))</f>
        <v/>
      </c>
      <c r="C51" s="463" t="str">
        <f>IF('2.ชื่อนักเรียน'!B53="","",'2.ชื่อนักเรียน'!B53)</f>
        <v/>
      </c>
      <c r="D51" s="291" t="str">
        <f>IF('2.ชื่อนักเรียน'!C53="","",CONCATENATE(TRIM('2.ชื่อนักเรียน'!C53),"  ",'2.ชื่อนักเรียน'!D53))</f>
        <v/>
      </c>
      <c r="E51" s="292" t="str">
        <f>IF(B51="","",IF('01.ข้อมูลเบื้องต้น'!$J$2="","",'01.ข้อมูลเบื้องต้น'!$J$2))</f>
        <v/>
      </c>
      <c r="F51" s="291" t="str">
        <f>IF(B51="","",IF('01.ข้อมูลเบื้องต้น'!$K$4="","",'01.ข้อมูลเบื้องต้น'!$K$4))</f>
        <v/>
      </c>
      <c r="G51" s="292" t="str">
        <f>IF('01.ข้อมูลเบื้องต้น'!$B$36="","",IF('3.คีย์เทอม1 mlp'!$B51="","",'01.ข้อมูลเบื้องต้น'!$B$36))</f>
        <v/>
      </c>
      <c r="H51" s="291" t="str">
        <f>IF('01.ข้อมูลเบื้องต้น'!$C$36="","",IF('3.คีย์เทอม1 mlp'!$B51="","",'01.ข้อมูลเบื้องต้น'!$C$36))</f>
        <v/>
      </c>
      <c r="I51" s="292" t="str">
        <f>IF('01.ข้อมูลเบื้องต้น'!$D$36="","",IF('3.คีย์เทอม1 mlp'!$B51="","",'01.ข้อมูลเบื้องต้น'!$D$36))</f>
        <v/>
      </c>
      <c r="J51" s="286"/>
      <c r="K51" s="160"/>
      <c r="L51" s="292" t="str">
        <f>IF('01.ข้อมูลเบื้องต้น'!$B$37="","",IF('3.คีย์เทอม1 mlp'!$B51="","",'01.ข้อมูลเบื้องต้น'!$B$37))</f>
        <v/>
      </c>
      <c r="M51" s="291" t="str">
        <f>IF('01.ข้อมูลเบื้องต้น'!$C$37="","",IF('3.คีย์เทอม1 mlp'!$B51="","",'01.ข้อมูลเบื้องต้น'!$C$37))</f>
        <v/>
      </c>
      <c r="N51" s="292" t="str">
        <f>IF('01.ข้อมูลเบื้องต้น'!$D$37="","",IF('3.คีย์เทอม1 mlp'!$B51="","",'01.ข้อมูลเบื้องต้น'!$D$37))</f>
        <v/>
      </c>
      <c r="O51" s="287"/>
      <c r="P51" s="159"/>
      <c r="Q51" s="292" t="str">
        <f>IF('01.ข้อมูลเบื้องต้น'!$B$10="","",IF('3.คีย์เทอม1 mlp'!$B51="","",'01.ข้อมูลเบื้องต้น'!$B$10))</f>
        <v/>
      </c>
      <c r="R51" s="291" t="str">
        <f>IF('01.ข้อมูลเบื้องต้น'!$C$10="","",IF('3.คีย์เทอม1 mlp'!$B51="","",'01.ข้อมูลเบื้องต้น'!$C$10))</f>
        <v/>
      </c>
      <c r="S51" s="292" t="str">
        <f>IF('01.ข้อมูลเบื้องต้น'!$D$10="","",IF('3.คีย์เทอม1 mlp'!$B51="","",'01.ข้อมูลเบื้องต้น'!$D$10))</f>
        <v/>
      </c>
      <c r="T51" s="287"/>
      <c r="U51" s="159"/>
      <c r="V51" s="292" t="str">
        <f>IF('01.ข้อมูลเบื้องต้น'!$B$11="","",IF('3.คีย์เทอม1 mlp'!$B51="","",'01.ข้อมูลเบื้องต้น'!$B$11))</f>
        <v/>
      </c>
      <c r="W51" s="291" t="str">
        <f>IF('01.ข้อมูลเบื้องต้น'!$C$11="","",IF('3.คีย์เทอม1 mlp'!$B51="","",'01.ข้อมูลเบื้องต้น'!$C$11))</f>
        <v/>
      </c>
      <c r="X51" s="292" t="str">
        <f>IF('01.ข้อมูลเบื้องต้น'!$D$11="","",IF('3.คีย์เทอม1 mlp'!$B51="","",'01.ข้อมูลเบื้องต้น'!$D$11))</f>
        <v/>
      </c>
      <c r="Y51" s="286"/>
      <c r="Z51" s="160"/>
      <c r="AA51" s="292" t="str">
        <f>IF('01.ข้อมูลเบื้องต้น'!$B$12="","",IF('3.คีย์เทอม1 mlp'!$B51="","",'01.ข้อมูลเบื้องต้น'!$B$12))</f>
        <v/>
      </c>
      <c r="AB51" s="291" t="str">
        <f>IF('01.ข้อมูลเบื้องต้น'!$C$12="","",IF('3.คีย์เทอม1 mlp'!$B51="","",'01.ข้อมูลเบื้องต้น'!$C$12))</f>
        <v/>
      </c>
      <c r="AC51" s="292" t="str">
        <f>IF('01.ข้อมูลเบื้องต้น'!$D$12="","",IF('3.คีย์เทอม1 mlp'!$B51="","",'01.ข้อมูลเบื้องต้น'!$D$12))</f>
        <v/>
      </c>
      <c r="AD51" s="287"/>
      <c r="AE51" s="159"/>
      <c r="AF51" s="292" t="str">
        <f>IF('01.ข้อมูลเบื้องต้น'!$B$13="","",IF('3.คีย์เทอม1 mlp'!$B51="","",'01.ข้อมูลเบื้องต้น'!$B$13))</f>
        <v/>
      </c>
      <c r="AG51" s="291" t="str">
        <f>IF('01.ข้อมูลเบื้องต้น'!$C$13="","",IF('3.คีย์เทอม1 mlp'!$B51="","",'01.ข้อมูลเบื้องต้น'!$C$13))</f>
        <v/>
      </c>
      <c r="AH51" s="292" t="str">
        <f>IF('01.ข้อมูลเบื้องต้น'!$D$13="","",IF('3.คีย์เทอม1 mlp'!$B51="","",'01.ข้อมูลเบื้องต้น'!$D$13))</f>
        <v/>
      </c>
      <c r="AI51" s="287"/>
      <c r="AJ51" s="159"/>
      <c r="AK51" s="292" t="str">
        <f>IF('01.ข้อมูลเบื้องต้น'!$B$14="","",IF('3.คีย์เทอม1 mlp'!$B51="","",'01.ข้อมูลเบื้องต้น'!$B$14))</f>
        <v/>
      </c>
      <c r="AL51" s="291" t="str">
        <f>IF('01.ข้อมูลเบื้องต้น'!$C$14="","",IF('3.คีย์เทอม1 mlp'!$B51="","",'01.ข้อมูลเบื้องต้น'!$C$14))</f>
        <v/>
      </c>
      <c r="AM51" s="292" t="str">
        <f>IF('01.ข้อมูลเบื้องต้น'!$D$14="","",IF('3.คีย์เทอม1 mlp'!$B51="","",'01.ข้อมูลเบื้องต้น'!$D$14))</f>
        <v/>
      </c>
      <c r="AN51" s="287"/>
      <c r="AO51" s="159"/>
      <c r="AP51" s="292" t="str">
        <f>IF('01.ข้อมูลเบื้องต้น'!$B$15="","",IF('3.คีย์เทอม1 mlp'!$B51="","",'01.ข้อมูลเบื้องต้น'!$B$15))</f>
        <v/>
      </c>
      <c r="AQ51" s="291" t="str">
        <f>IF('01.ข้อมูลเบื้องต้น'!$C$15="","",IF('3.คีย์เทอม1 mlp'!$B51="","",'01.ข้อมูลเบื้องต้น'!$C$15))</f>
        <v/>
      </c>
      <c r="AR51" s="292" t="str">
        <f>IF('01.ข้อมูลเบื้องต้น'!$D$15="","",IF('3.คีย์เทอม1 mlp'!$B51="","",'01.ข้อมูลเบื้องต้น'!$D$15))</f>
        <v/>
      </c>
      <c r="AS51" s="287"/>
      <c r="AT51" s="159"/>
      <c r="AU51" s="292" t="str">
        <f>IF('01.ข้อมูลเบื้องต้น'!$B$16="","",IF('3.คีย์เทอม1 mlp'!$B51="","",'01.ข้อมูลเบื้องต้น'!$B$16))</f>
        <v/>
      </c>
      <c r="AV51" s="291" t="str">
        <f>IF('01.ข้อมูลเบื้องต้น'!$C$16="","",IF('3.คีย์เทอม1 mlp'!$B51="","",'01.ข้อมูลเบื้องต้น'!$C$16))</f>
        <v/>
      </c>
      <c r="AW51" s="292" t="str">
        <f>IF('01.ข้อมูลเบื้องต้น'!$D$16="","",IF('3.คีย์เทอม1 mlp'!$B51="","",'01.ข้อมูลเบื้องต้น'!$D$16))</f>
        <v/>
      </c>
      <c r="AX51" s="286"/>
      <c r="AY51" s="160"/>
      <c r="AZ51" s="292" t="str">
        <f>IF('01.ข้อมูลเบื้องต้น'!$B$17="","",IF('3.คีย์เทอม1 mlp'!$B51="","",'01.ข้อมูลเบื้องต้น'!$B$17))</f>
        <v/>
      </c>
      <c r="BA51" s="291" t="str">
        <f>IF('01.ข้อมูลเบื้องต้น'!$C$17="","",IF('3.คีย์เทอม1 mlp'!$B51="","",'01.ข้อมูลเบื้องต้น'!$C$17))</f>
        <v/>
      </c>
      <c r="BB51" s="292" t="str">
        <f>IF('01.ข้อมูลเบื้องต้น'!$D$17="","",IF('3.คีย์เทอม1 mlp'!$B51="","",'01.ข้อมูลเบื้องต้น'!$D$17))</f>
        <v/>
      </c>
      <c r="BC51" s="286"/>
      <c r="BD51" s="160"/>
      <c r="BE51" s="292" t="str">
        <f>IF('01.ข้อมูลเบื้องต้น'!$B$19="","",IF('3.คีย์เทอม1 mlp'!$B51="","",'01.ข้อมูลเบื้องต้น'!$B$19))</f>
        <v/>
      </c>
      <c r="BF51" s="291" t="str">
        <f>IF('01.ข้อมูลเบื้องต้น'!$C$19="","",IF('3.คีย์เทอม1 mlp'!$B51="","",'01.ข้อมูลเบื้องต้น'!$C$19))</f>
        <v/>
      </c>
      <c r="BG51" s="292" t="str">
        <f>IF('01.ข้อมูลเบื้องต้น'!$D$19="","",IF('3.คีย์เทอม1 mlp'!$B51="","",'01.ข้อมูลเบื้องต้น'!$D$19))</f>
        <v/>
      </c>
      <c r="BH51" s="286"/>
      <c r="BI51" s="160"/>
      <c r="BJ51" s="292" t="str">
        <f>IF('01.ข้อมูลเบื้องต้น'!$B$20="","",IF('3.คีย์เทอม1 mlp'!$B51="","",'01.ข้อมูลเบื้องต้น'!$B$20))</f>
        <v/>
      </c>
      <c r="BK51" s="291" t="str">
        <f>IF('01.ข้อมูลเบื้องต้น'!$C$20="","",IF('3.คีย์เทอม1 mlp'!$B51="","",'01.ข้อมูลเบื้องต้น'!$C$20))</f>
        <v/>
      </c>
      <c r="BL51" s="292" t="str">
        <f>IF('01.ข้อมูลเบื้องต้น'!$D$20="","",IF('3.คีย์เทอม1 mlp'!$B51="","",'01.ข้อมูลเบื้องต้น'!$D$20))</f>
        <v/>
      </c>
      <c r="BM51" s="286"/>
      <c r="BN51" s="159"/>
      <c r="BO51" s="292" t="str">
        <f>IF('01.ข้อมูลเบื้องต้น'!$B$21="","",IF('3.คีย์เทอม1 mlp'!$B51="","",'01.ข้อมูลเบื้องต้น'!$B$21))</f>
        <v/>
      </c>
      <c r="BP51" s="291" t="str">
        <f>IF('01.ข้อมูลเบื้องต้น'!$C$21="","",IF('3.คีย์เทอม1 mlp'!$B51="","",'01.ข้อมูลเบื้องต้น'!$C$21))</f>
        <v/>
      </c>
      <c r="BQ51" s="292" t="str">
        <f>IF('01.ข้อมูลเบื้องต้น'!$D$21="","",IF('3.คีย์เทอม1 mlp'!$B51="","",'01.ข้อมูลเบื้องต้น'!$D$21))</f>
        <v/>
      </c>
      <c r="BR51" s="286"/>
      <c r="BS51" s="160"/>
      <c r="BT51" s="292" t="str">
        <f>IF('01.ข้อมูลเบื้องต้น'!$B$22="","",IF('3.คีย์เทอม1 mlp'!$B51="","",'01.ข้อมูลเบื้องต้น'!$B$22))</f>
        <v/>
      </c>
      <c r="BU51" s="291" t="str">
        <f>IF('01.ข้อมูลเบื้องต้น'!$C$22="","",IF('3.คีย์เทอม1 mlp'!$B51="","",'01.ข้อมูลเบื้องต้น'!$C$22))</f>
        <v/>
      </c>
      <c r="BV51" s="292" t="str">
        <f>IF('01.ข้อมูลเบื้องต้น'!$D$22="","",IF('3.คีย์เทอม1 mlp'!$B51="","",'01.ข้อมูลเบื้องต้น'!$D$22))</f>
        <v/>
      </c>
      <c r="BW51" s="286"/>
      <c r="BX51" s="160"/>
      <c r="BY51" s="292" t="str">
        <f>IF('01.ข้อมูลเบื้องต้น'!$B$23="","",IF('3.คีย์เทอม1 mlp'!$B51="","",'01.ข้อมูลเบื้องต้น'!$B$23))</f>
        <v/>
      </c>
      <c r="BZ51" s="291" t="str">
        <f>IF('01.ข้อมูลเบื้องต้น'!$C$23="","",IF('3.คีย์เทอม1 mlp'!$B51="","",'01.ข้อมูลเบื้องต้น'!$C$23))</f>
        <v/>
      </c>
      <c r="CA51" s="292" t="str">
        <f>IF('01.ข้อมูลเบื้องต้น'!$D$23="","",IF('3.คีย์เทอม1 mlp'!$B51="","",'01.ข้อมูลเบื้องต้น'!$D$23))</f>
        <v/>
      </c>
      <c r="CB51" s="286"/>
      <c r="CC51" s="160"/>
      <c r="CD51" s="292" t="str">
        <f>IF('01.ข้อมูลเบื้องต้น'!$B$24="","",IF('3.คีย์เทอม1 mlp'!$B51="","",'01.ข้อมูลเบื้องต้น'!$B$24))</f>
        <v/>
      </c>
      <c r="CE51" s="291" t="str">
        <f>IF('01.ข้อมูลเบื้องต้น'!$C$24="","",IF('3.คีย์เทอม1 mlp'!$B51="","",'01.ข้อมูลเบื้องต้น'!$C$24))</f>
        <v/>
      </c>
      <c r="CF51" s="292" t="str">
        <f>IF('01.ข้อมูลเบื้องต้น'!$D$24="","",IF('3.คีย์เทอม1 mlp'!$B51="","",'01.ข้อมูลเบื้องต้น'!$D$24))</f>
        <v/>
      </c>
      <c r="CG51" s="286"/>
      <c r="CH51" s="160"/>
      <c r="CI51" s="292" t="str">
        <f>IF('01.ข้อมูลเบื้องต้น'!$B$25="","",IF('3.คีย์เทอม1 mlp'!$B51="","",'01.ข้อมูลเบื้องต้น'!$B$25))</f>
        <v/>
      </c>
      <c r="CJ51" s="291" t="str">
        <f>IF('01.ข้อมูลเบื้องต้น'!$C$25="","",IF('3.คีย์เทอม1 mlp'!$B51="","",'01.ข้อมูลเบื้องต้น'!$C$25))</f>
        <v/>
      </c>
      <c r="CK51" s="292" t="str">
        <f>IF('01.ข้อมูลเบื้องต้น'!$D$25="","",IF('3.คีย์เทอม1 mlp'!$B51="","",'01.ข้อมูลเบื้องต้น'!$D$25))</f>
        <v/>
      </c>
      <c r="CL51" s="286"/>
      <c r="CM51" s="160"/>
      <c r="CN51" s="292" t="str">
        <f>IF('01.ข้อมูลเบื้องต้น'!$B$26="","",IF('3.คีย์เทอม1 mlp'!$B51="","",'01.ข้อมูลเบื้องต้น'!$B$26))</f>
        <v/>
      </c>
      <c r="CO51" s="291" t="str">
        <f>IF('01.ข้อมูลเบื้องต้น'!$C$26="","",IF('3.คีย์เทอม1 mlp'!$B51="","",'01.ข้อมูลเบื้องต้น'!$C$26))</f>
        <v/>
      </c>
      <c r="CP51" s="292" t="str">
        <f>IF('01.ข้อมูลเบื้องต้น'!$D$26="","",IF('3.คีย์เทอม1 mlp'!$B51="","",'01.ข้อมูลเบื้องต้น'!$D$26))</f>
        <v/>
      </c>
      <c r="CQ51" s="286"/>
      <c r="CR51" s="160"/>
      <c r="CS51" s="292" t="str">
        <f>IF('01.ข้อมูลเบื้องต้น'!$B$27="","",IF('3.คีย์เทอม1 mlp'!$B51="","",'01.ข้อมูลเบื้องต้น'!$B$27))</f>
        <v/>
      </c>
      <c r="CT51" s="291" t="str">
        <f>IF('01.ข้อมูลเบื้องต้น'!$C$27="","",IF('3.คีย์เทอม1 mlp'!$B51="","",'01.ข้อมูลเบื้องต้น'!$C$27))</f>
        <v/>
      </c>
      <c r="CU51" s="292" t="str">
        <f>IF('01.ข้อมูลเบื้องต้น'!$D$27="","",IF('3.คีย์เทอม1 mlp'!$B51="","",'01.ข้อมูลเบื้องต้น'!$D$27))</f>
        <v/>
      </c>
      <c r="CV51" s="286"/>
      <c r="CW51" s="160"/>
      <c r="CX51" s="292" t="str">
        <f>IF('01.ข้อมูลเบื้องต้น'!$B$28="","",IF('3.คีย์เทอม1 mlp'!$B51="","",'01.ข้อมูลเบื้องต้น'!$B$28))</f>
        <v/>
      </c>
      <c r="CY51" s="291" t="str">
        <f>IF('01.ข้อมูลเบื้องต้น'!$C$28="","",IF('3.คีย์เทอม1 mlp'!$B51="","",'01.ข้อมูลเบื้องต้น'!$C$28))</f>
        <v/>
      </c>
      <c r="CZ51" s="292" t="str">
        <f>IF('01.ข้อมูลเบื้องต้น'!$D$28="","",IF('3.คีย์เทอม1 mlp'!$B51="","",'01.ข้อมูลเบื้องต้น'!$D$28))</f>
        <v/>
      </c>
      <c r="DA51" s="286"/>
      <c r="DB51" s="160"/>
      <c r="DC51" s="288" t="str">
        <f t="shared" si="3"/>
        <v/>
      </c>
      <c r="DD51" s="152" t="str">
        <f t="shared" si="4"/>
        <v/>
      </c>
      <c r="DE51" s="293" t="str">
        <f>IF('2.ชื่อนักเรียน'!R53="มส","มส",IF('2.ชื่อนักเรียน'!R53="ย้าย","ย้าย",IF('2.ชื่อนักเรียน'!R53="ร","ร",IF(DD51="","",RANK(DD51,$DD$9:$DD$53,0)))))</f>
        <v/>
      </c>
      <c r="DF51" s="293" t="str">
        <f t="shared" si="5"/>
        <v/>
      </c>
      <c r="DH51" s="320" t="str">
        <f>IF('2.ชื่อนักเรียน'!$R53=",มส","มส",IF($DC51="","",IF(DH$5="","",IF(DH$5="SBMLD",SUM($BH51,$BM51,$BR51,$BW51,$CB51,$CG51,$CL51,$CQ51,$CV51,$DA51),$BH51))))</f>
        <v/>
      </c>
      <c r="DI51" s="299" t="str">
        <f>IF('2.ชื่อนักเรียน'!$R53=",มส","มส",IF($DH51="","",IF(DH$5="","",IF(DH$5="SBMLD",SUM($BI51,$BN51,$BS51,$BX51,$CC51,$CH51,$CM51,$CR51,$CW51,$DB51),$BI51))))</f>
        <v/>
      </c>
      <c r="DJ51" s="299" t="str">
        <f t="shared" si="6"/>
        <v/>
      </c>
      <c r="DK51" s="321" t="str">
        <f>IF('2.ชื่อนักเรียน'!$R53=",มส","มส",IF($DC51="","",IF(DK$5="","",IF(DK$5="SBMLD",SUM($BM51,$BR51,$BW51,$CB51,$CG51,$CL51,$CQ51,$CV51,$DA51),$BM51))))</f>
        <v/>
      </c>
      <c r="DL51" s="299" t="str">
        <f>IF('2.ชื่อนักเรียน'!$R53=",มส","มส",IF($DK51="","",IF(DK$5="","",IF(DK$5="SBMLD",SUM($BN51,$BS51,$BX51,$CC51,$CH51,$CM51,$CR51,$CW51,$DB51),$BN51))))</f>
        <v/>
      </c>
      <c r="DM51" s="299" t="str">
        <f t="shared" si="7"/>
        <v/>
      </c>
      <c r="DN51" s="321" t="str">
        <f>IF('2.ชื่อนักเรียน'!$R53=",มส","มส",IF($DC51="","",IF(DN$5="","",IF(DN$5="SBMLD",SUM($BR51,$BW51,$CB51,$CG51,$CL51,$CQ51,$CV51,$DA51),$BR51))))</f>
        <v/>
      </c>
      <c r="DO51" s="299" t="str">
        <f>IF('2.ชื่อนักเรียน'!$R53=",มส","มส",IF($DN51="","",IF(DN$5="","",IF(DN$5="SBMLD",SUM($BS51,$BX51,$CC51,$CH51,$CM51,$CR51,$CW51,$DB51),$BS51))))</f>
        <v/>
      </c>
      <c r="DP51" s="299" t="str">
        <f t="shared" si="8"/>
        <v/>
      </c>
      <c r="DQ51" s="321" t="str">
        <f>IF('2.ชื่อนักเรียน'!$R53=",มส","มส",IF($DC51="","",IF(DQ$5="","",IF(DQ$5="SBMLD",SUM($BW51,$CB51,$CG51,$CL51,$CQ51,$CV51,$DA51),$BW51))))</f>
        <v/>
      </c>
      <c r="DR51" s="299" t="str">
        <f>IF('2.ชื่อนักเรียน'!$R53=",มส","มส",IF($DQ51="","",IF(DQ$5="","",IF(DQ$5="SBMLD",SUM($BX51,$CC51,$CH51,$CM51,$CR51,$CW51,$DB51),$BX51))))</f>
        <v/>
      </c>
      <c r="DS51" s="299" t="str">
        <f t="shared" si="9"/>
        <v/>
      </c>
      <c r="DT51" s="299" t="str">
        <f>IF('2.ชื่อนักเรียน'!$R53=",มส","มส",IF($DC51="","",IF(DT$5="","",IF(DT$5="SBMLD",SUM($CB51,$CG51,$CL51,$CQ51,$CV51,$DA51),$CB51))))</f>
        <v/>
      </c>
      <c r="DU51" s="299" t="str">
        <f>IF('2.ชื่อนักเรียน'!$R53=",มส","มส",IF($DT51="","",IF(DT$5="","",IF(DT$5="SBMLD",SUM($CC51,$CH51,$CM51,$CR51,$CW51,$DB51),$CC51))))</f>
        <v/>
      </c>
      <c r="DV51" s="299" t="str">
        <f t="shared" si="10"/>
        <v/>
      </c>
      <c r="DW51" s="321" t="str">
        <f>IF('2.ชื่อนักเรียน'!$R53=",มส","มส",IF($DC51="","",IF(DW$5="","",IF(DW$5="SBMLD",SUM($CG51,$CL51,$CQ51,$CV51,$DA51),$CG51))))</f>
        <v/>
      </c>
      <c r="DX51" s="321" t="str">
        <f>IF('2.ชื่อนักเรียน'!$R53=",มส","มส",IF($DW51="","",IF(DW$5="","",IF(DW$5="SBMLD",SUM($CH51,$CM51,$CR51,$CW51,$DB51),$CH51))))</f>
        <v/>
      </c>
      <c r="DY51" s="299" t="str">
        <f t="shared" si="11"/>
        <v/>
      </c>
    </row>
    <row r="52" spans="1:129" s="102" customFormat="1" ht="17.25" customHeight="1" x14ac:dyDescent="0.25">
      <c r="A52" s="278">
        <v>44</v>
      </c>
      <c r="B52" s="278" t="str">
        <f>IF('2.ชื่อนักเรียน'!E54="","",CONCATENATE('2.ชื่อนักเรียน'!E54,'2.ชื่อนักเรียน'!F54,'2.ชื่อนักเรียน'!G54,'2.ชื่อนักเรียน'!H54,'2.ชื่อนักเรียน'!I54,'2.ชื่อนักเรียน'!J54,'2.ชื่อนักเรียน'!K54,'2.ชื่อนักเรียน'!L54,'2.ชื่อนักเรียน'!M54,'2.ชื่อนักเรียน'!N54,'2.ชื่อนักเรียน'!O54,'2.ชื่อนักเรียน'!P54,'2.ชื่อนักเรียน'!Q54))</f>
        <v/>
      </c>
      <c r="C52" s="463" t="str">
        <f>IF('2.ชื่อนักเรียน'!B54="","",'2.ชื่อนักเรียน'!B54)</f>
        <v/>
      </c>
      <c r="D52" s="291" t="str">
        <f>IF('2.ชื่อนักเรียน'!C54="","",CONCATENATE(TRIM('2.ชื่อนักเรียน'!C54),"  ",'2.ชื่อนักเรียน'!D54))</f>
        <v/>
      </c>
      <c r="E52" s="292" t="str">
        <f>IF(B52="","",IF('01.ข้อมูลเบื้องต้น'!$J$2="","",'01.ข้อมูลเบื้องต้น'!$J$2))</f>
        <v/>
      </c>
      <c r="F52" s="291" t="str">
        <f>IF(B52="","",IF('01.ข้อมูลเบื้องต้น'!$K$4="","",'01.ข้อมูลเบื้องต้น'!$K$4))</f>
        <v/>
      </c>
      <c r="G52" s="292" t="str">
        <f>IF('01.ข้อมูลเบื้องต้น'!$B$36="","",IF('3.คีย์เทอม1 mlp'!$B52="","",'01.ข้อมูลเบื้องต้น'!$B$36))</f>
        <v/>
      </c>
      <c r="H52" s="291" t="str">
        <f>IF('01.ข้อมูลเบื้องต้น'!$C$36="","",IF('3.คีย์เทอม1 mlp'!$B52="","",'01.ข้อมูลเบื้องต้น'!$C$36))</f>
        <v/>
      </c>
      <c r="I52" s="292" t="str">
        <f>IF('01.ข้อมูลเบื้องต้น'!$D$36="","",IF('3.คีย์เทอม1 mlp'!$B52="","",'01.ข้อมูลเบื้องต้น'!$D$36))</f>
        <v/>
      </c>
      <c r="J52" s="286"/>
      <c r="K52" s="160"/>
      <c r="L52" s="292" t="str">
        <f>IF('01.ข้อมูลเบื้องต้น'!$B$37="","",IF('3.คีย์เทอม1 mlp'!$B52="","",'01.ข้อมูลเบื้องต้น'!$B$37))</f>
        <v/>
      </c>
      <c r="M52" s="291" t="str">
        <f>IF('01.ข้อมูลเบื้องต้น'!$C$37="","",IF('3.คีย์เทอม1 mlp'!$B52="","",'01.ข้อมูลเบื้องต้น'!$C$37))</f>
        <v/>
      </c>
      <c r="N52" s="292" t="str">
        <f>IF('01.ข้อมูลเบื้องต้น'!$D$37="","",IF('3.คีย์เทอม1 mlp'!$B52="","",'01.ข้อมูลเบื้องต้น'!$D$37))</f>
        <v/>
      </c>
      <c r="O52" s="287"/>
      <c r="P52" s="159"/>
      <c r="Q52" s="292" t="str">
        <f>IF('01.ข้อมูลเบื้องต้น'!$B$10="","",IF('3.คีย์เทอม1 mlp'!$B52="","",'01.ข้อมูลเบื้องต้น'!$B$10))</f>
        <v/>
      </c>
      <c r="R52" s="291" t="str">
        <f>IF('01.ข้อมูลเบื้องต้น'!$C$10="","",IF('3.คีย์เทอม1 mlp'!$B52="","",'01.ข้อมูลเบื้องต้น'!$C$10))</f>
        <v/>
      </c>
      <c r="S52" s="292" t="str">
        <f>IF('01.ข้อมูลเบื้องต้น'!$D$10="","",IF('3.คีย์เทอม1 mlp'!$B52="","",'01.ข้อมูลเบื้องต้น'!$D$10))</f>
        <v/>
      </c>
      <c r="T52" s="287"/>
      <c r="U52" s="159"/>
      <c r="V52" s="292" t="str">
        <f>IF('01.ข้อมูลเบื้องต้น'!$B$11="","",IF('3.คีย์เทอม1 mlp'!$B52="","",'01.ข้อมูลเบื้องต้น'!$B$11))</f>
        <v/>
      </c>
      <c r="W52" s="291" t="str">
        <f>IF('01.ข้อมูลเบื้องต้น'!$C$11="","",IF('3.คีย์เทอม1 mlp'!$B52="","",'01.ข้อมูลเบื้องต้น'!$C$11))</f>
        <v/>
      </c>
      <c r="X52" s="292" t="str">
        <f>IF('01.ข้อมูลเบื้องต้น'!$D$11="","",IF('3.คีย์เทอม1 mlp'!$B52="","",'01.ข้อมูลเบื้องต้น'!$D$11))</f>
        <v/>
      </c>
      <c r="Y52" s="286"/>
      <c r="Z52" s="160"/>
      <c r="AA52" s="292" t="str">
        <f>IF('01.ข้อมูลเบื้องต้น'!$B$12="","",IF('3.คีย์เทอม1 mlp'!$B52="","",'01.ข้อมูลเบื้องต้น'!$B$12))</f>
        <v/>
      </c>
      <c r="AB52" s="291" t="str">
        <f>IF('01.ข้อมูลเบื้องต้น'!$C$12="","",IF('3.คีย์เทอม1 mlp'!$B52="","",'01.ข้อมูลเบื้องต้น'!$C$12))</f>
        <v/>
      </c>
      <c r="AC52" s="292" t="str">
        <f>IF('01.ข้อมูลเบื้องต้น'!$D$12="","",IF('3.คีย์เทอม1 mlp'!$B52="","",'01.ข้อมูลเบื้องต้น'!$D$12))</f>
        <v/>
      </c>
      <c r="AD52" s="287"/>
      <c r="AE52" s="159"/>
      <c r="AF52" s="292" t="str">
        <f>IF('01.ข้อมูลเบื้องต้น'!$B$13="","",IF('3.คีย์เทอม1 mlp'!$B52="","",'01.ข้อมูลเบื้องต้น'!$B$13))</f>
        <v/>
      </c>
      <c r="AG52" s="291" t="str">
        <f>IF('01.ข้อมูลเบื้องต้น'!$C$13="","",IF('3.คีย์เทอม1 mlp'!$B52="","",'01.ข้อมูลเบื้องต้น'!$C$13))</f>
        <v/>
      </c>
      <c r="AH52" s="292" t="str">
        <f>IF('01.ข้อมูลเบื้องต้น'!$D$13="","",IF('3.คีย์เทอม1 mlp'!$B52="","",'01.ข้อมูลเบื้องต้น'!$D$13))</f>
        <v/>
      </c>
      <c r="AI52" s="287"/>
      <c r="AJ52" s="159"/>
      <c r="AK52" s="292" t="str">
        <f>IF('01.ข้อมูลเบื้องต้น'!$B$14="","",IF('3.คีย์เทอม1 mlp'!$B52="","",'01.ข้อมูลเบื้องต้น'!$B$14))</f>
        <v/>
      </c>
      <c r="AL52" s="291" t="str">
        <f>IF('01.ข้อมูลเบื้องต้น'!$C$14="","",IF('3.คีย์เทอม1 mlp'!$B52="","",'01.ข้อมูลเบื้องต้น'!$C$14))</f>
        <v/>
      </c>
      <c r="AM52" s="292" t="str">
        <f>IF('01.ข้อมูลเบื้องต้น'!$D$14="","",IF('3.คีย์เทอม1 mlp'!$B52="","",'01.ข้อมูลเบื้องต้น'!$D$14))</f>
        <v/>
      </c>
      <c r="AN52" s="287"/>
      <c r="AO52" s="159"/>
      <c r="AP52" s="292" t="str">
        <f>IF('01.ข้อมูลเบื้องต้น'!$B$15="","",IF('3.คีย์เทอม1 mlp'!$B52="","",'01.ข้อมูลเบื้องต้น'!$B$15))</f>
        <v/>
      </c>
      <c r="AQ52" s="291" t="str">
        <f>IF('01.ข้อมูลเบื้องต้น'!$C$15="","",IF('3.คีย์เทอม1 mlp'!$B52="","",'01.ข้อมูลเบื้องต้น'!$C$15))</f>
        <v/>
      </c>
      <c r="AR52" s="292" t="str">
        <f>IF('01.ข้อมูลเบื้องต้น'!$D$15="","",IF('3.คีย์เทอม1 mlp'!$B52="","",'01.ข้อมูลเบื้องต้น'!$D$15))</f>
        <v/>
      </c>
      <c r="AS52" s="287"/>
      <c r="AT52" s="159"/>
      <c r="AU52" s="292" t="str">
        <f>IF('01.ข้อมูลเบื้องต้น'!$B$16="","",IF('3.คีย์เทอม1 mlp'!$B52="","",'01.ข้อมูลเบื้องต้น'!$B$16))</f>
        <v/>
      </c>
      <c r="AV52" s="291" t="str">
        <f>IF('01.ข้อมูลเบื้องต้น'!$C$16="","",IF('3.คีย์เทอม1 mlp'!$B52="","",'01.ข้อมูลเบื้องต้น'!$C$16))</f>
        <v/>
      </c>
      <c r="AW52" s="292" t="str">
        <f>IF('01.ข้อมูลเบื้องต้น'!$D$16="","",IF('3.คีย์เทอม1 mlp'!$B52="","",'01.ข้อมูลเบื้องต้น'!$D$16))</f>
        <v/>
      </c>
      <c r="AX52" s="286"/>
      <c r="AY52" s="160"/>
      <c r="AZ52" s="292" t="str">
        <f>IF('01.ข้อมูลเบื้องต้น'!$B$17="","",IF('3.คีย์เทอม1 mlp'!$B52="","",'01.ข้อมูลเบื้องต้น'!$B$17))</f>
        <v/>
      </c>
      <c r="BA52" s="291" t="str">
        <f>IF('01.ข้อมูลเบื้องต้น'!$C$17="","",IF('3.คีย์เทอม1 mlp'!$B52="","",'01.ข้อมูลเบื้องต้น'!$C$17))</f>
        <v/>
      </c>
      <c r="BB52" s="292" t="str">
        <f>IF('01.ข้อมูลเบื้องต้น'!$D$17="","",IF('3.คีย์เทอม1 mlp'!$B52="","",'01.ข้อมูลเบื้องต้น'!$D$17))</f>
        <v/>
      </c>
      <c r="BC52" s="286"/>
      <c r="BD52" s="160"/>
      <c r="BE52" s="292" t="str">
        <f>IF('01.ข้อมูลเบื้องต้น'!$B$19="","",IF('3.คีย์เทอม1 mlp'!$B52="","",'01.ข้อมูลเบื้องต้น'!$B$19))</f>
        <v/>
      </c>
      <c r="BF52" s="291" t="str">
        <f>IF('01.ข้อมูลเบื้องต้น'!$C$19="","",IF('3.คีย์เทอม1 mlp'!$B52="","",'01.ข้อมูลเบื้องต้น'!$C$19))</f>
        <v/>
      </c>
      <c r="BG52" s="292" t="str">
        <f>IF('01.ข้อมูลเบื้องต้น'!$D$19="","",IF('3.คีย์เทอม1 mlp'!$B52="","",'01.ข้อมูลเบื้องต้น'!$D$19))</f>
        <v/>
      </c>
      <c r="BH52" s="286"/>
      <c r="BI52" s="160"/>
      <c r="BJ52" s="292" t="str">
        <f>IF('01.ข้อมูลเบื้องต้น'!$B$20="","",IF('3.คีย์เทอม1 mlp'!$B52="","",'01.ข้อมูลเบื้องต้น'!$B$20))</f>
        <v/>
      </c>
      <c r="BK52" s="291" t="str">
        <f>IF('01.ข้อมูลเบื้องต้น'!$C$20="","",IF('3.คีย์เทอม1 mlp'!$B52="","",'01.ข้อมูลเบื้องต้น'!$C$20))</f>
        <v/>
      </c>
      <c r="BL52" s="292" t="str">
        <f>IF('01.ข้อมูลเบื้องต้น'!$D$20="","",IF('3.คีย์เทอม1 mlp'!$B52="","",'01.ข้อมูลเบื้องต้น'!$D$20))</f>
        <v/>
      </c>
      <c r="BM52" s="287"/>
      <c r="BN52" s="159"/>
      <c r="BO52" s="292" t="str">
        <f>IF('01.ข้อมูลเบื้องต้น'!$B$21="","",IF('3.คีย์เทอม1 mlp'!$B52="","",'01.ข้อมูลเบื้องต้น'!$B$21))</f>
        <v/>
      </c>
      <c r="BP52" s="291" t="str">
        <f>IF('01.ข้อมูลเบื้องต้น'!$C$21="","",IF('3.คีย์เทอม1 mlp'!$B52="","",'01.ข้อมูลเบื้องต้น'!$C$21))</f>
        <v/>
      </c>
      <c r="BQ52" s="292" t="str">
        <f>IF('01.ข้อมูลเบื้องต้น'!$D$21="","",IF('3.คีย์เทอม1 mlp'!$B52="","",'01.ข้อมูลเบื้องต้น'!$D$21))</f>
        <v/>
      </c>
      <c r="BR52" s="286"/>
      <c r="BS52" s="160"/>
      <c r="BT52" s="292" t="str">
        <f>IF('01.ข้อมูลเบื้องต้น'!$B$22="","",IF('3.คีย์เทอม1 mlp'!$B52="","",'01.ข้อมูลเบื้องต้น'!$B$22))</f>
        <v/>
      </c>
      <c r="BU52" s="291" t="str">
        <f>IF('01.ข้อมูลเบื้องต้น'!$C$22="","",IF('3.คีย์เทอม1 mlp'!$B52="","",'01.ข้อมูลเบื้องต้น'!$C$22))</f>
        <v/>
      </c>
      <c r="BV52" s="292" t="str">
        <f>IF('01.ข้อมูลเบื้องต้น'!$D$22="","",IF('3.คีย์เทอม1 mlp'!$B52="","",'01.ข้อมูลเบื้องต้น'!$D$22))</f>
        <v/>
      </c>
      <c r="BW52" s="286"/>
      <c r="BX52" s="160"/>
      <c r="BY52" s="292" t="str">
        <f>IF('01.ข้อมูลเบื้องต้น'!$B$23="","",IF('3.คีย์เทอม1 mlp'!$B52="","",'01.ข้อมูลเบื้องต้น'!$B$23))</f>
        <v/>
      </c>
      <c r="BZ52" s="291" t="str">
        <f>IF('01.ข้อมูลเบื้องต้น'!$C$23="","",IF('3.คีย์เทอม1 mlp'!$B52="","",'01.ข้อมูลเบื้องต้น'!$C$23))</f>
        <v/>
      </c>
      <c r="CA52" s="292" t="str">
        <f>IF('01.ข้อมูลเบื้องต้น'!$D$23="","",IF('3.คีย์เทอม1 mlp'!$B52="","",'01.ข้อมูลเบื้องต้น'!$D$23))</f>
        <v/>
      </c>
      <c r="CB52" s="286"/>
      <c r="CC52" s="160"/>
      <c r="CD52" s="292" t="str">
        <f>IF('01.ข้อมูลเบื้องต้น'!$B$24="","",IF('3.คีย์เทอม1 mlp'!$B52="","",'01.ข้อมูลเบื้องต้น'!$B$24))</f>
        <v/>
      </c>
      <c r="CE52" s="291" t="str">
        <f>IF('01.ข้อมูลเบื้องต้น'!$C$24="","",IF('3.คีย์เทอม1 mlp'!$B52="","",'01.ข้อมูลเบื้องต้น'!$C$24))</f>
        <v/>
      </c>
      <c r="CF52" s="292" t="str">
        <f>IF('01.ข้อมูลเบื้องต้น'!$D$24="","",IF('3.คีย์เทอม1 mlp'!$B52="","",'01.ข้อมูลเบื้องต้น'!$D$24))</f>
        <v/>
      </c>
      <c r="CG52" s="286"/>
      <c r="CH52" s="160"/>
      <c r="CI52" s="292" t="str">
        <f>IF('01.ข้อมูลเบื้องต้น'!$B$25="","",IF('3.คีย์เทอม1 mlp'!$B52="","",'01.ข้อมูลเบื้องต้น'!$B$25))</f>
        <v/>
      </c>
      <c r="CJ52" s="291" t="str">
        <f>IF('01.ข้อมูลเบื้องต้น'!$C$25="","",IF('3.คีย์เทอม1 mlp'!$B52="","",'01.ข้อมูลเบื้องต้น'!$C$25))</f>
        <v/>
      </c>
      <c r="CK52" s="292" t="str">
        <f>IF('01.ข้อมูลเบื้องต้น'!$D$25="","",IF('3.คีย์เทอม1 mlp'!$B52="","",'01.ข้อมูลเบื้องต้น'!$D$25))</f>
        <v/>
      </c>
      <c r="CL52" s="286"/>
      <c r="CM52" s="160"/>
      <c r="CN52" s="292" t="str">
        <f>IF('01.ข้อมูลเบื้องต้น'!$B$26="","",IF('3.คีย์เทอม1 mlp'!$B52="","",'01.ข้อมูลเบื้องต้น'!$B$26))</f>
        <v/>
      </c>
      <c r="CO52" s="291" t="str">
        <f>IF('01.ข้อมูลเบื้องต้น'!$C$26="","",IF('3.คีย์เทอม1 mlp'!$B52="","",'01.ข้อมูลเบื้องต้น'!$C$26))</f>
        <v/>
      </c>
      <c r="CP52" s="292" t="str">
        <f>IF('01.ข้อมูลเบื้องต้น'!$D$26="","",IF('3.คีย์เทอม1 mlp'!$B52="","",'01.ข้อมูลเบื้องต้น'!$D$26))</f>
        <v/>
      </c>
      <c r="CQ52" s="286"/>
      <c r="CR52" s="160"/>
      <c r="CS52" s="292" t="str">
        <f>IF('01.ข้อมูลเบื้องต้น'!$B$27="","",IF('3.คีย์เทอม1 mlp'!$B52="","",'01.ข้อมูลเบื้องต้น'!$B$27))</f>
        <v/>
      </c>
      <c r="CT52" s="291" t="str">
        <f>IF('01.ข้อมูลเบื้องต้น'!$C$27="","",IF('3.คีย์เทอม1 mlp'!$B52="","",'01.ข้อมูลเบื้องต้น'!$C$27))</f>
        <v/>
      </c>
      <c r="CU52" s="292" t="str">
        <f>IF('01.ข้อมูลเบื้องต้น'!$D$27="","",IF('3.คีย์เทอม1 mlp'!$B52="","",'01.ข้อมูลเบื้องต้น'!$D$27))</f>
        <v/>
      </c>
      <c r="CV52" s="286"/>
      <c r="CW52" s="160"/>
      <c r="CX52" s="292" t="str">
        <f>IF('01.ข้อมูลเบื้องต้น'!$B$28="","",IF('3.คีย์เทอม1 mlp'!$B52="","",'01.ข้อมูลเบื้องต้น'!$B$28))</f>
        <v/>
      </c>
      <c r="CY52" s="291" t="str">
        <f>IF('01.ข้อมูลเบื้องต้น'!$C$28="","",IF('3.คีย์เทอม1 mlp'!$B52="","",'01.ข้อมูลเบื้องต้น'!$C$28))</f>
        <v/>
      </c>
      <c r="CZ52" s="292" t="str">
        <f>IF('01.ข้อมูลเบื้องต้น'!$D$28="","",IF('3.คีย์เทอม1 mlp'!$B52="","",'01.ข้อมูลเบื้องต้น'!$D$28))</f>
        <v/>
      </c>
      <c r="DA52" s="286"/>
      <c r="DB52" s="160"/>
      <c r="DC52" s="288" t="str">
        <f t="shared" si="3"/>
        <v/>
      </c>
      <c r="DD52" s="152" t="str">
        <f t="shared" si="4"/>
        <v/>
      </c>
      <c r="DE52" s="293" t="str">
        <f>IF('2.ชื่อนักเรียน'!R54="มส","มส",IF('2.ชื่อนักเรียน'!R54="ย้าย","ย้าย",IF('2.ชื่อนักเรียน'!R54="ร","ร",IF(DD52="","",RANK(DD52,$DD$9:$DD$53,0)))))</f>
        <v/>
      </c>
      <c r="DF52" s="293" t="str">
        <f t="shared" si="5"/>
        <v/>
      </c>
      <c r="DH52" s="320" t="str">
        <f>IF('2.ชื่อนักเรียน'!$R54=",มส","มส",IF($DC52="","",IF(DH$5="","",IF(DH$5="SBMLD",SUM($BH52,$BM52,$BR52,$BW52,$CB52,$CG52,$CL52,$CQ52,$CV52,$DA52),$BH52))))</f>
        <v/>
      </c>
      <c r="DI52" s="299" t="str">
        <f>IF('2.ชื่อนักเรียน'!$R54=",มส","มส",IF($DH52="","",IF(DH$5="","",IF(DH$5="SBMLD",SUM($BI52,$BN52,$BS52,$BX52,$CC52,$CH52,$CM52,$CR52,$CW52,$DB52),$BI52))))</f>
        <v/>
      </c>
      <c r="DJ52" s="299" t="str">
        <f t="shared" si="6"/>
        <v/>
      </c>
      <c r="DK52" s="321" t="str">
        <f>IF('2.ชื่อนักเรียน'!$R54=",มส","มส",IF($DC52="","",IF(DK$5="","",IF(DK$5="SBMLD",SUM($BM52,$BR52,$BW52,$CB52,$CG52,$CL52,$CQ52,$CV52,$DA52),$BM52))))</f>
        <v/>
      </c>
      <c r="DL52" s="299" t="str">
        <f>IF('2.ชื่อนักเรียน'!$R54=",มส","มส",IF($DK52="","",IF(DK$5="","",IF(DK$5="SBMLD",SUM($BN52,$BS52,$BX52,$CC52,$CH52,$CM52,$CR52,$CW52,$DB52),$BN52))))</f>
        <v/>
      </c>
      <c r="DM52" s="299" t="str">
        <f t="shared" si="7"/>
        <v/>
      </c>
      <c r="DN52" s="321" t="str">
        <f>IF('2.ชื่อนักเรียน'!$R54=",มส","มส",IF($DC52="","",IF(DN$5="","",IF(DN$5="SBMLD",SUM($BR52,$BW52,$CB52,$CG52,$CL52,$CQ52,$CV52,$DA52),$BR52))))</f>
        <v/>
      </c>
      <c r="DO52" s="299" t="str">
        <f>IF('2.ชื่อนักเรียน'!$R54=",มส","มส",IF($DN52="","",IF(DN$5="","",IF(DN$5="SBMLD",SUM($BS52,$BX52,$CC52,$CH52,$CM52,$CR52,$CW52,$DB52),$BS52))))</f>
        <v/>
      </c>
      <c r="DP52" s="299" t="str">
        <f t="shared" si="8"/>
        <v/>
      </c>
      <c r="DQ52" s="321" t="str">
        <f>IF('2.ชื่อนักเรียน'!$R54=",มส","มส",IF($DC52="","",IF(DQ$5="","",IF(DQ$5="SBMLD",SUM($BW52,$CB52,$CG52,$CL52,$CQ52,$CV52,$DA52),$BW52))))</f>
        <v/>
      </c>
      <c r="DR52" s="299" t="str">
        <f>IF('2.ชื่อนักเรียน'!$R54=",มส","มส",IF($DQ52="","",IF(DQ$5="","",IF(DQ$5="SBMLD",SUM($BX52,$CC52,$CH52,$CM52,$CR52,$CW52,$DB52),$BX52))))</f>
        <v/>
      </c>
      <c r="DS52" s="299" t="str">
        <f t="shared" si="9"/>
        <v/>
      </c>
      <c r="DT52" s="299" t="str">
        <f>IF('2.ชื่อนักเรียน'!$R54=",มส","มส",IF($DC52="","",IF(DT$5="","",IF(DT$5="SBMLD",SUM($CB52,$CG52,$CL52,$CQ52,$CV52,$DA52),$CB52))))</f>
        <v/>
      </c>
      <c r="DU52" s="299" t="str">
        <f>IF('2.ชื่อนักเรียน'!$R54=",มส","มส",IF($DT52="","",IF(DT$5="","",IF(DT$5="SBMLD",SUM($CC52,$CH52,$CM52,$CR52,$CW52,$DB52),$CC52))))</f>
        <v/>
      </c>
      <c r="DV52" s="299" t="str">
        <f t="shared" si="10"/>
        <v/>
      </c>
      <c r="DW52" s="321" t="str">
        <f>IF('2.ชื่อนักเรียน'!$R54=",มส","มส",IF($DC52="","",IF(DW$5="","",IF(DW$5="SBMLD",SUM($CG52,$CL52,$CQ52,$CV52,$DA52),$CG52))))</f>
        <v/>
      </c>
      <c r="DX52" s="321" t="str">
        <f>IF('2.ชื่อนักเรียน'!$R54=",มส","มส",IF($DW52="","",IF(DW$5="","",IF(DW$5="SBMLD",SUM($CH52,$CM52,$CR52,$CW52,$DB52),$CH52))))</f>
        <v/>
      </c>
      <c r="DY52" s="299" t="str">
        <f t="shared" si="11"/>
        <v/>
      </c>
    </row>
    <row r="53" spans="1:129" s="102" customFormat="1" ht="17.25" customHeight="1" thickBot="1" x14ac:dyDescent="0.3">
      <c r="A53" s="278">
        <v>45</v>
      </c>
      <c r="B53" s="278" t="str">
        <f>IF('2.ชื่อนักเรียน'!E55="","",CONCATENATE('2.ชื่อนักเรียน'!E55,'2.ชื่อนักเรียน'!F55,'2.ชื่อนักเรียน'!G55,'2.ชื่อนักเรียน'!H55,'2.ชื่อนักเรียน'!I55,'2.ชื่อนักเรียน'!J55,'2.ชื่อนักเรียน'!K55,'2.ชื่อนักเรียน'!L55,'2.ชื่อนักเรียน'!M55,'2.ชื่อนักเรียน'!N55,'2.ชื่อนักเรียน'!O55,'2.ชื่อนักเรียน'!P55,'2.ชื่อนักเรียน'!Q55))</f>
        <v/>
      </c>
      <c r="C53" s="463" t="str">
        <f>IF('2.ชื่อนักเรียน'!B55="","",'2.ชื่อนักเรียน'!B55)</f>
        <v/>
      </c>
      <c r="D53" s="291" t="str">
        <f>IF('2.ชื่อนักเรียน'!C55="","",CONCATENATE(TRIM('2.ชื่อนักเรียน'!C55),"  ",'2.ชื่อนักเรียน'!D55))</f>
        <v/>
      </c>
      <c r="E53" s="292" t="str">
        <f>IF(B53="","",IF('01.ข้อมูลเบื้องต้น'!$J$2="","",'01.ข้อมูลเบื้องต้น'!$J$2))</f>
        <v/>
      </c>
      <c r="F53" s="291" t="str">
        <f>IF(B53="","",IF('01.ข้อมูลเบื้องต้น'!$K$4="","",'01.ข้อมูลเบื้องต้น'!$K$4))</f>
        <v/>
      </c>
      <c r="G53" s="292" t="str">
        <f>IF('01.ข้อมูลเบื้องต้น'!$B$36="","",IF('3.คีย์เทอม1 mlp'!$B53="","",'01.ข้อมูลเบื้องต้น'!$B$36))</f>
        <v/>
      </c>
      <c r="H53" s="291" t="str">
        <f>IF('01.ข้อมูลเบื้องต้น'!$C$36="","",IF('3.คีย์เทอม1 mlp'!$B53="","",'01.ข้อมูลเบื้องต้น'!$C$36))</f>
        <v/>
      </c>
      <c r="I53" s="292" t="str">
        <f>IF('01.ข้อมูลเบื้องต้น'!$D$36="","",IF('3.คีย์เทอม1 mlp'!$B53="","",'01.ข้อมูลเบื้องต้น'!$D$36))</f>
        <v/>
      </c>
      <c r="J53" s="286"/>
      <c r="K53" s="160"/>
      <c r="L53" s="292" t="str">
        <f>IF('01.ข้อมูลเบื้องต้น'!$B$37="","",IF('3.คีย์เทอม1 mlp'!$B53="","",'01.ข้อมูลเบื้องต้น'!$B$37))</f>
        <v/>
      </c>
      <c r="M53" s="291" t="str">
        <f>IF('01.ข้อมูลเบื้องต้น'!$C$37="","",IF('3.คีย์เทอม1 mlp'!$B53="","",'01.ข้อมูลเบื้องต้น'!$C$37))</f>
        <v/>
      </c>
      <c r="N53" s="292" t="str">
        <f>IF('01.ข้อมูลเบื้องต้น'!$D$37="","",IF('3.คีย์เทอม1 mlp'!$B53="","",'01.ข้อมูลเบื้องต้น'!$D$37))</f>
        <v/>
      </c>
      <c r="O53" s="287"/>
      <c r="P53" s="159"/>
      <c r="Q53" s="292" t="str">
        <f>IF('01.ข้อมูลเบื้องต้น'!$B$10="","",IF('3.คีย์เทอม1 mlp'!$B53="","",'01.ข้อมูลเบื้องต้น'!$B$10))</f>
        <v/>
      </c>
      <c r="R53" s="291" t="str">
        <f>IF('01.ข้อมูลเบื้องต้น'!$C$10="","",IF('3.คีย์เทอม1 mlp'!$B53="","",'01.ข้อมูลเบื้องต้น'!$C$10))</f>
        <v/>
      </c>
      <c r="S53" s="292" t="str">
        <f>IF('01.ข้อมูลเบื้องต้น'!$D$10="","",IF('3.คีย์เทอม1 mlp'!$B53="","",'01.ข้อมูลเบื้องต้น'!$D$10))</f>
        <v/>
      </c>
      <c r="T53" s="287"/>
      <c r="U53" s="159"/>
      <c r="V53" s="292" t="str">
        <f>IF('01.ข้อมูลเบื้องต้น'!$B$11="","",IF('3.คีย์เทอม1 mlp'!$B53="","",'01.ข้อมูลเบื้องต้น'!$B$11))</f>
        <v/>
      </c>
      <c r="W53" s="291" t="str">
        <f>IF('01.ข้อมูลเบื้องต้น'!$C$11="","",IF('3.คีย์เทอม1 mlp'!$B53="","",'01.ข้อมูลเบื้องต้น'!$C$11))</f>
        <v/>
      </c>
      <c r="X53" s="292" t="str">
        <f>IF('01.ข้อมูลเบื้องต้น'!$D$11="","",IF('3.คีย์เทอม1 mlp'!$B53="","",'01.ข้อมูลเบื้องต้น'!$D$11))</f>
        <v/>
      </c>
      <c r="Y53" s="286"/>
      <c r="Z53" s="160"/>
      <c r="AA53" s="292" t="str">
        <f>IF('01.ข้อมูลเบื้องต้น'!$B$12="","",IF('3.คีย์เทอม1 mlp'!$B53="","",'01.ข้อมูลเบื้องต้น'!$B$12))</f>
        <v/>
      </c>
      <c r="AB53" s="291" t="str">
        <f>IF('01.ข้อมูลเบื้องต้น'!$C$12="","",IF('3.คีย์เทอม1 mlp'!$B53="","",'01.ข้อมูลเบื้องต้น'!$C$12))</f>
        <v/>
      </c>
      <c r="AC53" s="292" t="str">
        <f>IF('01.ข้อมูลเบื้องต้น'!$D$12="","",IF('3.คีย์เทอม1 mlp'!$B53="","",'01.ข้อมูลเบื้องต้น'!$D$12))</f>
        <v/>
      </c>
      <c r="AD53" s="287"/>
      <c r="AE53" s="159"/>
      <c r="AF53" s="292" t="str">
        <f>IF('01.ข้อมูลเบื้องต้น'!$B$13="","",IF('3.คีย์เทอม1 mlp'!$B53="","",'01.ข้อมูลเบื้องต้น'!$B$13))</f>
        <v/>
      </c>
      <c r="AG53" s="291" t="str">
        <f>IF('01.ข้อมูลเบื้องต้น'!$C$13="","",IF('3.คีย์เทอม1 mlp'!$B53="","",'01.ข้อมูลเบื้องต้น'!$C$13))</f>
        <v/>
      </c>
      <c r="AH53" s="292" t="str">
        <f>IF('01.ข้อมูลเบื้องต้น'!$D$13="","",IF('3.คีย์เทอม1 mlp'!$B53="","",'01.ข้อมูลเบื้องต้น'!$D$13))</f>
        <v/>
      </c>
      <c r="AI53" s="287"/>
      <c r="AJ53" s="159"/>
      <c r="AK53" s="292" t="str">
        <f>IF('01.ข้อมูลเบื้องต้น'!$B$14="","",IF('3.คีย์เทอม1 mlp'!$B53="","",'01.ข้อมูลเบื้องต้น'!$B$14))</f>
        <v/>
      </c>
      <c r="AL53" s="291" t="str">
        <f>IF('01.ข้อมูลเบื้องต้น'!$C$14="","",IF('3.คีย์เทอม1 mlp'!$B53="","",'01.ข้อมูลเบื้องต้น'!$C$14))</f>
        <v/>
      </c>
      <c r="AM53" s="292" t="str">
        <f>IF('01.ข้อมูลเบื้องต้น'!$D$14="","",IF('3.คีย์เทอม1 mlp'!$B53="","",'01.ข้อมูลเบื้องต้น'!$D$14))</f>
        <v/>
      </c>
      <c r="AN53" s="287"/>
      <c r="AO53" s="159"/>
      <c r="AP53" s="292" t="str">
        <f>IF('01.ข้อมูลเบื้องต้น'!$B$15="","",IF('3.คีย์เทอม1 mlp'!$B53="","",'01.ข้อมูลเบื้องต้น'!$B$15))</f>
        <v/>
      </c>
      <c r="AQ53" s="291" t="str">
        <f>IF('01.ข้อมูลเบื้องต้น'!$C$15="","",IF('3.คีย์เทอม1 mlp'!$B53="","",'01.ข้อมูลเบื้องต้น'!$C$15))</f>
        <v/>
      </c>
      <c r="AR53" s="292" t="str">
        <f>IF('01.ข้อมูลเบื้องต้น'!$D$15="","",IF('3.คีย์เทอม1 mlp'!$B53="","",'01.ข้อมูลเบื้องต้น'!$D$15))</f>
        <v/>
      </c>
      <c r="AS53" s="287"/>
      <c r="AT53" s="159"/>
      <c r="AU53" s="292" t="str">
        <f>IF('01.ข้อมูลเบื้องต้น'!$B$16="","",IF('3.คีย์เทอม1 mlp'!$B53="","",'01.ข้อมูลเบื้องต้น'!$B$16))</f>
        <v/>
      </c>
      <c r="AV53" s="291" t="str">
        <f>IF('01.ข้อมูลเบื้องต้น'!$C$16="","",IF('3.คีย์เทอม1 mlp'!$B53="","",'01.ข้อมูลเบื้องต้น'!$C$16))</f>
        <v/>
      </c>
      <c r="AW53" s="292" t="str">
        <f>IF('01.ข้อมูลเบื้องต้น'!$D$16="","",IF('3.คีย์เทอม1 mlp'!$B53="","",'01.ข้อมูลเบื้องต้น'!$D$16))</f>
        <v/>
      </c>
      <c r="AX53" s="286"/>
      <c r="AY53" s="160"/>
      <c r="AZ53" s="292" t="str">
        <f>IF('01.ข้อมูลเบื้องต้น'!$B$17="","",IF('3.คีย์เทอม1 mlp'!$B53="","",'01.ข้อมูลเบื้องต้น'!$B$17))</f>
        <v/>
      </c>
      <c r="BA53" s="291" t="str">
        <f>IF('01.ข้อมูลเบื้องต้น'!$C$17="","",IF('3.คีย์เทอม1 mlp'!$B53="","",'01.ข้อมูลเบื้องต้น'!$C$17))</f>
        <v/>
      </c>
      <c r="BB53" s="292" t="str">
        <f>IF('01.ข้อมูลเบื้องต้น'!$D$17="","",IF('3.คีย์เทอม1 mlp'!$B53="","",'01.ข้อมูลเบื้องต้น'!$D$17))</f>
        <v/>
      </c>
      <c r="BC53" s="286"/>
      <c r="BD53" s="160"/>
      <c r="BE53" s="292" t="str">
        <f>IF('01.ข้อมูลเบื้องต้น'!$B$19="","",IF('3.คีย์เทอม1 mlp'!$B53="","",'01.ข้อมูลเบื้องต้น'!$B$19))</f>
        <v/>
      </c>
      <c r="BF53" s="291" t="str">
        <f>IF('01.ข้อมูลเบื้องต้น'!$C$19="","",IF('3.คีย์เทอม1 mlp'!$B53="","",'01.ข้อมูลเบื้องต้น'!$C$19))</f>
        <v/>
      </c>
      <c r="BG53" s="292" t="str">
        <f>IF('01.ข้อมูลเบื้องต้น'!$D$19="","",IF('3.คีย์เทอม1 mlp'!$B53="","",'01.ข้อมูลเบื้องต้น'!$D$19))</f>
        <v/>
      </c>
      <c r="BH53" s="286"/>
      <c r="BI53" s="160"/>
      <c r="BJ53" s="292" t="str">
        <f>IF('01.ข้อมูลเบื้องต้น'!$B$20="","",IF('3.คีย์เทอม1 mlp'!$B53="","",'01.ข้อมูลเบื้องต้น'!$B$20))</f>
        <v/>
      </c>
      <c r="BK53" s="291" t="str">
        <f>IF('01.ข้อมูลเบื้องต้น'!$C$20="","",IF('3.คีย์เทอม1 mlp'!$B53="","",'01.ข้อมูลเบื้องต้น'!$C$20))</f>
        <v/>
      </c>
      <c r="BL53" s="292" t="str">
        <f>IF('01.ข้อมูลเบื้องต้น'!$D$20="","",IF('3.คีย์เทอม1 mlp'!$B53="","",'01.ข้อมูลเบื้องต้น'!$D$20))</f>
        <v/>
      </c>
      <c r="BM53" s="286"/>
      <c r="BN53" s="159"/>
      <c r="BO53" s="292" t="str">
        <f>IF('01.ข้อมูลเบื้องต้น'!$B$21="","",IF('3.คีย์เทอม1 mlp'!$B53="","",'01.ข้อมูลเบื้องต้น'!$B$21))</f>
        <v/>
      </c>
      <c r="BP53" s="291" t="str">
        <f>IF('01.ข้อมูลเบื้องต้น'!$C$21="","",IF('3.คีย์เทอม1 mlp'!$B53="","",'01.ข้อมูลเบื้องต้น'!$C$21))</f>
        <v/>
      </c>
      <c r="BQ53" s="292" t="str">
        <f>IF('01.ข้อมูลเบื้องต้น'!$D$21="","",IF('3.คีย์เทอม1 mlp'!$B53="","",'01.ข้อมูลเบื้องต้น'!$D$21))</f>
        <v/>
      </c>
      <c r="BR53" s="286"/>
      <c r="BS53" s="160"/>
      <c r="BT53" s="292" t="str">
        <f>IF('01.ข้อมูลเบื้องต้น'!$B$22="","",IF('3.คีย์เทอม1 mlp'!$B53="","",'01.ข้อมูลเบื้องต้น'!$B$22))</f>
        <v/>
      </c>
      <c r="BU53" s="291" t="str">
        <f>IF('01.ข้อมูลเบื้องต้น'!$C$22="","",IF('3.คีย์เทอม1 mlp'!$B53="","",'01.ข้อมูลเบื้องต้น'!$C$22))</f>
        <v/>
      </c>
      <c r="BV53" s="292" t="str">
        <f>IF('01.ข้อมูลเบื้องต้น'!$D$22="","",IF('3.คีย์เทอม1 mlp'!$B53="","",'01.ข้อมูลเบื้องต้น'!$D$22))</f>
        <v/>
      </c>
      <c r="BW53" s="286"/>
      <c r="BX53" s="160"/>
      <c r="BY53" s="292" t="str">
        <f>IF('01.ข้อมูลเบื้องต้น'!$B$23="","",IF('3.คีย์เทอม1 mlp'!$B53="","",'01.ข้อมูลเบื้องต้น'!$B$23))</f>
        <v/>
      </c>
      <c r="BZ53" s="291" t="str">
        <f>IF('01.ข้อมูลเบื้องต้น'!$C$23="","",IF('3.คีย์เทอม1 mlp'!$B53="","",'01.ข้อมูลเบื้องต้น'!$C$23))</f>
        <v/>
      </c>
      <c r="CA53" s="292" t="str">
        <f>IF('01.ข้อมูลเบื้องต้น'!$D$23="","",IF('3.คีย์เทอม1 mlp'!$B53="","",'01.ข้อมูลเบื้องต้น'!$D$23))</f>
        <v/>
      </c>
      <c r="CB53" s="286"/>
      <c r="CC53" s="160"/>
      <c r="CD53" s="292" t="str">
        <f>IF('01.ข้อมูลเบื้องต้น'!$B$24="","",IF('3.คีย์เทอม1 mlp'!$B53="","",'01.ข้อมูลเบื้องต้น'!$B$24))</f>
        <v/>
      </c>
      <c r="CE53" s="291" t="str">
        <f>IF('01.ข้อมูลเบื้องต้น'!$C$24="","",IF('3.คีย์เทอม1 mlp'!$B53="","",'01.ข้อมูลเบื้องต้น'!$C$24))</f>
        <v/>
      </c>
      <c r="CF53" s="292" t="str">
        <f>IF('01.ข้อมูลเบื้องต้น'!$D$24="","",IF('3.คีย์เทอม1 mlp'!$B53="","",'01.ข้อมูลเบื้องต้น'!$D$24))</f>
        <v/>
      </c>
      <c r="CG53" s="286"/>
      <c r="CH53" s="160"/>
      <c r="CI53" s="292" t="str">
        <f>IF('01.ข้อมูลเบื้องต้น'!$B$25="","",IF('3.คีย์เทอม1 mlp'!$B53="","",'01.ข้อมูลเบื้องต้น'!$B$25))</f>
        <v/>
      </c>
      <c r="CJ53" s="291" t="str">
        <f>IF('01.ข้อมูลเบื้องต้น'!$C$25="","",IF('3.คีย์เทอม1 mlp'!$B53="","",'01.ข้อมูลเบื้องต้น'!$C$25))</f>
        <v/>
      </c>
      <c r="CK53" s="292" t="str">
        <f>IF('01.ข้อมูลเบื้องต้น'!$D$25="","",IF('3.คีย์เทอม1 mlp'!$B53="","",'01.ข้อมูลเบื้องต้น'!$D$25))</f>
        <v/>
      </c>
      <c r="CL53" s="286"/>
      <c r="CM53" s="160"/>
      <c r="CN53" s="292" t="str">
        <f>IF('01.ข้อมูลเบื้องต้น'!$B$26="","",IF('3.คีย์เทอม1 mlp'!$B53="","",'01.ข้อมูลเบื้องต้น'!$B$26))</f>
        <v/>
      </c>
      <c r="CO53" s="291" t="str">
        <f>IF('01.ข้อมูลเบื้องต้น'!$C$26="","",IF('3.คีย์เทอม1 mlp'!$B53="","",'01.ข้อมูลเบื้องต้น'!$C$26))</f>
        <v/>
      </c>
      <c r="CP53" s="292" t="str">
        <f>IF('01.ข้อมูลเบื้องต้น'!$D$26="","",IF('3.คีย์เทอม1 mlp'!$B53="","",'01.ข้อมูลเบื้องต้น'!$D$26))</f>
        <v/>
      </c>
      <c r="CQ53" s="286"/>
      <c r="CR53" s="160"/>
      <c r="CS53" s="292" t="str">
        <f>IF('01.ข้อมูลเบื้องต้น'!$B$27="","",IF('3.คีย์เทอม1 mlp'!$B53="","",'01.ข้อมูลเบื้องต้น'!$B$27))</f>
        <v/>
      </c>
      <c r="CT53" s="291" t="str">
        <f>IF('01.ข้อมูลเบื้องต้น'!$C$27="","",IF('3.คีย์เทอม1 mlp'!$B53="","",'01.ข้อมูลเบื้องต้น'!$C$27))</f>
        <v/>
      </c>
      <c r="CU53" s="292" t="str">
        <f>IF('01.ข้อมูลเบื้องต้น'!$D$27="","",IF('3.คีย์เทอม1 mlp'!$B53="","",'01.ข้อมูลเบื้องต้น'!$D$27))</f>
        <v/>
      </c>
      <c r="CV53" s="286"/>
      <c r="CW53" s="160"/>
      <c r="CX53" s="292" t="str">
        <f>IF('01.ข้อมูลเบื้องต้น'!$B$28="","",IF('3.คีย์เทอม1 mlp'!$B53="","",'01.ข้อมูลเบื้องต้น'!$B$28))</f>
        <v/>
      </c>
      <c r="CY53" s="291" t="str">
        <f>IF('01.ข้อมูลเบื้องต้น'!$C$28="","",IF('3.คีย์เทอม1 mlp'!$B53="","",'01.ข้อมูลเบื้องต้น'!$C$28))</f>
        <v/>
      </c>
      <c r="CZ53" s="292" t="str">
        <f>IF('01.ข้อมูลเบื้องต้น'!$D$28="","",IF('3.คีย์เทอม1 mlp'!$B53="","",'01.ข้อมูลเบื้องต้น'!$D$28))</f>
        <v/>
      </c>
      <c r="DA53" s="286"/>
      <c r="DB53" s="160"/>
      <c r="DC53" s="288" t="str">
        <f t="shared" si="3"/>
        <v/>
      </c>
      <c r="DD53" s="152" t="str">
        <f t="shared" si="4"/>
        <v/>
      </c>
      <c r="DE53" s="293" t="str">
        <f>IF('2.ชื่อนักเรียน'!R55="มส","มส",IF('2.ชื่อนักเรียน'!R55="ย้าย","ย้าย",IF('2.ชื่อนักเรียน'!R55="ร","ร",IF(DD53="","",RANK(DD53,$DD$9:$DD$53,0)))))</f>
        <v/>
      </c>
      <c r="DF53" s="293" t="str">
        <f t="shared" si="5"/>
        <v/>
      </c>
      <c r="DH53" s="327" t="str">
        <f>IF('2.ชื่อนักเรียน'!$R55=",มส","มส",IF($DC53="","",IF(DH$5="","",IF(DH$5="SBMLD",SUM($BH53,$BM53,$BR53,$BW53,$CB53,$CG53,$CL53,$CQ53,$CV53,$DA53),$BH53))))</f>
        <v/>
      </c>
      <c r="DI53" s="302" t="str">
        <f>IF('2.ชื่อนักเรียน'!$R55=",มส","มส",IF($DH53="","",IF(DH$5="","",IF(DH$5="SBMLD",SUM($BI53,$BN53,$BS53,$BX53,$CC53,$CH53,$CM53,$CR53,$CW53,$DB53),$BI53))))</f>
        <v/>
      </c>
      <c r="DJ53" s="302" t="str">
        <f t="shared" si="6"/>
        <v/>
      </c>
      <c r="DK53" s="328" t="str">
        <f>IF('2.ชื่อนักเรียน'!$R55=",มส","มส",IF($DC53="","",IF(DK$5="","",IF(DK$5="SBMLD",SUM($BM53,$BR53,$BW53,$CB53,$CG53,$CL53,$CQ53,$CV53,$DA53),$BM53))))</f>
        <v/>
      </c>
      <c r="DL53" s="302" t="str">
        <f>IF('2.ชื่อนักเรียน'!$R55=",มส","มส",IF($DK53="","",IF(DK$5="","",IF(DK$5="SBMLD",SUM($BN53,$BS53,$BX53,$CC53,$CH53,$CM53,$CR53,$CW53,$DB53),$BN53))))</f>
        <v/>
      </c>
      <c r="DM53" s="302" t="str">
        <f t="shared" si="7"/>
        <v/>
      </c>
      <c r="DN53" s="328" t="str">
        <f>IF('2.ชื่อนักเรียน'!$R55=",มส","มส",IF($DC53="","",IF(DN$5="","",IF(DN$5="SBMLD",SUM($BR53,$BW53,$CB53,$CG53,$CL53,$CQ53,$CV53,$DA53),$BR53))))</f>
        <v/>
      </c>
      <c r="DO53" s="302" t="str">
        <f>IF('2.ชื่อนักเรียน'!$R55=",มส","มส",IF($DN53="","",IF(DN$5="","",IF(DN$5="SBMLD",SUM($BS53,$BX53,$CC53,$CH53,$CM53,$CR53,$CW53,$DB53),$BS53))))</f>
        <v/>
      </c>
      <c r="DP53" s="302" t="str">
        <f t="shared" si="8"/>
        <v/>
      </c>
      <c r="DQ53" s="328" t="str">
        <f>IF('2.ชื่อนักเรียน'!$R55=",มส","มส",IF($DC53="","",IF(DQ$5="","",IF(DQ$5="SBMLD",SUM($BW53,$CB53,$CG53,$CL53,$CQ53,$CV53,$DA53),$BW53))))</f>
        <v/>
      </c>
      <c r="DR53" s="302" t="str">
        <f>IF('2.ชื่อนักเรียน'!$R55=",มส","มส",IF($DQ53="","",IF(DQ$5="","",IF(DQ$5="SBMLD",SUM($BX53,$CC53,$CH53,$CM53,$CR53,$CW53,$DB53),$BX53))))</f>
        <v/>
      </c>
      <c r="DS53" s="302" t="str">
        <f t="shared" si="9"/>
        <v/>
      </c>
      <c r="DT53" s="302" t="str">
        <f>IF('2.ชื่อนักเรียน'!$R55=",มส","มส",IF($DC53="","",IF(DT$5="","",IF(DT$5="SBMLD",SUM($CB53,$CG53,$CL53,$CQ53,$CV53,$DA53),$CB53))))</f>
        <v/>
      </c>
      <c r="DU53" s="302" t="str">
        <f>IF('2.ชื่อนักเรียน'!$R55=",มส","มส",IF($DT53="","",IF(DT$5="","",IF(DT$5="SBMLD",SUM($CC53,$CH53,$CM53,$CR53,$CW53,$DB53),$CC53))))</f>
        <v/>
      </c>
      <c r="DV53" s="302" t="str">
        <f t="shared" si="10"/>
        <v/>
      </c>
      <c r="DW53" s="328" t="str">
        <f>IF('2.ชื่อนักเรียน'!$R55=",มส","มส",IF($DC53="","",IF(DW$5="","",IF(DW$5="SBMLD",SUM($CG53,$CL53,$CQ53,$CV53,$DA53),$CG53))))</f>
        <v/>
      </c>
      <c r="DX53" s="328" t="str">
        <f>IF('2.ชื่อนักเรียน'!$R55=",มส","มส",IF($DW53="","",IF(DW$5="","",IF(DW$5="SBMLD",SUM($CH53,$CM53,$CR53,$CW53,$DB53),$CH53))))</f>
        <v/>
      </c>
      <c r="DY53" s="302" t="str">
        <f t="shared" si="11"/>
        <v/>
      </c>
    </row>
    <row r="54" spans="1:129" s="102" customFormat="1" ht="16.899999999999999" customHeight="1" x14ac:dyDescent="0.25">
      <c r="A54" s="278">
        <v>46</v>
      </c>
      <c r="B54" s="278" t="str">
        <f>IF('2.ชื่อนักเรียน'!E56="","",CONCATENATE('2.ชื่อนักเรียน'!E56,'2.ชื่อนักเรียน'!F56,'2.ชื่อนักเรียน'!G56,'2.ชื่อนักเรียน'!H56,'2.ชื่อนักเรียน'!I56,'2.ชื่อนักเรียน'!J56,'2.ชื่อนักเรียน'!K56,'2.ชื่อนักเรียน'!L56,'2.ชื่อนักเรียน'!M56,'2.ชื่อนักเรียน'!N56,'2.ชื่อนักเรียน'!O56,'2.ชื่อนักเรียน'!P56,'2.ชื่อนักเรียน'!Q56))</f>
        <v/>
      </c>
      <c r="C54" s="463" t="str">
        <f>IF('2.ชื่อนักเรียน'!B56="","",'2.ชื่อนักเรียน'!B56)</f>
        <v/>
      </c>
      <c r="D54" s="291" t="str">
        <f>IF('2.ชื่อนักเรียน'!C56="","",CONCATENATE(TRIM('2.ชื่อนักเรียน'!C56),"  ",'2.ชื่อนักเรียน'!D56))</f>
        <v/>
      </c>
      <c r="E54" s="292" t="str">
        <f>IF(B54="","",IF('01.ข้อมูลเบื้องต้น'!$J$2="","",'01.ข้อมูลเบื้องต้น'!$J$2))</f>
        <v/>
      </c>
      <c r="F54" s="291" t="str">
        <f>IF(B54="","",IF('01.ข้อมูลเบื้องต้น'!$K$4="","",'01.ข้อมูลเบื้องต้น'!$K$4))</f>
        <v/>
      </c>
      <c r="G54" s="292" t="str">
        <f>IF('01.ข้อมูลเบื้องต้น'!$B$36="","",IF('3.คีย์เทอม1 mlp'!$B54="","",'01.ข้อมูลเบื้องต้น'!$B$36))</f>
        <v/>
      </c>
      <c r="H54" s="291" t="str">
        <f>IF('01.ข้อมูลเบื้องต้น'!$C$36="","",IF('3.คีย์เทอม1 mlp'!$B54="","",'01.ข้อมูลเบื้องต้น'!$C$36))</f>
        <v/>
      </c>
      <c r="I54" s="292" t="str">
        <f>IF('01.ข้อมูลเบื้องต้น'!$D$36="","",IF('3.คีย์เทอม1 mlp'!$B54="","",'01.ข้อมูลเบื้องต้น'!$D$36))</f>
        <v/>
      </c>
      <c r="J54" s="286"/>
      <c r="K54" s="160"/>
      <c r="L54" s="292" t="str">
        <f>IF('01.ข้อมูลเบื้องต้น'!$B$37="","",IF('3.คีย์เทอม1 mlp'!$B54="","",'01.ข้อมูลเบื้องต้น'!$B$37))</f>
        <v/>
      </c>
      <c r="M54" s="291" t="str">
        <f>IF('01.ข้อมูลเบื้องต้น'!$C$37="","",IF('3.คีย์เทอม1 mlp'!$B54="","",'01.ข้อมูลเบื้องต้น'!$C$37))</f>
        <v/>
      </c>
      <c r="N54" s="292" t="str">
        <f>IF('01.ข้อมูลเบื้องต้น'!$D$37="","",IF('3.คีย์เทอม1 mlp'!$B54="","",'01.ข้อมูลเบื้องต้น'!$D$37))</f>
        <v/>
      </c>
      <c r="O54" s="287"/>
      <c r="P54" s="159"/>
      <c r="Q54" s="292"/>
      <c r="R54" s="291"/>
      <c r="S54" s="292"/>
      <c r="T54" s="287"/>
      <c r="U54" s="159"/>
      <c r="V54" s="292"/>
      <c r="W54" s="291"/>
      <c r="X54" s="292"/>
      <c r="Y54" s="286"/>
      <c r="Z54" s="160"/>
      <c r="AA54" s="292"/>
      <c r="AB54" s="291"/>
      <c r="AC54" s="292"/>
      <c r="AD54" s="287"/>
      <c r="AE54" s="159"/>
      <c r="AF54" s="292"/>
      <c r="AG54" s="291"/>
      <c r="AH54" s="292"/>
      <c r="AI54" s="287"/>
      <c r="AJ54" s="159"/>
      <c r="AK54" s="292"/>
      <c r="AL54" s="291"/>
      <c r="AM54" s="292"/>
      <c r="AN54" s="287"/>
      <c r="AO54" s="159"/>
      <c r="AP54" s="292"/>
      <c r="AQ54" s="291"/>
      <c r="AR54" s="292"/>
      <c r="AS54" s="287"/>
      <c r="AT54" s="159"/>
      <c r="AU54" s="292"/>
      <c r="AV54" s="291"/>
      <c r="AW54" s="292"/>
      <c r="AX54" s="286"/>
      <c r="AY54" s="160"/>
      <c r="AZ54" s="292"/>
      <c r="BA54" s="291"/>
      <c r="BB54" s="292"/>
      <c r="BC54" s="286"/>
      <c r="BD54" s="160"/>
      <c r="BE54" s="292"/>
      <c r="BF54" s="291"/>
      <c r="BG54" s="292"/>
      <c r="BH54" s="286"/>
      <c r="BI54" s="160"/>
      <c r="BJ54" s="292"/>
      <c r="BK54" s="291"/>
      <c r="BL54" s="292"/>
      <c r="BM54" s="286"/>
      <c r="BN54" s="159"/>
      <c r="BO54" s="292"/>
      <c r="BP54" s="291"/>
      <c r="BQ54" s="292"/>
      <c r="BR54" s="286"/>
      <c r="BS54" s="160"/>
      <c r="BT54" s="292"/>
      <c r="BU54" s="291"/>
      <c r="BV54" s="292"/>
      <c r="BW54" s="286"/>
      <c r="BX54" s="160"/>
      <c r="BY54" s="292"/>
      <c r="BZ54" s="291"/>
      <c r="CA54" s="292"/>
      <c r="CB54" s="286"/>
      <c r="CC54" s="160"/>
      <c r="CD54" s="292"/>
      <c r="CE54" s="291"/>
      <c r="CF54" s="292"/>
      <c r="CG54" s="286"/>
      <c r="CH54" s="160"/>
      <c r="CI54" s="292"/>
      <c r="CJ54" s="291"/>
      <c r="CK54" s="292"/>
      <c r="CL54" s="286"/>
      <c r="CM54" s="160"/>
      <c r="CN54" s="292"/>
      <c r="CO54" s="291"/>
      <c r="CP54" s="292"/>
      <c r="CQ54" s="286"/>
      <c r="CR54" s="160"/>
      <c r="CS54" s="292"/>
      <c r="CT54" s="291"/>
      <c r="CU54" s="292"/>
      <c r="CV54" s="286"/>
      <c r="CW54" s="160"/>
      <c r="CX54" s="292"/>
      <c r="CY54" s="291"/>
      <c r="CZ54" s="292"/>
      <c r="DA54" s="286"/>
      <c r="DB54" s="160"/>
      <c r="DC54" s="288"/>
      <c r="DD54" s="152"/>
      <c r="DE54" s="293"/>
      <c r="DF54" s="293"/>
      <c r="DH54" s="582"/>
      <c r="DI54" s="583"/>
      <c r="DJ54" s="583"/>
      <c r="DK54" s="584"/>
      <c r="DL54" s="583"/>
      <c r="DM54" s="583"/>
      <c r="DN54" s="584"/>
      <c r="DO54" s="583"/>
      <c r="DP54" s="583"/>
      <c r="DQ54" s="584"/>
      <c r="DR54" s="583"/>
      <c r="DS54" s="583"/>
      <c r="DT54" s="583"/>
      <c r="DU54" s="583"/>
      <c r="DV54" s="583"/>
      <c r="DW54" s="584"/>
      <c r="DX54" s="584"/>
      <c r="DY54" s="583"/>
    </row>
    <row r="55" spans="1:129" s="102" customFormat="1" ht="16.899999999999999" customHeight="1" x14ac:dyDescent="0.25">
      <c r="A55" s="278">
        <v>47</v>
      </c>
      <c r="B55" s="278" t="str">
        <f>IF('2.ชื่อนักเรียน'!E57="","",CONCATENATE('2.ชื่อนักเรียน'!E57,'2.ชื่อนักเรียน'!F57,'2.ชื่อนักเรียน'!G57,'2.ชื่อนักเรียน'!H57,'2.ชื่อนักเรียน'!I57,'2.ชื่อนักเรียน'!J57,'2.ชื่อนักเรียน'!K57,'2.ชื่อนักเรียน'!L57,'2.ชื่อนักเรียน'!M57,'2.ชื่อนักเรียน'!N57,'2.ชื่อนักเรียน'!O57,'2.ชื่อนักเรียน'!P57,'2.ชื่อนักเรียน'!Q57))</f>
        <v/>
      </c>
      <c r="C55" s="463" t="str">
        <f>IF('2.ชื่อนักเรียน'!B57="","",'2.ชื่อนักเรียน'!B57)</f>
        <v/>
      </c>
      <c r="D55" s="291" t="str">
        <f>IF('2.ชื่อนักเรียน'!C57="","",CONCATENATE(TRIM('2.ชื่อนักเรียน'!C57),"  ",'2.ชื่อนักเรียน'!D57))</f>
        <v/>
      </c>
      <c r="E55" s="292" t="str">
        <f>IF(B55="","",IF('01.ข้อมูลเบื้องต้น'!$J$2="","",'01.ข้อมูลเบื้องต้น'!$J$2))</f>
        <v/>
      </c>
      <c r="F55" s="291" t="str">
        <f>IF(B55="","",IF('01.ข้อมูลเบื้องต้น'!$K$4="","",'01.ข้อมูลเบื้องต้น'!$K$4))</f>
        <v/>
      </c>
      <c r="G55" s="292" t="str">
        <f>IF('01.ข้อมูลเบื้องต้น'!$B$36="","",IF('3.คีย์เทอม1 mlp'!$B55="","",'01.ข้อมูลเบื้องต้น'!$B$36))</f>
        <v/>
      </c>
      <c r="H55" s="291" t="str">
        <f>IF('01.ข้อมูลเบื้องต้น'!$C$36="","",IF('3.คีย์เทอม1 mlp'!$B55="","",'01.ข้อมูลเบื้องต้น'!$C$36))</f>
        <v/>
      </c>
      <c r="I55" s="292" t="str">
        <f>IF('01.ข้อมูลเบื้องต้น'!$D$36="","",IF('3.คีย์เทอม1 mlp'!$B55="","",'01.ข้อมูลเบื้องต้น'!$D$36))</f>
        <v/>
      </c>
      <c r="J55" s="286"/>
      <c r="K55" s="160"/>
      <c r="L55" s="292" t="str">
        <f>IF('01.ข้อมูลเบื้องต้น'!$B$37="","",IF('3.คีย์เทอม1 mlp'!$B55="","",'01.ข้อมูลเบื้องต้น'!$B$37))</f>
        <v/>
      </c>
      <c r="M55" s="291" t="str">
        <f>IF('01.ข้อมูลเบื้องต้น'!$C$37="","",IF('3.คีย์เทอม1 mlp'!$B55="","",'01.ข้อมูลเบื้องต้น'!$C$37))</f>
        <v/>
      </c>
      <c r="N55" s="292" t="str">
        <f>IF('01.ข้อมูลเบื้องต้น'!$D$37="","",IF('3.คีย์เทอม1 mlp'!$B55="","",'01.ข้อมูลเบื้องต้น'!$D$37))</f>
        <v/>
      </c>
      <c r="O55" s="287"/>
      <c r="P55" s="159"/>
      <c r="Q55" s="292"/>
      <c r="R55" s="291"/>
      <c r="S55" s="292"/>
      <c r="T55" s="287"/>
      <c r="U55" s="159"/>
      <c r="V55" s="292"/>
      <c r="W55" s="291"/>
      <c r="X55" s="292"/>
      <c r="Y55" s="286"/>
      <c r="Z55" s="160"/>
      <c r="AA55" s="292"/>
      <c r="AB55" s="291"/>
      <c r="AC55" s="292"/>
      <c r="AD55" s="287"/>
      <c r="AE55" s="159"/>
      <c r="AF55" s="292"/>
      <c r="AG55" s="291"/>
      <c r="AH55" s="292"/>
      <c r="AI55" s="287"/>
      <c r="AJ55" s="159"/>
      <c r="AK55" s="292"/>
      <c r="AL55" s="291"/>
      <c r="AM55" s="292"/>
      <c r="AN55" s="287"/>
      <c r="AO55" s="159"/>
      <c r="AP55" s="292"/>
      <c r="AQ55" s="291"/>
      <c r="AR55" s="292"/>
      <c r="AS55" s="287"/>
      <c r="AT55" s="159"/>
      <c r="AU55" s="292"/>
      <c r="AV55" s="291"/>
      <c r="AW55" s="292"/>
      <c r="AX55" s="286"/>
      <c r="AY55" s="160"/>
      <c r="AZ55" s="292"/>
      <c r="BA55" s="291"/>
      <c r="BB55" s="292"/>
      <c r="BC55" s="286"/>
      <c r="BD55" s="160"/>
      <c r="BE55" s="292"/>
      <c r="BF55" s="291"/>
      <c r="BG55" s="292"/>
      <c r="BH55" s="286"/>
      <c r="BI55" s="160"/>
      <c r="BJ55" s="292"/>
      <c r="BK55" s="291"/>
      <c r="BL55" s="292"/>
      <c r="BM55" s="286"/>
      <c r="BN55" s="159"/>
      <c r="BO55" s="292"/>
      <c r="BP55" s="291"/>
      <c r="BQ55" s="292"/>
      <c r="BR55" s="286"/>
      <c r="BS55" s="160"/>
      <c r="BT55" s="292"/>
      <c r="BU55" s="291"/>
      <c r="BV55" s="292"/>
      <c r="BW55" s="286"/>
      <c r="BX55" s="160"/>
      <c r="BY55" s="292"/>
      <c r="BZ55" s="291"/>
      <c r="CA55" s="292"/>
      <c r="CB55" s="286"/>
      <c r="CC55" s="160"/>
      <c r="CD55" s="292"/>
      <c r="CE55" s="291"/>
      <c r="CF55" s="292"/>
      <c r="CG55" s="286"/>
      <c r="CH55" s="160"/>
      <c r="CI55" s="292"/>
      <c r="CJ55" s="291"/>
      <c r="CK55" s="292"/>
      <c r="CL55" s="286"/>
      <c r="CM55" s="160"/>
      <c r="CN55" s="292"/>
      <c r="CO55" s="291"/>
      <c r="CP55" s="292"/>
      <c r="CQ55" s="286"/>
      <c r="CR55" s="160"/>
      <c r="CS55" s="292"/>
      <c r="CT55" s="291"/>
      <c r="CU55" s="292"/>
      <c r="CV55" s="286"/>
      <c r="CW55" s="160"/>
      <c r="CX55" s="292"/>
      <c r="CY55" s="291"/>
      <c r="CZ55" s="292"/>
      <c r="DA55" s="286"/>
      <c r="DB55" s="160"/>
      <c r="DC55" s="288"/>
      <c r="DD55" s="152"/>
      <c r="DE55" s="293"/>
      <c r="DF55" s="293"/>
      <c r="DH55" s="582"/>
      <c r="DI55" s="583"/>
      <c r="DJ55" s="583"/>
      <c r="DK55" s="584"/>
      <c r="DL55" s="583"/>
      <c r="DM55" s="583"/>
      <c r="DN55" s="584"/>
      <c r="DO55" s="583"/>
      <c r="DP55" s="583"/>
      <c r="DQ55" s="584"/>
      <c r="DR55" s="583"/>
      <c r="DS55" s="583"/>
      <c r="DT55" s="583"/>
      <c r="DU55" s="583"/>
      <c r="DV55" s="583"/>
      <c r="DW55" s="584"/>
      <c r="DX55" s="584"/>
      <c r="DY55" s="583"/>
    </row>
    <row r="56" spans="1:129" s="102" customFormat="1" ht="17.25" customHeight="1" x14ac:dyDescent="0.25">
      <c r="A56" s="278">
        <v>48</v>
      </c>
      <c r="B56" s="278" t="str">
        <f>IF('2.ชื่อนักเรียน'!E58="","",CONCATENATE('2.ชื่อนักเรียน'!E58,'2.ชื่อนักเรียน'!F58,'2.ชื่อนักเรียน'!G58,'2.ชื่อนักเรียน'!H58,'2.ชื่อนักเรียน'!I58,'2.ชื่อนักเรียน'!J58,'2.ชื่อนักเรียน'!K58,'2.ชื่อนักเรียน'!L58,'2.ชื่อนักเรียน'!M58,'2.ชื่อนักเรียน'!N58,'2.ชื่อนักเรียน'!O58,'2.ชื่อนักเรียน'!P58,'2.ชื่อนักเรียน'!Q58))</f>
        <v/>
      </c>
      <c r="C56" s="463" t="str">
        <f>IF('2.ชื่อนักเรียน'!B58="","",'2.ชื่อนักเรียน'!B58)</f>
        <v/>
      </c>
      <c r="D56" s="291" t="str">
        <f>IF('2.ชื่อนักเรียน'!C58="","",CONCATENATE(TRIM('2.ชื่อนักเรียน'!C58),"  ",'2.ชื่อนักเรียน'!D58))</f>
        <v/>
      </c>
      <c r="E56" s="292" t="str">
        <f>IF(B56="","",IF('01.ข้อมูลเบื้องต้น'!$J$2="","",'01.ข้อมูลเบื้องต้น'!$J$2))</f>
        <v/>
      </c>
      <c r="F56" s="291" t="str">
        <f>IF(B56="","",IF('01.ข้อมูลเบื้องต้น'!$K$4="","",'01.ข้อมูลเบื้องต้น'!$K$4))</f>
        <v/>
      </c>
      <c r="G56" s="292" t="str">
        <f>IF('01.ข้อมูลเบื้องต้น'!$B$36="","",IF('3.คีย์เทอม1 mlp'!$B56="","",'01.ข้อมูลเบื้องต้น'!$B$36))</f>
        <v/>
      </c>
      <c r="H56" s="291" t="str">
        <f>IF('01.ข้อมูลเบื้องต้น'!$C$36="","",IF('3.คีย์เทอม1 mlp'!$B56="","",'01.ข้อมูลเบื้องต้น'!$C$36))</f>
        <v/>
      </c>
      <c r="I56" s="292" t="str">
        <f>IF('01.ข้อมูลเบื้องต้น'!$D$36="","",IF('3.คีย์เทอม1 mlp'!$B56="","",'01.ข้อมูลเบื้องต้น'!$D$36))</f>
        <v/>
      </c>
      <c r="J56" s="286"/>
      <c r="K56" s="160"/>
      <c r="L56" s="292" t="str">
        <f>IF('01.ข้อมูลเบื้องต้น'!$B$37="","",IF('3.คีย์เทอม1 mlp'!$B56="","",'01.ข้อมูลเบื้องต้น'!$B$37))</f>
        <v/>
      </c>
      <c r="M56" s="291" t="str">
        <f>IF('01.ข้อมูลเบื้องต้น'!$C$37="","",IF('3.คีย์เทอม1 mlp'!$B56="","",'01.ข้อมูลเบื้องต้น'!$C$37))</f>
        <v/>
      </c>
      <c r="N56" s="292" t="str">
        <f>IF('01.ข้อมูลเบื้องต้น'!$D$37="","",IF('3.คีย์เทอม1 mlp'!$B56="","",'01.ข้อมูลเบื้องต้น'!$D$37))</f>
        <v/>
      </c>
      <c r="O56" s="287"/>
      <c r="P56" s="159"/>
      <c r="Q56" s="292"/>
      <c r="R56" s="291"/>
      <c r="S56" s="292"/>
      <c r="T56" s="287"/>
      <c r="U56" s="159"/>
      <c r="V56" s="292"/>
      <c r="W56" s="291"/>
      <c r="X56" s="292"/>
      <c r="Y56" s="286"/>
      <c r="Z56" s="160"/>
      <c r="AA56" s="292"/>
      <c r="AB56" s="291"/>
      <c r="AC56" s="292"/>
      <c r="AD56" s="287"/>
      <c r="AE56" s="159"/>
      <c r="AF56" s="292"/>
      <c r="AG56" s="291"/>
      <c r="AH56" s="292"/>
      <c r="AI56" s="287"/>
      <c r="AJ56" s="159"/>
      <c r="AK56" s="292"/>
      <c r="AL56" s="291"/>
      <c r="AM56" s="292"/>
      <c r="AN56" s="287"/>
      <c r="AO56" s="159"/>
      <c r="AP56" s="292"/>
      <c r="AQ56" s="291"/>
      <c r="AR56" s="292"/>
      <c r="AS56" s="287"/>
      <c r="AT56" s="159"/>
      <c r="AU56" s="292"/>
      <c r="AV56" s="291"/>
      <c r="AW56" s="292"/>
      <c r="AX56" s="286"/>
      <c r="AY56" s="160"/>
      <c r="AZ56" s="292"/>
      <c r="BA56" s="291"/>
      <c r="BB56" s="292"/>
      <c r="BC56" s="286"/>
      <c r="BD56" s="160"/>
      <c r="BE56" s="292"/>
      <c r="BF56" s="291"/>
      <c r="BG56" s="292"/>
      <c r="BH56" s="286"/>
      <c r="BI56" s="160"/>
      <c r="BJ56" s="292"/>
      <c r="BK56" s="291"/>
      <c r="BL56" s="292"/>
      <c r="BM56" s="286"/>
      <c r="BN56" s="159"/>
      <c r="BO56" s="292"/>
      <c r="BP56" s="291"/>
      <c r="BQ56" s="292"/>
      <c r="BR56" s="286"/>
      <c r="BS56" s="160"/>
      <c r="BT56" s="292"/>
      <c r="BU56" s="291"/>
      <c r="BV56" s="292"/>
      <c r="BW56" s="286"/>
      <c r="BX56" s="160"/>
      <c r="BY56" s="292"/>
      <c r="BZ56" s="291"/>
      <c r="CA56" s="292"/>
      <c r="CB56" s="286"/>
      <c r="CC56" s="160"/>
      <c r="CD56" s="292"/>
      <c r="CE56" s="291"/>
      <c r="CF56" s="292"/>
      <c r="CG56" s="286"/>
      <c r="CH56" s="160"/>
      <c r="CI56" s="292"/>
      <c r="CJ56" s="291"/>
      <c r="CK56" s="292"/>
      <c r="CL56" s="286"/>
      <c r="CM56" s="160"/>
      <c r="CN56" s="292"/>
      <c r="CO56" s="291"/>
      <c r="CP56" s="292"/>
      <c r="CQ56" s="286"/>
      <c r="CR56" s="160"/>
      <c r="CS56" s="292"/>
      <c r="CT56" s="291"/>
      <c r="CU56" s="292"/>
      <c r="CV56" s="286"/>
      <c r="CW56" s="160"/>
      <c r="CX56" s="292"/>
      <c r="CY56" s="291"/>
      <c r="CZ56" s="292"/>
      <c r="DA56" s="286"/>
      <c r="DB56" s="160"/>
      <c r="DC56" s="288"/>
      <c r="DD56" s="152"/>
      <c r="DE56" s="293"/>
      <c r="DF56" s="293"/>
      <c r="DH56" s="582"/>
      <c r="DI56" s="583"/>
      <c r="DJ56" s="583"/>
      <c r="DK56" s="584"/>
      <c r="DL56" s="583"/>
      <c r="DM56" s="583"/>
      <c r="DN56" s="584"/>
      <c r="DO56" s="583"/>
      <c r="DP56" s="583"/>
      <c r="DQ56" s="584"/>
      <c r="DR56" s="583"/>
      <c r="DS56" s="583"/>
      <c r="DT56" s="583"/>
      <c r="DU56" s="583"/>
      <c r="DV56" s="583"/>
      <c r="DW56" s="584"/>
      <c r="DX56" s="584"/>
      <c r="DY56" s="583"/>
    </row>
    <row r="57" spans="1:129" s="102" customFormat="1" ht="17.25" customHeight="1" x14ac:dyDescent="0.25">
      <c r="A57" s="278">
        <v>49</v>
      </c>
      <c r="B57" s="278" t="str">
        <f>IF('2.ชื่อนักเรียน'!E59="","",CONCATENATE('2.ชื่อนักเรียน'!E59,'2.ชื่อนักเรียน'!F59,'2.ชื่อนักเรียน'!G59,'2.ชื่อนักเรียน'!H59,'2.ชื่อนักเรียน'!I59,'2.ชื่อนักเรียน'!J59,'2.ชื่อนักเรียน'!K59,'2.ชื่อนักเรียน'!L59,'2.ชื่อนักเรียน'!M59,'2.ชื่อนักเรียน'!N59,'2.ชื่อนักเรียน'!O59,'2.ชื่อนักเรียน'!P59,'2.ชื่อนักเรียน'!Q59))</f>
        <v/>
      </c>
      <c r="C57" s="463" t="str">
        <f>IF('2.ชื่อนักเรียน'!B59="","",'2.ชื่อนักเรียน'!B59)</f>
        <v/>
      </c>
      <c r="D57" s="291" t="str">
        <f>IF('2.ชื่อนักเรียน'!C59="","",CONCATENATE(TRIM('2.ชื่อนักเรียน'!C59),"  ",'2.ชื่อนักเรียน'!D59))</f>
        <v/>
      </c>
      <c r="E57" s="292" t="str">
        <f>IF(B57="","",IF('01.ข้อมูลเบื้องต้น'!$J$2="","",'01.ข้อมูลเบื้องต้น'!$J$2))</f>
        <v/>
      </c>
      <c r="F57" s="291" t="str">
        <f>IF(B57="","",IF('01.ข้อมูลเบื้องต้น'!$K$4="","",'01.ข้อมูลเบื้องต้น'!$K$4))</f>
        <v/>
      </c>
      <c r="G57" s="292" t="str">
        <f>IF('01.ข้อมูลเบื้องต้น'!$B$36="","",IF('3.คีย์เทอม1 mlp'!$B57="","",'01.ข้อมูลเบื้องต้น'!$B$36))</f>
        <v/>
      </c>
      <c r="H57" s="291" t="str">
        <f>IF('01.ข้อมูลเบื้องต้น'!$C$36="","",IF('3.คีย์เทอม1 mlp'!$B57="","",'01.ข้อมูลเบื้องต้น'!$C$36))</f>
        <v/>
      </c>
      <c r="I57" s="292" t="str">
        <f>IF('01.ข้อมูลเบื้องต้น'!$D$36="","",IF('3.คีย์เทอม1 mlp'!$B57="","",'01.ข้อมูลเบื้องต้น'!$D$36))</f>
        <v/>
      </c>
      <c r="J57" s="286"/>
      <c r="K57" s="160"/>
      <c r="L57" s="292" t="str">
        <f>IF('01.ข้อมูลเบื้องต้น'!$B$37="","",IF('3.คีย์เทอม1 mlp'!$B57="","",'01.ข้อมูลเบื้องต้น'!$B$37))</f>
        <v/>
      </c>
      <c r="M57" s="291" t="str">
        <f>IF('01.ข้อมูลเบื้องต้น'!$C$37="","",IF('3.คีย์เทอม1 mlp'!$B57="","",'01.ข้อมูลเบื้องต้น'!$C$37))</f>
        <v/>
      </c>
      <c r="N57" s="292" t="str">
        <f>IF('01.ข้อมูลเบื้องต้น'!$D$37="","",IF('3.คีย์เทอม1 mlp'!$B57="","",'01.ข้อมูลเบื้องต้น'!$D$37))</f>
        <v/>
      </c>
      <c r="O57" s="287"/>
      <c r="P57" s="159"/>
      <c r="Q57" s="292"/>
      <c r="R57" s="291"/>
      <c r="S57" s="292"/>
      <c r="T57" s="287"/>
      <c r="U57" s="159"/>
      <c r="V57" s="292"/>
      <c r="W57" s="291"/>
      <c r="X57" s="292"/>
      <c r="Y57" s="286"/>
      <c r="Z57" s="160"/>
      <c r="AA57" s="292"/>
      <c r="AB57" s="291"/>
      <c r="AC57" s="292"/>
      <c r="AD57" s="287"/>
      <c r="AE57" s="159"/>
      <c r="AF57" s="292"/>
      <c r="AG57" s="291"/>
      <c r="AH57" s="292"/>
      <c r="AI57" s="287"/>
      <c r="AJ57" s="159"/>
      <c r="AK57" s="292"/>
      <c r="AL57" s="291"/>
      <c r="AM57" s="292"/>
      <c r="AN57" s="287"/>
      <c r="AO57" s="159"/>
      <c r="AP57" s="292"/>
      <c r="AQ57" s="291"/>
      <c r="AR57" s="292"/>
      <c r="AS57" s="287"/>
      <c r="AT57" s="159"/>
      <c r="AU57" s="292"/>
      <c r="AV57" s="291"/>
      <c r="AW57" s="292"/>
      <c r="AX57" s="286"/>
      <c r="AY57" s="160"/>
      <c r="AZ57" s="292"/>
      <c r="BA57" s="291"/>
      <c r="BB57" s="292"/>
      <c r="BC57" s="286"/>
      <c r="BD57" s="160"/>
      <c r="BE57" s="292"/>
      <c r="BF57" s="291"/>
      <c r="BG57" s="292"/>
      <c r="BH57" s="286"/>
      <c r="BI57" s="160"/>
      <c r="BJ57" s="292"/>
      <c r="BK57" s="291"/>
      <c r="BL57" s="292"/>
      <c r="BM57" s="286"/>
      <c r="BN57" s="159"/>
      <c r="BO57" s="292"/>
      <c r="BP57" s="291"/>
      <c r="BQ57" s="292"/>
      <c r="BR57" s="286"/>
      <c r="BS57" s="160"/>
      <c r="BT57" s="292"/>
      <c r="BU57" s="291"/>
      <c r="BV57" s="292"/>
      <c r="BW57" s="286"/>
      <c r="BX57" s="160"/>
      <c r="BY57" s="292"/>
      <c r="BZ57" s="291"/>
      <c r="CA57" s="292"/>
      <c r="CB57" s="286"/>
      <c r="CC57" s="160"/>
      <c r="CD57" s="292"/>
      <c r="CE57" s="291"/>
      <c r="CF57" s="292"/>
      <c r="CG57" s="286"/>
      <c r="CH57" s="160"/>
      <c r="CI57" s="292"/>
      <c r="CJ57" s="291"/>
      <c r="CK57" s="292"/>
      <c r="CL57" s="286"/>
      <c r="CM57" s="160"/>
      <c r="CN57" s="292"/>
      <c r="CO57" s="291"/>
      <c r="CP57" s="292"/>
      <c r="CQ57" s="286"/>
      <c r="CR57" s="160"/>
      <c r="CS57" s="292"/>
      <c r="CT57" s="291"/>
      <c r="CU57" s="292"/>
      <c r="CV57" s="286"/>
      <c r="CW57" s="160"/>
      <c r="CX57" s="292"/>
      <c r="CY57" s="291"/>
      <c r="CZ57" s="292"/>
      <c r="DA57" s="286"/>
      <c r="DB57" s="160"/>
      <c r="DC57" s="288"/>
      <c r="DD57" s="152"/>
      <c r="DE57" s="293"/>
      <c r="DF57" s="293"/>
      <c r="DH57" s="582"/>
      <c r="DI57" s="583"/>
      <c r="DJ57" s="583"/>
      <c r="DK57" s="584"/>
      <c r="DL57" s="583"/>
      <c r="DM57" s="583"/>
      <c r="DN57" s="584"/>
      <c r="DO57" s="583"/>
      <c r="DP57" s="583"/>
      <c r="DQ57" s="584"/>
      <c r="DR57" s="583"/>
      <c r="DS57" s="583"/>
      <c r="DT57" s="583"/>
      <c r="DU57" s="583"/>
      <c r="DV57" s="583"/>
      <c r="DW57" s="584"/>
      <c r="DX57" s="584"/>
      <c r="DY57" s="583"/>
    </row>
    <row r="58" spans="1:129" s="102" customFormat="1" ht="17.25" customHeight="1" x14ac:dyDescent="0.25">
      <c r="A58" s="278">
        <v>50</v>
      </c>
      <c r="B58" s="278" t="str">
        <f>IF('2.ชื่อนักเรียน'!E60="","",CONCATENATE('2.ชื่อนักเรียน'!E60,'2.ชื่อนักเรียน'!F60,'2.ชื่อนักเรียน'!G60,'2.ชื่อนักเรียน'!H60,'2.ชื่อนักเรียน'!I60,'2.ชื่อนักเรียน'!J60,'2.ชื่อนักเรียน'!K60,'2.ชื่อนักเรียน'!L60,'2.ชื่อนักเรียน'!M60,'2.ชื่อนักเรียน'!N60,'2.ชื่อนักเรียน'!O60,'2.ชื่อนักเรียน'!P60,'2.ชื่อนักเรียน'!Q60))</f>
        <v/>
      </c>
      <c r="C58" s="463" t="str">
        <f>IF('2.ชื่อนักเรียน'!B60="","",'2.ชื่อนักเรียน'!B60)</f>
        <v/>
      </c>
      <c r="D58" s="291" t="str">
        <f>IF('2.ชื่อนักเรียน'!C60="","",CONCATENATE(TRIM('2.ชื่อนักเรียน'!C60),"  ",'2.ชื่อนักเรียน'!D60))</f>
        <v/>
      </c>
      <c r="E58" s="292" t="str">
        <f>IF(B58="","",IF('01.ข้อมูลเบื้องต้น'!$J$2="","",'01.ข้อมูลเบื้องต้น'!$J$2))</f>
        <v/>
      </c>
      <c r="F58" s="291" t="str">
        <f>IF(B58="","",IF('01.ข้อมูลเบื้องต้น'!$K$4="","",'01.ข้อมูลเบื้องต้น'!$K$4))</f>
        <v/>
      </c>
      <c r="G58" s="292" t="str">
        <f>IF('01.ข้อมูลเบื้องต้น'!$B$36="","",IF('3.คีย์เทอม1 mlp'!$B58="","",'01.ข้อมูลเบื้องต้น'!$B$36))</f>
        <v/>
      </c>
      <c r="H58" s="291" t="str">
        <f>IF('01.ข้อมูลเบื้องต้น'!$C$36="","",IF('3.คีย์เทอม1 mlp'!$B58="","",'01.ข้อมูลเบื้องต้น'!$C$36))</f>
        <v/>
      </c>
      <c r="I58" s="292" t="str">
        <f>IF('01.ข้อมูลเบื้องต้น'!$D$36="","",IF('3.คีย์เทอม1 mlp'!$B58="","",'01.ข้อมูลเบื้องต้น'!$D$36))</f>
        <v/>
      </c>
      <c r="J58" s="286"/>
      <c r="K58" s="160"/>
      <c r="L58" s="292" t="str">
        <f>IF('01.ข้อมูลเบื้องต้น'!$B$37="","",IF('3.คีย์เทอม1 mlp'!$B58="","",'01.ข้อมูลเบื้องต้น'!$B$37))</f>
        <v/>
      </c>
      <c r="M58" s="291" t="str">
        <f>IF('01.ข้อมูลเบื้องต้น'!$C$37="","",IF('3.คีย์เทอม1 mlp'!$B58="","",'01.ข้อมูลเบื้องต้น'!$C$37))</f>
        <v/>
      </c>
      <c r="N58" s="292" t="str">
        <f>IF('01.ข้อมูลเบื้องต้น'!$D$37="","",IF('3.คีย์เทอม1 mlp'!$B58="","",'01.ข้อมูลเบื้องต้น'!$D$37))</f>
        <v/>
      </c>
      <c r="O58" s="287"/>
      <c r="P58" s="159"/>
      <c r="Q58" s="292"/>
      <c r="R58" s="291"/>
      <c r="S58" s="292"/>
      <c r="T58" s="287"/>
      <c r="U58" s="159"/>
      <c r="V58" s="292"/>
      <c r="W58" s="291"/>
      <c r="X58" s="292"/>
      <c r="Y58" s="286"/>
      <c r="Z58" s="160"/>
      <c r="AA58" s="292"/>
      <c r="AB58" s="291"/>
      <c r="AC58" s="292"/>
      <c r="AD58" s="287"/>
      <c r="AE58" s="159"/>
      <c r="AF58" s="292"/>
      <c r="AG58" s="291"/>
      <c r="AH58" s="292"/>
      <c r="AI58" s="287"/>
      <c r="AJ58" s="159"/>
      <c r="AK58" s="292"/>
      <c r="AL58" s="291"/>
      <c r="AM58" s="292"/>
      <c r="AN58" s="287"/>
      <c r="AO58" s="159"/>
      <c r="AP58" s="292"/>
      <c r="AQ58" s="291"/>
      <c r="AR58" s="292"/>
      <c r="AS58" s="287"/>
      <c r="AT58" s="159"/>
      <c r="AU58" s="292"/>
      <c r="AV58" s="291"/>
      <c r="AW58" s="292"/>
      <c r="AX58" s="286"/>
      <c r="AY58" s="160"/>
      <c r="AZ58" s="292"/>
      <c r="BA58" s="291"/>
      <c r="BB58" s="292"/>
      <c r="BC58" s="286"/>
      <c r="BD58" s="160"/>
      <c r="BE58" s="292"/>
      <c r="BF58" s="291"/>
      <c r="BG58" s="292"/>
      <c r="BH58" s="286"/>
      <c r="BI58" s="160"/>
      <c r="BJ58" s="292"/>
      <c r="BK58" s="291"/>
      <c r="BL58" s="292"/>
      <c r="BM58" s="286"/>
      <c r="BN58" s="159"/>
      <c r="BO58" s="292"/>
      <c r="BP58" s="291"/>
      <c r="BQ58" s="292"/>
      <c r="BR58" s="286"/>
      <c r="BS58" s="160"/>
      <c r="BT58" s="292"/>
      <c r="BU58" s="291"/>
      <c r="BV58" s="292"/>
      <c r="BW58" s="286"/>
      <c r="BX58" s="160"/>
      <c r="BY58" s="292"/>
      <c r="BZ58" s="291"/>
      <c r="CA58" s="292"/>
      <c r="CB58" s="286"/>
      <c r="CC58" s="160"/>
      <c r="CD58" s="292"/>
      <c r="CE58" s="291"/>
      <c r="CF58" s="292"/>
      <c r="CG58" s="286"/>
      <c r="CH58" s="160"/>
      <c r="CI58" s="292"/>
      <c r="CJ58" s="291"/>
      <c r="CK58" s="292"/>
      <c r="CL58" s="286"/>
      <c r="CM58" s="160"/>
      <c r="CN58" s="292"/>
      <c r="CO58" s="291"/>
      <c r="CP58" s="292"/>
      <c r="CQ58" s="286"/>
      <c r="CR58" s="160"/>
      <c r="CS58" s="292"/>
      <c r="CT58" s="291"/>
      <c r="CU58" s="292"/>
      <c r="CV58" s="286"/>
      <c r="CW58" s="160"/>
      <c r="CX58" s="292"/>
      <c r="CY58" s="291"/>
      <c r="CZ58" s="292"/>
      <c r="DA58" s="286"/>
      <c r="DB58" s="160"/>
      <c r="DC58" s="288"/>
      <c r="DD58" s="152"/>
      <c r="DE58" s="293"/>
      <c r="DF58" s="293"/>
      <c r="DH58" s="582"/>
      <c r="DI58" s="583"/>
      <c r="DJ58" s="583"/>
      <c r="DK58" s="584"/>
      <c r="DL58" s="583"/>
      <c r="DM58" s="583"/>
      <c r="DN58" s="584"/>
      <c r="DO58" s="583"/>
      <c r="DP58" s="583"/>
      <c r="DQ58" s="584"/>
      <c r="DR58" s="583"/>
      <c r="DS58" s="583"/>
      <c r="DT58" s="583"/>
      <c r="DU58" s="583"/>
      <c r="DV58" s="583"/>
      <c r="DW58" s="584"/>
      <c r="DX58" s="584"/>
      <c r="DY58" s="583"/>
    </row>
    <row r="59" spans="1:129" s="102" customFormat="1" ht="17.25" customHeight="1" x14ac:dyDescent="0.35">
      <c r="A59" s="783" t="s">
        <v>5</v>
      </c>
      <c r="B59" s="783"/>
      <c r="C59" s="783"/>
      <c r="D59" s="783"/>
      <c r="E59" s="783"/>
      <c r="F59" s="783"/>
      <c r="G59" s="278"/>
      <c r="H59" s="278"/>
      <c r="I59" s="278"/>
      <c r="J59" s="168">
        <f t="shared" ref="J59" si="12">IF(SUM(J9:J53)=0,"",SUM(J9:J53))</f>
        <v>3193</v>
      </c>
      <c r="K59" s="168"/>
      <c r="L59" s="278"/>
      <c r="M59" s="278"/>
      <c r="N59" s="278"/>
      <c r="O59" s="168">
        <f t="shared" ref="O59" si="13">IF(SUM(O9:O53)=0,"",SUM(O9:O53))</f>
        <v>2601</v>
      </c>
      <c r="P59" s="168"/>
      <c r="Q59" s="278"/>
      <c r="R59" s="278"/>
      <c r="S59" s="278"/>
      <c r="T59" s="168">
        <f t="shared" ref="T59" si="14">IF(SUM(T9:T53)=0,"",SUM(T9:T53))</f>
        <v>2815</v>
      </c>
      <c r="U59" s="168"/>
      <c r="V59" s="278"/>
      <c r="W59" s="278"/>
      <c r="X59" s="278"/>
      <c r="Y59" s="168">
        <f t="shared" ref="Y59" si="15">IF(SUM(Y9:Y53)=0,"",SUM(Y9:Y53))</f>
        <v>2909</v>
      </c>
      <c r="Z59" s="168"/>
      <c r="AA59" s="278"/>
      <c r="AB59" s="278"/>
      <c r="AC59" s="278"/>
      <c r="AD59" s="168">
        <f t="shared" ref="AD59" si="16">IF(SUM(AD9:AD53)=0,"",SUM(AD9:AD53))</f>
        <v>2972</v>
      </c>
      <c r="AE59" s="168"/>
      <c r="AF59" s="278"/>
      <c r="AG59" s="278"/>
      <c r="AH59" s="278"/>
      <c r="AI59" s="168">
        <f t="shared" ref="AI59" si="17">IF(SUM(AI9:AI53)=0,"",SUM(AI9:AI53))</f>
        <v>3309</v>
      </c>
      <c r="AJ59" s="168"/>
      <c r="AK59" s="278"/>
      <c r="AL59" s="278"/>
      <c r="AM59" s="278"/>
      <c r="AN59" s="168">
        <f t="shared" ref="AN59" si="18">IF(SUM(AN9:AN53)=0,"",SUM(AN9:AN53))</f>
        <v>2977</v>
      </c>
      <c r="AO59" s="168"/>
      <c r="AP59" s="278"/>
      <c r="AQ59" s="278"/>
      <c r="AR59" s="278"/>
      <c r="AS59" s="168">
        <f t="shared" ref="AS59:BC59" si="19">IF(SUM(AS9:AS53)=0,"",SUM(AS9:AS53))</f>
        <v>2948</v>
      </c>
      <c r="AT59" s="168"/>
      <c r="AU59" s="278"/>
      <c r="AV59" s="278"/>
      <c r="AW59" s="278"/>
      <c r="AX59" s="168">
        <f t="shared" si="19"/>
        <v>2680</v>
      </c>
      <c r="AY59" s="168"/>
      <c r="AZ59" s="278"/>
      <c r="BA59" s="278"/>
      <c r="BB59" s="278"/>
      <c r="BC59" s="168" t="str">
        <f t="shared" si="19"/>
        <v/>
      </c>
      <c r="BD59" s="152"/>
      <c r="BE59" s="278"/>
      <c r="BF59" s="278"/>
      <c r="BG59" s="278"/>
      <c r="BH59" s="168">
        <f t="shared" ref="BH59" si="20">IF(SUM(BH9:BH53)=0,"",SUM(BH9:BH53))</f>
        <v>3106</v>
      </c>
      <c r="BI59" s="152"/>
      <c r="BJ59" s="278"/>
      <c r="BK59" s="278"/>
      <c r="BL59" s="278"/>
      <c r="BM59" s="168" t="str">
        <f t="shared" ref="BM59" si="21">IF(SUM(BM9:BM53)=0,"",SUM(BM9:BM53))</f>
        <v/>
      </c>
      <c r="BN59" s="152"/>
      <c r="BO59" s="278"/>
      <c r="BP59" s="278"/>
      <c r="BQ59" s="278"/>
      <c r="BR59" s="168" t="str">
        <f t="shared" ref="BR59" si="22">IF(SUM(BR9:BR53)=0,"",SUM(BR9:BR53))</f>
        <v/>
      </c>
      <c r="BS59" s="152"/>
      <c r="BT59" s="278"/>
      <c r="BU59" s="278"/>
      <c r="BV59" s="278"/>
      <c r="BW59" s="168" t="str">
        <f t="shared" ref="BW59" si="23">IF(SUM(BW9:BW53)=0,"",SUM(BW9:BW53))</f>
        <v/>
      </c>
      <c r="BX59" s="152"/>
      <c r="BY59" s="278"/>
      <c r="BZ59" s="278"/>
      <c r="CA59" s="278"/>
      <c r="CB59" s="168" t="str">
        <f t="shared" ref="CB59" si="24">IF(SUM(CB9:CB53)=0,"",SUM(CB9:CB53))</f>
        <v/>
      </c>
      <c r="CC59" s="152"/>
      <c r="CD59" s="278"/>
      <c r="CE59" s="278"/>
      <c r="CF59" s="278"/>
      <c r="CG59" s="168" t="str">
        <f t="shared" ref="CG59" si="25">IF(SUM(CG9:CG53)=0,"",SUM(CG9:CG53))</f>
        <v/>
      </c>
      <c r="CH59" s="152"/>
      <c r="CI59" s="278"/>
      <c r="CJ59" s="278"/>
      <c r="CK59" s="278"/>
      <c r="CL59" s="168" t="str">
        <f t="shared" ref="CL59" si="26">IF(SUM(CL9:CL53)=0,"",SUM(CL9:CL53))</f>
        <v/>
      </c>
      <c r="CM59" s="152"/>
      <c r="CN59" s="278"/>
      <c r="CO59" s="278"/>
      <c r="CP59" s="278"/>
      <c r="CQ59" s="168" t="str">
        <f t="shared" ref="CQ59" si="27">IF(SUM(CQ9:CQ53)=0,"",SUM(CQ9:CQ53))</f>
        <v/>
      </c>
      <c r="CR59" s="152"/>
      <c r="CS59" s="278"/>
      <c r="CT59" s="278"/>
      <c r="CU59" s="278"/>
      <c r="CV59" s="168" t="str">
        <f t="shared" ref="CV59" si="28">IF(SUM(CV9:CV53)=0,"",SUM(CV9:CV53))</f>
        <v/>
      </c>
      <c r="CW59" s="152"/>
      <c r="CX59" s="278"/>
      <c r="CY59" s="278"/>
      <c r="CZ59" s="278"/>
      <c r="DA59" s="168" t="str">
        <f t="shared" ref="DA59" si="29">IF(SUM(DA9:DA53)=0,"",SUM(DA9:DA53))</f>
        <v/>
      </c>
      <c r="DB59" s="152"/>
      <c r="DC59" s="314">
        <f>IF(SUM(DC9:DC53)=0,"",SUM(DC9:DC53))</f>
        <v>29510</v>
      </c>
      <c r="DD59" s="315"/>
      <c r="DE59" s="309"/>
      <c r="DF59" s="309"/>
      <c r="DH59" s="14"/>
      <c r="DI59" s="14"/>
      <c r="DJ59" s="14"/>
      <c r="DK59" s="14"/>
      <c r="DL59" s="14"/>
      <c r="DM59" s="14"/>
      <c r="DN59" s="14"/>
      <c r="DO59" s="14"/>
      <c r="DP59" s="14"/>
      <c r="DQ59" s="14"/>
      <c r="DR59" s="14"/>
      <c r="DS59" s="14"/>
      <c r="DT59" s="14"/>
      <c r="DU59" s="14"/>
      <c r="DV59" s="14"/>
      <c r="DW59" s="14"/>
      <c r="DX59" s="14"/>
      <c r="DY59" s="14"/>
    </row>
    <row r="60" spans="1:129" s="102" customFormat="1" ht="17.25" customHeight="1" x14ac:dyDescent="0.35">
      <c r="A60" s="783" t="s">
        <v>83</v>
      </c>
      <c r="B60" s="783"/>
      <c r="C60" s="783"/>
      <c r="D60" s="783"/>
      <c r="E60" s="783"/>
      <c r="F60" s="783"/>
      <c r="G60" s="278"/>
      <c r="H60" s="278"/>
      <c r="I60" s="278"/>
      <c r="J60" s="152">
        <f t="shared" ref="J60" si="30">IF(J59="","",MIN(J9:J53))</f>
        <v>76</v>
      </c>
      <c r="K60" s="152"/>
      <c r="L60" s="278"/>
      <c r="M60" s="278"/>
      <c r="N60" s="278"/>
      <c r="O60" s="152">
        <f t="shared" ref="O60" si="31">IF(O59="","",MIN(O9:O53))</f>
        <v>57</v>
      </c>
      <c r="P60" s="152"/>
      <c r="Q60" s="278"/>
      <c r="R60" s="278"/>
      <c r="S60" s="278"/>
      <c r="T60" s="152">
        <f t="shared" ref="T60" si="32">IF(T59="","",MIN(T9:T53))</f>
        <v>68</v>
      </c>
      <c r="U60" s="152"/>
      <c r="V60" s="278"/>
      <c r="W60" s="278"/>
      <c r="X60" s="278"/>
      <c r="Y60" s="152">
        <f t="shared" ref="Y60" si="33">IF(Y59="","",MIN(Y9:Y53))</f>
        <v>65</v>
      </c>
      <c r="Z60" s="152"/>
      <c r="AA60" s="278"/>
      <c r="AB60" s="278"/>
      <c r="AC60" s="278"/>
      <c r="AD60" s="152">
        <f t="shared" ref="AD60" si="34">IF(AD59="","",MIN(AD9:AD53))</f>
        <v>70</v>
      </c>
      <c r="AE60" s="152"/>
      <c r="AF60" s="278"/>
      <c r="AG60" s="278"/>
      <c r="AH60" s="278"/>
      <c r="AI60" s="152">
        <f t="shared" ref="AI60" si="35">IF(AI59="","",MIN(AI9:AI53))</f>
        <v>86</v>
      </c>
      <c r="AJ60" s="152"/>
      <c r="AK60" s="278"/>
      <c r="AL60" s="278"/>
      <c r="AM60" s="278"/>
      <c r="AN60" s="152">
        <f t="shared" ref="AN60" si="36">IF(AN59="","",MIN(AN9:AN53))</f>
        <v>75</v>
      </c>
      <c r="AO60" s="152"/>
      <c r="AP60" s="278"/>
      <c r="AQ60" s="278"/>
      <c r="AR60" s="278"/>
      <c r="AS60" s="152">
        <f t="shared" ref="AS60:AX60" si="37">IF(AS59="","",MIN(AS9:AS53))</f>
        <v>71</v>
      </c>
      <c r="AT60" s="152"/>
      <c r="AU60" s="278"/>
      <c r="AV60" s="278"/>
      <c r="AW60" s="278"/>
      <c r="AX60" s="152">
        <f t="shared" si="37"/>
        <v>60</v>
      </c>
      <c r="AY60" s="152"/>
      <c r="AZ60" s="278"/>
      <c r="BA60" s="278"/>
      <c r="BB60" s="278"/>
      <c r="BC60" s="152" t="str">
        <f>IF(BC59="","",MIN(BC9:BC53))</f>
        <v/>
      </c>
      <c r="BD60" s="152"/>
      <c r="BE60" s="278"/>
      <c r="BF60" s="278"/>
      <c r="BG60" s="278"/>
      <c r="BH60" s="152">
        <f>IF(BH59="","",MIN(BH9:BH53))</f>
        <v>59</v>
      </c>
      <c r="BI60" s="152"/>
      <c r="BJ60" s="278"/>
      <c r="BK60" s="278"/>
      <c r="BL60" s="278"/>
      <c r="BM60" s="152" t="str">
        <f>IF(BM59="","",MIN(BM9:BM53))</f>
        <v/>
      </c>
      <c r="BN60" s="152"/>
      <c r="BO60" s="278"/>
      <c r="BP60" s="278"/>
      <c r="BQ60" s="278"/>
      <c r="BR60" s="152" t="str">
        <f>IF(BR59="","",MIN(BR9:BR53))</f>
        <v/>
      </c>
      <c r="BS60" s="152"/>
      <c r="BT60" s="278"/>
      <c r="BU60" s="278"/>
      <c r="BV60" s="278"/>
      <c r="BW60" s="152" t="str">
        <f>IF(BW59="","",MIN(BW9:BW53))</f>
        <v/>
      </c>
      <c r="BX60" s="152"/>
      <c r="BY60" s="278"/>
      <c r="BZ60" s="278"/>
      <c r="CA60" s="278"/>
      <c r="CB60" s="152" t="str">
        <f>IF(CB59="","",MIN(CB9:CB53))</f>
        <v/>
      </c>
      <c r="CC60" s="152"/>
      <c r="CD60" s="278"/>
      <c r="CE60" s="278"/>
      <c r="CF60" s="278"/>
      <c r="CG60" s="152" t="str">
        <f>IF(CG59="","",MIN(CG9:CG53))</f>
        <v/>
      </c>
      <c r="CH60" s="152"/>
      <c r="CI60" s="278"/>
      <c r="CJ60" s="278"/>
      <c r="CK60" s="278"/>
      <c r="CL60" s="152" t="str">
        <f>IF(CL59="","",MIN(CL9:CL53))</f>
        <v/>
      </c>
      <c r="CM60" s="152"/>
      <c r="CN60" s="278"/>
      <c r="CO60" s="278"/>
      <c r="CP60" s="278"/>
      <c r="CQ60" s="152" t="str">
        <f>IF(CQ59="","",MIN(CQ9:CQ53))</f>
        <v/>
      </c>
      <c r="CR60" s="152"/>
      <c r="CS60" s="278"/>
      <c r="CT60" s="278"/>
      <c r="CU60" s="278"/>
      <c r="CV60" s="152" t="str">
        <f>IF(CV59="","",MIN(CV9:CV53))</f>
        <v/>
      </c>
      <c r="CW60" s="152"/>
      <c r="CX60" s="278"/>
      <c r="CY60" s="278"/>
      <c r="CZ60" s="278"/>
      <c r="DA60" s="152" t="str">
        <f>IF(DA59="","",MIN(DA9:DA53))</f>
        <v/>
      </c>
      <c r="DB60" s="152"/>
      <c r="DC60" s="314">
        <f>IF(DC59="","",MIN(DC9:DC53))</f>
        <v>708</v>
      </c>
      <c r="DD60" s="315"/>
      <c r="DE60" s="309"/>
      <c r="DF60" s="309"/>
      <c r="DH60" s="14"/>
      <c r="DI60" s="14"/>
      <c r="DJ60" s="14"/>
      <c r="DK60" s="14"/>
      <c r="DL60" s="14"/>
      <c r="DM60" s="14"/>
      <c r="DN60" s="14"/>
      <c r="DO60" s="14"/>
      <c r="DP60" s="14"/>
      <c r="DQ60" s="14"/>
      <c r="DR60" s="14"/>
      <c r="DS60" s="14"/>
      <c r="DT60" s="14"/>
      <c r="DU60" s="14"/>
      <c r="DV60" s="14"/>
      <c r="DW60" s="14"/>
      <c r="DX60" s="14"/>
      <c r="DY60" s="14"/>
    </row>
    <row r="61" spans="1:129" s="102" customFormat="1" ht="17.25" customHeight="1" x14ac:dyDescent="0.35">
      <c r="A61" s="783" t="s">
        <v>84</v>
      </c>
      <c r="B61" s="783"/>
      <c r="C61" s="783"/>
      <c r="D61" s="783"/>
      <c r="E61" s="783"/>
      <c r="F61" s="783"/>
      <c r="G61" s="278"/>
      <c r="H61" s="278"/>
      <c r="I61" s="278"/>
      <c r="J61" s="152">
        <f t="shared" ref="J61" si="38">IF(J59="","",MAX(J9:J53))</f>
        <v>100</v>
      </c>
      <c r="K61" s="152"/>
      <c r="L61" s="278"/>
      <c r="M61" s="278"/>
      <c r="N61" s="278"/>
      <c r="O61" s="152">
        <f t="shared" ref="O61" si="39">IF(O59="","",MAX(O9:O53))</f>
        <v>95</v>
      </c>
      <c r="P61" s="152"/>
      <c r="Q61" s="278"/>
      <c r="R61" s="278"/>
      <c r="S61" s="278"/>
      <c r="T61" s="152">
        <f t="shared" ref="T61" si="40">IF(T59="","",MAX(T9:T53))</f>
        <v>92</v>
      </c>
      <c r="U61" s="152"/>
      <c r="V61" s="278"/>
      <c r="W61" s="278"/>
      <c r="X61" s="278"/>
      <c r="Y61" s="152">
        <f t="shared" ref="Y61" si="41">IF(Y59="","",MAX(Y9:Y53))</f>
        <v>96</v>
      </c>
      <c r="Z61" s="152"/>
      <c r="AA61" s="278"/>
      <c r="AB61" s="278"/>
      <c r="AC61" s="278"/>
      <c r="AD61" s="152">
        <f t="shared" ref="AD61" si="42">IF(AD59="","",MAX(AD9:AD53))</f>
        <v>97</v>
      </c>
      <c r="AE61" s="152"/>
      <c r="AF61" s="278"/>
      <c r="AG61" s="278"/>
      <c r="AH61" s="278"/>
      <c r="AI61" s="152">
        <f t="shared" ref="AI61" si="43">IF(AI59="","",MAX(AI9:AI53))</f>
        <v>98</v>
      </c>
      <c r="AJ61" s="152"/>
      <c r="AK61" s="278"/>
      <c r="AL61" s="278"/>
      <c r="AM61" s="278"/>
      <c r="AN61" s="152">
        <f t="shared" ref="AN61" si="44">IF(AN59="","",MAX(AN9:AN53))</f>
        <v>88</v>
      </c>
      <c r="AO61" s="152"/>
      <c r="AP61" s="278"/>
      <c r="AQ61" s="278"/>
      <c r="AR61" s="278"/>
      <c r="AS61" s="152">
        <f t="shared" ref="AS61:AX61" si="45">IF(AS59="","",MAX(AS9:AS53))</f>
        <v>92</v>
      </c>
      <c r="AT61" s="152"/>
      <c r="AU61" s="278"/>
      <c r="AV61" s="278"/>
      <c r="AW61" s="278"/>
      <c r="AX61" s="152">
        <f t="shared" si="45"/>
        <v>100</v>
      </c>
      <c r="AY61" s="152"/>
      <c r="AZ61" s="278"/>
      <c r="BA61" s="278"/>
      <c r="BB61" s="278"/>
      <c r="BC61" s="152" t="str">
        <f>IF(BC59="","",MAX(BC9:BC53))</f>
        <v/>
      </c>
      <c r="BD61" s="152"/>
      <c r="BE61" s="278"/>
      <c r="BF61" s="278"/>
      <c r="BG61" s="278"/>
      <c r="BH61" s="152">
        <f>IF(BH59="","",MAX(BH9:BH53))</f>
        <v>100</v>
      </c>
      <c r="BI61" s="152"/>
      <c r="BJ61" s="278"/>
      <c r="BK61" s="278"/>
      <c r="BL61" s="278"/>
      <c r="BM61" s="152" t="str">
        <f>IF(BM59="","",MAX(BM9:BM53))</f>
        <v/>
      </c>
      <c r="BN61" s="152"/>
      <c r="BO61" s="278"/>
      <c r="BP61" s="278"/>
      <c r="BQ61" s="278"/>
      <c r="BR61" s="152" t="str">
        <f>IF(BR59="","",MAX(BR9:BR53))</f>
        <v/>
      </c>
      <c r="BS61" s="152"/>
      <c r="BT61" s="278"/>
      <c r="BU61" s="278"/>
      <c r="BV61" s="278"/>
      <c r="BW61" s="152" t="str">
        <f>IF(BW59="","",MAX(BW9:BW53))</f>
        <v/>
      </c>
      <c r="BX61" s="152"/>
      <c r="BY61" s="278"/>
      <c r="BZ61" s="278"/>
      <c r="CA61" s="278"/>
      <c r="CB61" s="152" t="str">
        <f>IF(CB59="","",MAX(CB9:CB53))</f>
        <v/>
      </c>
      <c r="CC61" s="152"/>
      <c r="CD61" s="278"/>
      <c r="CE61" s="278"/>
      <c r="CF61" s="278"/>
      <c r="CG61" s="152" t="str">
        <f>IF(CG59="","",MAX(CG9:CG53))</f>
        <v/>
      </c>
      <c r="CH61" s="152"/>
      <c r="CI61" s="278"/>
      <c r="CJ61" s="278"/>
      <c r="CK61" s="278"/>
      <c r="CL61" s="152" t="str">
        <f>IF(CL59="","",MAX(CL9:CL53))</f>
        <v/>
      </c>
      <c r="CM61" s="152"/>
      <c r="CN61" s="278"/>
      <c r="CO61" s="278"/>
      <c r="CP61" s="278"/>
      <c r="CQ61" s="152" t="str">
        <f>IF(CQ59="","",MAX(CQ9:CQ53))</f>
        <v/>
      </c>
      <c r="CR61" s="152"/>
      <c r="CS61" s="278"/>
      <c r="CT61" s="278"/>
      <c r="CU61" s="278"/>
      <c r="CV61" s="152" t="str">
        <f>IF(CV59="","",MAX(CV9:CV53))</f>
        <v/>
      </c>
      <c r="CW61" s="152"/>
      <c r="CX61" s="278"/>
      <c r="CY61" s="278"/>
      <c r="CZ61" s="278"/>
      <c r="DA61" s="152" t="str">
        <f>IF(DA59="","",MAX(DA9:DA53))</f>
        <v/>
      </c>
      <c r="DB61" s="152"/>
      <c r="DC61" s="168">
        <f>IF(DC59="","",MAX(DC9:DC53))</f>
        <v>915</v>
      </c>
      <c r="DD61" s="315"/>
      <c r="DE61" s="309"/>
      <c r="DF61" s="309"/>
      <c r="DH61" s="14"/>
      <c r="DI61" s="14"/>
      <c r="DJ61" s="14"/>
      <c r="DK61" s="14"/>
      <c r="DL61" s="14"/>
      <c r="DM61" s="14"/>
      <c r="DN61" s="14"/>
      <c r="DO61" s="14"/>
      <c r="DP61" s="14"/>
      <c r="DQ61" s="14"/>
      <c r="DR61" s="14"/>
      <c r="DS61" s="14"/>
      <c r="DT61" s="14"/>
      <c r="DU61" s="14"/>
      <c r="DV61" s="14"/>
      <c r="DW61" s="14"/>
      <c r="DX61" s="14"/>
      <c r="DY61" s="14"/>
    </row>
    <row r="62" spans="1:129" s="102" customFormat="1" ht="17.25" customHeight="1" x14ac:dyDescent="0.35">
      <c r="A62" s="783" t="s">
        <v>85</v>
      </c>
      <c r="B62" s="783"/>
      <c r="C62" s="783"/>
      <c r="D62" s="783"/>
      <c r="E62" s="783"/>
      <c r="F62" s="783"/>
      <c r="G62" s="278"/>
      <c r="H62" s="278"/>
      <c r="I62" s="278"/>
      <c r="J62" s="152">
        <f t="shared" ref="J62" si="46">IF(J59="","",AVERAGE(J9:J53))</f>
        <v>88.694444444444443</v>
      </c>
      <c r="K62" s="152"/>
      <c r="L62" s="278"/>
      <c r="M62" s="278"/>
      <c r="N62" s="278"/>
      <c r="O62" s="151">
        <f t="shared" ref="O62" si="47">IF(O59="","",AVERAGE(O9:O53))</f>
        <v>72.25</v>
      </c>
      <c r="P62" s="151"/>
      <c r="Q62" s="278"/>
      <c r="R62" s="278"/>
      <c r="S62" s="278"/>
      <c r="T62" s="151">
        <f t="shared" ref="T62" si="48">IF(T59="","",AVERAGE(T9:T53))</f>
        <v>78.194444444444443</v>
      </c>
      <c r="U62" s="151"/>
      <c r="V62" s="278"/>
      <c r="W62" s="278"/>
      <c r="X62" s="278"/>
      <c r="Y62" s="152">
        <f t="shared" ref="Y62" si="49">IF(Y59="","",AVERAGE(Y9:Y53))</f>
        <v>80.805555555555557</v>
      </c>
      <c r="Z62" s="152"/>
      <c r="AA62" s="278"/>
      <c r="AB62" s="278"/>
      <c r="AC62" s="278"/>
      <c r="AD62" s="151">
        <f t="shared" ref="AD62" si="50">IF(AD59="","",AVERAGE(AD9:AD53))</f>
        <v>82.555555555555557</v>
      </c>
      <c r="AE62" s="151"/>
      <c r="AF62" s="278"/>
      <c r="AG62" s="278"/>
      <c r="AH62" s="278"/>
      <c r="AI62" s="151">
        <f t="shared" ref="AI62" si="51">IF(AI59="","",AVERAGE(AI9:AI53))</f>
        <v>91.916666666666671</v>
      </c>
      <c r="AJ62" s="151"/>
      <c r="AK62" s="278"/>
      <c r="AL62" s="278"/>
      <c r="AM62" s="278"/>
      <c r="AN62" s="151">
        <f t="shared" ref="AN62" si="52">IF(AN59="","",AVERAGE(AN9:AN53))</f>
        <v>82.694444444444443</v>
      </c>
      <c r="AO62" s="151"/>
      <c r="AP62" s="278"/>
      <c r="AQ62" s="278"/>
      <c r="AR62" s="278"/>
      <c r="AS62" s="151">
        <f t="shared" ref="AS62:BC62" si="53">IF(AS59="","",AVERAGE(AS9:AS53))</f>
        <v>81.888888888888886</v>
      </c>
      <c r="AT62" s="151"/>
      <c r="AU62" s="278"/>
      <c r="AV62" s="278"/>
      <c r="AW62" s="278"/>
      <c r="AX62" s="152">
        <f t="shared" si="53"/>
        <v>74.444444444444443</v>
      </c>
      <c r="AY62" s="152"/>
      <c r="AZ62" s="278"/>
      <c r="BA62" s="278"/>
      <c r="BB62" s="278"/>
      <c r="BC62" s="152" t="str">
        <f t="shared" si="53"/>
        <v/>
      </c>
      <c r="BD62" s="152"/>
      <c r="BE62" s="278"/>
      <c r="BF62" s="278"/>
      <c r="BG62" s="278"/>
      <c r="BH62" s="152">
        <f t="shared" ref="BH62" si="54">IF(BH59="","",AVERAGE(BH9:BH53))</f>
        <v>86.277777777777771</v>
      </c>
      <c r="BI62" s="152"/>
      <c r="BJ62" s="278"/>
      <c r="BK62" s="278"/>
      <c r="BL62" s="278"/>
      <c r="BM62" s="152" t="str">
        <f t="shared" ref="BM62" si="55">IF(BM59="","",AVERAGE(BM9:BM53))</f>
        <v/>
      </c>
      <c r="BN62" s="152"/>
      <c r="BO62" s="278"/>
      <c r="BP62" s="278"/>
      <c r="BQ62" s="278"/>
      <c r="BR62" s="152" t="str">
        <f t="shared" ref="BR62" si="56">IF(BR59="","",AVERAGE(BR9:BR53))</f>
        <v/>
      </c>
      <c r="BS62" s="152"/>
      <c r="BT62" s="278"/>
      <c r="BU62" s="278"/>
      <c r="BV62" s="278"/>
      <c r="BW62" s="152" t="str">
        <f t="shared" ref="BW62" si="57">IF(BW59="","",AVERAGE(BW9:BW53))</f>
        <v/>
      </c>
      <c r="BX62" s="152"/>
      <c r="BY62" s="278"/>
      <c r="BZ62" s="278"/>
      <c r="CA62" s="278"/>
      <c r="CB62" s="152" t="str">
        <f t="shared" ref="CB62" si="58">IF(CB59="","",AVERAGE(CB9:CB53))</f>
        <v/>
      </c>
      <c r="CC62" s="152"/>
      <c r="CD62" s="278"/>
      <c r="CE62" s="278"/>
      <c r="CF62" s="278"/>
      <c r="CG62" s="152" t="str">
        <f t="shared" ref="CG62" si="59">IF(CG59="","",AVERAGE(CG9:CG53))</f>
        <v/>
      </c>
      <c r="CH62" s="152"/>
      <c r="CI62" s="278"/>
      <c r="CJ62" s="278"/>
      <c r="CK62" s="278"/>
      <c r="CL62" s="152" t="str">
        <f t="shared" ref="CL62" si="60">IF(CL59="","",AVERAGE(CL9:CL53))</f>
        <v/>
      </c>
      <c r="CM62" s="152"/>
      <c r="CN62" s="278"/>
      <c r="CO62" s="278"/>
      <c r="CP62" s="278"/>
      <c r="CQ62" s="152" t="str">
        <f t="shared" ref="CQ62" si="61">IF(CQ59="","",AVERAGE(CQ9:CQ53))</f>
        <v/>
      </c>
      <c r="CR62" s="152"/>
      <c r="CS62" s="278"/>
      <c r="CT62" s="278"/>
      <c r="CU62" s="278"/>
      <c r="CV62" s="152" t="str">
        <f t="shared" ref="CV62" si="62">IF(CV59="","",AVERAGE(CV9:CV53))</f>
        <v/>
      </c>
      <c r="CW62" s="152"/>
      <c r="CX62" s="278"/>
      <c r="CY62" s="278"/>
      <c r="CZ62" s="278"/>
      <c r="DA62" s="152" t="str">
        <f t="shared" ref="DA62" si="63">IF(DA59="","",AVERAGE(DA9:DA53))</f>
        <v/>
      </c>
      <c r="DB62" s="152"/>
      <c r="DC62" s="314">
        <f>IF(DC59="","",AVERAGE(DC9:DC53))</f>
        <v>819.72222222222217</v>
      </c>
      <c r="DD62" s="315"/>
      <c r="DE62" s="309"/>
      <c r="DF62" s="309"/>
      <c r="DH62" s="14"/>
      <c r="DI62" s="14"/>
      <c r="DJ62" s="14"/>
      <c r="DK62" s="14"/>
      <c r="DL62" s="14"/>
      <c r="DM62" s="14"/>
      <c r="DN62" s="14"/>
      <c r="DO62" s="14"/>
      <c r="DP62" s="14"/>
      <c r="DQ62" s="14"/>
      <c r="DR62" s="14"/>
      <c r="DS62" s="14"/>
      <c r="DT62" s="14"/>
      <c r="DU62" s="14"/>
      <c r="DV62" s="14"/>
      <c r="DW62" s="14"/>
      <c r="DX62" s="14"/>
      <c r="DY62" s="14"/>
    </row>
    <row r="63" spans="1:129" s="116" customFormat="1" ht="17.25" customHeight="1" x14ac:dyDescent="0.35">
      <c r="A63" s="783" t="s">
        <v>86</v>
      </c>
      <c r="B63" s="783"/>
      <c r="C63" s="783"/>
      <c r="D63" s="783"/>
      <c r="E63" s="783"/>
      <c r="F63" s="783"/>
      <c r="G63" s="278"/>
      <c r="H63" s="278"/>
      <c r="I63" s="278"/>
      <c r="J63" s="151" t="e">
        <f t="shared" ref="J63" si="64">IF(J59="","",(J62*100)/J8)</f>
        <v>#VALUE!</v>
      </c>
      <c r="K63" s="151"/>
      <c r="L63" s="278"/>
      <c r="M63" s="278"/>
      <c r="N63" s="278"/>
      <c r="O63" s="151" t="e">
        <f t="shared" ref="O63" si="65">IF(O59="","",(O62*100)/O8)</f>
        <v>#VALUE!</v>
      </c>
      <c r="P63" s="151"/>
      <c r="Q63" s="278"/>
      <c r="R63" s="278"/>
      <c r="S63" s="278"/>
      <c r="T63" s="151" t="e">
        <f t="shared" ref="T63" si="66">IF(T59="","",(T62*100)/T8)</f>
        <v>#VALUE!</v>
      </c>
      <c r="U63" s="151"/>
      <c r="V63" s="278"/>
      <c r="W63" s="278"/>
      <c r="X63" s="278"/>
      <c r="Y63" s="151" t="e">
        <f t="shared" ref="Y63" si="67">IF(Y59="","",(Y62*100)/Y8)</f>
        <v>#VALUE!</v>
      </c>
      <c r="Z63" s="151"/>
      <c r="AA63" s="278"/>
      <c r="AB63" s="278"/>
      <c r="AC63" s="278"/>
      <c r="AD63" s="151" t="e">
        <f t="shared" ref="AD63" si="68">IF(AD59="","",(AD62*100)/AD8)</f>
        <v>#VALUE!</v>
      </c>
      <c r="AE63" s="151"/>
      <c r="AF63" s="278"/>
      <c r="AG63" s="278"/>
      <c r="AH63" s="278"/>
      <c r="AI63" s="151" t="e">
        <f t="shared" ref="AI63" si="69">IF(AI59="","",(AI62*100)/AI8)</f>
        <v>#VALUE!</v>
      </c>
      <c r="AJ63" s="151"/>
      <c r="AK63" s="278"/>
      <c r="AL63" s="278"/>
      <c r="AM63" s="278"/>
      <c r="AN63" s="310" t="e">
        <f t="shared" ref="AN63" si="70">IF(AN59="","",(AN62*100)/AN8)</f>
        <v>#VALUE!</v>
      </c>
      <c r="AO63" s="310"/>
      <c r="AP63" s="278"/>
      <c r="AQ63" s="278"/>
      <c r="AR63" s="278"/>
      <c r="AS63" s="310" t="e">
        <f t="shared" ref="AS63:DC63" si="71">IF(AS59="","",(AS62*100)/AS8)</f>
        <v>#VALUE!</v>
      </c>
      <c r="AT63" s="310"/>
      <c r="AU63" s="278"/>
      <c r="AV63" s="278"/>
      <c r="AW63" s="278"/>
      <c r="AX63" s="310" t="e">
        <f t="shared" si="71"/>
        <v>#VALUE!</v>
      </c>
      <c r="AY63" s="310"/>
      <c r="AZ63" s="278"/>
      <c r="BA63" s="278"/>
      <c r="BB63" s="278"/>
      <c r="BC63" s="151" t="str">
        <f t="shared" si="71"/>
        <v/>
      </c>
      <c r="BD63" s="151"/>
      <c r="BE63" s="278"/>
      <c r="BF63" s="278"/>
      <c r="BG63" s="278"/>
      <c r="BH63" s="151" t="e">
        <f t="shared" ref="BH63" si="72">IF(BH59="","",(BH62*100)/BH8)</f>
        <v>#VALUE!</v>
      </c>
      <c r="BI63" s="151"/>
      <c r="BJ63" s="278"/>
      <c r="BK63" s="278"/>
      <c r="BL63" s="278"/>
      <c r="BM63" s="151" t="str">
        <f t="shared" ref="BM63" si="73">IF(BM59="","",(BM62*100)/BM8)</f>
        <v/>
      </c>
      <c r="BN63" s="151"/>
      <c r="BO63" s="278"/>
      <c r="BP63" s="278"/>
      <c r="BQ63" s="278"/>
      <c r="BR63" s="151" t="str">
        <f t="shared" ref="BR63" si="74">IF(BR59="","",(BR62*100)/BR8)</f>
        <v/>
      </c>
      <c r="BS63" s="151"/>
      <c r="BT63" s="278"/>
      <c r="BU63" s="278"/>
      <c r="BV63" s="278"/>
      <c r="BW63" s="151" t="str">
        <f t="shared" ref="BW63" si="75">IF(BW59="","",(BW62*100)/BW8)</f>
        <v/>
      </c>
      <c r="BX63" s="151"/>
      <c r="BY63" s="278"/>
      <c r="BZ63" s="278"/>
      <c r="CA63" s="278"/>
      <c r="CB63" s="151" t="str">
        <f t="shared" ref="CB63" si="76">IF(CB59="","",(CB62*100)/CB8)</f>
        <v/>
      </c>
      <c r="CC63" s="151"/>
      <c r="CD63" s="278"/>
      <c r="CE63" s="278"/>
      <c r="CF63" s="278"/>
      <c r="CG63" s="151" t="str">
        <f t="shared" ref="CG63" si="77">IF(CG59="","",(CG62*100)/CG8)</f>
        <v/>
      </c>
      <c r="CH63" s="151"/>
      <c r="CI63" s="278"/>
      <c r="CJ63" s="278"/>
      <c r="CK63" s="278"/>
      <c r="CL63" s="151" t="str">
        <f t="shared" ref="CL63" si="78">IF(CL59="","",(CL62*100)/CL8)</f>
        <v/>
      </c>
      <c r="CM63" s="151"/>
      <c r="CN63" s="278"/>
      <c r="CO63" s="278"/>
      <c r="CP63" s="278"/>
      <c r="CQ63" s="151" t="str">
        <f t="shared" ref="CQ63" si="79">IF(CQ59="","",(CQ62*100)/CQ8)</f>
        <v/>
      </c>
      <c r="CR63" s="151"/>
      <c r="CS63" s="278"/>
      <c r="CT63" s="278"/>
      <c r="CU63" s="278"/>
      <c r="CV63" s="151" t="str">
        <f t="shared" ref="CV63" si="80">IF(CV59="","",(CV62*100)/CV8)</f>
        <v/>
      </c>
      <c r="CW63" s="151"/>
      <c r="CX63" s="278"/>
      <c r="CY63" s="278"/>
      <c r="CZ63" s="278"/>
      <c r="DA63" s="151" t="str">
        <f t="shared" ref="DA63" si="81">IF(DA59="","",(DA62*100)/DA8)</f>
        <v/>
      </c>
      <c r="DB63" s="151"/>
      <c r="DC63" s="168">
        <f t="shared" si="71"/>
        <v>81.972222222222214</v>
      </c>
      <c r="DD63" s="312"/>
      <c r="DE63" s="312"/>
      <c r="DF63" s="312"/>
      <c r="DH63" s="14"/>
      <c r="DI63" s="14"/>
      <c r="DJ63" s="14"/>
      <c r="DK63" s="14"/>
      <c r="DL63" s="14"/>
      <c r="DM63" s="14"/>
      <c r="DN63" s="14"/>
      <c r="DO63" s="14"/>
      <c r="DP63" s="14"/>
      <c r="DQ63" s="14"/>
      <c r="DR63" s="14"/>
      <c r="DS63" s="14"/>
      <c r="DT63" s="14"/>
      <c r="DU63" s="14"/>
      <c r="DV63" s="14"/>
      <c r="DW63" s="14"/>
      <c r="DX63" s="14"/>
      <c r="DY63" s="14"/>
    </row>
    <row r="64" spans="1:129" s="116" customFormat="1" ht="17.25" customHeight="1" x14ac:dyDescent="0.35">
      <c r="A64" s="782"/>
      <c r="B64" s="782"/>
      <c r="C64" s="782"/>
      <c r="D64" s="782"/>
      <c r="E64" s="782"/>
      <c r="F64" s="782"/>
      <c r="G64" s="782"/>
      <c r="H64" s="782"/>
      <c r="I64" s="782"/>
      <c r="J64" s="782"/>
      <c r="K64" s="782"/>
      <c r="L64" s="782"/>
      <c r="M64" s="782"/>
      <c r="N64" s="782"/>
      <c r="O64" s="782"/>
      <c r="P64" s="782"/>
      <c r="Q64" s="782"/>
      <c r="R64" s="782"/>
      <c r="S64" s="782"/>
      <c r="T64" s="782"/>
      <c r="U64" s="782"/>
      <c r="V64" s="782"/>
      <c r="W64" s="782"/>
      <c r="X64" s="782"/>
      <c r="Y64" s="782"/>
      <c r="Z64" s="782"/>
      <c r="AA64" s="782"/>
      <c r="AB64" s="782"/>
      <c r="AC64" s="782"/>
      <c r="AD64" s="782"/>
      <c r="AE64" s="782"/>
      <c r="AF64" s="782"/>
      <c r="AG64" s="782"/>
      <c r="AH64" s="782"/>
      <c r="AI64" s="782"/>
      <c r="AJ64" s="782"/>
      <c r="AK64" s="782"/>
      <c r="AL64" s="782"/>
      <c r="AM64" s="782"/>
      <c r="AN64" s="782"/>
      <c r="AO64" s="782"/>
      <c r="AP64" s="782"/>
      <c r="AQ64" s="782"/>
      <c r="AR64" s="782"/>
      <c r="AS64" s="782"/>
      <c r="AT64" s="782"/>
      <c r="AU64" s="782"/>
      <c r="AV64" s="782"/>
      <c r="AW64" s="782"/>
      <c r="AX64" s="782"/>
      <c r="AY64" s="782"/>
      <c r="AZ64" s="782"/>
      <c r="BA64" s="782"/>
      <c r="BB64" s="782"/>
      <c r="BC64" s="782"/>
      <c r="BD64" s="782"/>
      <c r="BE64" s="782"/>
      <c r="BF64" s="782"/>
      <c r="BG64" s="782"/>
      <c r="BH64" s="782"/>
      <c r="BI64" s="782"/>
      <c r="BJ64" s="782"/>
      <c r="BK64" s="782"/>
      <c r="BL64" s="782"/>
      <c r="BM64" s="782"/>
      <c r="BN64" s="782"/>
      <c r="BO64" s="782"/>
      <c r="BP64" s="782"/>
      <c r="BQ64" s="782"/>
      <c r="BR64" s="782"/>
      <c r="BS64" s="782"/>
      <c r="BT64" s="782"/>
      <c r="BU64" s="782"/>
      <c r="BV64" s="782"/>
      <c r="BW64" s="782"/>
      <c r="BX64" s="782"/>
      <c r="BY64" s="782"/>
      <c r="BZ64" s="782"/>
      <c r="CA64" s="782"/>
      <c r="CB64" s="782"/>
      <c r="CC64" s="782"/>
      <c r="CD64" s="782"/>
      <c r="CE64" s="782"/>
      <c r="CF64" s="782"/>
      <c r="CG64" s="782"/>
      <c r="CH64" s="782"/>
      <c r="CI64" s="782"/>
      <c r="CJ64" s="782"/>
      <c r="CK64" s="782"/>
      <c r="CL64" s="782"/>
      <c r="CM64" s="782"/>
      <c r="CN64" s="782"/>
      <c r="CO64" s="782"/>
      <c r="CP64" s="782"/>
      <c r="CQ64" s="782"/>
      <c r="CR64" s="782"/>
      <c r="CS64" s="782"/>
      <c r="CT64" s="782"/>
      <c r="CU64" s="782"/>
      <c r="CV64" s="782"/>
      <c r="CW64" s="782"/>
      <c r="CX64" s="782"/>
      <c r="CY64" s="782"/>
      <c r="CZ64" s="782"/>
      <c r="DA64" s="782"/>
      <c r="DB64" s="782"/>
      <c r="DC64" s="782"/>
      <c r="DD64" s="782"/>
      <c r="DE64" s="782"/>
      <c r="DF64" s="144"/>
      <c r="DH64" s="14"/>
      <c r="DI64" s="14"/>
      <c r="DJ64" s="14"/>
      <c r="DK64" s="14"/>
      <c r="DL64" s="14"/>
      <c r="DM64" s="14"/>
      <c r="DN64" s="14"/>
      <c r="DO64" s="14"/>
      <c r="DP64" s="14"/>
      <c r="DQ64" s="14"/>
      <c r="DR64" s="14"/>
      <c r="DS64" s="14"/>
      <c r="DT64" s="14"/>
      <c r="DU64" s="14"/>
      <c r="DV64" s="14"/>
      <c r="DW64" s="14"/>
      <c r="DX64" s="14"/>
      <c r="DY64" s="14"/>
    </row>
    <row r="65" spans="1:129" s="116" customFormat="1" ht="17.25" customHeight="1" x14ac:dyDescent="0.35">
      <c r="A65" s="782"/>
      <c r="B65" s="782"/>
      <c r="C65" s="782"/>
      <c r="D65" s="782"/>
      <c r="E65" s="782"/>
      <c r="F65" s="782"/>
      <c r="G65" s="782"/>
      <c r="H65" s="782"/>
      <c r="I65" s="782"/>
      <c r="J65" s="782"/>
      <c r="K65" s="782"/>
      <c r="L65" s="782"/>
      <c r="M65" s="782"/>
      <c r="N65" s="782"/>
      <c r="O65" s="782"/>
      <c r="P65" s="782"/>
      <c r="Q65" s="782"/>
      <c r="R65" s="782"/>
      <c r="S65" s="782"/>
      <c r="T65" s="782"/>
      <c r="U65" s="782"/>
      <c r="V65" s="782"/>
      <c r="W65" s="782"/>
      <c r="X65" s="782"/>
      <c r="Y65" s="782"/>
      <c r="Z65" s="782"/>
      <c r="AA65" s="782"/>
      <c r="AB65" s="782"/>
      <c r="AC65" s="782"/>
      <c r="AD65" s="782"/>
      <c r="AE65" s="782"/>
      <c r="AF65" s="782"/>
      <c r="AG65" s="782"/>
      <c r="AH65" s="782"/>
      <c r="AI65" s="782"/>
      <c r="AJ65" s="782"/>
      <c r="AK65" s="782"/>
      <c r="AL65" s="782"/>
      <c r="AM65" s="782"/>
      <c r="AN65" s="782"/>
      <c r="AO65" s="782"/>
      <c r="AP65" s="782"/>
      <c r="AQ65" s="782"/>
      <c r="AR65" s="782"/>
      <c r="AS65" s="782"/>
      <c r="AT65" s="782"/>
      <c r="AU65" s="782"/>
      <c r="AV65" s="782"/>
      <c r="AW65" s="782"/>
      <c r="AX65" s="782"/>
      <c r="AY65" s="782"/>
      <c r="AZ65" s="782"/>
      <c r="BA65" s="782"/>
      <c r="BB65" s="782"/>
      <c r="BC65" s="782"/>
      <c r="BD65" s="782"/>
      <c r="BE65" s="782"/>
      <c r="BF65" s="782"/>
      <c r="BG65" s="782"/>
      <c r="BH65" s="782"/>
      <c r="BI65" s="782"/>
      <c r="BJ65" s="782"/>
      <c r="BK65" s="782"/>
      <c r="BL65" s="782"/>
      <c r="BM65" s="782"/>
      <c r="BN65" s="782"/>
      <c r="BO65" s="782"/>
      <c r="BP65" s="782"/>
      <c r="BQ65" s="782"/>
      <c r="BR65" s="782"/>
      <c r="BS65" s="782"/>
      <c r="BT65" s="782"/>
      <c r="BU65" s="782"/>
      <c r="BV65" s="782"/>
      <c r="BW65" s="782"/>
      <c r="BX65" s="782"/>
      <c r="BY65" s="782"/>
      <c r="BZ65" s="782"/>
      <c r="CA65" s="782"/>
      <c r="CB65" s="782"/>
      <c r="CC65" s="782"/>
      <c r="CD65" s="782"/>
      <c r="CE65" s="782"/>
      <c r="CF65" s="782"/>
      <c r="CG65" s="782"/>
      <c r="CH65" s="782"/>
      <c r="CI65" s="782"/>
      <c r="CJ65" s="782"/>
      <c r="CK65" s="782"/>
      <c r="CL65" s="782"/>
      <c r="CM65" s="782"/>
      <c r="CN65" s="782"/>
      <c r="CO65" s="782"/>
      <c r="CP65" s="782"/>
      <c r="CQ65" s="782"/>
      <c r="CR65" s="782"/>
      <c r="CS65" s="782"/>
      <c r="CT65" s="782"/>
      <c r="CU65" s="782"/>
      <c r="CV65" s="782"/>
      <c r="CW65" s="782"/>
      <c r="CX65" s="782"/>
      <c r="CY65" s="782"/>
      <c r="CZ65" s="782"/>
      <c r="DA65" s="782"/>
      <c r="DB65" s="782"/>
      <c r="DC65" s="782"/>
      <c r="DD65" s="782"/>
      <c r="DE65" s="782"/>
      <c r="DF65" s="144"/>
      <c r="DH65" s="14"/>
      <c r="DI65" s="14"/>
      <c r="DJ65" s="14"/>
      <c r="DK65" s="14"/>
      <c r="DL65" s="14"/>
      <c r="DM65" s="14"/>
      <c r="DN65" s="14"/>
      <c r="DO65" s="14"/>
      <c r="DP65" s="14"/>
      <c r="DQ65" s="14"/>
      <c r="DR65" s="14"/>
      <c r="DS65" s="14"/>
      <c r="DT65" s="14"/>
      <c r="DU65" s="14"/>
      <c r="DV65" s="14"/>
      <c r="DW65" s="14"/>
      <c r="DX65" s="14"/>
      <c r="DY65" s="14"/>
    </row>
    <row r="66" spans="1:129" s="116" customFormat="1" ht="17.25" customHeight="1" x14ac:dyDescent="0.35">
      <c r="A66" s="782"/>
      <c r="B66" s="782"/>
      <c r="C66" s="782"/>
      <c r="D66" s="782"/>
      <c r="E66" s="782"/>
      <c r="F66" s="782"/>
      <c r="G66" s="782"/>
      <c r="H66" s="782"/>
      <c r="I66" s="782"/>
      <c r="J66" s="782"/>
      <c r="K66" s="782"/>
      <c r="L66" s="782"/>
      <c r="M66" s="782"/>
      <c r="N66" s="782"/>
      <c r="O66" s="782"/>
      <c r="P66" s="782"/>
      <c r="Q66" s="782"/>
      <c r="R66" s="782"/>
      <c r="S66" s="782"/>
      <c r="T66" s="782"/>
      <c r="U66" s="782"/>
      <c r="V66" s="782"/>
      <c r="W66" s="782"/>
      <c r="X66" s="782"/>
      <c r="Y66" s="782"/>
      <c r="Z66" s="782"/>
      <c r="AA66" s="782"/>
      <c r="AB66" s="782"/>
      <c r="AC66" s="782"/>
      <c r="AD66" s="782"/>
      <c r="AE66" s="782"/>
      <c r="AF66" s="782"/>
      <c r="AG66" s="782"/>
      <c r="AH66" s="782"/>
      <c r="AI66" s="782"/>
      <c r="AJ66" s="782"/>
      <c r="AK66" s="782"/>
      <c r="AL66" s="782"/>
      <c r="AM66" s="782"/>
      <c r="AN66" s="782"/>
      <c r="AO66" s="782"/>
      <c r="AP66" s="782"/>
      <c r="AQ66" s="782"/>
      <c r="AR66" s="782"/>
      <c r="AS66" s="782"/>
      <c r="AT66" s="782"/>
      <c r="AU66" s="782"/>
      <c r="AV66" s="782"/>
      <c r="AW66" s="782"/>
      <c r="AX66" s="782"/>
      <c r="AY66" s="782"/>
      <c r="AZ66" s="782"/>
      <c r="BA66" s="782"/>
      <c r="BB66" s="782"/>
      <c r="BC66" s="782"/>
      <c r="BD66" s="782"/>
      <c r="BE66" s="782"/>
      <c r="BF66" s="782"/>
      <c r="BG66" s="782"/>
      <c r="BH66" s="782"/>
      <c r="BI66" s="782"/>
      <c r="BJ66" s="782"/>
      <c r="BK66" s="782"/>
      <c r="BL66" s="782"/>
      <c r="BM66" s="782"/>
      <c r="BN66" s="782"/>
      <c r="BO66" s="782"/>
      <c r="BP66" s="782"/>
      <c r="BQ66" s="782"/>
      <c r="BR66" s="782"/>
      <c r="BS66" s="782"/>
      <c r="BT66" s="782"/>
      <c r="BU66" s="782"/>
      <c r="BV66" s="782"/>
      <c r="BW66" s="782"/>
      <c r="BX66" s="782"/>
      <c r="BY66" s="782"/>
      <c r="BZ66" s="782"/>
      <c r="CA66" s="782"/>
      <c r="CB66" s="782"/>
      <c r="CC66" s="782"/>
      <c r="CD66" s="782"/>
      <c r="CE66" s="782"/>
      <c r="CF66" s="782"/>
      <c r="CG66" s="782"/>
      <c r="CH66" s="782"/>
      <c r="CI66" s="782"/>
      <c r="CJ66" s="782"/>
      <c r="CK66" s="782"/>
      <c r="CL66" s="782"/>
      <c r="CM66" s="782"/>
      <c r="CN66" s="782"/>
      <c r="CO66" s="782"/>
      <c r="CP66" s="782"/>
      <c r="CQ66" s="782"/>
      <c r="CR66" s="782"/>
      <c r="CS66" s="782"/>
      <c r="CT66" s="782"/>
      <c r="CU66" s="782"/>
      <c r="CV66" s="782"/>
      <c r="CW66" s="782"/>
      <c r="CX66" s="782"/>
      <c r="CY66" s="782"/>
      <c r="CZ66" s="782"/>
      <c r="DA66" s="782"/>
      <c r="DB66" s="782"/>
      <c r="DC66" s="782"/>
      <c r="DD66" s="782"/>
      <c r="DE66" s="782"/>
      <c r="DF66" s="144"/>
      <c r="DH66" s="14"/>
      <c r="DI66" s="14"/>
      <c r="DJ66" s="14"/>
      <c r="DK66" s="14"/>
      <c r="DL66" s="14"/>
      <c r="DM66" s="14"/>
      <c r="DN66" s="14"/>
      <c r="DO66" s="14"/>
      <c r="DP66" s="14"/>
      <c r="DQ66" s="14"/>
      <c r="DR66" s="14"/>
      <c r="DS66" s="14"/>
      <c r="DT66" s="14"/>
      <c r="DU66" s="14"/>
      <c r="DV66" s="14"/>
      <c r="DW66" s="14"/>
      <c r="DX66" s="14"/>
      <c r="DY66" s="14"/>
    </row>
    <row r="67" spans="1:129" s="117" customFormat="1" ht="17.25" customHeight="1" x14ac:dyDescent="0.35">
      <c r="A67" s="782"/>
      <c r="B67" s="782"/>
      <c r="C67" s="782"/>
      <c r="D67" s="782"/>
      <c r="E67" s="782"/>
      <c r="F67" s="782"/>
      <c r="G67" s="782"/>
      <c r="H67" s="782"/>
      <c r="I67" s="782"/>
      <c r="J67" s="782"/>
      <c r="K67" s="782"/>
      <c r="L67" s="782"/>
      <c r="M67" s="782"/>
      <c r="N67" s="782"/>
      <c r="O67" s="782"/>
      <c r="P67" s="782"/>
      <c r="Q67" s="782"/>
      <c r="R67" s="782"/>
      <c r="S67" s="782"/>
      <c r="T67" s="782"/>
      <c r="U67" s="782"/>
      <c r="V67" s="782"/>
      <c r="W67" s="782"/>
      <c r="X67" s="782"/>
      <c r="Y67" s="782"/>
      <c r="Z67" s="782"/>
      <c r="AA67" s="782"/>
      <c r="AB67" s="782"/>
      <c r="AC67" s="782"/>
      <c r="AD67" s="782"/>
      <c r="AE67" s="782"/>
      <c r="AF67" s="782"/>
      <c r="AG67" s="782"/>
      <c r="AH67" s="782"/>
      <c r="AI67" s="782"/>
      <c r="AJ67" s="782"/>
      <c r="AK67" s="782"/>
      <c r="AL67" s="782"/>
      <c r="AM67" s="782"/>
      <c r="AN67" s="782"/>
      <c r="AO67" s="782"/>
      <c r="AP67" s="782"/>
      <c r="AQ67" s="782"/>
      <c r="AR67" s="782"/>
      <c r="AS67" s="782"/>
      <c r="AT67" s="782"/>
      <c r="AU67" s="782"/>
      <c r="AV67" s="782"/>
      <c r="AW67" s="782"/>
      <c r="AX67" s="782"/>
      <c r="AY67" s="782"/>
      <c r="AZ67" s="782"/>
      <c r="BA67" s="782"/>
      <c r="BB67" s="782"/>
      <c r="BC67" s="782"/>
      <c r="BD67" s="782"/>
      <c r="BE67" s="782"/>
      <c r="BF67" s="782"/>
      <c r="BG67" s="782"/>
      <c r="BH67" s="782"/>
      <c r="BI67" s="782"/>
      <c r="BJ67" s="782"/>
      <c r="BK67" s="782"/>
      <c r="BL67" s="782"/>
      <c r="BM67" s="782"/>
      <c r="BN67" s="782"/>
      <c r="BO67" s="782"/>
      <c r="BP67" s="782"/>
      <c r="BQ67" s="782"/>
      <c r="BR67" s="782"/>
      <c r="BS67" s="782"/>
      <c r="BT67" s="782"/>
      <c r="BU67" s="782"/>
      <c r="BV67" s="782"/>
      <c r="BW67" s="782"/>
      <c r="BX67" s="782"/>
      <c r="BY67" s="782"/>
      <c r="BZ67" s="782"/>
      <c r="CA67" s="782"/>
      <c r="CB67" s="782"/>
      <c r="CC67" s="782"/>
      <c r="CD67" s="782"/>
      <c r="CE67" s="782"/>
      <c r="CF67" s="782"/>
      <c r="CG67" s="782"/>
      <c r="CH67" s="782"/>
      <c r="CI67" s="782"/>
      <c r="CJ67" s="782"/>
      <c r="CK67" s="782"/>
      <c r="CL67" s="782"/>
      <c r="CM67" s="782"/>
      <c r="CN67" s="782"/>
      <c r="CO67" s="782"/>
      <c r="CP67" s="782"/>
      <c r="CQ67" s="782"/>
      <c r="CR67" s="782"/>
      <c r="CS67" s="782"/>
      <c r="CT67" s="782"/>
      <c r="CU67" s="782"/>
      <c r="CV67" s="782"/>
      <c r="CW67" s="782"/>
      <c r="CX67" s="782"/>
      <c r="CY67" s="782"/>
      <c r="CZ67" s="782"/>
      <c r="DA67" s="782"/>
      <c r="DB67" s="782"/>
      <c r="DC67" s="782"/>
      <c r="DD67" s="782"/>
      <c r="DE67" s="782"/>
      <c r="DF67" s="144"/>
      <c r="DH67" s="14"/>
      <c r="DI67" s="14"/>
      <c r="DJ67" s="14"/>
      <c r="DK67" s="14"/>
      <c r="DL67" s="14"/>
      <c r="DM67" s="14"/>
      <c r="DN67" s="14"/>
      <c r="DO67" s="14"/>
      <c r="DP67" s="14"/>
      <c r="DQ67" s="14"/>
      <c r="DR67" s="14"/>
      <c r="DS67" s="14"/>
      <c r="DT67" s="14"/>
      <c r="DU67" s="14"/>
      <c r="DV67" s="14"/>
      <c r="DW67" s="14"/>
      <c r="DX67" s="14"/>
      <c r="DY67" s="14"/>
    </row>
    <row r="68" spans="1:129" s="117" customFormat="1" ht="16.5" customHeight="1" x14ac:dyDescent="0.35">
      <c r="A68" s="144"/>
      <c r="B68" s="144"/>
      <c r="C68" s="144"/>
      <c r="D68" s="118"/>
      <c r="E68" s="118"/>
      <c r="F68" s="118"/>
      <c r="G68" s="144"/>
      <c r="H68" s="118"/>
      <c r="I68" s="144"/>
      <c r="J68" s="144"/>
      <c r="K68" s="144"/>
      <c r="L68" s="144"/>
      <c r="M68" s="118"/>
      <c r="N68" s="144"/>
      <c r="O68" s="144"/>
      <c r="P68" s="144"/>
      <c r="Q68" s="144"/>
      <c r="R68" s="118"/>
      <c r="S68" s="144"/>
      <c r="V68" s="144"/>
      <c r="W68" s="118"/>
      <c r="X68" s="144"/>
      <c r="AA68" s="144"/>
      <c r="AB68" s="118"/>
      <c r="AC68" s="144"/>
      <c r="AF68" s="144"/>
      <c r="AG68" s="118"/>
      <c r="AH68" s="144"/>
      <c r="AK68" s="144"/>
      <c r="AL68" s="118"/>
      <c r="AM68" s="144"/>
      <c r="AP68" s="144"/>
      <c r="AQ68" s="118"/>
      <c r="AR68" s="144"/>
      <c r="AU68" s="144"/>
      <c r="AV68" s="118"/>
      <c r="AW68" s="144"/>
      <c r="AZ68" s="144"/>
      <c r="BA68" s="118"/>
      <c r="BB68" s="144"/>
      <c r="BC68" s="144"/>
      <c r="BD68" s="144"/>
      <c r="BE68" s="144"/>
      <c r="BF68" s="118"/>
      <c r="BG68" s="144"/>
      <c r="BH68" s="144"/>
      <c r="BI68" s="144"/>
      <c r="BJ68" s="144"/>
      <c r="BK68" s="118"/>
      <c r="BL68" s="144"/>
      <c r="BM68" s="144"/>
      <c r="BN68" s="144"/>
      <c r="BO68" s="144"/>
      <c r="BP68" s="118"/>
      <c r="BQ68" s="144"/>
      <c r="BR68" s="144"/>
      <c r="BS68" s="144"/>
      <c r="BT68" s="144"/>
      <c r="BU68" s="118"/>
      <c r="BV68" s="144"/>
      <c r="BW68" s="144"/>
      <c r="BX68" s="144"/>
      <c r="BY68" s="144"/>
      <c r="BZ68" s="118"/>
      <c r="CA68" s="144"/>
      <c r="CB68" s="144"/>
      <c r="CC68" s="144"/>
      <c r="CD68" s="144"/>
      <c r="CE68" s="118"/>
      <c r="CF68" s="144"/>
      <c r="CG68" s="144"/>
      <c r="CH68" s="144"/>
      <c r="CI68" s="144"/>
      <c r="CJ68" s="118"/>
      <c r="CK68" s="144"/>
      <c r="CL68" s="144"/>
      <c r="CM68" s="144"/>
      <c r="CN68" s="144"/>
      <c r="CO68" s="118"/>
      <c r="CP68" s="144"/>
      <c r="CQ68" s="144"/>
      <c r="CR68" s="144"/>
      <c r="CS68" s="144"/>
      <c r="CT68" s="118"/>
      <c r="CU68" s="144"/>
      <c r="CV68" s="144"/>
      <c r="CW68" s="144"/>
      <c r="CX68" s="144"/>
      <c r="CY68" s="118"/>
      <c r="CZ68" s="144"/>
      <c r="DA68" s="144"/>
      <c r="DB68" s="144"/>
      <c r="DC68" s="144"/>
      <c r="DD68" s="95"/>
      <c r="DE68" s="95"/>
      <c r="DF68" s="95"/>
      <c r="DH68" s="14"/>
      <c r="DI68" s="14"/>
      <c r="DJ68" s="14"/>
      <c r="DK68" s="14"/>
      <c r="DL68" s="14"/>
      <c r="DM68" s="14"/>
      <c r="DN68" s="14"/>
      <c r="DO68" s="14"/>
      <c r="DP68" s="14"/>
      <c r="DQ68" s="14"/>
      <c r="DR68" s="14"/>
      <c r="DS68" s="14"/>
      <c r="DT68" s="14"/>
      <c r="DU68" s="14"/>
      <c r="DV68" s="14"/>
      <c r="DW68" s="14"/>
      <c r="DX68" s="14"/>
      <c r="DY68" s="14"/>
    </row>
    <row r="69" spans="1:129" s="117" customFormat="1" ht="16.5" customHeight="1" x14ac:dyDescent="0.35">
      <c r="A69" s="144"/>
      <c r="B69" s="144"/>
      <c r="C69" s="144"/>
      <c r="D69" s="118"/>
      <c r="E69" s="118"/>
      <c r="F69" s="118"/>
      <c r="G69" s="144"/>
      <c r="H69" s="118"/>
      <c r="I69" s="144"/>
      <c r="J69" s="144"/>
      <c r="K69" s="144"/>
      <c r="L69" s="144"/>
      <c r="M69" s="118"/>
      <c r="N69" s="144"/>
      <c r="O69" s="144"/>
      <c r="P69" s="144"/>
      <c r="Q69" s="144"/>
      <c r="R69" s="118"/>
      <c r="S69" s="144"/>
      <c r="V69" s="144"/>
      <c r="W69" s="118"/>
      <c r="X69" s="144"/>
      <c r="AA69" s="144"/>
      <c r="AB69" s="118"/>
      <c r="AC69" s="144"/>
      <c r="AF69" s="144"/>
      <c r="AG69" s="118"/>
      <c r="AH69" s="144"/>
      <c r="AK69" s="144"/>
      <c r="AL69" s="118"/>
      <c r="AM69" s="144"/>
      <c r="AP69" s="144"/>
      <c r="AQ69" s="118"/>
      <c r="AR69" s="144"/>
      <c r="AU69" s="144"/>
      <c r="AV69" s="118"/>
      <c r="AW69" s="144"/>
      <c r="AZ69" s="144"/>
      <c r="BA69" s="118"/>
      <c r="BB69" s="144"/>
      <c r="BC69" s="144"/>
      <c r="BD69" s="144"/>
      <c r="BE69" s="144"/>
      <c r="BF69" s="118"/>
      <c r="BG69" s="144"/>
      <c r="BH69" s="144"/>
      <c r="BI69" s="144"/>
      <c r="BJ69" s="144"/>
      <c r="BK69" s="118"/>
      <c r="BL69" s="144"/>
      <c r="BM69" s="144"/>
      <c r="BN69" s="144"/>
      <c r="BO69" s="144"/>
      <c r="BP69" s="118"/>
      <c r="BQ69" s="144"/>
      <c r="BR69" s="144"/>
      <c r="BS69" s="144"/>
      <c r="BT69" s="144"/>
      <c r="BU69" s="118"/>
      <c r="BV69" s="144"/>
      <c r="BW69" s="144"/>
      <c r="BX69" s="144"/>
      <c r="BY69" s="144"/>
      <c r="BZ69" s="118"/>
      <c r="CA69" s="144"/>
      <c r="CB69" s="144"/>
      <c r="CC69" s="144"/>
      <c r="CD69" s="144"/>
      <c r="CE69" s="118"/>
      <c r="CF69" s="144"/>
      <c r="CG69" s="144"/>
      <c r="CH69" s="144"/>
      <c r="CI69" s="144"/>
      <c r="CJ69" s="118"/>
      <c r="CK69" s="144"/>
      <c r="CL69" s="144"/>
      <c r="CM69" s="144"/>
      <c r="CN69" s="144"/>
      <c r="CO69" s="118"/>
      <c r="CP69" s="144"/>
      <c r="CQ69" s="144"/>
      <c r="CR69" s="144"/>
      <c r="CS69" s="144"/>
      <c r="CT69" s="118"/>
      <c r="CU69" s="144"/>
      <c r="CV69" s="144"/>
      <c r="CW69" s="144"/>
      <c r="CX69" s="144"/>
      <c r="CY69" s="118"/>
      <c r="CZ69" s="144"/>
      <c r="DA69" s="144"/>
      <c r="DB69" s="144"/>
      <c r="DC69" s="144"/>
      <c r="DD69" s="95"/>
      <c r="DE69" s="95"/>
      <c r="DF69" s="95"/>
      <c r="DH69" s="14"/>
      <c r="DI69" s="14"/>
      <c r="DJ69" s="14"/>
      <c r="DK69" s="14"/>
      <c r="DL69" s="14"/>
      <c r="DM69" s="14"/>
      <c r="DN69" s="14"/>
      <c r="DO69" s="14"/>
      <c r="DP69" s="14"/>
      <c r="DQ69" s="14"/>
      <c r="DR69" s="14"/>
      <c r="DS69" s="14"/>
      <c r="DT69" s="14"/>
      <c r="DU69" s="14"/>
      <c r="DV69" s="14"/>
      <c r="DW69" s="14"/>
      <c r="DX69" s="14"/>
      <c r="DY69" s="14"/>
    </row>
    <row r="70" spans="1:129" s="117" customFormat="1" ht="16.5" customHeight="1" x14ac:dyDescent="0.35">
      <c r="A70" s="144"/>
      <c r="B70" s="144"/>
      <c r="C70" s="144"/>
      <c r="D70" s="118"/>
      <c r="E70" s="118"/>
      <c r="F70" s="118"/>
      <c r="G70" s="144"/>
      <c r="H70" s="118"/>
      <c r="I70" s="144"/>
      <c r="J70" s="144"/>
      <c r="K70" s="144"/>
      <c r="L70" s="144"/>
      <c r="M70" s="118"/>
      <c r="N70" s="144"/>
      <c r="O70" s="144"/>
      <c r="P70" s="144"/>
      <c r="Q70" s="144"/>
      <c r="R70" s="118"/>
      <c r="S70" s="144"/>
      <c r="V70" s="144"/>
      <c r="W70" s="118"/>
      <c r="X70" s="144"/>
      <c r="AA70" s="144"/>
      <c r="AB70" s="118"/>
      <c r="AC70" s="144"/>
      <c r="AF70" s="144"/>
      <c r="AG70" s="118"/>
      <c r="AH70" s="144"/>
      <c r="AK70" s="144"/>
      <c r="AL70" s="118"/>
      <c r="AM70" s="144"/>
      <c r="AP70" s="144"/>
      <c r="AQ70" s="118"/>
      <c r="AR70" s="144"/>
      <c r="AU70" s="144"/>
      <c r="AV70" s="118"/>
      <c r="AW70" s="144"/>
      <c r="AZ70" s="144"/>
      <c r="BA70" s="118"/>
      <c r="BB70" s="144"/>
      <c r="BC70" s="144"/>
      <c r="BD70" s="144"/>
      <c r="BE70" s="144"/>
      <c r="BF70" s="118"/>
      <c r="BG70" s="144"/>
      <c r="BH70" s="144"/>
      <c r="BI70" s="144"/>
      <c r="BJ70" s="144"/>
      <c r="BK70" s="118"/>
      <c r="BL70" s="144"/>
      <c r="BM70" s="144"/>
      <c r="BN70" s="144"/>
      <c r="BO70" s="144"/>
      <c r="BP70" s="118"/>
      <c r="BQ70" s="144"/>
      <c r="BR70" s="144"/>
      <c r="BS70" s="144"/>
      <c r="BT70" s="144"/>
      <c r="BU70" s="118"/>
      <c r="BV70" s="144"/>
      <c r="BW70" s="144"/>
      <c r="BX70" s="144"/>
      <c r="BY70" s="144"/>
      <c r="BZ70" s="118"/>
      <c r="CA70" s="144"/>
      <c r="CB70" s="144"/>
      <c r="CC70" s="144"/>
      <c r="CD70" s="144"/>
      <c r="CE70" s="118"/>
      <c r="CF70" s="144"/>
      <c r="CG70" s="144"/>
      <c r="CH70" s="144"/>
      <c r="CI70" s="144"/>
      <c r="CJ70" s="118"/>
      <c r="CK70" s="144"/>
      <c r="CL70" s="144"/>
      <c r="CM70" s="144"/>
      <c r="CN70" s="144"/>
      <c r="CO70" s="118"/>
      <c r="CP70" s="144"/>
      <c r="CQ70" s="144"/>
      <c r="CR70" s="144"/>
      <c r="CS70" s="144"/>
      <c r="CT70" s="118"/>
      <c r="CU70" s="144"/>
      <c r="CV70" s="144"/>
      <c r="CW70" s="144"/>
      <c r="CX70" s="144"/>
      <c r="CY70" s="118"/>
      <c r="CZ70" s="144"/>
      <c r="DA70" s="144"/>
      <c r="DB70" s="144"/>
      <c r="DC70" s="144"/>
      <c r="DD70" s="95"/>
      <c r="DE70" s="95"/>
      <c r="DF70" s="95"/>
      <c r="DH70" s="14"/>
      <c r="DI70" s="14"/>
      <c r="DJ70" s="14"/>
      <c r="DK70" s="14"/>
      <c r="DL70" s="14"/>
      <c r="DM70" s="14"/>
      <c r="DN70" s="14"/>
      <c r="DO70" s="14"/>
      <c r="DP70" s="14"/>
      <c r="DQ70" s="14"/>
      <c r="DR70" s="14"/>
      <c r="DS70" s="14"/>
      <c r="DT70" s="14"/>
      <c r="DU70" s="14"/>
      <c r="DV70" s="14"/>
      <c r="DW70" s="14"/>
      <c r="DX70" s="14"/>
      <c r="DY70" s="14"/>
    </row>
    <row r="71" spans="1:129" ht="16.5" customHeight="1" x14ac:dyDescent="0.35">
      <c r="A71" s="144"/>
      <c r="B71" s="144"/>
      <c r="C71" s="144"/>
      <c r="D71" s="118"/>
      <c r="E71" s="118"/>
      <c r="F71" s="118"/>
      <c r="G71" s="144"/>
      <c r="H71" s="118"/>
      <c r="I71" s="144"/>
      <c r="J71" s="119"/>
      <c r="K71" s="119"/>
      <c r="L71" s="144"/>
      <c r="M71" s="118"/>
      <c r="N71" s="144"/>
      <c r="O71" s="119"/>
      <c r="P71" s="119"/>
      <c r="Q71" s="144"/>
      <c r="R71" s="118"/>
      <c r="S71" s="144"/>
      <c r="V71" s="144"/>
      <c r="W71" s="118"/>
      <c r="X71" s="144"/>
      <c r="AA71" s="144"/>
      <c r="AB71" s="118"/>
      <c r="AC71" s="144"/>
      <c r="AF71" s="144"/>
      <c r="AG71" s="118"/>
      <c r="AH71" s="144"/>
      <c r="AK71" s="144"/>
      <c r="AL71" s="118"/>
      <c r="AM71" s="144"/>
      <c r="AP71" s="144"/>
      <c r="AQ71" s="118"/>
      <c r="AR71" s="144"/>
      <c r="AU71" s="144"/>
      <c r="AV71" s="118"/>
      <c r="AW71" s="144"/>
      <c r="AZ71" s="144"/>
      <c r="BA71" s="118"/>
      <c r="BB71" s="144"/>
      <c r="BC71" s="119"/>
      <c r="BD71" s="119"/>
      <c r="BE71" s="144"/>
      <c r="BF71" s="118"/>
      <c r="BG71" s="144"/>
      <c r="BH71" s="119"/>
      <c r="BI71" s="119"/>
      <c r="BJ71" s="144"/>
      <c r="BK71" s="118"/>
      <c r="BL71" s="144"/>
      <c r="BM71" s="119"/>
      <c r="BN71" s="119"/>
      <c r="BO71" s="144"/>
      <c r="BP71" s="118"/>
      <c r="BQ71" s="144"/>
      <c r="BR71" s="119"/>
      <c r="BS71" s="119"/>
      <c r="BT71" s="144"/>
      <c r="BU71" s="118"/>
      <c r="BV71" s="144"/>
      <c r="BW71" s="119"/>
      <c r="BX71" s="119"/>
      <c r="BY71" s="144"/>
      <c r="BZ71" s="118"/>
      <c r="CA71" s="144"/>
      <c r="CB71" s="119"/>
      <c r="CC71" s="119"/>
      <c r="CD71" s="144"/>
      <c r="CE71" s="118"/>
      <c r="CF71" s="144"/>
      <c r="CG71" s="119"/>
      <c r="CH71" s="119"/>
      <c r="CI71" s="144"/>
      <c r="CJ71" s="118"/>
      <c r="CK71" s="144"/>
      <c r="CL71" s="119"/>
      <c r="CM71" s="119"/>
      <c r="CN71" s="144"/>
      <c r="CO71" s="118"/>
      <c r="CP71" s="144"/>
      <c r="CQ71" s="119"/>
      <c r="CR71" s="119"/>
      <c r="CS71" s="144"/>
      <c r="CT71" s="118"/>
      <c r="CU71" s="144"/>
      <c r="CV71" s="119"/>
      <c r="CW71" s="119"/>
      <c r="CX71" s="144"/>
      <c r="CY71" s="118"/>
      <c r="CZ71" s="144"/>
      <c r="DA71" s="119"/>
      <c r="DB71" s="119"/>
      <c r="DC71" s="119"/>
      <c r="DH71" s="14"/>
      <c r="DI71" s="14"/>
      <c r="DJ71" s="14"/>
      <c r="DK71" s="14"/>
      <c r="DL71" s="14"/>
      <c r="DM71" s="14"/>
      <c r="DN71" s="14"/>
      <c r="DO71" s="14"/>
      <c r="DP71" s="14"/>
      <c r="DQ71" s="14"/>
      <c r="DR71" s="14"/>
      <c r="DS71" s="14"/>
      <c r="DT71" s="14"/>
      <c r="DU71" s="14"/>
      <c r="DV71" s="14"/>
      <c r="DW71" s="14"/>
      <c r="DX71" s="14"/>
      <c r="DY71" s="14"/>
    </row>
    <row r="72" spans="1:129" ht="16.5" customHeight="1" x14ac:dyDescent="0.35">
      <c r="A72" s="144"/>
      <c r="B72" s="144"/>
      <c r="C72" s="144"/>
      <c r="D72" s="118"/>
      <c r="E72" s="118"/>
      <c r="F72" s="118"/>
      <c r="G72" s="144"/>
      <c r="H72" s="118"/>
      <c r="I72" s="144"/>
      <c r="J72" s="119"/>
      <c r="K72" s="119"/>
      <c r="L72" s="144"/>
      <c r="M72" s="118"/>
      <c r="N72" s="144"/>
      <c r="O72" s="119"/>
      <c r="P72" s="119"/>
      <c r="Q72" s="144"/>
      <c r="R72" s="118"/>
      <c r="S72" s="144"/>
      <c r="V72" s="144"/>
      <c r="W72" s="118"/>
      <c r="X72" s="144"/>
      <c r="AA72" s="144"/>
      <c r="AB72" s="118"/>
      <c r="AC72" s="144"/>
      <c r="AF72" s="144"/>
      <c r="AG72" s="118"/>
      <c r="AH72" s="144"/>
      <c r="AK72" s="144"/>
      <c r="AL72" s="118"/>
      <c r="AM72" s="144"/>
      <c r="AP72" s="144"/>
      <c r="AQ72" s="118"/>
      <c r="AR72" s="144"/>
      <c r="AU72" s="144"/>
      <c r="AV72" s="118"/>
      <c r="AW72" s="144"/>
      <c r="AZ72" s="144"/>
      <c r="BA72" s="118"/>
      <c r="BB72" s="144"/>
      <c r="BC72" s="119"/>
      <c r="BD72" s="119"/>
      <c r="BE72" s="144"/>
      <c r="BF72" s="118"/>
      <c r="BG72" s="144"/>
      <c r="BH72" s="119"/>
      <c r="BI72" s="119"/>
      <c r="BJ72" s="144"/>
      <c r="BK72" s="118"/>
      <c r="BL72" s="144"/>
      <c r="BM72" s="119"/>
      <c r="BN72" s="119"/>
      <c r="BO72" s="144"/>
      <c r="BP72" s="118"/>
      <c r="BQ72" s="144"/>
      <c r="BR72" s="119"/>
      <c r="BS72" s="119"/>
      <c r="BT72" s="144"/>
      <c r="BU72" s="118"/>
      <c r="BV72" s="144"/>
      <c r="BW72" s="119"/>
      <c r="BX72" s="119"/>
      <c r="BY72" s="144"/>
      <c r="BZ72" s="118"/>
      <c r="CA72" s="144"/>
      <c r="CB72" s="119"/>
      <c r="CC72" s="119"/>
      <c r="CD72" s="144"/>
      <c r="CE72" s="118"/>
      <c r="CF72" s="144"/>
      <c r="CG72" s="119"/>
      <c r="CH72" s="119"/>
      <c r="CI72" s="144"/>
      <c r="CJ72" s="118"/>
      <c r="CK72" s="144"/>
      <c r="CL72" s="119"/>
      <c r="CM72" s="119"/>
      <c r="CN72" s="144"/>
      <c r="CO72" s="118"/>
      <c r="CP72" s="144"/>
      <c r="CQ72" s="119"/>
      <c r="CR72" s="119"/>
      <c r="CS72" s="144"/>
      <c r="CT72" s="118"/>
      <c r="CU72" s="144"/>
      <c r="CV72" s="119"/>
      <c r="CW72" s="119"/>
      <c r="CX72" s="144"/>
      <c r="CY72" s="118"/>
      <c r="CZ72" s="144"/>
      <c r="DA72" s="119"/>
      <c r="DB72" s="119"/>
      <c r="DC72" s="119"/>
      <c r="DH72" s="14"/>
      <c r="DI72" s="14"/>
      <c r="DJ72" s="14"/>
      <c r="DK72" s="14"/>
      <c r="DL72" s="14"/>
      <c r="DM72" s="14"/>
      <c r="DN72" s="14"/>
      <c r="DO72" s="14"/>
      <c r="DP72" s="14"/>
      <c r="DQ72" s="14"/>
      <c r="DR72" s="14"/>
      <c r="DS72" s="14"/>
      <c r="DT72" s="14"/>
      <c r="DU72" s="14"/>
      <c r="DV72" s="14"/>
      <c r="DW72" s="14"/>
      <c r="DX72" s="14"/>
      <c r="DY72" s="14"/>
    </row>
    <row r="73" spans="1:129" ht="12.75" customHeight="1" x14ac:dyDescent="0.35">
      <c r="A73" s="144"/>
      <c r="B73" s="144"/>
      <c r="C73" s="144"/>
      <c r="D73" s="118"/>
      <c r="E73" s="118"/>
      <c r="F73" s="118"/>
      <c r="G73" s="144"/>
      <c r="H73" s="118"/>
      <c r="I73" s="144"/>
      <c r="J73" s="144"/>
      <c r="K73" s="144"/>
      <c r="L73" s="144"/>
      <c r="M73" s="118"/>
      <c r="N73" s="144"/>
      <c r="O73" s="144"/>
      <c r="P73" s="144"/>
      <c r="Q73" s="144"/>
      <c r="R73" s="118"/>
      <c r="S73" s="144"/>
      <c r="V73" s="144"/>
      <c r="W73" s="118"/>
      <c r="X73" s="144"/>
      <c r="AA73" s="144"/>
      <c r="AB73" s="118"/>
      <c r="AC73" s="144"/>
      <c r="AF73" s="144"/>
      <c r="AG73" s="118"/>
      <c r="AH73" s="144"/>
      <c r="AK73" s="144"/>
      <c r="AL73" s="118"/>
      <c r="AM73" s="144"/>
      <c r="AP73" s="144"/>
      <c r="AQ73" s="118"/>
      <c r="AR73" s="144"/>
      <c r="AU73" s="144"/>
      <c r="AV73" s="118"/>
      <c r="AW73" s="144"/>
      <c r="AZ73" s="144"/>
      <c r="BA73" s="118"/>
      <c r="BB73" s="144"/>
      <c r="BC73" s="144"/>
      <c r="BD73" s="144"/>
      <c r="BE73" s="144"/>
      <c r="BF73" s="118"/>
      <c r="BG73" s="144"/>
      <c r="BH73" s="144"/>
      <c r="BI73" s="144"/>
      <c r="BJ73" s="144"/>
      <c r="BK73" s="118"/>
      <c r="BL73" s="144"/>
      <c r="BM73" s="144"/>
      <c r="BN73" s="144"/>
      <c r="BO73" s="144"/>
      <c r="BP73" s="118"/>
      <c r="BQ73" s="144"/>
      <c r="BR73" s="144"/>
      <c r="BS73" s="144"/>
      <c r="BT73" s="144"/>
      <c r="BU73" s="118"/>
      <c r="BV73" s="144"/>
      <c r="BW73" s="144"/>
      <c r="BX73" s="144"/>
      <c r="BY73" s="144"/>
      <c r="BZ73" s="118"/>
      <c r="CA73" s="144"/>
      <c r="CB73" s="144"/>
      <c r="CC73" s="144"/>
      <c r="CD73" s="144"/>
      <c r="CE73" s="118"/>
      <c r="CF73" s="144"/>
      <c r="CG73" s="144"/>
      <c r="CH73" s="144"/>
      <c r="CI73" s="144"/>
      <c r="CJ73" s="118"/>
      <c r="CK73" s="144"/>
      <c r="CL73" s="144"/>
      <c r="CM73" s="144"/>
      <c r="CN73" s="144"/>
      <c r="CO73" s="118"/>
      <c r="CP73" s="144"/>
      <c r="CQ73" s="144"/>
      <c r="CR73" s="144"/>
      <c r="CS73" s="144"/>
      <c r="CT73" s="118"/>
      <c r="CU73" s="144"/>
      <c r="CV73" s="144"/>
      <c r="CW73" s="144"/>
      <c r="CX73" s="144"/>
      <c r="CY73" s="118"/>
      <c r="CZ73" s="144"/>
      <c r="DA73" s="144"/>
      <c r="DB73" s="144"/>
      <c r="DC73" s="144"/>
      <c r="DH73" s="14"/>
      <c r="DI73" s="14"/>
      <c r="DJ73" s="14"/>
      <c r="DK73" s="14"/>
      <c r="DL73" s="14"/>
      <c r="DM73" s="14"/>
      <c r="DN73" s="14"/>
      <c r="DO73" s="14"/>
      <c r="DP73" s="14"/>
      <c r="DQ73" s="14"/>
      <c r="DR73" s="14"/>
      <c r="DS73" s="14"/>
      <c r="DT73" s="14"/>
      <c r="DU73" s="14"/>
      <c r="DV73" s="14"/>
      <c r="DW73" s="14"/>
      <c r="DX73" s="14"/>
      <c r="DY73" s="14"/>
    </row>
    <row r="74" spans="1:129" x14ac:dyDescent="0.35">
      <c r="DH74" s="14"/>
      <c r="DI74" s="14"/>
      <c r="DJ74" s="14"/>
      <c r="DK74" s="14"/>
      <c r="DL74" s="14"/>
      <c r="DM74" s="14"/>
      <c r="DN74" s="14"/>
      <c r="DO74" s="14"/>
      <c r="DP74" s="14"/>
      <c r="DQ74" s="14"/>
      <c r="DR74" s="14"/>
      <c r="DS74" s="14"/>
      <c r="DT74" s="14"/>
      <c r="DU74" s="14"/>
      <c r="DV74" s="14"/>
      <c r="DW74" s="14"/>
      <c r="DX74" s="14"/>
      <c r="DY74" s="14"/>
    </row>
    <row r="75" spans="1:129" x14ac:dyDescent="0.35">
      <c r="DH75" s="14"/>
      <c r="DI75" s="14"/>
      <c r="DJ75" s="14"/>
      <c r="DK75" s="14"/>
      <c r="DL75" s="14"/>
      <c r="DM75" s="14"/>
      <c r="DN75" s="14"/>
      <c r="DO75" s="14"/>
      <c r="DP75" s="14"/>
      <c r="DQ75" s="14"/>
      <c r="DR75" s="14"/>
      <c r="DS75" s="14"/>
      <c r="DT75" s="14"/>
      <c r="DU75" s="14"/>
      <c r="DV75" s="14"/>
      <c r="DW75" s="14"/>
      <c r="DX75" s="14"/>
      <c r="DY75" s="14"/>
    </row>
    <row r="76" spans="1:129" x14ac:dyDescent="0.35">
      <c r="DH76" s="14"/>
      <c r="DI76" s="14"/>
      <c r="DJ76" s="14"/>
      <c r="DK76" s="14"/>
      <c r="DL76" s="14"/>
      <c r="DM76" s="14"/>
      <c r="DN76" s="14"/>
      <c r="DO76" s="14"/>
      <c r="DP76" s="14"/>
      <c r="DQ76" s="14"/>
      <c r="DR76" s="14"/>
      <c r="DS76" s="14"/>
      <c r="DT76" s="14"/>
      <c r="DU76" s="14"/>
      <c r="DV76" s="14"/>
      <c r="DW76" s="14"/>
      <c r="DX76" s="14"/>
      <c r="DY76" s="14"/>
    </row>
    <row r="77" spans="1:129" x14ac:dyDescent="0.35">
      <c r="DH77" s="14"/>
      <c r="DI77" s="14"/>
      <c r="DJ77" s="14"/>
      <c r="DK77" s="14"/>
      <c r="DL77" s="14"/>
      <c r="DM77" s="14"/>
      <c r="DN77" s="14"/>
      <c r="DO77" s="14"/>
      <c r="DP77" s="14"/>
      <c r="DQ77" s="14"/>
      <c r="DR77" s="14"/>
      <c r="DS77" s="14"/>
      <c r="DT77" s="14"/>
      <c r="DU77" s="14"/>
      <c r="DV77" s="14"/>
      <c r="DW77" s="14"/>
      <c r="DX77" s="14"/>
      <c r="DY77" s="14"/>
    </row>
    <row r="78" spans="1:129" x14ac:dyDescent="0.35">
      <c r="DH78" s="14"/>
      <c r="DI78" s="14"/>
      <c r="DJ78" s="14"/>
      <c r="DK78" s="14"/>
      <c r="DL78" s="14"/>
      <c r="DM78" s="14"/>
      <c r="DN78" s="14"/>
      <c r="DO78" s="14"/>
      <c r="DP78" s="14"/>
      <c r="DQ78" s="14"/>
      <c r="DR78" s="14"/>
      <c r="DS78" s="14"/>
      <c r="DT78" s="14"/>
      <c r="DU78" s="14"/>
      <c r="DV78" s="14"/>
      <c r="DW78" s="14"/>
      <c r="DX78" s="14"/>
      <c r="DY78" s="14"/>
    </row>
    <row r="79" spans="1:129" x14ac:dyDescent="0.35">
      <c r="DH79" s="14"/>
      <c r="DI79" s="14"/>
      <c r="DJ79" s="14"/>
      <c r="DK79" s="14"/>
      <c r="DL79" s="14"/>
      <c r="DM79" s="14"/>
      <c r="DN79" s="14"/>
      <c r="DO79" s="14"/>
      <c r="DP79" s="14"/>
      <c r="DQ79" s="14"/>
      <c r="DR79" s="14"/>
      <c r="DS79" s="14"/>
      <c r="DT79" s="14"/>
      <c r="DU79" s="14"/>
      <c r="DV79" s="14"/>
      <c r="DW79" s="14"/>
      <c r="DX79" s="14"/>
      <c r="DY79" s="14"/>
    </row>
    <row r="80" spans="1:129" x14ac:dyDescent="0.35">
      <c r="DH80" s="14"/>
      <c r="DI80" s="14"/>
      <c r="DJ80" s="14"/>
      <c r="DK80" s="14"/>
      <c r="DL80" s="14"/>
      <c r="DM80" s="14"/>
      <c r="DN80" s="14"/>
      <c r="DO80" s="14"/>
      <c r="DP80" s="14"/>
      <c r="DQ80" s="14"/>
      <c r="DR80" s="14"/>
      <c r="DS80" s="14"/>
      <c r="DT80" s="14"/>
      <c r="DU80" s="14"/>
      <c r="DV80" s="14"/>
      <c r="DW80" s="14"/>
      <c r="DX80" s="14"/>
      <c r="DY80" s="14"/>
    </row>
    <row r="81" spans="112:129" x14ac:dyDescent="0.35">
      <c r="DH81" s="14"/>
      <c r="DI81" s="14"/>
      <c r="DJ81" s="14"/>
      <c r="DK81" s="14"/>
      <c r="DL81" s="14"/>
      <c r="DM81" s="14"/>
      <c r="DN81" s="14"/>
      <c r="DO81" s="14"/>
      <c r="DP81" s="14"/>
      <c r="DQ81" s="14"/>
      <c r="DR81" s="14"/>
      <c r="DS81" s="14"/>
      <c r="DT81" s="14"/>
      <c r="DU81" s="14"/>
      <c r="DV81" s="14"/>
      <c r="DW81" s="14"/>
      <c r="DX81" s="14"/>
      <c r="DY81" s="14"/>
    </row>
    <row r="82" spans="112:129" x14ac:dyDescent="0.35">
      <c r="DH82" s="14"/>
      <c r="DI82" s="14"/>
      <c r="DJ82" s="14"/>
      <c r="DK82" s="14"/>
      <c r="DL82" s="14"/>
      <c r="DM82" s="14"/>
      <c r="DN82" s="14"/>
      <c r="DO82" s="14"/>
      <c r="DP82" s="14"/>
      <c r="DQ82" s="14"/>
      <c r="DR82" s="14"/>
      <c r="DS82" s="14"/>
      <c r="DT82" s="14"/>
      <c r="DU82" s="14"/>
      <c r="DV82" s="14"/>
      <c r="DW82" s="14"/>
      <c r="DX82" s="14"/>
      <c r="DY82" s="14"/>
    </row>
    <row r="83" spans="112:129" x14ac:dyDescent="0.35">
      <c r="DH83" s="14"/>
      <c r="DI83" s="14"/>
      <c r="DJ83" s="14"/>
      <c r="DK83" s="14"/>
      <c r="DL83" s="14"/>
      <c r="DM83" s="14"/>
      <c r="DN83" s="14"/>
      <c r="DO83" s="14"/>
      <c r="DP83" s="14"/>
      <c r="DQ83" s="14"/>
      <c r="DR83" s="14"/>
      <c r="DS83" s="14"/>
      <c r="DT83" s="14"/>
      <c r="DU83" s="14"/>
      <c r="DV83" s="14"/>
      <c r="DW83" s="14"/>
      <c r="DX83" s="14"/>
      <c r="DY83" s="14"/>
    </row>
    <row r="84" spans="112:129" x14ac:dyDescent="0.35">
      <c r="DH84" s="14"/>
      <c r="DI84" s="14"/>
      <c r="DJ84" s="14"/>
      <c r="DK84" s="14"/>
      <c r="DL84" s="14"/>
      <c r="DM84" s="14"/>
      <c r="DN84" s="14"/>
      <c r="DO84" s="14"/>
      <c r="DP84" s="14"/>
      <c r="DQ84" s="14"/>
      <c r="DR84" s="14"/>
      <c r="DS84" s="14"/>
      <c r="DT84" s="14"/>
      <c r="DU84" s="14"/>
      <c r="DV84" s="14"/>
      <c r="DW84" s="14"/>
      <c r="DX84" s="14"/>
      <c r="DY84" s="14"/>
    </row>
    <row r="85" spans="112:129" x14ac:dyDescent="0.35">
      <c r="DH85" s="14"/>
      <c r="DI85" s="14"/>
      <c r="DJ85" s="14"/>
      <c r="DK85" s="14"/>
      <c r="DL85" s="14"/>
      <c r="DM85" s="14"/>
      <c r="DN85" s="14"/>
      <c r="DO85" s="14"/>
      <c r="DP85" s="14"/>
      <c r="DQ85" s="14"/>
      <c r="DR85" s="14"/>
      <c r="DS85" s="14"/>
      <c r="DT85" s="14"/>
      <c r="DU85" s="14"/>
      <c r="DV85" s="14"/>
      <c r="DW85" s="14"/>
      <c r="DX85" s="14"/>
      <c r="DY85" s="14"/>
    </row>
    <row r="86" spans="112:129" x14ac:dyDescent="0.35">
      <c r="DH86" s="14"/>
      <c r="DI86" s="14"/>
      <c r="DJ86" s="14"/>
      <c r="DK86" s="14"/>
      <c r="DL86" s="14"/>
      <c r="DM86" s="14"/>
      <c r="DN86" s="14"/>
      <c r="DO86" s="14"/>
      <c r="DP86" s="14"/>
      <c r="DQ86" s="14"/>
      <c r="DR86" s="14"/>
      <c r="DS86" s="14"/>
      <c r="DT86" s="14"/>
      <c r="DU86" s="14"/>
      <c r="DV86" s="14"/>
      <c r="DW86" s="14"/>
      <c r="DX86" s="14"/>
      <c r="DY86" s="14"/>
    </row>
    <row r="87" spans="112:129" x14ac:dyDescent="0.35">
      <c r="DH87" s="14"/>
      <c r="DI87" s="14"/>
      <c r="DJ87" s="14"/>
      <c r="DK87" s="14"/>
      <c r="DL87" s="14"/>
      <c r="DM87" s="14"/>
      <c r="DN87" s="14"/>
      <c r="DO87" s="14"/>
      <c r="DP87" s="14"/>
      <c r="DQ87" s="14"/>
      <c r="DR87" s="14"/>
      <c r="DS87" s="14"/>
      <c r="DT87" s="14"/>
      <c r="DU87" s="14"/>
      <c r="DV87" s="14"/>
      <c r="DW87" s="14"/>
      <c r="DX87" s="14"/>
      <c r="DY87" s="14"/>
    </row>
    <row r="88" spans="112:129" x14ac:dyDescent="0.35">
      <c r="DH88" s="14"/>
      <c r="DI88" s="14"/>
      <c r="DJ88" s="14"/>
      <c r="DK88" s="14"/>
      <c r="DL88" s="14"/>
      <c r="DM88" s="14"/>
      <c r="DN88" s="14"/>
      <c r="DO88" s="14"/>
      <c r="DP88" s="14"/>
      <c r="DQ88" s="14"/>
      <c r="DR88" s="14"/>
      <c r="DS88" s="14"/>
      <c r="DT88" s="14"/>
      <c r="DU88" s="14"/>
      <c r="DV88" s="14"/>
      <c r="DW88" s="14"/>
      <c r="DX88" s="14"/>
      <c r="DY88" s="14"/>
    </row>
    <row r="89" spans="112:129" x14ac:dyDescent="0.35">
      <c r="DH89" s="14"/>
      <c r="DI89" s="14"/>
      <c r="DJ89" s="14"/>
      <c r="DK89" s="14"/>
      <c r="DL89" s="14"/>
      <c r="DM89" s="14"/>
      <c r="DN89" s="14"/>
      <c r="DO89" s="14"/>
      <c r="DP89" s="14"/>
      <c r="DQ89" s="14"/>
      <c r="DR89" s="14"/>
      <c r="DS89" s="14"/>
      <c r="DT89" s="14"/>
      <c r="DU89" s="14"/>
      <c r="DV89" s="14"/>
      <c r="DW89" s="14"/>
      <c r="DX89" s="14"/>
      <c r="DY89" s="14"/>
    </row>
    <row r="90" spans="112:129" x14ac:dyDescent="0.35">
      <c r="DH90" s="14"/>
      <c r="DI90" s="14"/>
      <c r="DJ90" s="14"/>
      <c r="DK90" s="14"/>
      <c r="DL90" s="14"/>
      <c r="DM90" s="14"/>
      <c r="DN90" s="14"/>
      <c r="DO90" s="14"/>
      <c r="DP90" s="14"/>
      <c r="DQ90" s="14"/>
      <c r="DR90" s="14"/>
      <c r="DS90" s="14"/>
      <c r="DT90" s="14"/>
      <c r="DU90" s="14"/>
      <c r="DV90" s="14"/>
      <c r="DW90" s="14"/>
      <c r="DX90" s="14"/>
      <c r="DY90" s="14"/>
    </row>
    <row r="91" spans="112:129" x14ac:dyDescent="0.35">
      <c r="DH91" s="14"/>
      <c r="DI91" s="14"/>
      <c r="DJ91" s="14"/>
      <c r="DK91" s="14"/>
      <c r="DL91" s="14"/>
      <c r="DM91" s="14"/>
      <c r="DN91" s="14"/>
      <c r="DO91" s="14"/>
      <c r="DP91" s="14"/>
      <c r="DQ91" s="14"/>
      <c r="DR91" s="14"/>
      <c r="DS91" s="14"/>
      <c r="DT91" s="14"/>
      <c r="DU91" s="14"/>
      <c r="DV91" s="14"/>
      <c r="DW91" s="14"/>
      <c r="DX91" s="14"/>
      <c r="DY91" s="14"/>
    </row>
    <row r="92" spans="112:129" x14ac:dyDescent="0.35">
      <c r="DH92" s="14"/>
      <c r="DI92" s="14"/>
      <c r="DJ92" s="14"/>
      <c r="DK92" s="14"/>
      <c r="DL92" s="14"/>
      <c r="DM92" s="14"/>
      <c r="DN92" s="14"/>
      <c r="DO92" s="14"/>
      <c r="DP92" s="14"/>
      <c r="DQ92" s="14"/>
      <c r="DR92" s="14"/>
      <c r="DS92" s="14"/>
      <c r="DT92" s="14"/>
      <c r="DU92" s="14"/>
      <c r="DV92" s="14"/>
      <c r="DW92" s="14"/>
      <c r="DX92" s="14"/>
      <c r="DY92" s="14"/>
    </row>
    <row r="93" spans="112:129" x14ac:dyDescent="0.35">
      <c r="DH93" s="14"/>
      <c r="DI93" s="14"/>
      <c r="DJ93" s="14"/>
      <c r="DK93" s="14"/>
      <c r="DL93" s="14"/>
      <c r="DM93" s="14"/>
      <c r="DN93" s="14"/>
      <c r="DO93" s="14"/>
      <c r="DP93" s="14"/>
      <c r="DQ93" s="14"/>
      <c r="DR93" s="14"/>
      <c r="DS93" s="14"/>
      <c r="DT93" s="14"/>
      <c r="DU93" s="14"/>
      <c r="DV93" s="14"/>
      <c r="DW93" s="14"/>
      <c r="DX93" s="14"/>
      <c r="DY93" s="14"/>
    </row>
    <row r="94" spans="112:129" x14ac:dyDescent="0.35">
      <c r="DH94" s="14"/>
      <c r="DI94" s="14"/>
      <c r="DJ94" s="14"/>
      <c r="DK94" s="14"/>
      <c r="DL94" s="14"/>
      <c r="DM94" s="14"/>
      <c r="DN94" s="14"/>
      <c r="DO94" s="14"/>
      <c r="DP94" s="14"/>
      <c r="DQ94" s="14"/>
      <c r="DR94" s="14"/>
      <c r="DS94" s="14"/>
      <c r="DT94" s="14"/>
      <c r="DU94" s="14"/>
      <c r="DV94" s="14"/>
      <c r="DW94" s="14"/>
      <c r="DX94" s="14"/>
      <c r="DY94" s="14"/>
    </row>
    <row r="95" spans="112:129" x14ac:dyDescent="0.35">
      <c r="DH95" s="14"/>
      <c r="DI95" s="14"/>
      <c r="DJ95" s="14"/>
      <c r="DK95" s="14"/>
      <c r="DL95" s="14"/>
      <c r="DM95" s="14"/>
      <c r="DN95" s="14"/>
      <c r="DO95" s="14"/>
      <c r="DP95" s="14"/>
      <c r="DQ95" s="14"/>
      <c r="DR95" s="14"/>
      <c r="DS95" s="14"/>
      <c r="DT95" s="14"/>
      <c r="DU95" s="14"/>
      <c r="DV95" s="14"/>
      <c r="DW95" s="14"/>
      <c r="DX95" s="14"/>
      <c r="DY95" s="14"/>
    </row>
    <row r="96" spans="112:129" x14ac:dyDescent="0.35">
      <c r="DH96" s="14"/>
      <c r="DI96" s="14"/>
      <c r="DJ96" s="14"/>
      <c r="DK96" s="14"/>
      <c r="DL96" s="14"/>
      <c r="DM96" s="14"/>
      <c r="DN96" s="14"/>
      <c r="DO96" s="14"/>
      <c r="DP96" s="14"/>
      <c r="DQ96" s="14"/>
      <c r="DR96" s="14"/>
      <c r="DS96" s="14"/>
      <c r="DT96" s="14"/>
      <c r="DU96" s="14"/>
      <c r="DV96" s="14"/>
      <c r="DW96" s="14"/>
      <c r="DX96" s="14"/>
      <c r="DY96" s="14"/>
    </row>
    <row r="97" spans="112:129" x14ac:dyDescent="0.35">
      <c r="DH97" s="14"/>
      <c r="DI97" s="14"/>
      <c r="DJ97" s="14"/>
      <c r="DK97" s="14"/>
      <c r="DL97" s="14"/>
      <c r="DM97" s="14"/>
      <c r="DN97" s="14"/>
      <c r="DO97" s="14"/>
      <c r="DP97" s="14"/>
      <c r="DQ97" s="14"/>
      <c r="DR97" s="14"/>
      <c r="DS97" s="14"/>
      <c r="DT97" s="14"/>
      <c r="DU97" s="14"/>
      <c r="DV97" s="14"/>
      <c r="DW97" s="14"/>
      <c r="DX97" s="14"/>
      <c r="DY97" s="14"/>
    </row>
    <row r="98" spans="112:129" x14ac:dyDescent="0.35">
      <c r="DH98" s="14"/>
      <c r="DI98" s="14"/>
      <c r="DJ98" s="14"/>
      <c r="DK98" s="14"/>
      <c r="DL98" s="14"/>
      <c r="DM98" s="14"/>
      <c r="DN98" s="14"/>
      <c r="DO98" s="14"/>
      <c r="DP98" s="14"/>
      <c r="DQ98" s="14"/>
      <c r="DR98" s="14"/>
      <c r="DS98" s="14"/>
      <c r="DT98" s="14"/>
      <c r="DU98" s="14"/>
      <c r="DV98" s="14"/>
      <c r="DW98" s="14"/>
      <c r="DX98" s="14"/>
      <c r="DY98" s="14"/>
    </row>
    <row r="99" spans="112:129" x14ac:dyDescent="0.35">
      <c r="DH99" s="14"/>
      <c r="DI99" s="14"/>
      <c r="DJ99" s="14"/>
      <c r="DK99" s="14"/>
      <c r="DL99" s="14"/>
      <c r="DM99" s="14"/>
      <c r="DN99" s="14"/>
      <c r="DO99" s="14"/>
      <c r="DP99" s="14"/>
      <c r="DQ99" s="14"/>
      <c r="DR99" s="14"/>
      <c r="DS99" s="14"/>
      <c r="DT99" s="14"/>
      <c r="DU99" s="14"/>
      <c r="DV99" s="14"/>
      <c r="DW99" s="14"/>
      <c r="DX99" s="14"/>
      <c r="DY99" s="14"/>
    </row>
    <row r="100" spans="112:129" x14ac:dyDescent="0.35">
      <c r="DH100" s="14"/>
      <c r="DI100" s="14"/>
      <c r="DJ100" s="14"/>
      <c r="DK100" s="14"/>
      <c r="DL100" s="14"/>
      <c r="DM100" s="14"/>
      <c r="DN100" s="14"/>
      <c r="DO100" s="14"/>
      <c r="DP100" s="14"/>
      <c r="DQ100" s="14"/>
      <c r="DR100" s="14"/>
      <c r="DS100" s="14"/>
      <c r="DT100" s="14"/>
      <c r="DU100" s="14"/>
      <c r="DV100" s="14"/>
      <c r="DW100" s="14"/>
      <c r="DX100" s="14"/>
      <c r="DY100" s="14"/>
    </row>
    <row r="101" spans="112:129" x14ac:dyDescent="0.35">
      <c r="DH101" s="14"/>
      <c r="DI101" s="14"/>
      <c r="DJ101" s="14"/>
      <c r="DK101" s="14"/>
      <c r="DL101" s="14"/>
      <c r="DM101" s="14"/>
      <c r="DN101" s="14"/>
      <c r="DO101" s="14"/>
      <c r="DP101" s="14"/>
      <c r="DQ101" s="14"/>
      <c r="DR101" s="14"/>
      <c r="DS101" s="14"/>
      <c r="DT101" s="14"/>
      <c r="DU101" s="14"/>
      <c r="DV101" s="14"/>
      <c r="DW101" s="14"/>
      <c r="DX101" s="14"/>
      <c r="DY101" s="14"/>
    </row>
    <row r="102" spans="112:129" x14ac:dyDescent="0.35">
      <c r="DH102" s="14"/>
      <c r="DI102" s="14"/>
      <c r="DJ102" s="14"/>
      <c r="DK102" s="14"/>
      <c r="DL102" s="14"/>
      <c r="DM102" s="14"/>
      <c r="DN102" s="14"/>
      <c r="DO102" s="14"/>
      <c r="DP102" s="14"/>
      <c r="DQ102" s="14"/>
      <c r="DR102" s="14"/>
      <c r="DS102" s="14"/>
      <c r="DT102" s="14"/>
      <c r="DU102" s="14"/>
      <c r="DV102" s="14"/>
      <c r="DW102" s="14"/>
      <c r="DX102" s="14"/>
      <c r="DY102" s="14"/>
    </row>
    <row r="103" spans="112:129" x14ac:dyDescent="0.35">
      <c r="DH103" s="14"/>
      <c r="DI103" s="14"/>
      <c r="DJ103" s="14"/>
      <c r="DK103" s="14"/>
      <c r="DL103" s="14"/>
      <c r="DM103" s="14"/>
      <c r="DN103" s="14"/>
      <c r="DO103" s="14"/>
      <c r="DP103" s="14"/>
      <c r="DQ103" s="14"/>
      <c r="DR103" s="14"/>
      <c r="DS103" s="14"/>
      <c r="DT103" s="14"/>
      <c r="DU103" s="14"/>
      <c r="DV103" s="14"/>
      <c r="DW103" s="14"/>
      <c r="DX103" s="14"/>
      <c r="DY103" s="14"/>
    </row>
    <row r="104" spans="112:129" x14ac:dyDescent="0.35">
      <c r="DH104" s="14"/>
      <c r="DI104" s="14"/>
      <c r="DJ104" s="14"/>
      <c r="DK104" s="14"/>
      <c r="DL104" s="14"/>
      <c r="DM104" s="14"/>
      <c r="DN104" s="14"/>
      <c r="DO104" s="14"/>
      <c r="DP104" s="14"/>
      <c r="DQ104" s="14"/>
      <c r="DR104" s="14"/>
      <c r="DS104" s="14"/>
      <c r="DT104" s="14"/>
      <c r="DU104" s="14"/>
      <c r="DV104" s="14"/>
      <c r="DW104" s="14"/>
      <c r="DX104" s="14"/>
      <c r="DY104" s="14"/>
    </row>
    <row r="105" spans="112:129" x14ac:dyDescent="0.35">
      <c r="DH105" s="14"/>
      <c r="DI105" s="14"/>
      <c r="DJ105" s="14"/>
      <c r="DK105" s="14"/>
      <c r="DL105" s="14"/>
      <c r="DM105" s="14"/>
      <c r="DN105" s="14"/>
      <c r="DO105" s="14"/>
      <c r="DP105" s="14"/>
      <c r="DQ105" s="14"/>
      <c r="DR105" s="14"/>
      <c r="DS105" s="14"/>
      <c r="DT105" s="14"/>
      <c r="DU105" s="14"/>
      <c r="DV105" s="14"/>
      <c r="DW105" s="14"/>
      <c r="DX105" s="14"/>
      <c r="DY105" s="14"/>
    </row>
    <row r="106" spans="112:129" x14ac:dyDescent="0.35">
      <c r="DH106" s="14"/>
      <c r="DI106" s="14"/>
      <c r="DJ106" s="14"/>
      <c r="DK106" s="14"/>
      <c r="DL106" s="14"/>
      <c r="DM106" s="14"/>
      <c r="DN106" s="14"/>
      <c r="DO106" s="14"/>
      <c r="DP106" s="14"/>
      <c r="DQ106" s="14"/>
      <c r="DR106" s="14"/>
      <c r="DS106" s="14"/>
      <c r="DT106" s="14"/>
      <c r="DU106" s="14"/>
      <c r="DV106" s="14"/>
      <c r="DW106" s="14"/>
      <c r="DX106" s="14"/>
      <c r="DY106" s="14"/>
    </row>
    <row r="107" spans="112:129" x14ac:dyDescent="0.35">
      <c r="DH107" s="14"/>
      <c r="DI107" s="14"/>
      <c r="DJ107" s="14"/>
      <c r="DK107" s="14"/>
      <c r="DL107" s="14"/>
      <c r="DM107" s="14"/>
      <c r="DN107" s="14"/>
      <c r="DO107" s="14"/>
      <c r="DP107" s="14"/>
      <c r="DQ107" s="14"/>
      <c r="DR107" s="14"/>
      <c r="DS107" s="14"/>
      <c r="DT107" s="14"/>
      <c r="DU107" s="14"/>
      <c r="DV107" s="14"/>
      <c r="DW107" s="14"/>
      <c r="DX107" s="14"/>
      <c r="DY107" s="14"/>
    </row>
    <row r="108" spans="112:129" x14ac:dyDescent="0.35">
      <c r="DH108" s="14"/>
      <c r="DI108" s="14"/>
      <c r="DJ108" s="14"/>
      <c r="DK108" s="14"/>
      <c r="DL108" s="14"/>
      <c r="DM108" s="14"/>
      <c r="DN108" s="14"/>
      <c r="DO108" s="14"/>
      <c r="DP108" s="14"/>
      <c r="DQ108" s="14"/>
      <c r="DR108" s="14"/>
      <c r="DS108" s="14"/>
      <c r="DT108" s="14"/>
      <c r="DU108" s="14"/>
      <c r="DV108" s="14"/>
      <c r="DW108" s="14"/>
      <c r="DX108" s="14"/>
      <c r="DY108" s="14"/>
    </row>
    <row r="109" spans="112:129" x14ac:dyDescent="0.35">
      <c r="DH109" s="14"/>
      <c r="DI109" s="14"/>
      <c r="DJ109" s="14"/>
      <c r="DK109" s="14"/>
      <c r="DL109" s="14"/>
      <c r="DM109" s="14"/>
      <c r="DN109" s="14"/>
      <c r="DO109" s="14"/>
      <c r="DP109" s="14"/>
      <c r="DQ109" s="14"/>
      <c r="DR109" s="14"/>
      <c r="DS109" s="14"/>
      <c r="DT109" s="14"/>
      <c r="DU109" s="14"/>
      <c r="DV109" s="14"/>
      <c r="DW109" s="14"/>
      <c r="DX109" s="14"/>
      <c r="DY109" s="14"/>
    </row>
    <row r="110" spans="112:129" x14ac:dyDescent="0.35">
      <c r="DH110" s="14"/>
      <c r="DI110" s="14"/>
      <c r="DJ110" s="14"/>
      <c r="DK110" s="14"/>
      <c r="DL110" s="14"/>
      <c r="DM110" s="14"/>
      <c r="DN110" s="14"/>
      <c r="DO110" s="14"/>
      <c r="DP110" s="14"/>
      <c r="DQ110" s="14"/>
      <c r="DR110" s="14"/>
      <c r="DS110" s="14"/>
      <c r="DT110" s="14"/>
      <c r="DU110" s="14"/>
      <c r="DV110" s="14"/>
      <c r="DW110" s="14"/>
      <c r="DX110" s="14"/>
      <c r="DY110" s="14"/>
    </row>
    <row r="111" spans="112:129" x14ac:dyDescent="0.35">
      <c r="DH111" s="14"/>
      <c r="DI111" s="14"/>
      <c r="DJ111" s="14"/>
      <c r="DK111" s="14"/>
      <c r="DL111" s="14"/>
      <c r="DM111" s="14"/>
      <c r="DN111" s="14"/>
      <c r="DO111" s="14"/>
      <c r="DP111" s="14"/>
      <c r="DQ111" s="14"/>
      <c r="DR111" s="14"/>
      <c r="DS111" s="14"/>
      <c r="DT111" s="14"/>
      <c r="DU111" s="14"/>
      <c r="DV111" s="14"/>
      <c r="DW111" s="14"/>
      <c r="DX111" s="14"/>
      <c r="DY111" s="14"/>
    </row>
    <row r="112" spans="112:129" x14ac:dyDescent="0.35">
      <c r="DH112" s="14"/>
      <c r="DI112" s="14"/>
      <c r="DJ112" s="14"/>
      <c r="DK112" s="14"/>
      <c r="DL112" s="14"/>
      <c r="DM112" s="14"/>
      <c r="DN112" s="14"/>
      <c r="DO112" s="14"/>
      <c r="DP112" s="14"/>
      <c r="DQ112" s="14"/>
      <c r="DR112" s="14"/>
      <c r="DS112" s="14"/>
      <c r="DT112" s="14"/>
      <c r="DU112" s="14"/>
      <c r="DV112" s="14"/>
      <c r="DW112" s="14"/>
      <c r="DX112" s="14"/>
      <c r="DY112" s="14"/>
    </row>
    <row r="113" spans="112:129" x14ac:dyDescent="0.35">
      <c r="DH113" s="14"/>
      <c r="DI113" s="14"/>
      <c r="DJ113" s="14"/>
      <c r="DK113" s="14"/>
      <c r="DL113" s="14"/>
      <c r="DM113" s="14"/>
      <c r="DN113" s="14"/>
      <c r="DO113" s="14"/>
      <c r="DP113" s="14"/>
      <c r="DQ113" s="14"/>
      <c r="DR113" s="14"/>
      <c r="DS113" s="14"/>
      <c r="DT113" s="14"/>
      <c r="DU113" s="14"/>
      <c r="DV113" s="14"/>
      <c r="DW113" s="14"/>
      <c r="DX113" s="14"/>
      <c r="DY113" s="14"/>
    </row>
    <row r="114" spans="112:129" x14ac:dyDescent="0.35">
      <c r="DH114" s="14"/>
      <c r="DI114" s="14"/>
      <c r="DJ114" s="14"/>
      <c r="DK114" s="14"/>
      <c r="DL114" s="14"/>
      <c r="DM114" s="14"/>
      <c r="DN114" s="14"/>
      <c r="DO114" s="14"/>
      <c r="DP114" s="14"/>
      <c r="DQ114" s="14"/>
      <c r="DR114" s="14"/>
      <c r="DS114" s="14"/>
      <c r="DT114" s="14"/>
      <c r="DU114" s="14"/>
      <c r="DV114" s="14"/>
      <c r="DW114" s="14"/>
      <c r="DX114" s="14"/>
      <c r="DY114" s="14"/>
    </row>
    <row r="115" spans="112:129" x14ac:dyDescent="0.35">
      <c r="DH115" s="14"/>
      <c r="DI115" s="14"/>
      <c r="DJ115" s="14"/>
      <c r="DK115" s="14"/>
      <c r="DL115" s="14"/>
      <c r="DM115" s="14"/>
      <c r="DN115" s="14"/>
      <c r="DO115" s="14"/>
      <c r="DP115" s="14"/>
      <c r="DQ115" s="14"/>
      <c r="DR115" s="14"/>
      <c r="DS115" s="14"/>
      <c r="DT115" s="14"/>
      <c r="DU115" s="14"/>
      <c r="DV115" s="14"/>
      <c r="DW115" s="14"/>
      <c r="DX115" s="14"/>
      <c r="DY115" s="14"/>
    </row>
    <row r="116" spans="112:129" x14ac:dyDescent="0.35">
      <c r="DH116" s="14"/>
      <c r="DI116" s="14"/>
      <c r="DJ116" s="14"/>
      <c r="DK116" s="14"/>
      <c r="DL116" s="14"/>
      <c r="DM116" s="14"/>
      <c r="DN116" s="14"/>
      <c r="DO116" s="14"/>
      <c r="DP116" s="14"/>
      <c r="DQ116" s="14"/>
      <c r="DR116" s="14"/>
      <c r="DS116" s="14"/>
      <c r="DT116" s="14"/>
      <c r="DU116" s="14"/>
      <c r="DV116" s="14"/>
      <c r="DW116" s="14"/>
      <c r="DX116" s="14"/>
      <c r="DY116" s="14"/>
    </row>
    <row r="117" spans="112:129" x14ac:dyDescent="0.35">
      <c r="DH117" s="14"/>
      <c r="DI117" s="14"/>
      <c r="DJ117" s="14"/>
      <c r="DK117" s="14"/>
      <c r="DL117" s="14"/>
      <c r="DM117" s="14"/>
      <c r="DN117" s="14"/>
      <c r="DO117" s="14"/>
      <c r="DP117" s="14"/>
      <c r="DQ117" s="14"/>
      <c r="DR117" s="14"/>
      <c r="DS117" s="14"/>
      <c r="DT117" s="14"/>
      <c r="DU117" s="14"/>
      <c r="DV117" s="14"/>
      <c r="DW117" s="14"/>
      <c r="DX117" s="14"/>
      <c r="DY117" s="14"/>
    </row>
    <row r="118" spans="112:129" x14ac:dyDescent="0.35">
      <c r="DH118" s="14"/>
      <c r="DI118" s="14"/>
      <c r="DJ118" s="14"/>
      <c r="DK118" s="14"/>
      <c r="DL118" s="14"/>
      <c r="DM118" s="14"/>
      <c r="DN118" s="14"/>
      <c r="DO118" s="14"/>
      <c r="DP118" s="14"/>
      <c r="DQ118" s="14"/>
      <c r="DR118" s="14"/>
      <c r="DS118" s="14"/>
      <c r="DT118" s="14"/>
      <c r="DU118" s="14"/>
      <c r="DV118" s="14"/>
      <c r="DW118" s="14"/>
      <c r="DX118" s="14"/>
      <c r="DY118" s="14"/>
    </row>
    <row r="119" spans="112:129" x14ac:dyDescent="0.35">
      <c r="DH119" s="14"/>
      <c r="DI119" s="14"/>
      <c r="DJ119" s="14"/>
      <c r="DK119" s="14"/>
      <c r="DL119" s="14"/>
      <c r="DM119" s="14"/>
      <c r="DN119" s="14"/>
      <c r="DO119" s="14"/>
      <c r="DP119" s="14"/>
      <c r="DQ119" s="14"/>
      <c r="DR119" s="14"/>
      <c r="DS119" s="14"/>
      <c r="DT119" s="14"/>
      <c r="DU119" s="14"/>
      <c r="DV119" s="14"/>
      <c r="DW119" s="14"/>
      <c r="DX119" s="14"/>
      <c r="DY119" s="14"/>
    </row>
    <row r="120" spans="112:129" x14ac:dyDescent="0.35">
      <c r="DH120" s="14"/>
      <c r="DI120" s="14"/>
      <c r="DJ120" s="14"/>
      <c r="DK120" s="14"/>
      <c r="DL120" s="14"/>
      <c r="DM120" s="14"/>
      <c r="DN120" s="14"/>
      <c r="DO120" s="14"/>
      <c r="DP120" s="14"/>
      <c r="DQ120" s="14"/>
      <c r="DR120" s="14"/>
      <c r="DS120" s="14"/>
      <c r="DT120" s="14"/>
      <c r="DU120" s="14"/>
      <c r="DV120" s="14"/>
      <c r="DW120" s="14"/>
      <c r="DX120" s="14"/>
      <c r="DY120" s="14"/>
    </row>
    <row r="121" spans="112:129" x14ac:dyDescent="0.35">
      <c r="DH121" s="14"/>
      <c r="DI121" s="14"/>
      <c r="DJ121" s="14"/>
      <c r="DK121" s="14"/>
      <c r="DL121" s="14"/>
      <c r="DM121" s="14"/>
      <c r="DN121" s="14"/>
      <c r="DO121" s="14"/>
      <c r="DP121" s="14"/>
      <c r="DQ121" s="14"/>
      <c r="DR121" s="14"/>
      <c r="DS121" s="14"/>
      <c r="DT121" s="14"/>
      <c r="DU121" s="14"/>
      <c r="DV121" s="14"/>
      <c r="DW121" s="14"/>
      <c r="DX121" s="14"/>
      <c r="DY121" s="14"/>
    </row>
    <row r="122" spans="112:129" x14ac:dyDescent="0.35">
      <c r="DH122" s="14"/>
      <c r="DI122" s="14"/>
      <c r="DJ122" s="14"/>
      <c r="DK122" s="14"/>
      <c r="DL122" s="14"/>
      <c r="DM122" s="14"/>
      <c r="DN122" s="14"/>
      <c r="DO122" s="14"/>
      <c r="DP122" s="14"/>
      <c r="DQ122" s="14"/>
      <c r="DR122" s="14"/>
      <c r="DS122" s="14"/>
      <c r="DT122" s="14"/>
      <c r="DU122" s="14"/>
      <c r="DV122" s="14"/>
      <c r="DW122" s="14"/>
      <c r="DX122" s="14"/>
      <c r="DY122" s="14"/>
    </row>
    <row r="123" spans="112:129" x14ac:dyDescent="0.35">
      <c r="DH123" s="14"/>
      <c r="DI123" s="14"/>
      <c r="DJ123" s="14"/>
      <c r="DK123" s="14"/>
      <c r="DL123" s="14"/>
      <c r="DM123" s="14"/>
      <c r="DN123" s="14"/>
      <c r="DO123" s="14"/>
      <c r="DP123" s="14"/>
      <c r="DQ123" s="14"/>
      <c r="DR123" s="14"/>
      <c r="DS123" s="14"/>
      <c r="DT123" s="14"/>
      <c r="DU123" s="14"/>
      <c r="DV123" s="14"/>
      <c r="DW123" s="14"/>
      <c r="DX123" s="14"/>
      <c r="DY123" s="14"/>
    </row>
    <row r="124" spans="112:129" x14ac:dyDescent="0.35">
      <c r="DH124" s="14"/>
      <c r="DI124" s="14"/>
      <c r="DJ124" s="14"/>
      <c r="DK124" s="14"/>
      <c r="DL124" s="14"/>
      <c r="DM124" s="14"/>
      <c r="DN124" s="14"/>
      <c r="DO124" s="14"/>
      <c r="DP124" s="14"/>
      <c r="DQ124" s="14"/>
      <c r="DR124" s="14"/>
      <c r="DS124" s="14"/>
      <c r="DT124" s="14"/>
      <c r="DU124" s="14"/>
      <c r="DV124" s="14"/>
      <c r="DW124" s="14"/>
      <c r="DX124" s="14"/>
      <c r="DY124" s="14"/>
    </row>
    <row r="125" spans="112:129" x14ac:dyDescent="0.35">
      <c r="DH125" s="14"/>
      <c r="DI125" s="14"/>
      <c r="DJ125" s="14"/>
      <c r="DK125" s="14"/>
      <c r="DL125" s="14"/>
      <c r="DM125" s="14"/>
      <c r="DN125" s="14"/>
      <c r="DO125" s="14"/>
      <c r="DP125" s="14"/>
      <c r="DQ125" s="14"/>
      <c r="DR125" s="14"/>
      <c r="DS125" s="14"/>
      <c r="DT125" s="14"/>
      <c r="DU125" s="14"/>
      <c r="DV125" s="14"/>
      <c r="DW125" s="14"/>
      <c r="DX125" s="14"/>
      <c r="DY125" s="14"/>
    </row>
    <row r="126" spans="112:129" x14ac:dyDescent="0.35">
      <c r="DH126" s="14"/>
      <c r="DI126" s="14"/>
      <c r="DJ126" s="14"/>
      <c r="DK126" s="14"/>
      <c r="DL126" s="14"/>
      <c r="DM126" s="14"/>
      <c r="DN126" s="14"/>
      <c r="DO126" s="14"/>
      <c r="DP126" s="14"/>
      <c r="DQ126" s="14"/>
      <c r="DR126" s="14"/>
      <c r="DS126" s="14"/>
      <c r="DT126" s="14"/>
      <c r="DU126" s="14"/>
      <c r="DV126" s="14"/>
      <c r="DW126" s="14"/>
      <c r="DX126" s="14"/>
      <c r="DY126" s="14"/>
    </row>
    <row r="127" spans="112:129" x14ac:dyDescent="0.35">
      <c r="DH127" s="14"/>
      <c r="DI127" s="14"/>
      <c r="DJ127" s="14"/>
      <c r="DK127" s="14"/>
      <c r="DL127" s="14"/>
      <c r="DM127" s="14"/>
      <c r="DN127" s="14"/>
      <c r="DO127" s="14"/>
      <c r="DP127" s="14"/>
      <c r="DQ127" s="14"/>
      <c r="DR127" s="14"/>
      <c r="DS127" s="14"/>
      <c r="DT127" s="14"/>
      <c r="DU127" s="14"/>
      <c r="DV127" s="14"/>
      <c r="DW127" s="14"/>
      <c r="DX127" s="14"/>
      <c r="DY127" s="14"/>
    </row>
    <row r="128" spans="112:129" x14ac:dyDescent="0.35">
      <c r="DH128" s="14"/>
      <c r="DI128" s="14"/>
      <c r="DJ128" s="14"/>
      <c r="DK128" s="14"/>
      <c r="DL128" s="14"/>
      <c r="DM128" s="14"/>
      <c r="DN128" s="14"/>
      <c r="DO128" s="14"/>
      <c r="DP128" s="14"/>
      <c r="DQ128" s="14"/>
      <c r="DR128" s="14"/>
      <c r="DS128" s="14"/>
      <c r="DT128" s="14"/>
      <c r="DU128" s="14"/>
      <c r="DV128" s="14"/>
      <c r="DW128" s="14"/>
      <c r="DX128" s="14"/>
      <c r="DY128" s="14"/>
    </row>
    <row r="129" spans="112:129" x14ac:dyDescent="0.35">
      <c r="DH129" s="14"/>
      <c r="DI129" s="14"/>
      <c r="DJ129" s="14"/>
      <c r="DK129" s="14"/>
      <c r="DL129" s="14"/>
      <c r="DM129" s="14"/>
      <c r="DN129" s="14"/>
      <c r="DO129" s="14"/>
      <c r="DP129" s="14"/>
      <c r="DQ129" s="14"/>
      <c r="DR129" s="14"/>
      <c r="DS129" s="14"/>
      <c r="DT129" s="14"/>
      <c r="DU129" s="14"/>
      <c r="DV129" s="14"/>
      <c r="DW129" s="14"/>
      <c r="DX129" s="14"/>
      <c r="DY129" s="14"/>
    </row>
    <row r="130" spans="112:129" x14ac:dyDescent="0.35">
      <c r="DH130" s="14"/>
      <c r="DI130" s="14"/>
      <c r="DJ130" s="14"/>
      <c r="DK130" s="14"/>
      <c r="DL130" s="14"/>
      <c r="DM130" s="14"/>
      <c r="DN130" s="14"/>
      <c r="DO130" s="14"/>
      <c r="DP130" s="14"/>
      <c r="DQ130" s="14"/>
      <c r="DR130" s="14"/>
      <c r="DS130" s="14"/>
      <c r="DT130" s="14"/>
      <c r="DU130" s="14"/>
      <c r="DV130" s="14"/>
      <c r="DW130" s="14"/>
      <c r="DX130" s="14"/>
      <c r="DY130" s="14"/>
    </row>
    <row r="131" spans="112:129" x14ac:dyDescent="0.35">
      <c r="DH131" s="14"/>
      <c r="DI131" s="14"/>
      <c r="DJ131" s="14"/>
      <c r="DK131" s="14"/>
      <c r="DL131" s="14"/>
      <c r="DM131" s="14"/>
      <c r="DN131" s="14"/>
      <c r="DO131" s="14"/>
      <c r="DP131" s="14"/>
      <c r="DQ131" s="14"/>
      <c r="DR131" s="14"/>
      <c r="DS131" s="14"/>
      <c r="DT131" s="14"/>
      <c r="DU131" s="14"/>
      <c r="DV131" s="14"/>
      <c r="DW131" s="14"/>
      <c r="DX131" s="14"/>
      <c r="DY131" s="14"/>
    </row>
    <row r="132" spans="112:129" x14ac:dyDescent="0.35">
      <c r="DH132" s="14"/>
      <c r="DI132" s="14"/>
      <c r="DJ132" s="14"/>
      <c r="DK132" s="14"/>
      <c r="DL132" s="14"/>
      <c r="DM132" s="14"/>
      <c r="DN132" s="14"/>
      <c r="DO132" s="14"/>
      <c r="DP132" s="14"/>
      <c r="DQ132" s="14"/>
      <c r="DR132" s="14"/>
      <c r="DS132" s="14"/>
      <c r="DT132" s="14"/>
      <c r="DU132" s="14"/>
      <c r="DV132" s="14"/>
      <c r="DW132" s="14"/>
      <c r="DX132" s="14"/>
      <c r="DY132" s="14"/>
    </row>
    <row r="133" spans="112:129" x14ac:dyDescent="0.35">
      <c r="DH133" s="14"/>
      <c r="DI133" s="14"/>
      <c r="DJ133" s="14"/>
      <c r="DK133" s="14"/>
      <c r="DL133" s="14"/>
      <c r="DM133" s="14"/>
      <c r="DN133" s="14"/>
      <c r="DO133" s="14"/>
      <c r="DP133" s="14"/>
      <c r="DQ133" s="14"/>
      <c r="DR133" s="14"/>
      <c r="DS133" s="14"/>
      <c r="DT133" s="14"/>
      <c r="DU133" s="14"/>
      <c r="DV133" s="14"/>
      <c r="DW133" s="14"/>
      <c r="DX133" s="14"/>
      <c r="DY133" s="14"/>
    </row>
    <row r="134" spans="112:129" x14ac:dyDescent="0.35">
      <c r="DH134" s="14"/>
      <c r="DI134" s="14"/>
      <c r="DJ134" s="14"/>
      <c r="DK134" s="14"/>
      <c r="DL134" s="14"/>
      <c r="DM134" s="14"/>
      <c r="DN134" s="14"/>
      <c r="DO134" s="14"/>
      <c r="DP134" s="14"/>
      <c r="DQ134" s="14"/>
      <c r="DR134" s="14"/>
      <c r="DS134" s="14"/>
      <c r="DT134" s="14"/>
      <c r="DU134" s="14"/>
      <c r="DV134" s="14"/>
      <c r="DW134" s="14"/>
      <c r="DX134" s="14"/>
      <c r="DY134" s="14"/>
    </row>
    <row r="135" spans="112:129" x14ac:dyDescent="0.35">
      <c r="DH135" s="14"/>
      <c r="DI135" s="14"/>
      <c r="DJ135" s="14"/>
      <c r="DK135" s="14"/>
      <c r="DL135" s="14"/>
      <c r="DM135" s="14"/>
      <c r="DN135" s="14"/>
      <c r="DO135" s="14"/>
      <c r="DP135" s="14"/>
      <c r="DQ135" s="14"/>
      <c r="DR135" s="14"/>
      <c r="DS135" s="14"/>
      <c r="DT135" s="14"/>
      <c r="DU135" s="14"/>
      <c r="DV135" s="14"/>
      <c r="DW135" s="14"/>
      <c r="DX135" s="14"/>
      <c r="DY135" s="14"/>
    </row>
    <row r="136" spans="112:129" x14ac:dyDescent="0.35">
      <c r="DH136" s="14"/>
      <c r="DI136" s="14"/>
      <c r="DJ136" s="14"/>
      <c r="DK136" s="14"/>
      <c r="DL136" s="14"/>
      <c r="DM136" s="14"/>
      <c r="DN136" s="14"/>
      <c r="DO136" s="14"/>
      <c r="DP136" s="14"/>
      <c r="DQ136" s="14"/>
      <c r="DR136" s="14"/>
      <c r="DS136" s="14"/>
      <c r="DT136" s="14"/>
      <c r="DU136" s="14"/>
      <c r="DV136" s="14"/>
      <c r="DW136" s="14"/>
      <c r="DX136" s="14"/>
      <c r="DY136" s="14"/>
    </row>
    <row r="137" spans="112:129" x14ac:dyDescent="0.35">
      <c r="DH137" s="14"/>
      <c r="DI137" s="14"/>
      <c r="DJ137" s="14"/>
      <c r="DK137" s="14"/>
      <c r="DL137" s="14"/>
      <c r="DM137" s="14"/>
      <c r="DN137" s="14"/>
      <c r="DO137" s="14"/>
      <c r="DP137" s="14"/>
      <c r="DQ137" s="14"/>
      <c r="DR137" s="14"/>
      <c r="DS137" s="14"/>
      <c r="DT137" s="14"/>
      <c r="DU137" s="14"/>
      <c r="DV137" s="14"/>
      <c r="DW137" s="14"/>
      <c r="DX137" s="14"/>
      <c r="DY137" s="14"/>
    </row>
    <row r="138" spans="112:129" x14ac:dyDescent="0.35">
      <c r="DH138" s="14"/>
      <c r="DI138" s="14"/>
      <c r="DJ138" s="14"/>
      <c r="DK138" s="14"/>
      <c r="DL138" s="14"/>
      <c r="DM138" s="14"/>
      <c r="DN138" s="14"/>
      <c r="DO138" s="14"/>
      <c r="DP138" s="14"/>
      <c r="DQ138" s="14"/>
      <c r="DR138" s="14"/>
      <c r="DS138" s="14"/>
      <c r="DT138" s="14"/>
      <c r="DU138" s="14"/>
      <c r="DV138" s="14"/>
      <c r="DW138" s="14"/>
      <c r="DX138" s="14"/>
      <c r="DY138" s="14"/>
    </row>
    <row r="139" spans="112:129" x14ac:dyDescent="0.35">
      <c r="DH139" s="14"/>
      <c r="DI139" s="14"/>
      <c r="DJ139" s="14"/>
      <c r="DK139" s="14"/>
      <c r="DL139" s="14"/>
      <c r="DM139" s="14"/>
      <c r="DN139" s="14"/>
      <c r="DO139" s="14"/>
      <c r="DP139" s="14"/>
      <c r="DQ139" s="14"/>
      <c r="DR139" s="14"/>
      <c r="DS139" s="14"/>
      <c r="DT139" s="14"/>
      <c r="DU139" s="14"/>
      <c r="DV139" s="14"/>
      <c r="DW139" s="14"/>
      <c r="DX139" s="14"/>
      <c r="DY139" s="14"/>
    </row>
    <row r="140" spans="112:129" x14ac:dyDescent="0.35">
      <c r="DH140" s="14"/>
      <c r="DI140" s="14"/>
      <c r="DJ140" s="14"/>
      <c r="DK140" s="14"/>
      <c r="DL140" s="14"/>
      <c r="DM140" s="14"/>
      <c r="DN140" s="14"/>
      <c r="DO140" s="14"/>
      <c r="DP140" s="14"/>
      <c r="DQ140" s="14"/>
      <c r="DR140" s="14"/>
      <c r="DS140" s="14"/>
      <c r="DT140" s="14"/>
      <c r="DU140" s="14"/>
      <c r="DV140" s="14"/>
      <c r="DW140" s="14"/>
      <c r="DX140" s="14"/>
      <c r="DY140" s="14"/>
    </row>
    <row r="141" spans="112:129" x14ac:dyDescent="0.35">
      <c r="DH141" s="14"/>
      <c r="DI141" s="14"/>
      <c r="DJ141" s="14"/>
      <c r="DK141" s="14"/>
      <c r="DL141" s="14"/>
      <c r="DM141" s="14"/>
      <c r="DN141" s="14"/>
      <c r="DO141" s="14"/>
      <c r="DP141" s="14"/>
      <c r="DQ141" s="14"/>
      <c r="DR141" s="14"/>
      <c r="DS141" s="14"/>
      <c r="DT141" s="14"/>
      <c r="DU141" s="14"/>
      <c r="DV141" s="14"/>
      <c r="DW141" s="14"/>
      <c r="DX141" s="14"/>
      <c r="DY141" s="14"/>
    </row>
    <row r="142" spans="112:129" x14ac:dyDescent="0.35">
      <c r="DH142" s="14"/>
      <c r="DI142" s="14"/>
      <c r="DJ142" s="14"/>
      <c r="DK142" s="14"/>
      <c r="DL142" s="14"/>
      <c r="DM142" s="14"/>
      <c r="DN142" s="14"/>
      <c r="DO142" s="14"/>
      <c r="DP142" s="14"/>
      <c r="DQ142" s="14"/>
      <c r="DR142" s="14"/>
      <c r="DS142" s="14"/>
      <c r="DT142" s="14"/>
      <c r="DU142" s="14"/>
      <c r="DV142" s="14"/>
      <c r="DW142" s="14"/>
      <c r="DX142" s="14"/>
      <c r="DY142" s="14"/>
    </row>
    <row r="143" spans="112:129" x14ac:dyDescent="0.35">
      <c r="DH143" s="14"/>
      <c r="DI143" s="14"/>
      <c r="DJ143" s="14"/>
      <c r="DK143" s="14"/>
      <c r="DL143" s="14"/>
      <c r="DM143" s="14"/>
      <c r="DN143" s="14"/>
      <c r="DO143" s="14"/>
      <c r="DP143" s="14"/>
      <c r="DQ143" s="14"/>
      <c r="DR143" s="14"/>
      <c r="DS143" s="14"/>
      <c r="DT143" s="14"/>
      <c r="DU143" s="14"/>
      <c r="DV143" s="14"/>
      <c r="DW143" s="14"/>
      <c r="DX143" s="14"/>
      <c r="DY143" s="14"/>
    </row>
    <row r="144" spans="112:129" x14ac:dyDescent="0.35">
      <c r="DH144" s="14"/>
      <c r="DI144" s="14"/>
      <c r="DJ144" s="14"/>
      <c r="DK144" s="14"/>
      <c r="DL144" s="14"/>
      <c r="DM144" s="14"/>
      <c r="DN144" s="14"/>
      <c r="DO144" s="14"/>
      <c r="DP144" s="14"/>
      <c r="DQ144" s="14"/>
      <c r="DR144" s="14"/>
      <c r="DS144" s="14"/>
      <c r="DT144" s="14"/>
      <c r="DU144" s="14"/>
      <c r="DV144" s="14"/>
      <c r="DW144" s="14"/>
      <c r="DX144" s="14"/>
      <c r="DY144" s="14"/>
    </row>
    <row r="145" spans="112:129" x14ac:dyDescent="0.35">
      <c r="DH145" s="14"/>
      <c r="DI145" s="14"/>
      <c r="DJ145" s="14"/>
      <c r="DK145" s="14"/>
      <c r="DL145" s="14"/>
      <c r="DM145" s="14"/>
      <c r="DN145" s="14"/>
      <c r="DO145" s="14"/>
      <c r="DP145" s="14"/>
      <c r="DQ145" s="14"/>
      <c r="DR145" s="14"/>
      <c r="DS145" s="14"/>
      <c r="DT145" s="14"/>
      <c r="DU145" s="14"/>
      <c r="DV145" s="14"/>
      <c r="DW145" s="14"/>
      <c r="DX145" s="14"/>
      <c r="DY145" s="14"/>
    </row>
    <row r="146" spans="112:129" x14ac:dyDescent="0.35">
      <c r="DH146" s="14"/>
      <c r="DI146" s="14"/>
      <c r="DJ146" s="14"/>
      <c r="DK146" s="14"/>
      <c r="DL146" s="14"/>
      <c r="DM146" s="14"/>
      <c r="DN146" s="14"/>
      <c r="DO146" s="14"/>
      <c r="DP146" s="14"/>
      <c r="DQ146" s="14"/>
      <c r="DR146" s="14"/>
      <c r="DS146" s="14"/>
      <c r="DT146" s="14"/>
      <c r="DU146" s="14"/>
      <c r="DV146" s="14"/>
      <c r="DW146" s="14"/>
      <c r="DX146" s="14"/>
      <c r="DY146" s="14"/>
    </row>
    <row r="147" spans="112:129" x14ac:dyDescent="0.35">
      <c r="DH147" s="14"/>
      <c r="DI147" s="14"/>
      <c r="DJ147" s="14"/>
      <c r="DK147" s="14"/>
      <c r="DL147" s="14"/>
      <c r="DM147" s="14"/>
      <c r="DN147" s="14"/>
      <c r="DO147" s="14"/>
      <c r="DP147" s="14"/>
      <c r="DQ147" s="14"/>
      <c r="DR147" s="14"/>
      <c r="DS147" s="14"/>
      <c r="DT147" s="14"/>
      <c r="DU147" s="14"/>
      <c r="DV147" s="14"/>
      <c r="DW147" s="14"/>
      <c r="DX147" s="14"/>
      <c r="DY147" s="14"/>
    </row>
    <row r="148" spans="112:129" x14ac:dyDescent="0.35">
      <c r="DH148" s="14"/>
      <c r="DI148" s="14"/>
      <c r="DJ148" s="14"/>
      <c r="DK148" s="14"/>
      <c r="DL148" s="14"/>
      <c r="DM148" s="14"/>
      <c r="DN148" s="14"/>
      <c r="DO148" s="14"/>
      <c r="DP148" s="14"/>
      <c r="DQ148" s="14"/>
      <c r="DR148" s="14"/>
      <c r="DS148" s="14"/>
      <c r="DT148" s="14"/>
      <c r="DU148" s="14"/>
      <c r="DV148" s="14"/>
      <c r="DW148" s="14"/>
      <c r="DX148" s="14"/>
      <c r="DY148" s="14"/>
    </row>
    <row r="149" spans="112:129" x14ac:dyDescent="0.35">
      <c r="DH149" s="14"/>
      <c r="DI149" s="14"/>
      <c r="DJ149" s="14"/>
      <c r="DK149" s="14"/>
      <c r="DL149" s="14"/>
      <c r="DM149" s="14"/>
      <c r="DN149" s="14"/>
      <c r="DO149" s="14"/>
      <c r="DP149" s="14"/>
      <c r="DQ149" s="14"/>
      <c r="DR149" s="14"/>
      <c r="DS149" s="14"/>
      <c r="DT149" s="14"/>
      <c r="DU149" s="14"/>
      <c r="DV149" s="14"/>
      <c r="DW149" s="14"/>
      <c r="DX149" s="14"/>
      <c r="DY149" s="14"/>
    </row>
    <row r="150" spans="112:129" x14ac:dyDescent="0.35">
      <c r="DH150" s="14"/>
      <c r="DI150" s="14"/>
      <c r="DJ150" s="14"/>
      <c r="DK150" s="14"/>
      <c r="DL150" s="14"/>
      <c r="DM150" s="14"/>
      <c r="DN150" s="14"/>
      <c r="DO150" s="14"/>
      <c r="DP150" s="14"/>
      <c r="DQ150" s="14"/>
      <c r="DR150" s="14"/>
      <c r="DS150" s="14"/>
      <c r="DT150" s="14"/>
      <c r="DU150" s="14"/>
      <c r="DV150" s="14"/>
      <c r="DW150" s="14"/>
      <c r="DX150" s="14"/>
      <c r="DY150" s="14"/>
    </row>
    <row r="151" spans="112:129" x14ac:dyDescent="0.35">
      <c r="DH151" s="14"/>
      <c r="DI151" s="14"/>
      <c r="DJ151" s="14"/>
      <c r="DK151" s="14"/>
      <c r="DL151" s="14"/>
      <c r="DM151" s="14"/>
      <c r="DN151" s="14"/>
      <c r="DO151" s="14"/>
      <c r="DP151" s="14"/>
      <c r="DQ151" s="14"/>
      <c r="DR151" s="14"/>
      <c r="DS151" s="14"/>
      <c r="DT151" s="14"/>
      <c r="DU151" s="14"/>
      <c r="DV151" s="14"/>
      <c r="DW151" s="14"/>
      <c r="DX151" s="14"/>
      <c r="DY151" s="14"/>
    </row>
    <row r="152" spans="112:129" x14ac:dyDescent="0.35">
      <c r="DH152" s="14"/>
      <c r="DI152" s="14"/>
      <c r="DJ152" s="14"/>
      <c r="DK152" s="14"/>
      <c r="DL152" s="14"/>
      <c r="DM152" s="14"/>
      <c r="DN152" s="14"/>
      <c r="DO152" s="14"/>
      <c r="DP152" s="14"/>
      <c r="DQ152" s="14"/>
      <c r="DR152" s="14"/>
      <c r="DS152" s="14"/>
      <c r="DT152" s="14"/>
      <c r="DU152" s="14"/>
      <c r="DV152" s="14"/>
      <c r="DW152" s="14"/>
      <c r="DX152" s="14"/>
      <c r="DY152" s="14"/>
    </row>
    <row r="153" spans="112:129" x14ac:dyDescent="0.35">
      <c r="DH153" s="14"/>
      <c r="DI153" s="14"/>
      <c r="DJ153" s="14"/>
      <c r="DK153" s="14"/>
      <c r="DL153" s="14"/>
      <c r="DM153" s="14"/>
      <c r="DN153" s="14"/>
      <c r="DO153" s="14"/>
      <c r="DP153" s="14"/>
      <c r="DQ153" s="14"/>
      <c r="DR153" s="14"/>
      <c r="DS153" s="14"/>
      <c r="DT153" s="14"/>
      <c r="DU153" s="14"/>
      <c r="DV153" s="14"/>
      <c r="DW153" s="14"/>
      <c r="DX153" s="14"/>
      <c r="DY153" s="14"/>
    </row>
    <row r="154" spans="112:129" x14ac:dyDescent="0.35">
      <c r="DH154" s="14"/>
      <c r="DI154" s="14"/>
      <c r="DJ154" s="14"/>
      <c r="DK154" s="14"/>
      <c r="DL154" s="14"/>
      <c r="DM154" s="14"/>
      <c r="DN154" s="14"/>
      <c r="DO154" s="14"/>
      <c r="DP154" s="14"/>
      <c r="DQ154" s="14"/>
      <c r="DR154" s="14"/>
      <c r="DS154" s="14"/>
      <c r="DT154" s="14"/>
      <c r="DU154" s="14"/>
      <c r="DV154" s="14"/>
      <c r="DW154" s="14"/>
      <c r="DX154" s="14"/>
      <c r="DY154" s="14"/>
    </row>
    <row r="155" spans="112:129" x14ac:dyDescent="0.35">
      <c r="DH155" s="14"/>
      <c r="DI155" s="14"/>
      <c r="DJ155" s="14"/>
      <c r="DK155" s="14"/>
      <c r="DL155" s="14"/>
      <c r="DM155" s="14"/>
      <c r="DN155" s="14"/>
      <c r="DO155" s="14"/>
      <c r="DP155" s="14"/>
      <c r="DQ155" s="14"/>
      <c r="DR155" s="14"/>
      <c r="DS155" s="14"/>
      <c r="DT155" s="14"/>
      <c r="DU155" s="14"/>
      <c r="DV155" s="14"/>
      <c r="DW155" s="14"/>
      <c r="DX155" s="14"/>
      <c r="DY155" s="14"/>
    </row>
    <row r="156" spans="112:129" x14ac:dyDescent="0.35">
      <c r="DH156" s="14"/>
      <c r="DI156" s="14"/>
      <c r="DJ156" s="14"/>
      <c r="DK156" s="14"/>
      <c r="DL156" s="14"/>
      <c r="DM156" s="14"/>
      <c r="DN156" s="14"/>
      <c r="DO156" s="14"/>
      <c r="DP156" s="14"/>
      <c r="DQ156" s="14"/>
      <c r="DR156" s="14"/>
      <c r="DS156" s="14"/>
      <c r="DT156" s="14"/>
      <c r="DU156" s="14"/>
      <c r="DV156" s="14"/>
      <c r="DW156" s="14"/>
      <c r="DX156" s="14"/>
      <c r="DY156" s="14"/>
    </row>
    <row r="157" spans="112:129" x14ac:dyDescent="0.35">
      <c r="DH157" s="14"/>
      <c r="DI157" s="14"/>
      <c r="DJ157" s="14"/>
      <c r="DK157" s="14"/>
      <c r="DL157" s="14"/>
      <c r="DM157" s="14"/>
      <c r="DN157" s="14"/>
      <c r="DO157" s="14"/>
      <c r="DP157" s="14"/>
      <c r="DQ157" s="14"/>
      <c r="DR157" s="14"/>
      <c r="DS157" s="14"/>
      <c r="DT157" s="14"/>
      <c r="DU157" s="14"/>
      <c r="DV157" s="14"/>
      <c r="DW157" s="14"/>
      <c r="DX157" s="14"/>
      <c r="DY157" s="14"/>
    </row>
    <row r="158" spans="112:129" x14ac:dyDescent="0.35">
      <c r="DH158" s="14"/>
      <c r="DI158" s="14"/>
      <c r="DJ158" s="14"/>
      <c r="DK158" s="14"/>
      <c r="DL158" s="14"/>
      <c r="DM158" s="14"/>
      <c r="DN158" s="14"/>
      <c r="DO158" s="14"/>
      <c r="DP158" s="14"/>
      <c r="DQ158" s="14"/>
      <c r="DR158" s="14"/>
      <c r="DS158" s="14"/>
      <c r="DT158" s="14"/>
      <c r="DU158" s="14"/>
      <c r="DV158" s="14"/>
      <c r="DW158" s="14"/>
      <c r="DX158" s="14"/>
      <c r="DY158" s="14"/>
    </row>
    <row r="159" spans="112:129" x14ac:dyDescent="0.35">
      <c r="DH159" s="14"/>
      <c r="DI159" s="14"/>
      <c r="DJ159" s="14"/>
      <c r="DK159" s="14"/>
      <c r="DL159" s="14"/>
      <c r="DM159" s="14"/>
      <c r="DN159" s="14"/>
      <c r="DO159" s="14"/>
      <c r="DP159" s="14"/>
      <c r="DQ159" s="14"/>
      <c r="DR159" s="14"/>
      <c r="DS159" s="14"/>
      <c r="DT159" s="14"/>
      <c r="DU159" s="14"/>
      <c r="DV159" s="14"/>
      <c r="DW159" s="14"/>
      <c r="DX159" s="14"/>
      <c r="DY159" s="14"/>
    </row>
    <row r="160" spans="112:129" x14ac:dyDescent="0.35">
      <c r="DH160" s="14"/>
      <c r="DI160" s="14"/>
      <c r="DJ160" s="14"/>
      <c r="DK160" s="14"/>
      <c r="DL160" s="14"/>
      <c r="DM160" s="14"/>
      <c r="DN160" s="14"/>
      <c r="DO160" s="14"/>
      <c r="DP160" s="14"/>
      <c r="DQ160" s="14"/>
      <c r="DR160" s="14"/>
      <c r="DS160" s="14"/>
      <c r="DT160" s="14"/>
      <c r="DU160" s="14"/>
      <c r="DV160" s="14"/>
      <c r="DW160" s="14"/>
      <c r="DX160" s="14"/>
      <c r="DY160" s="14"/>
    </row>
    <row r="161" spans="112:129" x14ac:dyDescent="0.35">
      <c r="DH161" s="14"/>
      <c r="DI161" s="14"/>
      <c r="DJ161" s="14"/>
      <c r="DK161" s="14"/>
      <c r="DL161" s="14"/>
      <c r="DM161" s="14"/>
      <c r="DN161" s="14"/>
      <c r="DO161" s="14"/>
      <c r="DP161" s="14"/>
      <c r="DQ161" s="14"/>
      <c r="DR161" s="14"/>
      <c r="DS161" s="14"/>
      <c r="DT161" s="14"/>
      <c r="DU161" s="14"/>
      <c r="DV161" s="14"/>
      <c r="DW161" s="14"/>
      <c r="DX161" s="14"/>
      <c r="DY161" s="14"/>
    </row>
    <row r="162" spans="112:129" x14ac:dyDescent="0.35">
      <c r="DH162" s="14"/>
      <c r="DI162" s="14"/>
      <c r="DJ162" s="14"/>
      <c r="DK162" s="14"/>
      <c r="DL162" s="14"/>
      <c r="DM162" s="14"/>
      <c r="DN162" s="14"/>
      <c r="DO162" s="14"/>
      <c r="DP162" s="14"/>
      <c r="DQ162" s="14"/>
      <c r="DR162" s="14"/>
      <c r="DS162" s="14"/>
      <c r="DT162" s="14"/>
      <c r="DU162" s="14"/>
      <c r="DV162" s="14"/>
      <c r="DW162" s="14"/>
      <c r="DX162" s="14"/>
      <c r="DY162" s="14"/>
    </row>
    <row r="163" spans="112:129" x14ac:dyDescent="0.35">
      <c r="DH163" s="14"/>
      <c r="DI163" s="14"/>
      <c r="DJ163" s="14"/>
      <c r="DK163" s="14"/>
      <c r="DL163" s="14"/>
      <c r="DM163" s="14"/>
      <c r="DN163" s="14"/>
      <c r="DO163" s="14"/>
      <c r="DP163" s="14"/>
      <c r="DQ163" s="14"/>
      <c r="DR163" s="14"/>
      <c r="DS163" s="14"/>
      <c r="DT163" s="14"/>
      <c r="DU163" s="14"/>
      <c r="DV163" s="14"/>
      <c r="DW163" s="14"/>
      <c r="DX163" s="14"/>
      <c r="DY163" s="14"/>
    </row>
    <row r="164" spans="112:129" x14ac:dyDescent="0.35">
      <c r="DH164" s="14"/>
      <c r="DI164" s="14"/>
      <c r="DJ164" s="14"/>
      <c r="DK164" s="14"/>
      <c r="DL164" s="14"/>
      <c r="DM164" s="14"/>
      <c r="DN164" s="14"/>
      <c r="DO164" s="14"/>
      <c r="DP164" s="14"/>
      <c r="DQ164" s="14"/>
      <c r="DR164" s="14"/>
      <c r="DS164" s="14"/>
      <c r="DT164" s="14"/>
      <c r="DU164" s="14"/>
      <c r="DV164" s="14"/>
      <c r="DW164" s="14"/>
      <c r="DX164" s="14"/>
      <c r="DY164" s="14"/>
    </row>
    <row r="165" spans="112:129" x14ac:dyDescent="0.35">
      <c r="DH165" s="14"/>
      <c r="DI165" s="14"/>
      <c r="DJ165" s="14"/>
      <c r="DK165" s="14"/>
      <c r="DL165" s="14"/>
      <c r="DM165" s="14"/>
      <c r="DN165" s="14"/>
      <c r="DO165" s="14"/>
      <c r="DP165" s="14"/>
      <c r="DQ165" s="14"/>
      <c r="DR165" s="14"/>
      <c r="DS165" s="14"/>
      <c r="DT165" s="14"/>
      <c r="DU165" s="14"/>
      <c r="DV165" s="14"/>
      <c r="DW165" s="14"/>
      <c r="DX165" s="14"/>
      <c r="DY165" s="14"/>
    </row>
    <row r="166" spans="112:129" x14ac:dyDescent="0.35">
      <c r="DH166" s="14"/>
      <c r="DI166" s="14"/>
      <c r="DJ166" s="14"/>
      <c r="DK166" s="14"/>
      <c r="DL166" s="14"/>
      <c r="DM166" s="14"/>
      <c r="DN166" s="14"/>
      <c r="DO166" s="14"/>
      <c r="DP166" s="14"/>
      <c r="DQ166" s="14"/>
      <c r="DR166" s="14"/>
      <c r="DS166" s="14"/>
      <c r="DT166" s="14"/>
      <c r="DU166" s="14"/>
      <c r="DV166" s="14"/>
      <c r="DW166" s="14"/>
      <c r="DX166" s="14"/>
      <c r="DY166" s="14"/>
    </row>
    <row r="167" spans="112:129" x14ac:dyDescent="0.35">
      <c r="DH167" s="14"/>
      <c r="DI167" s="14"/>
      <c r="DJ167" s="14"/>
      <c r="DK167" s="14"/>
      <c r="DL167" s="14"/>
      <c r="DM167" s="14"/>
      <c r="DN167" s="14"/>
      <c r="DO167" s="14"/>
      <c r="DP167" s="14"/>
      <c r="DQ167" s="14"/>
      <c r="DR167" s="14"/>
      <c r="DS167" s="14"/>
      <c r="DT167" s="14"/>
      <c r="DU167" s="14"/>
      <c r="DV167" s="14"/>
      <c r="DW167" s="14"/>
      <c r="DX167" s="14"/>
      <c r="DY167" s="14"/>
    </row>
    <row r="168" spans="112:129" x14ac:dyDescent="0.35">
      <c r="DH168" s="14"/>
      <c r="DI168" s="14"/>
      <c r="DJ168" s="14"/>
      <c r="DK168" s="14"/>
      <c r="DL168" s="14"/>
      <c r="DM168" s="14"/>
      <c r="DN168" s="14"/>
      <c r="DO168" s="14"/>
      <c r="DP168" s="14"/>
      <c r="DQ168" s="14"/>
      <c r="DR168" s="14"/>
      <c r="DS168" s="14"/>
      <c r="DT168" s="14"/>
      <c r="DU168" s="14"/>
      <c r="DV168" s="14"/>
      <c r="DW168" s="14"/>
      <c r="DX168" s="14"/>
      <c r="DY168" s="14"/>
    </row>
    <row r="169" spans="112:129" x14ac:dyDescent="0.35">
      <c r="DH169" s="14"/>
      <c r="DI169" s="14"/>
      <c r="DJ169" s="14"/>
      <c r="DK169" s="14"/>
      <c r="DL169" s="14"/>
      <c r="DM169" s="14"/>
      <c r="DN169" s="14"/>
      <c r="DO169" s="14"/>
      <c r="DP169" s="14"/>
      <c r="DQ169" s="14"/>
      <c r="DR169" s="14"/>
      <c r="DS169" s="14"/>
      <c r="DT169" s="14"/>
      <c r="DU169" s="14"/>
      <c r="DV169" s="14"/>
      <c r="DW169" s="14"/>
      <c r="DX169" s="14"/>
      <c r="DY169" s="14"/>
    </row>
    <row r="170" spans="112:129" x14ac:dyDescent="0.35">
      <c r="DH170" s="14"/>
      <c r="DI170" s="14"/>
      <c r="DJ170" s="14"/>
      <c r="DK170" s="14"/>
      <c r="DL170" s="14"/>
      <c r="DM170" s="14"/>
      <c r="DN170" s="14"/>
      <c r="DO170" s="14"/>
      <c r="DP170" s="14"/>
      <c r="DQ170" s="14"/>
      <c r="DR170" s="14"/>
      <c r="DS170" s="14"/>
      <c r="DT170" s="14"/>
      <c r="DU170" s="14"/>
      <c r="DV170" s="14"/>
      <c r="DW170" s="14"/>
      <c r="DX170" s="14"/>
      <c r="DY170" s="14"/>
    </row>
    <row r="171" spans="112:129" x14ac:dyDescent="0.35">
      <c r="DH171" s="14"/>
      <c r="DI171" s="14"/>
      <c r="DJ171" s="14"/>
      <c r="DK171" s="14"/>
      <c r="DL171" s="14"/>
      <c r="DM171" s="14"/>
      <c r="DN171" s="14"/>
      <c r="DO171" s="14"/>
      <c r="DP171" s="14"/>
      <c r="DQ171" s="14"/>
      <c r="DR171" s="14"/>
      <c r="DS171" s="14"/>
      <c r="DT171" s="14"/>
      <c r="DU171" s="14"/>
      <c r="DV171" s="14"/>
      <c r="DW171" s="14"/>
      <c r="DX171" s="14"/>
      <c r="DY171" s="14"/>
    </row>
    <row r="172" spans="112:129" x14ac:dyDescent="0.35">
      <c r="DH172" s="14"/>
      <c r="DI172" s="14"/>
      <c r="DJ172" s="14"/>
      <c r="DK172" s="14"/>
      <c r="DL172" s="14"/>
      <c r="DM172" s="14"/>
      <c r="DN172" s="14"/>
      <c r="DO172" s="14"/>
      <c r="DP172" s="14"/>
      <c r="DQ172" s="14"/>
      <c r="DR172" s="14"/>
      <c r="DS172" s="14"/>
      <c r="DT172" s="14"/>
      <c r="DU172" s="14"/>
      <c r="DV172" s="14"/>
      <c r="DW172" s="14"/>
      <c r="DX172" s="14"/>
      <c r="DY172" s="14"/>
    </row>
    <row r="173" spans="112:129" x14ac:dyDescent="0.35">
      <c r="DH173" s="14"/>
      <c r="DI173" s="14"/>
      <c r="DJ173" s="14"/>
      <c r="DK173" s="14"/>
      <c r="DL173" s="14"/>
      <c r="DM173" s="14"/>
      <c r="DN173" s="14"/>
      <c r="DO173" s="14"/>
      <c r="DP173" s="14"/>
      <c r="DQ173" s="14"/>
      <c r="DR173" s="14"/>
      <c r="DS173" s="14"/>
      <c r="DT173" s="14"/>
      <c r="DU173" s="14"/>
      <c r="DV173" s="14"/>
      <c r="DW173" s="14"/>
      <c r="DX173" s="14"/>
      <c r="DY173" s="14"/>
    </row>
    <row r="174" spans="112:129" x14ac:dyDescent="0.35">
      <c r="DH174" s="14"/>
      <c r="DI174" s="14"/>
      <c r="DJ174" s="14"/>
      <c r="DK174" s="14"/>
      <c r="DL174" s="14"/>
      <c r="DM174" s="14"/>
      <c r="DN174" s="14"/>
      <c r="DO174" s="14"/>
      <c r="DP174" s="14"/>
      <c r="DQ174" s="14"/>
      <c r="DR174" s="14"/>
      <c r="DS174" s="14"/>
      <c r="DT174" s="14"/>
      <c r="DU174" s="14"/>
      <c r="DV174" s="14"/>
      <c r="DW174" s="14"/>
      <c r="DX174" s="14"/>
      <c r="DY174" s="14"/>
    </row>
    <row r="175" spans="112:129" x14ac:dyDescent="0.35">
      <c r="DH175" s="14"/>
      <c r="DI175" s="14"/>
      <c r="DJ175" s="14"/>
      <c r="DK175" s="14"/>
      <c r="DL175" s="14"/>
      <c r="DM175" s="14"/>
      <c r="DN175" s="14"/>
      <c r="DO175" s="14"/>
      <c r="DP175" s="14"/>
      <c r="DQ175" s="14"/>
      <c r="DR175" s="14"/>
      <c r="DS175" s="14"/>
      <c r="DT175" s="14"/>
      <c r="DU175" s="14"/>
      <c r="DV175" s="14"/>
      <c r="DW175" s="14"/>
      <c r="DX175" s="14"/>
      <c r="DY175" s="14"/>
    </row>
    <row r="176" spans="112:129" x14ac:dyDescent="0.35">
      <c r="DH176" s="14"/>
      <c r="DI176" s="14"/>
      <c r="DJ176" s="14"/>
      <c r="DK176" s="14"/>
      <c r="DL176" s="14"/>
      <c r="DM176" s="14"/>
      <c r="DN176" s="14"/>
      <c r="DO176" s="14"/>
      <c r="DP176" s="14"/>
      <c r="DQ176" s="14"/>
      <c r="DR176" s="14"/>
      <c r="DS176" s="14"/>
      <c r="DT176" s="14"/>
      <c r="DU176" s="14"/>
      <c r="DV176" s="14"/>
      <c r="DW176" s="14"/>
      <c r="DX176" s="14"/>
      <c r="DY176" s="14"/>
    </row>
    <row r="177" spans="112:129" x14ac:dyDescent="0.35">
      <c r="DH177" s="14"/>
      <c r="DI177" s="14"/>
      <c r="DJ177" s="14"/>
      <c r="DK177" s="14"/>
      <c r="DL177" s="14"/>
      <c r="DM177" s="14"/>
      <c r="DN177" s="14"/>
      <c r="DO177" s="14"/>
      <c r="DP177" s="14"/>
      <c r="DQ177" s="14"/>
      <c r="DR177" s="14"/>
      <c r="DS177" s="14"/>
      <c r="DT177" s="14"/>
      <c r="DU177" s="14"/>
      <c r="DV177" s="14"/>
      <c r="DW177" s="14"/>
      <c r="DX177" s="14"/>
      <c r="DY177" s="14"/>
    </row>
    <row r="178" spans="112:129" x14ac:dyDescent="0.35">
      <c r="DH178" s="14"/>
      <c r="DI178" s="14"/>
      <c r="DJ178" s="14"/>
      <c r="DK178" s="14"/>
      <c r="DL178" s="14"/>
      <c r="DM178" s="14"/>
      <c r="DN178" s="14"/>
      <c r="DO178" s="14"/>
      <c r="DP178" s="14"/>
      <c r="DQ178" s="14"/>
      <c r="DR178" s="14"/>
      <c r="DS178" s="14"/>
      <c r="DT178" s="14"/>
      <c r="DU178" s="14"/>
      <c r="DV178" s="14"/>
      <c r="DW178" s="14"/>
      <c r="DX178" s="14"/>
      <c r="DY178" s="14"/>
    </row>
    <row r="179" spans="112:129" x14ac:dyDescent="0.35">
      <c r="DH179" s="14"/>
      <c r="DI179" s="14"/>
      <c r="DJ179" s="14"/>
      <c r="DK179" s="14"/>
      <c r="DL179" s="14"/>
      <c r="DM179" s="14"/>
      <c r="DN179" s="14"/>
      <c r="DO179" s="14"/>
      <c r="DP179" s="14"/>
      <c r="DQ179" s="14"/>
      <c r="DR179" s="14"/>
      <c r="DS179" s="14"/>
      <c r="DT179" s="14"/>
      <c r="DU179" s="14"/>
      <c r="DV179" s="14"/>
      <c r="DW179" s="14"/>
      <c r="DX179" s="14"/>
      <c r="DY179" s="14"/>
    </row>
    <row r="180" spans="112:129" x14ac:dyDescent="0.35">
      <c r="DH180" s="14"/>
      <c r="DI180" s="14"/>
      <c r="DJ180" s="14"/>
      <c r="DK180" s="14"/>
      <c r="DL180" s="14"/>
      <c r="DM180" s="14"/>
      <c r="DN180" s="14"/>
      <c r="DO180" s="14"/>
      <c r="DP180" s="14"/>
      <c r="DQ180" s="14"/>
      <c r="DR180" s="14"/>
      <c r="DS180" s="14"/>
      <c r="DT180" s="14"/>
      <c r="DU180" s="14"/>
      <c r="DV180" s="14"/>
      <c r="DW180" s="14"/>
      <c r="DX180" s="14"/>
      <c r="DY180" s="14"/>
    </row>
    <row r="181" spans="112:129" x14ac:dyDescent="0.35">
      <c r="DH181" s="14"/>
      <c r="DI181" s="14"/>
      <c r="DJ181" s="14"/>
      <c r="DK181" s="14"/>
      <c r="DL181" s="14"/>
      <c r="DM181" s="14"/>
      <c r="DN181" s="14"/>
      <c r="DO181" s="14"/>
      <c r="DP181" s="14"/>
      <c r="DQ181" s="14"/>
      <c r="DR181" s="14"/>
      <c r="DS181" s="14"/>
      <c r="DT181" s="14"/>
      <c r="DU181" s="14"/>
      <c r="DV181" s="14"/>
      <c r="DW181" s="14"/>
      <c r="DX181" s="14"/>
      <c r="DY181" s="14"/>
    </row>
    <row r="182" spans="112:129" x14ac:dyDescent="0.35">
      <c r="DH182" s="14"/>
      <c r="DI182" s="14"/>
      <c r="DJ182" s="14"/>
      <c r="DK182" s="14"/>
      <c r="DL182" s="14"/>
      <c r="DM182" s="14"/>
      <c r="DN182" s="14"/>
      <c r="DO182" s="14"/>
      <c r="DP182" s="14"/>
      <c r="DQ182" s="14"/>
      <c r="DR182" s="14"/>
      <c r="DS182" s="14"/>
      <c r="DT182" s="14"/>
      <c r="DU182" s="14"/>
      <c r="DV182" s="14"/>
      <c r="DW182" s="14"/>
      <c r="DX182" s="14"/>
      <c r="DY182" s="14"/>
    </row>
    <row r="183" spans="112:129" x14ac:dyDescent="0.35">
      <c r="DH183" s="14"/>
      <c r="DI183" s="14"/>
      <c r="DJ183" s="14"/>
      <c r="DK183" s="14"/>
      <c r="DL183" s="14"/>
      <c r="DM183" s="14"/>
      <c r="DN183" s="14"/>
      <c r="DO183" s="14"/>
      <c r="DP183" s="14"/>
      <c r="DQ183" s="14"/>
      <c r="DR183" s="14"/>
      <c r="DS183" s="14"/>
      <c r="DT183" s="14"/>
      <c r="DU183" s="14"/>
      <c r="DV183" s="14"/>
      <c r="DW183" s="14"/>
      <c r="DX183" s="14"/>
      <c r="DY183" s="14"/>
    </row>
    <row r="184" spans="112:129" x14ac:dyDescent="0.35">
      <c r="DH184" s="14"/>
      <c r="DI184" s="14"/>
      <c r="DJ184" s="14"/>
      <c r="DK184" s="14"/>
      <c r="DL184" s="14"/>
      <c r="DM184" s="14"/>
      <c r="DN184" s="14"/>
      <c r="DO184" s="14"/>
      <c r="DP184" s="14"/>
      <c r="DQ184" s="14"/>
      <c r="DR184" s="14"/>
      <c r="DS184" s="14"/>
      <c r="DT184" s="14"/>
      <c r="DU184" s="14"/>
      <c r="DV184" s="14"/>
      <c r="DW184" s="14"/>
      <c r="DX184" s="14"/>
      <c r="DY184" s="14"/>
    </row>
    <row r="185" spans="112:129" x14ac:dyDescent="0.35">
      <c r="DH185" s="14"/>
      <c r="DI185" s="14"/>
      <c r="DJ185" s="14"/>
      <c r="DK185" s="14"/>
      <c r="DL185" s="14"/>
      <c r="DM185" s="14"/>
      <c r="DN185" s="14"/>
      <c r="DO185" s="14"/>
      <c r="DP185" s="14"/>
      <c r="DQ185" s="14"/>
      <c r="DR185" s="14"/>
      <c r="DS185" s="14"/>
      <c r="DT185" s="14"/>
      <c r="DU185" s="14"/>
      <c r="DV185" s="14"/>
      <c r="DW185" s="14"/>
      <c r="DX185" s="14"/>
      <c r="DY185" s="14"/>
    </row>
    <row r="186" spans="112:129" x14ac:dyDescent="0.35">
      <c r="DH186" s="14"/>
      <c r="DI186" s="14"/>
      <c r="DJ186" s="14"/>
      <c r="DK186" s="14"/>
      <c r="DL186" s="14"/>
      <c r="DM186" s="14"/>
      <c r="DN186" s="14"/>
      <c r="DO186" s="14"/>
      <c r="DP186" s="14"/>
      <c r="DQ186" s="14"/>
      <c r="DR186" s="14"/>
      <c r="DS186" s="14"/>
      <c r="DT186" s="14"/>
      <c r="DU186" s="14"/>
      <c r="DV186" s="14"/>
      <c r="DW186" s="14"/>
      <c r="DX186" s="14"/>
      <c r="DY186" s="14"/>
    </row>
    <row r="187" spans="112:129" x14ac:dyDescent="0.35">
      <c r="DH187" s="14"/>
      <c r="DI187" s="14"/>
      <c r="DJ187" s="14"/>
      <c r="DK187" s="14"/>
      <c r="DL187" s="14"/>
      <c r="DM187" s="14"/>
      <c r="DN187" s="14"/>
      <c r="DO187" s="14"/>
      <c r="DP187" s="14"/>
      <c r="DQ187" s="14"/>
      <c r="DR187" s="14"/>
      <c r="DS187" s="14"/>
      <c r="DT187" s="14"/>
      <c r="DU187" s="14"/>
      <c r="DV187" s="14"/>
      <c r="DW187" s="14"/>
      <c r="DX187" s="14"/>
      <c r="DY187" s="14"/>
    </row>
    <row r="188" spans="112:129" x14ac:dyDescent="0.35">
      <c r="DH188" s="14"/>
      <c r="DI188" s="14"/>
      <c r="DJ188" s="14"/>
      <c r="DK188" s="14"/>
      <c r="DL188" s="14"/>
      <c r="DM188" s="14"/>
      <c r="DN188" s="14"/>
      <c r="DO188" s="14"/>
      <c r="DP188" s="14"/>
      <c r="DQ188" s="14"/>
      <c r="DR188" s="14"/>
      <c r="DS188" s="14"/>
      <c r="DT188" s="14"/>
      <c r="DU188" s="14"/>
      <c r="DV188" s="14"/>
      <c r="DW188" s="14"/>
      <c r="DX188" s="14"/>
      <c r="DY188" s="14"/>
    </row>
    <row r="189" spans="112:129" x14ac:dyDescent="0.35">
      <c r="DH189" s="14"/>
      <c r="DI189" s="14"/>
      <c r="DJ189" s="14"/>
      <c r="DK189" s="14"/>
      <c r="DL189" s="14"/>
      <c r="DM189" s="14"/>
      <c r="DN189" s="14"/>
      <c r="DO189" s="14"/>
      <c r="DP189" s="14"/>
      <c r="DQ189" s="14"/>
      <c r="DR189" s="14"/>
      <c r="DS189" s="14"/>
      <c r="DT189" s="14"/>
      <c r="DU189" s="14"/>
      <c r="DV189" s="14"/>
      <c r="DW189" s="14"/>
      <c r="DX189" s="14"/>
      <c r="DY189" s="14"/>
    </row>
    <row r="190" spans="112:129" x14ac:dyDescent="0.35">
      <c r="DH190" s="14"/>
      <c r="DI190" s="14"/>
      <c r="DJ190" s="14"/>
      <c r="DK190" s="14"/>
      <c r="DL190" s="14"/>
      <c r="DM190" s="14"/>
      <c r="DN190" s="14"/>
      <c r="DO190" s="14"/>
      <c r="DP190" s="14"/>
      <c r="DQ190" s="14"/>
      <c r="DR190" s="14"/>
      <c r="DS190" s="14"/>
      <c r="DT190" s="14"/>
      <c r="DU190" s="14"/>
      <c r="DV190" s="14"/>
      <c r="DW190" s="14"/>
      <c r="DX190" s="14"/>
      <c r="DY190" s="14"/>
    </row>
    <row r="191" spans="112:129" x14ac:dyDescent="0.35">
      <c r="DH191" s="14"/>
      <c r="DI191" s="14"/>
      <c r="DJ191" s="14"/>
      <c r="DK191" s="14"/>
      <c r="DL191" s="14"/>
      <c r="DM191" s="14"/>
      <c r="DN191" s="14"/>
      <c r="DO191" s="14"/>
      <c r="DP191" s="14"/>
      <c r="DQ191" s="14"/>
      <c r="DR191" s="14"/>
      <c r="DS191" s="14"/>
      <c r="DT191" s="14"/>
      <c r="DU191" s="14"/>
      <c r="DV191" s="14"/>
      <c r="DW191" s="14"/>
      <c r="DX191" s="14"/>
      <c r="DY191" s="14"/>
    </row>
    <row r="192" spans="112:129" x14ac:dyDescent="0.35">
      <c r="DH192" s="14"/>
      <c r="DI192" s="14"/>
      <c r="DJ192" s="14"/>
      <c r="DK192" s="14"/>
      <c r="DL192" s="14"/>
      <c r="DM192" s="14"/>
      <c r="DN192" s="14"/>
      <c r="DO192" s="14"/>
      <c r="DP192" s="14"/>
      <c r="DQ192" s="14"/>
      <c r="DR192" s="14"/>
      <c r="DS192" s="14"/>
      <c r="DT192" s="14"/>
      <c r="DU192" s="14"/>
      <c r="DV192" s="14"/>
      <c r="DW192" s="14"/>
      <c r="DX192" s="14"/>
      <c r="DY192" s="14"/>
    </row>
    <row r="193" spans="112:129" x14ac:dyDescent="0.35">
      <c r="DH193" s="14"/>
      <c r="DI193" s="14"/>
      <c r="DJ193" s="14"/>
      <c r="DK193" s="14"/>
      <c r="DL193" s="14"/>
      <c r="DM193" s="14"/>
      <c r="DN193" s="14"/>
      <c r="DO193" s="14"/>
      <c r="DP193" s="14"/>
      <c r="DQ193" s="14"/>
      <c r="DR193" s="14"/>
      <c r="DS193" s="14"/>
      <c r="DT193" s="14"/>
      <c r="DU193" s="14"/>
      <c r="DV193" s="14"/>
      <c r="DW193" s="14"/>
      <c r="DX193" s="14"/>
      <c r="DY193" s="14"/>
    </row>
    <row r="194" spans="112:129" x14ac:dyDescent="0.35">
      <c r="DH194" s="14"/>
      <c r="DI194" s="14"/>
      <c r="DJ194" s="14"/>
      <c r="DK194" s="14"/>
      <c r="DL194" s="14"/>
      <c r="DM194" s="14"/>
      <c r="DN194" s="14"/>
      <c r="DO194" s="14"/>
      <c r="DP194" s="14"/>
      <c r="DQ194" s="14"/>
      <c r="DR194" s="14"/>
      <c r="DS194" s="14"/>
      <c r="DT194" s="14"/>
      <c r="DU194" s="14"/>
      <c r="DV194" s="14"/>
      <c r="DW194" s="14"/>
      <c r="DX194" s="14"/>
      <c r="DY194" s="14"/>
    </row>
    <row r="195" spans="112:129" x14ac:dyDescent="0.35">
      <c r="DH195" s="14"/>
      <c r="DI195" s="14"/>
      <c r="DJ195" s="14"/>
      <c r="DK195" s="14"/>
      <c r="DL195" s="14"/>
      <c r="DM195" s="14"/>
      <c r="DN195" s="14"/>
      <c r="DO195" s="14"/>
      <c r="DP195" s="14"/>
      <c r="DQ195" s="14"/>
      <c r="DR195" s="14"/>
      <c r="DS195" s="14"/>
      <c r="DT195" s="14"/>
      <c r="DU195" s="14"/>
      <c r="DV195" s="14"/>
      <c r="DW195" s="14"/>
      <c r="DX195" s="14"/>
      <c r="DY195" s="14"/>
    </row>
    <row r="196" spans="112:129" x14ac:dyDescent="0.35">
      <c r="DH196" s="14"/>
      <c r="DI196" s="14"/>
      <c r="DJ196" s="14"/>
      <c r="DK196" s="14"/>
      <c r="DL196" s="14"/>
      <c r="DM196" s="14"/>
      <c r="DN196" s="14"/>
      <c r="DO196" s="14"/>
      <c r="DP196" s="14"/>
      <c r="DQ196" s="14"/>
      <c r="DR196" s="14"/>
      <c r="DS196" s="14"/>
      <c r="DT196" s="14"/>
      <c r="DU196" s="14"/>
      <c r="DV196" s="14"/>
      <c r="DW196" s="14"/>
      <c r="DX196" s="14"/>
      <c r="DY196" s="14"/>
    </row>
    <row r="197" spans="112:129" x14ac:dyDescent="0.35">
      <c r="DH197" s="14"/>
      <c r="DI197" s="14"/>
      <c r="DJ197" s="14"/>
      <c r="DK197" s="14"/>
      <c r="DL197" s="14"/>
      <c r="DM197" s="14"/>
      <c r="DN197" s="14"/>
      <c r="DO197" s="14"/>
      <c r="DP197" s="14"/>
      <c r="DQ197" s="14"/>
      <c r="DR197" s="14"/>
      <c r="DS197" s="14"/>
      <c r="DT197" s="14"/>
      <c r="DU197" s="14"/>
      <c r="DV197" s="14"/>
      <c r="DW197" s="14"/>
      <c r="DX197" s="14"/>
      <c r="DY197" s="14"/>
    </row>
    <row r="198" spans="112:129" x14ac:dyDescent="0.35">
      <c r="DH198" s="14"/>
      <c r="DI198" s="14"/>
      <c r="DJ198" s="14"/>
      <c r="DK198" s="14"/>
      <c r="DL198" s="14"/>
      <c r="DM198" s="14"/>
      <c r="DN198" s="14"/>
      <c r="DO198" s="14"/>
      <c r="DP198" s="14"/>
      <c r="DQ198" s="14"/>
      <c r="DR198" s="14"/>
      <c r="DS198" s="14"/>
      <c r="DT198" s="14"/>
      <c r="DU198" s="14"/>
      <c r="DV198" s="14"/>
      <c r="DW198" s="14"/>
      <c r="DX198" s="14"/>
      <c r="DY198" s="14"/>
    </row>
    <row r="199" spans="112:129" x14ac:dyDescent="0.35">
      <c r="DH199" s="14"/>
      <c r="DI199" s="14"/>
      <c r="DJ199" s="14"/>
      <c r="DK199" s="14"/>
      <c r="DL199" s="14"/>
      <c r="DM199" s="14"/>
      <c r="DN199" s="14"/>
      <c r="DO199" s="14"/>
      <c r="DP199" s="14"/>
      <c r="DQ199" s="14"/>
      <c r="DR199" s="14"/>
      <c r="DS199" s="14"/>
      <c r="DT199" s="14"/>
      <c r="DU199" s="14"/>
      <c r="DV199" s="14"/>
      <c r="DW199" s="14"/>
      <c r="DX199" s="14"/>
      <c r="DY199" s="14"/>
    </row>
    <row r="200" spans="112:129" x14ac:dyDescent="0.35">
      <c r="DH200" s="14"/>
      <c r="DI200" s="14"/>
      <c r="DJ200" s="14"/>
      <c r="DK200" s="14"/>
      <c r="DL200" s="14"/>
      <c r="DM200" s="14"/>
      <c r="DN200" s="14"/>
      <c r="DO200" s="14"/>
      <c r="DP200" s="14"/>
      <c r="DQ200" s="14"/>
      <c r="DR200" s="14"/>
      <c r="DS200" s="14"/>
      <c r="DT200" s="14"/>
      <c r="DU200" s="14"/>
      <c r="DV200" s="14"/>
      <c r="DW200" s="14"/>
      <c r="DX200" s="14"/>
      <c r="DY200" s="14"/>
    </row>
    <row r="201" spans="112:129" x14ac:dyDescent="0.35">
      <c r="DH201" s="14"/>
      <c r="DI201" s="14"/>
      <c r="DJ201" s="14"/>
      <c r="DK201" s="14"/>
      <c r="DL201" s="14"/>
      <c r="DM201" s="14"/>
      <c r="DN201" s="14"/>
      <c r="DO201" s="14"/>
      <c r="DP201" s="14"/>
      <c r="DQ201" s="14"/>
      <c r="DR201" s="14"/>
      <c r="DS201" s="14"/>
      <c r="DT201" s="14"/>
      <c r="DU201" s="14"/>
      <c r="DV201" s="14"/>
      <c r="DW201" s="14"/>
      <c r="DX201" s="14"/>
      <c r="DY201" s="14"/>
    </row>
    <row r="202" spans="112:129" x14ac:dyDescent="0.35">
      <c r="DH202" s="14"/>
      <c r="DI202" s="14"/>
      <c r="DJ202" s="14"/>
      <c r="DK202" s="14"/>
      <c r="DL202" s="14"/>
      <c r="DM202" s="14"/>
      <c r="DN202" s="14"/>
      <c r="DO202" s="14"/>
      <c r="DP202" s="14"/>
      <c r="DQ202" s="14"/>
      <c r="DR202" s="14"/>
      <c r="DS202" s="14"/>
      <c r="DT202" s="14"/>
      <c r="DU202" s="14"/>
      <c r="DV202" s="14"/>
      <c r="DW202" s="14"/>
      <c r="DX202" s="14"/>
      <c r="DY202" s="14"/>
    </row>
    <row r="203" spans="112:129" x14ac:dyDescent="0.35">
      <c r="DH203" s="14"/>
      <c r="DI203" s="14"/>
      <c r="DJ203" s="14"/>
      <c r="DK203" s="14"/>
      <c r="DL203" s="14"/>
      <c r="DM203" s="14"/>
      <c r="DN203" s="14"/>
      <c r="DO203" s="14"/>
      <c r="DP203" s="14"/>
      <c r="DQ203" s="14"/>
      <c r="DR203" s="14"/>
      <c r="DS203" s="14"/>
      <c r="DT203" s="14"/>
      <c r="DU203" s="14"/>
      <c r="DV203" s="14"/>
      <c r="DW203" s="14"/>
      <c r="DX203" s="14"/>
      <c r="DY203" s="14"/>
    </row>
    <row r="204" spans="112:129" x14ac:dyDescent="0.35">
      <c r="DH204" s="14"/>
      <c r="DI204" s="14"/>
      <c r="DJ204" s="14"/>
      <c r="DK204" s="14"/>
      <c r="DL204" s="14"/>
      <c r="DM204" s="14"/>
      <c r="DN204" s="14"/>
      <c r="DO204" s="14"/>
      <c r="DP204" s="14"/>
      <c r="DQ204" s="14"/>
      <c r="DR204" s="14"/>
      <c r="DS204" s="14"/>
      <c r="DT204" s="14"/>
      <c r="DU204" s="14"/>
      <c r="DV204" s="14"/>
      <c r="DW204" s="14"/>
      <c r="DX204" s="14"/>
      <c r="DY204" s="14"/>
    </row>
    <row r="205" spans="112:129" x14ac:dyDescent="0.35">
      <c r="DH205" s="14"/>
      <c r="DI205" s="14"/>
      <c r="DJ205" s="14"/>
      <c r="DK205" s="14"/>
      <c r="DL205" s="14"/>
      <c r="DM205" s="14"/>
      <c r="DN205" s="14"/>
      <c r="DO205" s="14"/>
      <c r="DP205" s="14"/>
      <c r="DQ205" s="14"/>
      <c r="DR205" s="14"/>
      <c r="DS205" s="14"/>
      <c r="DT205" s="14"/>
      <c r="DU205" s="14"/>
      <c r="DV205" s="14"/>
      <c r="DW205" s="14"/>
      <c r="DX205" s="14"/>
      <c r="DY205" s="14"/>
    </row>
    <row r="206" spans="112:129" x14ac:dyDescent="0.35">
      <c r="DH206" s="14"/>
      <c r="DI206" s="14"/>
      <c r="DJ206" s="14"/>
      <c r="DK206" s="14"/>
      <c r="DL206" s="14"/>
      <c r="DM206" s="14"/>
      <c r="DN206" s="14"/>
      <c r="DO206" s="14"/>
      <c r="DP206" s="14"/>
      <c r="DQ206" s="14"/>
      <c r="DR206" s="14"/>
      <c r="DS206" s="14"/>
      <c r="DT206" s="14"/>
      <c r="DU206" s="14"/>
      <c r="DV206" s="14"/>
      <c r="DW206" s="14"/>
      <c r="DX206" s="14"/>
      <c r="DY206" s="14"/>
    </row>
    <row r="207" spans="112:129" x14ac:dyDescent="0.35">
      <c r="DH207" s="14"/>
      <c r="DI207" s="14"/>
      <c r="DJ207" s="14"/>
      <c r="DK207" s="14"/>
      <c r="DL207" s="14"/>
      <c r="DM207" s="14"/>
      <c r="DN207" s="14"/>
      <c r="DO207" s="14"/>
      <c r="DP207" s="14"/>
      <c r="DQ207" s="14"/>
      <c r="DR207" s="14"/>
      <c r="DS207" s="14"/>
      <c r="DT207" s="14"/>
      <c r="DU207" s="14"/>
      <c r="DV207" s="14"/>
      <c r="DW207" s="14"/>
      <c r="DX207" s="14"/>
      <c r="DY207" s="14"/>
    </row>
    <row r="208" spans="112:129" x14ac:dyDescent="0.35">
      <c r="DH208" s="14"/>
      <c r="DI208" s="14"/>
      <c r="DJ208" s="14"/>
      <c r="DK208" s="14"/>
      <c r="DL208" s="14"/>
      <c r="DM208" s="14"/>
      <c r="DN208" s="14"/>
      <c r="DO208" s="14"/>
      <c r="DP208" s="14"/>
      <c r="DQ208" s="14"/>
      <c r="DR208" s="14"/>
      <c r="DS208" s="14"/>
      <c r="DT208" s="14"/>
      <c r="DU208" s="14"/>
      <c r="DV208" s="14"/>
      <c r="DW208" s="14"/>
      <c r="DX208" s="14"/>
      <c r="DY208" s="14"/>
    </row>
    <row r="209" spans="112:129" x14ac:dyDescent="0.35">
      <c r="DH209" s="14"/>
      <c r="DI209" s="14"/>
      <c r="DJ209" s="14"/>
      <c r="DK209" s="14"/>
      <c r="DL209" s="14"/>
      <c r="DM209" s="14"/>
      <c r="DN209" s="14"/>
      <c r="DO209" s="14"/>
      <c r="DP209" s="14"/>
      <c r="DQ209" s="14"/>
      <c r="DR209" s="14"/>
      <c r="DS209" s="14"/>
      <c r="DT209" s="14"/>
      <c r="DU209" s="14"/>
      <c r="DV209" s="14"/>
      <c r="DW209" s="14"/>
      <c r="DX209" s="14"/>
      <c r="DY209" s="14"/>
    </row>
    <row r="210" spans="112:129" x14ac:dyDescent="0.35">
      <c r="DH210" s="14"/>
      <c r="DI210" s="14"/>
      <c r="DJ210" s="14"/>
      <c r="DK210" s="14"/>
      <c r="DL210" s="14"/>
      <c r="DM210" s="14"/>
      <c r="DN210" s="14"/>
      <c r="DO210" s="14"/>
      <c r="DP210" s="14"/>
      <c r="DQ210" s="14"/>
      <c r="DR210" s="14"/>
      <c r="DS210" s="14"/>
      <c r="DT210" s="14"/>
      <c r="DU210" s="14"/>
      <c r="DV210" s="14"/>
      <c r="DW210" s="14"/>
      <c r="DX210" s="14"/>
      <c r="DY210" s="14"/>
    </row>
    <row r="211" spans="112:129" x14ac:dyDescent="0.35">
      <c r="DH211" s="14"/>
      <c r="DI211" s="14"/>
      <c r="DJ211" s="14"/>
      <c r="DK211" s="14"/>
      <c r="DL211" s="14"/>
      <c r="DM211" s="14"/>
      <c r="DN211" s="14"/>
      <c r="DO211" s="14"/>
      <c r="DP211" s="14"/>
      <c r="DQ211" s="14"/>
      <c r="DR211" s="14"/>
      <c r="DS211" s="14"/>
      <c r="DT211" s="14"/>
      <c r="DU211" s="14"/>
      <c r="DV211" s="14"/>
      <c r="DW211" s="14"/>
      <c r="DX211" s="14"/>
      <c r="DY211" s="14"/>
    </row>
    <row r="212" spans="112:129" x14ac:dyDescent="0.35">
      <c r="DH212" s="14"/>
      <c r="DI212" s="14"/>
      <c r="DJ212" s="14"/>
      <c r="DK212" s="14"/>
      <c r="DL212" s="14"/>
      <c r="DM212" s="14"/>
      <c r="DN212" s="14"/>
      <c r="DO212" s="14"/>
      <c r="DP212" s="14"/>
      <c r="DQ212" s="14"/>
      <c r="DR212" s="14"/>
      <c r="DS212" s="14"/>
      <c r="DT212" s="14"/>
      <c r="DU212" s="14"/>
      <c r="DV212" s="14"/>
      <c r="DW212" s="14"/>
      <c r="DX212" s="14"/>
      <c r="DY212" s="14"/>
    </row>
    <row r="213" spans="112:129" x14ac:dyDescent="0.35">
      <c r="DH213" s="14"/>
      <c r="DI213" s="14"/>
      <c r="DJ213" s="14"/>
      <c r="DK213" s="14"/>
      <c r="DL213" s="14"/>
      <c r="DM213" s="14"/>
      <c r="DN213" s="14"/>
      <c r="DO213" s="14"/>
      <c r="DP213" s="14"/>
      <c r="DQ213" s="14"/>
      <c r="DR213" s="14"/>
      <c r="DS213" s="14"/>
      <c r="DT213" s="14"/>
      <c r="DU213" s="14"/>
      <c r="DV213" s="14"/>
      <c r="DW213" s="14"/>
      <c r="DX213" s="14"/>
      <c r="DY213" s="14"/>
    </row>
    <row r="214" spans="112:129" x14ac:dyDescent="0.35">
      <c r="DH214" s="14"/>
      <c r="DI214" s="14"/>
      <c r="DJ214" s="14"/>
      <c r="DK214" s="14"/>
      <c r="DL214" s="14"/>
      <c r="DM214" s="14"/>
      <c r="DN214" s="14"/>
      <c r="DO214" s="14"/>
      <c r="DP214" s="14"/>
      <c r="DQ214" s="14"/>
      <c r="DR214" s="14"/>
      <c r="DS214" s="14"/>
      <c r="DT214" s="14"/>
      <c r="DU214" s="14"/>
      <c r="DV214" s="14"/>
      <c r="DW214" s="14"/>
      <c r="DX214" s="14"/>
      <c r="DY214" s="14"/>
    </row>
    <row r="215" spans="112:129" x14ac:dyDescent="0.35">
      <c r="DH215" s="14"/>
      <c r="DI215" s="14"/>
      <c r="DJ215" s="14"/>
      <c r="DK215" s="14"/>
      <c r="DL215" s="14"/>
      <c r="DM215" s="14"/>
      <c r="DN215" s="14"/>
      <c r="DO215" s="14"/>
      <c r="DP215" s="14"/>
      <c r="DQ215" s="14"/>
      <c r="DR215" s="14"/>
      <c r="DS215" s="14"/>
      <c r="DT215" s="14"/>
      <c r="DU215" s="14"/>
      <c r="DV215" s="14"/>
      <c r="DW215" s="14"/>
      <c r="DX215" s="14"/>
      <c r="DY215" s="14"/>
    </row>
    <row r="216" spans="112:129" x14ac:dyDescent="0.35">
      <c r="DH216" s="14"/>
      <c r="DI216" s="14"/>
      <c r="DJ216" s="14"/>
      <c r="DK216" s="14"/>
      <c r="DL216" s="14"/>
      <c r="DM216" s="14"/>
      <c r="DN216" s="14"/>
      <c r="DO216" s="14"/>
      <c r="DP216" s="14"/>
      <c r="DQ216" s="14"/>
      <c r="DR216" s="14"/>
      <c r="DS216" s="14"/>
      <c r="DT216" s="14"/>
      <c r="DU216" s="14"/>
      <c r="DV216" s="14"/>
      <c r="DW216" s="14"/>
      <c r="DX216" s="14"/>
      <c r="DY216" s="14"/>
    </row>
    <row r="217" spans="112:129" x14ac:dyDescent="0.35">
      <c r="DH217" s="14"/>
      <c r="DI217" s="14"/>
      <c r="DJ217" s="14"/>
      <c r="DK217" s="14"/>
      <c r="DL217" s="14"/>
      <c r="DM217" s="14"/>
      <c r="DN217" s="14"/>
      <c r="DO217" s="14"/>
      <c r="DP217" s="14"/>
      <c r="DQ217" s="14"/>
      <c r="DR217" s="14"/>
      <c r="DS217" s="14"/>
      <c r="DT217" s="14"/>
      <c r="DU217" s="14"/>
      <c r="DV217" s="14"/>
      <c r="DW217" s="14"/>
      <c r="DX217" s="14"/>
      <c r="DY217" s="14"/>
    </row>
    <row r="218" spans="112:129" x14ac:dyDescent="0.35">
      <c r="DH218" s="14"/>
      <c r="DI218" s="14"/>
      <c r="DJ218" s="14"/>
      <c r="DK218" s="14"/>
      <c r="DL218" s="14"/>
      <c r="DM218" s="14"/>
      <c r="DN218" s="14"/>
      <c r="DO218" s="14"/>
      <c r="DP218" s="14"/>
      <c r="DQ218" s="14"/>
      <c r="DR218" s="14"/>
      <c r="DS218" s="14"/>
      <c r="DT218" s="14"/>
      <c r="DU218" s="14"/>
      <c r="DV218" s="14"/>
      <c r="DW218" s="14"/>
      <c r="DX218" s="14"/>
      <c r="DY218" s="14"/>
    </row>
    <row r="219" spans="112:129" x14ac:dyDescent="0.35">
      <c r="DH219" s="14"/>
      <c r="DI219" s="14"/>
      <c r="DJ219" s="14"/>
      <c r="DK219" s="14"/>
      <c r="DL219" s="14"/>
      <c r="DM219" s="14"/>
      <c r="DN219" s="14"/>
      <c r="DO219" s="14"/>
      <c r="DP219" s="14"/>
      <c r="DQ219" s="14"/>
      <c r="DR219" s="14"/>
      <c r="DS219" s="14"/>
      <c r="DT219" s="14"/>
      <c r="DU219" s="14"/>
      <c r="DV219" s="14"/>
      <c r="DW219" s="14"/>
      <c r="DX219" s="14"/>
      <c r="DY219" s="14"/>
    </row>
    <row r="220" spans="112:129" x14ac:dyDescent="0.35">
      <c r="DH220" s="14"/>
      <c r="DI220" s="14"/>
      <c r="DJ220" s="14"/>
      <c r="DK220" s="14"/>
      <c r="DL220" s="14"/>
      <c r="DM220" s="14"/>
      <c r="DN220" s="14"/>
      <c r="DO220" s="14"/>
      <c r="DP220" s="14"/>
      <c r="DQ220" s="14"/>
      <c r="DR220" s="14"/>
      <c r="DS220" s="14"/>
      <c r="DT220" s="14"/>
      <c r="DU220" s="14"/>
      <c r="DV220" s="14"/>
      <c r="DW220" s="14"/>
      <c r="DX220" s="14"/>
      <c r="DY220" s="14"/>
    </row>
    <row r="221" spans="112:129" x14ac:dyDescent="0.35">
      <c r="DH221" s="14"/>
      <c r="DI221" s="14"/>
      <c r="DJ221" s="14"/>
      <c r="DK221" s="14"/>
      <c r="DL221" s="14"/>
      <c r="DM221" s="14"/>
      <c r="DN221" s="14"/>
      <c r="DO221" s="14"/>
      <c r="DP221" s="14"/>
      <c r="DQ221" s="14"/>
      <c r="DR221" s="14"/>
      <c r="DS221" s="14"/>
      <c r="DT221" s="14"/>
      <c r="DU221" s="14"/>
      <c r="DV221" s="14"/>
      <c r="DW221" s="14"/>
      <c r="DX221" s="14"/>
      <c r="DY221" s="14"/>
    </row>
    <row r="222" spans="112:129" x14ac:dyDescent="0.35">
      <c r="DH222" s="14"/>
      <c r="DI222" s="14"/>
      <c r="DJ222" s="14"/>
      <c r="DK222" s="14"/>
      <c r="DL222" s="14"/>
      <c r="DM222" s="14"/>
      <c r="DN222" s="14"/>
      <c r="DO222" s="14"/>
      <c r="DP222" s="14"/>
      <c r="DQ222" s="14"/>
      <c r="DR222" s="14"/>
      <c r="DS222" s="14"/>
      <c r="DT222" s="14"/>
      <c r="DU222" s="14"/>
      <c r="DV222" s="14"/>
      <c r="DW222" s="14"/>
      <c r="DX222" s="14"/>
      <c r="DY222" s="14"/>
    </row>
    <row r="223" spans="112:129" x14ac:dyDescent="0.35">
      <c r="DH223" s="14"/>
      <c r="DI223" s="14"/>
      <c r="DJ223" s="14"/>
      <c r="DK223" s="14"/>
      <c r="DL223" s="14"/>
      <c r="DM223" s="14"/>
      <c r="DN223" s="14"/>
      <c r="DO223" s="14"/>
      <c r="DP223" s="14"/>
      <c r="DQ223" s="14"/>
      <c r="DR223" s="14"/>
      <c r="DS223" s="14"/>
      <c r="DT223" s="14"/>
      <c r="DU223" s="14"/>
      <c r="DV223" s="14"/>
      <c r="DW223" s="14"/>
      <c r="DX223" s="14"/>
      <c r="DY223" s="14"/>
    </row>
    <row r="224" spans="112:129" x14ac:dyDescent="0.35">
      <c r="DH224" s="14"/>
      <c r="DI224" s="14"/>
      <c r="DJ224" s="14"/>
      <c r="DK224" s="14"/>
      <c r="DL224" s="14"/>
      <c r="DM224" s="14"/>
      <c r="DN224" s="14"/>
      <c r="DO224" s="14"/>
      <c r="DP224" s="14"/>
      <c r="DQ224" s="14"/>
      <c r="DR224" s="14"/>
      <c r="DS224" s="14"/>
      <c r="DT224" s="14"/>
      <c r="DU224" s="14"/>
      <c r="DV224" s="14"/>
      <c r="DW224" s="14"/>
      <c r="DX224" s="14"/>
      <c r="DY224" s="14"/>
    </row>
    <row r="225" spans="112:129" x14ac:dyDescent="0.35">
      <c r="DH225" s="14"/>
      <c r="DI225" s="14"/>
      <c r="DJ225" s="14"/>
      <c r="DK225" s="14"/>
      <c r="DL225" s="14"/>
      <c r="DM225" s="14"/>
      <c r="DN225" s="14"/>
      <c r="DO225" s="14"/>
      <c r="DP225" s="14"/>
      <c r="DQ225" s="14"/>
      <c r="DR225" s="14"/>
      <c r="DS225" s="14"/>
      <c r="DT225" s="14"/>
      <c r="DU225" s="14"/>
      <c r="DV225" s="14"/>
      <c r="DW225" s="14"/>
      <c r="DX225" s="14"/>
      <c r="DY225" s="14"/>
    </row>
    <row r="226" spans="112:129" x14ac:dyDescent="0.35">
      <c r="DH226" s="14"/>
      <c r="DI226" s="14"/>
      <c r="DJ226" s="14"/>
      <c r="DK226" s="14"/>
      <c r="DL226" s="14"/>
      <c r="DM226" s="14"/>
      <c r="DN226" s="14"/>
      <c r="DO226" s="14"/>
      <c r="DP226" s="14"/>
      <c r="DQ226" s="14"/>
      <c r="DR226" s="14"/>
      <c r="DS226" s="14"/>
      <c r="DT226" s="14"/>
      <c r="DU226" s="14"/>
      <c r="DV226" s="14"/>
      <c r="DW226" s="14"/>
      <c r="DX226" s="14"/>
      <c r="DY226" s="14"/>
    </row>
    <row r="227" spans="112:129" x14ac:dyDescent="0.35">
      <c r="DH227" s="14"/>
      <c r="DI227" s="14"/>
      <c r="DJ227" s="14"/>
      <c r="DK227" s="14"/>
      <c r="DL227" s="14"/>
      <c r="DM227" s="14"/>
      <c r="DN227" s="14"/>
      <c r="DO227" s="14"/>
      <c r="DP227" s="14"/>
      <c r="DQ227" s="14"/>
      <c r="DR227" s="14"/>
      <c r="DS227" s="14"/>
      <c r="DT227" s="14"/>
      <c r="DU227" s="14"/>
      <c r="DV227" s="14"/>
      <c r="DW227" s="14"/>
      <c r="DX227" s="14"/>
      <c r="DY227" s="14"/>
    </row>
    <row r="228" spans="112:129" x14ac:dyDescent="0.35">
      <c r="DH228" s="14"/>
      <c r="DI228" s="14"/>
      <c r="DJ228" s="14"/>
      <c r="DK228" s="14"/>
      <c r="DL228" s="14"/>
      <c r="DM228" s="14"/>
      <c r="DN228" s="14"/>
      <c r="DO228" s="14"/>
      <c r="DP228" s="14"/>
      <c r="DQ228" s="14"/>
      <c r="DR228" s="14"/>
      <c r="DS228" s="14"/>
      <c r="DT228" s="14"/>
      <c r="DU228" s="14"/>
      <c r="DV228" s="14"/>
      <c r="DW228" s="14"/>
      <c r="DX228" s="14"/>
      <c r="DY228" s="14"/>
    </row>
    <row r="229" spans="112:129" x14ac:dyDescent="0.35">
      <c r="DH229" s="14"/>
      <c r="DI229" s="14"/>
      <c r="DJ229" s="14"/>
      <c r="DK229" s="14"/>
      <c r="DL229" s="14"/>
      <c r="DM229" s="14"/>
      <c r="DN229" s="14"/>
      <c r="DO229" s="14"/>
      <c r="DP229" s="14"/>
      <c r="DQ229" s="14"/>
      <c r="DR229" s="14"/>
      <c r="DS229" s="14"/>
      <c r="DT229" s="14"/>
      <c r="DU229" s="14"/>
      <c r="DV229" s="14"/>
      <c r="DW229" s="14"/>
      <c r="DX229" s="14"/>
      <c r="DY229" s="14"/>
    </row>
    <row r="230" spans="112:129" x14ac:dyDescent="0.35">
      <c r="DH230" s="14"/>
      <c r="DI230" s="14"/>
      <c r="DJ230" s="14"/>
      <c r="DK230" s="14"/>
      <c r="DL230" s="14"/>
      <c r="DM230" s="14"/>
      <c r="DN230" s="14"/>
      <c r="DO230" s="14"/>
      <c r="DP230" s="14"/>
      <c r="DQ230" s="14"/>
      <c r="DR230" s="14"/>
      <c r="DS230" s="14"/>
      <c r="DT230" s="14"/>
      <c r="DU230" s="14"/>
      <c r="DV230" s="14"/>
      <c r="DW230" s="14"/>
      <c r="DX230" s="14"/>
      <c r="DY230" s="14"/>
    </row>
    <row r="231" spans="112:129" x14ac:dyDescent="0.35">
      <c r="DH231" s="14"/>
      <c r="DI231" s="14"/>
      <c r="DJ231" s="14"/>
      <c r="DK231" s="14"/>
      <c r="DL231" s="14"/>
      <c r="DM231" s="14"/>
      <c r="DN231" s="14"/>
      <c r="DO231" s="14"/>
      <c r="DP231" s="14"/>
      <c r="DQ231" s="14"/>
      <c r="DR231" s="14"/>
      <c r="DS231" s="14"/>
      <c r="DT231" s="14"/>
      <c r="DU231" s="14"/>
      <c r="DV231" s="14"/>
      <c r="DW231" s="14"/>
      <c r="DX231" s="14"/>
      <c r="DY231" s="14"/>
    </row>
    <row r="232" spans="112:129" x14ac:dyDescent="0.35">
      <c r="DH232" s="14"/>
      <c r="DI232" s="14"/>
      <c r="DJ232" s="14"/>
      <c r="DK232" s="14"/>
      <c r="DL232" s="14"/>
      <c r="DM232" s="14"/>
      <c r="DN232" s="14"/>
      <c r="DO232" s="14"/>
      <c r="DP232" s="14"/>
      <c r="DQ232" s="14"/>
      <c r="DR232" s="14"/>
      <c r="DS232" s="14"/>
      <c r="DT232" s="14"/>
      <c r="DU232" s="14"/>
      <c r="DV232" s="14"/>
      <c r="DW232" s="14"/>
      <c r="DX232" s="14"/>
      <c r="DY232" s="14"/>
    </row>
    <row r="233" spans="112:129" x14ac:dyDescent="0.35">
      <c r="DH233" s="14"/>
      <c r="DI233" s="14"/>
      <c r="DJ233" s="14"/>
      <c r="DK233" s="14"/>
      <c r="DL233" s="14"/>
      <c r="DM233" s="14"/>
      <c r="DN233" s="14"/>
      <c r="DO233" s="14"/>
      <c r="DP233" s="14"/>
      <c r="DQ233" s="14"/>
      <c r="DR233" s="14"/>
      <c r="DS233" s="14"/>
      <c r="DT233" s="14"/>
      <c r="DU233" s="14"/>
      <c r="DV233" s="14"/>
      <c r="DW233" s="14"/>
      <c r="DX233" s="14"/>
      <c r="DY233" s="14"/>
    </row>
    <row r="234" spans="112:129" x14ac:dyDescent="0.35">
      <c r="DH234" s="14"/>
      <c r="DI234" s="14"/>
      <c r="DJ234" s="14"/>
      <c r="DK234" s="14"/>
      <c r="DL234" s="14"/>
      <c r="DM234" s="14"/>
      <c r="DN234" s="14"/>
      <c r="DO234" s="14"/>
      <c r="DP234" s="14"/>
      <c r="DQ234" s="14"/>
      <c r="DR234" s="14"/>
      <c r="DS234" s="14"/>
      <c r="DT234" s="14"/>
      <c r="DU234" s="14"/>
      <c r="DV234" s="14"/>
      <c r="DW234" s="14"/>
      <c r="DX234" s="14"/>
      <c r="DY234" s="14"/>
    </row>
    <row r="235" spans="112:129" x14ac:dyDescent="0.35">
      <c r="DH235" s="14"/>
      <c r="DI235" s="14"/>
      <c r="DJ235" s="14"/>
      <c r="DK235" s="14"/>
      <c r="DL235" s="14"/>
      <c r="DM235" s="14"/>
      <c r="DN235" s="14"/>
      <c r="DO235" s="14"/>
      <c r="DP235" s="14"/>
      <c r="DQ235" s="14"/>
      <c r="DR235" s="14"/>
      <c r="DS235" s="14"/>
      <c r="DT235" s="14"/>
      <c r="DU235" s="14"/>
      <c r="DV235" s="14"/>
      <c r="DW235" s="14"/>
      <c r="DX235" s="14"/>
      <c r="DY235" s="14"/>
    </row>
    <row r="236" spans="112:129" x14ac:dyDescent="0.35">
      <c r="DH236" s="14"/>
      <c r="DI236" s="14"/>
      <c r="DJ236" s="14"/>
      <c r="DK236" s="14"/>
      <c r="DL236" s="14"/>
      <c r="DM236" s="14"/>
      <c r="DN236" s="14"/>
      <c r="DO236" s="14"/>
      <c r="DP236" s="14"/>
      <c r="DQ236" s="14"/>
      <c r="DR236" s="14"/>
      <c r="DS236" s="14"/>
      <c r="DT236" s="14"/>
      <c r="DU236" s="14"/>
      <c r="DV236" s="14"/>
      <c r="DW236" s="14"/>
      <c r="DX236" s="14"/>
      <c r="DY236" s="14"/>
    </row>
    <row r="237" spans="112:129" x14ac:dyDescent="0.35">
      <c r="DH237" s="14"/>
      <c r="DI237" s="14"/>
      <c r="DJ237" s="14"/>
      <c r="DK237" s="14"/>
      <c r="DL237" s="14"/>
      <c r="DM237" s="14"/>
      <c r="DN237" s="14"/>
      <c r="DO237" s="14"/>
      <c r="DP237" s="14"/>
      <c r="DQ237" s="14"/>
      <c r="DR237" s="14"/>
      <c r="DS237" s="14"/>
      <c r="DT237" s="14"/>
      <c r="DU237" s="14"/>
      <c r="DV237" s="14"/>
      <c r="DW237" s="14"/>
      <c r="DX237" s="14"/>
      <c r="DY237" s="14"/>
    </row>
    <row r="238" spans="112:129" x14ac:dyDescent="0.35">
      <c r="DH238" s="14"/>
      <c r="DI238" s="14"/>
      <c r="DJ238" s="14"/>
      <c r="DK238" s="14"/>
      <c r="DL238" s="14"/>
      <c r="DM238" s="14"/>
      <c r="DN238" s="14"/>
      <c r="DO238" s="14"/>
      <c r="DP238" s="14"/>
      <c r="DQ238" s="14"/>
      <c r="DR238" s="14"/>
      <c r="DS238" s="14"/>
      <c r="DT238" s="14"/>
      <c r="DU238" s="14"/>
      <c r="DV238" s="14"/>
      <c r="DW238" s="14"/>
      <c r="DX238" s="14"/>
      <c r="DY238" s="14"/>
    </row>
    <row r="239" spans="112:129" x14ac:dyDescent="0.35">
      <c r="DH239" s="14"/>
      <c r="DI239" s="14"/>
      <c r="DJ239" s="14"/>
      <c r="DK239" s="14"/>
      <c r="DL239" s="14"/>
      <c r="DM239" s="14"/>
      <c r="DN239" s="14"/>
      <c r="DO239" s="14"/>
      <c r="DP239" s="14"/>
      <c r="DQ239" s="14"/>
      <c r="DR239" s="14"/>
      <c r="DS239" s="14"/>
      <c r="DT239" s="14"/>
      <c r="DU239" s="14"/>
      <c r="DV239" s="14"/>
      <c r="DW239" s="14"/>
      <c r="DX239" s="14"/>
      <c r="DY239" s="14"/>
    </row>
    <row r="240" spans="112:129" x14ac:dyDescent="0.35">
      <c r="DH240" s="14"/>
      <c r="DI240" s="14"/>
      <c r="DJ240" s="14"/>
      <c r="DK240" s="14"/>
      <c r="DL240" s="14"/>
      <c r="DM240" s="14"/>
      <c r="DN240" s="14"/>
      <c r="DO240" s="14"/>
      <c r="DP240" s="14"/>
      <c r="DQ240" s="14"/>
      <c r="DR240" s="14"/>
      <c r="DS240" s="14"/>
      <c r="DT240" s="14"/>
      <c r="DU240" s="14"/>
      <c r="DV240" s="14"/>
      <c r="DW240" s="14"/>
      <c r="DX240" s="14"/>
      <c r="DY240" s="14"/>
    </row>
    <row r="241" spans="112:129" x14ac:dyDescent="0.35">
      <c r="DH241" s="14"/>
      <c r="DI241" s="14"/>
      <c r="DJ241" s="14"/>
      <c r="DK241" s="14"/>
      <c r="DL241" s="14"/>
      <c r="DM241" s="14"/>
      <c r="DN241" s="14"/>
      <c r="DO241" s="14"/>
      <c r="DP241" s="14"/>
      <c r="DQ241" s="14"/>
      <c r="DR241" s="14"/>
      <c r="DS241" s="14"/>
      <c r="DT241" s="14"/>
      <c r="DU241" s="14"/>
      <c r="DV241" s="14"/>
      <c r="DW241" s="14"/>
      <c r="DX241" s="14"/>
      <c r="DY241" s="14"/>
    </row>
    <row r="242" spans="112:129" x14ac:dyDescent="0.35">
      <c r="DH242" s="14"/>
      <c r="DI242" s="14"/>
      <c r="DJ242" s="14"/>
      <c r="DK242" s="14"/>
      <c r="DL242" s="14"/>
      <c r="DM242" s="14"/>
      <c r="DN242" s="14"/>
      <c r="DO242" s="14"/>
      <c r="DP242" s="14"/>
      <c r="DQ242" s="14"/>
      <c r="DR242" s="14"/>
      <c r="DS242" s="14"/>
      <c r="DT242" s="14"/>
      <c r="DU242" s="14"/>
      <c r="DV242" s="14"/>
      <c r="DW242" s="14"/>
      <c r="DX242" s="14"/>
      <c r="DY242" s="14"/>
    </row>
    <row r="243" spans="112:129" x14ac:dyDescent="0.35">
      <c r="DH243" s="14"/>
      <c r="DI243" s="14"/>
      <c r="DJ243" s="14"/>
      <c r="DK243" s="14"/>
      <c r="DL243" s="14"/>
      <c r="DM243" s="14"/>
      <c r="DN243" s="14"/>
      <c r="DO243" s="14"/>
      <c r="DP243" s="14"/>
      <c r="DQ243" s="14"/>
      <c r="DR243" s="14"/>
      <c r="DS243" s="14"/>
      <c r="DT243" s="14"/>
      <c r="DU243" s="14"/>
      <c r="DV243" s="14"/>
      <c r="DW243" s="14"/>
      <c r="DX243" s="14"/>
      <c r="DY243" s="14"/>
    </row>
    <row r="244" spans="112:129" x14ac:dyDescent="0.35">
      <c r="DH244" s="14"/>
      <c r="DI244" s="14"/>
      <c r="DJ244" s="14"/>
      <c r="DK244" s="14"/>
      <c r="DL244" s="14"/>
      <c r="DM244" s="14"/>
      <c r="DN244" s="14"/>
      <c r="DO244" s="14"/>
      <c r="DP244" s="14"/>
      <c r="DQ244" s="14"/>
      <c r="DR244" s="14"/>
      <c r="DS244" s="14"/>
      <c r="DT244" s="14"/>
      <c r="DU244" s="14"/>
      <c r="DV244" s="14"/>
      <c r="DW244" s="14"/>
      <c r="DX244" s="14"/>
      <c r="DY244" s="14"/>
    </row>
    <row r="245" spans="112:129" x14ac:dyDescent="0.35">
      <c r="DH245" s="14"/>
      <c r="DI245" s="14"/>
      <c r="DJ245" s="14"/>
      <c r="DK245" s="14"/>
      <c r="DL245" s="14"/>
      <c r="DM245" s="14"/>
      <c r="DN245" s="14"/>
      <c r="DO245" s="14"/>
      <c r="DP245" s="14"/>
      <c r="DQ245" s="14"/>
      <c r="DR245" s="14"/>
      <c r="DS245" s="14"/>
      <c r="DT245" s="14"/>
      <c r="DU245" s="14"/>
      <c r="DV245" s="14"/>
      <c r="DW245" s="14"/>
      <c r="DX245" s="14"/>
      <c r="DY245" s="14"/>
    </row>
    <row r="246" spans="112:129" x14ac:dyDescent="0.35">
      <c r="DH246" s="14"/>
      <c r="DI246" s="14"/>
      <c r="DJ246" s="14"/>
      <c r="DK246" s="14"/>
      <c r="DL246" s="14"/>
      <c r="DM246" s="14"/>
      <c r="DN246" s="14"/>
      <c r="DO246" s="14"/>
      <c r="DP246" s="14"/>
      <c r="DQ246" s="14"/>
      <c r="DR246" s="14"/>
      <c r="DS246" s="14"/>
      <c r="DT246" s="14"/>
      <c r="DU246" s="14"/>
      <c r="DV246" s="14"/>
      <c r="DW246" s="14"/>
      <c r="DX246" s="14"/>
      <c r="DY246" s="14"/>
    </row>
    <row r="247" spans="112:129" x14ac:dyDescent="0.35">
      <c r="DH247" s="14"/>
      <c r="DI247" s="14"/>
      <c r="DJ247" s="14"/>
      <c r="DK247" s="14"/>
      <c r="DL247" s="14"/>
      <c r="DM247" s="14"/>
      <c r="DN247" s="14"/>
      <c r="DO247" s="14"/>
      <c r="DP247" s="14"/>
      <c r="DQ247" s="14"/>
      <c r="DR247" s="14"/>
      <c r="DS247" s="14"/>
      <c r="DT247" s="14"/>
      <c r="DU247" s="14"/>
      <c r="DV247" s="14"/>
      <c r="DW247" s="14"/>
      <c r="DX247" s="14"/>
      <c r="DY247" s="14"/>
    </row>
    <row r="248" spans="112:129" x14ac:dyDescent="0.35">
      <c r="DH248" s="14"/>
      <c r="DI248" s="14"/>
      <c r="DJ248" s="14"/>
      <c r="DK248" s="14"/>
      <c r="DL248" s="14"/>
      <c r="DM248" s="14"/>
      <c r="DN248" s="14"/>
      <c r="DO248" s="14"/>
      <c r="DP248" s="14"/>
      <c r="DQ248" s="14"/>
      <c r="DR248" s="14"/>
      <c r="DS248" s="14"/>
      <c r="DT248" s="14"/>
      <c r="DU248" s="14"/>
      <c r="DV248" s="14"/>
      <c r="DW248" s="14"/>
      <c r="DX248" s="14"/>
      <c r="DY248" s="14"/>
    </row>
    <row r="249" spans="112:129" x14ac:dyDescent="0.35">
      <c r="DH249" s="14"/>
      <c r="DI249" s="14"/>
      <c r="DJ249" s="14"/>
      <c r="DK249" s="14"/>
      <c r="DL249" s="14"/>
      <c r="DM249" s="14"/>
      <c r="DN249" s="14"/>
      <c r="DO249" s="14"/>
      <c r="DP249" s="14"/>
      <c r="DQ249" s="14"/>
      <c r="DR249" s="14"/>
      <c r="DS249" s="14"/>
      <c r="DT249" s="14"/>
      <c r="DU249" s="14"/>
      <c r="DV249" s="14"/>
      <c r="DW249" s="14"/>
      <c r="DX249" s="14"/>
      <c r="DY249" s="14"/>
    </row>
    <row r="250" spans="112:129" x14ac:dyDescent="0.35">
      <c r="DH250" s="14"/>
      <c r="DI250" s="14"/>
      <c r="DJ250" s="14"/>
      <c r="DK250" s="14"/>
      <c r="DL250" s="14"/>
      <c r="DM250" s="14"/>
      <c r="DN250" s="14"/>
      <c r="DO250" s="14"/>
      <c r="DP250" s="14"/>
      <c r="DQ250" s="14"/>
      <c r="DR250" s="14"/>
      <c r="DS250" s="14"/>
      <c r="DT250" s="14"/>
      <c r="DU250" s="14"/>
      <c r="DV250" s="14"/>
      <c r="DW250" s="14"/>
      <c r="DX250" s="14"/>
      <c r="DY250" s="14"/>
    </row>
    <row r="251" spans="112:129" x14ac:dyDescent="0.35">
      <c r="DH251" s="14"/>
      <c r="DI251" s="14"/>
      <c r="DJ251" s="14"/>
      <c r="DK251" s="14"/>
      <c r="DL251" s="14"/>
      <c r="DM251" s="14"/>
      <c r="DN251" s="14"/>
      <c r="DO251" s="14"/>
      <c r="DP251" s="14"/>
      <c r="DQ251" s="14"/>
      <c r="DR251" s="14"/>
      <c r="DS251" s="14"/>
      <c r="DT251" s="14"/>
      <c r="DU251" s="14"/>
      <c r="DV251" s="14"/>
      <c r="DW251" s="14"/>
      <c r="DX251" s="14"/>
      <c r="DY251" s="14"/>
    </row>
    <row r="252" spans="112:129" x14ac:dyDescent="0.35">
      <c r="DH252" s="14"/>
      <c r="DI252" s="14"/>
      <c r="DJ252" s="14"/>
      <c r="DK252" s="14"/>
      <c r="DL252" s="14"/>
      <c r="DM252" s="14"/>
      <c r="DN252" s="14"/>
      <c r="DO252" s="14"/>
      <c r="DP252" s="14"/>
      <c r="DQ252" s="14"/>
      <c r="DR252" s="14"/>
      <c r="DS252" s="14"/>
      <c r="DT252" s="14"/>
      <c r="DU252" s="14"/>
      <c r="DV252" s="14"/>
      <c r="DW252" s="14"/>
      <c r="DX252" s="14"/>
      <c r="DY252" s="14"/>
    </row>
    <row r="253" spans="112:129" x14ac:dyDescent="0.35">
      <c r="DH253" s="14"/>
      <c r="DI253" s="14"/>
      <c r="DJ253" s="14"/>
      <c r="DK253" s="14"/>
      <c r="DL253" s="14"/>
      <c r="DM253" s="14"/>
      <c r="DN253" s="14"/>
      <c r="DO253" s="14"/>
      <c r="DP253" s="14"/>
      <c r="DQ253" s="14"/>
      <c r="DR253" s="14"/>
      <c r="DS253" s="14"/>
      <c r="DT253" s="14"/>
      <c r="DU253" s="14"/>
      <c r="DV253" s="14"/>
      <c r="DW253" s="14"/>
      <c r="DX253" s="14"/>
      <c r="DY253" s="14"/>
    </row>
    <row r="254" spans="112:129" x14ac:dyDescent="0.35">
      <c r="DH254" s="14"/>
      <c r="DI254" s="14"/>
      <c r="DJ254" s="14"/>
      <c r="DK254" s="14"/>
      <c r="DL254" s="14"/>
      <c r="DM254" s="14"/>
      <c r="DN254" s="14"/>
      <c r="DO254" s="14"/>
      <c r="DP254" s="14"/>
      <c r="DQ254" s="14"/>
      <c r="DR254" s="14"/>
      <c r="DS254" s="14"/>
      <c r="DT254" s="14"/>
      <c r="DU254" s="14"/>
      <c r="DV254" s="14"/>
      <c r="DW254" s="14"/>
      <c r="DX254" s="14"/>
      <c r="DY254" s="14"/>
    </row>
    <row r="255" spans="112:129" x14ac:dyDescent="0.35">
      <c r="DH255" s="14"/>
      <c r="DI255" s="14"/>
      <c r="DJ255" s="14"/>
      <c r="DK255" s="14"/>
      <c r="DL255" s="14"/>
      <c r="DM255" s="14"/>
      <c r="DN255" s="14"/>
      <c r="DO255" s="14"/>
      <c r="DP255" s="14"/>
      <c r="DQ255" s="14"/>
      <c r="DR255" s="14"/>
      <c r="DS255" s="14"/>
      <c r="DT255" s="14"/>
      <c r="DU255" s="14"/>
      <c r="DV255" s="14"/>
      <c r="DW255" s="14"/>
      <c r="DX255" s="14"/>
      <c r="DY255" s="14"/>
    </row>
    <row r="256" spans="112:129" x14ac:dyDescent="0.35">
      <c r="DH256" s="14"/>
      <c r="DI256" s="14"/>
      <c r="DJ256" s="14"/>
      <c r="DK256" s="14"/>
      <c r="DL256" s="14"/>
      <c r="DM256" s="14"/>
      <c r="DN256" s="14"/>
      <c r="DO256" s="14"/>
      <c r="DP256" s="14"/>
      <c r="DQ256" s="14"/>
      <c r="DR256" s="14"/>
      <c r="DS256" s="14"/>
      <c r="DT256" s="14"/>
      <c r="DU256" s="14"/>
      <c r="DV256" s="14"/>
      <c r="DW256" s="14"/>
      <c r="DX256" s="14"/>
      <c r="DY256" s="14"/>
    </row>
    <row r="257" spans="112:129" x14ac:dyDescent="0.35">
      <c r="DH257" s="14"/>
      <c r="DI257" s="14"/>
      <c r="DJ257" s="14"/>
      <c r="DK257" s="14"/>
      <c r="DL257" s="14"/>
      <c r="DM257" s="14"/>
      <c r="DN257" s="14"/>
      <c r="DO257" s="14"/>
      <c r="DP257" s="14"/>
      <c r="DQ257" s="14"/>
      <c r="DR257" s="14"/>
      <c r="DS257" s="14"/>
      <c r="DT257" s="14"/>
      <c r="DU257" s="14"/>
      <c r="DV257" s="14"/>
      <c r="DW257" s="14"/>
      <c r="DX257" s="14"/>
      <c r="DY257" s="14"/>
    </row>
    <row r="258" spans="112:129" x14ac:dyDescent="0.35">
      <c r="DH258" s="14"/>
      <c r="DI258" s="14"/>
      <c r="DJ258" s="14"/>
      <c r="DK258" s="14"/>
      <c r="DL258" s="14"/>
      <c r="DM258" s="14"/>
      <c r="DN258" s="14"/>
      <c r="DO258" s="14"/>
      <c r="DP258" s="14"/>
      <c r="DQ258" s="14"/>
      <c r="DR258" s="14"/>
      <c r="DS258" s="14"/>
      <c r="DT258" s="14"/>
      <c r="DU258" s="14"/>
      <c r="DV258" s="14"/>
      <c r="DW258" s="14"/>
      <c r="DX258" s="14"/>
      <c r="DY258" s="14"/>
    </row>
    <row r="259" spans="112:129" x14ac:dyDescent="0.35">
      <c r="DH259" s="14"/>
      <c r="DI259" s="14"/>
      <c r="DJ259" s="14"/>
      <c r="DK259" s="14"/>
      <c r="DL259" s="14"/>
      <c r="DM259" s="14"/>
      <c r="DN259" s="14"/>
      <c r="DO259" s="14"/>
      <c r="DP259" s="14"/>
      <c r="DQ259" s="14"/>
      <c r="DR259" s="14"/>
      <c r="DS259" s="14"/>
      <c r="DT259" s="14"/>
      <c r="DU259" s="14"/>
      <c r="DV259" s="14"/>
      <c r="DW259" s="14"/>
      <c r="DX259" s="14"/>
      <c r="DY259" s="14"/>
    </row>
    <row r="260" spans="112:129" x14ac:dyDescent="0.35">
      <c r="DH260" s="14"/>
      <c r="DI260" s="14"/>
      <c r="DJ260" s="14"/>
      <c r="DK260" s="14"/>
      <c r="DL260" s="14"/>
      <c r="DM260" s="14"/>
      <c r="DN260" s="14"/>
      <c r="DO260" s="14"/>
      <c r="DP260" s="14"/>
      <c r="DQ260" s="14"/>
      <c r="DR260" s="14"/>
      <c r="DS260" s="14"/>
      <c r="DT260" s="14"/>
      <c r="DU260" s="14"/>
      <c r="DV260" s="14"/>
      <c r="DW260" s="14"/>
      <c r="DX260" s="14"/>
      <c r="DY260" s="14"/>
    </row>
    <row r="261" spans="112:129" x14ac:dyDescent="0.35">
      <c r="DH261" s="14"/>
      <c r="DI261" s="14"/>
      <c r="DJ261" s="14"/>
      <c r="DK261" s="14"/>
      <c r="DL261" s="14"/>
      <c r="DM261" s="14"/>
      <c r="DN261" s="14"/>
      <c r="DO261" s="14"/>
      <c r="DP261" s="14"/>
      <c r="DQ261" s="14"/>
      <c r="DR261" s="14"/>
      <c r="DS261" s="14"/>
      <c r="DT261" s="14"/>
      <c r="DU261" s="14"/>
      <c r="DV261" s="14"/>
      <c r="DW261" s="14"/>
      <c r="DX261" s="14"/>
      <c r="DY261" s="14"/>
    </row>
    <row r="262" spans="112:129" x14ac:dyDescent="0.35">
      <c r="DH262" s="14"/>
      <c r="DI262" s="14"/>
      <c r="DJ262" s="14"/>
      <c r="DK262" s="14"/>
      <c r="DL262" s="14"/>
      <c r="DM262" s="14"/>
      <c r="DN262" s="14"/>
      <c r="DO262" s="14"/>
      <c r="DP262" s="14"/>
      <c r="DQ262" s="14"/>
      <c r="DR262" s="14"/>
      <c r="DS262" s="14"/>
      <c r="DT262" s="14"/>
      <c r="DU262" s="14"/>
      <c r="DV262" s="14"/>
      <c r="DW262" s="14"/>
      <c r="DX262" s="14"/>
      <c r="DY262" s="14"/>
    </row>
    <row r="263" spans="112:129" x14ac:dyDescent="0.35">
      <c r="DH263" s="14"/>
      <c r="DI263" s="14"/>
      <c r="DJ263" s="14"/>
      <c r="DK263" s="14"/>
      <c r="DL263" s="14"/>
      <c r="DM263" s="14"/>
      <c r="DN263" s="14"/>
      <c r="DO263" s="14"/>
      <c r="DP263" s="14"/>
      <c r="DQ263" s="14"/>
      <c r="DR263" s="14"/>
      <c r="DS263" s="14"/>
      <c r="DT263" s="14"/>
      <c r="DU263" s="14"/>
      <c r="DV263" s="14"/>
      <c r="DW263" s="14"/>
      <c r="DX263" s="14"/>
      <c r="DY263" s="14"/>
    </row>
    <row r="264" spans="112:129" x14ac:dyDescent="0.35">
      <c r="DH264" s="14"/>
      <c r="DI264" s="14"/>
      <c r="DJ264" s="14"/>
      <c r="DK264" s="14"/>
      <c r="DL264" s="14"/>
      <c r="DM264" s="14"/>
      <c r="DN264" s="14"/>
      <c r="DO264" s="14"/>
      <c r="DP264" s="14"/>
      <c r="DQ264" s="14"/>
      <c r="DR264" s="14"/>
      <c r="DS264" s="14"/>
      <c r="DT264" s="14"/>
      <c r="DU264" s="14"/>
      <c r="DV264" s="14"/>
      <c r="DW264" s="14"/>
      <c r="DX264" s="14"/>
      <c r="DY264" s="14"/>
    </row>
    <row r="265" spans="112:129" x14ac:dyDescent="0.35">
      <c r="DH265" s="14"/>
      <c r="DI265" s="14"/>
      <c r="DJ265" s="14"/>
      <c r="DK265" s="14"/>
      <c r="DL265" s="14"/>
      <c r="DM265" s="14"/>
      <c r="DN265" s="14"/>
      <c r="DO265" s="14"/>
      <c r="DP265" s="14"/>
      <c r="DQ265" s="14"/>
      <c r="DR265" s="14"/>
      <c r="DS265" s="14"/>
      <c r="DT265" s="14"/>
      <c r="DU265" s="14"/>
      <c r="DV265" s="14"/>
      <c r="DW265" s="14"/>
      <c r="DX265" s="14"/>
      <c r="DY265" s="14"/>
    </row>
    <row r="266" spans="112:129" x14ac:dyDescent="0.35">
      <c r="DH266" s="14"/>
      <c r="DI266" s="14"/>
      <c r="DJ266" s="14"/>
      <c r="DK266" s="14"/>
      <c r="DL266" s="14"/>
      <c r="DM266" s="14"/>
      <c r="DN266" s="14"/>
      <c r="DO266" s="14"/>
      <c r="DP266" s="14"/>
      <c r="DQ266" s="14"/>
      <c r="DR266" s="14"/>
      <c r="DS266" s="14"/>
      <c r="DT266" s="14"/>
      <c r="DU266" s="14"/>
      <c r="DV266" s="14"/>
      <c r="DW266" s="14"/>
      <c r="DX266" s="14"/>
      <c r="DY266" s="14"/>
    </row>
    <row r="267" spans="112:129" x14ac:dyDescent="0.35">
      <c r="DH267" s="14"/>
      <c r="DI267" s="14"/>
      <c r="DJ267" s="14"/>
      <c r="DK267" s="14"/>
      <c r="DL267" s="14"/>
      <c r="DM267" s="14"/>
      <c r="DN267" s="14"/>
      <c r="DO267" s="14"/>
      <c r="DP267" s="14"/>
      <c r="DQ267" s="14"/>
      <c r="DR267" s="14"/>
      <c r="DS267" s="14"/>
      <c r="DT267" s="14"/>
      <c r="DU267" s="14"/>
      <c r="DV267" s="14"/>
      <c r="DW267" s="14"/>
      <c r="DX267" s="14"/>
      <c r="DY267" s="14"/>
    </row>
    <row r="268" spans="112:129" x14ac:dyDescent="0.35">
      <c r="DH268" s="14"/>
      <c r="DI268" s="14"/>
      <c r="DJ268" s="14"/>
      <c r="DK268" s="14"/>
      <c r="DL268" s="14"/>
      <c r="DM268" s="14"/>
      <c r="DN268" s="14"/>
      <c r="DO268" s="14"/>
      <c r="DP268" s="14"/>
      <c r="DQ268" s="14"/>
      <c r="DR268" s="14"/>
      <c r="DS268" s="14"/>
      <c r="DT268" s="14"/>
      <c r="DU268" s="14"/>
      <c r="DV268" s="14"/>
      <c r="DW268" s="14"/>
      <c r="DX268" s="14"/>
      <c r="DY268" s="14"/>
    </row>
    <row r="269" spans="112:129" x14ac:dyDescent="0.35">
      <c r="DH269" s="14"/>
      <c r="DI269" s="14"/>
      <c r="DJ269" s="14"/>
      <c r="DK269" s="14"/>
      <c r="DL269" s="14"/>
      <c r="DM269" s="14"/>
      <c r="DN269" s="14"/>
      <c r="DO269" s="14"/>
      <c r="DP269" s="14"/>
      <c r="DQ269" s="14"/>
      <c r="DR269" s="14"/>
      <c r="DS269" s="14"/>
      <c r="DT269" s="14"/>
      <c r="DU269" s="14"/>
      <c r="DV269" s="14"/>
      <c r="DW269" s="14"/>
      <c r="DX269" s="14"/>
      <c r="DY269" s="14"/>
    </row>
    <row r="270" spans="112:129" x14ac:dyDescent="0.35">
      <c r="DH270" s="14"/>
      <c r="DI270" s="14"/>
      <c r="DJ270" s="14"/>
      <c r="DK270" s="14"/>
      <c r="DL270" s="14"/>
      <c r="DM270" s="14"/>
      <c r="DN270" s="14"/>
      <c r="DO270" s="14"/>
      <c r="DP270" s="14"/>
      <c r="DQ270" s="14"/>
      <c r="DR270" s="14"/>
      <c r="DS270" s="14"/>
      <c r="DT270" s="14"/>
      <c r="DU270" s="14"/>
      <c r="DV270" s="14"/>
      <c r="DW270" s="14"/>
      <c r="DX270" s="14"/>
      <c r="DY270" s="14"/>
    </row>
    <row r="271" spans="112:129" x14ac:dyDescent="0.35">
      <c r="DH271" s="14"/>
      <c r="DI271" s="14"/>
      <c r="DJ271" s="14"/>
      <c r="DK271" s="14"/>
      <c r="DL271" s="14"/>
      <c r="DM271" s="14"/>
      <c r="DN271" s="14"/>
      <c r="DO271" s="14"/>
      <c r="DP271" s="14"/>
      <c r="DQ271" s="14"/>
      <c r="DR271" s="14"/>
      <c r="DS271" s="14"/>
      <c r="DT271" s="14"/>
      <c r="DU271" s="14"/>
      <c r="DV271" s="14"/>
      <c r="DW271" s="14"/>
      <c r="DX271" s="14"/>
      <c r="DY271" s="14"/>
    </row>
    <row r="272" spans="112:129" x14ac:dyDescent="0.35">
      <c r="DH272" s="14"/>
      <c r="DI272" s="14"/>
      <c r="DJ272" s="14"/>
      <c r="DK272" s="14"/>
      <c r="DL272" s="14"/>
      <c r="DM272" s="14"/>
      <c r="DN272" s="14"/>
      <c r="DO272" s="14"/>
      <c r="DP272" s="14"/>
      <c r="DQ272" s="14"/>
      <c r="DR272" s="14"/>
      <c r="DS272" s="14"/>
      <c r="DT272" s="14"/>
      <c r="DU272" s="14"/>
      <c r="DV272" s="14"/>
      <c r="DW272" s="14"/>
      <c r="DX272" s="14"/>
      <c r="DY272" s="14"/>
    </row>
    <row r="273" spans="112:129" x14ac:dyDescent="0.35">
      <c r="DH273" s="14"/>
      <c r="DI273" s="14"/>
      <c r="DJ273" s="14"/>
      <c r="DK273" s="14"/>
      <c r="DL273" s="14"/>
      <c r="DM273" s="14"/>
      <c r="DN273" s="14"/>
      <c r="DO273" s="14"/>
      <c r="DP273" s="14"/>
      <c r="DQ273" s="14"/>
      <c r="DR273" s="14"/>
      <c r="DS273" s="14"/>
      <c r="DT273" s="14"/>
      <c r="DU273" s="14"/>
      <c r="DV273" s="14"/>
      <c r="DW273" s="14"/>
      <c r="DX273" s="14"/>
      <c r="DY273" s="14"/>
    </row>
    <row r="274" spans="112:129" x14ac:dyDescent="0.35">
      <c r="DH274" s="14"/>
      <c r="DI274" s="14"/>
      <c r="DJ274" s="14"/>
      <c r="DK274" s="14"/>
      <c r="DL274" s="14"/>
      <c r="DM274" s="14"/>
      <c r="DN274" s="14"/>
      <c r="DO274" s="14"/>
      <c r="DP274" s="14"/>
      <c r="DQ274" s="14"/>
      <c r="DR274" s="14"/>
      <c r="DS274" s="14"/>
      <c r="DT274" s="14"/>
      <c r="DU274" s="14"/>
      <c r="DV274" s="14"/>
      <c r="DW274" s="14"/>
      <c r="DX274" s="14"/>
      <c r="DY274" s="14"/>
    </row>
    <row r="275" spans="112:129" x14ac:dyDescent="0.35">
      <c r="DH275" s="14"/>
      <c r="DI275" s="14"/>
      <c r="DJ275" s="14"/>
      <c r="DK275" s="14"/>
      <c r="DL275" s="14"/>
      <c r="DM275" s="14"/>
      <c r="DN275" s="14"/>
      <c r="DO275" s="14"/>
      <c r="DP275" s="14"/>
      <c r="DQ275" s="14"/>
      <c r="DR275" s="14"/>
      <c r="DS275" s="14"/>
      <c r="DT275" s="14"/>
      <c r="DU275" s="14"/>
      <c r="DV275" s="14"/>
      <c r="DW275" s="14"/>
      <c r="DX275" s="14"/>
      <c r="DY275" s="14"/>
    </row>
    <row r="276" spans="112:129" x14ac:dyDescent="0.35">
      <c r="DH276" s="14"/>
      <c r="DI276" s="14"/>
      <c r="DJ276" s="14"/>
      <c r="DK276" s="14"/>
      <c r="DL276" s="14"/>
      <c r="DM276" s="14"/>
      <c r="DN276" s="14"/>
      <c r="DO276" s="14"/>
      <c r="DP276" s="14"/>
      <c r="DQ276" s="14"/>
      <c r="DR276" s="14"/>
      <c r="DS276" s="14"/>
      <c r="DT276" s="14"/>
      <c r="DU276" s="14"/>
      <c r="DV276" s="14"/>
      <c r="DW276" s="14"/>
      <c r="DX276" s="14"/>
      <c r="DY276" s="14"/>
    </row>
    <row r="277" spans="112:129" x14ac:dyDescent="0.35">
      <c r="DH277" s="14"/>
      <c r="DI277" s="14"/>
      <c r="DJ277" s="14"/>
      <c r="DK277" s="14"/>
      <c r="DL277" s="14"/>
      <c r="DM277" s="14"/>
      <c r="DN277" s="14"/>
      <c r="DO277" s="14"/>
      <c r="DP277" s="14"/>
      <c r="DQ277" s="14"/>
      <c r="DR277" s="14"/>
      <c r="DS277" s="14"/>
      <c r="DT277" s="14"/>
      <c r="DU277" s="14"/>
      <c r="DV277" s="14"/>
      <c r="DW277" s="14"/>
      <c r="DX277" s="14"/>
      <c r="DY277" s="14"/>
    </row>
    <row r="278" spans="112:129" x14ac:dyDescent="0.35">
      <c r="DH278" s="14"/>
      <c r="DI278" s="14"/>
      <c r="DJ278" s="14"/>
      <c r="DK278" s="14"/>
      <c r="DL278" s="14"/>
      <c r="DM278" s="14"/>
      <c r="DN278" s="14"/>
      <c r="DO278" s="14"/>
      <c r="DP278" s="14"/>
      <c r="DQ278" s="14"/>
      <c r="DR278" s="14"/>
      <c r="DS278" s="14"/>
      <c r="DT278" s="14"/>
      <c r="DU278" s="14"/>
      <c r="DV278" s="14"/>
      <c r="DW278" s="14"/>
      <c r="DX278" s="14"/>
      <c r="DY278" s="14"/>
    </row>
    <row r="279" spans="112:129" x14ac:dyDescent="0.35">
      <c r="DH279" s="14"/>
      <c r="DI279" s="14"/>
      <c r="DJ279" s="14"/>
      <c r="DK279" s="14"/>
      <c r="DL279" s="14"/>
      <c r="DM279" s="14"/>
      <c r="DN279" s="14"/>
      <c r="DO279" s="14"/>
      <c r="DP279" s="14"/>
      <c r="DQ279" s="14"/>
      <c r="DR279" s="14"/>
      <c r="DS279" s="14"/>
      <c r="DT279" s="14"/>
      <c r="DU279" s="14"/>
      <c r="DV279" s="14"/>
      <c r="DW279" s="14"/>
      <c r="DX279" s="14"/>
      <c r="DY279" s="14"/>
    </row>
    <row r="280" spans="112:129" x14ac:dyDescent="0.35">
      <c r="DH280" s="14"/>
      <c r="DI280" s="14"/>
      <c r="DJ280" s="14"/>
      <c r="DK280" s="14"/>
      <c r="DL280" s="14"/>
      <c r="DM280" s="14"/>
      <c r="DN280" s="14"/>
      <c r="DO280" s="14"/>
      <c r="DP280" s="14"/>
      <c r="DQ280" s="14"/>
      <c r="DR280" s="14"/>
      <c r="DS280" s="14"/>
      <c r="DT280" s="14"/>
      <c r="DU280" s="14"/>
      <c r="DV280" s="14"/>
      <c r="DW280" s="14"/>
      <c r="DX280" s="14"/>
      <c r="DY280" s="14"/>
    </row>
    <row r="281" spans="112:129" x14ac:dyDescent="0.35">
      <c r="DH281" s="14"/>
      <c r="DI281" s="14"/>
      <c r="DJ281" s="14"/>
      <c r="DK281" s="14"/>
      <c r="DL281" s="14"/>
      <c r="DM281" s="14"/>
      <c r="DN281" s="14"/>
      <c r="DO281" s="14"/>
      <c r="DP281" s="14"/>
      <c r="DQ281" s="14"/>
      <c r="DR281" s="14"/>
      <c r="DS281" s="14"/>
      <c r="DT281" s="14"/>
      <c r="DU281" s="14"/>
      <c r="DV281" s="14"/>
      <c r="DW281" s="14"/>
      <c r="DX281" s="14"/>
      <c r="DY281" s="14"/>
    </row>
    <row r="282" spans="112:129" x14ac:dyDescent="0.35">
      <c r="DH282" s="14"/>
      <c r="DI282" s="14"/>
      <c r="DJ282" s="14"/>
      <c r="DK282" s="14"/>
      <c r="DL282" s="14"/>
      <c r="DM282" s="14"/>
      <c r="DN282" s="14"/>
      <c r="DO282" s="14"/>
      <c r="DP282" s="14"/>
      <c r="DQ282" s="14"/>
      <c r="DR282" s="14"/>
      <c r="DS282" s="14"/>
      <c r="DT282" s="14"/>
      <c r="DU282" s="14"/>
      <c r="DV282" s="14"/>
      <c r="DW282" s="14"/>
      <c r="DX282" s="14"/>
      <c r="DY282" s="14"/>
    </row>
    <row r="283" spans="112:129" x14ac:dyDescent="0.35">
      <c r="DH283" s="14"/>
      <c r="DI283" s="14"/>
      <c r="DJ283" s="14"/>
      <c r="DK283" s="14"/>
      <c r="DL283" s="14"/>
      <c r="DM283" s="14"/>
      <c r="DN283" s="14"/>
      <c r="DO283" s="14"/>
      <c r="DP283" s="14"/>
      <c r="DQ283" s="14"/>
      <c r="DR283" s="14"/>
      <c r="DS283" s="14"/>
      <c r="DT283" s="14"/>
      <c r="DU283" s="14"/>
      <c r="DV283" s="14"/>
      <c r="DW283" s="14"/>
      <c r="DX283" s="14"/>
      <c r="DY283" s="14"/>
    </row>
    <row r="284" spans="112:129" x14ac:dyDescent="0.35">
      <c r="DH284" s="14"/>
      <c r="DI284" s="14"/>
      <c r="DJ284" s="14"/>
      <c r="DK284" s="14"/>
      <c r="DL284" s="14"/>
      <c r="DM284" s="14"/>
      <c r="DN284" s="14"/>
      <c r="DO284" s="14"/>
      <c r="DP284" s="14"/>
      <c r="DQ284" s="14"/>
      <c r="DR284" s="14"/>
      <c r="DS284" s="14"/>
      <c r="DT284" s="14"/>
      <c r="DU284" s="14"/>
      <c r="DV284" s="14"/>
      <c r="DW284" s="14"/>
      <c r="DX284" s="14"/>
      <c r="DY284" s="14"/>
    </row>
    <row r="285" spans="112:129" x14ac:dyDescent="0.35">
      <c r="DH285" s="14"/>
      <c r="DI285" s="14"/>
      <c r="DJ285" s="14"/>
      <c r="DK285" s="14"/>
      <c r="DL285" s="14"/>
      <c r="DM285" s="14"/>
      <c r="DN285" s="14"/>
      <c r="DO285" s="14"/>
      <c r="DP285" s="14"/>
      <c r="DQ285" s="14"/>
      <c r="DR285" s="14"/>
      <c r="DS285" s="14"/>
      <c r="DT285" s="14"/>
      <c r="DU285" s="14"/>
      <c r="DV285" s="14"/>
      <c r="DW285" s="14"/>
      <c r="DX285" s="14"/>
      <c r="DY285" s="14"/>
    </row>
    <row r="286" spans="112:129" x14ac:dyDescent="0.35">
      <c r="DH286" s="14"/>
      <c r="DI286" s="14"/>
      <c r="DJ286" s="14"/>
      <c r="DK286" s="14"/>
      <c r="DL286" s="14"/>
      <c r="DM286" s="14"/>
      <c r="DN286" s="14"/>
      <c r="DO286" s="14"/>
      <c r="DP286" s="14"/>
      <c r="DQ286" s="14"/>
      <c r="DR286" s="14"/>
      <c r="DS286" s="14"/>
      <c r="DT286" s="14"/>
      <c r="DU286" s="14"/>
      <c r="DV286" s="14"/>
      <c r="DW286" s="14"/>
      <c r="DX286" s="14"/>
      <c r="DY286" s="14"/>
    </row>
    <row r="287" spans="112:129" x14ac:dyDescent="0.35">
      <c r="DH287" s="14"/>
      <c r="DI287" s="14"/>
      <c r="DJ287" s="14"/>
      <c r="DK287" s="14"/>
      <c r="DL287" s="14"/>
      <c r="DM287" s="14"/>
      <c r="DN287" s="14"/>
      <c r="DO287" s="14"/>
      <c r="DP287" s="14"/>
      <c r="DQ287" s="14"/>
      <c r="DR287" s="14"/>
      <c r="DS287" s="14"/>
      <c r="DT287" s="14"/>
      <c r="DU287" s="14"/>
      <c r="DV287" s="14"/>
      <c r="DW287" s="14"/>
      <c r="DX287" s="14"/>
      <c r="DY287" s="14"/>
    </row>
    <row r="288" spans="112:129" x14ac:dyDescent="0.35">
      <c r="DH288" s="14"/>
      <c r="DI288" s="14"/>
      <c r="DJ288" s="14"/>
      <c r="DK288" s="14"/>
      <c r="DL288" s="14"/>
      <c r="DM288" s="14"/>
      <c r="DN288" s="14"/>
      <c r="DO288" s="14"/>
      <c r="DP288" s="14"/>
      <c r="DQ288" s="14"/>
      <c r="DR288" s="14"/>
      <c r="DS288" s="14"/>
      <c r="DT288" s="14"/>
      <c r="DU288" s="14"/>
      <c r="DV288" s="14"/>
      <c r="DW288" s="14"/>
      <c r="DX288" s="14"/>
      <c r="DY288" s="14"/>
    </row>
    <row r="289" spans="112:129" x14ac:dyDescent="0.35">
      <c r="DH289" s="14"/>
      <c r="DI289" s="14"/>
      <c r="DJ289" s="14"/>
      <c r="DK289" s="14"/>
      <c r="DL289" s="14"/>
      <c r="DM289" s="14"/>
      <c r="DN289" s="14"/>
      <c r="DO289" s="14"/>
      <c r="DP289" s="14"/>
      <c r="DQ289" s="14"/>
      <c r="DR289" s="14"/>
      <c r="DS289" s="14"/>
      <c r="DT289" s="14"/>
      <c r="DU289" s="14"/>
      <c r="DV289" s="14"/>
      <c r="DW289" s="14"/>
      <c r="DX289" s="14"/>
      <c r="DY289" s="14"/>
    </row>
    <row r="290" spans="112:129" x14ac:dyDescent="0.35">
      <c r="DH290" s="14"/>
      <c r="DI290" s="14"/>
      <c r="DJ290" s="14"/>
      <c r="DK290" s="14"/>
      <c r="DL290" s="14"/>
      <c r="DM290" s="14"/>
      <c r="DN290" s="14"/>
      <c r="DO290" s="14"/>
      <c r="DP290" s="14"/>
      <c r="DQ290" s="14"/>
      <c r="DR290" s="14"/>
      <c r="DS290" s="14"/>
      <c r="DT290" s="14"/>
      <c r="DU290" s="14"/>
      <c r="DV290" s="14"/>
      <c r="DW290" s="14"/>
      <c r="DX290" s="14"/>
      <c r="DY290" s="14"/>
    </row>
    <row r="291" spans="112:129" x14ac:dyDescent="0.35">
      <c r="DH291" s="14"/>
      <c r="DI291" s="14"/>
      <c r="DJ291" s="14"/>
      <c r="DK291" s="14"/>
      <c r="DL291" s="14"/>
      <c r="DM291" s="14"/>
      <c r="DN291" s="14"/>
      <c r="DO291" s="14"/>
      <c r="DP291" s="14"/>
      <c r="DQ291" s="14"/>
      <c r="DR291" s="14"/>
      <c r="DS291" s="14"/>
      <c r="DT291" s="14"/>
      <c r="DU291" s="14"/>
      <c r="DV291" s="14"/>
      <c r="DW291" s="14"/>
      <c r="DX291" s="14"/>
      <c r="DY291" s="14"/>
    </row>
    <row r="292" spans="112:129" x14ac:dyDescent="0.35">
      <c r="DH292" s="14"/>
      <c r="DI292" s="14"/>
      <c r="DJ292" s="14"/>
      <c r="DK292" s="14"/>
      <c r="DL292" s="14"/>
      <c r="DM292" s="14"/>
      <c r="DN292" s="14"/>
      <c r="DO292" s="14"/>
      <c r="DP292" s="14"/>
      <c r="DQ292" s="14"/>
      <c r="DR292" s="14"/>
      <c r="DS292" s="14"/>
      <c r="DT292" s="14"/>
      <c r="DU292" s="14"/>
      <c r="DV292" s="14"/>
      <c r="DW292" s="14"/>
      <c r="DX292" s="14"/>
      <c r="DY292" s="14"/>
    </row>
    <row r="293" spans="112:129" x14ac:dyDescent="0.35">
      <c r="DH293" s="14"/>
      <c r="DI293" s="14"/>
      <c r="DJ293" s="14"/>
      <c r="DK293" s="14"/>
      <c r="DL293" s="14"/>
      <c r="DM293" s="14"/>
      <c r="DN293" s="14"/>
      <c r="DO293" s="14"/>
      <c r="DP293" s="14"/>
      <c r="DQ293" s="14"/>
      <c r="DR293" s="14"/>
      <c r="DS293" s="14"/>
      <c r="DT293" s="14"/>
      <c r="DU293" s="14"/>
      <c r="DV293" s="14"/>
      <c r="DW293" s="14"/>
      <c r="DX293" s="14"/>
      <c r="DY293" s="14"/>
    </row>
    <row r="294" spans="112:129" x14ac:dyDescent="0.35">
      <c r="DH294" s="14"/>
      <c r="DI294" s="14"/>
      <c r="DJ294" s="14"/>
      <c r="DK294" s="14"/>
      <c r="DL294" s="14"/>
      <c r="DM294" s="14"/>
      <c r="DN294" s="14"/>
      <c r="DO294" s="14"/>
      <c r="DP294" s="14"/>
      <c r="DQ294" s="14"/>
      <c r="DR294" s="14"/>
      <c r="DS294" s="14"/>
      <c r="DT294" s="14"/>
      <c r="DU294" s="14"/>
      <c r="DV294" s="14"/>
      <c r="DW294" s="14"/>
      <c r="DX294" s="14"/>
      <c r="DY294" s="14"/>
    </row>
    <row r="295" spans="112:129" x14ac:dyDescent="0.35">
      <c r="DH295" s="14"/>
      <c r="DI295" s="14"/>
      <c r="DJ295" s="14"/>
      <c r="DK295" s="14"/>
      <c r="DL295" s="14"/>
      <c r="DM295" s="14"/>
      <c r="DN295" s="14"/>
      <c r="DO295" s="14"/>
      <c r="DP295" s="14"/>
      <c r="DQ295" s="14"/>
      <c r="DR295" s="14"/>
      <c r="DS295" s="14"/>
      <c r="DT295" s="14"/>
      <c r="DU295" s="14"/>
      <c r="DV295" s="14"/>
      <c r="DW295" s="14"/>
      <c r="DX295" s="14"/>
      <c r="DY295" s="14"/>
    </row>
    <row r="296" spans="112:129" x14ac:dyDescent="0.35">
      <c r="DH296" s="14"/>
      <c r="DI296" s="14"/>
      <c r="DJ296" s="14"/>
      <c r="DK296" s="14"/>
      <c r="DL296" s="14"/>
      <c r="DM296" s="14"/>
      <c r="DN296" s="14"/>
      <c r="DO296" s="14"/>
      <c r="DP296" s="14"/>
      <c r="DQ296" s="14"/>
      <c r="DR296" s="14"/>
      <c r="DS296" s="14"/>
      <c r="DT296" s="14"/>
      <c r="DU296" s="14"/>
      <c r="DV296" s="14"/>
      <c r="DW296" s="14"/>
      <c r="DX296" s="14"/>
      <c r="DY296" s="14"/>
    </row>
    <row r="297" spans="112:129" x14ac:dyDescent="0.35">
      <c r="DH297" s="14"/>
      <c r="DI297" s="14"/>
      <c r="DJ297" s="14"/>
      <c r="DK297" s="14"/>
      <c r="DL297" s="14"/>
      <c r="DM297" s="14"/>
      <c r="DN297" s="14"/>
      <c r="DO297" s="14"/>
      <c r="DP297" s="14"/>
      <c r="DQ297" s="14"/>
      <c r="DR297" s="14"/>
      <c r="DS297" s="14"/>
      <c r="DT297" s="14"/>
      <c r="DU297" s="14"/>
      <c r="DV297" s="14"/>
      <c r="DW297" s="14"/>
      <c r="DX297" s="14"/>
      <c r="DY297" s="14"/>
    </row>
    <row r="298" spans="112:129" x14ac:dyDescent="0.35">
      <c r="DH298" s="14"/>
      <c r="DI298" s="14"/>
      <c r="DJ298" s="14"/>
      <c r="DK298" s="14"/>
      <c r="DL298" s="14"/>
      <c r="DM298" s="14"/>
      <c r="DN298" s="14"/>
      <c r="DO298" s="14"/>
      <c r="DP298" s="14"/>
      <c r="DQ298" s="14"/>
      <c r="DR298" s="14"/>
      <c r="DS298" s="14"/>
      <c r="DT298" s="14"/>
      <c r="DU298" s="14"/>
      <c r="DV298" s="14"/>
      <c r="DW298" s="14"/>
      <c r="DX298" s="14"/>
      <c r="DY298" s="14"/>
    </row>
    <row r="299" spans="112:129" x14ac:dyDescent="0.35">
      <c r="DH299" s="14"/>
      <c r="DI299" s="14"/>
      <c r="DJ299" s="14"/>
      <c r="DK299" s="14"/>
      <c r="DL299" s="14"/>
      <c r="DM299" s="14"/>
      <c r="DN299" s="14"/>
      <c r="DO299" s="14"/>
      <c r="DP299" s="14"/>
      <c r="DQ299" s="14"/>
      <c r="DR299" s="14"/>
      <c r="DS299" s="14"/>
      <c r="DT299" s="14"/>
      <c r="DU299" s="14"/>
      <c r="DV299" s="14"/>
      <c r="DW299" s="14"/>
      <c r="DX299" s="14"/>
      <c r="DY299" s="14"/>
    </row>
    <row r="300" spans="112:129" x14ac:dyDescent="0.35">
      <c r="DH300" s="14"/>
      <c r="DI300" s="14"/>
      <c r="DJ300" s="14"/>
      <c r="DK300" s="14"/>
      <c r="DL300" s="14"/>
      <c r="DM300" s="14"/>
      <c r="DN300" s="14"/>
      <c r="DO300" s="14"/>
      <c r="DP300" s="14"/>
      <c r="DQ300" s="14"/>
      <c r="DR300" s="14"/>
      <c r="DS300" s="14"/>
      <c r="DT300" s="14"/>
      <c r="DU300" s="14"/>
      <c r="DV300" s="14"/>
      <c r="DW300" s="14"/>
      <c r="DX300" s="14"/>
      <c r="DY300" s="14"/>
    </row>
    <row r="301" spans="112:129" x14ac:dyDescent="0.35">
      <c r="DH301" s="14"/>
      <c r="DI301" s="14"/>
      <c r="DJ301" s="14"/>
      <c r="DK301" s="14"/>
      <c r="DL301" s="14"/>
      <c r="DM301" s="14"/>
      <c r="DN301" s="14"/>
      <c r="DO301" s="14"/>
      <c r="DP301" s="14"/>
      <c r="DQ301" s="14"/>
      <c r="DR301" s="14"/>
      <c r="DS301" s="14"/>
      <c r="DT301" s="14"/>
      <c r="DU301" s="14"/>
      <c r="DV301" s="14"/>
      <c r="DW301" s="14"/>
      <c r="DX301" s="14"/>
      <c r="DY301" s="14"/>
    </row>
    <row r="302" spans="112:129" x14ac:dyDescent="0.35">
      <c r="DH302" s="14"/>
      <c r="DI302" s="14"/>
      <c r="DJ302" s="14"/>
      <c r="DK302" s="14"/>
      <c r="DL302" s="14"/>
      <c r="DM302" s="14"/>
      <c r="DN302" s="14"/>
      <c r="DO302" s="14"/>
      <c r="DP302" s="14"/>
      <c r="DQ302" s="14"/>
      <c r="DR302" s="14"/>
      <c r="DS302" s="14"/>
      <c r="DT302" s="14"/>
      <c r="DU302" s="14"/>
      <c r="DV302" s="14"/>
      <c r="DW302" s="14"/>
      <c r="DX302" s="14"/>
      <c r="DY302" s="14"/>
    </row>
    <row r="303" spans="112:129" x14ac:dyDescent="0.35">
      <c r="DH303" s="14"/>
      <c r="DI303" s="14"/>
      <c r="DJ303" s="14"/>
      <c r="DK303" s="14"/>
      <c r="DL303" s="14"/>
      <c r="DM303" s="14"/>
      <c r="DN303" s="14"/>
      <c r="DO303" s="14"/>
      <c r="DP303" s="14"/>
      <c r="DQ303" s="14"/>
      <c r="DR303" s="14"/>
      <c r="DS303" s="14"/>
      <c r="DT303" s="14"/>
      <c r="DU303" s="14"/>
      <c r="DV303" s="14"/>
      <c r="DW303" s="14"/>
      <c r="DX303" s="14"/>
      <c r="DY303" s="14"/>
    </row>
    <row r="304" spans="112:129" x14ac:dyDescent="0.35">
      <c r="DH304" s="14"/>
      <c r="DI304" s="14"/>
      <c r="DJ304" s="14"/>
      <c r="DK304" s="14"/>
      <c r="DL304" s="14"/>
      <c r="DM304" s="14"/>
      <c r="DN304" s="14"/>
      <c r="DO304" s="14"/>
      <c r="DP304" s="14"/>
      <c r="DQ304" s="14"/>
      <c r="DR304" s="14"/>
      <c r="DS304" s="14"/>
      <c r="DT304" s="14"/>
      <c r="DU304" s="14"/>
      <c r="DV304" s="14"/>
      <c r="DW304" s="14"/>
      <c r="DX304" s="14"/>
      <c r="DY304" s="14"/>
    </row>
    <row r="305" spans="112:129" x14ac:dyDescent="0.35">
      <c r="DH305" s="14"/>
      <c r="DI305" s="14"/>
      <c r="DJ305" s="14"/>
      <c r="DK305" s="14"/>
      <c r="DL305" s="14"/>
      <c r="DM305" s="14"/>
      <c r="DN305" s="14"/>
      <c r="DO305" s="14"/>
      <c r="DP305" s="14"/>
      <c r="DQ305" s="14"/>
      <c r="DR305" s="14"/>
      <c r="DS305" s="14"/>
      <c r="DT305" s="14"/>
      <c r="DU305" s="14"/>
      <c r="DV305" s="14"/>
      <c r="DW305" s="14"/>
      <c r="DX305" s="14"/>
      <c r="DY305" s="14"/>
    </row>
    <row r="306" spans="112:129" x14ac:dyDescent="0.35">
      <c r="DH306" s="14"/>
      <c r="DI306" s="14"/>
      <c r="DJ306" s="14"/>
      <c r="DK306" s="14"/>
      <c r="DL306" s="14"/>
      <c r="DM306" s="14"/>
      <c r="DN306" s="14"/>
      <c r="DO306" s="14"/>
      <c r="DP306" s="14"/>
      <c r="DQ306" s="14"/>
      <c r="DR306" s="14"/>
      <c r="DS306" s="14"/>
      <c r="DT306" s="14"/>
      <c r="DU306" s="14"/>
      <c r="DV306" s="14"/>
      <c r="DW306" s="14"/>
      <c r="DX306" s="14"/>
      <c r="DY306" s="14"/>
    </row>
    <row r="307" spans="112:129" x14ac:dyDescent="0.35">
      <c r="DH307" s="14"/>
      <c r="DI307" s="14"/>
      <c r="DJ307" s="14"/>
      <c r="DK307" s="14"/>
      <c r="DL307" s="14"/>
      <c r="DM307" s="14"/>
      <c r="DN307" s="14"/>
      <c r="DO307" s="14"/>
      <c r="DP307" s="14"/>
      <c r="DQ307" s="14"/>
      <c r="DR307" s="14"/>
      <c r="DS307" s="14"/>
      <c r="DT307" s="14"/>
      <c r="DU307" s="14"/>
      <c r="DV307" s="14"/>
      <c r="DW307" s="14"/>
      <c r="DX307" s="14"/>
      <c r="DY307" s="14"/>
    </row>
    <row r="308" spans="112:129" x14ac:dyDescent="0.35">
      <c r="DH308" s="14"/>
      <c r="DI308" s="14"/>
      <c r="DJ308" s="14"/>
      <c r="DK308" s="14"/>
      <c r="DL308" s="14"/>
      <c r="DM308" s="14"/>
      <c r="DN308" s="14"/>
      <c r="DO308" s="14"/>
      <c r="DP308" s="14"/>
      <c r="DQ308" s="14"/>
      <c r="DR308" s="14"/>
      <c r="DS308" s="14"/>
      <c r="DT308" s="14"/>
      <c r="DU308" s="14"/>
      <c r="DV308" s="14"/>
      <c r="DW308" s="14"/>
      <c r="DX308" s="14"/>
      <c r="DY308" s="14"/>
    </row>
    <row r="309" spans="112:129" x14ac:dyDescent="0.35">
      <c r="DH309" s="14"/>
      <c r="DI309" s="14"/>
      <c r="DJ309" s="14"/>
      <c r="DK309" s="14"/>
      <c r="DL309" s="14"/>
      <c r="DM309" s="14"/>
      <c r="DN309" s="14"/>
      <c r="DO309" s="14"/>
      <c r="DP309" s="14"/>
      <c r="DQ309" s="14"/>
      <c r="DR309" s="14"/>
      <c r="DS309" s="14"/>
      <c r="DT309" s="14"/>
      <c r="DU309" s="14"/>
      <c r="DV309" s="14"/>
      <c r="DW309" s="14"/>
      <c r="DX309" s="14"/>
      <c r="DY309" s="14"/>
    </row>
    <row r="310" spans="112:129" x14ac:dyDescent="0.35">
      <c r="DH310" s="14"/>
      <c r="DI310" s="14"/>
      <c r="DJ310" s="14"/>
      <c r="DK310" s="14"/>
      <c r="DL310" s="14"/>
      <c r="DM310" s="14"/>
      <c r="DN310" s="14"/>
      <c r="DO310" s="14"/>
      <c r="DP310" s="14"/>
      <c r="DQ310" s="14"/>
      <c r="DR310" s="14"/>
      <c r="DS310" s="14"/>
      <c r="DT310" s="14"/>
      <c r="DU310" s="14"/>
      <c r="DV310" s="14"/>
      <c r="DW310" s="14"/>
      <c r="DX310" s="14"/>
      <c r="DY310" s="14"/>
    </row>
    <row r="311" spans="112:129" x14ac:dyDescent="0.35">
      <c r="DH311" s="14"/>
      <c r="DI311" s="14"/>
      <c r="DJ311" s="14"/>
      <c r="DK311" s="14"/>
      <c r="DL311" s="14"/>
      <c r="DM311" s="14"/>
      <c r="DN311" s="14"/>
      <c r="DO311" s="14"/>
      <c r="DP311" s="14"/>
      <c r="DQ311" s="14"/>
      <c r="DR311" s="14"/>
      <c r="DS311" s="14"/>
      <c r="DT311" s="14"/>
      <c r="DU311" s="14"/>
      <c r="DV311" s="14"/>
      <c r="DW311" s="14"/>
      <c r="DX311" s="14"/>
      <c r="DY311" s="14"/>
    </row>
    <row r="312" spans="112:129" x14ac:dyDescent="0.35">
      <c r="DH312" s="14"/>
      <c r="DI312" s="14"/>
      <c r="DJ312" s="14"/>
      <c r="DK312" s="14"/>
      <c r="DL312" s="14"/>
      <c r="DM312" s="14"/>
      <c r="DN312" s="14"/>
      <c r="DO312" s="14"/>
      <c r="DP312" s="14"/>
      <c r="DQ312" s="14"/>
      <c r="DR312" s="14"/>
      <c r="DS312" s="14"/>
      <c r="DT312" s="14"/>
      <c r="DU312" s="14"/>
      <c r="DV312" s="14"/>
      <c r="DW312" s="14"/>
      <c r="DX312" s="14"/>
      <c r="DY312" s="14"/>
    </row>
    <row r="313" spans="112:129" x14ac:dyDescent="0.35">
      <c r="DH313" s="14"/>
      <c r="DI313" s="14"/>
      <c r="DJ313" s="14"/>
      <c r="DK313" s="14"/>
      <c r="DL313" s="14"/>
      <c r="DM313" s="14"/>
      <c r="DN313" s="14"/>
      <c r="DO313" s="14"/>
      <c r="DP313" s="14"/>
      <c r="DQ313" s="14"/>
      <c r="DR313" s="14"/>
      <c r="DS313" s="14"/>
      <c r="DT313" s="14"/>
      <c r="DU313" s="14"/>
      <c r="DV313" s="14"/>
      <c r="DW313" s="14"/>
      <c r="DX313" s="14"/>
      <c r="DY313" s="14"/>
    </row>
    <row r="314" spans="112:129" x14ac:dyDescent="0.35">
      <c r="DH314" s="14"/>
      <c r="DI314" s="14"/>
      <c r="DJ314" s="14"/>
      <c r="DK314" s="14"/>
      <c r="DL314" s="14"/>
      <c r="DM314" s="14"/>
      <c r="DN314" s="14"/>
      <c r="DO314" s="14"/>
      <c r="DP314" s="14"/>
      <c r="DQ314" s="14"/>
      <c r="DR314" s="14"/>
      <c r="DS314" s="14"/>
      <c r="DT314" s="14"/>
      <c r="DU314" s="14"/>
      <c r="DV314" s="14"/>
      <c r="DW314" s="14"/>
      <c r="DX314" s="14"/>
      <c r="DY314" s="14"/>
    </row>
    <row r="315" spans="112:129" x14ac:dyDescent="0.35">
      <c r="DH315" s="14"/>
      <c r="DI315" s="14"/>
      <c r="DJ315" s="14"/>
      <c r="DK315" s="14"/>
      <c r="DL315" s="14"/>
      <c r="DM315" s="14"/>
      <c r="DN315" s="14"/>
      <c r="DO315" s="14"/>
      <c r="DP315" s="14"/>
      <c r="DQ315" s="14"/>
      <c r="DR315" s="14"/>
      <c r="DS315" s="14"/>
      <c r="DT315" s="14"/>
      <c r="DU315" s="14"/>
      <c r="DV315" s="14"/>
      <c r="DW315" s="14"/>
      <c r="DX315" s="14"/>
      <c r="DY315" s="14"/>
    </row>
    <row r="316" spans="112:129" x14ac:dyDescent="0.35">
      <c r="DH316" s="14"/>
      <c r="DI316" s="14"/>
      <c r="DJ316" s="14"/>
      <c r="DK316" s="14"/>
      <c r="DL316" s="14"/>
      <c r="DM316" s="14"/>
      <c r="DN316" s="14"/>
      <c r="DO316" s="14"/>
      <c r="DP316" s="14"/>
      <c r="DQ316" s="14"/>
      <c r="DR316" s="14"/>
      <c r="DS316" s="14"/>
      <c r="DT316" s="14"/>
      <c r="DU316" s="14"/>
      <c r="DV316" s="14"/>
      <c r="DW316" s="14"/>
      <c r="DX316" s="14"/>
      <c r="DY316" s="14"/>
    </row>
    <row r="317" spans="112:129" x14ac:dyDescent="0.35">
      <c r="DH317" s="14"/>
      <c r="DI317" s="14"/>
      <c r="DJ317" s="14"/>
      <c r="DK317" s="14"/>
      <c r="DL317" s="14"/>
      <c r="DM317" s="14"/>
      <c r="DN317" s="14"/>
      <c r="DO317" s="14"/>
      <c r="DP317" s="14"/>
      <c r="DQ317" s="14"/>
      <c r="DR317" s="14"/>
      <c r="DS317" s="14"/>
      <c r="DT317" s="14"/>
      <c r="DU317" s="14"/>
      <c r="DV317" s="14"/>
      <c r="DW317" s="14"/>
      <c r="DX317" s="14"/>
      <c r="DY317" s="14"/>
    </row>
    <row r="318" spans="112:129" x14ac:dyDescent="0.35">
      <c r="DH318" s="14"/>
      <c r="DI318" s="14"/>
      <c r="DJ318" s="14"/>
      <c r="DK318" s="14"/>
      <c r="DL318" s="14"/>
      <c r="DM318" s="14"/>
      <c r="DN318" s="14"/>
      <c r="DO318" s="14"/>
      <c r="DP318" s="14"/>
      <c r="DQ318" s="14"/>
      <c r="DR318" s="14"/>
      <c r="DS318" s="14"/>
      <c r="DT318" s="14"/>
      <c r="DU318" s="14"/>
      <c r="DV318" s="14"/>
      <c r="DW318" s="14"/>
      <c r="DX318" s="14"/>
      <c r="DY318" s="14"/>
    </row>
    <row r="319" spans="112:129" x14ac:dyDescent="0.35">
      <c r="DH319" s="14"/>
      <c r="DI319" s="14"/>
      <c r="DJ319" s="14"/>
      <c r="DK319" s="14"/>
      <c r="DL319" s="14"/>
      <c r="DM319" s="14"/>
      <c r="DN319" s="14"/>
      <c r="DO319" s="14"/>
      <c r="DP319" s="14"/>
      <c r="DQ319" s="14"/>
      <c r="DR319" s="14"/>
      <c r="DS319" s="14"/>
      <c r="DT319" s="14"/>
      <c r="DU319" s="14"/>
      <c r="DV319" s="14"/>
      <c r="DW319" s="14"/>
      <c r="DX319" s="14"/>
      <c r="DY319" s="14"/>
    </row>
    <row r="320" spans="112:129" x14ac:dyDescent="0.35">
      <c r="DH320" s="14"/>
      <c r="DI320" s="14"/>
      <c r="DJ320" s="14"/>
      <c r="DK320" s="14"/>
      <c r="DL320" s="14"/>
      <c r="DM320" s="14"/>
      <c r="DN320" s="14"/>
      <c r="DO320" s="14"/>
      <c r="DP320" s="14"/>
      <c r="DQ320" s="14"/>
      <c r="DR320" s="14"/>
      <c r="DS320" s="14"/>
      <c r="DT320" s="14"/>
      <c r="DU320" s="14"/>
      <c r="DV320" s="14"/>
      <c r="DW320" s="14"/>
      <c r="DX320" s="14"/>
      <c r="DY320" s="14"/>
    </row>
    <row r="321" spans="112:129" x14ac:dyDescent="0.35">
      <c r="DH321" s="14"/>
      <c r="DI321" s="14"/>
      <c r="DJ321" s="14"/>
      <c r="DK321" s="14"/>
      <c r="DL321" s="14"/>
      <c r="DM321" s="14"/>
      <c r="DN321" s="14"/>
      <c r="DO321" s="14"/>
      <c r="DP321" s="14"/>
      <c r="DQ321" s="14"/>
      <c r="DR321" s="14"/>
      <c r="DS321" s="14"/>
      <c r="DT321" s="14"/>
      <c r="DU321" s="14"/>
      <c r="DV321" s="14"/>
      <c r="DW321" s="14"/>
      <c r="DX321" s="14"/>
      <c r="DY321" s="14"/>
    </row>
    <row r="322" spans="112:129" x14ac:dyDescent="0.35">
      <c r="DH322" s="14"/>
      <c r="DI322" s="14"/>
      <c r="DJ322" s="14"/>
      <c r="DK322" s="14"/>
      <c r="DL322" s="14"/>
      <c r="DM322" s="14"/>
      <c r="DN322" s="14"/>
      <c r="DO322" s="14"/>
      <c r="DP322" s="14"/>
      <c r="DQ322" s="14"/>
      <c r="DR322" s="14"/>
      <c r="DS322" s="14"/>
      <c r="DT322" s="14"/>
      <c r="DU322" s="14"/>
      <c r="DV322" s="14"/>
      <c r="DW322" s="14"/>
      <c r="DX322" s="14"/>
      <c r="DY322" s="14"/>
    </row>
    <row r="323" spans="112:129" x14ac:dyDescent="0.35">
      <c r="DH323" s="14"/>
      <c r="DI323" s="14"/>
      <c r="DJ323" s="14"/>
      <c r="DK323" s="14"/>
      <c r="DL323" s="14"/>
      <c r="DM323" s="14"/>
      <c r="DN323" s="14"/>
      <c r="DO323" s="14"/>
      <c r="DP323" s="14"/>
      <c r="DQ323" s="14"/>
      <c r="DR323" s="14"/>
      <c r="DS323" s="14"/>
      <c r="DT323" s="14"/>
      <c r="DU323" s="14"/>
      <c r="DV323" s="14"/>
      <c r="DW323" s="14"/>
      <c r="DX323" s="14"/>
      <c r="DY323" s="14"/>
    </row>
    <row r="324" spans="112:129" x14ac:dyDescent="0.35">
      <c r="DH324" s="14"/>
      <c r="DI324" s="14"/>
      <c r="DJ324" s="14"/>
      <c r="DK324" s="14"/>
      <c r="DL324" s="14"/>
      <c r="DM324" s="14"/>
      <c r="DN324" s="14"/>
      <c r="DO324" s="14"/>
      <c r="DP324" s="14"/>
      <c r="DQ324" s="14"/>
      <c r="DR324" s="14"/>
      <c r="DS324" s="14"/>
      <c r="DT324" s="14"/>
      <c r="DU324" s="14"/>
      <c r="DV324" s="14"/>
      <c r="DW324" s="14"/>
      <c r="DX324" s="14"/>
      <c r="DY324" s="14"/>
    </row>
    <row r="325" spans="112:129" x14ac:dyDescent="0.35">
      <c r="DH325" s="14"/>
      <c r="DI325" s="14"/>
      <c r="DJ325" s="14"/>
      <c r="DK325" s="14"/>
      <c r="DL325" s="14"/>
      <c r="DM325" s="14"/>
      <c r="DN325" s="14"/>
      <c r="DO325" s="14"/>
      <c r="DP325" s="14"/>
      <c r="DQ325" s="14"/>
      <c r="DR325" s="14"/>
      <c r="DS325" s="14"/>
      <c r="DT325" s="14"/>
      <c r="DU325" s="14"/>
      <c r="DV325" s="14"/>
      <c r="DW325" s="14"/>
      <c r="DX325" s="14"/>
      <c r="DY325" s="14"/>
    </row>
    <row r="326" spans="112:129" x14ac:dyDescent="0.35">
      <c r="DH326" s="14"/>
      <c r="DI326" s="14"/>
      <c r="DJ326" s="14"/>
      <c r="DK326" s="14"/>
      <c r="DL326" s="14"/>
      <c r="DM326" s="14"/>
      <c r="DN326" s="14"/>
      <c r="DO326" s="14"/>
      <c r="DP326" s="14"/>
      <c r="DQ326" s="14"/>
      <c r="DR326" s="14"/>
      <c r="DS326" s="14"/>
      <c r="DT326" s="14"/>
      <c r="DU326" s="14"/>
      <c r="DV326" s="14"/>
      <c r="DW326" s="14"/>
      <c r="DX326" s="14"/>
      <c r="DY326" s="14"/>
    </row>
    <row r="327" spans="112:129" x14ac:dyDescent="0.35">
      <c r="DH327" s="14"/>
      <c r="DI327" s="14"/>
      <c r="DJ327" s="14"/>
      <c r="DK327" s="14"/>
      <c r="DL327" s="14"/>
      <c r="DM327" s="14"/>
      <c r="DN327" s="14"/>
      <c r="DO327" s="14"/>
      <c r="DP327" s="14"/>
      <c r="DQ327" s="14"/>
      <c r="DR327" s="14"/>
      <c r="DS327" s="14"/>
      <c r="DT327" s="14"/>
      <c r="DU327" s="14"/>
      <c r="DV327" s="14"/>
      <c r="DW327" s="14"/>
      <c r="DX327" s="14"/>
      <c r="DY327" s="14"/>
    </row>
    <row r="328" spans="112:129" x14ac:dyDescent="0.35">
      <c r="DH328" s="14"/>
      <c r="DI328" s="14"/>
      <c r="DJ328" s="14"/>
      <c r="DK328" s="14"/>
      <c r="DL328" s="14"/>
      <c r="DM328" s="14"/>
      <c r="DN328" s="14"/>
      <c r="DO328" s="14"/>
      <c r="DP328" s="14"/>
      <c r="DQ328" s="14"/>
      <c r="DR328" s="14"/>
      <c r="DS328" s="14"/>
      <c r="DT328" s="14"/>
      <c r="DU328" s="14"/>
      <c r="DV328" s="14"/>
      <c r="DW328" s="14"/>
      <c r="DX328" s="14"/>
      <c r="DY328" s="14"/>
    </row>
    <row r="329" spans="112:129" x14ac:dyDescent="0.35">
      <c r="DH329" s="14"/>
      <c r="DI329" s="14"/>
      <c r="DJ329" s="14"/>
      <c r="DK329" s="14"/>
      <c r="DL329" s="14"/>
      <c r="DM329" s="14"/>
      <c r="DN329" s="14"/>
      <c r="DO329" s="14"/>
      <c r="DP329" s="14"/>
      <c r="DQ329" s="14"/>
      <c r="DR329" s="14"/>
      <c r="DS329" s="14"/>
      <c r="DT329" s="14"/>
      <c r="DU329" s="14"/>
      <c r="DV329" s="14"/>
      <c r="DW329" s="14"/>
      <c r="DX329" s="14"/>
      <c r="DY329" s="14"/>
    </row>
    <row r="330" spans="112:129" x14ac:dyDescent="0.35">
      <c r="DH330" s="14"/>
      <c r="DI330" s="14"/>
      <c r="DJ330" s="14"/>
      <c r="DK330" s="14"/>
      <c r="DL330" s="14"/>
      <c r="DM330" s="14"/>
      <c r="DN330" s="14"/>
      <c r="DO330" s="14"/>
      <c r="DP330" s="14"/>
      <c r="DQ330" s="14"/>
      <c r="DR330" s="14"/>
      <c r="DS330" s="14"/>
      <c r="DT330" s="14"/>
      <c r="DU330" s="14"/>
      <c r="DV330" s="14"/>
      <c r="DW330" s="14"/>
      <c r="DX330" s="14"/>
      <c r="DY330" s="14"/>
    </row>
    <row r="331" spans="112:129" x14ac:dyDescent="0.35">
      <c r="DH331" s="14"/>
      <c r="DI331" s="14"/>
      <c r="DJ331" s="14"/>
      <c r="DK331" s="14"/>
      <c r="DL331" s="14"/>
      <c r="DM331" s="14"/>
      <c r="DN331" s="14"/>
      <c r="DO331" s="14"/>
      <c r="DP331" s="14"/>
      <c r="DQ331" s="14"/>
      <c r="DR331" s="14"/>
      <c r="DS331" s="14"/>
      <c r="DT331" s="14"/>
      <c r="DU331" s="14"/>
      <c r="DV331" s="14"/>
      <c r="DW331" s="14"/>
      <c r="DX331" s="14"/>
      <c r="DY331" s="14"/>
    </row>
    <row r="332" spans="112:129" x14ac:dyDescent="0.35">
      <c r="DH332" s="14"/>
      <c r="DI332" s="14"/>
      <c r="DJ332" s="14"/>
      <c r="DK332" s="14"/>
      <c r="DL332" s="14"/>
      <c r="DM332" s="14"/>
      <c r="DN332" s="14"/>
      <c r="DO332" s="14"/>
      <c r="DP332" s="14"/>
      <c r="DQ332" s="14"/>
      <c r="DR332" s="14"/>
      <c r="DS332" s="14"/>
      <c r="DT332" s="14"/>
      <c r="DU332" s="14"/>
      <c r="DV332" s="14"/>
      <c r="DW332" s="14"/>
      <c r="DX332" s="14"/>
      <c r="DY332" s="14"/>
    </row>
    <row r="333" spans="112:129" x14ac:dyDescent="0.35">
      <c r="DH333" s="14"/>
      <c r="DI333" s="14"/>
      <c r="DJ333" s="14"/>
      <c r="DK333" s="14"/>
      <c r="DL333" s="14"/>
      <c r="DM333" s="14"/>
      <c r="DN333" s="14"/>
      <c r="DO333" s="14"/>
      <c r="DP333" s="14"/>
      <c r="DQ333" s="14"/>
      <c r="DR333" s="14"/>
      <c r="DS333" s="14"/>
      <c r="DT333" s="14"/>
      <c r="DU333" s="14"/>
      <c r="DV333" s="14"/>
      <c r="DW333" s="14"/>
      <c r="DX333" s="14"/>
      <c r="DY333" s="14"/>
    </row>
    <row r="334" spans="112:129" x14ac:dyDescent="0.35">
      <c r="DH334" s="14"/>
      <c r="DI334" s="14"/>
      <c r="DJ334" s="14"/>
      <c r="DK334" s="14"/>
      <c r="DL334" s="14"/>
      <c r="DM334" s="14"/>
      <c r="DN334" s="14"/>
      <c r="DO334" s="14"/>
      <c r="DP334" s="14"/>
      <c r="DQ334" s="14"/>
      <c r="DR334" s="14"/>
      <c r="DS334" s="14"/>
      <c r="DT334" s="14"/>
      <c r="DU334" s="14"/>
      <c r="DV334" s="14"/>
      <c r="DW334" s="14"/>
      <c r="DX334" s="14"/>
      <c r="DY334" s="14"/>
    </row>
    <row r="335" spans="112:129" x14ac:dyDescent="0.35">
      <c r="DH335" s="14"/>
      <c r="DI335" s="14"/>
      <c r="DJ335" s="14"/>
      <c r="DK335" s="14"/>
      <c r="DL335" s="14"/>
      <c r="DM335" s="14"/>
      <c r="DN335" s="14"/>
      <c r="DO335" s="14"/>
      <c r="DP335" s="14"/>
      <c r="DQ335" s="14"/>
      <c r="DR335" s="14"/>
      <c r="DS335" s="14"/>
      <c r="DT335" s="14"/>
      <c r="DU335" s="14"/>
      <c r="DV335" s="14"/>
      <c r="DW335" s="14"/>
      <c r="DX335" s="14"/>
      <c r="DY335" s="14"/>
    </row>
    <row r="336" spans="112:129" x14ac:dyDescent="0.35">
      <c r="DH336" s="14"/>
      <c r="DI336" s="14"/>
      <c r="DJ336" s="14"/>
      <c r="DK336" s="14"/>
      <c r="DL336" s="14"/>
      <c r="DM336" s="14"/>
      <c r="DN336" s="14"/>
      <c r="DO336" s="14"/>
      <c r="DP336" s="14"/>
      <c r="DQ336" s="14"/>
      <c r="DR336" s="14"/>
      <c r="DS336" s="14"/>
      <c r="DT336" s="14"/>
      <c r="DU336" s="14"/>
      <c r="DV336" s="14"/>
      <c r="DW336" s="14"/>
      <c r="DX336" s="14"/>
      <c r="DY336" s="14"/>
    </row>
    <row r="337" spans="112:129" x14ac:dyDescent="0.35">
      <c r="DH337" s="14"/>
      <c r="DI337" s="14"/>
      <c r="DJ337" s="14"/>
      <c r="DK337" s="14"/>
      <c r="DL337" s="14"/>
      <c r="DM337" s="14"/>
      <c r="DN337" s="14"/>
      <c r="DO337" s="14"/>
      <c r="DP337" s="14"/>
      <c r="DQ337" s="14"/>
      <c r="DR337" s="14"/>
      <c r="DS337" s="14"/>
      <c r="DT337" s="14"/>
      <c r="DU337" s="14"/>
      <c r="DV337" s="14"/>
      <c r="DW337" s="14"/>
      <c r="DX337" s="14"/>
      <c r="DY337" s="14"/>
    </row>
    <row r="338" spans="112:129" x14ac:dyDescent="0.35">
      <c r="DH338" s="14"/>
      <c r="DI338" s="14"/>
      <c r="DJ338" s="14"/>
      <c r="DK338" s="14"/>
      <c r="DL338" s="14"/>
      <c r="DM338" s="14"/>
      <c r="DN338" s="14"/>
      <c r="DO338" s="14"/>
      <c r="DP338" s="14"/>
      <c r="DQ338" s="14"/>
      <c r="DR338" s="14"/>
      <c r="DS338" s="14"/>
      <c r="DT338" s="14"/>
      <c r="DU338" s="14"/>
      <c r="DV338" s="14"/>
      <c r="DW338" s="14"/>
      <c r="DX338" s="14"/>
      <c r="DY338" s="14"/>
    </row>
    <row r="339" spans="112:129" x14ac:dyDescent="0.35">
      <c r="DH339" s="14"/>
      <c r="DI339" s="14"/>
      <c r="DJ339" s="14"/>
      <c r="DK339" s="14"/>
      <c r="DL339" s="14"/>
      <c r="DM339" s="14"/>
      <c r="DN339" s="14"/>
      <c r="DO339" s="14"/>
      <c r="DP339" s="14"/>
      <c r="DQ339" s="14"/>
      <c r="DR339" s="14"/>
      <c r="DS339" s="14"/>
      <c r="DT339" s="14"/>
      <c r="DU339" s="14"/>
      <c r="DV339" s="14"/>
      <c r="DW339" s="14"/>
      <c r="DX339" s="14"/>
      <c r="DY339" s="14"/>
    </row>
    <row r="340" spans="112:129" x14ac:dyDescent="0.35">
      <c r="DH340" s="14"/>
      <c r="DI340" s="14"/>
      <c r="DJ340" s="14"/>
      <c r="DK340" s="14"/>
      <c r="DL340" s="14"/>
      <c r="DM340" s="14"/>
      <c r="DN340" s="14"/>
      <c r="DO340" s="14"/>
      <c r="DP340" s="14"/>
      <c r="DQ340" s="14"/>
      <c r="DR340" s="14"/>
      <c r="DS340" s="14"/>
      <c r="DT340" s="14"/>
      <c r="DU340" s="14"/>
      <c r="DV340" s="14"/>
      <c r="DW340" s="14"/>
      <c r="DX340" s="14"/>
      <c r="DY340" s="14"/>
    </row>
    <row r="341" spans="112:129" x14ac:dyDescent="0.35">
      <c r="DH341" s="14"/>
      <c r="DI341" s="14"/>
      <c r="DJ341" s="14"/>
      <c r="DK341" s="14"/>
      <c r="DL341" s="14"/>
      <c r="DM341" s="14"/>
      <c r="DN341" s="14"/>
      <c r="DO341" s="14"/>
      <c r="DP341" s="14"/>
      <c r="DQ341" s="14"/>
      <c r="DR341" s="14"/>
      <c r="DS341" s="14"/>
      <c r="DT341" s="14"/>
      <c r="DU341" s="14"/>
      <c r="DV341" s="14"/>
      <c r="DW341" s="14"/>
      <c r="DX341" s="14"/>
      <c r="DY341" s="14"/>
    </row>
    <row r="342" spans="112:129" x14ac:dyDescent="0.35">
      <c r="DH342" s="14"/>
      <c r="DI342" s="14"/>
      <c r="DJ342" s="14"/>
      <c r="DK342" s="14"/>
      <c r="DL342" s="14"/>
      <c r="DM342" s="14"/>
      <c r="DN342" s="14"/>
      <c r="DO342" s="14"/>
      <c r="DP342" s="14"/>
      <c r="DQ342" s="14"/>
      <c r="DR342" s="14"/>
      <c r="DS342" s="14"/>
      <c r="DT342" s="14"/>
      <c r="DU342" s="14"/>
      <c r="DV342" s="14"/>
      <c r="DW342" s="14"/>
      <c r="DX342" s="14"/>
      <c r="DY342" s="14"/>
    </row>
    <row r="343" spans="112:129" x14ac:dyDescent="0.35">
      <c r="DH343" s="14"/>
      <c r="DI343" s="14"/>
      <c r="DJ343" s="14"/>
      <c r="DK343" s="14"/>
      <c r="DL343" s="14"/>
      <c r="DM343" s="14"/>
      <c r="DN343" s="14"/>
      <c r="DO343" s="14"/>
      <c r="DP343" s="14"/>
      <c r="DQ343" s="14"/>
      <c r="DR343" s="14"/>
      <c r="DS343" s="14"/>
      <c r="DT343" s="14"/>
      <c r="DU343" s="14"/>
      <c r="DV343" s="14"/>
      <c r="DW343" s="14"/>
      <c r="DX343" s="14"/>
      <c r="DY343" s="14"/>
    </row>
    <row r="344" spans="112:129" x14ac:dyDescent="0.35">
      <c r="DH344" s="14"/>
      <c r="DI344" s="14"/>
      <c r="DJ344" s="14"/>
      <c r="DK344" s="14"/>
      <c r="DL344" s="14"/>
      <c r="DM344" s="14"/>
      <c r="DN344" s="14"/>
      <c r="DO344" s="14"/>
      <c r="DP344" s="14"/>
      <c r="DQ344" s="14"/>
      <c r="DR344" s="14"/>
      <c r="DS344" s="14"/>
      <c r="DT344" s="14"/>
      <c r="DU344" s="14"/>
      <c r="DV344" s="14"/>
      <c r="DW344" s="14"/>
      <c r="DX344" s="14"/>
      <c r="DY344" s="14"/>
    </row>
    <row r="345" spans="112:129" x14ac:dyDescent="0.35">
      <c r="DH345" s="14"/>
      <c r="DI345" s="14"/>
      <c r="DJ345" s="14"/>
      <c r="DK345" s="14"/>
      <c r="DL345" s="14"/>
      <c r="DM345" s="14"/>
      <c r="DN345" s="14"/>
      <c r="DO345" s="14"/>
      <c r="DP345" s="14"/>
      <c r="DQ345" s="14"/>
      <c r="DR345" s="14"/>
      <c r="DS345" s="14"/>
      <c r="DT345" s="14"/>
      <c r="DU345" s="14"/>
      <c r="DV345" s="14"/>
      <c r="DW345" s="14"/>
      <c r="DX345" s="14"/>
      <c r="DY345" s="14"/>
    </row>
    <row r="346" spans="112:129" x14ac:dyDescent="0.35">
      <c r="DH346" s="14"/>
      <c r="DI346" s="14"/>
      <c r="DJ346" s="14"/>
      <c r="DK346" s="14"/>
      <c r="DL346" s="14"/>
      <c r="DM346" s="14"/>
      <c r="DN346" s="14"/>
      <c r="DO346" s="14"/>
      <c r="DP346" s="14"/>
      <c r="DQ346" s="14"/>
      <c r="DR346" s="14"/>
      <c r="DS346" s="14"/>
      <c r="DT346" s="14"/>
      <c r="DU346" s="14"/>
      <c r="DV346" s="14"/>
      <c r="DW346" s="14"/>
      <c r="DX346" s="14"/>
      <c r="DY346" s="14"/>
    </row>
    <row r="347" spans="112:129" x14ac:dyDescent="0.35">
      <c r="DH347" s="14"/>
      <c r="DI347" s="14"/>
      <c r="DJ347" s="14"/>
      <c r="DK347" s="14"/>
      <c r="DL347" s="14"/>
      <c r="DM347" s="14"/>
      <c r="DN347" s="14"/>
      <c r="DO347" s="14"/>
      <c r="DP347" s="14"/>
      <c r="DQ347" s="14"/>
      <c r="DR347" s="14"/>
      <c r="DS347" s="14"/>
      <c r="DT347" s="14"/>
      <c r="DU347" s="14"/>
      <c r="DV347" s="14"/>
      <c r="DW347" s="14"/>
      <c r="DX347" s="14"/>
      <c r="DY347" s="14"/>
    </row>
    <row r="348" spans="112:129" x14ac:dyDescent="0.35">
      <c r="DH348" s="14"/>
      <c r="DI348" s="14"/>
      <c r="DJ348" s="14"/>
      <c r="DK348" s="14"/>
      <c r="DL348" s="14"/>
      <c r="DM348" s="14"/>
      <c r="DN348" s="14"/>
      <c r="DO348" s="14"/>
      <c r="DP348" s="14"/>
      <c r="DQ348" s="14"/>
      <c r="DR348" s="14"/>
      <c r="DS348" s="14"/>
      <c r="DT348" s="14"/>
      <c r="DU348" s="14"/>
      <c r="DV348" s="14"/>
      <c r="DW348" s="14"/>
      <c r="DX348" s="14"/>
      <c r="DY348" s="14"/>
    </row>
    <row r="349" spans="112:129" x14ac:dyDescent="0.35">
      <c r="DH349" s="14"/>
      <c r="DI349" s="14"/>
      <c r="DJ349" s="14"/>
      <c r="DK349" s="14"/>
      <c r="DL349" s="14"/>
      <c r="DM349" s="14"/>
      <c r="DN349" s="14"/>
      <c r="DO349" s="14"/>
      <c r="DP349" s="14"/>
      <c r="DQ349" s="14"/>
      <c r="DR349" s="14"/>
      <c r="DS349" s="14"/>
      <c r="DT349" s="14"/>
      <c r="DU349" s="14"/>
      <c r="DV349" s="14"/>
      <c r="DW349" s="14"/>
      <c r="DX349" s="14"/>
      <c r="DY349" s="14"/>
    </row>
    <row r="350" spans="112:129" x14ac:dyDescent="0.35">
      <c r="DH350" s="14"/>
      <c r="DI350" s="14"/>
      <c r="DJ350" s="14"/>
      <c r="DK350" s="14"/>
      <c r="DL350" s="14"/>
      <c r="DM350" s="14"/>
      <c r="DN350" s="14"/>
      <c r="DO350" s="14"/>
      <c r="DP350" s="14"/>
      <c r="DQ350" s="14"/>
      <c r="DR350" s="14"/>
      <c r="DS350" s="14"/>
      <c r="DT350" s="14"/>
      <c r="DU350" s="14"/>
      <c r="DV350" s="14"/>
      <c r="DW350" s="14"/>
      <c r="DX350" s="14"/>
      <c r="DY350" s="14"/>
    </row>
    <row r="351" spans="112:129" x14ac:dyDescent="0.35">
      <c r="DH351" s="14"/>
      <c r="DI351" s="14"/>
      <c r="DJ351" s="14"/>
      <c r="DK351" s="14"/>
      <c r="DL351" s="14"/>
      <c r="DM351" s="14"/>
      <c r="DN351" s="14"/>
      <c r="DO351" s="14"/>
      <c r="DP351" s="14"/>
      <c r="DQ351" s="14"/>
      <c r="DR351" s="14"/>
      <c r="DS351" s="14"/>
      <c r="DT351" s="14"/>
      <c r="DU351" s="14"/>
      <c r="DV351" s="14"/>
      <c r="DW351" s="14"/>
      <c r="DX351" s="14"/>
      <c r="DY351" s="14"/>
    </row>
    <row r="352" spans="112:129" x14ac:dyDescent="0.35">
      <c r="DH352" s="14"/>
      <c r="DI352" s="14"/>
      <c r="DJ352" s="14"/>
      <c r="DK352" s="14"/>
      <c r="DL352" s="14"/>
      <c r="DM352" s="14"/>
      <c r="DN352" s="14"/>
      <c r="DO352" s="14"/>
      <c r="DP352" s="14"/>
      <c r="DQ352" s="14"/>
      <c r="DR352" s="14"/>
      <c r="DS352" s="14"/>
      <c r="DT352" s="14"/>
      <c r="DU352" s="14"/>
      <c r="DV352" s="14"/>
      <c r="DW352" s="14"/>
      <c r="DX352" s="14"/>
      <c r="DY352" s="14"/>
    </row>
    <row r="353" spans="112:129" x14ac:dyDescent="0.35">
      <c r="DH353" s="14"/>
      <c r="DI353" s="14"/>
      <c r="DJ353" s="14"/>
      <c r="DK353" s="14"/>
      <c r="DL353" s="14"/>
      <c r="DM353" s="14"/>
      <c r="DN353" s="14"/>
      <c r="DO353" s="14"/>
      <c r="DP353" s="14"/>
      <c r="DQ353" s="14"/>
      <c r="DR353" s="14"/>
      <c r="DS353" s="14"/>
      <c r="DT353" s="14"/>
      <c r="DU353" s="14"/>
      <c r="DV353" s="14"/>
      <c r="DW353" s="14"/>
      <c r="DX353" s="14"/>
      <c r="DY353" s="14"/>
    </row>
    <row r="354" spans="112:129" x14ac:dyDescent="0.35">
      <c r="DH354" s="14"/>
      <c r="DI354" s="14"/>
      <c r="DJ354" s="14"/>
      <c r="DK354" s="14"/>
      <c r="DL354" s="14"/>
      <c r="DM354" s="14"/>
      <c r="DN354" s="14"/>
      <c r="DO354" s="14"/>
      <c r="DP354" s="14"/>
      <c r="DQ354" s="14"/>
      <c r="DR354" s="14"/>
      <c r="DS354" s="14"/>
      <c r="DT354" s="14"/>
      <c r="DU354" s="14"/>
      <c r="DV354" s="14"/>
      <c r="DW354" s="14"/>
      <c r="DX354" s="14"/>
      <c r="DY354" s="14"/>
    </row>
    <row r="355" spans="112:129" x14ac:dyDescent="0.35">
      <c r="DH355" s="14"/>
      <c r="DI355" s="14"/>
      <c r="DJ355" s="14"/>
      <c r="DK355" s="14"/>
      <c r="DL355" s="14"/>
      <c r="DM355" s="14"/>
      <c r="DN355" s="14"/>
      <c r="DO355" s="14"/>
      <c r="DP355" s="14"/>
      <c r="DQ355" s="14"/>
      <c r="DR355" s="14"/>
      <c r="DS355" s="14"/>
      <c r="DT355" s="14"/>
      <c r="DU355" s="14"/>
      <c r="DV355" s="14"/>
      <c r="DW355" s="14"/>
      <c r="DX355" s="14"/>
      <c r="DY355" s="14"/>
    </row>
    <row r="356" spans="112:129" x14ac:dyDescent="0.35">
      <c r="DH356" s="14"/>
      <c r="DI356" s="14"/>
      <c r="DJ356" s="14"/>
      <c r="DK356" s="14"/>
      <c r="DL356" s="14"/>
      <c r="DM356" s="14"/>
      <c r="DN356" s="14"/>
      <c r="DO356" s="14"/>
      <c r="DP356" s="14"/>
      <c r="DQ356" s="14"/>
      <c r="DR356" s="14"/>
      <c r="DS356" s="14"/>
      <c r="DT356" s="14"/>
      <c r="DU356" s="14"/>
      <c r="DV356" s="14"/>
      <c r="DW356" s="14"/>
      <c r="DX356" s="14"/>
      <c r="DY356" s="14"/>
    </row>
    <row r="357" spans="112:129" x14ac:dyDescent="0.35">
      <c r="DH357" s="14"/>
      <c r="DI357" s="14"/>
      <c r="DJ357" s="14"/>
      <c r="DK357" s="14"/>
      <c r="DL357" s="14"/>
      <c r="DM357" s="14"/>
      <c r="DN357" s="14"/>
      <c r="DO357" s="14"/>
      <c r="DP357" s="14"/>
      <c r="DQ357" s="14"/>
      <c r="DR357" s="14"/>
      <c r="DS357" s="14"/>
      <c r="DT357" s="14"/>
      <c r="DU357" s="14"/>
      <c r="DV357" s="14"/>
      <c r="DW357" s="14"/>
      <c r="DX357" s="14"/>
      <c r="DY357" s="14"/>
    </row>
    <row r="358" spans="112:129" x14ac:dyDescent="0.35">
      <c r="DH358" s="14"/>
      <c r="DI358" s="14"/>
      <c r="DJ358" s="14"/>
      <c r="DK358" s="14"/>
      <c r="DL358" s="14"/>
      <c r="DM358" s="14"/>
      <c r="DN358" s="14"/>
      <c r="DO358" s="14"/>
      <c r="DP358" s="14"/>
      <c r="DQ358" s="14"/>
      <c r="DR358" s="14"/>
      <c r="DS358" s="14"/>
      <c r="DT358" s="14"/>
      <c r="DU358" s="14"/>
      <c r="DV358" s="14"/>
      <c r="DW358" s="14"/>
      <c r="DX358" s="14"/>
      <c r="DY358" s="14"/>
    </row>
    <row r="359" spans="112:129" x14ac:dyDescent="0.35">
      <c r="DH359" s="14"/>
      <c r="DI359" s="14"/>
      <c r="DJ359" s="14"/>
      <c r="DK359" s="14"/>
      <c r="DL359" s="14"/>
      <c r="DM359" s="14"/>
      <c r="DN359" s="14"/>
      <c r="DO359" s="14"/>
      <c r="DP359" s="14"/>
      <c r="DQ359" s="14"/>
      <c r="DR359" s="14"/>
      <c r="DS359" s="14"/>
      <c r="DT359" s="14"/>
      <c r="DU359" s="14"/>
      <c r="DV359" s="14"/>
      <c r="DW359" s="14"/>
      <c r="DX359" s="14"/>
      <c r="DY359" s="14"/>
    </row>
    <row r="360" spans="112:129" x14ac:dyDescent="0.35">
      <c r="DH360" s="14"/>
      <c r="DI360" s="14"/>
      <c r="DJ360" s="14"/>
      <c r="DK360" s="14"/>
      <c r="DL360" s="14"/>
      <c r="DM360" s="14"/>
      <c r="DN360" s="14"/>
      <c r="DO360" s="14"/>
      <c r="DP360" s="14"/>
      <c r="DQ360" s="14"/>
      <c r="DR360" s="14"/>
      <c r="DS360" s="14"/>
      <c r="DT360" s="14"/>
      <c r="DU360" s="14"/>
      <c r="DV360" s="14"/>
      <c r="DW360" s="14"/>
      <c r="DX360" s="14"/>
      <c r="DY360" s="14"/>
    </row>
    <row r="361" spans="112:129" x14ac:dyDescent="0.35">
      <c r="DH361" s="14"/>
      <c r="DI361" s="14"/>
      <c r="DJ361" s="14"/>
      <c r="DK361" s="14"/>
      <c r="DL361" s="14"/>
      <c r="DM361" s="14"/>
      <c r="DN361" s="14"/>
      <c r="DO361" s="14"/>
      <c r="DP361" s="14"/>
      <c r="DQ361" s="14"/>
      <c r="DR361" s="14"/>
      <c r="DS361" s="14"/>
      <c r="DT361" s="14"/>
      <c r="DU361" s="14"/>
      <c r="DV361" s="14"/>
      <c r="DW361" s="14"/>
      <c r="DX361" s="14"/>
      <c r="DY361" s="14"/>
    </row>
    <row r="362" spans="112:129" x14ac:dyDescent="0.35">
      <c r="DH362" s="14"/>
      <c r="DI362" s="14"/>
      <c r="DJ362" s="14"/>
      <c r="DK362" s="14"/>
      <c r="DL362" s="14"/>
      <c r="DM362" s="14"/>
      <c r="DN362" s="14"/>
      <c r="DO362" s="14"/>
      <c r="DP362" s="14"/>
      <c r="DQ362" s="14"/>
      <c r="DR362" s="14"/>
      <c r="DS362" s="14"/>
      <c r="DT362" s="14"/>
      <c r="DU362" s="14"/>
      <c r="DV362" s="14"/>
      <c r="DW362" s="14"/>
      <c r="DX362" s="14"/>
      <c r="DY362" s="14"/>
    </row>
    <row r="363" spans="112:129" x14ac:dyDescent="0.35">
      <c r="DH363" s="14"/>
      <c r="DI363" s="14"/>
      <c r="DJ363" s="14"/>
      <c r="DK363" s="14"/>
      <c r="DL363" s="14"/>
      <c r="DM363" s="14"/>
      <c r="DN363" s="14"/>
      <c r="DO363" s="14"/>
      <c r="DP363" s="14"/>
      <c r="DQ363" s="14"/>
      <c r="DR363" s="14"/>
      <c r="DS363" s="14"/>
      <c r="DT363" s="14"/>
      <c r="DU363" s="14"/>
      <c r="DV363" s="14"/>
      <c r="DW363" s="14"/>
      <c r="DX363" s="14"/>
      <c r="DY363" s="14"/>
    </row>
    <row r="364" spans="112:129" x14ac:dyDescent="0.35">
      <c r="DH364" s="14"/>
      <c r="DI364" s="14"/>
      <c r="DJ364" s="14"/>
      <c r="DK364" s="14"/>
      <c r="DL364" s="14"/>
      <c r="DM364" s="14"/>
      <c r="DN364" s="14"/>
      <c r="DO364" s="14"/>
      <c r="DP364" s="14"/>
      <c r="DQ364" s="14"/>
      <c r="DR364" s="14"/>
      <c r="DS364" s="14"/>
      <c r="DT364" s="14"/>
      <c r="DU364" s="14"/>
      <c r="DV364" s="14"/>
      <c r="DW364" s="14"/>
      <c r="DX364" s="14"/>
      <c r="DY364" s="14"/>
    </row>
    <row r="365" spans="112:129" x14ac:dyDescent="0.35">
      <c r="DH365" s="14"/>
      <c r="DI365" s="14"/>
      <c r="DJ365" s="14"/>
      <c r="DK365" s="14"/>
      <c r="DL365" s="14"/>
      <c r="DM365" s="14"/>
      <c r="DN365" s="14"/>
      <c r="DO365" s="14"/>
      <c r="DP365" s="14"/>
      <c r="DQ365" s="14"/>
      <c r="DR365" s="14"/>
      <c r="DS365" s="14"/>
      <c r="DT365" s="14"/>
      <c r="DU365" s="14"/>
      <c r="DV365" s="14"/>
      <c r="DW365" s="14"/>
      <c r="DX365" s="14"/>
      <c r="DY365" s="14"/>
    </row>
    <row r="366" spans="112:129" x14ac:dyDescent="0.35">
      <c r="DH366" s="14"/>
      <c r="DI366" s="14"/>
      <c r="DJ366" s="14"/>
      <c r="DK366" s="14"/>
      <c r="DL366" s="14"/>
      <c r="DM366" s="14"/>
      <c r="DN366" s="14"/>
      <c r="DO366" s="14"/>
      <c r="DP366" s="14"/>
      <c r="DQ366" s="14"/>
      <c r="DR366" s="14"/>
      <c r="DS366" s="14"/>
      <c r="DT366" s="14"/>
      <c r="DU366" s="14"/>
      <c r="DV366" s="14"/>
      <c r="DW366" s="14"/>
      <c r="DX366" s="14"/>
      <c r="DY366" s="14"/>
    </row>
    <row r="367" spans="112:129" x14ac:dyDescent="0.35">
      <c r="DH367" s="14"/>
      <c r="DI367" s="14"/>
      <c r="DJ367" s="14"/>
      <c r="DK367" s="14"/>
      <c r="DL367" s="14"/>
      <c r="DM367" s="14"/>
      <c r="DN367" s="14"/>
      <c r="DO367" s="14"/>
      <c r="DP367" s="14"/>
      <c r="DQ367" s="14"/>
      <c r="DR367" s="14"/>
      <c r="DS367" s="14"/>
      <c r="DT367" s="14"/>
      <c r="DU367" s="14"/>
      <c r="DV367" s="14"/>
      <c r="DW367" s="14"/>
      <c r="DX367" s="14"/>
      <c r="DY367" s="14"/>
    </row>
    <row r="368" spans="112:129" x14ac:dyDescent="0.35">
      <c r="DH368" s="14"/>
      <c r="DI368" s="14"/>
      <c r="DJ368" s="14"/>
      <c r="DK368" s="14"/>
      <c r="DL368" s="14"/>
      <c r="DM368" s="14"/>
      <c r="DN368" s="14"/>
      <c r="DO368" s="14"/>
      <c r="DP368" s="14"/>
      <c r="DQ368" s="14"/>
      <c r="DR368" s="14"/>
      <c r="DS368" s="14"/>
      <c r="DT368" s="14"/>
      <c r="DU368" s="14"/>
      <c r="DV368" s="14"/>
      <c r="DW368" s="14"/>
      <c r="DX368" s="14"/>
      <c r="DY368" s="14"/>
    </row>
    <row r="369" spans="112:129" x14ac:dyDescent="0.35">
      <c r="DH369" s="14"/>
      <c r="DI369" s="14"/>
      <c r="DJ369" s="14"/>
      <c r="DK369" s="14"/>
      <c r="DL369" s="14"/>
      <c r="DM369" s="14"/>
      <c r="DN369" s="14"/>
      <c r="DO369" s="14"/>
      <c r="DP369" s="14"/>
      <c r="DQ369" s="14"/>
      <c r="DR369" s="14"/>
      <c r="DS369" s="14"/>
      <c r="DT369" s="14"/>
      <c r="DU369" s="14"/>
      <c r="DV369" s="14"/>
      <c r="DW369" s="14"/>
      <c r="DX369" s="14"/>
      <c r="DY369" s="14"/>
    </row>
    <row r="370" spans="112:129" x14ac:dyDescent="0.35">
      <c r="DH370" s="14"/>
      <c r="DI370" s="14"/>
      <c r="DJ370" s="14"/>
      <c r="DK370" s="14"/>
      <c r="DL370" s="14"/>
      <c r="DM370" s="14"/>
      <c r="DN370" s="14"/>
      <c r="DO370" s="14"/>
      <c r="DP370" s="14"/>
      <c r="DQ370" s="14"/>
      <c r="DR370" s="14"/>
      <c r="DS370" s="14"/>
      <c r="DT370" s="14"/>
      <c r="DU370" s="14"/>
      <c r="DV370" s="14"/>
      <c r="DW370" s="14"/>
      <c r="DX370" s="14"/>
      <c r="DY370" s="14"/>
    </row>
    <row r="371" spans="112:129" x14ac:dyDescent="0.35">
      <c r="DH371" s="14"/>
      <c r="DI371" s="14"/>
      <c r="DJ371" s="14"/>
      <c r="DK371" s="14"/>
      <c r="DL371" s="14"/>
      <c r="DM371" s="14"/>
      <c r="DN371" s="14"/>
      <c r="DO371" s="14"/>
      <c r="DP371" s="14"/>
      <c r="DQ371" s="14"/>
      <c r="DR371" s="14"/>
      <c r="DS371" s="14"/>
      <c r="DT371" s="14"/>
      <c r="DU371" s="14"/>
      <c r="DV371" s="14"/>
      <c r="DW371" s="14"/>
      <c r="DX371" s="14"/>
      <c r="DY371" s="14"/>
    </row>
    <row r="372" spans="112:129" x14ac:dyDescent="0.35">
      <c r="DH372" s="14"/>
      <c r="DI372" s="14"/>
      <c r="DJ372" s="14"/>
      <c r="DK372" s="14"/>
      <c r="DL372" s="14"/>
      <c r="DM372" s="14"/>
      <c r="DN372" s="14"/>
      <c r="DO372" s="14"/>
      <c r="DP372" s="14"/>
      <c r="DQ372" s="14"/>
      <c r="DR372" s="14"/>
      <c r="DS372" s="14"/>
      <c r="DT372" s="14"/>
      <c r="DU372" s="14"/>
      <c r="DV372" s="14"/>
      <c r="DW372" s="14"/>
      <c r="DX372" s="14"/>
      <c r="DY372" s="14"/>
    </row>
    <row r="373" spans="112:129" x14ac:dyDescent="0.35">
      <c r="DH373" s="14"/>
      <c r="DI373" s="14"/>
      <c r="DJ373" s="14"/>
      <c r="DK373" s="14"/>
      <c r="DL373" s="14"/>
      <c r="DM373" s="14"/>
      <c r="DN373" s="14"/>
      <c r="DO373" s="14"/>
      <c r="DP373" s="14"/>
      <c r="DQ373" s="14"/>
      <c r="DR373" s="14"/>
      <c r="DS373" s="14"/>
      <c r="DT373" s="14"/>
      <c r="DU373" s="14"/>
      <c r="DV373" s="14"/>
      <c r="DW373" s="14"/>
      <c r="DX373" s="14"/>
      <c r="DY373" s="14"/>
    </row>
    <row r="374" spans="112:129" x14ac:dyDescent="0.35">
      <c r="DH374" s="14"/>
      <c r="DI374" s="14"/>
      <c r="DJ374" s="14"/>
      <c r="DK374" s="14"/>
      <c r="DL374" s="14"/>
      <c r="DM374" s="14"/>
      <c r="DN374" s="14"/>
      <c r="DO374" s="14"/>
      <c r="DP374" s="14"/>
      <c r="DQ374" s="14"/>
      <c r="DR374" s="14"/>
      <c r="DS374" s="14"/>
      <c r="DT374" s="14"/>
      <c r="DU374" s="14"/>
      <c r="DV374" s="14"/>
      <c r="DW374" s="14"/>
      <c r="DX374" s="14"/>
      <c r="DY374" s="14"/>
    </row>
    <row r="375" spans="112:129" x14ac:dyDescent="0.35">
      <c r="DH375" s="14"/>
      <c r="DI375" s="14"/>
      <c r="DJ375" s="14"/>
      <c r="DK375" s="14"/>
      <c r="DL375" s="14"/>
      <c r="DM375" s="14"/>
      <c r="DN375" s="14"/>
      <c r="DO375" s="14"/>
      <c r="DP375" s="14"/>
      <c r="DQ375" s="14"/>
      <c r="DR375" s="14"/>
      <c r="DS375" s="14"/>
      <c r="DT375" s="14"/>
      <c r="DU375" s="14"/>
      <c r="DV375" s="14"/>
      <c r="DW375" s="14"/>
      <c r="DX375" s="14"/>
      <c r="DY375" s="14"/>
    </row>
    <row r="376" spans="112:129" x14ac:dyDescent="0.35">
      <c r="DH376" s="14"/>
      <c r="DI376" s="14"/>
      <c r="DJ376" s="14"/>
      <c r="DK376" s="14"/>
      <c r="DL376" s="14"/>
      <c r="DM376" s="14"/>
      <c r="DN376" s="14"/>
      <c r="DO376" s="14"/>
      <c r="DP376" s="14"/>
      <c r="DQ376" s="14"/>
      <c r="DR376" s="14"/>
      <c r="DS376" s="14"/>
      <c r="DT376" s="14"/>
      <c r="DU376" s="14"/>
      <c r="DV376" s="14"/>
      <c r="DW376" s="14"/>
      <c r="DX376" s="14"/>
      <c r="DY376" s="14"/>
    </row>
    <row r="377" spans="112:129" x14ac:dyDescent="0.35">
      <c r="DH377" s="14"/>
      <c r="DI377" s="14"/>
      <c r="DJ377" s="14"/>
      <c r="DK377" s="14"/>
      <c r="DL377" s="14"/>
      <c r="DM377" s="14"/>
      <c r="DN377" s="14"/>
      <c r="DO377" s="14"/>
      <c r="DP377" s="14"/>
      <c r="DQ377" s="14"/>
      <c r="DR377" s="14"/>
      <c r="DS377" s="14"/>
      <c r="DT377" s="14"/>
      <c r="DU377" s="14"/>
      <c r="DV377" s="14"/>
      <c r="DW377" s="14"/>
      <c r="DX377" s="14"/>
      <c r="DY377" s="14"/>
    </row>
    <row r="378" spans="112:129" x14ac:dyDescent="0.35">
      <c r="DH378" s="14"/>
      <c r="DI378" s="14"/>
      <c r="DJ378" s="14"/>
      <c r="DK378" s="14"/>
      <c r="DL378" s="14"/>
      <c r="DM378" s="14"/>
      <c r="DN378" s="14"/>
      <c r="DO378" s="14"/>
      <c r="DP378" s="14"/>
      <c r="DQ378" s="14"/>
      <c r="DR378" s="14"/>
      <c r="DS378" s="14"/>
      <c r="DT378" s="14"/>
      <c r="DU378" s="14"/>
      <c r="DV378" s="14"/>
      <c r="DW378" s="14"/>
      <c r="DX378" s="14"/>
      <c r="DY378" s="14"/>
    </row>
    <row r="379" spans="112:129" x14ac:dyDescent="0.35">
      <c r="DH379" s="14"/>
      <c r="DI379" s="14"/>
      <c r="DJ379" s="14"/>
      <c r="DK379" s="14"/>
      <c r="DL379" s="14"/>
      <c r="DM379" s="14"/>
      <c r="DN379" s="14"/>
      <c r="DO379" s="14"/>
      <c r="DP379" s="14"/>
      <c r="DQ379" s="14"/>
      <c r="DR379" s="14"/>
      <c r="DS379" s="14"/>
      <c r="DT379" s="14"/>
      <c r="DU379" s="14"/>
      <c r="DV379" s="14"/>
      <c r="DW379" s="14"/>
      <c r="DX379" s="14"/>
      <c r="DY379" s="14"/>
    </row>
    <row r="380" spans="112:129" x14ac:dyDescent="0.35">
      <c r="DH380" s="14"/>
      <c r="DI380" s="14"/>
      <c r="DJ380" s="14"/>
      <c r="DK380" s="14"/>
      <c r="DL380" s="14"/>
      <c r="DM380" s="14"/>
      <c r="DN380" s="14"/>
      <c r="DO380" s="14"/>
      <c r="DP380" s="14"/>
      <c r="DQ380" s="14"/>
      <c r="DR380" s="14"/>
      <c r="DS380" s="14"/>
      <c r="DT380" s="14"/>
      <c r="DU380" s="14"/>
      <c r="DV380" s="14"/>
      <c r="DW380" s="14"/>
      <c r="DX380" s="14"/>
      <c r="DY380" s="14"/>
    </row>
    <row r="381" spans="112:129" x14ac:dyDescent="0.35">
      <c r="DH381" s="14"/>
      <c r="DI381" s="14"/>
      <c r="DJ381" s="14"/>
      <c r="DK381" s="14"/>
      <c r="DL381" s="14"/>
      <c r="DM381" s="14"/>
      <c r="DN381" s="14"/>
      <c r="DO381" s="14"/>
      <c r="DP381" s="14"/>
      <c r="DQ381" s="14"/>
      <c r="DR381" s="14"/>
      <c r="DS381" s="14"/>
      <c r="DT381" s="14"/>
      <c r="DU381" s="14"/>
      <c r="DV381" s="14"/>
      <c r="DW381" s="14"/>
      <c r="DX381" s="14"/>
      <c r="DY381" s="14"/>
    </row>
    <row r="382" spans="112:129" x14ac:dyDescent="0.35">
      <c r="DH382" s="14"/>
      <c r="DI382" s="14"/>
      <c r="DJ382" s="14"/>
      <c r="DK382" s="14"/>
      <c r="DL382" s="14"/>
      <c r="DM382" s="14"/>
      <c r="DN382" s="14"/>
      <c r="DO382" s="14"/>
      <c r="DP382" s="14"/>
      <c r="DQ382" s="14"/>
      <c r="DR382" s="14"/>
      <c r="DS382" s="14"/>
      <c r="DT382" s="14"/>
      <c r="DU382" s="14"/>
      <c r="DV382" s="14"/>
      <c r="DW382" s="14"/>
      <c r="DX382" s="14"/>
      <c r="DY382" s="14"/>
    </row>
    <row r="383" spans="112:129" x14ac:dyDescent="0.35">
      <c r="DH383" s="14"/>
      <c r="DI383" s="14"/>
      <c r="DJ383" s="14"/>
      <c r="DK383" s="14"/>
      <c r="DL383" s="14"/>
      <c r="DM383" s="14"/>
      <c r="DN383" s="14"/>
      <c r="DO383" s="14"/>
      <c r="DP383" s="14"/>
      <c r="DQ383" s="14"/>
      <c r="DR383" s="14"/>
      <c r="DS383" s="14"/>
      <c r="DT383" s="14"/>
      <c r="DU383" s="14"/>
      <c r="DV383" s="14"/>
      <c r="DW383" s="14"/>
      <c r="DX383" s="14"/>
      <c r="DY383" s="14"/>
    </row>
    <row r="384" spans="112:129" x14ac:dyDescent="0.35">
      <c r="DH384" s="14"/>
      <c r="DI384" s="14"/>
      <c r="DJ384" s="14"/>
      <c r="DK384" s="14"/>
      <c r="DL384" s="14"/>
      <c r="DM384" s="14"/>
      <c r="DN384" s="14"/>
      <c r="DO384" s="14"/>
      <c r="DP384" s="14"/>
      <c r="DQ384" s="14"/>
      <c r="DR384" s="14"/>
      <c r="DS384" s="14"/>
      <c r="DT384" s="14"/>
      <c r="DU384" s="14"/>
      <c r="DV384" s="14"/>
      <c r="DW384" s="14"/>
      <c r="DX384" s="14"/>
      <c r="DY384" s="14"/>
    </row>
    <row r="385" spans="112:129" x14ac:dyDescent="0.35">
      <c r="DH385" s="14"/>
      <c r="DI385" s="14"/>
      <c r="DJ385" s="14"/>
      <c r="DK385" s="14"/>
      <c r="DL385" s="14"/>
      <c r="DM385" s="14"/>
      <c r="DN385" s="14"/>
      <c r="DO385" s="14"/>
      <c r="DP385" s="14"/>
      <c r="DQ385" s="14"/>
      <c r="DR385" s="14"/>
      <c r="DS385" s="14"/>
      <c r="DT385" s="14"/>
      <c r="DU385" s="14"/>
      <c r="DV385" s="14"/>
      <c r="DW385" s="14"/>
      <c r="DX385" s="14"/>
      <c r="DY385" s="14"/>
    </row>
    <row r="386" spans="112:129" x14ac:dyDescent="0.35">
      <c r="DH386" s="14"/>
      <c r="DI386" s="14"/>
      <c r="DJ386" s="14"/>
      <c r="DK386" s="14"/>
      <c r="DL386" s="14"/>
      <c r="DM386" s="14"/>
      <c r="DN386" s="14"/>
      <c r="DO386" s="14"/>
      <c r="DP386" s="14"/>
      <c r="DQ386" s="14"/>
      <c r="DR386" s="14"/>
      <c r="DS386" s="14"/>
      <c r="DT386" s="14"/>
      <c r="DU386" s="14"/>
      <c r="DV386" s="14"/>
      <c r="DW386" s="14"/>
      <c r="DX386" s="14"/>
      <c r="DY386" s="14"/>
    </row>
    <row r="387" spans="112:129" x14ac:dyDescent="0.35">
      <c r="DH387" s="14"/>
      <c r="DI387" s="14"/>
      <c r="DJ387" s="14"/>
      <c r="DK387" s="14"/>
      <c r="DL387" s="14"/>
      <c r="DM387" s="14"/>
      <c r="DN387" s="14"/>
      <c r="DO387" s="14"/>
      <c r="DP387" s="14"/>
      <c r="DQ387" s="14"/>
      <c r="DR387" s="14"/>
      <c r="DS387" s="14"/>
      <c r="DT387" s="14"/>
      <c r="DU387" s="14"/>
      <c r="DV387" s="14"/>
      <c r="DW387" s="14"/>
      <c r="DX387" s="14"/>
      <c r="DY387" s="14"/>
    </row>
    <row r="388" spans="112:129" x14ac:dyDescent="0.35">
      <c r="DH388" s="14"/>
      <c r="DI388" s="14"/>
      <c r="DJ388" s="14"/>
      <c r="DK388" s="14"/>
      <c r="DL388" s="14"/>
      <c r="DM388" s="14"/>
      <c r="DN388" s="14"/>
      <c r="DO388" s="14"/>
      <c r="DP388" s="14"/>
      <c r="DQ388" s="14"/>
      <c r="DR388" s="14"/>
      <c r="DS388" s="14"/>
      <c r="DT388" s="14"/>
      <c r="DU388" s="14"/>
      <c r="DV388" s="14"/>
      <c r="DW388" s="14"/>
      <c r="DX388" s="14"/>
      <c r="DY388" s="14"/>
    </row>
    <row r="389" spans="112:129" x14ac:dyDescent="0.35">
      <c r="DH389" s="14"/>
      <c r="DI389" s="14"/>
      <c r="DJ389" s="14"/>
      <c r="DK389" s="14"/>
      <c r="DL389" s="14"/>
      <c r="DM389" s="14"/>
      <c r="DN389" s="14"/>
      <c r="DO389" s="14"/>
      <c r="DP389" s="14"/>
      <c r="DQ389" s="14"/>
      <c r="DR389" s="14"/>
      <c r="DS389" s="14"/>
      <c r="DT389" s="14"/>
      <c r="DU389" s="14"/>
      <c r="DV389" s="14"/>
      <c r="DW389" s="14"/>
      <c r="DX389" s="14"/>
      <c r="DY389" s="14"/>
    </row>
    <row r="390" spans="112:129" x14ac:dyDescent="0.35">
      <c r="DH390" s="14"/>
      <c r="DI390" s="14"/>
      <c r="DJ390" s="14"/>
      <c r="DK390" s="14"/>
      <c r="DL390" s="14"/>
      <c r="DM390" s="14"/>
      <c r="DN390" s="14"/>
      <c r="DO390" s="14"/>
      <c r="DP390" s="14"/>
      <c r="DQ390" s="14"/>
      <c r="DR390" s="14"/>
      <c r="DS390" s="14"/>
      <c r="DT390" s="14"/>
      <c r="DU390" s="14"/>
      <c r="DV390" s="14"/>
      <c r="DW390" s="14"/>
      <c r="DX390" s="14"/>
      <c r="DY390" s="14"/>
    </row>
    <row r="391" spans="112:129" x14ac:dyDescent="0.35">
      <c r="DH391" s="14"/>
      <c r="DI391" s="14"/>
      <c r="DJ391" s="14"/>
      <c r="DK391" s="14"/>
      <c r="DL391" s="14"/>
      <c r="DM391" s="14"/>
      <c r="DN391" s="14"/>
      <c r="DO391" s="14"/>
      <c r="DP391" s="14"/>
      <c r="DQ391" s="14"/>
      <c r="DR391" s="14"/>
      <c r="DS391" s="14"/>
      <c r="DT391" s="14"/>
      <c r="DU391" s="14"/>
      <c r="DV391" s="14"/>
      <c r="DW391" s="14"/>
      <c r="DX391" s="14"/>
      <c r="DY391" s="14"/>
    </row>
    <row r="392" spans="112:129" x14ac:dyDescent="0.35">
      <c r="DH392" s="14"/>
      <c r="DI392" s="14"/>
      <c r="DJ392" s="14"/>
      <c r="DK392" s="14"/>
      <c r="DL392" s="14"/>
      <c r="DM392" s="14"/>
      <c r="DN392" s="14"/>
      <c r="DO392" s="14"/>
      <c r="DP392" s="14"/>
      <c r="DQ392" s="14"/>
      <c r="DR392" s="14"/>
      <c r="DS392" s="14"/>
      <c r="DT392" s="14"/>
      <c r="DU392" s="14"/>
      <c r="DV392" s="14"/>
      <c r="DW392" s="14"/>
      <c r="DX392" s="14"/>
      <c r="DY392" s="14"/>
    </row>
    <row r="393" spans="112:129" x14ac:dyDescent="0.35">
      <c r="DH393" s="14"/>
      <c r="DI393" s="14"/>
      <c r="DJ393" s="14"/>
      <c r="DK393" s="14"/>
      <c r="DL393" s="14"/>
      <c r="DM393" s="14"/>
      <c r="DN393" s="14"/>
      <c r="DO393" s="14"/>
      <c r="DP393" s="14"/>
      <c r="DQ393" s="14"/>
      <c r="DR393" s="14"/>
      <c r="DS393" s="14"/>
      <c r="DT393" s="14"/>
      <c r="DU393" s="14"/>
      <c r="DV393" s="14"/>
      <c r="DW393" s="14"/>
      <c r="DX393" s="14"/>
      <c r="DY393" s="14"/>
    </row>
    <row r="394" spans="112:129" x14ac:dyDescent="0.35">
      <c r="DH394" s="14"/>
      <c r="DI394" s="14"/>
      <c r="DJ394" s="14"/>
      <c r="DK394" s="14"/>
      <c r="DL394" s="14"/>
      <c r="DM394" s="14"/>
      <c r="DN394" s="14"/>
      <c r="DO394" s="14"/>
      <c r="DP394" s="14"/>
      <c r="DQ394" s="14"/>
      <c r="DR394" s="14"/>
      <c r="DS394" s="14"/>
      <c r="DT394" s="14"/>
      <c r="DU394" s="14"/>
      <c r="DV394" s="14"/>
      <c r="DW394" s="14"/>
      <c r="DX394" s="14"/>
      <c r="DY394" s="14"/>
    </row>
    <row r="395" spans="112:129" x14ac:dyDescent="0.35">
      <c r="DH395" s="14"/>
      <c r="DI395" s="14"/>
      <c r="DJ395" s="14"/>
      <c r="DK395" s="14"/>
      <c r="DL395" s="14"/>
      <c r="DM395" s="14"/>
      <c r="DN395" s="14"/>
      <c r="DO395" s="14"/>
      <c r="DP395" s="14"/>
      <c r="DQ395" s="14"/>
      <c r="DR395" s="14"/>
      <c r="DS395" s="14"/>
      <c r="DT395" s="14"/>
      <c r="DU395" s="14"/>
      <c r="DV395" s="14"/>
      <c r="DW395" s="14"/>
      <c r="DX395" s="14"/>
      <c r="DY395" s="14"/>
    </row>
    <row r="396" spans="112:129" x14ac:dyDescent="0.35">
      <c r="DH396" s="14"/>
      <c r="DI396" s="14"/>
      <c r="DJ396" s="14"/>
      <c r="DK396" s="14"/>
      <c r="DL396" s="14"/>
      <c r="DM396" s="14"/>
      <c r="DN396" s="14"/>
      <c r="DO396" s="14"/>
      <c r="DP396" s="14"/>
      <c r="DQ396" s="14"/>
      <c r="DR396" s="14"/>
      <c r="DS396" s="14"/>
      <c r="DT396" s="14"/>
      <c r="DU396" s="14"/>
      <c r="DV396" s="14"/>
      <c r="DW396" s="14"/>
      <c r="DX396" s="14"/>
      <c r="DY396" s="14"/>
    </row>
    <row r="397" spans="112:129" x14ac:dyDescent="0.35">
      <c r="DH397" s="14"/>
      <c r="DI397" s="14"/>
      <c r="DJ397" s="14"/>
      <c r="DK397" s="14"/>
      <c r="DL397" s="14"/>
      <c r="DM397" s="14"/>
      <c r="DN397" s="14"/>
      <c r="DO397" s="14"/>
      <c r="DP397" s="14"/>
      <c r="DQ397" s="14"/>
      <c r="DR397" s="14"/>
      <c r="DS397" s="14"/>
      <c r="DT397" s="14"/>
      <c r="DU397" s="14"/>
      <c r="DV397" s="14"/>
      <c r="DW397" s="14"/>
      <c r="DX397" s="14"/>
      <c r="DY397" s="14"/>
    </row>
    <row r="398" spans="112:129" x14ac:dyDescent="0.35">
      <c r="DH398" s="14"/>
      <c r="DI398" s="14"/>
      <c r="DJ398" s="14"/>
      <c r="DK398" s="14"/>
      <c r="DL398" s="14"/>
      <c r="DM398" s="14"/>
      <c r="DN398" s="14"/>
      <c r="DO398" s="14"/>
      <c r="DP398" s="14"/>
      <c r="DQ398" s="14"/>
      <c r="DR398" s="14"/>
      <c r="DS398" s="14"/>
      <c r="DT398" s="14"/>
      <c r="DU398" s="14"/>
      <c r="DV398" s="14"/>
      <c r="DW398" s="14"/>
      <c r="DX398" s="14"/>
      <c r="DY398" s="14"/>
    </row>
    <row r="399" spans="112:129" x14ac:dyDescent="0.35">
      <c r="DH399" s="14"/>
      <c r="DI399" s="14"/>
      <c r="DJ399" s="14"/>
      <c r="DK399" s="14"/>
      <c r="DL399" s="14"/>
      <c r="DM399" s="14"/>
      <c r="DN399" s="14"/>
      <c r="DO399" s="14"/>
      <c r="DP399" s="14"/>
      <c r="DQ399" s="14"/>
      <c r="DR399" s="14"/>
      <c r="DS399" s="14"/>
      <c r="DT399" s="14"/>
      <c r="DU399" s="14"/>
      <c r="DV399" s="14"/>
      <c r="DW399" s="14"/>
      <c r="DX399" s="14"/>
      <c r="DY399" s="14"/>
    </row>
    <row r="400" spans="112:129" x14ac:dyDescent="0.35">
      <c r="DH400" s="14"/>
      <c r="DI400" s="14"/>
      <c r="DJ400" s="14"/>
      <c r="DK400" s="14"/>
      <c r="DL400" s="14"/>
      <c r="DM400" s="14"/>
      <c r="DN400" s="14"/>
      <c r="DO400" s="14"/>
      <c r="DP400" s="14"/>
      <c r="DQ400" s="14"/>
      <c r="DR400" s="14"/>
      <c r="DS400" s="14"/>
      <c r="DT400" s="14"/>
      <c r="DU400" s="14"/>
      <c r="DV400" s="14"/>
      <c r="DW400" s="14"/>
      <c r="DX400" s="14"/>
      <c r="DY400" s="14"/>
    </row>
    <row r="401" spans="112:129" x14ac:dyDescent="0.35">
      <c r="DH401" s="14"/>
      <c r="DI401" s="14"/>
      <c r="DJ401" s="14"/>
      <c r="DK401" s="14"/>
      <c r="DL401" s="14"/>
      <c r="DM401" s="14"/>
      <c r="DN401" s="14"/>
      <c r="DO401" s="14"/>
      <c r="DP401" s="14"/>
      <c r="DQ401" s="14"/>
      <c r="DR401" s="14"/>
      <c r="DS401" s="14"/>
      <c r="DT401" s="14"/>
      <c r="DU401" s="14"/>
      <c r="DV401" s="14"/>
      <c r="DW401" s="14"/>
      <c r="DX401" s="14"/>
      <c r="DY401" s="14"/>
    </row>
    <row r="402" spans="112:129" x14ac:dyDescent="0.35">
      <c r="DH402" s="14"/>
      <c r="DI402" s="14"/>
      <c r="DJ402" s="14"/>
      <c r="DK402" s="14"/>
      <c r="DL402" s="14"/>
      <c r="DM402" s="14"/>
      <c r="DN402" s="14"/>
      <c r="DO402" s="14"/>
      <c r="DP402" s="14"/>
      <c r="DQ402" s="14"/>
      <c r="DR402" s="14"/>
      <c r="DS402" s="14"/>
      <c r="DT402" s="14"/>
      <c r="DU402" s="14"/>
      <c r="DV402" s="14"/>
      <c r="DW402" s="14"/>
      <c r="DX402" s="14"/>
      <c r="DY402" s="14"/>
    </row>
    <row r="403" spans="112:129" x14ac:dyDescent="0.35">
      <c r="DH403" s="14"/>
      <c r="DI403" s="14"/>
      <c r="DJ403" s="14"/>
      <c r="DK403" s="14"/>
      <c r="DL403" s="14"/>
      <c r="DM403" s="14"/>
      <c r="DN403" s="14"/>
      <c r="DO403" s="14"/>
      <c r="DP403" s="14"/>
      <c r="DQ403" s="14"/>
      <c r="DR403" s="14"/>
      <c r="DS403" s="14"/>
      <c r="DT403" s="14"/>
      <c r="DU403" s="14"/>
      <c r="DV403" s="14"/>
      <c r="DW403" s="14"/>
      <c r="DX403" s="14"/>
      <c r="DY403" s="14"/>
    </row>
    <row r="404" spans="112:129" x14ac:dyDescent="0.35">
      <c r="DH404" s="14"/>
      <c r="DI404" s="14"/>
      <c r="DJ404" s="14"/>
      <c r="DK404" s="14"/>
      <c r="DL404" s="14"/>
      <c r="DM404" s="14"/>
      <c r="DN404" s="14"/>
      <c r="DO404" s="14"/>
      <c r="DP404" s="14"/>
      <c r="DQ404" s="14"/>
      <c r="DR404" s="14"/>
      <c r="DS404" s="14"/>
      <c r="DT404" s="14"/>
      <c r="DU404" s="14"/>
      <c r="DV404" s="14"/>
      <c r="DW404" s="14"/>
      <c r="DX404" s="14"/>
      <c r="DY404" s="14"/>
    </row>
    <row r="405" spans="112:129" x14ac:dyDescent="0.35">
      <c r="DH405" s="14"/>
      <c r="DI405" s="14"/>
      <c r="DJ405" s="14"/>
      <c r="DK405" s="14"/>
      <c r="DL405" s="14"/>
      <c r="DM405" s="14"/>
      <c r="DN405" s="14"/>
      <c r="DO405" s="14"/>
      <c r="DP405" s="14"/>
      <c r="DQ405" s="14"/>
      <c r="DR405" s="14"/>
      <c r="DS405" s="14"/>
      <c r="DT405" s="14"/>
      <c r="DU405" s="14"/>
      <c r="DV405" s="14"/>
      <c r="DW405" s="14"/>
      <c r="DX405" s="14"/>
      <c r="DY405" s="14"/>
    </row>
    <row r="406" spans="112:129" x14ac:dyDescent="0.35">
      <c r="DH406" s="14"/>
      <c r="DI406" s="14"/>
      <c r="DJ406" s="14"/>
      <c r="DK406" s="14"/>
      <c r="DL406" s="14"/>
      <c r="DM406" s="14"/>
      <c r="DN406" s="14"/>
      <c r="DO406" s="14"/>
      <c r="DP406" s="14"/>
      <c r="DQ406" s="14"/>
      <c r="DR406" s="14"/>
      <c r="DS406" s="14"/>
      <c r="DT406" s="14"/>
      <c r="DU406" s="14"/>
      <c r="DV406" s="14"/>
      <c r="DW406" s="14"/>
      <c r="DX406" s="14"/>
      <c r="DY406" s="14"/>
    </row>
    <row r="407" spans="112:129" x14ac:dyDescent="0.35">
      <c r="DH407" s="14"/>
      <c r="DI407" s="14"/>
      <c r="DJ407" s="14"/>
      <c r="DK407" s="14"/>
      <c r="DL407" s="14"/>
      <c r="DM407" s="14"/>
      <c r="DN407" s="14"/>
      <c r="DO407" s="14"/>
      <c r="DP407" s="14"/>
      <c r="DQ407" s="14"/>
      <c r="DR407" s="14"/>
      <c r="DS407" s="14"/>
      <c r="DT407" s="14"/>
      <c r="DU407" s="14"/>
      <c r="DV407" s="14"/>
      <c r="DW407" s="14"/>
      <c r="DX407" s="14"/>
      <c r="DY407" s="14"/>
    </row>
    <row r="408" spans="112:129" x14ac:dyDescent="0.35">
      <c r="DH408" s="14"/>
      <c r="DI408" s="14"/>
      <c r="DJ408" s="14"/>
      <c r="DK408" s="14"/>
      <c r="DL408" s="14"/>
      <c r="DM408" s="14"/>
      <c r="DN408" s="14"/>
      <c r="DO408" s="14"/>
      <c r="DP408" s="14"/>
      <c r="DQ408" s="14"/>
      <c r="DR408" s="14"/>
      <c r="DS408" s="14"/>
      <c r="DT408" s="14"/>
      <c r="DU408" s="14"/>
      <c r="DV408" s="14"/>
      <c r="DW408" s="14"/>
      <c r="DX408" s="14"/>
      <c r="DY408" s="14"/>
    </row>
    <row r="409" spans="112:129" x14ac:dyDescent="0.35">
      <c r="DH409" s="14"/>
      <c r="DI409" s="14"/>
      <c r="DJ409" s="14"/>
      <c r="DK409" s="14"/>
      <c r="DL409" s="14"/>
      <c r="DM409" s="14"/>
      <c r="DN409" s="14"/>
      <c r="DO409" s="14"/>
      <c r="DP409" s="14"/>
      <c r="DQ409" s="14"/>
      <c r="DR409" s="14"/>
      <c r="DS409" s="14"/>
      <c r="DT409" s="14"/>
      <c r="DU409" s="14"/>
      <c r="DV409" s="14"/>
      <c r="DW409" s="14"/>
      <c r="DX409" s="14"/>
      <c r="DY409" s="14"/>
    </row>
    <row r="410" spans="112:129" x14ac:dyDescent="0.35">
      <c r="DH410" s="14"/>
      <c r="DI410" s="14"/>
      <c r="DJ410" s="14"/>
      <c r="DK410" s="14"/>
      <c r="DL410" s="14"/>
      <c r="DM410" s="14"/>
      <c r="DN410" s="14"/>
      <c r="DO410" s="14"/>
      <c r="DP410" s="14"/>
      <c r="DQ410" s="14"/>
      <c r="DR410" s="14"/>
      <c r="DS410" s="14"/>
      <c r="DT410" s="14"/>
      <c r="DU410" s="14"/>
      <c r="DV410" s="14"/>
      <c r="DW410" s="14"/>
      <c r="DX410" s="14"/>
      <c r="DY410" s="14"/>
    </row>
    <row r="411" spans="112:129" x14ac:dyDescent="0.35">
      <c r="DH411" s="14"/>
      <c r="DI411" s="14"/>
      <c r="DJ411" s="14"/>
      <c r="DK411" s="14"/>
      <c r="DL411" s="14"/>
      <c r="DM411" s="14"/>
      <c r="DN411" s="14"/>
      <c r="DO411" s="14"/>
      <c r="DP411" s="14"/>
      <c r="DQ411" s="14"/>
      <c r="DR411" s="14"/>
      <c r="DS411" s="14"/>
      <c r="DT411" s="14"/>
      <c r="DU411" s="14"/>
      <c r="DV411" s="14"/>
      <c r="DW411" s="14"/>
      <c r="DX411" s="14"/>
      <c r="DY411" s="14"/>
    </row>
    <row r="412" spans="112:129" x14ac:dyDescent="0.35">
      <c r="DH412" s="14"/>
      <c r="DI412" s="14"/>
      <c r="DJ412" s="14"/>
      <c r="DK412" s="14"/>
      <c r="DL412" s="14"/>
      <c r="DM412" s="14"/>
      <c r="DN412" s="14"/>
      <c r="DO412" s="14"/>
      <c r="DP412" s="14"/>
      <c r="DQ412" s="14"/>
      <c r="DR412" s="14"/>
      <c r="DS412" s="14"/>
      <c r="DT412" s="14"/>
      <c r="DU412" s="14"/>
      <c r="DV412" s="14"/>
      <c r="DW412" s="14"/>
      <c r="DX412" s="14"/>
      <c r="DY412" s="14"/>
    </row>
    <row r="413" spans="112:129" x14ac:dyDescent="0.35">
      <c r="DH413" s="14"/>
      <c r="DI413" s="14"/>
      <c r="DJ413" s="14"/>
      <c r="DK413" s="14"/>
      <c r="DL413" s="14"/>
      <c r="DM413" s="14"/>
      <c r="DN413" s="14"/>
      <c r="DO413" s="14"/>
      <c r="DP413" s="14"/>
      <c r="DQ413" s="14"/>
      <c r="DR413" s="14"/>
      <c r="DS413" s="14"/>
      <c r="DT413" s="14"/>
      <c r="DU413" s="14"/>
      <c r="DV413" s="14"/>
      <c r="DW413" s="14"/>
      <c r="DX413" s="14"/>
      <c r="DY413" s="14"/>
    </row>
    <row r="414" spans="112:129" x14ac:dyDescent="0.35">
      <c r="DH414" s="14"/>
      <c r="DI414" s="14"/>
      <c r="DJ414" s="14"/>
      <c r="DK414" s="14"/>
      <c r="DL414" s="14"/>
      <c r="DM414" s="14"/>
      <c r="DN414" s="14"/>
      <c r="DO414" s="14"/>
      <c r="DP414" s="14"/>
      <c r="DQ414" s="14"/>
      <c r="DR414" s="14"/>
      <c r="DS414" s="14"/>
      <c r="DT414" s="14"/>
      <c r="DU414" s="14"/>
      <c r="DV414" s="14"/>
      <c r="DW414" s="14"/>
      <c r="DX414" s="14"/>
      <c r="DY414" s="14"/>
    </row>
    <row r="415" spans="112:129" x14ac:dyDescent="0.35">
      <c r="DH415" s="14"/>
      <c r="DI415" s="14"/>
      <c r="DJ415" s="14"/>
      <c r="DK415" s="14"/>
      <c r="DL415" s="14"/>
      <c r="DM415" s="14"/>
      <c r="DN415" s="14"/>
      <c r="DO415" s="14"/>
      <c r="DP415" s="14"/>
      <c r="DQ415" s="14"/>
      <c r="DR415" s="14"/>
      <c r="DS415" s="14"/>
      <c r="DT415" s="14"/>
      <c r="DU415" s="14"/>
      <c r="DV415" s="14"/>
      <c r="DW415" s="14"/>
      <c r="DX415" s="14"/>
      <c r="DY415" s="14"/>
    </row>
    <row r="416" spans="112:129" x14ac:dyDescent="0.35">
      <c r="DH416" s="14"/>
      <c r="DI416" s="14"/>
      <c r="DJ416" s="14"/>
      <c r="DK416" s="14"/>
      <c r="DL416" s="14"/>
      <c r="DM416" s="14"/>
      <c r="DN416" s="14"/>
      <c r="DO416" s="14"/>
      <c r="DP416" s="14"/>
      <c r="DQ416" s="14"/>
      <c r="DR416" s="14"/>
      <c r="DS416" s="14"/>
      <c r="DT416" s="14"/>
      <c r="DU416" s="14"/>
      <c r="DV416" s="14"/>
      <c r="DW416" s="14"/>
      <c r="DX416" s="14"/>
      <c r="DY416" s="14"/>
    </row>
    <row r="417" spans="112:129" x14ac:dyDescent="0.35">
      <c r="DH417" s="14"/>
      <c r="DI417" s="14"/>
      <c r="DJ417" s="14"/>
      <c r="DK417" s="14"/>
      <c r="DL417" s="14"/>
      <c r="DM417" s="14"/>
      <c r="DN417" s="14"/>
      <c r="DO417" s="14"/>
      <c r="DP417" s="14"/>
      <c r="DQ417" s="14"/>
      <c r="DR417" s="14"/>
      <c r="DS417" s="14"/>
      <c r="DT417" s="14"/>
      <c r="DU417" s="14"/>
      <c r="DV417" s="14"/>
      <c r="DW417" s="14"/>
      <c r="DX417" s="14"/>
      <c r="DY417" s="14"/>
    </row>
    <row r="418" spans="112:129" x14ac:dyDescent="0.35">
      <c r="DH418" s="14"/>
      <c r="DI418" s="14"/>
      <c r="DJ418" s="14"/>
      <c r="DK418" s="14"/>
      <c r="DL418" s="14"/>
      <c r="DM418" s="14"/>
      <c r="DN418" s="14"/>
      <c r="DO418" s="14"/>
      <c r="DP418" s="14"/>
      <c r="DQ418" s="14"/>
      <c r="DR418" s="14"/>
      <c r="DS418" s="14"/>
      <c r="DT418" s="14"/>
      <c r="DU418" s="14"/>
      <c r="DV418" s="14"/>
      <c r="DW418" s="14"/>
      <c r="DX418" s="14"/>
      <c r="DY418" s="14"/>
    </row>
    <row r="419" spans="112:129" x14ac:dyDescent="0.35">
      <c r="DH419" s="14"/>
      <c r="DI419" s="14"/>
      <c r="DJ419" s="14"/>
      <c r="DK419" s="14"/>
      <c r="DL419" s="14"/>
      <c r="DM419" s="14"/>
      <c r="DN419" s="14"/>
      <c r="DO419" s="14"/>
      <c r="DP419" s="14"/>
      <c r="DQ419" s="14"/>
      <c r="DR419" s="14"/>
      <c r="DS419" s="14"/>
      <c r="DT419" s="14"/>
      <c r="DU419" s="14"/>
      <c r="DV419" s="14"/>
      <c r="DW419" s="14"/>
      <c r="DX419" s="14"/>
      <c r="DY419" s="14"/>
    </row>
    <row r="420" spans="112:129" x14ac:dyDescent="0.35">
      <c r="DH420" s="14"/>
      <c r="DI420" s="14"/>
      <c r="DJ420" s="14"/>
      <c r="DK420" s="14"/>
      <c r="DL420" s="14"/>
      <c r="DM420" s="14"/>
      <c r="DN420" s="14"/>
      <c r="DO420" s="14"/>
      <c r="DP420" s="14"/>
      <c r="DQ420" s="14"/>
      <c r="DR420" s="14"/>
      <c r="DS420" s="14"/>
      <c r="DT420" s="14"/>
      <c r="DU420" s="14"/>
      <c r="DV420" s="14"/>
      <c r="DW420" s="14"/>
      <c r="DX420" s="14"/>
      <c r="DY420" s="14"/>
    </row>
    <row r="421" spans="112:129" x14ac:dyDescent="0.35">
      <c r="DH421" s="14"/>
      <c r="DI421" s="14"/>
      <c r="DJ421" s="14"/>
      <c r="DK421" s="14"/>
      <c r="DL421" s="14"/>
      <c r="DM421" s="14"/>
      <c r="DN421" s="14"/>
      <c r="DO421" s="14"/>
      <c r="DP421" s="14"/>
      <c r="DQ421" s="14"/>
      <c r="DR421" s="14"/>
      <c r="DS421" s="14"/>
      <c r="DT421" s="14"/>
      <c r="DU421" s="14"/>
      <c r="DV421" s="14"/>
      <c r="DW421" s="14"/>
      <c r="DX421" s="14"/>
      <c r="DY421" s="14"/>
    </row>
    <row r="422" spans="112:129" x14ac:dyDescent="0.35">
      <c r="DH422" s="14"/>
      <c r="DI422" s="14"/>
      <c r="DJ422" s="14"/>
      <c r="DK422" s="14"/>
      <c r="DL422" s="14"/>
      <c r="DM422" s="14"/>
      <c r="DN422" s="14"/>
      <c r="DO422" s="14"/>
      <c r="DP422" s="14"/>
      <c r="DQ422" s="14"/>
      <c r="DR422" s="14"/>
      <c r="DS422" s="14"/>
      <c r="DT422" s="14"/>
      <c r="DU422" s="14"/>
      <c r="DV422" s="14"/>
      <c r="DW422" s="14"/>
      <c r="DX422" s="14"/>
      <c r="DY422" s="14"/>
    </row>
    <row r="423" spans="112:129" x14ac:dyDescent="0.35">
      <c r="DH423" s="14"/>
      <c r="DI423" s="14"/>
      <c r="DJ423" s="14"/>
      <c r="DK423" s="14"/>
      <c r="DL423" s="14"/>
      <c r="DM423" s="14"/>
      <c r="DN423" s="14"/>
      <c r="DO423" s="14"/>
      <c r="DP423" s="14"/>
      <c r="DQ423" s="14"/>
      <c r="DR423" s="14"/>
      <c r="DS423" s="14"/>
      <c r="DT423" s="14"/>
      <c r="DU423" s="14"/>
      <c r="DV423" s="14"/>
      <c r="DW423" s="14"/>
      <c r="DX423" s="14"/>
      <c r="DY423" s="14"/>
    </row>
    <row r="424" spans="112:129" x14ac:dyDescent="0.35">
      <c r="DH424" s="14"/>
      <c r="DI424" s="14"/>
      <c r="DJ424" s="14"/>
      <c r="DK424" s="14"/>
      <c r="DL424" s="14"/>
      <c r="DM424" s="14"/>
      <c r="DN424" s="14"/>
      <c r="DO424" s="14"/>
      <c r="DP424" s="14"/>
      <c r="DQ424" s="14"/>
      <c r="DR424" s="14"/>
      <c r="DS424" s="14"/>
      <c r="DT424" s="14"/>
      <c r="DU424" s="14"/>
      <c r="DV424" s="14"/>
      <c r="DW424" s="14"/>
      <c r="DX424" s="14"/>
      <c r="DY424" s="14"/>
    </row>
    <row r="425" spans="112:129" x14ac:dyDescent="0.35">
      <c r="DH425" s="14"/>
      <c r="DI425" s="14"/>
      <c r="DJ425" s="14"/>
      <c r="DK425" s="14"/>
      <c r="DL425" s="14"/>
      <c r="DM425" s="14"/>
      <c r="DN425" s="14"/>
      <c r="DO425" s="14"/>
      <c r="DP425" s="14"/>
      <c r="DQ425" s="14"/>
      <c r="DR425" s="14"/>
      <c r="DS425" s="14"/>
      <c r="DT425" s="14"/>
      <c r="DU425" s="14"/>
      <c r="DV425" s="14"/>
      <c r="DW425" s="14"/>
      <c r="DX425" s="14"/>
      <c r="DY425" s="14"/>
    </row>
    <row r="426" spans="112:129" x14ac:dyDescent="0.35">
      <c r="DH426" s="14"/>
      <c r="DI426" s="14"/>
      <c r="DJ426" s="14"/>
      <c r="DK426" s="14"/>
      <c r="DL426" s="14"/>
      <c r="DM426" s="14"/>
      <c r="DN426" s="14"/>
      <c r="DO426" s="14"/>
      <c r="DP426" s="14"/>
      <c r="DQ426" s="14"/>
      <c r="DR426" s="14"/>
      <c r="DS426" s="14"/>
      <c r="DT426" s="14"/>
      <c r="DU426" s="14"/>
      <c r="DV426" s="14"/>
      <c r="DW426" s="14"/>
      <c r="DX426" s="14"/>
      <c r="DY426" s="14"/>
    </row>
    <row r="427" spans="112:129" x14ac:dyDescent="0.35">
      <c r="DH427" s="14"/>
      <c r="DI427" s="14"/>
      <c r="DJ427" s="14"/>
      <c r="DK427" s="14"/>
      <c r="DL427" s="14"/>
      <c r="DM427" s="14"/>
      <c r="DN427" s="14"/>
      <c r="DO427" s="14"/>
      <c r="DP427" s="14"/>
      <c r="DQ427" s="14"/>
      <c r="DR427" s="14"/>
      <c r="DS427" s="14"/>
      <c r="DT427" s="14"/>
      <c r="DU427" s="14"/>
      <c r="DV427" s="14"/>
      <c r="DW427" s="14"/>
      <c r="DX427" s="14"/>
      <c r="DY427" s="14"/>
    </row>
    <row r="428" spans="112:129" x14ac:dyDescent="0.35">
      <c r="DH428" s="14"/>
      <c r="DI428" s="14"/>
      <c r="DJ428" s="14"/>
      <c r="DK428" s="14"/>
      <c r="DL428" s="14"/>
      <c r="DM428" s="14"/>
      <c r="DN428" s="14"/>
      <c r="DO428" s="14"/>
      <c r="DP428" s="14"/>
      <c r="DQ428" s="14"/>
      <c r="DR428" s="14"/>
      <c r="DS428" s="14"/>
      <c r="DT428" s="14"/>
      <c r="DU428" s="14"/>
      <c r="DV428" s="14"/>
      <c r="DW428" s="14"/>
      <c r="DX428" s="14"/>
      <c r="DY428" s="14"/>
    </row>
    <row r="429" spans="112:129" x14ac:dyDescent="0.35">
      <c r="DH429" s="14"/>
      <c r="DI429" s="14"/>
      <c r="DJ429" s="14"/>
      <c r="DK429" s="14"/>
      <c r="DL429" s="14"/>
      <c r="DM429" s="14"/>
      <c r="DN429" s="14"/>
      <c r="DO429" s="14"/>
      <c r="DP429" s="14"/>
      <c r="DQ429" s="14"/>
      <c r="DR429" s="14"/>
      <c r="DS429" s="14"/>
      <c r="DT429" s="14"/>
      <c r="DU429" s="14"/>
      <c r="DV429" s="14"/>
      <c r="DW429" s="14"/>
      <c r="DX429" s="14"/>
      <c r="DY429" s="14"/>
    </row>
    <row r="430" spans="112:129" x14ac:dyDescent="0.35">
      <c r="DH430" s="14"/>
      <c r="DI430" s="14"/>
      <c r="DJ430" s="14"/>
      <c r="DK430" s="14"/>
      <c r="DL430" s="14"/>
      <c r="DM430" s="14"/>
      <c r="DN430" s="14"/>
      <c r="DO430" s="14"/>
      <c r="DP430" s="14"/>
      <c r="DQ430" s="14"/>
      <c r="DR430" s="14"/>
      <c r="DS430" s="14"/>
      <c r="DT430" s="14"/>
      <c r="DU430" s="14"/>
      <c r="DV430" s="14"/>
      <c r="DW430" s="14"/>
      <c r="DX430" s="14"/>
      <c r="DY430" s="14"/>
    </row>
    <row r="431" spans="112:129" x14ac:dyDescent="0.35">
      <c r="DH431" s="14"/>
      <c r="DI431" s="14"/>
      <c r="DJ431" s="14"/>
      <c r="DK431" s="14"/>
      <c r="DL431" s="14"/>
      <c r="DM431" s="14"/>
      <c r="DN431" s="14"/>
      <c r="DO431" s="14"/>
      <c r="DP431" s="14"/>
      <c r="DQ431" s="14"/>
      <c r="DR431" s="14"/>
      <c r="DS431" s="14"/>
      <c r="DT431" s="14"/>
      <c r="DU431" s="14"/>
      <c r="DV431" s="14"/>
      <c r="DW431" s="14"/>
      <c r="DX431" s="14"/>
      <c r="DY431" s="14"/>
    </row>
    <row r="432" spans="112:129" x14ac:dyDescent="0.35">
      <c r="DH432" s="14"/>
      <c r="DI432" s="14"/>
      <c r="DJ432" s="14"/>
      <c r="DK432" s="14"/>
      <c r="DL432" s="14"/>
      <c r="DM432" s="14"/>
      <c r="DN432" s="14"/>
      <c r="DO432" s="14"/>
      <c r="DP432" s="14"/>
      <c r="DQ432" s="14"/>
      <c r="DR432" s="14"/>
      <c r="DS432" s="14"/>
      <c r="DT432" s="14"/>
      <c r="DU432" s="14"/>
      <c r="DV432" s="14"/>
      <c r="DW432" s="14"/>
      <c r="DX432" s="14"/>
      <c r="DY432" s="14"/>
    </row>
    <row r="433" spans="112:129" x14ac:dyDescent="0.35">
      <c r="DH433" s="14"/>
      <c r="DI433" s="14"/>
      <c r="DJ433" s="14"/>
      <c r="DK433" s="14"/>
      <c r="DL433" s="14"/>
      <c r="DM433" s="14"/>
      <c r="DN433" s="14"/>
      <c r="DO433" s="14"/>
      <c r="DP433" s="14"/>
      <c r="DQ433" s="14"/>
      <c r="DR433" s="14"/>
      <c r="DS433" s="14"/>
      <c r="DT433" s="14"/>
      <c r="DU433" s="14"/>
      <c r="DV433" s="14"/>
      <c r="DW433" s="14"/>
      <c r="DX433" s="14"/>
      <c r="DY433" s="14"/>
    </row>
    <row r="434" spans="112:129" x14ac:dyDescent="0.35">
      <c r="DH434" s="14"/>
      <c r="DI434" s="14"/>
      <c r="DJ434" s="14"/>
      <c r="DK434" s="14"/>
      <c r="DL434" s="14"/>
      <c r="DM434" s="14"/>
      <c r="DN434" s="14"/>
      <c r="DO434" s="14"/>
      <c r="DP434" s="14"/>
      <c r="DQ434" s="14"/>
      <c r="DR434" s="14"/>
      <c r="DS434" s="14"/>
      <c r="DT434" s="14"/>
      <c r="DU434" s="14"/>
      <c r="DV434" s="14"/>
      <c r="DW434" s="14"/>
      <c r="DX434" s="14"/>
      <c r="DY434" s="14"/>
    </row>
    <row r="435" spans="112:129" x14ac:dyDescent="0.35">
      <c r="DH435" s="14"/>
      <c r="DI435" s="14"/>
      <c r="DJ435" s="14"/>
      <c r="DK435" s="14"/>
      <c r="DL435" s="14"/>
      <c r="DM435" s="14"/>
      <c r="DN435" s="14"/>
      <c r="DO435" s="14"/>
      <c r="DP435" s="14"/>
      <c r="DQ435" s="14"/>
      <c r="DR435" s="14"/>
      <c r="DS435" s="14"/>
      <c r="DT435" s="14"/>
      <c r="DU435" s="14"/>
      <c r="DV435" s="14"/>
      <c r="DW435" s="14"/>
      <c r="DX435" s="14"/>
      <c r="DY435" s="14"/>
    </row>
    <row r="436" spans="112:129" x14ac:dyDescent="0.35">
      <c r="DH436" s="14"/>
      <c r="DI436" s="14"/>
      <c r="DJ436" s="14"/>
      <c r="DK436" s="14"/>
      <c r="DL436" s="14"/>
      <c r="DM436" s="14"/>
      <c r="DN436" s="14"/>
      <c r="DO436" s="14"/>
      <c r="DP436" s="14"/>
      <c r="DQ436" s="14"/>
      <c r="DR436" s="14"/>
      <c r="DS436" s="14"/>
      <c r="DT436" s="14"/>
      <c r="DU436" s="14"/>
      <c r="DV436" s="14"/>
      <c r="DW436" s="14"/>
      <c r="DX436" s="14"/>
      <c r="DY436" s="14"/>
    </row>
    <row r="437" spans="112:129" x14ac:dyDescent="0.35">
      <c r="DH437" s="14"/>
      <c r="DI437" s="14"/>
      <c r="DJ437" s="14"/>
      <c r="DK437" s="14"/>
      <c r="DL437" s="14"/>
      <c r="DM437" s="14"/>
      <c r="DN437" s="14"/>
      <c r="DO437" s="14"/>
      <c r="DP437" s="14"/>
      <c r="DQ437" s="14"/>
      <c r="DR437" s="14"/>
      <c r="DS437" s="14"/>
      <c r="DT437" s="14"/>
      <c r="DU437" s="14"/>
      <c r="DV437" s="14"/>
      <c r="DW437" s="14"/>
      <c r="DX437" s="14"/>
      <c r="DY437" s="14"/>
    </row>
    <row r="438" spans="112:129" x14ac:dyDescent="0.35">
      <c r="DH438" s="14"/>
      <c r="DI438" s="14"/>
      <c r="DJ438" s="14"/>
      <c r="DK438" s="14"/>
      <c r="DL438" s="14"/>
      <c r="DM438" s="14"/>
      <c r="DN438" s="14"/>
      <c r="DO438" s="14"/>
      <c r="DP438" s="14"/>
      <c r="DQ438" s="14"/>
      <c r="DR438" s="14"/>
      <c r="DS438" s="14"/>
      <c r="DT438" s="14"/>
      <c r="DU438" s="14"/>
      <c r="DV438" s="14"/>
      <c r="DW438" s="14"/>
      <c r="DX438" s="14"/>
      <c r="DY438" s="14"/>
    </row>
    <row r="439" spans="112:129" x14ac:dyDescent="0.35">
      <c r="DH439" s="14"/>
      <c r="DI439" s="14"/>
      <c r="DJ439" s="14"/>
      <c r="DK439" s="14"/>
      <c r="DL439" s="14"/>
      <c r="DM439" s="14"/>
      <c r="DN439" s="14"/>
      <c r="DO439" s="14"/>
      <c r="DP439" s="14"/>
      <c r="DQ439" s="14"/>
      <c r="DR439" s="14"/>
      <c r="DS439" s="14"/>
      <c r="DT439" s="14"/>
      <c r="DU439" s="14"/>
      <c r="DV439" s="14"/>
      <c r="DW439" s="14"/>
      <c r="DX439" s="14"/>
      <c r="DY439" s="14"/>
    </row>
    <row r="440" spans="112:129" x14ac:dyDescent="0.35">
      <c r="DH440" s="14"/>
      <c r="DI440" s="14"/>
      <c r="DJ440" s="14"/>
      <c r="DK440" s="14"/>
      <c r="DL440" s="14"/>
      <c r="DM440" s="14"/>
      <c r="DN440" s="14"/>
      <c r="DO440" s="14"/>
      <c r="DP440" s="14"/>
      <c r="DQ440" s="14"/>
      <c r="DR440" s="14"/>
      <c r="DS440" s="14"/>
      <c r="DT440" s="14"/>
      <c r="DU440" s="14"/>
      <c r="DV440" s="14"/>
      <c r="DW440" s="14"/>
      <c r="DX440" s="14"/>
      <c r="DY440" s="14"/>
    </row>
    <row r="441" spans="112:129" x14ac:dyDescent="0.35">
      <c r="DH441" s="14"/>
      <c r="DI441" s="14"/>
      <c r="DJ441" s="14"/>
      <c r="DK441" s="14"/>
      <c r="DL441" s="14"/>
      <c r="DM441" s="14"/>
      <c r="DN441" s="14"/>
      <c r="DO441" s="14"/>
      <c r="DP441" s="14"/>
      <c r="DQ441" s="14"/>
      <c r="DR441" s="14"/>
      <c r="DS441" s="14"/>
      <c r="DT441" s="14"/>
      <c r="DU441" s="14"/>
      <c r="DV441" s="14"/>
      <c r="DW441" s="14"/>
      <c r="DX441" s="14"/>
      <c r="DY441" s="14"/>
    </row>
    <row r="442" spans="112:129" x14ac:dyDescent="0.35">
      <c r="DH442" s="14"/>
      <c r="DI442" s="14"/>
      <c r="DJ442" s="14"/>
      <c r="DK442" s="14"/>
      <c r="DL442" s="14"/>
      <c r="DM442" s="14"/>
      <c r="DN442" s="14"/>
      <c r="DO442" s="14"/>
      <c r="DP442" s="14"/>
      <c r="DQ442" s="14"/>
      <c r="DR442" s="14"/>
      <c r="DS442" s="14"/>
      <c r="DT442" s="14"/>
      <c r="DU442" s="14"/>
      <c r="DV442" s="14"/>
      <c r="DW442" s="14"/>
      <c r="DX442" s="14"/>
      <c r="DY442" s="14"/>
    </row>
    <row r="443" spans="112:129" x14ac:dyDescent="0.35">
      <c r="DH443" s="14"/>
      <c r="DI443" s="14"/>
      <c r="DJ443" s="14"/>
      <c r="DK443" s="14"/>
      <c r="DL443" s="14"/>
      <c r="DM443" s="14"/>
      <c r="DN443" s="14"/>
      <c r="DO443" s="14"/>
      <c r="DP443" s="14"/>
      <c r="DQ443" s="14"/>
      <c r="DR443" s="14"/>
      <c r="DS443" s="14"/>
      <c r="DT443" s="14"/>
      <c r="DU443" s="14"/>
      <c r="DV443" s="14"/>
      <c r="DW443" s="14"/>
      <c r="DX443" s="14"/>
      <c r="DY443" s="14"/>
    </row>
    <row r="444" spans="112:129" x14ac:dyDescent="0.35">
      <c r="DH444" s="14"/>
      <c r="DI444" s="14"/>
      <c r="DJ444" s="14"/>
      <c r="DK444" s="14"/>
      <c r="DL444" s="14"/>
      <c r="DM444" s="14"/>
      <c r="DN444" s="14"/>
      <c r="DO444" s="14"/>
      <c r="DP444" s="14"/>
      <c r="DQ444" s="14"/>
      <c r="DR444" s="14"/>
      <c r="DS444" s="14"/>
      <c r="DT444" s="14"/>
      <c r="DU444" s="14"/>
      <c r="DV444" s="14"/>
      <c r="DW444" s="14"/>
      <c r="DX444" s="14"/>
      <c r="DY444" s="14"/>
    </row>
    <row r="445" spans="112:129" x14ac:dyDescent="0.35">
      <c r="DH445" s="14"/>
      <c r="DI445" s="14"/>
      <c r="DJ445" s="14"/>
      <c r="DK445" s="14"/>
      <c r="DL445" s="14"/>
      <c r="DM445" s="14"/>
      <c r="DN445" s="14"/>
      <c r="DO445" s="14"/>
      <c r="DP445" s="14"/>
      <c r="DQ445" s="14"/>
      <c r="DR445" s="14"/>
      <c r="DS445" s="14"/>
      <c r="DT445" s="14"/>
      <c r="DU445" s="14"/>
      <c r="DV445" s="14"/>
      <c r="DW445" s="14"/>
      <c r="DX445" s="14"/>
      <c r="DY445" s="14"/>
    </row>
    <row r="446" spans="112:129" x14ac:dyDescent="0.35">
      <c r="DH446" s="14"/>
      <c r="DI446" s="14"/>
      <c r="DJ446" s="14"/>
      <c r="DK446" s="14"/>
      <c r="DL446" s="14"/>
      <c r="DM446" s="14"/>
      <c r="DN446" s="14"/>
      <c r="DO446" s="14"/>
      <c r="DP446" s="14"/>
      <c r="DQ446" s="14"/>
      <c r="DR446" s="14"/>
      <c r="DS446" s="14"/>
      <c r="DT446" s="14"/>
      <c r="DU446" s="14"/>
      <c r="DV446" s="14"/>
      <c r="DW446" s="14"/>
      <c r="DX446" s="14"/>
      <c r="DY446" s="14"/>
    </row>
    <row r="447" spans="112:129" x14ac:dyDescent="0.35">
      <c r="DH447" s="14"/>
      <c r="DI447" s="14"/>
      <c r="DJ447" s="14"/>
      <c r="DK447" s="14"/>
      <c r="DL447" s="14"/>
      <c r="DM447" s="14"/>
      <c r="DN447" s="14"/>
      <c r="DO447" s="14"/>
      <c r="DP447" s="14"/>
      <c r="DQ447" s="14"/>
      <c r="DR447" s="14"/>
      <c r="DS447" s="14"/>
      <c r="DT447" s="14"/>
      <c r="DU447" s="14"/>
      <c r="DV447" s="14"/>
      <c r="DW447" s="14"/>
      <c r="DX447" s="14"/>
      <c r="DY447" s="14"/>
    </row>
    <row r="448" spans="112:129" x14ac:dyDescent="0.35">
      <c r="DH448" s="14"/>
      <c r="DI448" s="14"/>
      <c r="DJ448" s="14"/>
      <c r="DK448" s="14"/>
      <c r="DL448" s="14"/>
      <c r="DM448" s="14"/>
      <c r="DN448" s="14"/>
      <c r="DO448" s="14"/>
      <c r="DP448" s="14"/>
      <c r="DQ448" s="14"/>
      <c r="DR448" s="14"/>
      <c r="DS448" s="14"/>
      <c r="DT448" s="14"/>
      <c r="DU448" s="14"/>
      <c r="DV448" s="14"/>
      <c r="DW448" s="14"/>
      <c r="DX448" s="14"/>
      <c r="DY448" s="14"/>
    </row>
    <row r="449" spans="112:129" x14ac:dyDescent="0.35">
      <c r="DH449" s="14"/>
      <c r="DI449" s="14"/>
      <c r="DJ449" s="14"/>
      <c r="DK449" s="14"/>
      <c r="DL449" s="14"/>
      <c r="DM449" s="14"/>
      <c r="DN449" s="14"/>
      <c r="DO449" s="14"/>
      <c r="DP449" s="14"/>
      <c r="DQ449" s="14"/>
      <c r="DR449" s="14"/>
      <c r="DS449" s="14"/>
      <c r="DT449" s="14"/>
      <c r="DU449" s="14"/>
      <c r="DV449" s="14"/>
      <c r="DW449" s="14"/>
      <c r="DX449" s="14"/>
      <c r="DY449" s="14"/>
    </row>
    <row r="450" spans="112:129" x14ac:dyDescent="0.35">
      <c r="DH450" s="14"/>
      <c r="DI450" s="14"/>
      <c r="DJ450" s="14"/>
      <c r="DK450" s="14"/>
      <c r="DL450" s="14"/>
      <c r="DM450" s="14"/>
      <c r="DN450" s="14"/>
      <c r="DO450" s="14"/>
      <c r="DP450" s="14"/>
      <c r="DQ450" s="14"/>
      <c r="DR450" s="14"/>
      <c r="DS450" s="14"/>
      <c r="DT450" s="14"/>
      <c r="DU450" s="14"/>
      <c r="DV450" s="14"/>
      <c r="DW450" s="14"/>
      <c r="DX450" s="14"/>
      <c r="DY450" s="14"/>
    </row>
    <row r="451" spans="112:129" x14ac:dyDescent="0.35">
      <c r="DH451" s="14"/>
      <c r="DI451" s="14"/>
      <c r="DJ451" s="14"/>
      <c r="DK451" s="14"/>
      <c r="DL451" s="14"/>
      <c r="DM451" s="14"/>
      <c r="DN451" s="14"/>
      <c r="DO451" s="14"/>
      <c r="DP451" s="14"/>
      <c r="DQ451" s="14"/>
      <c r="DR451" s="14"/>
      <c r="DS451" s="14"/>
      <c r="DT451" s="14"/>
      <c r="DU451" s="14"/>
      <c r="DV451" s="14"/>
      <c r="DW451" s="14"/>
      <c r="DX451" s="14"/>
      <c r="DY451" s="14"/>
    </row>
    <row r="452" spans="112:129" x14ac:dyDescent="0.35">
      <c r="DH452" s="14"/>
      <c r="DI452" s="14"/>
      <c r="DJ452" s="14"/>
      <c r="DK452" s="14"/>
      <c r="DL452" s="14"/>
      <c r="DM452" s="14"/>
      <c r="DN452" s="14"/>
      <c r="DO452" s="14"/>
      <c r="DP452" s="14"/>
      <c r="DQ452" s="14"/>
      <c r="DR452" s="14"/>
      <c r="DS452" s="14"/>
      <c r="DT452" s="14"/>
      <c r="DU452" s="14"/>
      <c r="DV452" s="14"/>
      <c r="DW452" s="14"/>
      <c r="DX452" s="14"/>
      <c r="DY452" s="14"/>
    </row>
    <row r="453" spans="112:129" x14ac:dyDescent="0.35">
      <c r="DH453" s="14"/>
      <c r="DI453" s="14"/>
      <c r="DJ453" s="14"/>
      <c r="DK453" s="14"/>
      <c r="DL453" s="14"/>
      <c r="DM453" s="14"/>
      <c r="DN453" s="14"/>
      <c r="DO453" s="14"/>
      <c r="DP453" s="14"/>
      <c r="DQ453" s="14"/>
      <c r="DR453" s="14"/>
      <c r="DS453" s="14"/>
      <c r="DT453" s="14"/>
      <c r="DU453" s="14"/>
      <c r="DV453" s="14"/>
      <c r="DW453" s="14"/>
      <c r="DX453" s="14"/>
      <c r="DY453" s="14"/>
    </row>
    <row r="454" spans="112:129" x14ac:dyDescent="0.35">
      <c r="DH454" s="14"/>
      <c r="DI454" s="14"/>
      <c r="DJ454" s="14"/>
      <c r="DK454" s="14"/>
      <c r="DL454" s="14"/>
      <c r="DM454" s="14"/>
      <c r="DN454" s="14"/>
      <c r="DO454" s="14"/>
      <c r="DP454" s="14"/>
      <c r="DQ454" s="14"/>
      <c r="DR454" s="14"/>
      <c r="DS454" s="14"/>
      <c r="DT454" s="14"/>
      <c r="DU454" s="14"/>
      <c r="DV454" s="14"/>
      <c r="DW454" s="14"/>
      <c r="DX454" s="14"/>
      <c r="DY454" s="14"/>
    </row>
    <row r="455" spans="112:129" x14ac:dyDescent="0.35">
      <c r="DH455" s="14"/>
      <c r="DI455" s="14"/>
      <c r="DJ455" s="14"/>
      <c r="DK455" s="14"/>
      <c r="DL455" s="14"/>
      <c r="DM455" s="14"/>
      <c r="DN455" s="14"/>
      <c r="DO455" s="14"/>
      <c r="DP455" s="14"/>
      <c r="DQ455" s="14"/>
      <c r="DR455" s="14"/>
      <c r="DS455" s="14"/>
      <c r="DT455" s="14"/>
      <c r="DU455" s="14"/>
      <c r="DV455" s="14"/>
      <c r="DW455" s="14"/>
      <c r="DX455" s="14"/>
      <c r="DY455" s="14"/>
    </row>
    <row r="456" spans="112:129" x14ac:dyDescent="0.35">
      <c r="DH456" s="14"/>
      <c r="DI456" s="14"/>
      <c r="DJ456" s="14"/>
      <c r="DK456" s="14"/>
      <c r="DL456" s="14"/>
      <c r="DM456" s="14"/>
      <c r="DN456" s="14"/>
      <c r="DO456" s="14"/>
      <c r="DP456" s="14"/>
      <c r="DQ456" s="14"/>
      <c r="DR456" s="14"/>
      <c r="DS456" s="14"/>
      <c r="DT456" s="14"/>
      <c r="DU456" s="14"/>
      <c r="DV456" s="14"/>
      <c r="DW456" s="14"/>
      <c r="DX456" s="14"/>
      <c r="DY456" s="14"/>
    </row>
    <row r="457" spans="112:129" x14ac:dyDescent="0.35">
      <c r="DH457" s="14"/>
      <c r="DI457" s="14"/>
      <c r="DJ457" s="14"/>
      <c r="DK457" s="14"/>
      <c r="DL457" s="14"/>
      <c r="DM457" s="14"/>
      <c r="DN457" s="14"/>
      <c r="DO457" s="14"/>
      <c r="DP457" s="14"/>
      <c r="DQ457" s="14"/>
      <c r="DR457" s="14"/>
      <c r="DS457" s="14"/>
      <c r="DT457" s="14"/>
      <c r="DU457" s="14"/>
      <c r="DV457" s="14"/>
      <c r="DW457" s="14"/>
      <c r="DX457" s="14"/>
      <c r="DY457" s="14"/>
    </row>
    <row r="458" spans="112:129" x14ac:dyDescent="0.35">
      <c r="DH458" s="14"/>
      <c r="DI458" s="14"/>
      <c r="DJ458" s="14"/>
      <c r="DK458" s="14"/>
      <c r="DL458" s="14"/>
      <c r="DM458" s="14"/>
      <c r="DN458" s="14"/>
      <c r="DO458" s="14"/>
      <c r="DP458" s="14"/>
      <c r="DQ458" s="14"/>
      <c r="DR458" s="14"/>
      <c r="DS458" s="14"/>
      <c r="DT458" s="14"/>
      <c r="DU458" s="14"/>
      <c r="DV458" s="14"/>
      <c r="DW458" s="14"/>
      <c r="DX458" s="14"/>
      <c r="DY458" s="14"/>
    </row>
    <row r="459" spans="112:129" x14ac:dyDescent="0.35">
      <c r="DH459" s="14"/>
      <c r="DI459" s="14"/>
      <c r="DJ459" s="14"/>
      <c r="DK459" s="14"/>
      <c r="DL459" s="14"/>
      <c r="DM459" s="14"/>
      <c r="DN459" s="14"/>
      <c r="DO459" s="14"/>
      <c r="DP459" s="14"/>
      <c r="DQ459" s="14"/>
      <c r="DR459" s="14"/>
      <c r="DS459" s="14"/>
      <c r="DT459" s="14"/>
      <c r="DU459" s="14"/>
      <c r="DV459" s="14"/>
      <c r="DW459" s="14"/>
      <c r="DX459" s="14"/>
      <c r="DY459" s="14"/>
    </row>
    <row r="460" spans="112:129" x14ac:dyDescent="0.35">
      <c r="DH460" s="14"/>
      <c r="DI460" s="14"/>
      <c r="DJ460" s="14"/>
      <c r="DK460" s="14"/>
      <c r="DL460" s="14"/>
      <c r="DM460" s="14"/>
      <c r="DN460" s="14"/>
      <c r="DO460" s="14"/>
      <c r="DP460" s="14"/>
      <c r="DQ460" s="14"/>
      <c r="DR460" s="14"/>
      <c r="DS460" s="14"/>
      <c r="DT460" s="14"/>
      <c r="DU460" s="14"/>
      <c r="DV460" s="14"/>
      <c r="DW460" s="14"/>
      <c r="DX460" s="14"/>
      <c r="DY460" s="14"/>
    </row>
    <row r="461" spans="112:129" x14ac:dyDescent="0.35">
      <c r="DH461" s="14"/>
      <c r="DI461" s="14"/>
      <c r="DJ461" s="14"/>
      <c r="DK461" s="14"/>
      <c r="DL461" s="14"/>
      <c r="DM461" s="14"/>
      <c r="DN461" s="14"/>
      <c r="DO461" s="14"/>
      <c r="DP461" s="14"/>
      <c r="DQ461" s="14"/>
      <c r="DR461" s="14"/>
      <c r="DS461" s="14"/>
      <c r="DT461" s="14"/>
      <c r="DU461" s="14"/>
      <c r="DV461" s="14"/>
      <c r="DW461" s="14"/>
      <c r="DX461" s="14"/>
      <c r="DY461" s="14"/>
    </row>
    <row r="462" spans="112:129" x14ac:dyDescent="0.35">
      <c r="DH462" s="14"/>
      <c r="DI462" s="14"/>
      <c r="DJ462" s="14"/>
      <c r="DK462" s="14"/>
      <c r="DL462" s="14"/>
      <c r="DM462" s="14"/>
      <c r="DN462" s="14"/>
      <c r="DO462" s="14"/>
      <c r="DP462" s="14"/>
      <c r="DQ462" s="14"/>
      <c r="DR462" s="14"/>
      <c r="DS462" s="14"/>
      <c r="DT462" s="14"/>
      <c r="DU462" s="14"/>
      <c r="DV462" s="14"/>
      <c r="DW462" s="14"/>
      <c r="DX462" s="14"/>
      <c r="DY462" s="14"/>
    </row>
    <row r="463" spans="112:129" x14ac:dyDescent="0.35">
      <c r="DH463" s="14"/>
      <c r="DI463" s="14"/>
      <c r="DJ463" s="14"/>
      <c r="DK463" s="14"/>
      <c r="DL463" s="14"/>
      <c r="DM463" s="14"/>
      <c r="DN463" s="14"/>
      <c r="DO463" s="14"/>
      <c r="DP463" s="14"/>
      <c r="DQ463" s="14"/>
      <c r="DR463" s="14"/>
      <c r="DS463" s="14"/>
      <c r="DT463" s="14"/>
      <c r="DU463" s="14"/>
      <c r="DV463" s="14"/>
      <c r="DW463" s="14"/>
      <c r="DX463" s="14"/>
      <c r="DY463" s="14"/>
    </row>
    <row r="464" spans="112:129" x14ac:dyDescent="0.35">
      <c r="DH464" s="14"/>
      <c r="DI464" s="14"/>
      <c r="DJ464" s="14"/>
      <c r="DK464" s="14"/>
      <c r="DL464" s="14"/>
      <c r="DM464" s="14"/>
      <c r="DN464" s="14"/>
      <c r="DO464" s="14"/>
      <c r="DP464" s="14"/>
      <c r="DQ464" s="14"/>
      <c r="DR464" s="14"/>
      <c r="DS464" s="14"/>
      <c r="DT464" s="14"/>
      <c r="DU464" s="14"/>
      <c r="DV464" s="14"/>
      <c r="DW464" s="14"/>
      <c r="DX464" s="14"/>
      <c r="DY464" s="14"/>
    </row>
    <row r="465" spans="112:129" x14ac:dyDescent="0.35">
      <c r="DH465" s="14"/>
      <c r="DI465" s="14"/>
      <c r="DJ465" s="14"/>
      <c r="DK465" s="14"/>
      <c r="DL465" s="14"/>
      <c r="DM465" s="14"/>
      <c r="DN465" s="14"/>
      <c r="DO465" s="14"/>
      <c r="DP465" s="14"/>
      <c r="DQ465" s="14"/>
      <c r="DR465" s="14"/>
      <c r="DS465" s="14"/>
      <c r="DT465" s="14"/>
      <c r="DU465" s="14"/>
      <c r="DV465" s="14"/>
      <c r="DW465" s="14"/>
      <c r="DX465" s="14"/>
      <c r="DY465" s="14"/>
    </row>
    <row r="466" spans="112:129" x14ac:dyDescent="0.35">
      <c r="DH466" s="14"/>
      <c r="DI466" s="14"/>
      <c r="DJ466" s="14"/>
      <c r="DK466" s="14"/>
      <c r="DL466" s="14"/>
      <c r="DM466" s="14"/>
      <c r="DN466" s="14"/>
      <c r="DO466" s="14"/>
      <c r="DP466" s="14"/>
      <c r="DQ466" s="14"/>
      <c r="DR466" s="14"/>
      <c r="DS466" s="14"/>
      <c r="DT466" s="14"/>
      <c r="DU466" s="14"/>
      <c r="DV466" s="14"/>
      <c r="DW466" s="14"/>
      <c r="DX466" s="14"/>
      <c r="DY466" s="14"/>
    </row>
    <row r="467" spans="112:129" x14ac:dyDescent="0.35">
      <c r="DH467" s="14"/>
      <c r="DI467" s="14"/>
      <c r="DJ467" s="14"/>
      <c r="DK467" s="14"/>
      <c r="DL467" s="14"/>
      <c r="DM467" s="14"/>
      <c r="DN467" s="14"/>
      <c r="DO467" s="14"/>
      <c r="DP467" s="14"/>
      <c r="DQ467" s="14"/>
      <c r="DR467" s="14"/>
      <c r="DS467" s="14"/>
      <c r="DT467" s="14"/>
      <c r="DU467" s="14"/>
      <c r="DV467" s="14"/>
      <c r="DW467" s="14"/>
      <c r="DX467" s="14"/>
      <c r="DY467" s="14"/>
    </row>
    <row r="468" spans="112:129" x14ac:dyDescent="0.35">
      <c r="DH468" s="14"/>
      <c r="DI468" s="14"/>
      <c r="DJ468" s="14"/>
      <c r="DK468" s="14"/>
      <c r="DL468" s="14"/>
      <c r="DM468" s="14"/>
      <c r="DN468" s="14"/>
      <c r="DO468" s="14"/>
      <c r="DP468" s="14"/>
      <c r="DQ468" s="14"/>
      <c r="DR468" s="14"/>
      <c r="DS468" s="14"/>
      <c r="DT468" s="14"/>
      <c r="DU468" s="14"/>
      <c r="DV468" s="14"/>
      <c r="DW468" s="14"/>
      <c r="DX468" s="14"/>
      <c r="DY468" s="14"/>
    </row>
    <row r="469" spans="112:129" x14ac:dyDescent="0.35">
      <c r="DH469" s="14"/>
      <c r="DI469" s="14"/>
      <c r="DJ469" s="14"/>
      <c r="DK469" s="14"/>
      <c r="DL469" s="14"/>
      <c r="DM469" s="14"/>
      <c r="DN469" s="14"/>
      <c r="DO469" s="14"/>
      <c r="DP469" s="14"/>
      <c r="DQ469" s="14"/>
      <c r="DR469" s="14"/>
      <c r="DS469" s="14"/>
      <c r="DT469" s="14"/>
      <c r="DU469" s="14"/>
      <c r="DV469" s="14"/>
      <c r="DW469" s="14"/>
      <c r="DX469" s="14"/>
      <c r="DY469" s="14"/>
    </row>
    <row r="470" spans="112:129" x14ac:dyDescent="0.35">
      <c r="DH470" s="14"/>
      <c r="DI470" s="14"/>
      <c r="DJ470" s="14"/>
      <c r="DK470" s="14"/>
      <c r="DL470" s="14"/>
      <c r="DM470" s="14"/>
      <c r="DN470" s="14"/>
      <c r="DO470" s="14"/>
      <c r="DP470" s="14"/>
      <c r="DQ470" s="14"/>
      <c r="DR470" s="14"/>
      <c r="DS470" s="14"/>
      <c r="DT470" s="14"/>
      <c r="DU470" s="14"/>
      <c r="DV470" s="14"/>
      <c r="DW470" s="14"/>
      <c r="DX470" s="14"/>
      <c r="DY470" s="14"/>
    </row>
    <row r="471" spans="112:129" x14ac:dyDescent="0.35">
      <c r="DH471" s="14"/>
      <c r="DI471" s="14"/>
      <c r="DJ471" s="14"/>
      <c r="DK471" s="14"/>
      <c r="DL471" s="14"/>
      <c r="DM471" s="14"/>
      <c r="DN471" s="14"/>
      <c r="DO471" s="14"/>
      <c r="DP471" s="14"/>
      <c r="DQ471" s="14"/>
      <c r="DR471" s="14"/>
      <c r="DS471" s="14"/>
      <c r="DT471" s="14"/>
      <c r="DU471" s="14"/>
      <c r="DV471" s="14"/>
      <c r="DW471" s="14"/>
      <c r="DX471" s="14"/>
      <c r="DY471" s="14"/>
    </row>
    <row r="472" spans="112:129" x14ac:dyDescent="0.35">
      <c r="DH472" s="14"/>
      <c r="DI472" s="14"/>
      <c r="DJ472" s="14"/>
      <c r="DK472" s="14"/>
      <c r="DL472" s="14"/>
      <c r="DM472" s="14"/>
      <c r="DN472" s="14"/>
      <c r="DO472" s="14"/>
      <c r="DP472" s="14"/>
      <c r="DQ472" s="14"/>
      <c r="DR472" s="14"/>
      <c r="DS472" s="14"/>
      <c r="DT472" s="14"/>
      <c r="DU472" s="14"/>
      <c r="DV472" s="14"/>
      <c r="DW472" s="14"/>
      <c r="DX472" s="14"/>
      <c r="DY472" s="14"/>
    </row>
    <row r="473" spans="112:129" x14ac:dyDescent="0.35">
      <c r="DH473" s="14"/>
      <c r="DI473" s="14"/>
      <c r="DJ473" s="14"/>
      <c r="DK473" s="14"/>
      <c r="DL473" s="14"/>
      <c r="DM473" s="14"/>
      <c r="DN473" s="14"/>
      <c r="DO473" s="14"/>
      <c r="DP473" s="14"/>
      <c r="DQ473" s="14"/>
      <c r="DR473" s="14"/>
      <c r="DS473" s="14"/>
      <c r="DT473" s="14"/>
      <c r="DU473" s="14"/>
      <c r="DV473" s="14"/>
      <c r="DW473" s="14"/>
      <c r="DX473" s="14"/>
      <c r="DY473" s="14"/>
    </row>
    <row r="474" spans="112:129" x14ac:dyDescent="0.35">
      <c r="DH474" s="14"/>
      <c r="DI474" s="14"/>
      <c r="DJ474" s="14"/>
      <c r="DK474" s="14"/>
      <c r="DL474" s="14"/>
      <c r="DM474" s="14"/>
      <c r="DN474" s="14"/>
      <c r="DO474" s="14"/>
      <c r="DP474" s="14"/>
      <c r="DQ474" s="14"/>
      <c r="DR474" s="14"/>
      <c r="DS474" s="14"/>
      <c r="DT474" s="14"/>
      <c r="DU474" s="14"/>
      <c r="DV474" s="14"/>
      <c r="DW474" s="14"/>
      <c r="DX474" s="14"/>
      <c r="DY474" s="14"/>
    </row>
    <row r="475" spans="112:129" x14ac:dyDescent="0.35">
      <c r="DH475" s="14"/>
      <c r="DI475" s="14"/>
      <c r="DJ475" s="14"/>
      <c r="DK475" s="14"/>
      <c r="DL475" s="14"/>
      <c r="DM475" s="14"/>
      <c r="DN475" s="14"/>
      <c r="DO475" s="14"/>
      <c r="DP475" s="14"/>
      <c r="DQ475" s="14"/>
      <c r="DR475" s="14"/>
      <c r="DS475" s="14"/>
      <c r="DT475" s="14"/>
      <c r="DU475" s="14"/>
      <c r="DV475" s="14"/>
      <c r="DW475" s="14"/>
      <c r="DX475" s="14"/>
      <c r="DY475" s="14"/>
    </row>
    <row r="476" spans="112:129" x14ac:dyDescent="0.35">
      <c r="DH476" s="14"/>
      <c r="DI476" s="14"/>
      <c r="DJ476" s="14"/>
      <c r="DK476" s="14"/>
      <c r="DL476" s="14"/>
      <c r="DM476" s="14"/>
      <c r="DN476" s="14"/>
      <c r="DO476" s="14"/>
      <c r="DP476" s="14"/>
      <c r="DQ476" s="14"/>
      <c r="DR476" s="14"/>
      <c r="DS476" s="14"/>
      <c r="DT476" s="14"/>
      <c r="DU476" s="14"/>
      <c r="DV476" s="14"/>
      <c r="DW476" s="14"/>
      <c r="DX476" s="14"/>
      <c r="DY476" s="14"/>
    </row>
    <row r="477" spans="112:129" x14ac:dyDescent="0.35">
      <c r="DH477" s="14"/>
      <c r="DI477" s="14"/>
      <c r="DJ477" s="14"/>
      <c r="DK477" s="14"/>
      <c r="DL477" s="14"/>
      <c r="DM477" s="14"/>
      <c r="DN477" s="14"/>
      <c r="DO477" s="14"/>
      <c r="DP477" s="14"/>
      <c r="DQ477" s="14"/>
      <c r="DR477" s="14"/>
      <c r="DS477" s="14"/>
      <c r="DT477" s="14"/>
      <c r="DU477" s="14"/>
      <c r="DV477" s="14"/>
      <c r="DW477" s="14"/>
      <c r="DX477" s="14"/>
      <c r="DY477" s="14"/>
    </row>
    <row r="478" spans="112:129" x14ac:dyDescent="0.35">
      <c r="DH478" s="14"/>
      <c r="DI478" s="14"/>
      <c r="DJ478" s="14"/>
      <c r="DK478" s="14"/>
      <c r="DL478" s="14"/>
      <c r="DM478" s="14"/>
      <c r="DN478" s="14"/>
      <c r="DO478" s="14"/>
      <c r="DP478" s="14"/>
      <c r="DQ478" s="14"/>
      <c r="DR478" s="14"/>
      <c r="DS478" s="14"/>
      <c r="DT478" s="14"/>
      <c r="DU478" s="14"/>
      <c r="DV478" s="14"/>
      <c r="DW478" s="14"/>
      <c r="DX478" s="14"/>
      <c r="DY478" s="14"/>
    </row>
    <row r="479" spans="112:129" x14ac:dyDescent="0.35">
      <c r="DH479" s="14"/>
      <c r="DI479" s="14"/>
      <c r="DJ479" s="14"/>
      <c r="DK479" s="14"/>
      <c r="DL479" s="14"/>
      <c r="DM479" s="14"/>
      <c r="DN479" s="14"/>
      <c r="DO479" s="14"/>
      <c r="DP479" s="14"/>
      <c r="DQ479" s="14"/>
      <c r="DR479" s="14"/>
      <c r="DS479" s="14"/>
      <c r="DT479" s="14"/>
      <c r="DU479" s="14"/>
      <c r="DV479" s="14"/>
      <c r="DW479" s="14"/>
      <c r="DX479" s="14"/>
      <c r="DY479" s="14"/>
    </row>
    <row r="480" spans="112:129" x14ac:dyDescent="0.35">
      <c r="DH480" s="14"/>
      <c r="DI480" s="14"/>
      <c r="DJ480" s="14"/>
      <c r="DK480" s="14"/>
      <c r="DL480" s="14"/>
      <c r="DM480" s="14"/>
      <c r="DN480" s="14"/>
      <c r="DO480" s="14"/>
      <c r="DP480" s="14"/>
      <c r="DQ480" s="14"/>
      <c r="DR480" s="14"/>
      <c r="DS480" s="14"/>
      <c r="DT480" s="14"/>
      <c r="DU480" s="14"/>
      <c r="DV480" s="14"/>
      <c r="DW480" s="14"/>
      <c r="DX480" s="14"/>
      <c r="DY480" s="14"/>
    </row>
    <row r="481" spans="112:129" x14ac:dyDescent="0.35">
      <c r="DH481" s="14"/>
      <c r="DI481" s="14"/>
      <c r="DJ481" s="14"/>
      <c r="DK481" s="14"/>
      <c r="DL481" s="14"/>
      <c r="DM481" s="14"/>
      <c r="DN481" s="14"/>
      <c r="DO481" s="14"/>
      <c r="DP481" s="14"/>
      <c r="DQ481" s="14"/>
      <c r="DR481" s="14"/>
      <c r="DS481" s="14"/>
      <c r="DT481" s="14"/>
      <c r="DU481" s="14"/>
      <c r="DV481" s="14"/>
      <c r="DW481" s="14"/>
      <c r="DX481" s="14"/>
      <c r="DY481" s="14"/>
    </row>
    <row r="482" spans="112:129" x14ac:dyDescent="0.35">
      <c r="DH482" s="14"/>
      <c r="DI482" s="14"/>
      <c r="DJ482" s="14"/>
      <c r="DK482" s="14"/>
      <c r="DL482" s="14"/>
      <c r="DM482" s="14"/>
      <c r="DN482" s="14"/>
      <c r="DO482" s="14"/>
      <c r="DP482" s="14"/>
      <c r="DQ482" s="14"/>
      <c r="DR482" s="14"/>
      <c r="DS482" s="14"/>
      <c r="DT482" s="14"/>
      <c r="DU482" s="14"/>
      <c r="DV482" s="14"/>
      <c r="DW482" s="14"/>
      <c r="DX482" s="14"/>
      <c r="DY482" s="14"/>
    </row>
    <row r="483" spans="112:129" x14ac:dyDescent="0.35">
      <c r="DH483" s="14"/>
      <c r="DI483" s="14"/>
      <c r="DJ483" s="14"/>
      <c r="DK483" s="14"/>
      <c r="DL483" s="14"/>
      <c r="DM483" s="14"/>
      <c r="DN483" s="14"/>
      <c r="DO483" s="14"/>
      <c r="DP483" s="14"/>
      <c r="DQ483" s="14"/>
      <c r="DR483" s="14"/>
      <c r="DS483" s="14"/>
      <c r="DT483" s="14"/>
      <c r="DU483" s="14"/>
      <c r="DV483" s="14"/>
      <c r="DW483" s="14"/>
      <c r="DX483" s="14"/>
      <c r="DY483" s="14"/>
    </row>
    <row r="484" spans="112:129" x14ac:dyDescent="0.35">
      <c r="DH484" s="14"/>
      <c r="DI484" s="14"/>
      <c r="DJ484" s="14"/>
      <c r="DK484" s="14"/>
      <c r="DL484" s="14"/>
      <c r="DM484" s="14"/>
      <c r="DN484" s="14"/>
      <c r="DO484" s="14"/>
      <c r="DP484" s="14"/>
      <c r="DQ484" s="14"/>
      <c r="DR484" s="14"/>
      <c r="DS484" s="14"/>
      <c r="DT484" s="14"/>
      <c r="DU484" s="14"/>
      <c r="DV484" s="14"/>
      <c r="DW484" s="14"/>
      <c r="DX484" s="14"/>
      <c r="DY484" s="14"/>
    </row>
    <row r="485" spans="112:129" x14ac:dyDescent="0.35">
      <c r="DH485" s="14"/>
      <c r="DI485" s="14"/>
      <c r="DJ485" s="14"/>
      <c r="DK485" s="14"/>
      <c r="DL485" s="14"/>
      <c r="DM485" s="14"/>
      <c r="DN485" s="14"/>
      <c r="DO485" s="14"/>
      <c r="DP485" s="14"/>
      <c r="DQ485" s="14"/>
      <c r="DR485" s="14"/>
      <c r="DS485" s="14"/>
      <c r="DT485" s="14"/>
      <c r="DU485" s="14"/>
      <c r="DV485" s="14"/>
      <c r="DW485" s="14"/>
      <c r="DX485" s="14"/>
      <c r="DY485" s="14"/>
    </row>
    <row r="486" spans="112:129" x14ac:dyDescent="0.35">
      <c r="DH486" s="14"/>
      <c r="DI486" s="14"/>
      <c r="DJ486" s="14"/>
      <c r="DK486" s="14"/>
      <c r="DL486" s="14"/>
      <c r="DM486" s="14"/>
      <c r="DN486" s="14"/>
      <c r="DO486" s="14"/>
      <c r="DP486" s="14"/>
      <c r="DQ486" s="14"/>
      <c r="DR486" s="14"/>
      <c r="DS486" s="14"/>
      <c r="DT486" s="14"/>
      <c r="DU486" s="14"/>
      <c r="DV486" s="14"/>
      <c r="DW486" s="14"/>
      <c r="DX486" s="14"/>
      <c r="DY486" s="14"/>
    </row>
    <row r="487" spans="112:129" x14ac:dyDescent="0.35">
      <c r="DH487" s="14"/>
      <c r="DI487" s="14"/>
      <c r="DJ487" s="14"/>
      <c r="DK487" s="14"/>
      <c r="DL487" s="14"/>
      <c r="DM487" s="14"/>
      <c r="DN487" s="14"/>
      <c r="DO487" s="14"/>
      <c r="DP487" s="14"/>
      <c r="DQ487" s="14"/>
      <c r="DR487" s="14"/>
      <c r="DS487" s="14"/>
      <c r="DT487" s="14"/>
      <c r="DU487" s="14"/>
      <c r="DV487" s="14"/>
      <c r="DW487" s="14"/>
      <c r="DX487" s="14"/>
      <c r="DY487" s="14"/>
    </row>
    <row r="488" spans="112:129" x14ac:dyDescent="0.35">
      <c r="DH488" s="14"/>
      <c r="DI488" s="14"/>
      <c r="DJ488" s="14"/>
      <c r="DK488" s="14"/>
      <c r="DL488" s="14"/>
      <c r="DM488" s="14"/>
      <c r="DN488" s="14"/>
      <c r="DO488" s="14"/>
      <c r="DP488" s="14"/>
      <c r="DQ488" s="14"/>
      <c r="DR488" s="14"/>
      <c r="DS488" s="14"/>
      <c r="DT488" s="14"/>
      <c r="DU488" s="14"/>
      <c r="DV488" s="14"/>
      <c r="DW488" s="14"/>
      <c r="DX488" s="14"/>
      <c r="DY488" s="14"/>
    </row>
    <row r="489" spans="112:129" x14ac:dyDescent="0.35">
      <c r="DH489" s="14"/>
      <c r="DI489" s="14"/>
      <c r="DJ489" s="14"/>
      <c r="DK489" s="14"/>
      <c r="DL489" s="14"/>
      <c r="DM489" s="14"/>
      <c r="DN489" s="14"/>
      <c r="DO489" s="14"/>
      <c r="DP489" s="14"/>
      <c r="DQ489" s="14"/>
      <c r="DR489" s="14"/>
      <c r="DS489" s="14"/>
      <c r="DT489" s="14"/>
      <c r="DU489" s="14"/>
      <c r="DV489" s="14"/>
      <c r="DW489" s="14"/>
      <c r="DX489" s="14"/>
      <c r="DY489" s="14"/>
    </row>
    <row r="490" spans="112:129" x14ac:dyDescent="0.35">
      <c r="DH490" s="14"/>
      <c r="DI490" s="14"/>
      <c r="DJ490" s="14"/>
      <c r="DK490" s="14"/>
      <c r="DL490" s="14"/>
      <c r="DM490" s="14"/>
      <c r="DN490" s="14"/>
      <c r="DO490" s="14"/>
      <c r="DP490" s="14"/>
      <c r="DQ490" s="14"/>
      <c r="DR490" s="14"/>
      <c r="DS490" s="14"/>
      <c r="DT490" s="14"/>
      <c r="DU490" s="14"/>
      <c r="DV490" s="14"/>
      <c r="DW490" s="14"/>
      <c r="DX490" s="14"/>
      <c r="DY490" s="14"/>
    </row>
    <row r="491" spans="112:129" x14ac:dyDescent="0.35">
      <c r="DH491" s="14"/>
      <c r="DI491" s="14"/>
      <c r="DJ491" s="14"/>
      <c r="DK491" s="14"/>
      <c r="DL491" s="14"/>
      <c r="DM491" s="14"/>
      <c r="DN491" s="14"/>
      <c r="DO491" s="14"/>
      <c r="DP491" s="14"/>
      <c r="DQ491" s="14"/>
      <c r="DR491" s="14"/>
      <c r="DS491" s="14"/>
      <c r="DT491" s="14"/>
      <c r="DU491" s="14"/>
      <c r="DV491" s="14"/>
      <c r="DW491" s="14"/>
      <c r="DX491" s="14"/>
      <c r="DY491" s="14"/>
    </row>
    <row r="492" spans="112:129" x14ac:dyDescent="0.35">
      <c r="DH492" s="14"/>
      <c r="DI492" s="14"/>
      <c r="DJ492" s="14"/>
      <c r="DK492" s="14"/>
      <c r="DL492" s="14"/>
      <c r="DM492" s="14"/>
      <c r="DN492" s="14"/>
      <c r="DO492" s="14"/>
      <c r="DP492" s="14"/>
      <c r="DQ492" s="14"/>
      <c r="DR492" s="14"/>
      <c r="DS492" s="14"/>
      <c r="DT492" s="14"/>
      <c r="DU492" s="14"/>
      <c r="DV492" s="14"/>
      <c r="DW492" s="14"/>
      <c r="DX492" s="14"/>
      <c r="DY492" s="14"/>
    </row>
  </sheetData>
  <mergeCells count="107">
    <mergeCell ref="A61:F61"/>
    <mergeCell ref="A62:F62"/>
    <mergeCell ref="A63:F63"/>
    <mergeCell ref="A64:DE67"/>
    <mergeCell ref="DO8:DP8"/>
    <mergeCell ref="DR8:DS8"/>
    <mergeCell ref="DU8:DV8"/>
    <mergeCell ref="DX8:DY8"/>
    <mergeCell ref="A59:F59"/>
    <mergeCell ref="A60:F60"/>
    <mergeCell ref="CZ7:CZ8"/>
    <mergeCell ref="DA7:DB7"/>
    <mergeCell ref="DD7:DD8"/>
    <mergeCell ref="DE7:DE8"/>
    <mergeCell ref="DI8:DJ8"/>
    <mergeCell ref="DL8:DM8"/>
    <mergeCell ref="CS7:CS8"/>
    <mergeCell ref="CT7:CT8"/>
    <mergeCell ref="CU7:CU8"/>
    <mergeCell ref="CV7:CW7"/>
    <mergeCell ref="CX7:CX8"/>
    <mergeCell ref="CY7:CY8"/>
    <mergeCell ref="CK7:CK8"/>
    <mergeCell ref="CL7:CM7"/>
    <mergeCell ref="CN7:CN8"/>
    <mergeCell ref="CO7:CO8"/>
    <mergeCell ref="CP7:CP8"/>
    <mergeCell ref="CQ7:CR7"/>
    <mergeCell ref="CD7:CD8"/>
    <mergeCell ref="CE7:CE8"/>
    <mergeCell ref="CF7:CF8"/>
    <mergeCell ref="CG7:CH7"/>
    <mergeCell ref="CI7:CI8"/>
    <mergeCell ref="CJ7:CJ8"/>
    <mergeCell ref="BV7:BV8"/>
    <mergeCell ref="BW7:BX7"/>
    <mergeCell ref="BY7:BY8"/>
    <mergeCell ref="BZ7:BZ8"/>
    <mergeCell ref="CA7:CA8"/>
    <mergeCell ref="CB7:CC7"/>
    <mergeCell ref="BO7:BO8"/>
    <mergeCell ref="BP7:BP8"/>
    <mergeCell ref="BQ7:BQ8"/>
    <mergeCell ref="BR7:BS7"/>
    <mergeCell ref="BT7:BT8"/>
    <mergeCell ref="BU7:BU8"/>
    <mergeCell ref="BG7:BG8"/>
    <mergeCell ref="BH7:BI7"/>
    <mergeCell ref="BJ7:BJ8"/>
    <mergeCell ref="BK7:BK8"/>
    <mergeCell ref="BL7:BL8"/>
    <mergeCell ref="BM7:BN7"/>
    <mergeCell ref="AZ7:AZ8"/>
    <mergeCell ref="BA7:BA8"/>
    <mergeCell ref="BB7:BB8"/>
    <mergeCell ref="BC7:BD7"/>
    <mergeCell ref="BE7:BE8"/>
    <mergeCell ref="BF7:BF8"/>
    <mergeCell ref="AR7:AR8"/>
    <mergeCell ref="AS7:AT7"/>
    <mergeCell ref="AU7:AU8"/>
    <mergeCell ref="AV7:AV8"/>
    <mergeCell ref="AW7:AW8"/>
    <mergeCell ref="AX7:AY7"/>
    <mergeCell ref="AK7:AK8"/>
    <mergeCell ref="AL7:AL8"/>
    <mergeCell ref="AM7:AM8"/>
    <mergeCell ref="AN7:AO7"/>
    <mergeCell ref="AP7:AP8"/>
    <mergeCell ref="AQ7:AQ8"/>
    <mergeCell ref="M7:M8"/>
    <mergeCell ref="AC7:AC8"/>
    <mergeCell ref="AD7:AE7"/>
    <mergeCell ref="AF7:AF8"/>
    <mergeCell ref="AG7:AG8"/>
    <mergeCell ref="AH7:AH8"/>
    <mergeCell ref="AI7:AJ7"/>
    <mergeCell ref="V7:V8"/>
    <mergeCell ref="W7:W8"/>
    <mergeCell ref="X7:X8"/>
    <mergeCell ref="Y7:Z7"/>
    <mergeCell ref="AA7:AA8"/>
    <mergeCell ref="AB7:AB8"/>
    <mergeCell ref="A7:A8"/>
    <mergeCell ref="B7:B8"/>
    <mergeCell ref="C7:C8"/>
    <mergeCell ref="D7:D8"/>
    <mergeCell ref="E7:E8"/>
    <mergeCell ref="F7:F8"/>
    <mergeCell ref="DH4:DY4"/>
    <mergeCell ref="DH5:DJ7"/>
    <mergeCell ref="DK5:DM7"/>
    <mergeCell ref="DN5:DP7"/>
    <mergeCell ref="DQ5:DS7"/>
    <mergeCell ref="DT5:DV7"/>
    <mergeCell ref="DW5:DY7"/>
    <mergeCell ref="N7:N8"/>
    <mergeCell ref="O7:P7"/>
    <mergeCell ref="Q7:Q8"/>
    <mergeCell ref="R7:R8"/>
    <mergeCell ref="S7:S8"/>
    <mergeCell ref="T7:U7"/>
    <mergeCell ref="G7:G8"/>
    <mergeCell ref="H7:H8"/>
    <mergeCell ref="I7:I8"/>
    <mergeCell ref="J7:K7"/>
    <mergeCell ref="L7:L8"/>
  </mergeCells>
  <printOptions horizontalCentered="1" verticalCentered="1"/>
  <pageMargins left="0.23622047244094491" right="0.23622047244094491" top="0.39370078740157483" bottom="0.39370078740157483" header="0.31496062992125984" footer="0.31496062992125984"/>
  <pageSetup paperSize="5" scale="10" orientation="portrait" horizontalDpi="4294967293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496FDF-A1AB-4578-9D00-83559D53CF6F}">
  <sheetPr>
    <tabColor rgb="FF7030A0"/>
    <pageSetUpPr fitToPage="1"/>
  </sheetPr>
  <dimension ref="A1:AL70"/>
  <sheetViews>
    <sheetView view="pageBreakPreview" zoomScale="85" zoomScaleSheetLayoutView="85" workbookViewId="0">
      <selection activeCell="V60" sqref="U52:V60"/>
    </sheetView>
  </sheetViews>
  <sheetFormatPr defaultColWidth="3.5703125" defaultRowHeight="21" x14ac:dyDescent="0.35"/>
  <cols>
    <col min="1" max="1" width="3.5703125" style="85" customWidth="1"/>
    <col min="2" max="2" width="13" style="85" customWidth="1"/>
    <col min="3" max="3" width="10.5703125" style="85" customWidth="1"/>
    <col min="4" max="23" width="5.42578125" style="85" customWidth="1"/>
    <col min="24" max="24" width="5.7109375" style="85" customWidth="1"/>
    <col min="25" max="25" width="4.5703125" style="85" customWidth="1"/>
    <col min="26" max="26" width="4.42578125" style="85" customWidth="1"/>
    <col min="27" max="265" width="9.28515625" style="85" customWidth="1"/>
    <col min="266" max="16384" width="3.5703125" style="85"/>
  </cols>
  <sheetData>
    <row r="1" spans="1:38" s="84" customFormat="1" ht="22.5" customHeight="1" x14ac:dyDescent="0.3">
      <c r="A1" s="909" t="str">
        <f>CONCATENATE("ผลคะแนนพัฒนาความก้าวหน้าทางการเรียนครั้งที่ 1 ปีการศึกษา  ",'01.ข้อมูลเบื้องต้น'!M2)</f>
        <v>ผลคะแนนพัฒนาความก้าวหน้าทางการเรียนครั้งที่ 1 ปีการศึกษา  2567</v>
      </c>
      <c r="B1" s="909"/>
      <c r="C1" s="909"/>
      <c r="D1" s="909"/>
      <c r="E1" s="909"/>
      <c r="F1" s="909"/>
      <c r="G1" s="909"/>
      <c r="H1" s="909"/>
      <c r="I1" s="909"/>
      <c r="J1" s="909"/>
      <c r="K1" s="909"/>
      <c r="L1" s="909"/>
      <c r="M1" s="909"/>
      <c r="N1" s="909"/>
      <c r="O1" s="909"/>
      <c r="P1" s="909"/>
      <c r="Q1" s="909"/>
      <c r="R1" s="909"/>
      <c r="S1" s="909"/>
      <c r="T1" s="909"/>
      <c r="U1" s="909"/>
      <c r="V1" s="909"/>
      <c r="W1" s="909"/>
      <c r="X1" s="909"/>
      <c r="Y1" s="909"/>
      <c r="Z1" s="909"/>
    </row>
    <row r="2" spans="1:38" s="84" customFormat="1" ht="22.5" customHeight="1" x14ac:dyDescent="0.3">
      <c r="A2" s="909" t="s">
        <v>679</v>
      </c>
      <c r="B2" s="909"/>
      <c r="C2" s="909"/>
      <c r="D2" s="909"/>
      <c r="E2" s="909"/>
      <c r="F2" s="909"/>
      <c r="G2" s="909"/>
      <c r="H2" s="909"/>
      <c r="I2" s="909"/>
      <c r="J2" s="909"/>
      <c r="K2" s="909"/>
      <c r="L2" s="909"/>
      <c r="M2" s="909"/>
      <c r="N2" s="909"/>
      <c r="O2" s="909"/>
      <c r="P2" s="909"/>
      <c r="Q2" s="909"/>
      <c r="R2" s="909"/>
      <c r="S2" s="909"/>
      <c r="T2" s="909"/>
      <c r="U2" s="909"/>
      <c r="V2" s="909"/>
      <c r="W2" s="909"/>
      <c r="X2" s="909"/>
      <c r="Y2" s="909"/>
      <c r="Z2" s="909"/>
    </row>
    <row r="3" spans="1:38" s="84" customFormat="1" ht="22.5" customHeight="1" x14ac:dyDescent="0.3">
      <c r="A3" s="909" t="str">
        <f>CONCATENATE("ชั้น",'01.ข้อมูลเบื้องต้น'!J2)</f>
        <v>ชั้น</v>
      </c>
      <c r="B3" s="909"/>
      <c r="C3" s="909"/>
      <c r="D3" s="909"/>
      <c r="E3" s="909"/>
      <c r="F3" s="909"/>
      <c r="G3" s="909"/>
      <c r="H3" s="909"/>
      <c r="I3" s="909"/>
      <c r="J3" s="909"/>
      <c r="K3" s="909"/>
      <c r="L3" s="909"/>
      <c r="M3" s="909"/>
      <c r="N3" s="909"/>
      <c r="O3" s="909"/>
      <c r="P3" s="909"/>
      <c r="Q3" s="909"/>
      <c r="R3" s="909"/>
      <c r="S3" s="909"/>
      <c r="T3" s="909"/>
      <c r="U3" s="909"/>
      <c r="V3" s="909"/>
      <c r="W3" s="909"/>
      <c r="X3" s="909"/>
      <c r="Y3" s="909"/>
      <c r="Z3" s="909"/>
    </row>
    <row r="4" spans="1:38" s="84" customFormat="1" ht="22.5" hidden="1" customHeight="1" x14ac:dyDescent="0.3">
      <c r="A4" s="133"/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3"/>
    </row>
    <row r="5" spans="1:38" s="84" customFormat="1" ht="22.5" hidden="1" customHeight="1" x14ac:dyDescent="0.3">
      <c r="A5" s="133"/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  <c r="Q5" s="133"/>
      <c r="R5" s="133"/>
      <c r="S5" s="133"/>
      <c r="T5" s="133"/>
      <c r="U5" s="133"/>
      <c r="V5" s="133"/>
      <c r="W5" s="133"/>
      <c r="X5" s="133"/>
      <c r="Y5" s="133"/>
      <c r="Z5" s="133"/>
    </row>
    <row r="6" spans="1:38" ht="10.5" customHeight="1" thickBot="1" x14ac:dyDescent="0.4">
      <c r="E6" s="86"/>
    </row>
    <row r="7" spans="1:38" s="87" customFormat="1" ht="18" customHeight="1" x14ac:dyDescent="0.35">
      <c r="A7" s="910" t="s">
        <v>0</v>
      </c>
      <c r="B7" s="913" t="s">
        <v>1</v>
      </c>
      <c r="C7" s="914"/>
      <c r="D7" s="904" t="s">
        <v>2</v>
      </c>
      <c r="E7" s="905"/>
      <c r="F7" s="905"/>
      <c r="G7" s="905"/>
      <c r="H7" s="905"/>
      <c r="I7" s="905"/>
      <c r="J7" s="905"/>
      <c r="K7" s="905"/>
      <c r="L7" s="905"/>
      <c r="M7" s="905"/>
      <c r="N7" s="906" t="s">
        <v>3</v>
      </c>
      <c r="O7" s="907"/>
      <c r="P7" s="907"/>
      <c r="Q7" s="907"/>
      <c r="R7" s="907"/>
      <c r="S7" s="907"/>
      <c r="T7" s="907"/>
      <c r="U7" s="907"/>
      <c r="V7" s="907"/>
      <c r="W7" s="908"/>
      <c r="X7" s="919" t="s">
        <v>62</v>
      </c>
      <c r="Y7" s="921" t="s">
        <v>48</v>
      </c>
      <c r="Z7" s="924" t="s">
        <v>4</v>
      </c>
    </row>
    <row r="8" spans="1:38" ht="23.25" hidden="1" customHeight="1" x14ac:dyDescent="0.35">
      <c r="A8" s="911"/>
      <c r="B8" s="915"/>
      <c r="C8" s="916"/>
      <c r="D8" s="88"/>
      <c r="E8" s="89"/>
      <c r="F8" s="89"/>
      <c r="G8" s="89"/>
      <c r="H8" s="90"/>
      <c r="I8" s="90"/>
      <c r="J8" s="91"/>
      <c r="K8" s="91"/>
      <c r="L8" s="218"/>
      <c r="M8" s="218"/>
      <c r="N8" s="88"/>
      <c r="O8" s="131"/>
      <c r="P8" s="131"/>
      <c r="Q8" s="131"/>
      <c r="R8" s="131"/>
      <c r="S8" s="131"/>
      <c r="T8" s="131"/>
      <c r="U8" s="131"/>
      <c r="V8" s="131"/>
      <c r="W8" s="215"/>
      <c r="X8" s="920"/>
      <c r="Y8" s="922"/>
      <c r="Z8" s="925"/>
    </row>
    <row r="9" spans="1:38" ht="83.25" customHeight="1" x14ac:dyDescent="0.35">
      <c r="A9" s="911"/>
      <c r="B9" s="915"/>
      <c r="C9" s="916"/>
      <c r="D9" s="134" t="str">
        <f>IF('01.ข้อมูลเบื้องต้น'!$C36="","",'01.ข้อมูลเบื้องต้น'!$C36)</f>
        <v/>
      </c>
      <c r="E9" s="135" t="str">
        <f>IF('01.ข้อมูลเบื้องต้น'!$C37="","",'01.ข้อมูลเบื้องต้น'!$C37)</f>
        <v/>
      </c>
      <c r="F9" s="135" t="str">
        <f>IF('01.ข้อมูลเบื้องต้น'!$C10="","",'01.ข้อมูลเบื้องต้น'!$C10)</f>
        <v/>
      </c>
      <c r="G9" s="135" t="str">
        <f>IF('01.ข้อมูลเบื้องต้น'!$C11="","",'01.ข้อมูลเบื้องต้น'!$C11)</f>
        <v/>
      </c>
      <c r="H9" s="135" t="str">
        <f>IF('01.ข้อมูลเบื้องต้น'!$C12="","",'01.ข้อมูลเบื้องต้น'!$C12)</f>
        <v/>
      </c>
      <c r="I9" s="135" t="str">
        <f>IF('01.ข้อมูลเบื้องต้น'!$C13="","",'01.ข้อมูลเบื้องต้น'!$C13)</f>
        <v/>
      </c>
      <c r="J9" s="135" t="str">
        <f>IF('01.ข้อมูลเบื้องต้น'!$C14="","",'01.ข้อมูลเบื้องต้น'!$C14)</f>
        <v/>
      </c>
      <c r="K9" s="135" t="str">
        <f>IF('01.ข้อมูลเบื้องต้น'!$C15="","",'01.ข้อมูลเบื้องต้น'!$C15)</f>
        <v/>
      </c>
      <c r="L9" s="135" t="str">
        <f>IF('01.ข้อมูลเบื้องต้น'!$C16="","",'01.ข้อมูลเบื้องต้น'!$C16)</f>
        <v/>
      </c>
      <c r="M9" s="135" t="str">
        <f>IF('01.ข้อมูลเบื้องต้น'!$C17="","",'01.ข้อมูลเบื้องต้น'!$C17)</f>
        <v/>
      </c>
      <c r="N9" s="220" t="str">
        <f>IF('01.ข้อมูลเบื้องต้น'!$C19="","",'01.ข้อมูลเบื้องต้น'!$C19)</f>
        <v/>
      </c>
      <c r="O9" s="305" t="str">
        <f>IF('01.ข้อมูลเบื้องต้น'!$C20="","",'01.ข้อมูลเบื้องต้น'!$C20)</f>
        <v/>
      </c>
      <c r="P9" s="305" t="str">
        <f>IF('01.ข้อมูลเบื้องต้น'!$C21="","",'01.ข้อมูลเบื้องต้น'!$C21)</f>
        <v/>
      </c>
      <c r="Q9" s="305" t="str">
        <f>IF('01.ข้อมูลเบื้องต้น'!$C22="","",'01.ข้อมูลเบื้องต้น'!$C22)</f>
        <v/>
      </c>
      <c r="R9" s="305" t="str">
        <f>IF('01.ข้อมูลเบื้องต้น'!$C23="","",'01.ข้อมูลเบื้องต้น'!$C23)</f>
        <v/>
      </c>
      <c r="S9" s="183" t="str">
        <f>IF('01.ข้อมูลเบื้องต้น'!$C24="","",'01.ข้อมูลเบื้องต้น'!$C24)</f>
        <v/>
      </c>
      <c r="T9" s="183" t="str">
        <f>IF('01.ข้อมูลเบื้องต้น'!$C25="","",'01.ข้อมูลเบื้องต้น'!$C25)</f>
        <v/>
      </c>
      <c r="U9" s="183" t="str">
        <f>IF('01.ข้อมูลเบื้องต้น'!$C26="","",'01.ข้อมูลเบื้องต้น'!$C26)</f>
        <v/>
      </c>
      <c r="V9" s="183" t="str">
        <f>IF('01.ข้อมูลเบื้องต้น'!$C27="","",'01.ข้อมูลเบื้องต้น'!$C27)</f>
        <v/>
      </c>
      <c r="W9" s="184" t="str">
        <f>IF('01.ข้อมูลเบื้องต้น'!$C28="","",'01.ข้อมูลเบื้องต้น'!$C28)</f>
        <v/>
      </c>
      <c r="X9" s="920"/>
      <c r="Y9" s="922"/>
      <c r="Z9" s="925"/>
    </row>
    <row r="10" spans="1:38" s="95" customFormat="1" ht="16.5" customHeight="1" thickBot="1" x14ac:dyDescent="0.25">
      <c r="A10" s="912"/>
      <c r="B10" s="917"/>
      <c r="C10" s="918"/>
      <c r="D10" s="136" t="str">
        <f>IF(D9="","",100)</f>
        <v/>
      </c>
      <c r="E10" s="93" t="str">
        <f t="shared" ref="E10:W10" si="0">IF(E9="","",100)</f>
        <v/>
      </c>
      <c r="F10" s="93" t="str">
        <f t="shared" si="0"/>
        <v/>
      </c>
      <c r="G10" s="93" t="str">
        <f t="shared" si="0"/>
        <v/>
      </c>
      <c r="H10" s="93" t="str">
        <f t="shared" si="0"/>
        <v/>
      </c>
      <c r="I10" s="93" t="str">
        <f t="shared" si="0"/>
        <v/>
      </c>
      <c r="J10" s="93" t="str">
        <f t="shared" si="0"/>
        <v/>
      </c>
      <c r="K10" s="93" t="str">
        <f t="shared" si="0"/>
        <v/>
      </c>
      <c r="L10" s="192" t="str">
        <f t="shared" si="0"/>
        <v/>
      </c>
      <c r="M10" s="192" t="str">
        <f t="shared" si="0"/>
        <v/>
      </c>
      <c r="N10" s="136" t="str">
        <f t="shared" si="0"/>
        <v/>
      </c>
      <c r="O10" s="130" t="str">
        <f t="shared" si="0"/>
        <v/>
      </c>
      <c r="P10" s="130" t="str">
        <f t="shared" si="0"/>
        <v/>
      </c>
      <c r="Q10" s="130" t="str">
        <f t="shared" si="0"/>
        <v/>
      </c>
      <c r="R10" s="130" t="str">
        <f t="shared" si="0"/>
        <v/>
      </c>
      <c r="S10" s="93" t="str">
        <f t="shared" si="0"/>
        <v/>
      </c>
      <c r="T10" s="93" t="str">
        <f t="shared" si="0"/>
        <v/>
      </c>
      <c r="U10" s="93" t="str">
        <f t="shared" si="0"/>
        <v/>
      </c>
      <c r="V10" s="93" t="str">
        <f t="shared" si="0"/>
        <v/>
      </c>
      <c r="W10" s="185" t="str">
        <f t="shared" si="0"/>
        <v/>
      </c>
      <c r="X10" s="94">
        <f>IF('3.คีย์เทอม1 mlp'!DC8="","",'3.คีย์เทอม1 mlp'!DC8)</f>
        <v>1000</v>
      </c>
      <c r="Y10" s="923"/>
      <c r="Z10" s="926"/>
    </row>
    <row r="11" spans="1:38" s="102" customFormat="1" ht="17.25" customHeight="1" x14ac:dyDescent="0.2">
      <c r="A11" s="96">
        <v>1</v>
      </c>
      <c r="B11" s="97" t="str">
        <f>IF('2.ชื่อนักเรียน'!C11="","",'2.ชื่อนักเรียน'!C11)</f>
        <v/>
      </c>
      <c r="C11" s="98" t="str">
        <f>IF('2.ชื่อนักเรียน'!D11="","",'2.ชื่อนักเรียน'!D11)</f>
        <v/>
      </c>
      <c r="D11" s="137">
        <f>IF(VLOOKUP($A11,'3.คีย์เทอม1 mlp'!$A$9:$DY$58,10,FALSE)="","",VLOOKUP($A11,'3.คีย์เทอม1 mlp'!$A$9:$DY$58,10,FALSE))</f>
        <v>93</v>
      </c>
      <c r="E11" s="138">
        <f>IF(VLOOKUP($A11,'3.คีย์เทอม1 mlp'!$A$9:$DY$58,15,FALSE)="","",VLOOKUP($A11,'3.คีย์เทอม1 mlp'!$A$9:$DY$58,15,FALSE))</f>
        <v>72</v>
      </c>
      <c r="F11" s="138">
        <f>IF(VLOOKUP($A11,'3.คีย์เทอม1 mlp'!$A$9:$DY$58,20,FALSE)="","",VLOOKUP($A11,'3.คีย์เทอม1 mlp'!$A$9:$DY$58,20,FALSE))</f>
        <v>87</v>
      </c>
      <c r="G11" s="138">
        <f>IF(VLOOKUP($A11,'3.คีย์เทอม1 mlp'!$A$9:$DY$58,25,FALSE)="","",VLOOKUP($A11,'3.คีย์เทอม1 mlp'!$A$9:$DY$58,25,FALSE))</f>
        <v>91</v>
      </c>
      <c r="H11" s="138">
        <f>IF(VLOOKUP($A11,'3.คีย์เทอม1 mlp'!$A$9:$DY$58,30,FALSE)="","",VLOOKUP($A11,'3.คีย์เทอม1 mlp'!$A$9:$DY$58,30,FALSE))</f>
        <v>90</v>
      </c>
      <c r="I11" s="138">
        <f>IF(VLOOKUP($A11,'3.คีย์เทอม1 mlp'!$A$9:$DY$58,35,FALSE)="","",VLOOKUP($A11,'3.คีย์เทอม1 mlp'!$A$9:$DY$58,35,FALSE))</f>
        <v>96</v>
      </c>
      <c r="J11" s="138">
        <f>IF(VLOOKUP($A11,'3.คีย์เทอม1 mlp'!$A$9:$DY$58,40,FALSE)="","",VLOOKUP($A11,'3.คีย์เทอม1 mlp'!$A$9:$DY$58,40,FALSE))</f>
        <v>84</v>
      </c>
      <c r="K11" s="138">
        <f>IF(VLOOKUP($A11,'3.คีย์เทอม1 mlp'!$A$9:$DY$58,45,FALSE)="","",VLOOKUP($A11,'3.คีย์เทอม1 mlp'!$A$9:$DY$58,45,FALSE))</f>
        <v>81</v>
      </c>
      <c r="L11" s="216">
        <f>IF(VLOOKUP($A11,'3.คีย์เทอม1 mlp'!$A$9:$DY$58,50,FALSE)="","",VLOOKUP($A11,'3.คีย์เทอม1 mlp'!$A$9:$DY$58,50,FALSE))</f>
        <v>80</v>
      </c>
      <c r="M11" s="216" t="str">
        <f>IF(VLOOKUP($A11,'3.คีย์เทอม1 mlp'!$A$9:$DY$58,55,FALSE)="","",VLOOKUP($A11,'3.คีย์เทอม1 mlp'!$A$9:$DY$58,55,FALSE))</f>
        <v/>
      </c>
      <c r="N11" s="137">
        <f>IF(VLOOKUP($A11,'3.คีย์เทอม1 mlp'!$A$9:$DY$58,60,FALSE)="","",VLOOKUP($A11,'3.คีย์เทอม1 mlp'!$A$9:$DY$58,60,FALSE))</f>
        <v>59</v>
      </c>
      <c r="O11" s="306" t="str">
        <f>IF(VLOOKUP($A11,'3.คีย์เทอม1 mlp'!$A$9:$DY$58,65,FALSE)="","",VLOOKUP($A11,'3.คีย์เทอม1 mlp'!$A$9:$DY$58,65,FALSE))</f>
        <v/>
      </c>
      <c r="P11" s="306" t="str">
        <f>IF(VLOOKUP($A11,'3.คีย์เทอม1 mlp'!$A$9:$DY$58,70,FALSE)="","",VLOOKUP($A11,'3.คีย์เทอม1 mlp'!$A$9:$DY$58,70,FALSE))</f>
        <v/>
      </c>
      <c r="Q11" s="306" t="str">
        <f>IF(VLOOKUP($A11,'3.คีย์เทอม1 mlp'!$A$9:$DY$58,75,FALSE)="","",VLOOKUP($A11,'3.คีย์เทอม1 mlp'!$A$9:$DY$58,75,FALSE))</f>
        <v/>
      </c>
      <c r="R11" s="306" t="str">
        <f>IF(VLOOKUP($A11,'3.คีย์เทอม1 mlp'!$A$9:$DY$58,80,FALSE)="","",VLOOKUP($A11,'3.คีย์เทอม1 mlp'!$A$9:$DY$58,80,FALSE))</f>
        <v/>
      </c>
      <c r="S11" s="138" t="str">
        <f>IF(VLOOKUP($A11,'3.คีย์เทอม1 mlp'!$A$9:$DY$58,85,FALSE)="","",VLOOKUP($A11,'3.คีย์เทอม1 mlp'!$A$9:$DY$58,85,FALSE))</f>
        <v/>
      </c>
      <c r="T11" s="186" t="str">
        <f>IF(VLOOKUP($A11,'3.คีย์เทอม1 mlp'!$A$9:$DY$58,90,FALSE)="","",VLOOKUP($A11,'3.คีย์เทอม1 mlp'!$A$9:$DY$58,90,FALSE))</f>
        <v/>
      </c>
      <c r="U11" s="186" t="str">
        <f>IF(VLOOKUP($A11,'3.คีย์เทอม1 mlp'!$A$9:$DY$58,95,FALSE)="","",VLOOKUP($A11,'3.คีย์เทอม1 mlp'!$A$9:$DY$58,95,FALSE))</f>
        <v/>
      </c>
      <c r="V11" s="186" t="str">
        <f>IF(VLOOKUP($A11,'3.คีย์เทอม1 mlp'!$A$9:$DY$58,100,FALSE)="","",VLOOKUP($A11,'3.คีย์เทอม1 mlp'!$A$9:$DY$58,100,FALSE))</f>
        <v/>
      </c>
      <c r="W11" s="187" t="str">
        <f>IF(VLOOKUP($A11,'3.คีย์เทอม1 mlp'!$A$9:$DY$58,105,FALSE)="","",VLOOKUP($A11,'3.คีย์เทอม1 mlp'!$A$9:$DY$58,105,FALSE))</f>
        <v/>
      </c>
      <c r="X11" s="99">
        <f>IF(VLOOKUP($A11,'3.คีย์เทอม1 mlp'!$A$9:$DY$58,107,FALSE)="","",VLOOKUP($A11,'3.คีย์เทอม1 mlp'!$A$9:$DY$58,107,FALSE))</f>
        <v>833</v>
      </c>
      <c r="Y11" s="100">
        <f>IF(VLOOKUP($A11,'3.คีย์เทอม1 mlp'!$A$9:$DY$58,108,FALSE)="","",VLOOKUP($A11,'3.คีย์เทอม1 mlp'!$A$9:$DY$58,108,FALSE))</f>
        <v>83.3</v>
      </c>
      <c r="Z11" s="101">
        <f>IF(VLOOKUP($A11,'3.คีย์เทอม1 mlp'!$A$9:$DY$58,109,FALSE)="","",VLOOKUP($A11,'3.คีย์เทอม1 mlp'!$A$9:$DY$58,109,FALSE))</f>
        <v>20</v>
      </c>
      <c r="AB11" s="1293" t="s">
        <v>118</v>
      </c>
      <c r="AC11" s="1294"/>
      <c r="AD11" s="1294"/>
      <c r="AE11" s="1294"/>
      <c r="AF11" s="1294"/>
      <c r="AG11" s="1294"/>
      <c r="AH11" s="1294"/>
      <c r="AI11" s="1294"/>
      <c r="AJ11" s="1294"/>
      <c r="AK11" s="1294"/>
      <c r="AL11" s="1295"/>
    </row>
    <row r="12" spans="1:38" s="102" customFormat="1" ht="17.25" customHeight="1" x14ac:dyDescent="0.2">
      <c r="A12" s="139">
        <v>2</v>
      </c>
      <c r="B12" s="103" t="str">
        <f>IF('2.ชื่อนักเรียน'!C12="","",'2.ชื่อนักเรียน'!C12)</f>
        <v/>
      </c>
      <c r="C12" s="104" t="str">
        <f>IF('2.ชื่อนักเรียน'!D12="","",'2.ชื่อนักเรียน'!D12)</f>
        <v/>
      </c>
      <c r="D12" s="140">
        <f>IF(VLOOKUP($A12,'3.คีย์เทอม1 mlp'!$A$9:$DY$58,10,FALSE)="","",VLOOKUP($A12,'3.คีย์เทอม1 mlp'!$A$9:$DY$58,10,FALSE))</f>
        <v>90</v>
      </c>
      <c r="E12" s="120">
        <f>IF(VLOOKUP($A12,'3.คีย์เทอม1 mlp'!$A$9:$DY$58,15,FALSE)="","",VLOOKUP($A12,'3.คีย์เทอม1 mlp'!$A$9:$DY$58,15,FALSE))</f>
        <v>68</v>
      </c>
      <c r="F12" s="120">
        <f>IF(VLOOKUP($A12,'3.คีย์เทอม1 mlp'!$A$9:$DY$58,20,FALSE)="","",VLOOKUP($A12,'3.คีย์เทอม1 mlp'!$A$9:$DY$58,20,FALSE))</f>
        <v>75</v>
      </c>
      <c r="G12" s="121">
        <f>IF(VLOOKUP($A12,'3.คีย์เทอม1 mlp'!$A$9:$DY$58,25,FALSE)="","",VLOOKUP($A12,'3.คีย์เทอม1 mlp'!$A$9:$DY$58,25,FALSE))</f>
        <v>76</v>
      </c>
      <c r="H12" s="120">
        <f>IF(VLOOKUP($A12,'3.คีย์เทอม1 mlp'!$A$9:$DY$58,30,FALSE)="","",VLOOKUP($A12,'3.คีย์เทอม1 mlp'!$A$9:$DY$58,30,FALSE))</f>
        <v>72</v>
      </c>
      <c r="I12" s="120">
        <f>IF(VLOOKUP($A12,'3.คีย์เทอม1 mlp'!$A$9:$DY$58,35,FALSE)="","",VLOOKUP($A12,'3.คีย์เทอม1 mlp'!$A$9:$DY$58,35,FALSE))</f>
        <v>91</v>
      </c>
      <c r="J12" s="120">
        <f>IF(VLOOKUP($A12,'3.คีย์เทอม1 mlp'!$A$9:$DY$58,40,FALSE)="","",VLOOKUP($A12,'3.คีย์เทอม1 mlp'!$A$9:$DY$58,40,FALSE))</f>
        <v>80</v>
      </c>
      <c r="K12" s="120">
        <f>IF(VLOOKUP($A12,'3.คีย์เทอม1 mlp'!$A$9:$DY$58,45,FALSE)="","",VLOOKUP($A12,'3.คีย์เทอม1 mlp'!$A$9:$DY$58,45,FALSE))</f>
        <v>80</v>
      </c>
      <c r="L12" s="303">
        <f>IF(VLOOKUP($A12,'3.คีย์เทอม1 mlp'!$A$9:$DY$58,50,FALSE)="","",VLOOKUP($A12,'3.คีย์เทอม1 mlp'!$A$9:$DY$58,50,FALSE))</f>
        <v>60</v>
      </c>
      <c r="M12" s="193" t="str">
        <f>IF(VLOOKUP($A12,'3.คีย์เทอม1 mlp'!$A$9:$DY$58,55,FALSE)="","",VLOOKUP($A12,'3.คีย์เทอม1 mlp'!$A$9:$DY$58,55,FALSE))</f>
        <v/>
      </c>
      <c r="N12" s="140">
        <f>IF(VLOOKUP($A12,'3.คีย์เทอม1 mlp'!$A$9:$DY$58,60,FALSE)="","",VLOOKUP($A12,'3.คีย์เทอม1 mlp'!$A$9:$DY$58,60,FALSE))</f>
        <v>68</v>
      </c>
      <c r="O12" s="307" t="str">
        <f>IF(VLOOKUP($A12,'3.คีย์เทอม1 mlp'!$A$9:$DY$58,65,FALSE)="","",VLOOKUP($A12,'3.คีย์เทอม1 mlp'!$A$9:$DY$58,65,FALSE))</f>
        <v/>
      </c>
      <c r="P12" s="307" t="str">
        <f>IF(VLOOKUP($A12,'3.คีย์เทอม1 mlp'!$A$9:$DY$58,70,FALSE)="","",VLOOKUP($A12,'3.คีย์เทอม1 mlp'!$A$9:$DY$58,70,FALSE))</f>
        <v/>
      </c>
      <c r="Q12" s="307" t="str">
        <f>IF(VLOOKUP($A12,'3.คีย์เทอม1 mlp'!$A$9:$DY$58,75,FALSE)="","",VLOOKUP($A12,'3.คีย์เทอม1 mlp'!$A$9:$DY$58,75,FALSE))</f>
        <v/>
      </c>
      <c r="R12" s="307" t="str">
        <f>IF(VLOOKUP($A12,'3.คีย์เทอม1 mlp'!$A$9:$DY$58,80,FALSE)="","",VLOOKUP($A12,'3.คีย์เทอม1 mlp'!$A$9:$DY$58,80,FALSE))</f>
        <v/>
      </c>
      <c r="S12" s="121" t="str">
        <f>IF(VLOOKUP($A12,'3.คีย์เทอม1 mlp'!$A$9:$DY$58,85,FALSE)="","",VLOOKUP($A12,'3.คีย์เทอม1 mlp'!$A$9:$DY$58,85,FALSE))</f>
        <v/>
      </c>
      <c r="T12" s="121" t="str">
        <f>IF(VLOOKUP($A12,'3.คีย์เทอม1 mlp'!$A$9:$DY$58,90,FALSE)="","",VLOOKUP($A12,'3.คีย์เทอม1 mlp'!$A$9:$DY$58,90,FALSE))</f>
        <v/>
      </c>
      <c r="U12" s="121" t="str">
        <f>IF(VLOOKUP($A12,'3.คีย์เทอม1 mlp'!$A$9:$DY$58,95,FALSE)="","",VLOOKUP($A12,'3.คีย์เทอม1 mlp'!$A$9:$DY$58,95,FALSE))</f>
        <v/>
      </c>
      <c r="V12" s="121" t="str">
        <f>IF(VLOOKUP($A12,'3.คีย์เทอม1 mlp'!$A$9:$DY$58,100,FALSE)="","",VLOOKUP($A12,'3.คีย์เทอม1 mlp'!$A$9:$DY$58,100,FALSE))</f>
        <v/>
      </c>
      <c r="W12" s="188" t="str">
        <f>IF(VLOOKUP($A12,'3.คีย์เทอม1 mlp'!$A$9:$DY$58,105,FALSE)="","",VLOOKUP($A12,'3.คีย์เทอม1 mlp'!$A$9:$DY$58,105,FALSE))</f>
        <v/>
      </c>
      <c r="X12" s="105">
        <f>IF(VLOOKUP($A12,'3.คีย์เทอม1 mlp'!$A$9:$DY$58,107,FALSE)="","",VLOOKUP($A12,'3.คีย์เทอม1 mlp'!$A$9:$DY$58,107,FALSE))</f>
        <v>760</v>
      </c>
      <c r="Y12" s="100">
        <f>IF(VLOOKUP($A12,'3.คีย์เทอม1 mlp'!$A$9:$DY$58,108,FALSE)="","",VLOOKUP($A12,'3.คีย์เทอม1 mlp'!$A$9:$DY$58,108,FALSE))</f>
        <v>76</v>
      </c>
      <c r="Z12" s="106">
        <f>IF(VLOOKUP($A12,'3.คีย์เทอม1 mlp'!$A$9:$DY$58,109,FALSE)="","",VLOOKUP($A12,'3.คีย์เทอม1 mlp'!$A$9:$DY$58,109,FALSE))</f>
        <v>29</v>
      </c>
      <c r="AB12" s="1296"/>
      <c r="AC12" s="927"/>
      <c r="AD12" s="927"/>
      <c r="AE12" s="927"/>
      <c r="AF12" s="927"/>
      <c r="AG12" s="927"/>
      <c r="AH12" s="927"/>
      <c r="AI12" s="927"/>
      <c r="AJ12" s="927"/>
      <c r="AK12" s="927"/>
      <c r="AL12" s="1297"/>
    </row>
    <row r="13" spans="1:38" s="102" customFormat="1" ht="17.25" customHeight="1" thickBot="1" x14ac:dyDescent="0.25">
      <c r="A13" s="139">
        <v>3</v>
      </c>
      <c r="B13" s="103" t="str">
        <f>IF('2.ชื่อนักเรียน'!C13="","",'2.ชื่อนักเรียน'!C13)</f>
        <v/>
      </c>
      <c r="C13" s="104" t="str">
        <f>IF('2.ชื่อนักเรียน'!D13="","",'2.ชื่อนักเรียน'!D13)</f>
        <v/>
      </c>
      <c r="D13" s="140">
        <f>IF(VLOOKUP($A13,'3.คีย์เทอม1 mlp'!$A$9:$DY$58,10,FALSE)="","",VLOOKUP($A13,'3.คีย์เทอม1 mlp'!$A$9:$DY$58,10,FALSE))</f>
        <v>95</v>
      </c>
      <c r="E13" s="120">
        <f>IF(VLOOKUP($A13,'3.คีย์เทอม1 mlp'!$A$9:$DY$58,15,FALSE)="","",VLOOKUP($A13,'3.คีย์เทอม1 mlp'!$A$9:$DY$58,15,FALSE))</f>
        <v>72</v>
      </c>
      <c r="F13" s="120">
        <f>IF(VLOOKUP($A13,'3.คีย์เทอม1 mlp'!$A$9:$DY$58,20,FALSE)="","",VLOOKUP($A13,'3.คีย์เทอม1 mlp'!$A$9:$DY$58,20,FALSE))</f>
        <v>73</v>
      </c>
      <c r="G13" s="121">
        <f>IF(VLOOKUP($A13,'3.คีย์เทอม1 mlp'!$A$9:$DY$58,25,FALSE)="","",VLOOKUP($A13,'3.คีย์เทอม1 mlp'!$A$9:$DY$58,25,FALSE))</f>
        <v>85</v>
      </c>
      <c r="H13" s="120">
        <f>IF(VLOOKUP($A13,'3.คีย์เทอม1 mlp'!$A$9:$DY$58,30,FALSE)="","",VLOOKUP($A13,'3.คีย์เทอม1 mlp'!$A$9:$DY$58,30,FALSE))</f>
        <v>92</v>
      </c>
      <c r="I13" s="120">
        <f>IF(VLOOKUP($A13,'3.คีย์เทอม1 mlp'!$A$9:$DY$58,35,FALSE)="","",VLOOKUP($A13,'3.คีย์เทอม1 mlp'!$A$9:$DY$58,35,FALSE))</f>
        <v>97</v>
      </c>
      <c r="J13" s="120">
        <f>IF(VLOOKUP($A13,'3.คีย์เทอม1 mlp'!$A$9:$DY$58,40,FALSE)="","",VLOOKUP($A13,'3.คีย์เทอม1 mlp'!$A$9:$DY$58,40,FALSE))</f>
        <v>82</v>
      </c>
      <c r="K13" s="120">
        <f>IF(VLOOKUP($A13,'3.คีย์เทอม1 mlp'!$A$9:$DY$58,45,FALSE)="","",VLOOKUP($A13,'3.คีย์เทอม1 mlp'!$A$9:$DY$58,45,FALSE))</f>
        <v>83</v>
      </c>
      <c r="L13" s="303">
        <f>IF(VLOOKUP($A13,'3.คีย์เทอม1 mlp'!$A$9:$DY$58,50,FALSE)="","",VLOOKUP($A13,'3.คีย์เทอม1 mlp'!$A$9:$DY$58,50,FALSE))</f>
        <v>60</v>
      </c>
      <c r="M13" s="193" t="str">
        <f>IF(VLOOKUP($A13,'3.คีย์เทอม1 mlp'!$A$9:$DY$58,55,FALSE)="","",VLOOKUP($A13,'3.คีย์เทอม1 mlp'!$A$9:$DY$58,55,FALSE))</f>
        <v/>
      </c>
      <c r="N13" s="140">
        <f>IF(VLOOKUP($A13,'3.คีย์เทอม1 mlp'!$A$9:$DY$58,60,FALSE)="","",VLOOKUP($A13,'3.คีย์เทอม1 mlp'!$A$9:$DY$58,60,FALSE))</f>
        <v>95</v>
      </c>
      <c r="O13" s="307" t="str">
        <f>IF(VLOOKUP($A13,'3.คีย์เทอม1 mlp'!$A$9:$DY$58,65,FALSE)="","",VLOOKUP($A13,'3.คีย์เทอม1 mlp'!$A$9:$DY$58,65,FALSE))</f>
        <v/>
      </c>
      <c r="P13" s="307" t="str">
        <f>IF(VLOOKUP($A13,'3.คีย์เทอม1 mlp'!$A$9:$DY$58,70,FALSE)="","",VLOOKUP($A13,'3.คีย์เทอม1 mlp'!$A$9:$DY$58,70,FALSE))</f>
        <v/>
      </c>
      <c r="Q13" s="307" t="str">
        <f>IF(VLOOKUP($A13,'3.คีย์เทอม1 mlp'!$A$9:$DY$58,75,FALSE)="","",VLOOKUP($A13,'3.คีย์เทอม1 mlp'!$A$9:$DY$58,75,FALSE))</f>
        <v/>
      </c>
      <c r="R13" s="307" t="str">
        <f>IF(VLOOKUP($A13,'3.คีย์เทอม1 mlp'!$A$9:$DY$58,80,FALSE)="","",VLOOKUP($A13,'3.คีย์เทอม1 mlp'!$A$9:$DY$58,80,FALSE))</f>
        <v/>
      </c>
      <c r="S13" s="121" t="str">
        <f>IF(VLOOKUP($A13,'3.คีย์เทอม1 mlp'!$A$9:$DY$58,85,FALSE)="","",VLOOKUP($A13,'3.คีย์เทอม1 mlp'!$A$9:$DY$58,85,FALSE))</f>
        <v/>
      </c>
      <c r="T13" s="121" t="str">
        <f>IF(VLOOKUP($A13,'3.คีย์เทอม1 mlp'!$A$9:$DY$58,90,FALSE)="","",VLOOKUP($A13,'3.คีย์เทอม1 mlp'!$A$9:$DY$58,90,FALSE))</f>
        <v/>
      </c>
      <c r="U13" s="121" t="str">
        <f>IF(VLOOKUP($A13,'3.คีย์เทอม1 mlp'!$A$9:$DY$58,95,FALSE)="","",VLOOKUP($A13,'3.คีย์เทอม1 mlp'!$A$9:$DY$58,95,FALSE))</f>
        <v/>
      </c>
      <c r="V13" s="121" t="str">
        <f>IF(VLOOKUP($A13,'3.คีย์เทอม1 mlp'!$A$9:$DY$58,100,FALSE)="","",VLOOKUP($A13,'3.คีย์เทอม1 mlp'!$A$9:$DY$58,100,FALSE))</f>
        <v/>
      </c>
      <c r="W13" s="188" t="str">
        <f>IF(VLOOKUP($A13,'3.คีย์เทอม1 mlp'!$A$9:$DY$58,105,FALSE)="","",VLOOKUP($A13,'3.คีย์เทอม1 mlp'!$A$9:$DY$58,105,FALSE))</f>
        <v/>
      </c>
      <c r="X13" s="105">
        <f>IF(VLOOKUP($A13,'3.คีย์เทอม1 mlp'!$A$9:$DY$58,107,FALSE)="","",VLOOKUP($A13,'3.คีย์เทอม1 mlp'!$A$9:$DY$58,107,FALSE))</f>
        <v>834</v>
      </c>
      <c r="Y13" s="100">
        <f>IF(VLOOKUP($A13,'3.คีย์เทอม1 mlp'!$A$9:$DY$58,108,FALSE)="","",VLOOKUP($A13,'3.คีย์เทอม1 mlp'!$A$9:$DY$58,108,FALSE))</f>
        <v>83.4</v>
      </c>
      <c r="Z13" s="106">
        <f>IF(VLOOKUP($A13,'3.คีย์เทอม1 mlp'!$A$9:$DY$58,109,FALSE)="","",VLOOKUP($A13,'3.คีย์เทอม1 mlp'!$A$9:$DY$58,109,FALSE))</f>
        <v>18</v>
      </c>
      <c r="AB13" s="1298"/>
      <c r="AC13" s="1299"/>
      <c r="AD13" s="1299"/>
      <c r="AE13" s="1299"/>
      <c r="AF13" s="1299"/>
      <c r="AG13" s="1299"/>
      <c r="AH13" s="1299"/>
      <c r="AI13" s="1299"/>
      <c r="AJ13" s="1299"/>
      <c r="AK13" s="1299"/>
      <c r="AL13" s="1300"/>
    </row>
    <row r="14" spans="1:38" s="102" customFormat="1" ht="17.25" customHeight="1" x14ac:dyDescent="0.2">
      <c r="A14" s="139">
        <v>4</v>
      </c>
      <c r="B14" s="103" t="str">
        <f>IF('2.ชื่อนักเรียน'!C14="","",'2.ชื่อนักเรียน'!C14)</f>
        <v/>
      </c>
      <c r="C14" s="104" t="str">
        <f>IF('2.ชื่อนักเรียน'!D14="","",'2.ชื่อนักเรียน'!D14)</f>
        <v/>
      </c>
      <c r="D14" s="140">
        <f>IF(VLOOKUP($A14,'3.คีย์เทอม1 mlp'!$A$9:$DY$58,10,FALSE)="","",VLOOKUP($A14,'3.คีย์เทอม1 mlp'!$A$9:$DY$58,10,FALSE))</f>
        <v>76</v>
      </c>
      <c r="E14" s="120">
        <f>IF(VLOOKUP($A14,'3.คีย์เทอม1 mlp'!$A$9:$DY$58,15,FALSE)="","",VLOOKUP($A14,'3.คีย์เทอม1 mlp'!$A$9:$DY$58,15,FALSE))</f>
        <v>57</v>
      </c>
      <c r="F14" s="120">
        <f>IF(VLOOKUP($A14,'3.คีย์เทอม1 mlp'!$A$9:$DY$58,20,FALSE)="","",VLOOKUP($A14,'3.คีย์เทอม1 mlp'!$A$9:$DY$58,20,FALSE))</f>
        <v>72</v>
      </c>
      <c r="G14" s="121">
        <f>IF(VLOOKUP($A14,'3.คีย์เทอม1 mlp'!$A$9:$DY$58,25,FALSE)="","",VLOOKUP($A14,'3.คีย์เทอม1 mlp'!$A$9:$DY$58,25,FALSE))</f>
        <v>65</v>
      </c>
      <c r="H14" s="120">
        <f>IF(VLOOKUP($A14,'3.คีย์เทอม1 mlp'!$A$9:$DY$58,30,FALSE)="","",VLOOKUP($A14,'3.คีย์เทอม1 mlp'!$A$9:$DY$58,30,FALSE))</f>
        <v>72</v>
      </c>
      <c r="I14" s="120">
        <f>IF(VLOOKUP($A14,'3.คีย์เทอม1 mlp'!$A$9:$DY$58,35,FALSE)="","",VLOOKUP($A14,'3.คีย์เทอม1 mlp'!$A$9:$DY$58,35,FALSE))</f>
        <v>87</v>
      </c>
      <c r="J14" s="120">
        <f>IF(VLOOKUP($A14,'3.คีย์เทอม1 mlp'!$A$9:$DY$58,40,FALSE)="","",VLOOKUP($A14,'3.คีย์เทอม1 mlp'!$A$9:$DY$58,40,FALSE))</f>
        <v>76</v>
      </c>
      <c r="K14" s="120">
        <f>IF(VLOOKUP($A14,'3.คีย์เทอม1 mlp'!$A$9:$DY$58,45,FALSE)="","",VLOOKUP($A14,'3.คีย์เทอม1 mlp'!$A$9:$DY$58,45,FALSE))</f>
        <v>77</v>
      </c>
      <c r="L14" s="303">
        <f>IF(VLOOKUP($A14,'3.คีย์เทอม1 mlp'!$A$9:$DY$58,50,FALSE)="","",VLOOKUP($A14,'3.คีย์เทอม1 mlp'!$A$9:$DY$58,50,FALSE))</f>
        <v>60</v>
      </c>
      <c r="M14" s="193" t="str">
        <f>IF(VLOOKUP($A14,'3.คีย์เทอม1 mlp'!$A$9:$DY$58,55,FALSE)="","",VLOOKUP($A14,'3.คีย์เทอม1 mlp'!$A$9:$DY$58,55,FALSE))</f>
        <v/>
      </c>
      <c r="N14" s="140">
        <f>IF(VLOOKUP($A14,'3.คีย์เทอม1 mlp'!$A$9:$DY$58,60,FALSE)="","",VLOOKUP($A14,'3.คีย์เทอม1 mlp'!$A$9:$DY$58,60,FALSE))</f>
        <v>66</v>
      </c>
      <c r="O14" s="307" t="str">
        <f>IF(VLOOKUP($A14,'3.คีย์เทอม1 mlp'!$A$9:$DY$58,65,FALSE)="","",VLOOKUP($A14,'3.คีย์เทอม1 mlp'!$A$9:$DY$58,65,FALSE))</f>
        <v/>
      </c>
      <c r="P14" s="307" t="str">
        <f>IF(VLOOKUP($A14,'3.คีย์เทอม1 mlp'!$A$9:$DY$58,70,FALSE)="","",VLOOKUP($A14,'3.คีย์เทอม1 mlp'!$A$9:$DY$58,70,FALSE))</f>
        <v/>
      </c>
      <c r="Q14" s="307" t="str">
        <f>IF(VLOOKUP($A14,'3.คีย์เทอม1 mlp'!$A$9:$DY$58,75,FALSE)="","",VLOOKUP($A14,'3.คีย์เทอม1 mlp'!$A$9:$DY$58,75,FALSE))</f>
        <v/>
      </c>
      <c r="R14" s="307" t="str">
        <f>IF(VLOOKUP($A14,'3.คีย์เทอม1 mlp'!$A$9:$DY$58,80,FALSE)="","",VLOOKUP($A14,'3.คีย์เทอม1 mlp'!$A$9:$DY$58,80,FALSE))</f>
        <v/>
      </c>
      <c r="S14" s="121" t="str">
        <f>IF(VLOOKUP($A14,'3.คีย์เทอม1 mlp'!$A$9:$DY$58,85,FALSE)="","",VLOOKUP($A14,'3.คีย์เทอม1 mlp'!$A$9:$DY$58,85,FALSE))</f>
        <v/>
      </c>
      <c r="T14" s="121" t="str">
        <f>IF(VLOOKUP($A14,'3.คีย์เทอม1 mlp'!$A$9:$DY$58,90,FALSE)="","",VLOOKUP($A14,'3.คีย์เทอม1 mlp'!$A$9:$DY$58,90,FALSE))</f>
        <v/>
      </c>
      <c r="U14" s="121" t="str">
        <f>IF(VLOOKUP($A14,'3.คีย์เทอม1 mlp'!$A$9:$DY$58,95,FALSE)="","",VLOOKUP($A14,'3.คีย์เทอม1 mlp'!$A$9:$DY$58,95,FALSE))</f>
        <v/>
      </c>
      <c r="V14" s="121" t="str">
        <f>IF(VLOOKUP($A14,'3.คีย์เทอม1 mlp'!$A$9:$DY$58,100,FALSE)="","",VLOOKUP($A14,'3.คีย์เทอม1 mlp'!$A$9:$DY$58,100,FALSE))</f>
        <v/>
      </c>
      <c r="W14" s="188" t="str">
        <f>IF(VLOOKUP($A14,'3.คีย์เทอม1 mlp'!$A$9:$DY$58,105,FALSE)="","",VLOOKUP($A14,'3.คีย์เทอม1 mlp'!$A$9:$DY$58,105,FALSE))</f>
        <v/>
      </c>
      <c r="X14" s="105">
        <f>IF(VLOOKUP($A14,'3.คีย์เทอม1 mlp'!$A$9:$DY$58,107,FALSE)="","",VLOOKUP($A14,'3.คีย์เทอม1 mlp'!$A$9:$DY$58,107,FALSE))</f>
        <v>708</v>
      </c>
      <c r="Y14" s="100">
        <f>IF(VLOOKUP($A14,'3.คีย์เทอม1 mlp'!$A$9:$DY$58,108,FALSE)="","",VLOOKUP($A14,'3.คีย์เทอม1 mlp'!$A$9:$DY$58,108,FALSE))</f>
        <v>70.8</v>
      </c>
      <c r="Z14" s="106">
        <f>IF(VLOOKUP($A14,'3.คีย์เทอม1 mlp'!$A$9:$DY$58,109,FALSE)="","",VLOOKUP($A14,'3.คีย์เทอม1 mlp'!$A$9:$DY$58,109,FALSE))</f>
        <v>36</v>
      </c>
    </row>
    <row r="15" spans="1:38" s="102" customFormat="1" ht="17.25" customHeight="1" x14ac:dyDescent="0.2">
      <c r="A15" s="139">
        <v>5</v>
      </c>
      <c r="B15" s="103" t="str">
        <f>IF('2.ชื่อนักเรียน'!C15="","",'2.ชื่อนักเรียน'!C15)</f>
        <v/>
      </c>
      <c r="C15" s="104" t="str">
        <f>IF('2.ชื่อนักเรียน'!D15="","",'2.ชื่อนักเรียน'!D15)</f>
        <v/>
      </c>
      <c r="D15" s="140">
        <f>IF(VLOOKUP($A15,'3.คีย์เทอม1 mlp'!$A$9:$DY$58,10,FALSE)="","",VLOOKUP($A15,'3.คีย์เทอม1 mlp'!$A$9:$DY$58,10,FALSE))</f>
        <v>83</v>
      </c>
      <c r="E15" s="120">
        <f>IF(VLOOKUP($A15,'3.คีย์เทอม1 mlp'!$A$9:$DY$58,15,FALSE)="","",VLOOKUP($A15,'3.คีย์เทอม1 mlp'!$A$9:$DY$58,15,FALSE))</f>
        <v>60</v>
      </c>
      <c r="F15" s="120">
        <f>IF(VLOOKUP($A15,'3.คีย์เทอม1 mlp'!$A$9:$DY$58,20,FALSE)="","",VLOOKUP($A15,'3.คีย์เทอม1 mlp'!$A$9:$DY$58,20,FALSE))</f>
        <v>68</v>
      </c>
      <c r="G15" s="121">
        <f>IF(VLOOKUP($A15,'3.คีย์เทอม1 mlp'!$A$9:$DY$58,25,FALSE)="","",VLOOKUP($A15,'3.คีย์เทอม1 mlp'!$A$9:$DY$58,25,FALSE))</f>
        <v>71</v>
      </c>
      <c r="H15" s="120">
        <f>IF(VLOOKUP($A15,'3.คีย์เทอม1 mlp'!$A$9:$DY$58,30,FALSE)="","",VLOOKUP($A15,'3.คีย์เทอม1 mlp'!$A$9:$DY$58,30,FALSE))</f>
        <v>70</v>
      </c>
      <c r="I15" s="120">
        <f>IF(VLOOKUP($A15,'3.คีย์เทอม1 mlp'!$A$9:$DY$58,35,FALSE)="","",VLOOKUP($A15,'3.คีย์เทอม1 mlp'!$A$9:$DY$58,35,FALSE))</f>
        <v>87</v>
      </c>
      <c r="J15" s="120">
        <f>IF(VLOOKUP($A15,'3.คีย์เทอม1 mlp'!$A$9:$DY$58,40,FALSE)="","",VLOOKUP($A15,'3.คีย์เทอม1 mlp'!$A$9:$DY$58,40,FALSE))</f>
        <v>75</v>
      </c>
      <c r="K15" s="120">
        <f>IF(VLOOKUP($A15,'3.คีย์เทอม1 mlp'!$A$9:$DY$58,45,FALSE)="","",VLOOKUP($A15,'3.คีย์เทอม1 mlp'!$A$9:$DY$58,45,FALSE))</f>
        <v>73</v>
      </c>
      <c r="L15" s="303">
        <f>IF(VLOOKUP($A15,'3.คีย์เทอม1 mlp'!$A$9:$DY$58,50,FALSE)="","",VLOOKUP($A15,'3.คีย์เทอม1 mlp'!$A$9:$DY$58,50,FALSE))</f>
        <v>60</v>
      </c>
      <c r="M15" s="193" t="str">
        <f>IF(VLOOKUP($A15,'3.คีย์เทอม1 mlp'!$A$9:$DY$58,55,FALSE)="","",VLOOKUP($A15,'3.คีย์เทอม1 mlp'!$A$9:$DY$58,55,FALSE))</f>
        <v/>
      </c>
      <c r="N15" s="140">
        <f>IF(VLOOKUP($A15,'3.คีย์เทอม1 mlp'!$A$9:$DY$58,60,FALSE)="","",VLOOKUP($A15,'3.คีย์เทอม1 mlp'!$A$9:$DY$58,60,FALSE))</f>
        <v>69</v>
      </c>
      <c r="O15" s="307" t="str">
        <f>IF(VLOOKUP($A15,'3.คีย์เทอม1 mlp'!$A$9:$DY$58,65,FALSE)="","",VLOOKUP($A15,'3.คีย์เทอม1 mlp'!$A$9:$DY$58,65,FALSE))</f>
        <v/>
      </c>
      <c r="P15" s="307" t="str">
        <f>IF(VLOOKUP($A15,'3.คีย์เทอม1 mlp'!$A$9:$DY$58,70,FALSE)="","",VLOOKUP($A15,'3.คีย์เทอม1 mlp'!$A$9:$DY$58,70,FALSE))</f>
        <v/>
      </c>
      <c r="Q15" s="307" t="str">
        <f>IF(VLOOKUP($A15,'3.คีย์เทอม1 mlp'!$A$9:$DY$58,75,FALSE)="","",VLOOKUP($A15,'3.คีย์เทอม1 mlp'!$A$9:$DY$58,75,FALSE))</f>
        <v/>
      </c>
      <c r="R15" s="307" t="str">
        <f>IF(VLOOKUP($A15,'3.คีย์เทอม1 mlp'!$A$9:$DY$58,80,FALSE)="","",VLOOKUP($A15,'3.คีย์เทอม1 mlp'!$A$9:$DY$58,80,FALSE))</f>
        <v/>
      </c>
      <c r="S15" s="121" t="str">
        <f>IF(VLOOKUP($A15,'3.คีย์เทอม1 mlp'!$A$9:$DY$58,85,FALSE)="","",VLOOKUP($A15,'3.คีย์เทอม1 mlp'!$A$9:$DY$58,85,FALSE))</f>
        <v/>
      </c>
      <c r="T15" s="121" t="str">
        <f>IF(VLOOKUP($A15,'3.คีย์เทอม1 mlp'!$A$9:$DY$58,90,FALSE)="","",VLOOKUP($A15,'3.คีย์เทอม1 mlp'!$A$9:$DY$58,90,FALSE))</f>
        <v/>
      </c>
      <c r="U15" s="121" t="str">
        <f>IF(VLOOKUP($A15,'3.คีย์เทอม1 mlp'!$A$9:$DY$58,95,FALSE)="","",VLOOKUP($A15,'3.คีย์เทอม1 mlp'!$A$9:$DY$58,95,FALSE))</f>
        <v/>
      </c>
      <c r="V15" s="121" t="str">
        <f>IF(VLOOKUP($A15,'3.คีย์เทอม1 mlp'!$A$9:$DY$58,100,FALSE)="","",VLOOKUP($A15,'3.คีย์เทอม1 mlp'!$A$9:$DY$58,100,FALSE))</f>
        <v/>
      </c>
      <c r="W15" s="188" t="str">
        <f>IF(VLOOKUP($A15,'3.คีย์เทอม1 mlp'!$A$9:$DY$58,105,FALSE)="","",VLOOKUP($A15,'3.คีย์เทอม1 mlp'!$A$9:$DY$58,105,FALSE))</f>
        <v/>
      </c>
      <c r="X15" s="105">
        <f>IF(VLOOKUP($A15,'3.คีย์เทอม1 mlp'!$A$9:$DY$58,107,FALSE)="","",VLOOKUP($A15,'3.คีย์เทอม1 mlp'!$A$9:$DY$58,107,FALSE))</f>
        <v>716</v>
      </c>
      <c r="Y15" s="100">
        <f>IF(VLOOKUP($A15,'3.คีย์เทอม1 mlp'!$A$9:$DY$58,108,FALSE)="","",VLOOKUP($A15,'3.คีย์เทอม1 mlp'!$A$9:$DY$58,108,FALSE))</f>
        <v>71.599999999999994</v>
      </c>
      <c r="Z15" s="106">
        <f>IF(VLOOKUP($A15,'3.คีย์เทอม1 mlp'!$A$9:$DY$58,109,FALSE)="","",VLOOKUP($A15,'3.คีย์เทอม1 mlp'!$A$9:$DY$58,109,FALSE))</f>
        <v>35</v>
      </c>
      <c r="AA15" s="253"/>
    </row>
    <row r="16" spans="1:38" s="102" customFormat="1" ht="17.25" customHeight="1" x14ac:dyDescent="0.2">
      <c r="A16" s="139">
        <v>6</v>
      </c>
      <c r="B16" s="103" t="str">
        <f>IF('2.ชื่อนักเรียน'!C16="","",'2.ชื่อนักเรียน'!C16)</f>
        <v/>
      </c>
      <c r="C16" s="104" t="str">
        <f>IF('2.ชื่อนักเรียน'!D16="","",'2.ชื่อนักเรียน'!D16)</f>
        <v/>
      </c>
      <c r="D16" s="140">
        <f>IF(VLOOKUP($A16,'3.คีย์เทอม1 mlp'!$A$9:$DY$58,10,FALSE)="","",VLOOKUP($A16,'3.คีย์เทอม1 mlp'!$A$9:$DY$58,10,FALSE))</f>
        <v>92</v>
      </c>
      <c r="E16" s="120">
        <f>IF(VLOOKUP($A16,'3.คีย์เทอม1 mlp'!$A$9:$DY$58,15,FALSE)="","",VLOOKUP($A16,'3.คีย์เทอม1 mlp'!$A$9:$DY$58,15,FALSE))</f>
        <v>72</v>
      </c>
      <c r="F16" s="120">
        <f>IF(VLOOKUP($A16,'3.คีย์เทอม1 mlp'!$A$9:$DY$58,20,FALSE)="","",VLOOKUP($A16,'3.คีย์เทอม1 mlp'!$A$9:$DY$58,20,FALSE))</f>
        <v>82</v>
      </c>
      <c r="G16" s="121">
        <f>IF(VLOOKUP($A16,'3.คีย์เทอม1 mlp'!$A$9:$DY$58,25,FALSE)="","",VLOOKUP($A16,'3.คีย์เทอม1 mlp'!$A$9:$DY$58,25,FALSE))</f>
        <v>91</v>
      </c>
      <c r="H16" s="120">
        <f>IF(VLOOKUP($A16,'3.คีย์เทอม1 mlp'!$A$9:$DY$58,30,FALSE)="","",VLOOKUP($A16,'3.คีย์เทอม1 mlp'!$A$9:$DY$58,30,FALSE))</f>
        <v>89</v>
      </c>
      <c r="I16" s="120">
        <f>IF(VLOOKUP($A16,'3.คีย์เทอม1 mlp'!$A$9:$DY$58,35,FALSE)="","",VLOOKUP($A16,'3.คีย์เทอม1 mlp'!$A$9:$DY$58,35,FALSE))</f>
        <v>95</v>
      </c>
      <c r="J16" s="120">
        <f>IF(VLOOKUP($A16,'3.คีย์เทอม1 mlp'!$A$9:$DY$58,40,FALSE)="","",VLOOKUP($A16,'3.คีย์เทอม1 mlp'!$A$9:$DY$58,40,FALSE))</f>
        <v>82</v>
      </c>
      <c r="K16" s="120">
        <f>IF(VLOOKUP($A16,'3.คีย์เทอม1 mlp'!$A$9:$DY$58,45,FALSE)="","",VLOOKUP($A16,'3.คีย์เทอม1 mlp'!$A$9:$DY$58,45,FALSE))</f>
        <v>82</v>
      </c>
      <c r="L16" s="303">
        <f>IF(VLOOKUP($A16,'3.คีย์เทอม1 mlp'!$A$9:$DY$58,50,FALSE)="","",VLOOKUP($A16,'3.คีย์เทอม1 mlp'!$A$9:$DY$58,50,FALSE))</f>
        <v>80</v>
      </c>
      <c r="M16" s="193" t="str">
        <f>IF(VLOOKUP($A16,'3.คีย์เทอม1 mlp'!$A$9:$DY$58,55,FALSE)="","",VLOOKUP($A16,'3.คีย์เทอม1 mlp'!$A$9:$DY$58,55,FALSE))</f>
        <v/>
      </c>
      <c r="N16" s="140">
        <f>IF(VLOOKUP($A16,'3.คีย์เทอม1 mlp'!$A$9:$DY$58,60,FALSE)="","",VLOOKUP($A16,'3.คีย์เทอม1 mlp'!$A$9:$DY$58,60,FALSE))</f>
        <v>88</v>
      </c>
      <c r="O16" s="307" t="str">
        <f>IF(VLOOKUP($A16,'3.คีย์เทอม1 mlp'!$A$9:$DY$58,65,FALSE)="","",VLOOKUP($A16,'3.คีย์เทอม1 mlp'!$A$9:$DY$58,65,FALSE))</f>
        <v/>
      </c>
      <c r="P16" s="307" t="str">
        <f>IF(VLOOKUP($A16,'3.คีย์เทอม1 mlp'!$A$9:$DY$58,70,FALSE)="","",VLOOKUP($A16,'3.คีย์เทอม1 mlp'!$A$9:$DY$58,70,FALSE))</f>
        <v/>
      </c>
      <c r="Q16" s="307" t="str">
        <f>IF(VLOOKUP($A16,'3.คีย์เทอม1 mlp'!$A$9:$DY$58,75,FALSE)="","",VLOOKUP($A16,'3.คีย์เทอม1 mlp'!$A$9:$DY$58,75,FALSE))</f>
        <v/>
      </c>
      <c r="R16" s="307" t="str">
        <f>IF(VLOOKUP($A16,'3.คีย์เทอม1 mlp'!$A$9:$DY$58,80,FALSE)="","",VLOOKUP($A16,'3.คีย์เทอม1 mlp'!$A$9:$DY$58,80,FALSE))</f>
        <v/>
      </c>
      <c r="S16" s="121" t="str">
        <f>IF(VLOOKUP($A16,'3.คีย์เทอม1 mlp'!$A$9:$DY$58,85,FALSE)="","",VLOOKUP($A16,'3.คีย์เทอม1 mlp'!$A$9:$DY$58,85,FALSE))</f>
        <v/>
      </c>
      <c r="T16" s="121" t="str">
        <f>IF(VLOOKUP($A16,'3.คีย์เทอม1 mlp'!$A$9:$DY$58,90,FALSE)="","",VLOOKUP($A16,'3.คีย์เทอม1 mlp'!$A$9:$DY$58,90,FALSE))</f>
        <v/>
      </c>
      <c r="U16" s="121" t="str">
        <f>IF(VLOOKUP($A16,'3.คีย์เทอม1 mlp'!$A$9:$DY$58,95,FALSE)="","",VLOOKUP($A16,'3.คีย์เทอม1 mlp'!$A$9:$DY$58,95,FALSE))</f>
        <v/>
      </c>
      <c r="V16" s="121" t="str">
        <f>IF(VLOOKUP($A16,'3.คีย์เทอม1 mlp'!$A$9:$DY$58,100,FALSE)="","",VLOOKUP($A16,'3.คีย์เทอม1 mlp'!$A$9:$DY$58,100,FALSE))</f>
        <v/>
      </c>
      <c r="W16" s="188" t="str">
        <f>IF(VLOOKUP($A16,'3.คีย์เทอม1 mlp'!$A$9:$DY$58,105,FALSE)="","",VLOOKUP($A16,'3.คีย์เทอม1 mlp'!$A$9:$DY$58,105,FALSE))</f>
        <v/>
      </c>
      <c r="X16" s="105">
        <f>IF(VLOOKUP($A16,'3.คีย์เทอม1 mlp'!$A$9:$DY$58,107,FALSE)="","",VLOOKUP($A16,'3.คีย์เทอม1 mlp'!$A$9:$DY$58,107,FALSE))</f>
        <v>853</v>
      </c>
      <c r="Y16" s="100">
        <f>IF(VLOOKUP($A16,'3.คีย์เทอม1 mlp'!$A$9:$DY$58,108,FALSE)="","",VLOOKUP($A16,'3.คีย์เทอม1 mlp'!$A$9:$DY$58,108,FALSE))</f>
        <v>85.3</v>
      </c>
      <c r="Z16" s="106">
        <f>IF(VLOOKUP($A16,'3.คีย์เทอม1 mlp'!$A$9:$DY$58,109,FALSE)="","",VLOOKUP($A16,'3.คีย์เทอม1 mlp'!$A$9:$DY$58,109,FALSE))</f>
        <v>11</v>
      </c>
    </row>
    <row r="17" spans="1:26" s="102" customFormat="1" ht="17.25" customHeight="1" x14ac:dyDescent="0.2">
      <c r="A17" s="139">
        <v>7</v>
      </c>
      <c r="B17" s="103" t="str">
        <f>IF('2.ชื่อนักเรียน'!C17="","",'2.ชื่อนักเรียน'!C17)</f>
        <v/>
      </c>
      <c r="C17" s="104" t="str">
        <f>IF('2.ชื่อนักเรียน'!D17="","",'2.ชื่อนักเรียน'!D17)</f>
        <v/>
      </c>
      <c r="D17" s="140">
        <f>IF(VLOOKUP($A17,'3.คีย์เทอม1 mlp'!$A$9:$DY$58,10,FALSE)="","",VLOOKUP($A17,'3.คีย์เทอม1 mlp'!$A$9:$DY$58,10,FALSE))</f>
        <v>82</v>
      </c>
      <c r="E17" s="120">
        <f>IF(VLOOKUP($A17,'3.คีย์เทอม1 mlp'!$A$9:$DY$58,15,FALSE)="","",VLOOKUP($A17,'3.คีย์เทอม1 mlp'!$A$9:$DY$58,15,FALSE))</f>
        <v>68</v>
      </c>
      <c r="F17" s="120">
        <f>IF(VLOOKUP($A17,'3.คีย์เทอม1 mlp'!$A$9:$DY$58,20,FALSE)="","",VLOOKUP($A17,'3.คีย์เทอม1 mlp'!$A$9:$DY$58,20,FALSE))</f>
        <v>75</v>
      </c>
      <c r="G17" s="121">
        <f>IF(VLOOKUP($A17,'3.คีย์เทอม1 mlp'!$A$9:$DY$58,25,FALSE)="","",VLOOKUP($A17,'3.คีย์เทอม1 mlp'!$A$9:$DY$58,25,FALSE))</f>
        <v>65</v>
      </c>
      <c r="H17" s="120">
        <f>IF(VLOOKUP($A17,'3.คีย์เทอม1 mlp'!$A$9:$DY$58,30,FALSE)="","",VLOOKUP($A17,'3.คีย์เทอม1 mlp'!$A$9:$DY$58,30,FALSE))</f>
        <v>72</v>
      </c>
      <c r="I17" s="120">
        <f>IF(VLOOKUP($A17,'3.คีย์เทอม1 mlp'!$A$9:$DY$58,35,FALSE)="","",VLOOKUP($A17,'3.คีย์เทอม1 mlp'!$A$9:$DY$58,35,FALSE))</f>
        <v>92</v>
      </c>
      <c r="J17" s="120">
        <f>IF(VLOOKUP($A17,'3.คีย์เทอม1 mlp'!$A$9:$DY$58,40,FALSE)="","",VLOOKUP($A17,'3.คีย์เทอม1 mlp'!$A$9:$DY$58,40,FALSE))</f>
        <v>75</v>
      </c>
      <c r="K17" s="120">
        <f>IF(VLOOKUP($A17,'3.คีย์เทอม1 mlp'!$A$9:$DY$58,45,FALSE)="","",VLOOKUP($A17,'3.คีย์เทอม1 mlp'!$A$9:$DY$58,45,FALSE))</f>
        <v>75</v>
      </c>
      <c r="L17" s="303">
        <f>IF(VLOOKUP($A17,'3.คีย์เทอม1 mlp'!$A$9:$DY$58,50,FALSE)="","",VLOOKUP($A17,'3.คีย์เทอม1 mlp'!$A$9:$DY$58,50,FALSE))</f>
        <v>60</v>
      </c>
      <c r="M17" s="193" t="str">
        <f>IF(VLOOKUP($A17,'3.คีย์เทอม1 mlp'!$A$9:$DY$58,55,FALSE)="","",VLOOKUP($A17,'3.คีย์เทอม1 mlp'!$A$9:$DY$58,55,FALSE))</f>
        <v/>
      </c>
      <c r="N17" s="140">
        <f>IF(VLOOKUP($A17,'3.คีย์เทอม1 mlp'!$A$9:$DY$58,60,FALSE)="","",VLOOKUP($A17,'3.คีย์เทอม1 mlp'!$A$9:$DY$58,60,FALSE))</f>
        <v>92</v>
      </c>
      <c r="O17" s="307" t="str">
        <f>IF(VLOOKUP($A17,'3.คีย์เทอม1 mlp'!$A$9:$DY$58,65,FALSE)="","",VLOOKUP($A17,'3.คีย์เทอม1 mlp'!$A$9:$DY$58,65,FALSE))</f>
        <v/>
      </c>
      <c r="P17" s="307" t="str">
        <f>IF(VLOOKUP($A17,'3.คีย์เทอม1 mlp'!$A$9:$DY$58,70,FALSE)="","",VLOOKUP($A17,'3.คีย์เทอม1 mlp'!$A$9:$DY$58,70,FALSE))</f>
        <v/>
      </c>
      <c r="Q17" s="307" t="str">
        <f>IF(VLOOKUP($A17,'3.คีย์เทอม1 mlp'!$A$9:$DY$58,75,FALSE)="","",VLOOKUP($A17,'3.คีย์เทอม1 mlp'!$A$9:$DY$58,75,FALSE))</f>
        <v/>
      </c>
      <c r="R17" s="307" t="str">
        <f>IF(VLOOKUP($A17,'3.คีย์เทอม1 mlp'!$A$9:$DY$58,80,FALSE)="","",VLOOKUP($A17,'3.คีย์เทอม1 mlp'!$A$9:$DY$58,80,FALSE))</f>
        <v/>
      </c>
      <c r="S17" s="121" t="str">
        <f>IF(VLOOKUP($A17,'3.คีย์เทอม1 mlp'!$A$9:$DY$58,85,FALSE)="","",VLOOKUP($A17,'3.คีย์เทอม1 mlp'!$A$9:$DY$58,85,FALSE))</f>
        <v/>
      </c>
      <c r="T17" s="121" t="str">
        <f>IF(VLOOKUP($A17,'3.คีย์เทอม1 mlp'!$A$9:$DY$58,90,FALSE)="","",VLOOKUP($A17,'3.คีย์เทอม1 mlp'!$A$9:$DY$58,90,FALSE))</f>
        <v/>
      </c>
      <c r="U17" s="121" t="str">
        <f>IF(VLOOKUP($A17,'3.คีย์เทอม1 mlp'!$A$9:$DY$58,95,FALSE)="","",VLOOKUP($A17,'3.คีย์เทอม1 mlp'!$A$9:$DY$58,95,FALSE))</f>
        <v/>
      </c>
      <c r="V17" s="121" t="str">
        <f>IF(VLOOKUP($A17,'3.คีย์เทอม1 mlp'!$A$9:$DY$58,100,FALSE)="","",VLOOKUP($A17,'3.คีย์เทอม1 mlp'!$A$9:$DY$58,100,FALSE))</f>
        <v/>
      </c>
      <c r="W17" s="188" t="str">
        <f>IF(VLOOKUP($A17,'3.คีย์เทอม1 mlp'!$A$9:$DY$58,105,FALSE)="","",VLOOKUP($A17,'3.คีย์เทอม1 mlp'!$A$9:$DY$58,105,FALSE))</f>
        <v/>
      </c>
      <c r="X17" s="105">
        <f>IF(VLOOKUP($A17,'3.คีย์เทอม1 mlp'!$A$9:$DY$58,107,FALSE)="","",VLOOKUP($A17,'3.คีย์เทอม1 mlp'!$A$9:$DY$58,107,FALSE))</f>
        <v>756</v>
      </c>
      <c r="Y17" s="100">
        <f>IF(VLOOKUP($A17,'3.คีย์เทอม1 mlp'!$A$9:$DY$58,108,FALSE)="","",VLOOKUP($A17,'3.คีย์เทอม1 mlp'!$A$9:$DY$58,108,FALSE))</f>
        <v>75.599999999999994</v>
      </c>
      <c r="Z17" s="106">
        <f>IF(VLOOKUP($A17,'3.คีย์เทอม1 mlp'!$A$9:$DY$58,109,FALSE)="","",VLOOKUP($A17,'3.คีย์เทอม1 mlp'!$A$9:$DY$58,109,FALSE))</f>
        <v>30</v>
      </c>
    </row>
    <row r="18" spans="1:26" s="102" customFormat="1" ht="17.25" customHeight="1" x14ac:dyDescent="0.2">
      <c r="A18" s="139">
        <v>8</v>
      </c>
      <c r="B18" s="103" t="str">
        <f>IF('2.ชื่อนักเรียน'!C18="","",'2.ชื่อนักเรียน'!C18)</f>
        <v/>
      </c>
      <c r="C18" s="104" t="str">
        <f>IF('2.ชื่อนักเรียน'!D18="","",'2.ชื่อนักเรียน'!D18)</f>
        <v/>
      </c>
      <c r="D18" s="140">
        <f>IF(VLOOKUP($A18,'3.คีย์เทอม1 mlp'!$A$9:$DY$58,10,FALSE)="","",VLOOKUP($A18,'3.คีย์เทอม1 mlp'!$A$9:$DY$58,10,FALSE))</f>
        <v>77</v>
      </c>
      <c r="E18" s="120">
        <f>IF(VLOOKUP($A18,'3.คีย์เทอม1 mlp'!$A$9:$DY$58,15,FALSE)="","",VLOOKUP($A18,'3.คีย์เทอม1 mlp'!$A$9:$DY$58,15,FALSE))</f>
        <v>66</v>
      </c>
      <c r="F18" s="120">
        <f>IF(VLOOKUP($A18,'3.คีย์เทอม1 mlp'!$A$9:$DY$58,20,FALSE)="","",VLOOKUP($A18,'3.คีย์เทอม1 mlp'!$A$9:$DY$58,20,FALSE))</f>
        <v>70</v>
      </c>
      <c r="G18" s="121">
        <f>IF(VLOOKUP($A18,'3.คีย์เทอม1 mlp'!$A$9:$DY$58,25,FALSE)="","",VLOOKUP($A18,'3.คีย์เทอม1 mlp'!$A$9:$DY$58,25,FALSE))</f>
        <v>65</v>
      </c>
      <c r="H18" s="120">
        <f>IF(VLOOKUP($A18,'3.คีย์เทอม1 mlp'!$A$9:$DY$58,30,FALSE)="","",VLOOKUP($A18,'3.คีย์เทอม1 mlp'!$A$9:$DY$58,30,FALSE))</f>
        <v>77</v>
      </c>
      <c r="I18" s="120">
        <f>IF(VLOOKUP($A18,'3.คีย์เทอม1 mlp'!$A$9:$DY$58,35,FALSE)="","",VLOOKUP($A18,'3.คีย์เทอม1 mlp'!$A$9:$DY$58,35,FALSE))</f>
        <v>92</v>
      </c>
      <c r="J18" s="120">
        <f>IF(VLOOKUP($A18,'3.คีย์เทอม1 mlp'!$A$9:$DY$58,40,FALSE)="","",VLOOKUP($A18,'3.คีย์เทอม1 mlp'!$A$9:$DY$58,40,FALSE))</f>
        <v>77</v>
      </c>
      <c r="K18" s="120">
        <f>IF(VLOOKUP($A18,'3.คีย์เทอม1 mlp'!$A$9:$DY$58,45,FALSE)="","",VLOOKUP($A18,'3.คีย์เทอม1 mlp'!$A$9:$DY$58,45,FALSE))</f>
        <v>75</v>
      </c>
      <c r="L18" s="303">
        <f>IF(VLOOKUP($A18,'3.คีย์เทอม1 mlp'!$A$9:$DY$58,50,FALSE)="","",VLOOKUP($A18,'3.คีย์เทอม1 mlp'!$A$9:$DY$58,50,FALSE))</f>
        <v>70</v>
      </c>
      <c r="M18" s="193" t="str">
        <f>IF(VLOOKUP($A18,'3.คีย์เทอม1 mlp'!$A$9:$DY$58,55,FALSE)="","",VLOOKUP($A18,'3.คีย์เทอม1 mlp'!$A$9:$DY$58,55,FALSE))</f>
        <v/>
      </c>
      <c r="N18" s="140">
        <f>IF(VLOOKUP($A18,'3.คีย์เทอม1 mlp'!$A$9:$DY$58,60,FALSE)="","",VLOOKUP($A18,'3.คีย์เทอม1 mlp'!$A$9:$DY$58,60,FALSE))</f>
        <v>85</v>
      </c>
      <c r="O18" s="307" t="str">
        <f>IF(VLOOKUP($A18,'3.คีย์เทอม1 mlp'!$A$9:$DY$58,65,FALSE)="","",VLOOKUP($A18,'3.คีย์เทอม1 mlp'!$A$9:$DY$58,65,FALSE))</f>
        <v/>
      </c>
      <c r="P18" s="307" t="str">
        <f>IF(VLOOKUP($A18,'3.คีย์เทอม1 mlp'!$A$9:$DY$58,70,FALSE)="","",VLOOKUP($A18,'3.คีย์เทอม1 mlp'!$A$9:$DY$58,70,FALSE))</f>
        <v/>
      </c>
      <c r="Q18" s="307" t="str">
        <f>IF(VLOOKUP($A18,'3.คีย์เทอม1 mlp'!$A$9:$DY$58,75,FALSE)="","",VLOOKUP($A18,'3.คีย์เทอม1 mlp'!$A$9:$DY$58,75,FALSE))</f>
        <v/>
      </c>
      <c r="R18" s="307" t="str">
        <f>IF(VLOOKUP($A18,'3.คีย์เทอม1 mlp'!$A$9:$DY$58,80,FALSE)="","",VLOOKUP($A18,'3.คีย์เทอม1 mlp'!$A$9:$DY$58,80,FALSE))</f>
        <v/>
      </c>
      <c r="S18" s="121" t="str">
        <f>IF(VLOOKUP($A18,'3.คีย์เทอม1 mlp'!$A$9:$DY$58,85,FALSE)="","",VLOOKUP($A18,'3.คีย์เทอม1 mlp'!$A$9:$DY$58,85,FALSE))</f>
        <v/>
      </c>
      <c r="T18" s="121" t="str">
        <f>IF(VLOOKUP($A18,'3.คีย์เทอม1 mlp'!$A$9:$DY$58,90,FALSE)="","",VLOOKUP($A18,'3.คีย์เทอม1 mlp'!$A$9:$DY$58,90,FALSE))</f>
        <v/>
      </c>
      <c r="U18" s="121" t="str">
        <f>IF(VLOOKUP($A18,'3.คีย์เทอม1 mlp'!$A$9:$DY$58,95,FALSE)="","",VLOOKUP($A18,'3.คีย์เทอม1 mlp'!$A$9:$DY$58,95,FALSE))</f>
        <v/>
      </c>
      <c r="V18" s="121" t="str">
        <f>IF(VLOOKUP($A18,'3.คีย์เทอม1 mlp'!$A$9:$DY$58,100,FALSE)="","",VLOOKUP($A18,'3.คีย์เทอม1 mlp'!$A$9:$DY$58,100,FALSE))</f>
        <v/>
      </c>
      <c r="W18" s="188" t="str">
        <f>IF(VLOOKUP($A18,'3.คีย์เทอม1 mlp'!$A$9:$DY$58,105,FALSE)="","",VLOOKUP($A18,'3.คีย์เทอม1 mlp'!$A$9:$DY$58,105,FALSE))</f>
        <v/>
      </c>
      <c r="X18" s="105">
        <f>IF(VLOOKUP($A18,'3.คีย์เทอม1 mlp'!$A$9:$DY$58,107,FALSE)="","",VLOOKUP($A18,'3.คีย์เทอม1 mlp'!$A$9:$DY$58,107,FALSE))</f>
        <v>754</v>
      </c>
      <c r="Y18" s="100">
        <f>IF(VLOOKUP($A18,'3.คีย์เทอม1 mlp'!$A$9:$DY$58,108,FALSE)="","",VLOOKUP($A18,'3.คีย์เทอม1 mlp'!$A$9:$DY$58,108,FALSE))</f>
        <v>75.400000000000006</v>
      </c>
      <c r="Z18" s="106">
        <f>IF(VLOOKUP($A18,'3.คีย์เทอม1 mlp'!$A$9:$DY$58,109,FALSE)="","",VLOOKUP($A18,'3.คีย์เทอม1 mlp'!$A$9:$DY$58,109,FALSE))</f>
        <v>31</v>
      </c>
    </row>
    <row r="19" spans="1:26" s="102" customFormat="1" ht="17.25" customHeight="1" x14ac:dyDescent="0.2">
      <c r="A19" s="139">
        <v>9</v>
      </c>
      <c r="B19" s="103" t="str">
        <f>IF('2.ชื่อนักเรียน'!C19="","",'2.ชื่อนักเรียน'!C19)</f>
        <v/>
      </c>
      <c r="C19" s="104" t="str">
        <f>IF('2.ชื่อนักเรียน'!D19="","",'2.ชื่อนักเรียน'!D19)</f>
        <v/>
      </c>
      <c r="D19" s="140">
        <f>IF(VLOOKUP($A19,'3.คีย์เทอม1 mlp'!$A$9:$DY$58,10,FALSE)="","",VLOOKUP($A19,'3.คีย์เทอม1 mlp'!$A$9:$DY$58,10,FALSE))</f>
        <v>83</v>
      </c>
      <c r="E19" s="120">
        <f>IF(VLOOKUP($A19,'3.คีย์เทอม1 mlp'!$A$9:$DY$58,15,FALSE)="","",VLOOKUP($A19,'3.คีย์เทอม1 mlp'!$A$9:$DY$58,15,FALSE))</f>
        <v>71</v>
      </c>
      <c r="F19" s="120">
        <f>IF(VLOOKUP($A19,'3.คีย์เทอม1 mlp'!$A$9:$DY$58,20,FALSE)="","",VLOOKUP($A19,'3.คีย์เทอม1 mlp'!$A$9:$DY$58,20,FALSE))</f>
        <v>75</v>
      </c>
      <c r="G19" s="121">
        <f>IF(VLOOKUP($A19,'3.คีย์เทอม1 mlp'!$A$9:$DY$58,25,FALSE)="","",VLOOKUP($A19,'3.คีย์เทอม1 mlp'!$A$9:$DY$58,25,FALSE))</f>
        <v>65</v>
      </c>
      <c r="H19" s="120">
        <f>IF(VLOOKUP($A19,'3.คีย์เทอม1 mlp'!$A$9:$DY$58,30,FALSE)="","",VLOOKUP($A19,'3.คีย์เทอม1 mlp'!$A$9:$DY$58,30,FALSE))</f>
        <v>72</v>
      </c>
      <c r="I19" s="120">
        <f>IF(VLOOKUP($A19,'3.คีย์เทอม1 mlp'!$A$9:$DY$58,35,FALSE)="","",VLOOKUP($A19,'3.คีย์เทอม1 mlp'!$A$9:$DY$58,35,FALSE))</f>
        <v>86</v>
      </c>
      <c r="J19" s="120">
        <f>IF(VLOOKUP($A19,'3.คีย์เทอม1 mlp'!$A$9:$DY$58,40,FALSE)="","",VLOOKUP($A19,'3.คีย์เทอม1 mlp'!$A$9:$DY$58,40,FALSE))</f>
        <v>83</v>
      </c>
      <c r="K19" s="120">
        <f>IF(VLOOKUP($A19,'3.คีย์เทอม1 mlp'!$A$9:$DY$58,45,FALSE)="","",VLOOKUP($A19,'3.คีย์เทอม1 mlp'!$A$9:$DY$58,45,FALSE))</f>
        <v>78</v>
      </c>
      <c r="L19" s="303">
        <f>IF(VLOOKUP($A19,'3.คีย์เทอม1 mlp'!$A$9:$DY$58,50,FALSE)="","",VLOOKUP($A19,'3.คีย์เทอม1 mlp'!$A$9:$DY$58,50,FALSE))</f>
        <v>78</v>
      </c>
      <c r="M19" s="193" t="str">
        <f>IF(VLOOKUP($A19,'3.คีย์เทอม1 mlp'!$A$9:$DY$58,55,FALSE)="","",VLOOKUP($A19,'3.คีย์เทอม1 mlp'!$A$9:$DY$58,55,FALSE))</f>
        <v/>
      </c>
      <c r="N19" s="140">
        <f>IF(VLOOKUP($A19,'3.คีย์เทอม1 mlp'!$A$9:$DY$58,60,FALSE)="","",VLOOKUP($A19,'3.คีย์เทอม1 mlp'!$A$9:$DY$58,60,FALSE))</f>
        <v>87</v>
      </c>
      <c r="O19" s="307" t="str">
        <f>IF(VLOOKUP($A19,'3.คีย์เทอม1 mlp'!$A$9:$DY$58,65,FALSE)="","",VLOOKUP($A19,'3.คีย์เทอม1 mlp'!$A$9:$DY$58,65,FALSE))</f>
        <v/>
      </c>
      <c r="P19" s="307" t="str">
        <f>IF(VLOOKUP($A19,'3.คีย์เทอม1 mlp'!$A$9:$DY$58,70,FALSE)="","",VLOOKUP($A19,'3.คีย์เทอม1 mlp'!$A$9:$DY$58,70,FALSE))</f>
        <v/>
      </c>
      <c r="Q19" s="307" t="str">
        <f>IF(VLOOKUP($A19,'3.คีย์เทอม1 mlp'!$A$9:$DY$58,75,FALSE)="","",VLOOKUP($A19,'3.คีย์เทอม1 mlp'!$A$9:$DY$58,75,FALSE))</f>
        <v/>
      </c>
      <c r="R19" s="307" t="str">
        <f>IF(VLOOKUP($A19,'3.คีย์เทอม1 mlp'!$A$9:$DY$58,80,FALSE)="","",VLOOKUP($A19,'3.คีย์เทอม1 mlp'!$A$9:$DY$58,80,FALSE))</f>
        <v/>
      </c>
      <c r="S19" s="121" t="str">
        <f>IF(VLOOKUP($A19,'3.คีย์เทอม1 mlp'!$A$9:$DY$58,85,FALSE)="","",VLOOKUP($A19,'3.คีย์เทอม1 mlp'!$A$9:$DY$58,85,FALSE))</f>
        <v/>
      </c>
      <c r="T19" s="121" t="str">
        <f>IF(VLOOKUP($A19,'3.คีย์เทอม1 mlp'!$A$9:$DY$58,90,FALSE)="","",VLOOKUP($A19,'3.คีย์เทอม1 mlp'!$A$9:$DY$58,90,FALSE))</f>
        <v/>
      </c>
      <c r="U19" s="121" t="str">
        <f>IF(VLOOKUP($A19,'3.คีย์เทอม1 mlp'!$A$9:$DY$58,95,FALSE)="","",VLOOKUP($A19,'3.คีย์เทอม1 mlp'!$A$9:$DY$58,95,FALSE))</f>
        <v/>
      </c>
      <c r="V19" s="121" t="str">
        <f>IF(VLOOKUP($A19,'3.คีย์เทอม1 mlp'!$A$9:$DY$58,100,FALSE)="","",VLOOKUP($A19,'3.คีย์เทอม1 mlp'!$A$9:$DY$58,100,FALSE))</f>
        <v/>
      </c>
      <c r="W19" s="188" t="str">
        <f>IF(VLOOKUP($A19,'3.คีย์เทอม1 mlp'!$A$9:$DY$58,105,FALSE)="","",VLOOKUP($A19,'3.คีย์เทอม1 mlp'!$A$9:$DY$58,105,FALSE))</f>
        <v/>
      </c>
      <c r="X19" s="105">
        <f>IF(VLOOKUP($A19,'3.คีย์เทอม1 mlp'!$A$9:$DY$58,107,FALSE)="","",VLOOKUP($A19,'3.คีย์เทอม1 mlp'!$A$9:$DY$58,107,FALSE))</f>
        <v>778</v>
      </c>
      <c r="Y19" s="100">
        <f>IF(VLOOKUP($A19,'3.คีย์เทอม1 mlp'!$A$9:$DY$58,108,FALSE)="","",VLOOKUP($A19,'3.คีย์เทอม1 mlp'!$A$9:$DY$58,108,FALSE))</f>
        <v>77.8</v>
      </c>
      <c r="Z19" s="106">
        <f>IF(VLOOKUP($A19,'3.คีย์เทอม1 mlp'!$A$9:$DY$58,109,FALSE)="","",VLOOKUP($A19,'3.คีย์เทอม1 mlp'!$A$9:$DY$58,109,FALSE))</f>
        <v>27</v>
      </c>
    </row>
    <row r="20" spans="1:26" s="102" customFormat="1" ht="17.25" customHeight="1" x14ac:dyDescent="0.2">
      <c r="A20" s="139">
        <v>10</v>
      </c>
      <c r="B20" s="103" t="str">
        <f>IF('2.ชื่อนักเรียน'!C20="","",'2.ชื่อนักเรียน'!C20)</f>
        <v/>
      </c>
      <c r="C20" s="104" t="str">
        <f>IF('2.ชื่อนักเรียน'!D20="","",'2.ชื่อนักเรียน'!D20)</f>
        <v/>
      </c>
      <c r="D20" s="140">
        <f>IF(VLOOKUP($A20,'3.คีย์เทอม1 mlp'!$A$9:$DY$58,10,FALSE)="","",VLOOKUP($A20,'3.คีย์เทอม1 mlp'!$A$9:$DY$58,10,FALSE))</f>
        <v>91</v>
      </c>
      <c r="E20" s="120">
        <f>IF(VLOOKUP($A20,'3.คีย์เทอม1 mlp'!$A$9:$DY$58,15,FALSE)="","",VLOOKUP($A20,'3.คีย์เทอม1 mlp'!$A$9:$DY$58,15,FALSE))</f>
        <v>70</v>
      </c>
      <c r="F20" s="120">
        <f>IF(VLOOKUP($A20,'3.คีย์เทอม1 mlp'!$A$9:$DY$58,20,FALSE)="","",VLOOKUP($A20,'3.คีย์เทอม1 mlp'!$A$9:$DY$58,20,FALSE))</f>
        <v>77</v>
      </c>
      <c r="G20" s="121">
        <f>IF(VLOOKUP($A20,'3.คีย์เทอม1 mlp'!$A$9:$DY$58,25,FALSE)="","",VLOOKUP($A20,'3.คีย์เทอม1 mlp'!$A$9:$DY$58,25,FALSE))</f>
        <v>82</v>
      </c>
      <c r="H20" s="120">
        <f>IF(VLOOKUP($A20,'3.คีย์เทอม1 mlp'!$A$9:$DY$58,30,FALSE)="","",VLOOKUP($A20,'3.คีย์เทอม1 mlp'!$A$9:$DY$58,30,FALSE))</f>
        <v>85</v>
      </c>
      <c r="I20" s="120">
        <f>IF(VLOOKUP($A20,'3.คีย์เทอม1 mlp'!$A$9:$DY$58,35,FALSE)="","",VLOOKUP($A20,'3.คีย์เทอม1 mlp'!$A$9:$DY$58,35,FALSE))</f>
        <v>96</v>
      </c>
      <c r="J20" s="120">
        <f>IF(VLOOKUP($A20,'3.คีย์เทอม1 mlp'!$A$9:$DY$58,40,FALSE)="","",VLOOKUP($A20,'3.คีย์เทอม1 mlp'!$A$9:$DY$58,40,FALSE))</f>
        <v>85</v>
      </c>
      <c r="K20" s="120">
        <f>IF(VLOOKUP($A20,'3.คีย์เทอม1 mlp'!$A$9:$DY$58,45,FALSE)="","",VLOOKUP($A20,'3.คีย์เทอม1 mlp'!$A$9:$DY$58,45,FALSE))</f>
        <v>85</v>
      </c>
      <c r="L20" s="303">
        <f>IF(VLOOKUP($A20,'3.คีย์เทอม1 mlp'!$A$9:$DY$58,50,FALSE)="","",VLOOKUP($A20,'3.คีย์เทอม1 mlp'!$A$9:$DY$58,50,FALSE))</f>
        <v>75</v>
      </c>
      <c r="M20" s="193" t="str">
        <f>IF(VLOOKUP($A20,'3.คีย์เทอม1 mlp'!$A$9:$DY$58,55,FALSE)="","",VLOOKUP($A20,'3.คีย์เทอม1 mlp'!$A$9:$DY$58,55,FALSE))</f>
        <v/>
      </c>
      <c r="N20" s="140">
        <f>IF(VLOOKUP($A20,'3.คีย์เทอม1 mlp'!$A$9:$DY$58,60,FALSE)="","",VLOOKUP($A20,'3.คีย์เทอม1 mlp'!$A$9:$DY$58,60,FALSE))</f>
        <v>100</v>
      </c>
      <c r="O20" s="307" t="str">
        <f>IF(VLOOKUP($A20,'3.คีย์เทอม1 mlp'!$A$9:$DY$58,65,FALSE)="","",VLOOKUP($A20,'3.คีย์เทอม1 mlp'!$A$9:$DY$58,65,FALSE))</f>
        <v/>
      </c>
      <c r="P20" s="307" t="str">
        <f>IF(VLOOKUP($A20,'3.คีย์เทอม1 mlp'!$A$9:$DY$58,70,FALSE)="","",VLOOKUP($A20,'3.คีย์เทอม1 mlp'!$A$9:$DY$58,70,FALSE))</f>
        <v/>
      </c>
      <c r="Q20" s="307" t="str">
        <f>IF(VLOOKUP($A20,'3.คีย์เทอม1 mlp'!$A$9:$DY$58,75,FALSE)="","",VLOOKUP($A20,'3.คีย์เทอม1 mlp'!$A$9:$DY$58,75,FALSE))</f>
        <v/>
      </c>
      <c r="R20" s="307" t="str">
        <f>IF(VLOOKUP($A20,'3.คีย์เทอม1 mlp'!$A$9:$DY$58,80,FALSE)="","",VLOOKUP($A20,'3.คีย์เทอม1 mlp'!$A$9:$DY$58,80,FALSE))</f>
        <v/>
      </c>
      <c r="S20" s="121" t="str">
        <f>IF(VLOOKUP($A20,'3.คีย์เทอม1 mlp'!$A$9:$DY$58,85,FALSE)="","",VLOOKUP($A20,'3.คีย์เทอม1 mlp'!$A$9:$DY$58,85,FALSE))</f>
        <v/>
      </c>
      <c r="T20" s="121" t="str">
        <f>IF(VLOOKUP($A20,'3.คีย์เทอม1 mlp'!$A$9:$DY$58,90,FALSE)="","",VLOOKUP($A20,'3.คีย์เทอม1 mlp'!$A$9:$DY$58,90,FALSE))</f>
        <v/>
      </c>
      <c r="U20" s="121" t="str">
        <f>IF(VLOOKUP($A20,'3.คีย์เทอม1 mlp'!$A$9:$DY$58,95,FALSE)="","",VLOOKUP($A20,'3.คีย์เทอม1 mlp'!$A$9:$DY$58,95,FALSE))</f>
        <v/>
      </c>
      <c r="V20" s="121" t="str">
        <f>IF(VLOOKUP($A20,'3.คีย์เทอม1 mlp'!$A$9:$DY$58,100,FALSE)="","",VLOOKUP($A20,'3.คีย์เทอม1 mlp'!$A$9:$DY$58,100,FALSE))</f>
        <v/>
      </c>
      <c r="W20" s="188" t="str">
        <f>IF(VLOOKUP($A20,'3.คีย์เทอม1 mlp'!$A$9:$DY$58,105,FALSE)="","",VLOOKUP($A20,'3.คีย์เทอม1 mlp'!$A$9:$DY$58,105,FALSE))</f>
        <v/>
      </c>
      <c r="X20" s="105">
        <f>IF(VLOOKUP($A20,'3.คีย์เทอม1 mlp'!$A$9:$DY$58,107,FALSE)="","",VLOOKUP($A20,'3.คีย์เทอม1 mlp'!$A$9:$DY$58,107,FALSE))</f>
        <v>846</v>
      </c>
      <c r="Y20" s="100">
        <f>IF(VLOOKUP($A20,'3.คีย์เทอม1 mlp'!$A$9:$DY$58,108,FALSE)="","",VLOOKUP($A20,'3.คีย์เทอม1 mlp'!$A$9:$DY$58,108,FALSE))</f>
        <v>84.6</v>
      </c>
      <c r="Z20" s="106">
        <f>IF(VLOOKUP($A20,'3.คีย์เทอม1 mlp'!$A$9:$DY$58,109,FALSE)="","",VLOOKUP($A20,'3.คีย์เทอม1 mlp'!$A$9:$DY$58,109,FALSE))</f>
        <v>13</v>
      </c>
    </row>
    <row r="21" spans="1:26" s="102" customFormat="1" ht="17.25" customHeight="1" x14ac:dyDescent="0.2">
      <c r="A21" s="139">
        <v>11</v>
      </c>
      <c r="B21" s="103" t="str">
        <f>IF('2.ชื่อนักเรียน'!C21="","",'2.ชื่อนักเรียน'!C21)</f>
        <v/>
      </c>
      <c r="C21" s="104" t="str">
        <f>IF('2.ชื่อนักเรียน'!D21="","",'2.ชื่อนักเรียน'!D21)</f>
        <v/>
      </c>
      <c r="D21" s="140">
        <f>IF(VLOOKUP($A21,'3.คีย์เทอม1 mlp'!$A$9:$DY$58,10,FALSE)="","",VLOOKUP($A21,'3.คีย์เทอม1 mlp'!$A$9:$DY$58,10,FALSE))</f>
        <v>92</v>
      </c>
      <c r="E21" s="120">
        <f>IF(VLOOKUP($A21,'3.คีย์เทอม1 mlp'!$A$9:$DY$58,15,FALSE)="","",VLOOKUP($A21,'3.คีย์เทอม1 mlp'!$A$9:$DY$58,15,FALSE))</f>
        <v>78</v>
      </c>
      <c r="F21" s="120">
        <f>IF(VLOOKUP($A21,'3.คีย์เทอม1 mlp'!$A$9:$DY$58,20,FALSE)="","",VLOOKUP($A21,'3.คีย์เทอม1 mlp'!$A$9:$DY$58,20,FALSE))</f>
        <v>80</v>
      </c>
      <c r="G21" s="121">
        <f>IF(VLOOKUP($A21,'3.คีย์เทอม1 mlp'!$A$9:$DY$58,25,FALSE)="","",VLOOKUP($A21,'3.คีย์เทอม1 mlp'!$A$9:$DY$58,25,FALSE))</f>
        <v>89</v>
      </c>
      <c r="H21" s="120">
        <f>IF(VLOOKUP($A21,'3.คีย์เทอม1 mlp'!$A$9:$DY$58,30,FALSE)="","",VLOOKUP($A21,'3.คีย์เทอม1 mlp'!$A$9:$DY$58,30,FALSE))</f>
        <v>87</v>
      </c>
      <c r="I21" s="120">
        <f>IF(VLOOKUP($A21,'3.คีย์เทอม1 mlp'!$A$9:$DY$58,35,FALSE)="","",VLOOKUP($A21,'3.คีย์เทอม1 mlp'!$A$9:$DY$58,35,FALSE))</f>
        <v>94</v>
      </c>
      <c r="J21" s="120">
        <f>IF(VLOOKUP($A21,'3.คีย์เทอม1 mlp'!$A$9:$DY$58,40,FALSE)="","",VLOOKUP($A21,'3.คีย์เทอม1 mlp'!$A$9:$DY$58,40,FALSE))</f>
        <v>88</v>
      </c>
      <c r="K21" s="120">
        <f>IF(VLOOKUP($A21,'3.คีย์เทอม1 mlp'!$A$9:$DY$58,45,FALSE)="","",VLOOKUP($A21,'3.คีย์เทอม1 mlp'!$A$9:$DY$58,45,FALSE))</f>
        <v>87</v>
      </c>
      <c r="L21" s="303">
        <f>IF(VLOOKUP($A21,'3.คีย์เทอม1 mlp'!$A$9:$DY$58,50,FALSE)="","",VLOOKUP($A21,'3.คีย์เทอม1 mlp'!$A$9:$DY$58,50,FALSE))</f>
        <v>95</v>
      </c>
      <c r="M21" s="193" t="str">
        <f>IF(VLOOKUP($A21,'3.คีย์เทอม1 mlp'!$A$9:$DY$58,55,FALSE)="","",VLOOKUP($A21,'3.คีย์เทอม1 mlp'!$A$9:$DY$58,55,FALSE))</f>
        <v/>
      </c>
      <c r="N21" s="140">
        <f>IF(VLOOKUP($A21,'3.คีย์เทอม1 mlp'!$A$9:$DY$58,60,FALSE)="","",VLOOKUP($A21,'3.คีย์เทอม1 mlp'!$A$9:$DY$58,60,FALSE))</f>
        <v>88</v>
      </c>
      <c r="O21" s="307" t="str">
        <f>IF(VLOOKUP($A21,'3.คีย์เทอม1 mlp'!$A$9:$DY$58,65,FALSE)="","",VLOOKUP($A21,'3.คีย์เทอม1 mlp'!$A$9:$DY$58,65,FALSE))</f>
        <v/>
      </c>
      <c r="P21" s="307" t="str">
        <f>IF(VLOOKUP($A21,'3.คีย์เทอม1 mlp'!$A$9:$DY$58,70,FALSE)="","",VLOOKUP($A21,'3.คีย์เทอม1 mlp'!$A$9:$DY$58,70,FALSE))</f>
        <v/>
      </c>
      <c r="Q21" s="307" t="str">
        <f>IF(VLOOKUP($A21,'3.คีย์เทอม1 mlp'!$A$9:$DY$58,75,FALSE)="","",VLOOKUP($A21,'3.คีย์เทอม1 mlp'!$A$9:$DY$58,75,FALSE))</f>
        <v/>
      </c>
      <c r="R21" s="307" t="str">
        <f>IF(VLOOKUP($A21,'3.คีย์เทอม1 mlp'!$A$9:$DY$58,80,FALSE)="","",VLOOKUP($A21,'3.คีย์เทอม1 mlp'!$A$9:$DY$58,80,FALSE))</f>
        <v/>
      </c>
      <c r="S21" s="121" t="str">
        <f>IF(VLOOKUP($A21,'3.คีย์เทอม1 mlp'!$A$9:$DY$58,85,FALSE)="","",VLOOKUP($A21,'3.คีย์เทอม1 mlp'!$A$9:$DY$58,85,FALSE))</f>
        <v/>
      </c>
      <c r="T21" s="121" t="str">
        <f>IF(VLOOKUP($A21,'3.คีย์เทอม1 mlp'!$A$9:$DY$58,90,FALSE)="","",VLOOKUP($A21,'3.คีย์เทอม1 mlp'!$A$9:$DY$58,90,FALSE))</f>
        <v/>
      </c>
      <c r="U21" s="121" t="str">
        <f>IF(VLOOKUP($A21,'3.คีย์เทอม1 mlp'!$A$9:$DY$58,95,FALSE)="","",VLOOKUP($A21,'3.คีย์เทอม1 mlp'!$A$9:$DY$58,95,FALSE))</f>
        <v/>
      </c>
      <c r="V21" s="121" t="str">
        <f>IF(VLOOKUP($A21,'3.คีย์เทอม1 mlp'!$A$9:$DY$58,100,FALSE)="","",VLOOKUP($A21,'3.คีย์เทอม1 mlp'!$A$9:$DY$58,100,FALSE))</f>
        <v/>
      </c>
      <c r="W21" s="188" t="str">
        <f>IF(VLOOKUP($A21,'3.คีย์เทอม1 mlp'!$A$9:$DY$58,105,FALSE)="","",VLOOKUP($A21,'3.คีย์เทอม1 mlp'!$A$9:$DY$58,105,FALSE))</f>
        <v/>
      </c>
      <c r="X21" s="105">
        <f>IF(VLOOKUP($A21,'3.คีย์เทอม1 mlp'!$A$9:$DY$58,107,FALSE)="","",VLOOKUP($A21,'3.คีย์เทอม1 mlp'!$A$9:$DY$58,107,FALSE))</f>
        <v>878</v>
      </c>
      <c r="Y21" s="100">
        <f>IF(VLOOKUP($A21,'3.คีย์เทอม1 mlp'!$A$9:$DY$58,108,FALSE)="","",VLOOKUP($A21,'3.คีย์เทอม1 mlp'!$A$9:$DY$58,108,FALSE))</f>
        <v>87.8</v>
      </c>
      <c r="Z21" s="106">
        <f>IF(VLOOKUP($A21,'3.คีย์เทอม1 mlp'!$A$9:$DY$58,109,FALSE)="","",VLOOKUP($A21,'3.คีย์เทอม1 mlp'!$A$9:$DY$58,109,FALSE))</f>
        <v>4</v>
      </c>
    </row>
    <row r="22" spans="1:26" s="102" customFormat="1" ht="17.25" customHeight="1" x14ac:dyDescent="0.2">
      <c r="A22" s="139">
        <v>12</v>
      </c>
      <c r="B22" s="103" t="str">
        <f>IF('2.ชื่อนักเรียน'!C22="","",'2.ชื่อนักเรียน'!C22)</f>
        <v/>
      </c>
      <c r="C22" s="104" t="str">
        <f>IF('2.ชื่อนักเรียน'!D22="","",'2.ชื่อนักเรียน'!D22)</f>
        <v/>
      </c>
      <c r="D22" s="140">
        <f>IF(VLOOKUP($A22,'3.คีย์เทอม1 mlp'!$A$9:$DY$58,10,FALSE)="","",VLOOKUP($A22,'3.คีย์เทอม1 mlp'!$A$9:$DY$58,10,FALSE))</f>
        <v>94</v>
      </c>
      <c r="E22" s="120">
        <f>IF(VLOOKUP($A22,'3.คีย์เทอม1 mlp'!$A$9:$DY$58,15,FALSE)="","",VLOOKUP($A22,'3.คีย์เทอม1 mlp'!$A$9:$DY$58,15,FALSE))</f>
        <v>85</v>
      </c>
      <c r="F22" s="120">
        <f>IF(VLOOKUP($A22,'3.คีย์เทอม1 mlp'!$A$9:$DY$58,20,FALSE)="","",VLOOKUP($A22,'3.คีย์เทอม1 mlp'!$A$9:$DY$58,20,FALSE))</f>
        <v>86</v>
      </c>
      <c r="G22" s="121">
        <f>IF(VLOOKUP($A22,'3.คีย์เทอม1 mlp'!$A$9:$DY$58,25,FALSE)="","",VLOOKUP($A22,'3.คีย์เทอม1 mlp'!$A$9:$DY$58,25,FALSE))</f>
        <v>96</v>
      </c>
      <c r="H22" s="120">
        <f>IF(VLOOKUP($A22,'3.คีย์เทอม1 mlp'!$A$9:$DY$58,30,FALSE)="","",VLOOKUP($A22,'3.คีย์เทอม1 mlp'!$A$9:$DY$58,30,FALSE))</f>
        <v>96</v>
      </c>
      <c r="I22" s="120">
        <f>IF(VLOOKUP($A22,'3.คีย์เทอม1 mlp'!$A$9:$DY$58,35,FALSE)="","",VLOOKUP($A22,'3.คีย์เทอม1 mlp'!$A$9:$DY$58,35,FALSE))</f>
        <v>94</v>
      </c>
      <c r="J22" s="120">
        <f>IF(VLOOKUP($A22,'3.คีย์เทอม1 mlp'!$A$9:$DY$58,40,FALSE)="","",VLOOKUP($A22,'3.คีย์เทอม1 mlp'!$A$9:$DY$58,40,FALSE))</f>
        <v>87</v>
      </c>
      <c r="K22" s="120">
        <f>IF(VLOOKUP($A22,'3.คีย์เทอม1 mlp'!$A$9:$DY$58,45,FALSE)="","",VLOOKUP($A22,'3.คีย์เทอม1 mlp'!$A$9:$DY$58,45,FALSE))</f>
        <v>82</v>
      </c>
      <c r="L22" s="303">
        <f>IF(VLOOKUP($A22,'3.คีย์เทอม1 mlp'!$A$9:$DY$58,50,FALSE)="","",VLOOKUP($A22,'3.คีย์เทอม1 mlp'!$A$9:$DY$58,50,FALSE))</f>
        <v>87</v>
      </c>
      <c r="M22" s="193" t="str">
        <f>IF(VLOOKUP($A22,'3.คีย์เทอม1 mlp'!$A$9:$DY$58,55,FALSE)="","",VLOOKUP($A22,'3.คีย์เทอม1 mlp'!$A$9:$DY$58,55,FALSE))</f>
        <v/>
      </c>
      <c r="N22" s="140">
        <f>IF(VLOOKUP($A22,'3.คีย์เทอม1 mlp'!$A$9:$DY$58,60,FALSE)="","",VLOOKUP($A22,'3.คีย์เทอม1 mlp'!$A$9:$DY$58,60,FALSE))</f>
        <v>96</v>
      </c>
      <c r="O22" s="307" t="str">
        <f>IF(VLOOKUP($A22,'3.คีย์เทอม1 mlp'!$A$9:$DY$58,65,FALSE)="","",VLOOKUP($A22,'3.คีย์เทอม1 mlp'!$A$9:$DY$58,65,FALSE))</f>
        <v/>
      </c>
      <c r="P22" s="307" t="str">
        <f>IF(VLOOKUP($A22,'3.คีย์เทอม1 mlp'!$A$9:$DY$58,70,FALSE)="","",VLOOKUP($A22,'3.คีย์เทอม1 mlp'!$A$9:$DY$58,70,FALSE))</f>
        <v/>
      </c>
      <c r="Q22" s="307" t="str">
        <f>IF(VLOOKUP($A22,'3.คีย์เทอม1 mlp'!$A$9:$DY$58,75,FALSE)="","",VLOOKUP($A22,'3.คีย์เทอม1 mlp'!$A$9:$DY$58,75,FALSE))</f>
        <v/>
      </c>
      <c r="R22" s="307" t="str">
        <f>IF(VLOOKUP($A22,'3.คีย์เทอม1 mlp'!$A$9:$DY$58,80,FALSE)="","",VLOOKUP($A22,'3.คีย์เทอม1 mlp'!$A$9:$DY$58,80,FALSE))</f>
        <v/>
      </c>
      <c r="S22" s="121" t="str">
        <f>IF(VLOOKUP($A22,'3.คีย์เทอม1 mlp'!$A$9:$DY$58,85,FALSE)="","",VLOOKUP($A22,'3.คีย์เทอม1 mlp'!$A$9:$DY$58,85,FALSE))</f>
        <v/>
      </c>
      <c r="T22" s="121" t="str">
        <f>IF(VLOOKUP($A22,'3.คีย์เทอม1 mlp'!$A$9:$DY$58,90,FALSE)="","",VLOOKUP($A22,'3.คีย์เทอม1 mlp'!$A$9:$DY$58,90,FALSE))</f>
        <v/>
      </c>
      <c r="U22" s="121" t="str">
        <f>IF(VLOOKUP($A22,'3.คีย์เทอม1 mlp'!$A$9:$DY$58,95,FALSE)="","",VLOOKUP($A22,'3.คีย์เทอม1 mlp'!$A$9:$DY$58,95,FALSE))</f>
        <v/>
      </c>
      <c r="V22" s="121" t="str">
        <f>IF(VLOOKUP($A22,'3.คีย์เทอม1 mlp'!$A$9:$DY$58,100,FALSE)="","",VLOOKUP($A22,'3.คีย์เทอม1 mlp'!$A$9:$DY$58,100,FALSE))</f>
        <v/>
      </c>
      <c r="W22" s="188" t="str">
        <f>IF(VLOOKUP($A22,'3.คีย์เทอม1 mlp'!$A$9:$DY$58,105,FALSE)="","",VLOOKUP($A22,'3.คีย์เทอม1 mlp'!$A$9:$DY$58,105,FALSE))</f>
        <v/>
      </c>
      <c r="X22" s="105">
        <f>IF(VLOOKUP($A22,'3.คีย์เทอม1 mlp'!$A$9:$DY$58,107,FALSE)="","",VLOOKUP($A22,'3.คีย์เทอม1 mlp'!$A$9:$DY$58,107,FALSE))</f>
        <v>903</v>
      </c>
      <c r="Y22" s="100">
        <f>IF(VLOOKUP($A22,'3.คีย์เทอม1 mlp'!$A$9:$DY$58,108,FALSE)="","",VLOOKUP($A22,'3.คีย์เทอม1 mlp'!$A$9:$DY$58,108,FALSE))</f>
        <v>90.3</v>
      </c>
      <c r="Z22" s="106">
        <f>IF(VLOOKUP($A22,'3.คีย์เทอม1 mlp'!$A$9:$DY$58,109,FALSE)="","",VLOOKUP($A22,'3.คีย์เทอม1 mlp'!$A$9:$DY$58,109,FALSE))</f>
        <v>2</v>
      </c>
    </row>
    <row r="23" spans="1:26" s="102" customFormat="1" ht="17.25" customHeight="1" x14ac:dyDescent="0.2">
      <c r="A23" s="139">
        <v>13</v>
      </c>
      <c r="B23" s="103" t="str">
        <f>IF('2.ชื่อนักเรียน'!C23="","",'2.ชื่อนักเรียน'!C23)</f>
        <v/>
      </c>
      <c r="C23" s="104" t="str">
        <f>IF('2.ชื่อนักเรียน'!D23="","",'2.ชื่อนักเรียน'!D23)</f>
        <v/>
      </c>
      <c r="D23" s="140">
        <f>IF(VLOOKUP($A23,'3.คีย์เทอม1 mlp'!$A$9:$DY$58,10,FALSE)="","",VLOOKUP($A23,'3.คีย์เทอม1 mlp'!$A$9:$DY$58,10,FALSE))</f>
        <v>92</v>
      </c>
      <c r="E23" s="120">
        <f>IF(VLOOKUP($A23,'3.คีย์เทอม1 mlp'!$A$9:$DY$58,15,FALSE)="","",VLOOKUP($A23,'3.คีย์เทอม1 mlp'!$A$9:$DY$58,15,FALSE))</f>
        <v>78</v>
      </c>
      <c r="F23" s="120">
        <f>IF(VLOOKUP($A23,'3.คีย์เทอม1 mlp'!$A$9:$DY$58,20,FALSE)="","",VLOOKUP($A23,'3.คีย์เทอม1 mlp'!$A$9:$DY$58,20,FALSE))</f>
        <v>82</v>
      </c>
      <c r="G23" s="121">
        <f>IF(VLOOKUP($A23,'3.คีย์เทอม1 mlp'!$A$9:$DY$58,25,FALSE)="","",VLOOKUP($A23,'3.คีย์เทอม1 mlp'!$A$9:$DY$58,25,FALSE))</f>
        <v>84</v>
      </c>
      <c r="H23" s="120">
        <f>IF(VLOOKUP($A23,'3.คีย์เทอม1 mlp'!$A$9:$DY$58,30,FALSE)="","",VLOOKUP($A23,'3.คีย์เทอม1 mlp'!$A$9:$DY$58,30,FALSE))</f>
        <v>88</v>
      </c>
      <c r="I23" s="120">
        <f>IF(VLOOKUP($A23,'3.คีย์เทอม1 mlp'!$A$9:$DY$58,35,FALSE)="","",VLOOKUP($A23,'3.คีย์เทอม1 mlp'!$A$9:$DY$58,35,FALSE))</f>
        <v>88</v>
      </c>
      <c r="J23" s="120">
        <f>IF(VLOOKUP($A23,'3.คีย์เทอม1 mlp'!$A$9:$DY$58,40,FALSE)="","",VLOOKUP($A23,'3.คีย์เทอม1 mlp'!$A$9:$DY$58,40,FALSE))</f>
        <v>85</v>
      </c>
      <c r="K23" s="120">
        <f>IF(VLOOKUP($A23,'3.คีย์เทอม1 mlp'!$A$9:$DY$58,45,FALSE)="","",VLOOKUP($A23,'3.คีย์เทอม1 mlp'!$A$9:$DY$58,45,FALSE))</f>
        <v>88</v>
      </c>
      <c r="L23" s="303">
        <f>IF(VLOOKUP($A23,'3.คีย์เทอม1 mlp'!$A$9:$DY$58,50,FALSE)="","",VLOOKUP($A23,'3.คีย์เทอม1 mlp'!$A$9:$DY$58,50,FALSE))</f>
        <v>78</v>
      </c>
      <c r="M23" s="193" t="str">
        <f>IF(VLOOKUP($A23,'3.คีย์เทอม1 mlp'!$A$9:$DY$58,55,FALSE)="","",VLOOKUP($A23,'3.คีย์เทอม1 mlp'!$A$9:$DY$58,55,FALSE))</f>
        <v/>
      </c>
      <c r="N23" s="140">
        <f>IF(VLOOKUP($A23,'3.คีย์เทอม1 mlp'!$A$9:$DY$58,60,FALSE)="","",VLOOKUP($A23,'3.คีย์เทอม1 mlp'!$A$9:$DY$58,60,FALSE))</f>
        <v>84</v>
      </c>
      <c r="O23" s="307" t="str">
        <f>IF(VLOOKUP($A23,'3.คีย์เทอม1 mlp'!$A$9:$DY$58,65,FALSE)="","",VLOOKUP($A23,'3.คีย์เทอม1 mlp'!$A$9:$DY$58,65,FALSE))</f>
        <v/>
      </c>
      <c r="P23" s="307" t="str">
        <f>IF(VLOOKUP($A23,'3.คีย์เทอม1 mlp'!$A$9:$DY$58,70,FALSE)="","",VLOOKUP($A23,'3.คีย์เทอม1 mlp'!$A$9:$DY$58,70,FALSE))</f>
        <v/>
      </c>
      <c r="Q23" s="307" t="str">
        <f>IF(VLOOKUP($A23,'3.คีย์เทอม1 mlp'!$A$9:$DY$58,75,FALSE)="","",VLOOKUP($A23,'3.คีย์เทอม1 mlp'!$A$9:$DY$58,75,FALSE))</f>
        <v/>
      </c>
      <c r="R23" s="307" t="str">
        <f>IF(VLOOKUP($A23,'3.คีย์เทอม1 mlp'!$A$9:$DY$58,80,FALSE)="","",VLOOKUP($A23,'3.คีย์เทอม1 mlp'!$A$9:$DY$58,80,FALSE))</f>
        <v/>
      </c>
      <c r="S23" s="121" t="str">
        <f>IF(VLOOKUP($A23,'3.คีย์เทอม1 mlp'!$A$9:$DY$58,85,FALSE)="","",VLOOKUP($A23,'3.คีย์เทอม1 mlp'!$A$9:$DY$58,85,FALSE))</f>
        <v/>
      </c>
      <c r="T23" s="121" t="str">
        <f>IF(VLOOKUP($A23,'3.คีย์เทอม1 mlp'!$A$9:$DY$58,90,FALSE)="","",VLOOKUP($A23,'3.คีย์เทอม1 mlp'!$A$9:$DY$58,90,FALSE))</f>
        <v/>
      </c>
      <c r="U23" s="121" t="str">
        <f>IF(VLOOKUP($A23,'3.คีย์เทอม1 mlp'!$A$9:$DY$58,95,FALSE)="","",VLOOKUP($A23,'3.คีย์เทอม1 mlp'!$A$9:$DY$58,95,FALSE))</f>
        <v/>
      </c>
      <c r="V23" s="121" t="str">
        <f>IF(VLOOKUP($A23,'3.คีย์เทอม1 mlp'!$A$9:$DY$58,100,FALSE)="","",VLOOKUP($A23,'3.คีย์เทอม1 mlp'!$A$9:$DY$58,100,FALSE))</f>
        <v/>
      </c>
      <c r="W23" s="188" t="str">
        <f>IF(VLOOKUP($A23,'3.คีย์เทอม1 mlp'!$A$9:$DY$58,105,FALSE)="","",VLOOKUP($A23,'3.คีย์เทอม1 mlp'!$A$9:$DY$58,105,FALSE))</f>
        <v/>
      </c>
      <c r="X23" s="105">
        <f>IF(VLOOKUP($A23,'3.คีย์เทอม1 mlp'!$A$9:$DY$58,107,FALSE)="","",VLOOKUP($A23,'3.คีย์เทอม1 mlp'!$A$9:$DY$58,107,FALSE))</f>
        <v>847</v>
      </c>
      <c r="Y23" s="100">
        <f>IF(VLOOKUP($A23,'3.คีย์เทอม1 mlp'!$A$9:$DY$58,108,FALSE)="","",VLOOKUP($A23,'3.คีย์เทอม1 mlp'!$A$9:$DY$58,108,FALSE))</f>
        <v>84.7</v>
      </c>
      <c r="Z23" s="106">
        <f>IF(VLOOKUP($A23,'3.คีย์เทอม1 mlp'!$A$9:$DY$58,109,FALSE)="","",VLOOKUP($A23,'3.คีย์เทอม1 mlp'!$A$9:$DY$58,109,FALSE))</f>
        <v>12</v>
      </c>
    </row>
    <row r="24" spans="1:26" s="102" customFormat="1" ht="17.25" customHeight="1" x14ac:dyDescent="0.2">
      <c r="A24" s="139">
        <v>14</v>
      </c>
      <c r="B24" s="103" t="str">
        <f>IF('2.ชื่อนักเรียน'!C24="","",'2.ชื่อนักเรียน'!C24)</f>
        <v/>
      </c>
      <c r="C24" s="104" t="str">
        <f>IF('2.ชื่อนักเรียน'!D24="","",'2.ชื่อนักเรียน'!D24)</f>
        <v/>
      </c>
      <c r="D24" s="140">
        <f>IF(VLOOKUP($A24,'3.คีย์เทอม1 mlp'!$A$9:$DY$58,10,FALSE)="","",VLOOKUP($A24,'3.คีย์เทอม1 mlp'!$A$9:$DY$58,10,FALSE))</f>
        <v>85</v>
      </c>
      <c r="E24" s="120">
        <f>IF(VLOOKUP($A24,'3.คีย์เทอม1 mlp'!$A$9:$DY$58,15,FALSE)="","",VLOOKUP($A24,'3.คีย์เทอม1 mlp'!$A$9:$DY$58,15,FALSE))</f>
        <v>75</v>
      </c>
      <c r="F24" s="120">
        <f>IF(VLOOKUP($A24,'3.คีย์เทอม1 mlp'!$A$9:$DY$58,20,FALSE)="","",VLOOKUP($A24,'3.คีย์เทอม1 mlp'!$A$9:$DY$58,20,FALSE))</f>
        <v>76</v>
      </c>
      <c r="G24" s="121">
        <f>IF(VLOOKUP($A24,'3.คีย์เทอม1 mlp'!$A$9:$DY$58,25,FALSE)="","",VLOOKUP($A24,'3.คีย์เทอม1 mlp'!$A$9:$DY$58,25,FALSE))</f>
        <v>84</v>
      </c>
      <c r="H24" s="120">
        <f>IF(VLOOKUP($A24,'3.คีย์เทอม1 mlp'!$A$9:$DY$58,30,FALSE)="","",VLOOKUP($A24,'3.คีย์เทอม1 mlp'!$A$9:$DY$58,30,FALSE))</f>
        <v>77</v>
      </c>
      <c r="I24" s="120">
        <f>IF(VLOOKUP($A24,'3.คีย์เทอม1 mlp'!$A$9:$DY$58,35,FALSE)="","",VLOOKUP($A24,'3.คีย์เทอม1 mlp'!$A$9:$DY$58,35,FALSE))</f>
        <v>87</v>
      </c>
      <c r="J24" s="120">
        <f>IF(VLOOKUP($A24,'3.คีย์เทอม1 mlp'!$A$9:$DY$58,40,FALSE)="","",VLOOKUP($A24,'3.คีย์เทอม1 mlp'!$A$9:$DY$58,40,FALSE))</f>
        <v>80</v>
      </c>
      <c r="K24" s="120">
        <f>IF(VLOOKUP($A24,'3.คีย์เทอม1 mlp'!$A$9:$DY$58,45,FALSE)="","",VLOOKUP($A24,'3.คีย์เทอม1 mlp'!$A$9:$DY$58,45,FALSE))</f>
        <v>82</v>
      </c>
      <c r="L24" s="303">
        <f>IF(VLOOKUP($A24,'3.คีย์เทอม1 mlp'!$A$9:$DY$58,50,FALSE)="","",VLOOKUP($A24,'3.คีย์เทอม1 mlp'!$A$9:$DY$58,50,FALSE))</f>
        <v>77</v>
      </c>
      <c r="M24" s="193" t="str">
        <f>IF(VLOOKUP($A24,'3.คีย์เทอม1 mlp'!$A$9:$DY$58,55,FALSE)="","",VLOOKUP($A24,'3.คีย์เทอม1 mlp'!$A$9:$DY$58,55,FALSE))</f>
        <v/>
      </c>
      <c r="N24" s="140">
        <f>IF(VLOOKUP($A24,'3.คีย์เทอม1 mlp'!$A$9:$DY$58,60,FALSE)="","",VLOOKUP($A24,'3.คีย์เทอม1 mlp'!$A$9:$DY$58,60,FALSE))</f>
        <v>96</v>
      </c>
      <c r="O24" s="307" t="str">
        <f>IF(VLOOKUP($A24,'3.คีย์เทอม1 mlp'!$A$9:$DY$58,65,FALSE)="","",VLOOKUP($A24,'3.คีย์เทอม1 mlp'!$A$9:$DY$58,65,FALSE))</f>
        <v/>
      </c>
      <c r="P24" s="307" t="str">
        <f>IF(VLOOKUP($A24,'3.คีย์เทอม1 mlp'!$A$9:$DY$58,70,FALSE)="","",VLOOKUP($A24,'3.คีย์เทอม1 mlp'!$A$9:$DY$58,70,FALSE))</f>
        <v/>
      </c>
      <c r="Q24" s="307" t="str">
        <f>IF(VLOOKUP($A24,'3.คีย์เทอม1 mlp'!$A$9:$DY$58,75,FALSE)="","",VLOOKUP($A24,'3.คีย์เทอม1 mlp'!$A$9:$DY$58,75,FALSE))</f>
        <v/>
      </c>
      <c r="R24" s="307" t="str">
        <f>IF(VLOOKUP($A24,'3.คีย์เทอม1 mlp'!$A$9:$DY$58,80,FALSE)="","",VLOOKUP($A24,'3.คีย์เทอม1 mlp'!$A$9:$DY$58,80,FALSE))</f>
        <v/>
      </c>
      <c r="S24" s="121" t="str">
        <f>IF(VLOOKUP($A24,'3.คีย์เทอม1 mlp'!$A$9:$DY$58,85,FALSE)="","",VLOOKUP($A24,'3.คีย์เทอม1 mlp'!$A$9:$DY$58,85,FALSE))</f>
        <v/>
      </c>
      <c r="T24" s="121" t="str">
        <f>IF(VLOOKUP($A24,'3.คีย์เทอม1 mlp'!$A$9:$DY$58,90,FALSE)="","",VLOOKUP($A24,'3.คีย์เทอม1 mlp'!$A$9:$DY$58,90,FALSE))</f>
        <v/>
      </c>
      <c r="U24" s="121" t="str">
        <f>IF(VLOOKUP($A24,'3.คีย์เทอม1 mlp'!$A$9:$DY$58,95,FALSE)="","",VLOOKUP($A24,'3.คีย์เทอม1 mlp'!$A$9:$DY$58,95,FALSE))</f>
        <v/>
      </c>
      <c r="V24" s="121" t="str">
        <f>IF(VLOOKUP($A24,'3.คีย์เทอม1 mlp'!$A$9:$DY$58,100,FALSE)="","",VLOOKUP($A24,'3.คีย์เทอม1 mlp'!$A$9:$DY$58,100,FALSE))</f>
        <v/>
      </c>
      <c r="W24" s="188" t="str">
        <f>IF(VLOOKUP($A24,'3.คีย์เทอม1 mlp'!$A$9:$DY$58,105,FALSE)="","",VLOOKUP($A24,'3.คีย์เทอม1 mlp'!$A$9:$DY$58,105,FALSE))</f>
        <v/>
      </c>
      <c r="X24" s="105">
        <f>IF(VLOOKUP($A24,'3.คีย์เทอม1 mlp'!$A$9:$DY$58,107,FALSE)="","",VLOOKUP($A24,'3.คีย์เทอม1 mlp'!$A$9:$DY$58,107,FALSE))</f>
        <v>819</v>
      </c>
      <c r="Y24" s="100">
        <f>IF(VLOOKUP($A24,'3.คีย์เทอม1 mlp'!$A$9:$DY$58,108,FALSE)="","",VLOOKUP($A24,'3.คีย์เทอม1 mlp'!$A$9:$DY$58,108,FALSE))</f>
        <v>81.900000000000006</v>
      </c>
      <c r="Z24" s="106">
        <f>IF(VLOOKUP($A24,'3.คีย์เทอม1 mlp'!$A$9:$DY$58,109,FALSE)="","",VLOOKUP($A24,'3.คีย์เทอม1 mlp'!$A$9:$DY$58,109,FALSE))</f>
        <v>21</v>
      </c>
    </row>
    <row r="25" spans="1:26" s="102" customFormat="1" ht="17.25" customHeight="1" x14ac:dyDescent="0.2">
      <c r="A25" s="139">
        <v>15</v>
      </c>
      <c r="B25" s="103" t="str">
        <f>IF('2.ชื่อนักเรียน'!C25="","",'2.ชื่อนักเรียน'!C25)</f>
        <v/>
      </c>
      <c r="C25" s="104" t="str">
        <f>IF('2.ชื่อนักเรียน'!D25="","",'2.ชื่อนักเรียน'!D25)</f>
        <v/>
      </c>
      <c r="D25" s="140">
        <f>IF(VLOOKUP($A25,'3.คีย์เทอม1 mlp'!$A$9:$DY$58,10,FALSE)="","",VLOOKUP($A25,'3.คีย์เทอม1 mlp'!$A$9:$DY$58,10,FALSE))</f>
        <v>86</v>
      </c>
      <c r="E25" s="120">
        <f>IF(VLOOKUP($A25,'3.คีย์เทอม1 mlp'!$A$9:$DY$58,15,FALSE)="","",VLOOKUP($A25,'3.คีย์เทอม1 mlp'!$A$9:$DY$58,15,FALSE))</f>
        <v>67</v>
      </c>
      <c r="F25" s="120">
        <f>IF(VLOOKUP($A25,'3.คีย์เทอม1 mlp'!$A$9:$DY$58,20,FALSE)="","",VLOOKUP($A25,'3.คีย์เทอม1 mlp'!$A$9:$DY$58,20,FALSE))</f>
        <v>73</v>
      </c>
      <c r="G25" s="121">
        <f>IF(VLOOKUP($A25,'3.คีย์เทอม1 mlp'!$A$9:$DY$58,25,FALSE)="","",VLOOKUP($A25,'3.คีย์เทอม1 mlp'!$A$9:$DY$58,25,FALSE))</f>
        <v>71</v>
      </c>
      <c r="H25" s="120">
        <f>IF(VLOOKUP($A25,'3.คีย์เทอม1 mlp'!$A$9:$DY$58,30,FALSE)="","",VLOOKUP($A25,'3.คีย์เทอม1 mlp'!$A$9:$DY$58,30,FALSE))</f>
        <v>77</v>
      </c>
      <c r="I25" s="120">
        <f>IF(VLOOKUP($A25,'3.คีย์เทอม1 mlp'!$A$9:$DY$58,35,FALSE)="","",VLOOKUP($A25,'3.คีย์เทอม1 mlp'!$A$9:$DY$58,35,FALSE))</f>
        <v>87</v>
      </c>
      <c r="J25" s="120">
        <f>IF(VLOOKUP($A25,'3.คีย์เทอม1 mlp'!$A$9:$DY$58,40,FALSE)="","",VLOOKUP($A25,'3.คีย์เทอม1 mlp'!$A$9:$DY$58,40,FALSE))</f>
        <v>76</v>
      </c>
      <c r="K25" s="120">
        <f>IF(VLOOKUP($A25,'3.คีย์เทอม1 mlp'!$A$9:$DY$58,45,FALSE)="","",VLOOKUP($A25,'3.คีย์เทอม1 mlp'!$A$9:$DY$58,45,FALSE))</f>
        <v>80</v>
      </c>
      <c r="L25" s="303">
        <f>IF(VLOOKUP($A25,'3.คีย์เทอม1 mlp'!$A$9:$DY$58,50,FALSE)="","",VLOOKUP($A25,'3.คีย์เทอม1 mlp'!$A$9:$DY$58,50,FALSE))</f>
        <v>60</v>
      </c>
      <c r="M25" s="193" t="str">
        <f>IF(VLOOKUP($A25,'3.คีย์เทอม1 mlp'!$A$9:$DY$58,55,FALSE)="","",VLOOKUP($A25,'3.คีย์เทอม1 mlp'!$A$9:$DY$58,55,FALSE))</f>
        <v/>
      </c>
      <c r="N25" s="140">
        <f>IF(VLOOKUP($A25,'3.คีย์เทอม1 mlp'!$A$9:$DY$58,60,FALSE)="","",VLOOKUP($A25,'3.คีย์เทอม1 mlp'!$A$9:$DY$58,60,FALSE))</f>
        <v>91</v>
      </c>
      <c r="O25" s="307" t="str">
        <f>IF(VLOOKUP($A25,'3.คีย์เทอม1 mlp'!$A$9:$DY$58,65,FALSE)="","",VLOOKUP($A25,'3.คีย์เทอม1 mlp'!$A$9:$DY$58,65,FALSE))</f>
        <v/>
      </c>
      <c r="P25" s="307" t="str">
        <f>IF(VLOOKUP($A25,'3.คีย์เทอม1 mlp'!$A$9:$DY$58,70,FALSE)="","",VLOOKUP($A25,'3.คีย์เทอม1 mlp'!$A$9:$DY$58,70,FALSE))</f>
        <v/>
      </c>
      <c r="Q25" s="307" t="str">
        <f>IF(VLOOKUP($A25,'3.คีย์เทอม1 mlp'!$A$9:$DY$58,75,FALSE)="","",VLOOKUP($A25,'3.คีย์เทอม1 mlp'!$A$9:$DY$58,75,FALSE))</f>
        <v/>
      </c>
      <c r="R25" s="307" t="str">
        <f>IF(VLOOKUP($A25,'3.คีย์เทอม1 mlp'!$A$9:$DY$58,80,FALSE)="","",VLOOKUP($A25,'3.คีย์เทอม1 mlp'!$A$9:$DY$58,80,FALSE))</f>
        <v/>
      </c>
      <c r="S25" s="121" t="str">
        <f>IF(VLOOKUP($A25,'3.คีย์เทอม1 mlp'!$A$9:$DY$58,85,FALSE)="","",VLOOKUP($A25,'3.คีย์เทอม1 mlp'!$A$9:$DY$58,85,FALSE))</f>
        <v/>
      </c>
      <c r="T25" s="121" t="str">
        <f>IF(VLOOKUP($A25,'3.คีย์เทอม1 mlp'!$A$9:$DY$58,90,FALSE)="","",VLOOKUP($A25,'3.คีย์เทอม1 mlp'!$A$9:$DY$58,90,FALSE))</f>
        <v/>
      </c>
      <c r="U25" s="121" t="str">
        <f>IF(VLOOKUP($A25,'3.คีย์เทอม1 mlp'!$A$9:$DY$58,95,FALSE)="","",VLOOKUP($A25,'3.คีย์เทอม1 mlp'!$A$9:$DY$58,95,FALSE))</f>
        <v/>
      </c>
      <c r="V25" s="121" t="str">
        <f>IF(VLOOKUP($A25,'3.คีย์เทอม1 mlp'!$A$9:$DY$58,100,FALSE)="","",VLOOKUP($A25,'3.คีย์เทอม1 mlp'!$A$9:$DY$58,100,FALSE))</f>
        <v/>
      </c>
      <c r="W25" s="188" t="str">
        <f>IF(VLOOKUP($A25,'3.คีย์เทอม1 mlp'!$A$9:$DY$58,105,FALSE)="","",VLOOKUP($A25,'3.คีย์เทอม1 mlp'!$A$9:$DY$58,105,FALSE))</f>
        <v/>
      </c>
      <c r="X25" s="105">
        <f>IF(VLOOKUP($A25,'3.คีย์เทอม1 mlp'!$A$9:$DY$58,107,FALSE)="","",VLOOKUP($A25,'3.คีย์เทอม1 mlp'!$A$9:$DY$58,107,FALSE))</f>
        <v>768</v>
      </c>
      <c r="Y25" s="100">
        <f>IF(VLOOKUP($A25,'3.คีย์เทอม1 mlp'!$A$9:$DY$58,108,FALSE)="","",VLOOKUP($A25,'3.คีย์เทอม1 mlp'!$A$9:$DY$58,108,FALSE))</f>
        <v>76.8</v>
      </c>
      <c r="Z25" s="106">
        <f>IF(VLOOKUP($A25,'3.คีย์เทอม1 mlp'!$A$9:$DY$58,109,FALSE)="","",VLOOKUP($A25,'3.คีย์เทอม1 mlp'!$A$9:$DY$58,109,FALSE))</f>
        <v>28</v>
      </c>
    </row>
    <row r="26" spans="1:26" s="102" customFormat="1" ht="17.25" customHeight="1" x14ac:dyDescent="0.2">
      <c r="A26" s="139">
        <v>16</v>
      </c>
      <c r="B26" s="103" t="str">
        <f>IF('2.ชื่อนักเรียน'!C26="","",'2.ชื่อนักเรียน'!C26)</f>
        <v/>
      </c>
      <c r="C26" s="104" t="str">
        <f>IF('2.ชื่อนักเรียน'!D26="","",'2.ชื่อนักเรียน'!D26)</f>
        <v/>
      </c>
      <c r="D26" s="140">
        <f>IF(VLOOKUP($A26,'3.คีย์เทอม1 mlp'!$A$9:$DY$58,10,FALSE)="","",VLOOKUP($A26,'3.คีย์เทอม1 mlp'!$A$9:$DY$58,10,FALSE))</f>
        <v>81</v>
      </c>
      <c r="E26" s="120">
        <f>IF(VLOOKUP($A26,'3.คีย์เทอม1 mlp'!$A$9:$DY$58,15,FALSE)="","",VLOOKUP($A26,'3.คีย์เทอม1 mlp'!$A$9:$DY$58,15,FALSE))</f>
        <v>80</v>
      </c>
      <c r="F26" s="120">
        <f>IF(VLOOKUP($A26,'3.คีย์เทอม1 mlp'!$A$9:$DY$58,20,FALSE)="","",VLOOKUP($A26,'3.คีย์เทอม1 mlp'!$A$9:$DY$58,20,FALSE))</f>
        <v>78</v>
      </c>
      <c r="G26" s="121">
        <f>IF(VLOOKUP($A26,'3.คีย์เทอม1 mlp'!$A$9:$DY$58,25,FALSE)="","",VLOOKUP($A26,'3.คีย์เทอม1 mlp'!$A$9:$DY$58,25,FALSE))</f>
        <v>78</v>
      </c>
      <c r="H26" s="120">
        <f>IF(VLOOKUP($A26,'3.คีย์เทอม1 mlp'!$A$9:$DY$58,30,FALSE)="","",VLOOKUP($A26,'3.คีย์เทอม1 mlp'!$A$9:$DY$58,30,FALSE))</f>
        <v>82</v>
      </c>
      <c r="I26" s="120">
        <f>IF(VLOOKUP($A26,'3.คีย์เทอม1 mlp'!$A$9:$DY$58,35,FALSE)="","",VLOOKUP($A26,'3.คีย์เทอม1 mlp'!$A$9:$DY$58,35,FALSE))</f>
        <v>92</v>
      </c>
      <c r="J26" s="120">
        <f>IF(VLOOKUP($A26,'3.คีย์เทอม1 mlp'!$A$9:$DY$58,40,FALSE)="","",VLOOKUP($A26,'3.คีย์เทอม1 mlp'!$A$9:$DY$58,40,FALSE))</f>
        <v>80</v>
      </c>
      <c r="K26" s="120">
        <f>IF(VLOOKUP($A26,'3.คีย์เทอม1 mlp'!$A$9:$DY$58,45,FALSE)="","",VLOOKUP($A26,'3.คีย์เทอม1 mlp'!$A$9:$DY$58,45,FALSE))</f>
        <v>78</v>
      </c>
      <c r="L26" s="303">
        <f>IF(VLOOKUP($A26,'3.คีย์เทอม1 mlp'!$A$9:$DY$58,50,FALSE)="","",VLOOKUP($A26,'3.คีย์เทอม1 mlp'!$A$9:$DY$58,50,FALSE))</f>
        <v>66</v>
      </c>
      <c r="M26" s="193" t="str">
        <f>IF(VLOOKUP($A26,'3.คีย์เทอม1 mlp'!$A$9:$DY$58,55,FALSE)="","",VLOOKUP($A26,'3.คีย์เทอม1 mlp'!$A$9:$DY$58,55,FALSE))</f>
        <v/>
      </c>
      <c r="N26" s="140">
        <f>IF(VLOOKUP($A26,'3.คีย์เทอม1 mlp'!$A$9:$DY$58,60,FALSE)="","",VLOOKUP($A26,'3.คีย์เทอม1 mlp'!$A$9:$DY$58,60,FALSE))</f>
        <v>97</v>
      </c>
      <c r="O26" s="307" t="str">
        <f>IF(VLOOKUP($A26,'3.คีย์เทอม1 mlp'!$A$9:$DY$58,65,FALSE)="","",VLOOKUP($A26,'3.คีย์เทอม1 mlp'!$A$9:$DY$58,65,FALSE))</f>
        <v/>
      </c>
      <c r="P26" s="307" t="str">
        <f>IF(VLOOKUP($A26,'3.คีย์เทอม1 mlp'!$A$9:$DY$58,70,FALSE)="","",VLOOKUP($A26,'3.คีย์เทอม1 mlp'!$A$9:$DY$58,70,FALSE))</f>
        <v/>
      </c>
      <c r="Q26" s="307" t="str">
        <f>IF(VLOOKUP($A26,'3.คีย์เทอม1 mlp'!$A$9:$DY$58,75,FALSE)="","",VLOOKUP($A26,'3.คีย์เทอม1 mlp'!$A$9:$DY$58,75,FALSE))</f>
        <v/>
      </c>
      <c r="R26" s="307" t="str">
        <f>IF(VLOOKUP($A26,'3.คีย์เทอม1 mlp'!$A$9:$DY$58,80,FALSE)="","",VLOOKUP($A26,'3.คีย์เทอม1 mlp'!$A$9:$DY$58,80,FALSE))</f>
        <v/>
      </c>
      <c r="S26" s="121" t="str">
        <f>IF(VLOOKUP($A26,'3.คีย์เทอม1 mlp'!$A$9:$DY$58,85,FALSE)="","",VLOOKUP($A26,'3.คีย์เทอม1 mlp'!$A$9:$DY$58,85,FALSE))</f>
        <v/>
      </c>
      <c r="T26" s="121" t="str">
        <f>IF(VLOOKUP($A26,'3.คีย์เทอม1 mlp'!$A$9:$DY$58,90,FALSE)="","",VLOOKUP($A26,'3.คีย์เทอม1 mlp'!$A$9:$DY$58,90,FALSE))</f>
        <v/>
      </c>
      <c r="U26" s="121" t="str">
        <f>IF(VLOOKUP($A26,'3.คีย์เทอม1 mlp'!$A$9:$DY$58,95,FALSE)="","",VLOOKUP($A26,'3.คีย์เทอม1 mlp'!$A$9:$DY$58,95,FALSE))</f>
        <v/>
      </c>
      <c r="V26" s="121" t="str">
        <f>IF(VLOOKUP($A26,'3.คีย์เทอม1 mlp'!$A$9:$DY$58,100,FALSE)="","",VLOOKUP($A26,'3.คีย์เทอม1 mlp'!$A$9:$DY$58,100,FALSE))</f>
        <v/>
      </c>
      <c r="W26" s="188" t="str">
        <f>IF(VLOOKUP($A26,'3.คีย์เทอม1 mlp'!$A$9:$DY$58,105,FALSE)="","",VLOOKUP($A26,'3.คีย์เทอม1 mlp'!$A$9:$DY$58,105,FALSE))</f>
        <v/>
      </c>
      <c r="X26" s="105">
        <f>IF(VLOOKUP($A26,'3.คีย์เทอม1 mlp'!$A$9:$DY$58,107,FALSE)="","",VLOOKUP($A26,'3.คีย์เทอม1 mlp'!$A$9:$DY$58,107,FALSE))</f>
        <v>812</v>
      </c>
      <c r="Y26" s="100">
        <f>IF(VLOOKUP($A26,'3.คีย์เทอม1 mlp'!$A$9:$DY$58,108,FALSE)="","",VLOOKUP($A26,'3.คีย์เทอม1 mlp'!$A$9:$DY$58,108,FALSE))</f>
        <v>81.2</v>
      </c>
      <c r="Z26" s="106">
        <f>IF(VLOOKUP($A26,'3.คีย์เทอม1 mlp'!$A$9:$DY$58,109,FALSE)="","",VLOOKUP($A26,'3.คีย์เทอม1 mlp'!$A$9:$DY$58,109,FALSE))</f>
        <v>24</v>
      </c>
    </row>
    <row r="27" spans="1:26" s="102" customFormat="1" ht="17.25" customHeight="1" x14ac:dyDescent="0.2">
      <c r="A27" s="139">
        <v>17</v>
      </c>
      <c r="B27" s="103" t="str">
        <f>IF('2.ชื่อนักเรียน'!C27="","",'2.ชื่อนักเรียน'!C27)</f>
        <v/>
      </c>
      <c r="C27" s="104" t="str">
        <f>IF('2.ชื่อนักเรียน'!D27="","",'2.ชื่อนักเรียน'!D27)</f>
        <v/>
      </c>
      <c r="D27" s="140">
        <f>IF(VLOOKUP($A27,'3.คีย์เทอม1 mlp'!$A$9:$DY$58,10,FALSE)="","",VLOOKUP($A27,'3.คีย์เทอม1 mlp'!$A$9:$DY$58,10,FALSE))</f>
        <v>85</v>
      </c>
      <c r="E27" s="120">
        <f>IF(VLOOKUP($A27,'3.คีย์เทอม1 mlp'!$A$9:$DY$58,15,FALSE)="","",VLOOKUP($A27,'3.คีย์เทอม1 mlp'!$A$9:$DY$58,15,FALSE))</f>
        <v>78</v>
      </c>
      <c r="F27" s="120">
        <f>IF(VLOOKUP($A27,'3.คีย์เทอม1 mlp'!$A$9:$DY$58,20,FALSE)="","",VLOOKUP($A27,'3.คีย์เทอม1 mlp'!$A$9:$DY$58,20,FALSE))</f>
        <v>75</v>
      </c>
      <c r="G27" s="121">
        <f>IF(VLOOKUP($A27,'3.คีย์เทอม1 mlp'!$A$9:$DY$58,25,FALSE)="","",VLOOKUP($A27,'3.คีย์เทอม1 mlp'!$A$9:$DY$58,25,FALSE))</f>
        <v>76</v>
      </c>
      <c r="H27" s="120">
        <f>IF(VLOOKUP($A27,'3.คีย์เทอม1 mlp'!$A$9:$DY$58,30,FALSE)="","",VLOOKUP($A27,'3.คีย์เทอม1 mlp'!$A$9:$DY$58,30,FALSE))</f>
        <v>83</v>
      </c>
      <c r="I27" s="120">
        <f>IF(VLOOKUP($A27,'3.คีย์เทอม1 mlp'!$A$9:$DY$58,35,FALSE)="","",VLOOKUP($A27,'3.คีย์เทอม1 mlp'!$A$9:$DY$58,35,FALSE))</f>
        <v>91</v>
      </c>
      <c r="J27" s="120">
        <f>IF(VLOOKUP($A27,'3.คีย์เทอม1 mlp'!$A$9:$DY$58,40,FALSE)="","",VLOOKUP($A27,'3.คีย์เทอม1 mlp'!$A$9:$DY$58,40,FALSE))</f>
        <v>83</v>
      </c>
      <c r="K27" s="120">
        <f>IF(VLOOKUP($A27,'3.คีย์เทอม1 mlp'!$A$9:$DY$58,45,FALSE)="","",VLOOKUP($A27,'3.คีย์เทอม1 mlp'!$A$9:$DY$58,45,FALSE))</f>
        <v>77</v>
      </c>
      <c r="L27" s="303">
        <f>IF(VLOOKUP($A27,'3.คีย์เทอม1 mlp'!$A$9:$DY$58,50,FALSE)="","",VLOOKUP($A27,'3.คีย์เทอม1 mlp'!$A$9:$DY$58,50,FALSE))</f>
        <v>95</v>
      </c>
      <c r="M27" s="193" t="str">
        <f>IF(VLOOKUP($A27,'3.คีย์เทอม1 mlp'!$A$9:$DY$58,55,FALSE)="","",VLOOKUP($A27,'3.คีย์เทอม1 mlp'!$A$9:$DY$58,55,FALSE))</f>
        <v/>
      </c>
      <c r="N27" s="140">
        <f>IF(VLOOKUP($A27,'3.คีย์เทอม1 mlp'!$A$9:$DY$58,60,FALSE)="","",VLOOKUP($A27,'3.คีย์เทอม1 mlp'!$A$9:$DY$58,60,FALSE))</f>
        <v>98</v>
      </c>
      <c r="O27" s="307" t="str">
        <f>IF(VLOOKUP($A27,'3.คีย์เทอม1 mlp'!$A$9:$DY$58,65,FALSE)="","",VLOOKUP($A27,'3.คีย์เทอม1 mlp'!$A$9:$DY$58,65,FALSE))</f>
        <v/>
      </c>
      <c r="P27" s="307" t="str">
        <f>IF(VLOOKUP($A27,'3.คีย์เทอม1 mlp'!$A$9:$DY$58,70,FALSE)="","",VLOOKUP($A27,'3.คีย์เทอม1 mlp'!$A$9:$DY$58,70,FALSE))</f>
        <v/>
      </c>
      <c r="Q27" s="307" t="str">
        <f>IF(VLOOKUP($A27,'3.คีย์เทอม1 mlp'!$A$9:$DY$58,75,FALSE)="","",VLOOKUP($A27,'3.คีย์เทอม1 mlp'!$A$9:$DY$58,75,FALSE))</f>
        <v/>
      </c>
      <c r="R27" s="307" t="str">
        <f>IF(VLOOKUP($A27,'3.คีย์เทอม1 mlp'!$A$9:$DY$58,80,FALSE)="","",VLOOKUP($A27,'3.คีย์เทอม1 mlp'!$A$9:$DY$58,80,FALSE))</f>
        <v/>
      </c>
      <c r="S27" s="121" t="str">
        <f>IF(VLOOKUP($A27,'3.คีย์เทอม1 mlp'!$A$9:$DY$58,85,FALSE)="","",VLOOKUP($A27,'3.คีย์เทอม1 mlp'!$A$9:$DY$58,85,FALSE))</f>
        <v/>
      </c>
      <c r="T27" s="121" t="str">
        <f>IF(VLOOKUP($A27,'3.คีย์เทอม1 mlp'!$A$9:$DY$58,90,FALSE)="","",VLOOKUP($A27,'3.คีย์เทอม1 mlp'!$A$9:$DY$58,90,FALSE))</f>
        <v/>
      </c>
      <c r="U27" s="121" t="str">
        <f>IF(VLOOKUP($A27,'3.คีย์เทอม1 mlp'!$A$9:$DY$58,95,FALSE)="","",VLOOKUP($A27,'3.คีย์เทอม1 mlp'!$A$9:$DY$58,95,FALSE))</f>
        <v/>
      </c>
      <c r="V27" s="121" t="str">
        <f>IF(VLOOKUP($A27,'3.คีย์เทอม1 mlp'!$A$9:$DY$58,100,FALSE)="","",VLOOKUP($A27,'3.คีย์เทอม1 mlp'!$A$9:$DY$58,100,FALSE))</f>
        <v/>
      </c>
      <c r="W27" s="188" t="str">
        <f>IF(VLOOKUP($A27,'3.คีย์เทอม1 mlp'!$A$9:$DY$58,105,FALSE)="","",VLOOKUP($A27,'3.คีย์เทอม1 mlp'!$A$9:$DY$58,105,FALSE))</f>
        <v/>
      </c>
      <c r="X27" s="105">
        <f>IF(VLOOKUP($A27,'3.คีย์เทอม1 mlp'!$A$9:$DY$58,107,FALSE)="","",VLOOKUP($A27,'3.คีย์เทอม1 mlp'!$A$9:$DY$58,107,FALSE))</f>
        <v>841</v>
      </c>
      <c r="Y27" s="100">
        <f>IF(VLOOKUP($A27,'3.คีย์เทอม1 mlp'!$A$9:$DY$58,108,FALSE)="","",VLOOKUP($A27,'3.คีย์เทอม1 mlp'!$A$9:$DY$58,108,FALSE))</f>
        <v>84.1</v>
      </c>
      <c r="Z27" s="106">
        <f>IF(VLOOKUP($A27,'3.คีย์เทอม1 mlp'!$A$9:$DY$58,109,FALSE)="","",VLOOKUP($A27,'3.คีย์เทอม1 mlp'!$A$9:$DY$58,109,FALSE))</f>
        <v>15</v>
      </c>
    </row>
    <row r="28" spans="1:26" s="102" customFormat="1" ht="17.25" customHeight="1" x14ac:dyDescent="0.2">
      <c r="A28" s="139">
        <v>18</v>
      </c>
      <c r="B28" s="103" t="str">
        <f>IF('2.ชื่อนักเรียน'!C28="","",'2.ชื่อนักเรียน'!C28)</f>
        <v/>
      </c>
      <c r="C28" s="104" t="str">
        <f>IF('2.ชื่อนักเรียน'!D28="","",'2.ชื่อนักเรียน'!D28)</f>
        <v/>
      </c>
      <c r="D28" s="140">
        <f>IF(VLOOKUP($A28,'3.คีย์เทอม1 mlp'!$A$9:$DY$58,10,FALSE)="","",VLOOKUP($A28,'3.คีย์เทอม1 mlp'!$A$9:$DY$58,10,FALSE))</f>
        <v>96</v>
      </c>
      <c r="E28" s="120">
        <f>IF(VLOOKUP($A28,'3.คีย์เทอม1 mlp'!$A$9:$DY$58,15,FALSE)="","",VLOOKUP($A28,'3.คีย์เทอม1 mlp'!$A$9:$DY$58,15,FALSE))</f>
        <v>81</v>
      </c>
      <c r="F28" s="120">
        <f>IF(VLOOKUP($A28,'3.คีย์เทอม1 mlp'!$A$9:$DY$58,20,FALSE)="","",VLOOKUP($A28,'3.คีย์เทอม1 mlp'!$A$9:$DY$58,20,FALSE))</f>
        <v>77</v>
      </c>
      <c r="G28" s="121">
        <f>IF(VLOOKUP($A28,'3.คีย์เทอม1 mlp'!$A$9:$DY$58,25,FALSE)="","",VLOOKUP($A28,'3.คีย์เทอม1 mlp'!$A$9:$DY$58,25,FALSE))</f>
        <v>89</v>
      </c>
      <c r="H28" s="120">
        <f>IF(VLOOKUP($A28,'3.คีย์เทอม1 mlp'!$A$9:$DY$58,30,FALSE)="","",VLOOKUP($A28,'3.คีย์เทอม1 mlp'!$A$9:$DY$58,30,FALSE))</f>
        <v>83</v>
      </c>
      <c r="I28" s="120">
        <f>IF(VLOOKUP($A28,'3.คีย์เทอม1 mlp'!$A$9:$DY$58,35,FALSE)="","",VLOOKUP($A28,'3.คีย์เทอม1 mlp'!$A$9:$DY$58,35,FALSE))</f>
        <v>95</v>
      </c>
      <c r="J28" s="120">
        <f>IF(VLOOKUP($A28,'3.คีย์เทอม1 mlp'!$A$9:$DY$58,40,FALSE)="","",VLOOKUP($A28,'3.คีย์เทอม1 mlp'!$A$9:$DY$58,40,FALSE))</f>
        <v>86</v>
      </c>
      <c r="K28" s="120">
        <f>IF(VLOOKUP($A28,'3.คีย์เทอม1 mlp'!$A$9:$DY$58,45,FALSE)="","",VLOOKUP($A28,'3.คีย์เทอม1 mlp'!$A$9:$DY$58,45,FALSE))</f>
        <v>88</v>
      </c>
      <c r="L28" s="303">
        <f>IF(VLOOKUP($A28,'3.คีย์เทอม1 mlp'!$A$9:$DY$58,50,FALSE)="","",VLOOKUP($A28,'3.คีย์เทอม1 mlp'!$A$9:$DY$58,50,FALSE))</f>
        <v>89</v>
      </c>
      <c r="M28" s="193" t="str">
        <f>IF(VLOOKUP($A28,'3.คีย์เทอม1 mlp'!$A$9:$DY$58,55,FALSE)="","",VLOOKUP($A28,'3.คีย์เทอม1 mlp'!$A$9:$DY$58,55,FALSE))</f>
        <v/>
      </c>
      <c r="N28" s="140">
        <f>IF(VLOOKUP($A28,'3.คีย์เทอม1 mlp'!$A$9:$DY$58,60,FALSE)="","",VLOOKUP($A28,'3.คีย์เทอม1 mlp'!$A$9:$DY$58,60,FALSE))</f>
        <v>92</v>
      </c>
      <c r="O28" s="307" t="str">
        <f>IF(VLOOKUP($A28,'3.คีย์เทอม1 mlp'!$A$9:$DY$58,65,FALSE)="","",VLOOKUP($A28,'3.คีย์เทอม1 mlp'!$A$9:$DY$58,65,FALSE))</f>
        <v/>
      </c>
      <c r="P28" s="307" t="str">
        <f>IF(VLOOKUP($A28,'3.คีย์เทอม1 mlp'!$A$9:$DY$58,70,FALSE)="","",VLOOKUP($A28,'3.คีย์เทอม1 mlp'!$A$9:$DY$58,70,FALSE))</f>
        <v/>
      </c>
      <c r="Q28" s="307" t="str">
        <f>IF(VLOOKUP($A28,'3.คีย์เทอม1 mlp'!$A$9:$DY$58,75,FALSE)="","",VLOOKUP($A28,'3.คีย์เทอม1 mlp'!$A$9:$DY$58,75,FALSE))</f>
        <v/>
      </c>
      <c r="R28" s="307" t="str">
        <f>IF(VLOOKUP($A28,'3.คีย์เทอม1 mlp'!$A$9:$DY$58,80,FALSE)="","",VLOOKUP($A28,'3.คีย์เทอม1 mlp'!$A$9:$DY$58,80,FALSE))</f>
        <v/>
      </c>
      <c r="S28" s="121" t="str">
        <f>IF(VLOOKUP($A28,'3.คีย์เทอม1 mlp'!$A$9:$DY$58,85,FALSE)="","",VLOOKUP($A28,'3.คีย์เทอม1 mlp'!$A$9:$DY$58,85,FALSE))</f>
        <v/>
      </c>
      <c r="T28" s="121" t="str">
        <f>IF(VLOOKUP($A28,'3.คีย์เทอม1 mlp'!$A$9:$DY$58,90,FALSE)="","",VLOOKUP($A28,'3.คีย์เทอม1 mlp'!$A$9:$DY$58,90,FALSE))</f>
        <v/>
      </c>
      <c r="U28" s="121" t="str">
        <f>IF(VLOOKUP($A28,'3.คีย์เทอม1 mlp'!$A$9:$DY$58,95,FALSE)="","",VLOOKUP($A28,'3.คีย์เทอม1 mlp'!$A$9:$DY$58,95,FALSE))</f>
        <v/>
      </c>
      <c r="V28" s="121" t="str">
        <f>IF(VLOOKUP($A28,'3.คีย์เทอม1 mlp'!$A$9:$DY$58,100,FALSE)="","",VLOOKUP($A28,'3.คีย์เทอม1 mlp'!$A$9:$DY$58,100,FALSE))</f>
        <v/>
      </c>
      <c r="W28" s="188" t="str">
        <f>IF(VLOOKUP($A28,'3.คีย์เทอม1 mlp'!$A$9:$DY$58,105,FALSE)="","",VLOOKUP($A28,'3.คีย์เทอม1 mlp'!$A$9:$DY$58,105,FALSE))</f>
        <v/>
      </c>
      <c r="X28" s="105">
        <f>IF(VLOOKUP($A28,'3.คีย์เทอม1 mlp'!$A$9:$DY$58,107,FALSE)="","",VLOOKUP($A28,'3.คีย์เทอม1 mlp'!$A$9:$DY$58,107,FALSE))</f>
        <v>876</v>
      </c>
      <c r="Y28" s="100">
        <f>IF(VLOOKUP($A28,'3.คีย์เทอม1 mlp'!$A$9:$DY$58,108,FALSE)="","",VLOOKUP($A28,'3.คีย์เทอม1 mlp'!$A$9:$DY$58,108,FALSE))</f>
        <v>87.6</v>
      </c>
      <c r="Z28" s="106">
        <f>IF(VLOOKUP($A28,'3.คีย์เทอม1 mlp'!$A$9:$DY$58,109,FALSE)="","",VLOOKUP($A28,'3.คีย์เทอม1 mlp'!$A$9:$DY$58,109,FALSE))</f>
        <v>5</v>
      </c>
    </row>
    <row r="29" spans="1:26" s="102" customFormat="1" ht="17.25" customHeight="1" x14ac:dyDescent="0.2">
      <c r="A29" s="139">
        <v>19</v>
      </c>
      <c r="B29" s="103" t="str">
        <f>IF('2.ชื่อนักเรียน'!C29="","",'2.ชื่อนักเรียน'!C29)</f>
        <v/>
      </c>
      <c r="C29" s="104" t="str">
        <f>IF('2.ชื่อนักเรียน'!D29="","",'2.ชื่อนักเรียน'!D29)</f>
        <v/>
      </c>
      <c r="D29" s="140">
        <f>IF(VLOOKUP($A29,'3.คีย์เทอม1 mlp'!$A$9:$DY$58,10,FALSE)="","",VLOOKUP($A29,'3.คีย์เทอม1 mlp'!$A$9:$DY$58,10,FALSE))</f>
        <v>94</v>
      </c>
      <c r="E29" s="120">
        <f>IF(VLOOKUP($A29,'3.คีย์เทอม1 mlp'!$A$9:$DY$58,15,FALSE)="","",VLOOKUP($A29,'3.คีย์เทอม1 mlp'!$A$9:$DY$58,15,FALSE))</f>
        <v>68</v>
      </c>
      <c r="F29" s="120">
        <f>IF(VLOOKUP($A29,'3.คีย์เทอม1 mlp'!$A$9:$DY$58,20,FALSE)="","",VLOOKUP($A29,'3.คีย์เทอม1 mlp'!$A$9:$DY$58,20,FALSE))</f>
        <v>73</v>
      </c>
      <c r="G29" s="121">
        <f>IF(VLOOKUP($A29,'3.คีย์เทอม1 mlp'!$A$9:$DY$58,25,FALSE)="","",VLOOKUP($A29,'3.คีย์เทอม1 mlp'!$A$9:$DY$58,25,FALSE))</f>
        <v>87</v>
      </c>
      <c r="H29" s="120">
        <f>IF(VLOOKUP($A29,'3.คีย์เทอม1 mlp'!$A$9:$DY$58,30,FALSE)="","",VLOOKUP($A29,'3.คีย์เทอม1 mlp'!$A$9:$DY$58,30,FALSE))</f>
        <v>81</v>
      </c>
      <c r="I29" s="120">
        <f>IF(VLOOKUP($A29,'3.คีย์เทอม1 mlp'!$A$9:$DY$58,35,FALSE)="","",VLOOKUP($A29,'3.คีย์เทอม1 mlp'!$A$9:$DY$58,35,FALSE))</f>
        <v>94</v>
      </c>
      <c r="J29" s="120">
        <f>IF(VLOOKUP($A29,'3.คีย์เทอม1 mlp'!$A$9:$DY$58,40,FALSE)="","",VLOOKUP($A29,'3.คีย์เทอม1 mlp'!$A$9:$DY$58,40,FALSE))</f>
        <v>84</v>
      </c>
      <c r="K29" s="120">
        <f>IF(VLOOKUP($A29,'3.คีย์เทอม1 mlp'!$A$9:$DY$58,45,FALSE)="","",VLOOKUP($A29,'3.คีย์เทอม1 mlp'!$A$9:$DY$58,45,FALSE))</f>
        <v>81</v>
      </c>
      <c r="L29" s="303">
        <f>IF(VLOOKUP($A29,'3.คีย์เทอม1 mlp'!$A$9:$DY$58,50,FALSE)="","",VLOOKUP($A29,'3.คีย์เทอม1 mlp'!$A$9:$DY$58,50,FALSE))</f>
        <v>60</v>
      </c>
      <c r="M29" s="193" t="str">
        <f>IF(VLOOKUP($A29,'3.คีย์เทอม1 mlp'!$A$9:$DY$58,55,FALSE)="","",VLOOKUP($A29,'3.คีย์เทอม1 mlp'!$A$9:$DY$58,55,FALSE))</f>
        <v/>
      </c>
      <c r="N29" s="140">
        <f>IF(VLOOKUP($A29,'3.คีย์เทอม1 mlp'!$A$9:$DY$58,60,FALSE)="","",VLOOKUP($A29,'3.คีย์เทอม1 mlp'!$A$9:$DY$58,60,FALSE))</f>
        <v>95</v>
      </c>
      <c r="O29" s="307" t="str">
        <f>IF(VLOOKUP($A29,'3.คีย์เทอม1 mlp'!$A$9:$DY$58,65,FALSE)="","",VLOOKUP($A29,'3.คีย์เทอม1 mlp'!$A$9:$DY$58,65,FALSE))</f>
        <v/>
      </c>
      <c r="P29" s="307" t="str">
        <f>IF(VLOOKUP($A29,'3.คีย์เทอม1 mlp'!$A$9:$DY$58,70,FALSE)="","",VLOOKUP($A29,'3.คีย์เทอม1 mlp'!$A$9:$DY$58,70,FALSE))</f>
        <v/>
      </c>
      <c r="Q29" s="307" t="str">
        <f>IF(VLOOKUP($A29,'3.คีย์เทอม1 mlp'!$A$9:$DY$58,75,FALSE)="","",VLOOKUP($A29,'3.คีย์เทอม1 mlp'!$A$9:$DY$58,75,FALSE))</f>
        <v/>
      </c>
      <c r="R29" s="307" t="str">
        <f>IF(VLOOKUP($A29,'3.คีย์เทอม1 mlp'!$A$9:$DY$58,80,FALSE)="","",VLOOKUP($A29,'3.คีย์เทอม1 mlp'!$A$9:$DY$58,80,FALSE))</f>
        <v/>
      </c>
      <c r="S29" s="121" t="str">
        <f>IF(VLOOKUP($A29,'3.คีย์เทอม1 mlp'!$A$9:$DY$58,85,FALSE)="","",VLOOKUP($A29,'3.คีย์เทอม1 mlp'!$A$9:$DY$58,85,FALSE))</f>
        <v/>
      </c>
      <c r="T29" s="121" t="str">
        <f>IF(VLOOKUP($A29,'3.คีย์เทอม1 mlp'!$A$9:$DY$58,90,FALSE)="","",VLOOKUP($A29,'3.คีย์เทอม1 mlp'!$A$9:$DY$58,90,FALSE))</f>
        <v/>
      </c>
      <c r="U29" s="121" t="str">
        <f>IF(VLOOKUP($A29,'3.คีย์เทอม1 mlp'!$A$9:$DY$58,95,FALSE)="","",VLOOKUP($A29,'3.คีย์เทอม1 mlp'!$A$9:$DY$58,95,FALSE))</f>
        <v/>
      </c>
      <c r="V29" s="121" t="str">
        <f>IF(VLOOKUP($A29,'3.คีย์เทอม1 mlp'!$A$9:$DY$58,100,FALSE)="","",VLOOKUP($A29,'3.คีย์เทอม1 mlp'!$A$9:$DY$58,100,FALSE))</f>
        <v/>
      </c>
      <c r="W29" s="188" t="str">
        <f>IF(VLOOKUP($A29,'3.คีย์เทอม1 mlp'!$A$9:$DY$58,105,FALSE)="","",VLOOKUP($A29,'3.คีย์เทอม1 mlp'!$A$9:$DY$58,105,FALSE))</f>
        <v/>
      </c>
      <c r="X29" s="105">
        <f>IF(VLOOKUP($A29,'3.คีย์เทอม1 mlp'!$A$9:$DY$58,107,FALSE)="","",VLOOKUP($A29,'3.คีย์เทอม1 mlp'!$A$9:$DY$58,107,FALSE))</f>
        <v>817</v>
      </c>
      <c r="Y29" s="100">
        <f>IF(VLOOKUP($A29,'3.คีย์เทอม1 mlp'!$A$9:$DY$58,108,FALSE)="","",VLOOKUP($A29,'3.คีย์เทอม1 mlp'!$A$9:$DY$58,108,FALSE))</f>
        <v>81.7</v>
      </c>
      <c r="Z29" s="106">
        <f>IF(VLOOKUP($A29,'3.คีย์เทอม1 mlp'!$A$9:$DY$58,109,FALSE)="","",VLOOKUP($A29,'3.คีย์เทอม1 mlp'!$A$9:$DY$58,109,FALSE))</f>
        <v>22</v>
      </c>
    </row>
    <row r="30" spans="1:26" s="102" customFormat="1" ht="17.25" customHeight="1" x14ac:dyDescent="0.2">
      <c r="A30" s="139">
        <v>20</v>
      </c>
      <c r="B30" s="103" t="str">
        <f>IF('2.ชื่อนักเรียน'!C30="","",'2.ชื่อนักเรียน'!C30)</f>
        <v/>
      </c>
      <c r="C30" s="104" t="str">
        <f>IF('2.ชื่อนักเรียน'!D30="","",'2.ชื่อนักเรียน'!D30)</f>
        <v/>
      </c>
      <c r="D30" s="140">
        <f>IF(VLOOKUP($A30,'3.คีย์เทอม1 mlp'!$A$9:$DY$58,10,FALSE)="","",VLOOKUP($A30,'3.คีย์เทอม1 mlp'!$A$9:$DY$58,10,FALSE))</f>
        <v>93</v>
      </c>
      <c r="E30" s="120">
        <f>IF(VLOOKUP($A30,'3.คีย์เทอม1 mlp'!$A$9:$DY$58,15,FALSE)="","",VLOOKUP($A30,'3.คีย์เทอม1 mlp'!$A$9:$DY$58,15,FALSE))</f>
        <v>70</v>
      </c>
      <c r="F30" s="120">
        <f>IF(VLOOKUP($A30,'3.คีย์เทอม1 mlp'!$A$9:$DY$58,20,FALSE)="","",VLOOKUP($A30,'3.คีย์เทอม1 mlp'!$A$9:$DY$58,20,FALSE))</f>
        <v>80</v>
      </c>
      <c r="G30" s="121">
        <f>IF(VLOOKUP($A30,'3.คีย์เทอม1 mlp'!$A$9:$DY$58,25,FALSE)="","",VLOOKUP($A30,'3.คีย์เทอม1 mlp'!$A$9:$DY$58,25,FALSE))</f>
        <v>89</v>
      </c>
      <c r="H30" s="120">
        <f>IF(VLOOKUP($A30,'3.คีย์เทอม1 mlp'!$A$9:$DY$58,30,FALSE)="","",VLOOKUP($A30,'3.คีย์เทอม1 mlp'!$A$9:$DY$58,30,FALSE))</f>
        <v>84</v>
      </c>
      <c r="I30" s="120">
        <f>IF(VLOOKUP($A30,'3.คีย์เทอม1 mlp'!$A$9:$DY$58,35,FALSE)="","",VLOOKUP($A30,'3.คีย์เทอม1 mlp'!$A$9:$DY$58,35,FALSE))</f>
        <v>95</v>
      </c>
      <c r="J30" s="120">
        <f>IF(VLOOKUP($A30,'3.คีย์เทอม1 mlp'!$A$9:$DY$58,40,FALSE)="","",VLOOKUP($A30,'3.คีย์เทอม1 mlp'!$A$9:$DY$58,40,FALSE))</f>
        <v>86</v>
      </c>
      <c r="K30" s="120">
        <f>IF(VLOOKUP($A30,'3.คีย์เทอม1 mlp'!$A$9:$DY$58,45,FALSE)="","",VLOOKUP($A30,'3.คีย์เทอม1 mlp'!$A$9:$DY$58,45,FALSE))</f>
        <v>81</v>
      </c>
      <c r="L30" s="303">
        <f>IF(VLOOKUP($A30,'3.คีย์เทอม1 mlp'!$A$9:$DY$58,50,FALSE)="","",VLOOKUP($A30,'3.คีย์เทอม1 mlp'!$A$9:$DY$58,50,FALSE))</f>
        <v>96</v>
      </c>
      <c r="M30" s="193" t="str">
        <f>IF(VLOOKUP($A30,'3.คีย์เทอม1 mlp'!$A$9:$DY$58,55,FALSE)="","",VLOOKUP($A30,'3.คีย์เทอม1 mlp'!$A$9:$DY$58,55,FALSE))</f>
        <v/>
      </c>
      <c r="N30" s="140">
        <f>IF(VLOOKUP($A30,'3.คีย์เทอม1 mlp'!$A$9:$DY$58,60,FALSE)="","",VLOOKUP($A30,'3.คีย์เทอม1 mlp'!$A$9:$DY$58,60,FALSE))</f>
        <v>88</v>
      </c>
      <c r="O30" s="307" t="str">
        <f>IF(VLOOKUP($A30,'3.คีย์เทอม1 mlp'!$A$9:$DY$58,65,FALSE)="","",VLOOKUP($A30,'3.คีย์เทอม1 mlp'!$A$9:$DY$58,65,FALSE))</f>
        <v/>
      </c>
      <c r="P30" s="307" t="str">
        <f>IF(VLOOKUP($A30,'3.คีย์เทอม1 mlp'!$A$9:$DY$58,70,FALSE)="","",VLOOKUP($A30,'3.คีย์เทอม1 mlp'!$A$9:$DY$58,70,FALSE))</f>
        <v/>
      </c>
      <c r="Q30" s="307" t="str">
        <f>IF(VLOOKUP($A30,'3.คีย์เทอม1 mlp'!$A$9:$DY$58,75,FALSE)="","",VLOOKUP($A30,'3.คีย์เทอม1 mlp'!$A$9:$DY$58,75,FALSE))</f>
        <v/>
      </c>
      <c r="R30" s="307" t="str">
        <f>IF(VLOOKUP($A30,'3.คีย์เทอม1 mlp'!$A$9:$DY$58,80,FALSE)="","",VLOOKUP($A30,'3.คีย์เทอม1 mlp'!$A$9:$DY$58,80,FALSE))</f>
        <v/>
      </c>
      <c r="S30" s="121" t="str">
        <f>IF(VLOOKUP($A30,'3.คีย์เทอม1 mlp'!$A$9:$DY$58,85,FALSE)="","",VLOOKUP($A30,'3.คีย์เทอม1 mlp'!$A$9:$DY$58,85,FALSE))</f>
        <v/>
      </c>
      <c r="T30" s="121" t="str">
        <f>IF(VLOOKUP($A30,'3.คีย์เทอม1 mlp'!$A$9:$DY$58,90,FALSE)="","",VLOOKUP($A30,'3.คีย์เทอม1 mlp'!$A$9:$DY$58,90,FALSE))</f>
        <v/>
      </c>
      <c r="U30" s="121" t="str">
        <f>IF(VLOOKUP($A30,'3.คีย์เทอม1 mlp'!$A$9:$DY$58,95,FALSE)="","",VLOOKUP($A30,'3.คีย์เทอม1 mlp'!$A$9:$DY$58,95,FALSE))</f>
        <v/>
      </c>
      <c r="V30" s="121" t="str">
        <f>IF(VLOOKUP($A30,'3.คีย์เทอม1 mlp'!$A$9:$DY$58,100,FALSE)="","",VLOOKUP($A30,'3.คีย์เทอม1 mlp'!$A$9:$DY$58,100,FALSE))</f>
        <v/>
      </c>
      <c r="W30" s="188" t="str">
        <f>IF(VLOOKUP($A30,'3.คีย์เทอม1 mlp'!$A$9:$DY$58,105,FALSE)="","",VLOOKUP($A30,'3.คีย์เทอม1 mlp'!$A$9:$DY$58,105,FALSE))</f>
        <v/>
      </c>
      <c r="X30" s="105">
        <f>IF(VLOOKUP($A30,'3.คีย์เทอม1 mlp'!$A$9:$DY$58,107,FALSE)="","",VLOOKUP($A30,'3.คีย์เทอม1 mlp'!$A$9:$DY$58,107,FALSE))</f>
        <v>862</v>
      </c>
      <c r="Y30" s="100">
        <f>IF(VLOOKUP($A30,'3.คีย์เทอม1 mlp'!$A$9:$DY$58,108,FALSE)="","",VLOOKUP($A30,'3.คีย์เทอม1 mlp'!$A$9:$DY$58,108,FALSE))</f>
        <v>86.2</v>
      </c>
      <c r="Z30" s="106">
        <f>IF(VLOOKUP($A30,'3.คีย์เทอม1 mlp'!$A$9:$DY$58,109,FALSE)="","",VLOOKUP($A30,'3.คีย์เทอม1 mlp'!$A$9:$DY$58,109,FALSE))</f>
        <v>9</v>
      </c>
    </row>
    <row r="31" spans="1:26" s="102" customFormat="1" ht="17.25" customHeight="1" x14ac:dyDescent="0.2">
      <c r="A31" s="139">
        <v>21</v>
      </c>
      <c r="B31" s="103" t="str">
        <f>IF('2.ชื่อนักเรียน'!C31="","",'2.ชื่อนักเรียน'!C31)</f>
        <v/>
      </c>
      <c r="C31" s="104" t="str">
        <f>IF('2.ชื่อนักเรียน'!D31="","",'2.ชื่อนักเรียน'!D31)</f>
        <v/>
      </c>
      <c r="D31" s="140">
        <f>IF(VLOOKUP($A31,'3.คีย์เทอม1 mlp'!$A$9:$DY$58,10,FALSE)="","",VLOOKUP($A31,'3.คีย์เทอม1 mlp'!$A$9:$DY$58,10,FALSE))</f>
        <v>96</v>
      </c>
      <c r="E31" s="120">
        <f>IF(VLOOKUP($A31,'3.คีย์เทอม1 mlp'!$A$9:$DY$58,15,FALSE)="","",VLOOKUP($A31,'3.คีย์เทอม1 mlp'!$A$9:$DY$58,15,FALSE))</f>
        <v>77</v>
      </c>
      <c r="F31" s="120">
        <f>IF(VLOOKUP($A31,'3.คีย์เทอม1 mlp'!$A$9:$DY$58,20,FALSE)="","",VLOOKUP($A31,'3.คีย์เทอม1 mlp'!$A$9:$DY$58,20,FALSE))</f>
        <v>80</v>
      </c>
      <c r="G31" s="121">
        <f>IF(VLOOKUP($A31,'3.คีย์เทอม1 mlp'!$A$9:$DY$58,25,FALSE)="","",VLOOKUP($A31,'3.คีย์เทอม1 mlp'!$A$9:$DY$58,25,FALSE))</f>
        <v>93</v>
      </c>
      <c r="H31" s="120">
        <f>IF(VLOOKUP($A31,'3.คีย์เทอม1 mlp'!$A$9:$DY$58,30,FALSE)="","",VLOOKUP($A31,'3.คีย์เทอม1 mlp'!$A$9:$DY$58,30,FALSE))</f>
        <v>80</v>
      </c>
      <c r="I31" s="120">
        <f>IF(VLOOKUP($A31,'3.คีย์เทอม1 mlp'!$A$9:$DY$58,35,FALSE)="","",VLOOKUP($A31,'3.คีย์เทอม1 mlp'!$A$9:$DY$58,35,FALSE))</f>
        <v>92</v>
      </c>
      <c r="J31" s="120">
        <f>IF(VLOOKUP($A31,'3.คีย์เทอม1 mlp'!$A$9:$DY$58,40,FALSE)="","",VLOOKUP($A31,'3.คีย์เทอม1 mlp'!$A$9:$DY$58,40,FALSE))</f>
        <v>85</v>
      </c>
      <c r="K31" s="120">
        <f>IF(VLOOKUP($A31,'3.คีย์เทอม1 mlp'!$A$9:$DY$58,45,FALSE)="","",VLOOKUP($A31,'3.คีย์เทอม1 mlp'!$A$9:$DY$58,45,FALSE))</f>
        <v>92</v>
      </c>
      <c r="L31" s="303">
        <f>IF(VLOOKUP($A31,'3.คีย์เทอม1 mlp'!$A$9:$DY$58,50,FALSE)="","",VLOOKUP($A31,'3.คีย์เทอม1 mlp'!$A$9:$DY$58,50,FALSE))</f>
        <v>72</v>
      </c>
      <c r="M31" s="193" t="str">
        <f>IF(VLOOKUP($A31,'3.คีย์เทอม1 mlp'!$A$9:$DY$58,55,FALSE)="","",VLOOKUP($A31,'3.คีย์เทอม1 mlp'!$A$9:$DY$58,55,FALSE))</f>
        <v/>
      </c>
      <c r="N31" s="140">
        <f>IF(VLOOKUP($A31,'3.คีย์เทอม1 mlp'!$A$9:$DY$58,60,FALSE)="","",VLOOKUP($A31,'3.คีย์เทอม1 mlp'!$A$9:$DY$58,60,FALSE))</f>
        <v>88</v>
      </c>
      <c r="O31" s="307" t="str">
        <f>IF(VLOOKUP($A31,'3.คีย์เทอม1 mlp'!$A$9:$DY$58,65,FALSE)="","",VLOOKUP($A31,'3.คีย์เทอม1 mlp'!$A$9:$DY$58,65,FALSE))</f>
        <v/>
      </c>
      <c r="P31" s="307" t="str">
        <f>IF(VLOOKUP($A31,'3.คีย์เทอม1 mlp'!$A$9:$DY$58,70,FALSE)="","",VLOOKUP($A31,'3.คีย์เทอม1 mlp'!$A$9:$DY$58,70,FALSE))</f>
        <v/>
      </c>
      <c r="Q31" s="307" t="str">
        <f>IF(VLOOKUP($A31,'3.คีย์เทอม1 mlp'!$A$9:$DY$58,75,FALSE)="","",VLOOKUP($A31,'3.คีย์เทอม1 mlp'!$A$9:$DY$58,75,FALSE))</f>
        <v/>
      </c>
      <c r="R31" s="307" t="str">
        <f>IF(VLOOKUP($A31,'3.คีย์เทอม1 mlp'!$A$9:$DY$58,80,FALSE)="","",VLOOKUP($A31,'3.คีย์เทอม1 mlp'!$A$9:$DY$58,80,FALSE))</f>
        <v/>
      </c>
      <c r="S31" s="121" t="str">
        <f>IF(VLOOKUP($A31,'3.คีย์เทอม1 mlp'!$A$9:$DY$58,85,FALSE)="","",VLOOKUP($A31,'3.คีย์เทอม1 mlp'!$A$9:$DY$58,85,FALSE))</f>
        <v/>
      </c>
      <c r="T31" s="121" t="str">
        <f>IF(VLOOKUP($A31,'3.คีย์เทอม1 mlp'!$A$9:$DY$58,90,FALSE)="","",VLOOKUP($A31,'3.คีย์เทอม1 mlp'!$A$9:$DY$58,90,FALSE))</f>
        <v/>
      </c>
      <c r="U31" s="121" t="str">
        <f>IF(VLOOKUP($A31,'3.คีย์เทอม1 mlp'!$A$9:$DY$58,95,FALSE)="","",VLOOKUP($A31,'3.คีย์เทอม1 mlp'!$A$9:$DY$58,95,FALSE))</f>
        <v/>
      </c>
      <c r="V31" s="121" t="str">
        <f>IF(VLOOKUP($A31,'3.คีย์เทอม1 mlp'!$A$9:$DY$58,100,FALSE)="","",VLOOKUP($A31,'3.คีย์เทอม1 mlp'!$A$9:$DY$58,100,FALSE))</f>
        <v/>
      </c>
      <c r="W31" s="188" t="str">
        <f>IF(VLOOKUP($A31,'3.คีย์เทอม1 mlp'!$A$9:$DY$58,105,FALSE)="","",VLOOKUP($A31,'3.คีย์เทอม1 mlp'!$A$9:$DY$58,105,FALSE))</f>
        <v/>
      </c>
      <c r="X31" s="105">
        <f>IF(VLOOKUP($A31,'3.คีย์เทอม1 mlp'!$A$9:$DY$58,107,FALSE)="","",VLOOKUP($A31,'3.คีย์เทอม1 mlp'!$A$9:$DY$58,107,FALSE))</f>
        <v>855</v>
      </c>
      <c r="Y31" s="100">
        <f>IF(VLOOKUP($A31,'3.คีย์เทอม1 mlp'!$A$9:$DY$58,108,FALSE)="","",VLOOKUP($A31,'3.คีย์เทอม1 mlp'!$A$9:$DY$58,108,FALSE))</f>
        <v>85.5</v>
      </c>
      <c r="Z31" s="106">
        <f>IF(VLOOKUP($A31,'3.คีย์เทอม1 mlp'!$A$9:$DY$58,109,FALSE)="","",VLOOKUP($A31,'3.คีย์เทอม1 mlp'!$A$9:$DY$58,109,FALSE))</f>
        <v>10</v>
      </c>
    </row>
    <row r="32" spans="1:26" s="102" customFormat="1" ht="17.25" customHeight="1" x14ac:dyDescent="0.2">
      <c r="A32" s="139">
        <v>22</v>
      </c>
      <c r="B32" s="103" t="str">
        <f>IF('2.ชื่อนักเรียน'!C32="","",'2.ชื่อนักเรียน'!C32)</f>
        <v/>
      </c>
      <c r="C32" s="104" t="str">
        <f>IF('2.ชื่อนักเรียน'!D32="","",'2.ชื่อนักเรียน'!D32)</f>
        <v/>
      </c>
      <c r="D32" s="140">
        <f>IF(VLOOKUP($A32,'3.คีย์เทอม1 mlp'!$A$9:$DY$58,10,FALSE)="","",VLOOKUP($A32,'3.คีย์เทอม1 mlp'!$A$9:$DY$58,10,FALSE))</f>
        <v>98</v>
      </c>
      <c r="E32" s="121">
        <f>IF(VLOOKUP($A32,'3.คีย์เทอม1 mlp'!$A$9:$DY$58,15,FALSE)="","",VLOOKUP($A32,'3.คีย์เทอม1 mlp'!$A$9:$DY$58,15,FALSE))</f>
        <v>73</v>
      </c>
      <c r="F32" s="120">
        <f>IF(VLOOKUP($A32,'3.คีย์เทอม1 mlp'!$A$9:$DY$58,20,FALSE)="","",VLOOKUP($A32,'3.คีย์เทอม1 mlp'!$A$9:$DY$58,20,FALSE))</f>
        <v>77</v>
      </c>
      <c r="G32" s="121">
        <f>IF(VLOOKUP($A32,'3.คีย์เทอม1 mlp'!$A$9:$DY$58,25,FALSE)="","",VLOOKUP($A32,'3.คีย์เทอม1 mlp'!$A$9:$DY$58,25,FALSE))</f>
        <v>90</v>
      </c>
      <c r="H32" s="121">
        <f>IF(VLOOKUP($A32,'3.คีย์เทอม1 mlp'!$A$9:$DY$58,30,FALSE)="","",VLOOKUP($A32,'3.คีย์เทอม1 mlp'!$A$9:$DY$58,30,FALSE))</f>
        <v>80</v>
      </c>
      <c r="I32" s="121">
        <f>IF(VLOOKUP($A32,'3.คีย์เทอม1 mlp'!$A$9:$DY$58,35,FALSE)="","",VLOOKUP($A32,'3.คีย์เทอม1 mlp'!$A$9:$DY$58,35,FALSE))</f>
        <v>95</v>
      </c>
      <c r="J32" s="120">
        <f>IF(VLOOKUP($A32,'3.คีย์เทอม1 mlp'!$A$9:$DY$58,40,FALSE)="","",VLOOKUP($A32,'3.คีย์เทอม1 mlp'!$A$9:$DY$58,40,FALSE))</f>
        <v>85</v>
      </c>
      <c r="K32" s="120">
        <f>IF(VLOOKUP($A32,'3.คีย์เทอม1 mlp'!$A$9:$DY$58,45,FALSE)="","",VLOOKUP($A32,'3.คีย์เทอม1 mlp'!$A$9:$DY$58,45,FALSE))</f>
        <v>91</v>
      </c>
      <c r="L32" s="303">
        <f>IF(VLOOKUP($A32,'3.คีย์เทอม1 mlp'!$A$9:$DY$58,50,FALSE)="","",VLOOKUP($A32,'3.คีย์เทอม1 mlp'!$A$9:$DY$58,50,FALSE))</f>
        <v>82</v>
      </c>
      <c r="M32" s="193" t="str">
        <f>IF(VLOOKUP($A32,'3.คีย์เทอม1 mlp'!$A$9:$DY$58,55,FALSE)="","",VLOOKUP($A32,'3.คีย์เทอม1 mlp'!$A$9:$DY$58,55,FALSE))</f>
        <v/>
      </c>
      <c r="N32" s="140">
        <f>IF(VLOOKUP($A32,'3.คีย์เทอม1 mlp'!$A$9:$DY$58,60,FALSE)="","",VLOOKUP($A32,'3.คีย์เทอม1 mlp'!$A$9:$DY$58,60,FALSE))</f>
        <v>98</v>
      </c>
      <c r="O32" s="307" t="str">
        <f>IF(VLOOKUP($A32,'3.คีย์เทอม1 mlp'!$A$9:$DY$58,65,FALSE)="","",VLOOKUP($A32,'3.คีย์เทอม1 mlp'!$A$9:$DY$58,65,FALSE))</f>
        <v/>
      </c>
      <c r="P32" s="307" t="str">
        <f>IF(VLOOKUP($A32,'3.คีย์เทอม1 mlp'!$A$9:$DY$58,70,FALSE)="","",VLOOKUP($A32,'3.คีย์เทอม1 mlp'!$A$9:$DY$58,70,FALSE))</f>
        <v/>
      </c>
      <c r="Q32" s="307" t="str">
        <f>IF(VLOOKUP($A32,'3.คีย์เทอม1 mlp'!$A$9:$DY$58,75,FALSE)="","",VLOOKUP($A32,'3.คีย์เทอม1 mlp'!$A$9:$DY$58,75,FALSE))</f>
        <v/>
      </c>
      <c r="R32" s="307" t="str">
        <f>IF(VLOOKUP($A32,'3.คีย์เทอม1 mlp'!$A$9:$DY$58,80,FALSE)="","",VLOOKUP($A32,'3.คีย์เทอม1 mlp'!$A$9:$DY$58,80,FALSE))</f>
        <v/>
      </c>
      <c r="S32" s="121" t="str">
        <f>IF(VLOOKUP($A32,'3.คีย์เทอม1 mlp'!$A$9:$DY$58,85,FALSE)="","",VLOOKUP($A32,'3.คีย์เทอม1 mlp'!$A$9:$DY$58,85,FALSE))</f>
        <v/>
      </c>
      <c r="T32" s="121" t="str">
        <f>IF(VLOOKUP($A32,'3.คีย์เทอม1 mlp'!$A$9:$DY$58,90,FALSE)="","",VLOOKUP($A32,'3.คีย์เทอม1 mlp'!$A$9:$DY$58,90,FALSE))</f>
        <v/>
      </c>
      <c r="U32" s="121" t="str">
        <f>IF(VLOOKUP($A32,'3.คีย์เทอม1 mlp'!$A$9:$DY$58,95,FALSE)="","",VLOOKUP($A32,'3.คีย์เทอม1 mlp'!$A$9:$DY$58,95,FALSE))</f>
        <v/>
      </c>
      <c r="V32" s="121" t="str">
        <f>IF(VLOOKUP($A32,'3.คีย์เทอม1 mlp'!$A$9:$DY$58,100,FALSE)="","",VLOOKUP($A32,'3.คีย์เทอม1 mlp'!$A$9:$DY$58,100,FALSE))</f>
        <v/>
      </c>
      <c r="W32" s="188" t="str">
        <f>IF(VLOOKUP($A32,'3.คีย์เทอม1 mlp'!$A$9:$DY$58,105,FALSE)="","",VLOOKUP($A32,'3.คีย์เทอม1 mlp'!$A$9:$DY$58,105,FALSE))</f>
        <v/>
      </c>
      <c r="X32" s="105">
        <f>IF(VLOOKUP($A32,'3.คีย์เทอม1 mlp'!$A$9:$DY$58,107,FALSE)="","",VLOOKUP($A32,'3.คีย์เทอม1 mlp'!$A$9:$DY$58,107,FALSE))</f>
        <v>869</v>
      </c>
      <c r="Y32" s="100">
        <f>IF(VLOOKUP($A32,'3.คีย์เทอม1 mlp'!$A$9:$DY$58,108,FALSE)="","",VLOOKUP($A32,'3.คีย์เทอม1 mlp'!$A$9:$DY$58,108,FALSE))</f>
        <v>86.9</v>
      </c>
      <c r="Z32" s="106">
        <f>IF(VLOOKUP($A32,'3.คีย์เทอม1 mlp'!$A$9:$DY$58,109,FALSE)="","",VLOOKUP($A32,'3.คีย์เทอม1 mlp'!$A$9:$DY$58,109,FALSE))</f>
        <v>8</v>
      </c>
    </row>
    <row r="33" spans="1:26" s="102" customFormat="1" ht="17.25" customHeight="1" x14ac:dyDescent="0.2">
      <c r="A33" s="139">
        <v>23</v>
      </c>
      <c r="B33" s="103" t="str">
        <f>IF('2.ชื่อนักเรียน'!C33="","",'2.ชื่อนักเรียน'!C33)</f>
        <v/>
      </c>
      <c r="C33" s="104" t="str">
        <f>IF('2.ชื่อนักเรียน'!D33="","",'2.ชื่อนักเรียน'!D33)</f>
        <v/>
      </c>
      <c r="D33" s="140">
        <f>IF(VLOOKUP($A33,'3.คีย์เทอม1 mlp'!$A$9:$DY$58,10,FALSE)="","",VLOOKUP($A33,'3.คีย์เทอม1 mlp'!$A$9:$DY$58,10,FALSE))</f>
        <v>96</v>
      </c>
      <c r="E33" s="120">
        <f>IF(VLOOKUP($A33,'3.คีย์เทอม1 mlp'!$A$9:$DY$58,15,FALSE)="","",VLOOKUP($A33,'3.คีย์เทอม1 mlp'!$A$9:$DY$58,15,FALSE))</f>
        <v>77</v>
      </c>
      <c r="F33" s="120">
        <f>IF(VLOOKUP($A33,'3.คีย์เทอม1 mlp'!$A$9:$DY$58,20,FALSE)="","",VLOOKUP($A33,'3.คีย์เทอม1 mlp'!$A$9:$DY$58,20,FALSE))</f>
        <v>85</v>
      </c>
      <c r="G33" s="121">
        <f>IF(VLOOKUP($A33,'3.คีย์เทอม1 mlp'!$A$9:$DY$58,25,FALSE)="","",VLOOKUP($A33,'3.คีย์เทอม1 mlp'!$A$9:$DY$58,25,FALSE))</f>
        <v>89</v>
      </c>
      <c r="H33" s="121">
        <f>IF(VLOOKUP($A33,'3.คีย์เทอม1 mlp'!$A$9:$DY$58,30,FALSE)="","",VLOOKUP($A33,'3.คีย์เทอม1 mlp'!$A$9:$DY$58,30,FALSE))</f>
        <v>85</v>
      </c>
      <c r="I33" s="121">
        <f>IF(VLOOKUP($A33,'3.คีย์เทอม1 mlp'!$A$9:$DY$58,35,FALSE)="","",VLOOKUP($A33,'3.คีย์เทอม1 mlp'!$A$9:$DY$58,35,FALSE))</f>
        <v>93</v>
      </c>
      <c r="J33" s="120">
        <f>IF(VLOOKUP($A33,'3.คีย์เทอม1 mlp'!$A$9:$DY$58,40,FALSE)="","",VLOOKUP($A33,'3.คีย์เทอม1 mlp'!$A$9:$DY$58,40,FALSE))</f>
        <v>87</v>
      </c>
      <c r="K33" s="120">
        <f>IF(VLOOKUP($A33,'3.คีย์เทอม1 mlp'!$A$9:$DY$58,45,FALSE)="","",VLOOKUP($A33,'3.คีย์เทอม1 mlp'!$A$9:$DY$58,45,FALSE))</f>
        <v>87</v>
      </c>
      <c r="L33" s="303">
        <f>IF(VLOOKUP($A33,'3.คีย์เทอม1 mlp'!$A$9:$DY$58,50,FALSE)="","",VLOOKUP($A33,'3.คีย์เทอม1 mlp'!$A$9:$DY$58,50,FALSE))</f>
        <v>81</v>
      </c>
      <c r="M33" s="193" t="str">
        <f>IF(VLOOKUP($A33,'3.คีย์เทอม1 mlp'!$A$9:$DY$58,55,FALSE)="","",VLOOKUP($A33,'3.คีย์เทอม1 mlp'!$A$9:$DY$58,55,FALSE))</f>
        <v/>
      </c>
      <c r="N33" s="140">
        <f>IF(VLOOKUP($A33,'3.คีย์เทอม1 mlp'!$A$9:$DY$58,60,FALSE)="","",VLOOKUP($A33,'3.คีย์เทอม1 mlp'!$A$9:$DY$58,60,FALSE))</f>
        <v>94</v>
      </c>
      <c r="O33" s="307" t="str">
        <f>IF(VLOOKUP($A33,'3.คีย์เทอม1 mlp'!$A$9:$DY$58,65,FALSE)="","",VLOOKUP($A33,'3.คีย์เทอม1 mlp'!$A$9:$DY$58,65,FALSE))</f>
        <v/>
      </c>
      <c r="P33" s="307" t="str">
        <f>IF(VLOOKUP($A33,'3.คีย์เทอม1 mlp'!$A$9:$DY$58,70,FALSE)="","",VLOOKUP($A33,'3.คีย์เทอม1 mlp'!$A$9:$DY$58,70,FALSE))</f>
        <v/>
      </c>
      <c r="Q33" s="307" t="str">
        <f>IF(VLOOKUP($A33,'3.คีย์เทอม1 mlp'!$A$9:$DY$58,75,FALSE)="","",VLOOKUP($A33,'3.คีย์เทอม1 mlp'!$A$9:$DY$58,75,FALSE))</f>
        <v/>
      </c>
      <c r="R33" s="307" t="str">
        <f>IF(VLOOKUP($A33,'3.คีย์เทอม1 mlp'!$A$9:$DY$58,80,FALSE)="","",VLOOKUP($A33,'3.คีย์เทอม1 mlp'!$A$9:$DY$58,80,FALSE))</f>
        <v/>
      </c>
      <c r="S33" s="121" t="str">
        <f>IF(VLOOKUP($A33,'3.คีย์เทอม1 mlp'!$A$9:$DY$58,85,FALSE)="","",VLOOKUP($A33,'3.คีย์เทอม1 mlp'!$A$9:$DY$58,85,FALSE))</f>
        <v/>
      </c>
      <c r="T33" s="121" t="str">
        <f>IF(VLOOKUP($A33,'3.คีย์เทอม1 mlp'!$A$9:$DY$58,90,FALSE)="","",VLOOKUP($A33,'3.คีย์เทอม1 mlp'!$A$9:$DY$58,90,FALSE))</f>
        <v/>
      </c>
      <c r="U33" s="121" t="str">
        <f>IF(VLOOKUP($A33,'3.คีย์เทอม1 mlp'!$A$9:$DY$58,95,FALSE)="","",VLOOKUP($A33,'3.คีย์เทอม1 mlp'!$A$9:$DY$58,95,FALSE))</f>
        <v/>
      </c>
      <c r="V33" s="121" t="str">
        <f>IF(VLOOKUP($A33,'3.คีย์เทอม1 mlp'!$A$9:$DY$58,100,FALSE)="","",VLOOKUP($A33,'3.คีย์เทอม1 mlp'!$A$9:$DY$58,100,FALSE))</f>
        <v/>
      </c>
      <c r="W33" s="188" t="str">
        <f>IF(VLOOKUP($A33,'3.คีย์เทอม1 mlp'!$A$9:$DY$58,105,FALSE)="","",VLOOKUP($A33,'3.คีย์เทอม1 mlp'!$A$9:$DY$58,105,FALSE))</f>
        <v/>
      </c>
      <c r="X33" s="105">
        <f>IF(VLOOKUP($A33,'3.คีย์เทอม1 mlp'!$A$9:$DY$58,107,FALSE)="","",VLOOKUP($A33,'3.คีย์เทอม1 mlp'!$A$9:$DY$58,107,FALSE))</f>
        <v>874</v>
      </c>
      <c r="Y33" s="100">
        <f>IF(VLOOKUP($A33,'3.คีย์เทอม1 mlp'!$A$9:$DY$58,108,FALSE)="","",VLOOKUP($A33,'3.คีย์เทอม1 mlp'!$A$9:$DY$58,108,FALSE))</f>
        <v>87.4</v>
      </c>
      <c r="Z33" s="106">
        <f>IF(VLOOKUP($A33,'3.คีย์เทอม1 mlp'!$A$9:$DY$58,109,FALSE)="","",VLOOKUP($A33,'3.คีย์เทอม1 mlp'!$A$9:$DY$58,109,FALSE))</f>
        <v>6</v>
      </c>
    </row>
    <row r="34" spans="1:26" s="102" customFormat="1" ht="17.25" customHeight="1" x14ac:dyDescent="0.2">
      <c r="A34" s="139">
        <v>24</v>
      </c>
      <c r="B34" s="103" t="str">
        <f>IF('2.ชื่อนักเรียน'!C34="","",'2.ชื่อนักเรียน'!C34)</f>
        <v/>
      </c>
      <c r="C34" s="104" t="str">
        <f>IF('2.ชื่อนักเรียน'!D34="","",'2.ชื่อนักเรียน'!D34)</f>
        <v/>
      </c>
      <c r="D34" s="140">
        <f>IF(VLOOKUP($A34,'3.คีย์เทอม1 mlp'!$A$9:$DY$58,10,FALSE)="","",VLOOKUP($A34,'3.คีย์เทอม1 mlp'!$A$9:$DY$58,10,FALSE))</f>
        <v>95</v>
      </c>
      <c r="E34" s="120">
        <f>IF(VLOOKUP($A34,'3.คีย์เทอม1 mlp'!$A$9:$DY$58,15,FALSE)="","",VLOOKUP($A34,'3.คีย์เทอม1 mlp'!$A$9:$DY$58,15,FALSE))</f>
        <v>71</v>
      </c>
      <c r="F34" s="120">
        <f>IF(VLOOKUP($A34,'3.คีย์เทอม1 mlp'!$A$9:$DY$58,20,FALSE)="","",VLOOKUP($A34,'3.คีย์เทอม1 mlp'!$A$9:$DY$58,20,FALSE))</f>
        <v>77</v>
      </c>
      <c r="G34" s="121">
        <f>IF(VLOOKUP($A34,'3.คีย์เทอม1 mlp'!$A$9:$DY$58,25,FALSE)="","",VLOOKUP($A34,'3.คีย์เทอม1 mlp'!$A$9:$DY$58,25,FALSE))</f>
        <v>92</v>
      </c>
      <c r="H34" s="120">
        <f>IF(VLOOKUP($A34,'3.คีย์เทอม1 mlp'!$A$9:$DY$58,30,FALSE)="","",VLOOKUP($A34,'3.คีย์เทอม1 mlp'!$A$9:$DY$58,30,FALSE))</f>
        <v>80</v>
      </c>
      <c r="I34" s="120">
        <f>IF(VLOOKUP($A34,'3.คีย์เทอม1 mlp'!$A$9:$DY$58,35,FALSE)="","",VLOOKUP($A34,'3.คีย์เทอม1 mlp'!$A$9:$DY$58,35,FALSE))</f>
        <v>95</v>
      </c>
      <c r="J34" s="120">
        <f>IF(VLOOKUP($A34,'3.คีย์เทอม1 mlp'!$A$9:$DY$58,40,FALSE)="","",VLOOKUP($A34,'3.คีย์เทอม1 mlp'!$A$9:$DY$58,40,FALSE))</f>
        <v>85</v>
      </c>
      <c r="K34" s="120">
        <f>IF(VLOOKUP($A34,'3.คีย์เทอม1 mlp'!$A$9:$DY$58,45,FALSE)="","",VLOOKUP($A34,'3.คีย์เทอม1 mlp'!$A$9:$DY$58,45,FALSE))</f>
        <v>85</v>
      </c>
      <c r="L34" s="303">
        <f>IF(VLOOKUP($A34,'3.คีย์เทอม1 mlp'!$A$9:$DY$58,50,FALSE)="","",VLOOKUP($A34,'3.คีย์เทอม1 mlp'!$A$9:$DY$58,50,FALSE))</f>
        <v>80</v>
      </c>
      <c r="M34" s="193" t="str">
        <f>IF(VLOOKUP($A34,'3.คีย์เทอม1 mlp'!$A$9:$DY$58,55,FALSE)="","",VLOOKUP($A34,'3.คีย์เทอม1 mlp'!$A$9:$DY$58,55,FALSE))</f>
        <v/>
      </c>
      <c r="N34" s="140">
        <f>IF(VLOOKUP($A34,'3.คีย์เทอม1 mlp'!$A$9:$DY$58,60,FALSE)="","",VLOOKUP($A34,'3.คีย์เทอม1 mlp'!$A$9:$DY$58,60,FALSE))</f>
        <v>80</v>
      </c>
      <c r="O34" s="307" t="str">
        <f>IF(VLOOKUP($A34,'3.คีย์เทอม1 mlp'!$A$9:$DY$58,65,FALSE)="","",VLOOKUP($A34,'3.คีย์เทอม1 mlp'!$A$9:$DY$58,65,FALSE))</f>
        <v/>
      </c>
      <c r="P34" s="307" t="str">
        <f>IF(VLOOKUP($A34,'3.คีย์เทอม1 mlp'!$A$9:$DY$58,70,FALSE)="","",VLOOKUP($A34,'3.คีย์เทอม1 mlp'!$A$9:$DY$58,70,FALSE))</f>
        <v/>
      </c>
      <c r="Q34" s="307" t="str">
        <f>IF(VLOOKUP($A34,'3.คีย์เทอม1 mlp'!$A$9:$DY$58,75,FALSE)="","",VLOOKUP($A34,'3.คีย์เทอม1 mlp'!$A$9:$DY$58,75,FALSE))</f>
        <v/>
      </c>
      <c r="R34" s="307" t="str">
        <f>IF(VLOOKUP($A34,'3.คีย์เทอม1 mlp'!$A$9:$DY$58,80,FALSE)="","",VLOOKUP($A34,'3.คีย์เทอม1 mlp'!$A$9:$DY$58,80,FALSE))</f>
        <v/>
      </c>
      <c r="S34" s="121" t="str">
        <f>IF(VLOOKUP($A34,'3.คีย์เทอม1 mlp'!$A$9:$DY$58,85,FALSE)="","",VLOOKUP($A34,'3.คีย์เทอม1 mlp'!$A$9:$DY$58,85,FALSE))</f>
        <v/>
      </c>
      <c r="T34" s="121" t="str">
        <f>IF(VLOOKUP($A34,'3.คีย์เทอม1 mlp'!$A$9:$DY$58,90,FALSE)="","",VLOOKUP($A34,'3.คีย์เทอม1 mlp'!$A$9:$DY$58,90,FALSE))</f>
        <v/>
      </c>
      <c r="U34" s="121" t="str">
        <f>IF(VLOOKUP($A34,'3.คีย์เทอม1 mlp'!$A$9:$DY$58,95,FALSE)="","",VLOOKUP($A34,'3.คีย์เทอม1 mlp'!$A$9:$DY$58,95,FALSE))</f>
        <v/>
      </c>
      <c r="V34" s="121" t="str">
        <f>IF(VLOOKUP($A34,'3.คีย์เทอม1 mlp'!$A$9:$DY$58,100,FALSE)="","",VLOOKUP($A34,'3.คีย์เทอม1 mlp'!$A$9:$DY$58,100,FALSE))</f>
        <v/>
      </c>
      <c r="W34" s="188" t="str">
        <f>IF(VLOOKUP($A34,'3.คีย์เทอม1 mlp'!$A$9:$DY$58,105,FALSE)="","",VLOOKUP($A34,'3.คีย์เทอม1 mlp'!$A$9:$DY$58,105,FALSE))</f>
        <v/>
      </c>
      <c r="X34" s="105">
        <f>IF(VLOOKUP($A34,'3.คีย์เทอม1 mlp'!$A$9:$DY$58,107,FALSE)="","",VLOOKUP($A34,'3.คีย์เทอม1 mlp'!$A$9:$DY$58,107,FALSE))</f>
        <v>840</v>
      </c>
      <c r="Y34" s="100">
        <f>IF(VLOOKUP($A34,'3.คีย์เทอม1 mlp'!$A$9:$DY$58,108,FALSE)="","",VLOOKUP($A34,'3.คีย์เทอม1 mlp'!$A$9:$DY$58,108,FALSE))</f>
        <v>84</v>
      </c>
      <c r="Z34" s="106">
        <f>IF(VLOOKUP($A34,'3.คีย์เทอม1 mlp'!$A$9:$DY$58,109,FALSE)="","",VLOOKUP($A34,'3.คีย์เทอม1 mlp'!$A$9:$DY$58,109,FALSE))</f>
        <v>16</v>
      </c>
    </row>
    <row r="35" spans="1:26" s="102" customFormat="1" ht="17.25" customHeight="1" x14ac:dyDescent="0.2">
      <c r="A35" s="139">
        <v>25</v>
      </c>
      <c r="B35" s="103" t="str">
        <f>IF('2.ชื่อนักเรียน'!C35="","",'2.ชื่อนักเรียน'!C35)</f>
        <v/>
      </c>
      <c r="C35" s="104" t="str">
        <f>IF('2.ชื่อนักเรียน'!D35="","",'2.ชื่อนักเรียน'!D35)</f>
        <v/>
      </c>
      <c r="D35" s="140">
        <f>IF(VLOOKUP($A35,'3.คีย์เทอม1 mlp'!$A$9:$DY$58,10,FALSE)="","",VLOOKUP($A35,'3.คีย์เทอม1 mlp'!$A$9:$DY$58,10,FALSE))</f>
        <v>76</v>
      </c>
      <c r="E35" s="120">
        <f>IF(VLOOKUP($A35,'3.คีย์เทอม1 mlp'!$A$9:$DY$58,15,FALSE)="","",VLOOKUP($A35,'3.คีย์เทอม1 mlp'!$A$9:$DY$58,15,FALSE))</f>
        <v>60</v>
      </c>
      <c r="F35" s="120">
        <f>IF(VLOOKUP($A35,'3.คีย์เทอม1 mlp'!$A$9:$DY$58,20,FALSE)="","",VLOOKUP($A35,'3.คีย์เทอม1 mlp'!$A$9:$DY$58,20,FALSE))</f>
        <v>72</v>
      </c>
      <c r="G35" s="121">
        <f>IF(VLOOKUP($A35,'3.คีย์เทอม1 mlp'!$A$9:$DY$58,25,FALSE)="","",VLOOKUP($A35,'3.คีย์เทอม1 mlp'!$A$9:$DY$58,25,FALSE))</f>
        <v>65</v>
      </c>
      <c r="H35" s="120">
        <f>IF(VLOOKUP($A35,'3.คีย์เทอม1 mlp'!$A$9:$DY$58,30,FALSE)="","",VLOOKUP($A35,'3.คีย์เทอม1 mlp'!$A$9:$DY$58,30,FALSE))</f>
        <v>75</v>
      </c>
      <c r="I35" s="120">
        <f>IF(VLOOKUP($A35,'3.คีย์เทอม1 mlp'!$A$9:$DY$58,35,FALSE)="","",VLOOKUP($A35,'3.คีย์เทอม1 mlp'!$A$9:$DY$58,35,FALSE))</f>
        <v>87</v>
      </c>
      <c r="J35" s="120">
        <f>IF(VLOOKUP($A35,'3.คีย์เทอม1 mlp'!$A$9:$DY$58,40,FALSE)="","",VLOOKUP($A35,'3.คีย์เทอม1 mlp'!$A$9:$DY$58,40,FALSE))</f>
        <v>77</v>
      </c>
      <c r="K35" s="120">
        <f>IF(VLOOKUP($A35,'3.คีย์เทอม1 mlp'!$A$9:$DY$58,45,FALSE)="","",VLOOKUP($A35,'3.คีย์เทอม1 mlp'!$A$9:$DY$58,45,FALSE))</f>
        <v>71</v>
      </c>
      <c r="L35" s="303">
        <f>IF(VLOOKUP($A35,'3.คีย์เทอม1 mlp'!$A$9:$DY$58,50,FALSE)="","",VLOOKUP($A35,'3.คีย์เทอม1 mlp'!$A$9:$DY$58,50,FALSE))</f>
        <v>60</v>
      </c>
      <c r="M35" s="193" t="str">
        <f>IF(VLOOKUP($A35,'3.คีย์เทอม1 mlp'!$A$9:$DY$58,55,FALSE)="","",VLOOKUP($A35,'3.คีย์เทอม1 mlp'!$A$9:$DY$58,55,FALSE))</f>
        <v/>
      </c>
      <c r="N35" s="140">
        <f>IF(VLOOKUP($A35,'3.คีย์เทอม1 mlp'!$A$9:$DY$58,60,FALSE)="","",VLOOKUP($A35,'3.คีย์เทอม1 mlp'!$A$9:$DY$58,60,FALSE))</f>
        <v>83</v>
      </c>
      <c r="O35" s="307" t="str">
        <f>IF(VLOOKUP($A35,'3.คีย์เทอม1 mlp'!$A$9:$DY$58,65,FALSE)="","",VLOOKUP($A35,'3.คีย์เทอม1 mlp'!$A$9:$DY$58,65,FALSE))</f>
        <v/>
      </c>
      <c r="P35" s="307" t="str">
        <f>IF(VLOOKUP($A35,'3.คีย์เทอม1 mlp'!$A$9:$DY$58,70,FALSE)="","",VLOOKUP($A35,'3.คีย์เทอม1 mlp'!$A$9:$DY$58,70,FALSE))</f>
        <v/>
      </c>
      <c r="Q35" s="307" t="str">
        <f>IF(VLOOKUP($A35,'3.คีย์เทอม1 mlp'!$A$9:$DY$58,75,FALSE)="","",VLOOKUP($A35,'3.คีย์เทอม1 mlp'!$A$9:$DY$58,75,FALSE))</f>
        <v/>
      </c>
      <c r="R35" s="307" t="str">
        <f>IF(VLOOKUP($A35,'3.คีย์เทอม1 mlp'!$A$9:$DY$58,80,FALSE)="","",VLOOKUP($A35,'3.คีย์เทอม1 mlp'!$A$9:$DY$58,80,FALSE))</f>
        <v/>
      </c>
      <c r="S35" s="121" t="str">
        <f>IF(VLOOKUP($A35,'3.คีย์เทอม1 mlp'!$A$9:$DY$58,85,FALSE)="","",VLOOKUP($A35,'3.คีย์เทอม1 mlp'!$A$9:$DY$58,85,FALSE))</f>
        <v/>
      </c>
      <c r="T35" s="121" t="str">
        <f>IF(VLOOKUP($A35,'3.คีย์เทอม1 mlp'!$A$9:$DY$58,90,FALSE)="","",VLOOKUP($A35,'3.คีย์เทอม1 mlp'!$A$9:$DY$58,90,FALSE))</f>
        <v/>
      </c>
      <c r="U35" s="121" t="str">
        <f>IF(VLOOKUP($A35,'3.คีย์เทอม1 mlp'!$A$9:$DY$58,95,FALSE)="","",VLOOKUP($A35,'3.คีย์เทอม1 mlp'!$A$9:$DY$58,95,FALSE))</f>
        <v/>
      </c>
      <c r="V35" s="121" t="str">
        <f>IF(VLOOKUP($A35,'3.คีย์เทอม1 mlp'!$A$9:$DY$58,100,FALSE)="","",VLOOKUP($A35,'3.คีย์เทอม1 mlp'!$A$9:$DY$58,100,FALSE))</f>
        <v/>
      </c>
      <c r="W35" s="188" t="str">
        <f>IF(VLOOKUP($A35,'3.คีย์เทอม1 mlp'!$A$9:$DY$58,105,FALSE)="","",VLOOKUP($A35,'3.คีย์เทอม1 mlp'!$A$9:$DY$58,105,FALSE))</f>
        <v/>
      </c>
      <c r="X35" s="105">
        <f>IF(VLOOKUP($A35,'3.คีย์เทอม1 mlp'!$A$9:$DY$58,107,FALSE)="","",VLOOKUP($A35,'3.คีย์เทอม1 mlp'!$A$9:$DY$58,107,FALSE))</f>
        <v>726</v>
      </c>
      <c r="Y35" s="100">
        <f>IF(VLOOKUP($A35,'3.คีย์เทอม1 mlp'!$A$9:$DY$58,108,FALSE)="","",VLOOKUP($A35,'3.คีย์เทอม1 mlp'!$A$9:$DY$58,108,FALSE))</f>
        <v>72.599999999999994</v>
      </c>
      <c r="Z35" s="106">
        <f>IF(VLOOKUP($A35,'3.คีย์เทอม1 mlp'!$A$9:$DY$58,109,FALSE)="","",VLOOKUP($A35,'3.คีย์เทอม1 mlp'!$A$9:$DY$58,109,FALSE))</f>
        <v>33</v>
      </c>
    </row>
    <row r="36" spans="1:26" s="102" customFormat="1" ht="17.25" customHeight="1" x14ac:dyDescent="0.2">
      <c r="A36" s="139">
        <v>26</v>
      </c>
      <c r="B36" s="103" t="str">
        <f>IF('2.ชื่อนักเรียน'!C36="","",'2.ชื่อนักเรียน'!C36)</f>
        <v/>
      </c>
      <c r="C36" s="104" t="str">
        <f>IF('2.ชื่อนักเรียน'!D36="","",'2.ชื่อนักเรียน'!D36)</f>
        <v/>
      </c>
      <c r="D36" s="140">
        <f>IF(VLOOKUP($A36,'3.คีย์เทอม1 mlp'!$A$9:$DY$58,10,FALSE)="","",VLOOKUP($A36,'3.คีย์เทอม1 mlp'!$A$9:$DY$58,10,FALSE))</f>
        <v>77</v>
      </c>
      <c r="E36" s="120">
        <f>IF(VLOOKUP($A36,'3.คีย์เทอม1 mlp'!$A$9:$DY$58,15,FALSE)="","",VLOOKUP($A36,'3.คีย์เทอม1 mlp'!$A$9:$DY$58,15,FALSE))</f>
        <v>61</v>
      </c>
      <c r="F36" s="120">
        <f>IF(VLOOKUP($A36,'3.คีย์เทอม1 mlp'!$A$9:$DY$58,20,FALSE)="","",VLOOKUP($A36,'3.คีย์เทอม1 mlp'!$A$9:$DY$58,20,FALSE))</f>
        <v>70</v>
      </c>
      <c r="G36" s="121">
        <f>IF(VLOOKUP($A36,'3.คีย์เทอม1 mlp'!$A$9:$DY$58,25,FALSE)="","",VLOOKUP($A36,'3.คีย์เทอม1 mlp'!$A$9:$DY$58,25,FALSE))</f>
        <v>65</v>
      </c>
      <c r="H36" s="120">
        <f>IF(VLOOKUP($A36,'3.คีย์เทอม1 mlp'!$A$9:$DY$58,30,FALSE)="","",VLOOKUP($A36,'3.คีย์เทอม1 mlp'!$A$9:$DY$58,30,FALSE))</f>
        <v>71</v>
      </c>
      <c r="I36" s="120">
        <f>IF(VLOOKUP($A36,'3.คีย์เทอม1 mlp'!$A$9:$DY$58,35,FALSE)="","",VLOOKUP($A36,'3.คีย์เทอม1 mlp'!$A$9:$DY$58,35,FALSE))</f>
        <v>87</v>
      </c>
      <c r="J36" s="120">
        <f>IF(VLOOKUP($A36,'3.คีย์เทอม1 mlp'!$A$9:$DY$58,40,FALSE)="","",VLOOKUP($A36,'3.คีย์เทอม1 mlp'!$A$9:$DY$58,40,FALSE))</f>
        <v>80</v>
      </c>
      <c r="K36" s="120">
        <f>IF(VLOOKUP($A36,'3.คีย์เทอม1 mlp'!$A$9:$DY$58,45,FALSE)="","",VLOOKUP($A36,'3.คีย์เทอม1 mlp'!$A$9:$DY$58,45,FALSE))</f>
        <v>74</v>
      </c>
      <c r="L36" s="303">
        <f>IF(VLOOKUP($A36,'3.คีย์เทอม1 mlp'!$A$9:$DY$58,50,FALSE)="","",VLOOKUP($A36,'3.คีย์เทอม1 mlp'!$A$9:$DY$58,50,FALSE))</f>
        <v>60</v>
      </c>
      <c r="M36" s="193" t="str">
        <f>IF(VLOOKUP($A36,'3.คีย์เทอม1 mlp'!$A$9:$DY$58,55,FALSE)="","",VLOOKUP($A36,'3.คีย์เทอม1 mlp'!$A$9:$DY$58,55,FALSE))</f>
        <v/>
      </c>
      <c r="N36" s="140">
        <f>IF(VLOOKUP($A36,'3.คีย์เทอม1 mlp'!$A$9:$DY$58,60,FALSE)="","",VLOOKUP($A36,'3.คีย์เทอม1 mlp'!$A$9:$DY$58,60,FALSE))</f>
        <v>80</v>
      </c>
      <c r="O36" s="307" t="str">
        <f>IF(VLOOKUP($A36,'3.คีย์เทอม1 mlp'!$A$9:$DY$58,65,FALSE)="","",VLOOKUP($A36,'3.คีย์เทอม1 mlp'!$A$9:$DY$58,65,FALSE))</f>
        <v/>
      </c>
      <c r="P36" s="307" t="str">
        <f>IF(VLOOKUP($A36,'3.คีย์เทอม1 mlp'!$A$9:$DY$58,70,FALSE)="","",VLOOKUP($A36,'3.คีย์เทอม1 mlp'!$A$9:$DY$58,70,FALSE))</f>
        <v/>
      </c>
      <c r="Q36" s="307" t="str">
        <f>IF(VLOOKUP($A36,'3.คีย์เทอม1 mlp'!$A$9:$DY$58,75,FALSE)="","",VLOOKUP($A36,'3.คีย์เทอม1 mlp'!$A$9:$DY$58,75,FALSE))</f>
        <v/>
      </c>
      <c r="R36" s="307" t="str">
        <f>IF(VLOOKUP($A36,'3.คีย์เทอม1 mlp'!$A$9:$DY$58,80,FALSE)="","",VLOOKUP($A36,'3.คีย์เทอม1 mlp'!$A$9:$DY$58,80,FALSE))</f>
        <v/>
      </c>
      <c r="S36" s="121" t="str">
        <f>IF(VLOOKUP($A36,'3.คีย์เทอม1 mlp'!$A$9:$DY$58,85,FALSE)="","",VLOOKUP($A36,'3.คีย์เทอม1 mlp'!$A$9:$DY$58,85,FALSE))</f>
        <v/>
      </c>
      <c r="T36" s="121" t="str">
        <f>IF(VLOOKUP($A36,'3.คีย์เทอม1 mlp'!$A$9:$DY$58,90,FALSE)="","",VLOOKUP($A36,'3.คีย์เทอม1 mlp'!$A$9:$DY$58,90,FALSE))</f>
        <v/>
      </c>
      <c r="U36" s="121" t="str">
        <f>IF(VLOOKUP($A36,'3.คีย์เทอม1 mlp'!$A$9:$DY$58,95,FALSE)="","",VLOOKUP($A36,'3.คีย์เทอม1 mlp'!$A$9:$DY$58,95,FALSE))</f>
        <v/>
      </c>
      <c r="V36" s="121" t="str">
        <f>IF(VLOOKUP($A36,'3.คีย์เทอม1 mlp'!$A$9:$DY$58,100,FALSE)="","",VLOOKUP($A36,'3.คีย์เทอม1 mlp'!$A$9:$DY$58,100,FALSE))</f>
        <v/>
      </c>
      <c r="W36" s="188" t="str">
        <f>IF(VLOOKUP($A36,'3.คีย์เทอม1 mlp'!$A$9:$DY$58,105,FALSE)="","",VLOOKUP($A36,'3.คีย์เทอม1 mlp'!$A$9:$DY$58,105,FALSE))</f>
        <v/>
      </c>
      <c r="X36" s="105">
        <f>IF(VLOOKUP($A36,'3.คีย์เทอม1 mlp'!$A$9:$DY$58,107,FALSE)="","",VLOOKUP($A36,'3.คีย์เทอม1 mlp'!$A$9:$DY$58,107,FALSE))</f>
        <v>725</v>
      </c>
      <c r="Y36" s="100">
        <f>IF(VLOOKUP($A36,'3.คีย์เทอม1 mlp'!$A$9:$DY$58,108,FALSE)="","",VLOOKUP($A36,'3.คีย์เทอม1 mlp'!$A$9:$DY$58,108,FALSE))</f>
        <v>72.5</v>
      </c>
      <c r="Z36" s="106">
        <f>IF(VLOOKUP($A36,'3.คีย์เทอม1 mlp'!$A$9:$DY$58,109,FALSE)="","",VLOOKUP($A36,'3.คีย์เทอม1 mlp'!$A$9:$DY$58,109,FALSE))</f>
        <v>34</v>
      </c>
    </row>
    <row r="37" spans="1:26" s="102" customFormat="1" ht="17.25" customHeight="1" x14ac:dyDescent="0.2">
      <c r="A37" s="139">
        <v>27</v>
      </c>
      <c r="B37" s="103" t="str">
        <f>IF('2.ชื่อนักเรียน'!C37="","",'2.ชื่อนักเรียน'!C37)</f>
        <v/>
      </c>
      <c r="C37" s="104" t="str">
        <f>IF('2.ชื่อนักเรียน'!D37="","",'2.ชื่อนักเรียน'!D37)</f>
        <v/>
      </c>
      <c r="D37" s="140">
        <f>IF(VLOOKUP($A37,'3.คีย์เทอม1 mlp'!$A$9:$DY$58,10,FALSE)="","",VLOOKUP($A37,'3.คีย์เทอม1 mlp'!$A$9:$DY$58,10,FALSE))</f>
        <v>87</v>
      </c>
      <c r="E37" s="120">
        <f>IF(VLOOKUP($A37,'3.คีย์เทอม1 mlp'!$A$9:$DY$58,15,FALSE)="","",VLOOKUP($A37,'3.คีย์เทอม1 mlp'!$A$9:$DY$58,15,FALSE))</f>
        <v>82</v>
      </c>
      <c r="F37" s="120">
        <f>IF(VLOOKUP($A37,'3.คีย์เทอม1 mlp'!$A$9:$DY$58,20,FALSE)="","",VLOOKUP($A37,'3.คีย์เทอม1 mlp'!$A$9:$DY$58,20,FALSE))</f>
        <v>76</v>
      </c>
      <c r="G37" s="121">
        <f>IF(VLOOKUP($A37,'3.คีย์เทอม1 mlp'!$A$9:$DY$58,25,FALSE)="","",VLOOKUP($A37,'3.คีย์เทอม1 mlp'!$A$9:$DY$58,25,FALSE))</f>
        <v>80</v>
      </c>
      <c r="H37" s="121">
        <f>IF(VLOOKUP($A37,'3.คีย์เทอม1 mlp'!$A$9:$DY$58,30,FALSE)="","",VLOOKUP($A37,'3.คีย์เทอม1 mlp'!$A$9:$DY$58,30,FALSE))</f>
        <v>92</v>
      </c>
      <c r="I37" s="121">
        <f>IF(VLOOKUP($A37,'3.คีย์เทอม1 mlp'!$A$9:$DY$58,35,FALSE)="","",VLOOKUP($A37,'3.คีย์เทอม1 mlp'!$A$9:$DY$58,35,FALSE))</f>
        <v>93</v>
      </c>
      <c r="J37" s="120">
        <f>IF(VLOOKUP($A37,'3.คีย์เทอม1 mlp'!$A$9:$DY$58,40,FALSE)="","",VLOOKUP($A37,'3.คีย์เทอม1 mlp'!$A$9:$DY$58,40,FALSE))</f>
        <v>85</v>
      </c>
      <c r="K37" s="120">
        <f>IF(VLOOKUP($A37,'3.คีย์เทอม1 mlp'!$A$9:$DY$58,45,FALSE)="","",VLOOKUP($A37,'3.คีย์เทอม1 mlp'!$A$9:$DY$58,45,FALSE))</f>
        <v>81</v>
      </c>
      <c r="L37" s="303">
        <f>IF(VLOOKUP($A37,'3.คีย์เทอม1 mlp'!$A$9:$DY$58,50,FALSE)="","",VLOOKUP($A37,'3.คีย์เทอม1 mlp'!$A$9:$DY$58,50,FALSE))</f>
        <v>80</v>
      </c>
      <c r="M37" s="193" t="str">
        <f>IF(VLOOKUP($A37,'3.คีย์เทอม1 mlp'!$A$9:$DY$58,55,FALSE)="","",VLOOKUP($A37,'3.คีย์เทอม1 mlp'!$A$9:$DY$58,55,FALSE))</f>
        <v/>
      </c>
      <c r="N37" s="140">
        <f>IF(VLOOKUP($A37,'3.คีย์เทอม1 mlp'!$A$9:$DY$58,60,FALSE)="","",VLOOKUP($A37,'3.คีย์เทอม1 mlp'!$A$9:$DY$58,60,FALSE))</f>
        <v>80</v>
      </c>
      <c r="O37" s="307" t="str">
        <f>IF(VLOOKUP($A37,'3.คีย์เทอม1 mlp'!$A$9:$DY$58,65,FALSE)="","",VLOOKUP($A37,'3.คีย์เทอม1 mlp'!$A$9:$DY$58,65,FALSE))</f>
        <v/>
      </c>
      <c r="P37" s="307" t="str">
        <f>IF(VLOOKUP($A37,'3.คีย์เทอม1 mlp'!$A$9:$DY$58,70,FALSE)="","",VLOOKUP($A37,'3.คีย์เทอม1 mlp'!$A$9:$DY$58,70,FALSE))</f>
        <v/>
      </c>
      <c r="Q37" s="307" t="str">
        <f>IF(VLOOKUP($A37,'3.คีย์เทอม1 mlp'!$A$9:$DY$58,75,FALSE)="","",VLOOKUP($A37,'3.คีย์เทอม1 mlp'!$A$9:$DY$58,75,FALSE))</f>
        <v/>
      </c>
      <c r="R37" s="307" t="str">
        <f>IF(VLOOKUP($A37,'3.คีย์เทอม1 mlp'!$A$9:$DY$58,80,FALSE)="","",VLOOKUP($A37,'3.คีย์เทอม1 mlp'!$A$9:$DY$58,80,FALSE))</f>
        <v/>
      </c>
      <c r="S37" s="121" t="str">
        <f>IF(VLOOKUP($A37,'3.คีย์เทอม1 mlp'!$A$9:$DY$58,85,FALSE)="","",VLOOKUP($A37,'3.คีย์เทอม1 mlp'!$A$9:$DY$58,85,FALSE))</f>
        <v/>
      </c>
      <c r="T37" s="121" t="str">
        <f>IF(VLOOKUP($A37,'3.คีย์เทอม1 mlp'!$A$9:$DY$58,90,FALSE)="","",VLOOKUP($A37,'3.คีย์เทอม1 mlp'!$A$9:$DY$58,90,FALSE))</f>
        <v/>
      </c>
      <c r="U37" s="121" t="str">
        <f>IF(VLOOKUP($A37,'3.คีย์เทอม1 mlp'!$A$9:$DY$58,95,FALSE)="","",VLOOKUP($A37,'3.คีย์เทอม1 mlp'!$A$9:$DY$58,95,FALSE))</f>
        <v/>
      </c>
      <c r="V37" s="121" t="str">
        <f>IF(VLOOKUP($A37,'3.คีย์เทอม1 mlp'!$A$9:$DY$58,100,FALSE)="","",VLOOKUP($A37,'3.คีย์เทอม1 mlp'!$A$9:$DY$58,100,FALSE))</f>
        <v/>
      </c>
      <c r="W37" s="188" t="str">
        <f>IF(VLOOKUP($A37,'3.คีย์เทอม1 mlp'!$A$9:$DY$58,105,FALSE)="","",VLOOKUP($A37,'3.คีย์เทอม1 mlp'!$A$9:$DY$58,105,FALSE))</f>
        <v/>
      </c>
      <c r="X37" s="105">
        <f>IF(VLOOKUP($A37,'3.คีย์เทอม1 mlp'!$A$9:$DY$58,107,FALSE)="","",VLOOKUP($A37,'3.คีย์เทอม1 mlp'!$A$9:$DY$58,107,FALSE))</f>
        <v>836</v>
      </c>
      <c r="Y37" s="100">
        <f>IF(VLOOKUP($A37,'3.คีย์เทอม1 mlp'!$A$9:$DY$58,108,FALSE)="","",VLOOKUP($A37,'3.คีย์เทอม1 mlp'!$A$9:$DY$58,108,FALSE))</f>
        <v>83.6</v>
      </c>
      <c r="Z37" s="106">
        <f>IF(VLOOKUP($A37,'3.คีย์เทอม1 mlp'!$A$9:$DY$58,109,FALSE)="","",VLOOKUP($A37,'3.คีย์เทอม1 mlp'!$A$9:$DY$58,109,FALSE))</f>
        <v>17</v>
      </c>
    </row>
    <row r="38" spans="1:26" s="102" customFormat="1" ht="17.25" customHeight="1" x14ac:dyDescent="0.2">
      <c r="A38" s="139">
        <v>28</v>
      </c>
      <c r="B38" s="103" t="str">
        <f>IF('2.ชื่อนักเรียน'!C38="","",'2.ชื่อนักเรียน'!C38)</f>
        <v/>
      </c>
      <c r="C38" s="104" t="str">
        <f>IF('2.ชื่อนักเรียน'!D38="","",'2.ชื่อนักเรียน'!D38)</f>
        <v/>
      </c>
      <c r="D38" s="140">
        <f>IF(VLOOKUP($A38,'3.คีย์เทอม1 mlp'!$A$9:$DY$58,10,FALSE)="","",VLOOKUP($A38,'3.คีย์เทอม1 mlp'!$A$9:$DY$58,10,FALSE))</f>
        <v>93</v>
      </c>
      <c r="E38" s="120">
        <f>IF(VLOOKUP($A38,'3.คีย์เทอม1 mlp'!$A$9:$DY$58,15,FALSE)="","",VLOOKUP($A38,'3.คีย์เทอม1 mlp'!$A$9:$DY$58,15,FALSE))</f>
        <v>64</v>
      </c>
      <c r="F38" s="120">
        <f>IF(VLOOKUP($A38,'3.คีย์เทอม1 mlp'!$A$9:$DY$58,20,FALSE)="","",VLOOKUP($A38,'3.คีย์เทอม1 mlp'!$A$9:$DY$58,20,FALSE))</f>
        <v>85</v>
      </c>
      <c r="G38" s="121">
        <f>IF(VLOOKUP($A38,'3.คีย์เทอม1 mlp'!$A$9:$DY$58,25,FALSE)="","",VLOOKUP($A38,'3.คีย์เทอม1 mlp'!$A$9:$DY$58,25,FALSE))</f>
        <v>88</v>
      </c>
      <c r="H38" s="121">
        <f>IF(VLOOKUP($A38,'3.คีย์เทอม1 mlp'!$A$9:$DY$58,30,FALSE)="","",VLOOKUP($A38,'3.คีย์เทอม1 mlp'!$A$9:$DY$58,30,FALSE))</f>
        <v>97</v>
      </c>
      <c r="I38" s="121">
        <f>IF(VLOOKUP($A38,'3.คีย์เทอม1 mlp'!$A$9:$DY$58,35,FALSE)="","",VLOOKUP($A38,'3.คีย์เทอม1 mlp'!$A$9:$DY$58,35,FALSE))</f>
        <v>98</v>
      </c>
      <c r="J38" s="120">
        <f>IF(VLOOKUP($A38,'3.คีย์เทอม1 mlp'!$A$9:$DY$58,40,FALSE)="","",VLOOKUP($A38,'3.คีย์เทอม1 mlp'!$A$9:$DY$58,40,FALSE))</f>
        <v>84</v>
      </c>
      <c r="K38" s="120">
        <f>IF(VLOOKUP($A38,'3.คีย์เทอม1 mlp'!$A$9:$DY$58,45,FALSE)="","",VLOOKUP($A38,'3.คีย์เทอม1 mlp'!$A$9:$DY$58,45,FALSE))</f>
        <v>87</v>
      </c>
      <c r="L38" s="303">
        <f>IF(VLOOKUP($A38,'3.คีย์เทอม1 mlp'!$A$9:$DY$58,50,FALSE)="","",VLOOKUP($A38,'3.คีย์เทอม1 mlp'!$A$9:$DY$58,50,FALSE))</f>
        <v>60</v>
      </c>
      <c r="M38" s="193" t="str">
        <f>IF(VLOOKUP($A38,'3.คีย์เทอม1 mlp'!$A$9:$DY$58,55,FALSE)="","",VLOOKUP($A38,'3.คีย์เทอม1 mlp'!$A$9:$DY$58,55,FALSE))</f>
        <v/>
      </c>
      <c r="N38" s="140">
        <f>IF(VLOOKUP($A38,'3.คีย์เทอม1 mlp'!$A$9:$DY$58,60,FALSE)="","",VLOOKUP($A38,'3.คีย์เทอม1 mlp'!$A$9:$DY$58,60,FALSE))</f>
        <v>78</v>
      </c>
      <c r="O38" s="307" t="str">
        <f>IF(VLOOKUP($A38,'3.คีย์เทอม1 mlp'!$A$9:$DY$58,65,FALSE)="","",VLOOKUP($A38,'3.คีย์เทอม1 mlp'!$A$9:$DY$58,65,FALSE))</f>
        <v/>
      </c>
      <c r="P38" s="307" t="str">
        <f>IF(VLOOKUP($A38,'3.คีย์เทอม1 mlp'!$A$9:$DY$58,70,FALSE)="","",VLOOKUP($A38,'3.คีย์เทอม1 mlp'!$A$9:$DY$58,70,FALSE))</f>
        <v/>
      </c>
      <c r="Q38" s="307" t="str">
        <f>IF(VLOOKUP($A38,'3.คีย์เทอม1 mlp'!$A$9:$DY$58,75,FALSE)="","",VLOOKUP($A38,'3.คีย์เทอม1 mlp'!$A$9:$DY$58,75,FALSE))</f>
        <v/>
      </c>
      <c r="R38" s="307" t="str">
        <f>IF(VLOOKUP($A38,'3.คีย์เทอม1 mlp'!$A$9:$DY$58,80,FALSE)="","",VLOOKUP($A38,'3.คีย์เทอม1 mlp'!$A$9:$DY$58,80,FALSE))</f>
        <v/>
      </c>
      <c r="S38" s="121" t="str">
        <f>IF(VLOOKUP($A38,'3.คีย์เทอม1 mlp'!$A$9:$DY$58,85,FALSE)="","",VLOOKUP($A38,'3.คีย์เทอม1 mlp'!$A$9:$DY$58,85,FALSE))</f>
        <v/>
      </c>
      <c r="T38" s="121" t="str">
        <f>IF(VLOOKUP($A38,'3.คีย์เทอม1 mlp'!$A$9:$DY$58,90,FALSE)="","",VLOOKUP($A38,'3.คีย์เทอม1 mlp'!$A$9:$DY$58,90,FALSE))</f>
        <v/>
      </c>
      <c r="U38" s="121" t="str">
        <f>IF(VLOOKUP($A38,'3.คีย์เทอม1 mlp'!$A$9:$DY$58,95,FALSE)="","",VLOOKUP($A38,'3.คีย์เทอม1 mlp'!$A$9:$DY$58,95,FALSE))</f>
        <v/>
      </c>
      <c r="V38" s="121" t="str">
        <f>IF(VLOOKUP($A38,'3.คีย์เทอม1 mlp'!$A$9:$DY$58,100,FALSE)="","",VLOOKUP($A38,'3.คีย์เทอม1 mlp'!$A$9:$DY$58,100,FALSE))</f>
        <v/>
      </c>
      <c r="W38" s="188" t="str">
        <f>IF(VLOOKUP($A38,'3.คีย์เทอม1 mlp'!$A$9:$DY$58,105,FALSE)="","",VLOOKUP($A38,'3.คีย์เทอม1 mlp'!$A$9:$DY$58,105,FALSE))</f>
        <v/>
      </c>
      <c r="X38" s="105">
        <f>IF(VLOOKUP($A38,'3.คีย์เทอม1 mlp'!$A$9:$DY$58,107,FALSE)="","",VLOOKUP($A38,'3.คีย์เทอม1 mlp'!$A$9:$DY$58,107,FALSE))</f>
        <v>834</v>
      </c>
      <c r="Y38" s="100">
        <f>IF(VLOOKUP($A38,'3.คีย์เทอม1 mlp'!$A$9:$DY$58,108,FALSE)="","",VLOOKUP($A38,'3.คีย์เทอม1 mlp'!$A$9:$DY$58,108,FALSE))</f>
        <v>83.4</v>
      </c>
      <c r="Z38" s="106">
        <f>IF(VLOOKUP($A38,'3.คีย์เทอม1 mlp'!$A$9:$DY$58,109,FALSE)="","",VLOOKUP($A38,'3.คีย์เทอม1 mlp'!$A$9:$DY$58,109,FALSE))</f>
        <v>18</v>
      </c>
    </row>
    <row r="39" spans="1:26" s="102" customFormat="1" ht="17.25" customHeight="1" x14ac:dyDescent="0.2">
      <c r="A39" s="139">
        <v>29</v>
      </c>
      <c r="B39" s="103" t="str">
        <f>IF('2.ชื่อนักเรียน'!C39="","",'2.ชื่อนักเรียน'!C39)</f>
        <v/>
      </c>
      <c r="C39" s="104" t="str">
        <f>IF('2.ชื่อนักเรียน'!D39="","",'2.ชื่อนักเรียน'!D39)</f>
        <v/>
      </c>
      <c r="D39" s="140">
        <f>IF(VLOOKUP($A39,'3.คีย์เทอม1 mlp'!$A$9:$DY$58,10,FALSE)="","",VLOOKUP($A39,'3.คีย์เทอม1 mlp'!$A$9:$DY$58,10,FALSE))</f>
        <v>83</v>
      </c>
      <c r="E39" s="120">
        <f>IF(VLOOKUP($A39,'3.คีย์เทอม1 mlp'!$A$9:$DY$58,15,FALSE)="","",VLOOKUP($A39,'3.คีย์เทอม1 mlp'!$A$9:$DY$58,15,FALSE))</f>
        <v>68</v>
      </c>
      <c r="F39" s="120">
        <f>IF(VLOOKUP($A39,'3.คีย์เทอม1 mlp'!$A$9:$DY$58,20,FALSE)="","",VLOOKUP($A39,'3.คีย์เทอม1 mlp'!$A$9:$DY$58,20,FALSE))</f>
        <v>85</v>
      </c>
      <c r="G39" s="121">
        <f>IF(VLOOKUP($A39,'3.คีย์เทอม1 mlp'!$A$9:$DY$58,25,FALSE)="","",VLOOKUP($A39,'3.คีย์เทอม1 mlp'!$A$9:$DY$58,25,FALSE))</f>
        <v>80</v>
      </c>
      <c r="H39" s="120">
        <f>IF(VLOOKUP($A39,'3.คีย์เทอม1 mlp'!$A$9:$DY$58,30,FALSE)="","",VLOOKUP($A39,'3.คีย์เทอม1 mlp'!$A$9:$DY$58,30,FALSE))</f>
        <v>90</v>
      </c>
      <c r="I39" s="120">
        <f>IF(VLOOKUP($A39,'3.คีย์เทอม1 mlp'!$A$9:$DY$58,35,FALSE)="","",VLOOKUP($A39,'3.คีย์เทอม1 mlp'!$A$9:$DY$58,35,FALSE))</f>
        <v>90</v>
      </c>
      <c r="J39" s="120">
        <f>IF(VLOOKUP($A39,'3.คีย์เทอม1 mlp'!$A$9:$DY$58,40,FALSE)="","",VLOOKUP($A39,'3.คีย์เทอม1 mlp'!$A$9:$DY$58,40,FALSE))</f>
        <v>86</v>
      </c>
      <c r="K39" s="120">
        <f>IF(VLOOKUP($A39,'3.คีย์เทอม1 mlp'!$A$9:$DY$58,45,FALSE)="","",VLOOKUP($A39,'3.คีย์เทอม1 mlp'!$A$9:$DY$58,45,FALSE))</f>
        <v>83</v>
      </c>
      <c r="L39" s="303">
        <f>IF(VLOOKUP($A39,'3.คีย์เทอม1 mlp'!$A$9:$DY$58,50,FALSE)="","",VLOOKUP($A39,'3.คีย์เทอม1 mlp'!$A$9:$DY$58,50,FALSE))</f>
        <v>68</v>
      </c>
      <c r="M39" s="193" t="str">
        <f>IF(VLOOKUP($A39,'3.คีย์เทอม1 mlp'!$A$9:$DY$58,55,FALSE)="","",VLOOKUP($A39,'3.คีย์เทอม1 mlp'!$A$9:$DY$58,55,FALSE))</f>
        <v/>
      </c>
      <c r="N39" s="140">
        <f>IF(VLOOKUP($A39,'3.คีย์เทอม1 mlp'!$A$9:$DY$58,60,FALSE)="","",VLOOKUP($A39,'3.คีย์เทอม1 mlp'!$A$9:$DY$58,60,FALSE))</f>
        <v>76</v>
      </c>
      <c r="O39" s="307" t="str">
        <f>IF(VLOOKUP($A39,'3.คีย์เทอม1 mlp'!$A$9:$DY$58,65,FALSE)="","",VLOOKUP($A39,'3.คีย์เทอม1 mlp'!$A$9:$DY$58,65,FALSE))</f>
        <v/>
      </c>
      <c r="P39" s="307" t="str">
        <f>IF(VLOOKUP($A39,'3.คีย์เทอม1 mlp'!$A$9:$DY$58,70,FALSE)="","",VLOOKUP($A39,'3.คีย์เทอม1 mlp'!$A$9:$DY$58,70,FALSE))</f>
        <v/>
      </c>
      <c r="Q39" s="307" t="str">
        <f>IF(VLOOKUP($A39,'3.คีย์เทอม1 mlp'!$A$9:$DY$58,75,FALSE)="","",VLOOKUP($A39,'3.คีย์เทอม1 mlp'!$A$9:$DY$58,75,FALSE))</f>
        <v/>
      </c>
      <c r="R39" s="307" t="str">
        <f>IF(VLOOKUP($A39,'3.คีย์เทอม1 mlp'!$A$9:$DY$58,80,FALSE)="","",VLOOKUP($A39,'3.คีย์เทอม1 mlp'!$A$9:$DY$58,80,FALSE))</f>
        <v/>
      </c>
      <c r="S39" s="121" t="str">
        <f>IF(VLOOKUP($A39,'3.คีย์เทอม1 mlp'!$A$9:$DY$58,85,FALSE)="","",VLOOKUP($A39,'3.คีย์เทอม1 mlp'!$A$9:$DY$58,85,FALSE))</f>
        <v/>
      </c>
      <c r="T39" s="121" t="str">
        <f>IF(VLOOKUP($A39,'3.คีย์เทอม1 mlp'!$A$9:$DY$58,90,FALSE)="","",VLOOKUP($A39,'3.คีย์เทอม1 mlp'!$A$9:$DY$58,90,FALSE))</f>
        <v/>
      </c>
      <c r="U39" s="121" t="str">
        <f>IF(VLOOKUP($A39,'3.คีย์เทอม1 mlp'!$A$9:$DY$58,95,FALSE)="","",VLOOKUP($A39,'3.คีย์เทอม1 mlp'!$A$9:$DY$58,95,FALSE))</f>
        <v/>
      </c>
      <c r="V39" s="121" t="str">
        <f>IF(VLOOKUP($A39,'3.คีย์เทอม1 mlp'!$A$9:$DY$58,100,FALSE)="","",VLOOKUP($A39,'3.คีย์เทอม1 mlp'!$A$9:$DY$58,100,FALSE))</f>
        <v/>
      </c>
      <c r="W39" s="188" t="str">
        <f>IF(VLOOKUP($A39,'3.คีย์เทอม1 mlp'!$A$9:$DY$58,105,FALSE)="","",VLOOKUP($A39,'3.คีย์เทอม1 mlp'!$A$9:$DY$58,105,FALSE))</f>
        <v/>
      </c>
      <c r="X39" s="105">
        <f>IF(VLOOKUP($A39,'3.คีย์เทอม1 mlp'!$A$9:$DY$58,107,FALSE)="","",VLOOKUP($A39,'3.คีย์เทอม1 mlp'!$A$9:$DY$58,107,FALSE))</f>
        <v>809</v>
      </c>
      <c r="Y39" s="100">
        <f>IF(VLOOKUP($A39,'3.คีย์เทอม1 mlp'!$A$9:$DY$58,108,FALSE)="","",VLOOKUP($A39,'3.คีย์เทอม1 mlp'!$A$9:$DY$58,108,FALSE))</f>
        <v>80.900000000000006</v>
      </c>
      <c r="Z39" s="106">
        <f>IF(VLOOKUP($A39,'3.คีย์เทอม1 mlp'!$A$9:$DY$58,109,FALSE)="","",VLOOKUP($A39,'3.คีย์เทอม1 mlp'!$A$9:$DY$58,109,FALSE))</f>
        <v>25</v>
      </c>
    </row>
    <row r="40" spans="1:26" s="102" customFormat="1" ht="17.25" customHeight="1" x14ac:dyDescent="0.2">
      <c r="A40" s="139">
        <v>30</v>
      </c>
      <c r="B40" s="103" t="str">
        <f>IF('2.ชื่อนักเรียน'!C40="","",'2.ชื่อนักเรียน'!C40)</f>
        <v/>
      </c>
      <c r="C40" s="104" t="str">
        <f>IF('2.ชื่อนักเรียน'!D40="","",'2.ชื่อนักเรียน'!D40)</f>
        <v/>
      </c>
      <c r="D40" s="140">
        <f>IF(VLOOKUP($A40,'3.คีย์เทอม1 mlp'!$A$9:$DY$58,10,FALSE)="","",VLOOKUP($A40,'3.คีย์เทอม1 mlp'!$A$9:$DY$58,10,FALSE))</f>
        <v>80</v>
      </c>
      <c r="E40" s="120">
        <f>IF(VLOOKUP($A40,'3.คีย์เทอม1 mlp'!$A$9:$DY$58,15,FALSE)="","",VLOOKUP($A40,'3.คีย์เทอม1 mlp'!$A$9:$DY$58,15,FALSE))</f>
        <v>70</v>
      </c>
      <c r="F40" s="120">
        <f>IF(VLOOKUP($A40,'3.คีย์เทอม1 mlp'!$A$9:$DY$58,20,FALSE)="","",VLOOKUP($A40,'3.คีย์เทอม1 mlp'!$A$9:$DY$58,20,FALSE))</f>
        <v>78</v>
      </c>
      <c r="G40" s="121">
        <f>IF(VLOOKUP($A40,'3.คีย์เทอม1 mlp'!$A$9:$DY$58,25,FALSE)="","",VLOOKUP($A40,'3.คีย์เทอม1 mlp'!$A$9:$DY$58,25,FALSE))</f>
        <v>65</v>
      </c>
      <c r="H40" s="120">
        <f>IF(VLOOKUP($A40,'3.คีย์เทอม1 mlp'!$A$9:$DY$58,30,FALSE)="","",VLOOKUP($A40,'3.คีย์เทอม1 mlp'!$A$9:$DY$58,30,FALSE))</f>
        <v>79</v>
      </c>
      <c r="I40" s="120">
        <f>IF(VLOOKUP($A40,'3.คีย์เทอม1 mlp'!$A$9:$DY$58,35,FALSE)="","",VLOOKUP($A40,'3.คีย์เทอม1 mlp'!$A$9:$DY$58,35,FALSE))</f>
        <v>87</v>
      </c>
      <c r="J40" s="120">
        <f>IF(VLOOKUP($A40,'3.คีย์เทอม1 mlp'!$A$9:$DY$58,40,FALSE)="","",VLOOKUP($A40,'3.คีย์เทอม1 mlp'!$A$9:$DY$58,40,FALSE))</f>
        <v>77</v>
      </c>
      <c r="K40" s="120">
        <f>IF(VLOOKUP($A40,'3.คีย์เทอม1 mlp'!$A$9:$DY$58,45,FALSE)="","",VLOOKUP($A40,'3.คีย์เทอม1 mlp'!$A$9:$DY$58,45,FALSE))</f>
        <v>74</v>
      </c>
      <c r="L40" s="303">
        <f>IF(VLOOKUP($A40,'3.คีย์เทอม1 mlp'!$A$9:$DY$58,50,FALSE)="","",VLOOKUP($A40,'3.คีย์เทอม1 mlp'!$A$9:$DY$58,50,FALSE))</f>
        <v>60</v>
      </c>
      <c r="M40" s="193" t="str">
        <f>IF(VLOOKUP($A40,'3.คีย์เทอม1 mlp'!$A$9:$DY$58,55,FALSE)="","",VLOOKUP($A40,'3.คีย์เทอม1 mlp'!$A$9:$DY$58,55,FALSE))</f>
        <v/>
      </c>
      <c r="N40" s="140">
        <f>IF(VLOOKUP($A40,'3.คีย์เทอม1 mlp'!$A$9:$DY$58,60,FALSE)="","",VLOOKUP($A40,'3.คีย์เทอม1 mlp'!$A$9:$DY$58,60,FALSE))</f>
        <v>83</v>
      </c>
      <c r="O40" s="307" t="str">
        <f>IF(VLOOKUP($A40,'3.คีย์เทอม1 mlp'!$A$9:$DY$58,65,FALSE)="","",VLOOKUP($A40,'3.คีย์เทอม1 mlp'!$A$9:$DY$58,65,FALSE))</f>
        <v/>
      </c>
      <c r="P40" s="307" t="str">
        <f>IF(VLOOKUP($A40,'3.คีย์เทอม1 mlp'!$A$9:$DY$58,70,FALSE)="","",VLOOKUP($A40,'3.คีย์เทอม1 mlp'!$A$9:$DY$58,70,FALSE))</f>
        <v/>
      </c>
      <c r="Q40" s="307" t="str">
        <f>IF(VLOOKUP($A40,'3.คีย์เทอม1 mlp'!$A$9:$DY$58,75,FALSE)="","",VLOOKUP($A40,'3.คีย์เทอม1 mlp'!$A$9:$DY$58,75,FALSE))</f>
        <v/>
      </c>
      <c r="R40" s="307" t="str">
        <f>IF(VLOOKUP($A40,'3.คีย์เทอม1 mlp'!$A$9:$DY$58,80,FALSE)="","",VLOOKUP($A40,'3.คีย์เทอม1 mlp'!$A$9:$DY$58,80,FALSE))</f>
        <v/>
      </c>
      <c r="S40" s="121" t="str">
        <f>IF(VLOOKUP($A40,'3.คีย์เทอม1 mlp'!$A$9:$DY$58,85,FALSE)="","",VLOOKUP($A40,'3.คีย์เทอม1 mlp'!$A$9:$DY$58,85,FALSE))</f>
        <v/>
      </c>
      <c r="T40" s="121" t="str">
        <f>IF(VLOOKUP($A40,'3.คีย์เทอม1 mlp'!$A$9:$DY$58,90,FALSE)="","",VLOOKUP($A40,'3.คีย์เทอม1 mlp'!$A$9:$DY$58,90,FALSE))</f>
        <v/>
      </c>
      <c r="U40" s="121" t="str">
        <f>IF(VLOOKUP($A40,'3.คีย์เทอม1 mlp'!$A$9:$DY$58,95,FALSE)="","",VLOOKUP($A40,'3.คีย์เทอม1 mlp'!$A$9:$DY$58,95,FALSE))</f>
        <v/>
      </c>
      <c r="V40" s="121" t="str">
        <f>IF(VLOOKUP($A40,'3.คีย์เทอม1 mlp'!$A$9:$DY$58,100,FALSE)="","",VLOOKUP($A40,'3.คีย์เทอม1 mlp'!$A$9:$DY$58,100,FALSE))</f>
        <v/>
      </c>
      <c r="W40" s="188" t="str">
        <f>IF(VLOOKUP($A40,'3.คีย์เทอม1 mlp'!$A$9:$DY$58,105,FALSE)="","",VLOOKUP($A40,'3.คีย์เทอม1 mlp'!$A$9:$DY$58,105,FALSE))</f>
        <v/>
      </c>
      <c r="X40" s="105">
        <f>IF(VLOOKUP($A40,'3.คีย์เทอม1 mlp'!$A$9:$DY$58,107,FALSE)="","",VLOOKUP($A40,'3.คีย์เทอม1 mlp'!$A$9:$DY$58,107,FALSE))</f>
        <v>753</v>
      </c>
      <c r="Y40" s="100">
        <f>IF(VLOOKUP($A40,'3.คีย์เทอม1 mlp'!$A$9:$DY$58,108,FALSE)="","",VLOOKUP($A40,'3.คีย์เทอม1 mlp'!$A$9:$DY$58,108,FALSE))</f>
        <v>75.3</v>
      </c>
      <c r="Z40" s="106">
        <f>IF(VLOOKUP($A40,'3.คีย์เทอม1 mlp'!$A$9:$DY$58,109,FALSE)="","",VLOOKUP($A40,'3.คีย์เทอม1 mlp'!$A$9:$DY$58,109,FALSE))</f>
        <v>32</v>
      </c>
    </row>
    <row r="41" spans="1:26" s="102" customFormat="1" ht="17.25" customHeight="1" x14ac:dyDescent="0.2">
      <c r="A41" s="139">
        <v>31</v>
      </c>
      <c r="B41" s="103" t="str">
        <f>IF('2.ชื่อนักเรียน'!C41="","",'2.ชื่อนักเรียน'!C41)</f>
        <v/>
      </c>
      <c r="C41" s="104" t="str">
        <f>IF('2.ชื่อนักเรียน'!D41="","",'2.ชื่อนักเรียน'!D41)</f>
        <v/>
      </c>
      <c r="D41" s="140">
        <f>IF(VLOOKUP($A41,'3.คีย์เทอม1 mlp'!$A$9:$DY$58,10,FALSE)="","",VLOOKUP($A41,'3.คีย์เทอม1 mlp'!$A$9:$DY$58,10,FALSE))</f>
        <v>96</v>
      </c>
      <c r="E41" s="120">
        <f>IF(VLOOKUP($A41,'3.คีย์เทอม1 mlp'!$A$9:$DY$58,15,FALSE)="","",VLOOKUP($A41,'3.คีย์เทอม1 mlp'!$A$9:$DY$58,15,FALSE))</f>
        <v>95</v>
      </c>
      <c r="F41" s="120">
        <f>IF(VLOOKUP($A41,'3.คีย์เทอม1 mlp'!$A$9:$DY$58,20,FALSE)="","",VLOOKUP($A41,'3.คีย์เทอม1 mlp'!$A$9:$DY$58,20,FALSE))</f>
        <v>80</v>
      </c>
      <c r="G41" s="121">
        <f>IF(VLOOKUP($A41,'3.คีย์เทอม1 mlp'!$A$9:$DY$58,25,FALSE)="","",VLOOKUP($A41,'3.คีย์เทอม1 mlp'!$A$9:$DY$58,25,FALSE))</f>
        <v>95</v>
      </c>
      <c r="H41" s="120">
        <f>IF(VLOOKUP($A41,'3.คีย์เทอม1 mlp'!$A$9:$DY$58,30,FALSE)="","",VLOOKUP($A41,'3.คีย์เทอม1 mlp'!$A$9:$DY$58,30,FALSE))</f>
        <v>88</v>
      </c>
      <c r="I41" s="120">
        <f>IF(VLOOKUP($A41,'3.คีย์เทอม1 mlp'!$A$9:$DY$58,35,FALSE)="","",VLOOKUP($A41,'3.คีย์เทอม1 mlp'!$A$9:$DY$58,35,FALSE))</f>
        <v>94</v>
      </c>
      <c r="J41" s="120">
        <f>IF(VLOOKUP($A41,'3.คีย์เทอม1 mlp'!$A$9:$DY$58,40,FALSE)="","",VLOOKUP($A41,'3.คีย์เทอม1 mlp'!$A$9:$DY$58,40,FALSE))</f>
        <v>81</v>
      </c>
      <c r="K41" s="120">
        <f>IF(VLOOKUP($A41,'3.คีย์เทอม1 mlp'!$A$9:$DY$58,45,FALSE)="","",VLOOKUP($A41,'3.คีย์เทอม1 mlp'!$A$9:$DY$58,45,FALSE))</f>
        <v>91</v>
      </c>
      <c r="L41" s="303">
        <f>IF(VLOOKUP($A41,'3.คีย์เทอม1 mlp'!$A$9:$DY$58,50,FALSE)="","",VLOOKUP($A41,'3.คีย์เทอม1 mlp'!$A$9:$DY$58,50,FALSE))</f>
        <v>65</v>
      </c>
      <c r="M41" s="193" t="str">
        <f>IF(VLOOKUP($A41,'3.คีย์เทอม1 mlp'!$A$9:$DY$58,55,FALSE)="","",VLOOKUP($A41,'3.คีย์เทอม1 mlp'!$A$9:$DY$58,55,FALSE))</f>
        <v/>
      </c>
      <c r="N41" s="140">
        <f>IF(VLOOKUP($A41,'3.คีย์เทอม1 mlp'!$A$9:$DY$58,60,FALSE)="","",VLOOKUP($A41,'3.คีย์เทอม1 mlp'!$A$9:$DY$58,60,FALSE))</f>
        <v>89</v>
      </c>
      <c r="O41" s="307" t="str">
        <f>IF(VLOOKUP($A41,'3.คีย์เทอม1 mlp'!$A$9:$DY$58,65,FALSE)="","",VLOOKUP($A41,'3.คีย์เทอม1 mlp'!$A$9:$DY$58,65,FALSE))</f>
        <v/>
      </c>
      <c r="P41" s="307" t="str">
        <f>IF(VLOOKUP($A41,'3.คีย์เทอม1 mlp'!$A$9:$DY$58,70,FALSE)="","",VLOOKUP($A41,'3.คีย์เทอม1 mlp'!$A$9:$DY$58,70,FALSE))</f>
        <v/>
      </c>
      <c r="Q41" s="307" t="str">
        <f>IF(VLOOKUP($A41,'3.คีย์เทอม1 mlp'!$A$9:$DY$58,75,FALSE)="","",VLOOKUP($A41,'3.คีย์เทอม1 mlp'!$A$9:$DY$58,75,FALSE))</f>
        <v/>
      </c>
      <c r="R41" s="307" t="str">
        <f>IF(VLOOKUP($A41,'3.คีย์เทอม1 mlp'!$A$9:$DY$58,80,FALSE)="","",VLOOKUP($A41,'3.คีย์เทอม1 mlp'!$A$9:$DY$58,80,FALSE))</f>
        <v/>
      </c>
      <c r="S41" s="121" t="str">
        <f>IF(VLOOKUP($A41,'3.คีย์เทอม1 mlp'!$A$9:$DY$58,85,FALSE)="","",VLOOKUP($A41,'3.คีย์เทอม1 mlp'!$A$9:$DY$58,85,FALSE))</f>
        <v/>
      </c>
      <c r="T41" s="121" t="str">
        <f>IF(VLOOKUP($A41,'3.คีย์เทอม1 mlp'!$A$9:$DY$58,90,FALSE)="","",VLOOKUP($A41,'3.คีย์เทอม1 mlp'!$A$9:$DY$58,90,FALSE))</f>
        <v/>
      </c>
      <c r="U41" s="121" t="str">
        <f>IF(VLOOKUP($A41,'3.คีย์เทอม1 mlp'!$A$9:$DY$58,95,FALSE)="","",VLOOKUP($A41,'3.คีย์เทอม1 mlp'!$A$9:$DY$58,95,FALSE))</f>
        <v/>
      </c>
      <c r="V41" s="121" t="str">
        <f>IF(VLOOKUP($A41,'3.คีย์เทอม1 mlp'!$A$9:$DY$58,100,FALSE)="","",VLOOKUP($A41,'3.คีย์เทอม1 mlp'!$A$9:$DY$58,100,FALSE))</f>
        <v/>
      </c>
      <c r="W41" s="188" t="str">
        <f>IF(VLOOKUP($A41,'3.คีย์เทอม1 mlp'!$A$9:$DY$58,105,FALSE)="","",VLOOKUP($A41,'3.คีย์เทอม1 mlp'!$A$9:$DY$58,105,FALSE))</f>
        <v/>
      </c>
      <c r="X41" s="105">
        <f>IF(VLOOKUP($A41,'3.คีย์เทอม1 mlp'!$A$9:$DY$58,107,FALSE)="","",VLOOKUP($A41,'3.คีย์เทอม1 mlp'!$A$9:$DY$58,107,FALSE))</f>
        <v>874</v>
      </c>
      <c r="Y41" s="100">
        <f>IF(VLOOKUP($A41,'3.คีย์เทอม1 mlp'!$A$9:$DY$58,108,FALSE)="","",VLOOKUP($A41,'3.คีย์เทอม1 mlp'!$A$9:$DY$58,108,FALSE))</f>
        <v>87.4</v>
      </c>
      <c r="Z41" s="106">
        <f>IF(VLOOKUP($A41,'3.คีย์เทอม1 mlp'!$A$9:$DY$58,109,FALSE)="","",VLOOKUP($A41,'3.คีย์เทอม1 mlp'!$A$9:$DY$58,109,FALSE))</f>
        <v>6</v>
      </c>
    </row>
    <row r="42" spans="1:26" s="102" customFormat="1" ht="17.25" customHeight="1" x14ac:dyDescent="0.2">
      <c r="A42" s="139">
        <v>32</v>
      </c>
      <c r="B42" s="103" t="str">
        <f>IF('2.ชื่อนักเรียน'!C42="","",'2.ชื่อนักเรียน'!C42)</f>
        <v/>
      </c>
      <c r="C42" s="104" t="str">
        <f>IF('2.ชื่อนักเรียน'!D42="","",'2.ชื่อนักเรียน'!D42)</f>
        <v/>
      </c>
      <c r="D42" s="140">
        <f>IF(VLOOKUP($A42,'3.คีย์เทอม1 mlp'!$A$9:$DY$58,10,FALSE)="","",VLOOKUP($A42,'3.คีย์เทอม1 mlp'!$A$9:$DY$58,10,FALSE))</f>
        <v>93</v>
      </c>
      <c r="E42" s="121">
        <f>IF(VLOOKUP($A42,'3.คีย์เทอม1 mlp'!$A$9:$DY$58,15,FALSE)="","",VLOOKUP($A42,'3.คีย์เทอม1 mlp'!$A$9:$DY$58,15,FALSE))</f>
        <v>64</v>
      </c>
      <c r="F42" s="120">
        <f>IF(VLOOKUP($A42,'3.คีย์เทอม1 mlp'!$A$9:$DY$58,20,FALSE)="","",VLOOKUP($A42,'3.คีย์เทอม1 mlp'!$A$9:$DY$58,20,FALSE))</f>
        <v>74</v>
      </c>
      <c r="G42" s="121">
        <f>IF(VLOOKUP($A42,'3.คีย์เทอม1 mlp'!$A$9:$DY$58,25,FALSE)="","",VLOOKUP($A42,'3.คีย์เทอม1 mlp'!$A$9:$DY$58,25,FALSE))</f>
        <v>82</v>
      </c>
      <c r="H42" s="121">
        <f>IF(VLOOKUP($A42,'3.คีย์เทอม1 mlp'!$A$9:$DY$58,30,FALSE)="","",VLOOKUP($A42,'3.คีย์เทอม1 mlp'!$A$9:$DY$58,30,FALSE))</f>
        <v>88</v>
      </c>
      <c r="I42" s="121">
        <f>IF(VLOOKUP($A42,'3.คีย์เทอม1 mlp'!$A$9:$DY$58,35,FALSE)="","",VLOOKUP($A42,'3.คีย์เทอม1 mlp'!$A$9:$DY$58,35,FALSE))</f>
        <v>92</v>
      </c>
      <c r="J42" s="120">
        <f>IF(VLOOKUP($A42,'3.คีย์เทอม1 mlp'!$A$9:$DY$58,40,FALSE)="","",VLOOKUP($A42,'3.คีย์เทอม1 mlp'!$A$9:$DY$58,40,FALSE))</f>
        <v>85</v>
      </c>
      <c r="K42" s="120">
        <f>IF(VLOOKUP($A42,'3.คีย์เทอม1 mlp'!$A$9:$DY$58,45,FALSE)="","",VLOOKUP($A42,'3.คีย์เทอม1 mlp'!$A$9:$DY$58,45,FALSE))</f>
        <v>82</v>
      </c>
      <c r="L42" s="303">
        <f>IF(VLOOKUP($A42,'3.คีย์เทอม1 mlp'!$A$9:$DY$58,50,FALSE)="","",VLOOKUP($A42,'3.คีย์เทอม1 mlp'!$A$9:$DY$58,50,FALSE))</f>
        <v>80</v>
      </c>
      <c r="M42" s="193" t="str">
        <f>IF(VLOOKUP($A42,'3.คีย์เทอม1 mlp'!$A$9:$DY$58,55,FALSE)="","",VLOOKUP($A42,'3.คีย์เทอม1 mlp'!$A$9:$DY$58,55,FALSE))</f>
        <v/>
      </c>
      <c r="N42" s="140">
        <f>IF(VLOOKUP($A42,'3.คีย์เทอม1 mlp'!$A$9:$DY$58,60,FALSE)="","",VLOOKUP($A42,'3.คีย์เทอม1 mlp'!$A$9:$DY$58,60,FALSE))</f>
        <v>77</v>
      </c>
      <c r="O42" s="307" t="str">
        <f>IF(VLOOKUP($A42,'3.คีย์เทอม1 mlp'!$A$9:$DY$58,65,FALSE)="","",VLOOKUP($A42,'3.คีย์เทอม1 mlp'!$A$9:$DY$58,65,FALSE))</f>
        <v/>
      </c>
      <c r="P42" s="307" t="str">
        <f>IF(VLOOKUP($A42,'3.คีย์เทอม1 mlp'!$A$9:$DY$58,70,FALSE)="","",VLOOKUP($A42,'3.คีย์เทอม1 mlp'!$A$9:$DY$58,70,FALSE))</f>
        <v/>
      </c>
      <c r="Q42" s="307" t="str">
        <f>IF(VLOOKUP($A42,'3.คีย์เทอม1 mlp'!$A$9:$DY$58,75,FALSE)="","",VLOOKUP($A42,'3.คีย์เทอม1 mlp'!$A$9:$DY$58,75,FALSE))</f>
        <v/>
      </c>
      <c r="R42" s="307" t="str">
        <f>IF(VLOOKUP($A42,'3.คีย์เทอม1 mlp'!$A$9:$DY$58,80,FALSE)="","",VLOOKUP($A42,'3.คีย์เทอม1 mlp'!$A$9:$DY$58,80,FALSE))</f>
        <v/>
      </c>
      <c r="S42" s="121" t="str">
        <f>IF(VLOOKUP($A42,'3.คีย์เทอม1 mlp'!$A$9:$DY$58,85,FALSE)="","",VLOOKUP($A42,'3.คีย์เทอม1 mlp'!$A$9:$DY$58,85,FALSE))</f>
        <v/>
      </c>
      <c r="T42" s="121" t="str">
        <f>IF(VLOOKUP($A42,'3.คีย์เทอม1 mlp'!$A$9:$DY$58,90,FALSE)="","",VLOOKUP($A42,'3.คีย์เทอม1 mlp'!$A$9:$DY$58,90,FALSE))</f>
        <v/>
      </c>
      <c r="U42" s="121" t="str">
        <f>IF(VLOOKUP($A42,'3.คีย์เทอม1 mlp'!$A$9:$DY$58,95,FALSE)="","",VLOOKUP($A42,'3.คีย์เทอม1 mlp'!$A$9:$DY$58,95,FALSE))</f>
        <v/>
      </c>
      <c r="V42" s="121" t="str">
        <f>IF(VLOOKUP($A42,'3.คีย์เทอม1 mlp'!$A$9:$DY$58,100,FALSE)="","",VLOOKUP($A42,'3.คีย์เทอม1 mlp'!$A$9:$DY$58,100,FALSE))</f>
        <v/>
      </c>
      <c r="W42" s="188" t="str">
        <f>IF(VLOOKUP($A42,'3.คีย์เทอม1 mlp'!$A$9:$DY$58,105,FALSE)="","",VLOOKUP($A42,'3.คีย์เทอม1 mlp'!$A$9:$DY$58,105,FALSE))</f>
        <v/>
      </c>
      <c r="X42" s="105">
        <f>IF(VLOOKUP($A42,'3.คีย์เทอม1 mlp'!$A$9:$DY$58,107,FALSE)="","",VLOOKUP($A42,'3.คีย์เทอม1 mlp'!$A$9:$DY$58,107,FALSE))</f>
        <v>817</v>
      </c>
      <c r="Y42" s="100">
        <f>IF(VLOOKUP($A42,'3.คีย์เทอม1 mlp'!$A$9:$DY$58,108,FALSE)="","",VLOOKUP($A42,'3.คีย์เทอม1 mlp'!$A$9:$DY$58,108,FALSE))</f>
        <v>81.7</v>
      </c>
      <c r="Z42" s="106">
        <f>IF(VLOOKUP($A42,'3.คีย์เทอม1 mlp'!$A$9:$DY$58,109,FALSE)="","",VLOOKUP($A42,'3.คีย์เทอม1 mlp'!$A$9:$DY$58,109,FALSE))</f>
        <v>22</v>
      </c>
    </row>
    <row r="43" spans="1:26" s="102" customFormat="1" ht="17.25" customHeight="1" x14ac:dyDescent="0.2">
      <c r="A43" s="139">
        <v>33</v>
      </c>
      <c r="B43" s="103" t="str">
        <f>IF('2.ชื่อนักเรียน'!C43="","",'2.ชื่อนักเรียน'!C43)</f>
        <v/>
      </c>
      <c r="C43" s="104" t="str">
        <f>IF('2.ชื่อนักเรียน'!D43="","",'2.ชื่อนักเรียน'!D43)</f>
        <v/>
      </c>
      <c r="D43" s="140">
        <f>IF(VLOOKUP($A43,'3.คีย์เทอม1 mlp'!$A$9:$DY$58,10,FALSE)="","",VLOOKUP($A43,'3.คีย์เทอม1 mlp'!$A$9:$DY$58,10,FALSE))</f>
        <v>96</v>
      </c>
      <c r="E43" s="120">
        <f>IF(VLOOKUP($A43,'3.คีย์เทอม1 mlp'!$A$9:$DY$58,15,FALSE)="","",VLOOKUP($A43,'3.คีย์เทอม1 mlp'!$A$9:$DY$58,15,FALSE))</f>
        <v>80</v>
      </c>
      <c r="F43" s="120">
        <f>IF(VLOOKUP($A43,'3.คีย์เทอม1 mlp'!$A$9:$DY$58,20,FALSE)="","",VLOOKUP($A43,'3.คีย์เทอม1 mlp'!$A$9:$DY$58,20,FALSE))</f>
        <v>84</v>
      </c>
      <c r="G43" s="121">
        <f>IF(VLOOKUP($A43,'3.คีย์เทอม1 mlp'!$A$9:$DY$58,25,FALSE)="","",VLOOKUP($A43,'3.คีย์เทอม1 mlp'!$A$9:$DY$58,25,FALSE))</f>
        <v>93</v>
      </c>
      <c r="H43" s="121">
        <f>IF(VLOOKUP($A43,'3.คีย์เทอม1 mlp'!$A$9:$DY$58,30,FALSE)="","",VLOOKUP($A43,'3.คีย์เทอม1 mlp'!$A$9:$DY$58,30,FALSE))</f>
        <v>87</v>
      </c>
      <c r="I43" s="121">
        <f>IF(VLOOKUP($A43,'3.คีย์เทอม1 mlp'!$A$9:$DY$58,35,FALSE)="","",VLOOKUP($A43,'3.คีย์เทอม1 mlp'!$A$9:$DY$58,35,FALSE))</f>
        <v>96</v>
      </c>
      <c r="J43" s="120">
        <f>IF(VLOOKUP($A43,'3.คีย์เทอม1 mlp'!$A$9:$DY$58,40,FALSE)="","",VLOOKUP($A43,'3.คีย์เทอม1 mlp'!$A$9:$DY$58,40,FALSE))</f>
        <v>87</v>
      </c>
      <c r="K43" s="120">
        <f>IF(VLOOKUP($A43,'3.คีย์เทอม1 mlp'!$A$9:$DY$58,45,FALSE)="","",VLOOKUP($A43,'3.คีย์เทอม1 mlp'!$A$9:$DY$58,45,FALSE))</f>
        <v>88</v>
      </c>
      <c r="L43" s="303">
        <f>IF(VLOOKUP($A43,'3.คีย์เทอม1 mlp'!$A$9:$DY$58,50,FALSE)="","",VLOOKUP($A43,'3.คีย์เทอม1 mlp'!$A$9:$DY$58,50,FALSE))</f>
        <v>96</v>
      </c>
      <c r="M43" s="193" t="str">
        <f>IF(VLOOKUP($A43,'3.คีย์เทอม1 mlp'!$A$9:$DY$58,55,FALSE)="","",VLOOKUP($A43,'3.คีย์เทอม1 mlp'!$A$9:$DY$58,55,FALSE))</f>
        <v/>
      </c>
      <c r="N43" s="140">
        <f>IF(VLOOKUP($A43,'3.คีย์เทอม1 mlp'!$A$9:$DY$58,60,FALSE)="","",VLOOKUP($A43,'3.คีย์เทอม1 mlp'!$A$9:$DY$58,60,FALSE))</f>
        <v>89</v>
      </c>
      <c r="O43" s="307" t="str">
        <f>IF(VLOOKUP($A43,'3.คีย์เทอม1 mlp'!$A$9:$DY$58,65,FALSE)="","",VLOOKUP($A43,'3.คีย์เทอม1 mlp'!$A$9:$DY$58,65,FALSE))</f>
        <v/>
      </c>
      <c r="P43" s="307" t="str">
        <f>IF(VLOOKUP($A43,'3.คีย์เทอม1 mlp'!$A$9:$DY$58,70,FALSE)="","",VLOOKUP($A43,'3.คีย์เทอม1 mlp'!$A$9:$DY$58,70,FALSE))</f>
        <v/>
      </c>
      <c r="Q43" s="307" t="str">
        <f>IF(VLOOKUP($A43,'3.คีย์เทอม1 mlp'!$A$9:$DY$58,75,FALSE)="","",VLOOKUP($A43,'3.คีย์เทอม1 mlp'!$A$9:$DY$58,75,FALSE))</f>
        <v/>
      </c>
      <c r="R43" s="307" t="str">
        <f>IF(VLOOKUP($A43,'3.คีย์เทอม1 mlp'!$A$9:$DY$58,80,FALSE)="","",VLOOKUP($A43,'3.คีย์เทอม1 mlp'!$A$9:$DY$58,80,FALSE))</f>
        <v/>
      </c>
      <c r="S43" s="121" t="str">
        <f>IF(VLOOKUP($A43,'3.คีย์เทอม1 mlp'!$A$9:$DY$58,85,FALSE)="","",VLOOKUP($A43,'3.คีย์เทอม1 mlp'!$A$9:$DY$58,85,FALSE))</f>
        <v/>
      </c>
      <c r="T43" s="121" t="str">
        <f>IF(VLOOKUP($A43,'3.คีย์เทอม1 mlp'!$A$9:$DY$58,90,FALSE)="","",VLOOKUP($A43,'3.คีย์เทอม1 mlp'!$A$9:$DY$58,90,FALSE))</f>
        <v/>
      </c>
      <c r="U43" s="121" t="str">
        <f>IF(VLOOKUP($A43,'3.คีย์เทอม1 mlp'!$A$9:$DY$58,95,FALSE)="","",VLOOKUP($A43,'3.คีย์เทอม1 mlp'!$A$9:$DY$58,95,FALSE))</f>
        <v/>
      </c>
      <c r="V43" s="121" t="str">
        <f>IF(VLOOKUP($A43,'3.คีย์เทอม1 mlp'!$A$9:$DY$58,100,FALSE)="","",VLOOKUP($A43,'3.คีย์เทอม1 mlp'!$A$9:$DY$58,100,FALSE))</f>
        <v/>
      </c>
      <c r="W43" s="188" t="str">
        <f>IF(VLOOKUP($A43,'3.คีย์เทอม1 mlp'!$A$9:$DY$58,105,FALSE)="","",VLOOKUP($A43,'3.คีย์เทอม1 mlp'!$A$9:$DY$58,105,FALSE))</f>
        <v/>
      </c>
      <c r="X43" s="105">
        <f>IF(VLOOKUP($A43,'3.คีย์เทอม1 mlp'!$A$9:$DY$58,107,FALSE)="","",VLOOKUP($A43,'3.คีย์เทอม1 mlp'!$A$9:$DY$58,107,FALSE))</f>
        <v>896</v>
      </c>
      <c r="Y43" s="100">
        <f>IF(VLOOKUP($A43,'3.คีย์เทอม1 mlp'!$A$9:$DY$58,108,FALSE)="","",VLOOKUP($A43,'3.คีย์เทอม1 mlp'!$A$9:$DY$58,108,FALSE))</f>
        <v>89.6</v>
      </c>
      <c r="Z43" s="106">
        <f>IF(VLOOKUP($A43,'3.คีย์เทอม1 mlp'!$A$9:$DY$58,109,FALSE)="","",VLOOKUP($A43,'3.คีย์เทอม1 mlp'!$A$9:$DY$58,109,FALSE))</f>
        <v>3</v>
      </c>
    </row>
    <row r="44" spans="1:26" s="102" customFormat="1" ht="17.25" customHeight="1" x14ac:dyDescent="0.2">
      <c r="A44" s="139">
        <v>34</v>
      </c>
      <c r="B44" s="103" t="str">
        <f>IF('2.ชื่อนักเรียน'!C44="","",'2.ชื่อนักเรียน'!C44)</f>
        <v/>
      </c>
      <c r="C44" s="104" t="str">
        <f>IF('2.ชื่อนักเรียน'!D44="","",'2.ชื่อนักเรียน'!D44)</f>
        <v/>
      </c>
      <c r="D44" s="140">
        <f>IF(VLOOKUP($A44,'3.คีย์เทอม1 mlp'!$A$9:$DY$58,10,FALSE)="","",VLOOKUP($A44,'3.คีย์เทอม1 mlp'!$A$9:$DY$58,10,FALSE))</f>
        <v>85</v>
      </c>
      <c r="E44" s="120">
        <f>IF(VLOOKUP($A44,'3.คีย์เทอม1 mlp'!$A$9:$DY$58,15,FALSE)="","",VLOOKUP($A44,'3.คีย์เทอม1 mlp'!$A$9:$DY$58,15,FALSE))</f>
        <v>67</v>
      </c>
      <c r="F44" s="120">
        <f>IF(VLOOKUP($A44,'3.คีย์เทอม1 mlp'!$A$9:$DY$58,20,FALSE)="","",VLOOKUP($A44,'3.คีย์เทอม1 mlp'!$A$9:$DY$58,20,FALSE))</f>
        <v>81</v>
      </c>
      <c r="G44" s="121">
        <f>IF(VLOOKUP($A44,'3.คีย์เทอม1 mlp'!$A$9:$DY$58,25,FALSE)="","",VLOOKUP($A44,'3.คีย์เทอม1 mlp'!$A$9:$DY$58,25,FALSE))</f>
        <v>81</v>
      </c>
      <c r="H44" s="120">
        <f>IF(VLOOKUP($A44,'3.คีย์เทอม1 mlp'!$A$9:$DY$58,30,FALSE)="","",VLOOKUP($A44,'3.คีย์เทอม1 mlp'!$A$9:$DY$58,30,FALSE))</f>
        <v>82</v>
      </c>
      <c r="I44" s="120">
        <f>IF(VLOOKUP($A44,'3.คีย์เทอม1 mlp'!$A$9:$DY$58,35,FALSE)="","",VLOOKUP($A44,'3.คีย์เทอม1 mlp'!$A$9:$DY$58,35,FALSE))</f>
        <v>93</v>
      </c>
      <c r="J44" s="120">
        <f>IF(VLOOKUP($A44,'3.คีย์เทอม1 mlp'!$A$9:$DY$58,40,FALSE)="","",VLOOKUP($A44,'3.คีย์เทอม1 mlp'!$A$9:$DY$58,40,FALSE))</f>
        <v>87</v>
      </c>
      <c r="K44" s="120">
        <f>IF(VLOOKUP($A44,'3.คีย์เทอม1 mlp'!$A$9:$DY$58,45,FALSE)="","",VLOOKUP($A44,'3.คีย์เทอม1 mlp'!$A$9:$DY$58,45,FALSE))</f>
        <v>87</v>
      </c>
      <c r="L44" s="303">
        <f>IF(VLOOKUP($A44,'3.คีย์เทอม1 mlp'!$A$9:$DY$58,50,FALSE)="","",VLOOKUP($A44,'3.คีย์เทอม1 mlp'!$A$9:$DY$58,50,FALSE))</f>
        <v>90</v>
      </c>
      <c r="M44" s="193" t="str">
        <f>IF(VLOOKUP($A44,'3.คีย์เทอม1 mlp'!$A$9:$DY$58,55,FALSE)="","",VLOOKUP($A44,'3.คีย์เทอม1 mlp'!$A$9:$DY$58,55,FALSE))</f>
        <v/>
      </c>
      <c r="N44" s="140">
        <f>IF(VLOOKUP($A44,'3.คีย์เทอม1 mlp'!$A$9:$DY$58,60,FALSE)="","",VLOOKUP($A44,'3.คีย์เทอม1 mlp'!$A$9:$DY$58,60,FALSE))</f>
        <v>89</v>
      </c>
      <c r="O44" s="307" t="str">
        <f>IF(VLOOKUP($A44,'3.คีย์เทอม1 mlp'!$A$9:$DY$58,65,FALSE)="","",VLOOKUP($A44,'3.คีย์เทอม1 mlp'!$A$9:$DY$58,65,FALSE))</f>
        <v/>
      </c>
      <c r="P44" s="307" t="str">
        <f>IF(VLOOKUP($A44,'3.คีย์เทอม1 mlp'!$A$9:$DY$58,70,FALSE)="","",VLOOKUP($A44,'3.คีย์เทอม1 mlp'!$A$9:$DY$58,70,FALSE))</f>
        <v/>
      </c>
      <c r="Q44" s="307" t="str">
        <f>IF(VLOOKUP($A44,'3.คีย์เทอม1 mlp'!$A$9:$DY$58,75,FALSE)="","",VLOOKUP($A44,'3.คีย์เทอม1 mlp'!$A$9:$DY$58,75,FALSE))</f>
        <v/>
      </c>
      <c r="R44" s="307" t="str">
        <f>IF(VLOOKUP($A44,'3.คีย์เทอม1 mlp'!$A$9:$DY$58,80,FALSE)="","",VLOOKUP($A44,'3.คีย์เทอม1 mlp'!$A$9:$DY$58,80,FALSE))</f>
        <v/>
      </c>
      <c r="S44" s="121" t="str">
        <f>IF(VLOOKUP($A44,'3.คีย์เทอม1 mlp'!$A$9:$DY$58,85,FALSE)="","",VLOOKUP($A44,'3.คีย์เทอม1 mlp'!$A$9:$DY$58,85,FALSE))</f>
        <v/>
      </c>
      <c r="T44" s="121" t="str">
        <f>IF(VLOOKUP($A44,'3.คีย์เทอม1 mlp'!$A$9:$DY$58,90,FALSE)="","",VLOOKUP($A44,'3.คีย์เทอม1 mlp'!$A$9:$DY$58,90,FALSE))</f>
        <v/>
      </c>
      <c r="U44" s="121" t="str">
        <f>IF(VLOOKUP($A44,'3.คีย์เทอม1 mlp'!$A$9:$DY$58,95,FALSE)="","",VLOOKUP($A44,'3.คีย์เทอม1 mlp'!$A$9:$DY$58,95,FALSE))</f>
        <v/>
      </c>
      <c r="V44" s="121" t="str">
        <f>IF(VLOOKUP($A44,'3.คีย์เทอม1 mlp'!$A$9:$DY$58,100,FALSE)="","",VLOOKUP($A44,'3.คีย์เทอม1 mlp'!$A$9:$DY$58,100,FALSE))</f>
        <v/>
      </c>
      <c r="W44" s="188" t="str">
        <f>IF(VLOOKUP($A44,'3.คีย์เทอม1 mlp'!$A$9:$DY$58,105,FALSE)="","",VLOOKUP($A44,'3.คีย์เทอม1 mlp'!$A$9:$DY$58,105,FALSE))</f>
        <v/>
      </c>
      <c r="X44" s="105">
        <f>IF(VLOOKUP($A44,'3.คีย์เทอม1 mlp'!$A$9:$DY$58,107,FALSE)="","",VLOOKUP($A44,'3.คีย์เทอม1 mlp'!$A$9:$DY$58,107,FALSE))</f>
        <v>842</v>
      </c>
      <c r="Y44" s="100">
        <f>IF(VLOOKUP($A44,'3.คีย์เทอม1 mlp'!$A$9:$DY$58,108,FALSE)="","",VLOOKUP($A44,'3.คีย์เทอม1 mlp'!$A$9:$DY$58,108,FALSE))</f>
        <v>84.2</v>
      </c>
      <c r="Z44" s="106">
        <f>IF(VLOOKUP($A44,'3.คีย์เทอม1 mlp'!$A$9:$DY$58,109,FALSE)="","",VLOOKUP($A44,'3.คีย์เทอม1 mlp'!$A$9:$DY$58,109,FALSE))</f>
        <v>14</v>
      </c>
    </row>
    <row r="45" spans="1:26" s="102" customFormat="1" ht="17.25" customHeight="1" x14ac:dyDescent="0.2">
      <c r="A45" s="139">
        <v>35</v>
      </c>
      <c r="B45" s="103" t="str">
        <f>IF('2.ชื่อนักเรียน'!C45="","",'2.ชื่อนักเรียน'!C45)</f>
        <v/>
      </c>
      <c r="C45" s="104" t="str">
        <f>IF('2.ชื่อนักเรียน'!D45="","",'2.ชื่อนักเรียน'!D45)</f>
        <v/>
      </c>
      <c r="D45" s="140">
        <f>IF(VLOOKUP($A45,'3.คีย์เทอม1 mlp'!$A$9:$DY$58,10,FALSE)="","",VLOOKUP($A45,'3.คีย์เทอม1 mlp'!$A$9:$DY$58,10,FALSE))</f>
        <v>82</v>
      </c>
      <c r="E45" s="120">
        <f>IF(VLOOKUP($A45,'3.คีย์เทอม1 mlp'!$A$9:$DY$58,15,FALSE)="","",VLOOKUP($A45,'3.คีย์เทอม1 mlp'!$A$9:$DY$58,15,FALSE))</f>
        <v>61</v>
      </c>
      <c r="F45" s="120">
        <f>IF(VLOOKUP($A45,'3.คีย์เทอม1 mlp'!$A$9:$DY$58,20,FALSE)="","",VLOOKUP($A45,'3.คีย์เทอม1 mlp'!$A$9:$DY$58,20,FALSE))</f>
        <v>92</v>
      </c>
      <c r="G45" s="121">
        <f>IF(VLOOKUP($A45,'3.คีย์เทอม1 mlp'!$A$9:$DY$58,25,FALSE)="","",VLOOKUP($A45,'3.คีย์เทอม1 mlp'!$A$9:$DY$58,25,FALSE))</f>
        <v>67</v>
      </c>
      <c r="H45" s="120">
        <f>IF(VLOOKUP($A45,'3.คีย์เทอม1 mlp'!$A$9:$DY$58,30,FALSE)="","",VLOOKUP($A45,'3.คีย์เทอม1 mlp'!$A$9:$DY$58,30,FALSE))</f>
        <v>79</v>
      </c>
      <c r="I45" s="120">
        <f>IF(VLOOKUP($A45,'3.คีย์เทอม1 mlp'!$A$9:$DY$58,35,FALSE)="","",VLOOKUP($A45,'3.คีย์เทอม1 mlp'!$A$9:$DY$58,35,FALSE))</f>
        <v>86</v>
      </c>
      <c r="J45" s="120">
        <f>IF(VLOOKUP($A45,'3.คีย์เทอม1 mlp'!$A$9:$DY$58,40,FALSE)="","",VLOOKUP($A45,'3.คีย์เทอม1 mlp'!$A$9:$DY$58,40,FALSE))</f>
        <v>87</v>
      </c>
      <c r="K45" s="120">
        <f>IF(VLOOKUP($A45,'3.คีย์เทอม1 mlp'!$A$9:$DY$58,45,FALSE)="","",VLOOKUP($A45,'3.คีย์เทอม1 mlp'!$A$9:$DY$58,45,FALSE))</f>
        <v>77</v>
      </c>
      <c r="L45" s="303">
        <f>IF(VLOOKUP($A45,'3.คีย์เทอม1 mlp'!$A$9:$DY$58,50,FALSE)="","",VLOOKUP($A45,'3.คีย์เทอม1 mlp'!$A$9:$DY$58,50,FALSE))</f>
        <v>60</v>
      </c>
      <c r="M45" s="193" t="str">
        <f>IF(VLOOKUP($A45,'3.คีย์เทอม1 mlp'!$A$9:$DY$58,55,FALSE)="","",VLOOKUP($A45,'3.คีย์เทอม1 mlp'!$A$9:$DY$58,55,FALSE))</f>
        <v/>
      </c>
      <c r="N45" s="140">
        <f>IF(VLOOKUP($A45,'3.คีย์เทอม1 mlp'!$A$9:$DY$58,60,FALSE)="","",VLOOKUP($A45,'3.คีย์เทอม1 mlp'!$A$9:$DY$58,60,FALSE))</f>
        <v>93</v>
      </c>
      <c r="O45" s="307" t="str">
        <f>IF(VLOOKUP($A45,'3.คีย์เทอม1 mlp'!$A$9:$DY$58,65,FALSE)="","",VLOOKUP($A45,'3.คีย์เทอม1 mlp'!$A$9:$DY$58,65,FALSE))</f>
        <v/>
      </c>
      <c r="P45" s="307" t="str">
        <f>IF(VLOOKUP($A45,'3.คีย์เทอม1 mlp'!$A$9:$DY$58,70,FALSE)="","",VLOOKUP($A45,'3.คีย์เทอม1 mlp'!$A$9:$DY$58,70,FALSE))</f>
        <v/>
      </c>
      <c r="Q45" s="307" t="str">
        <f>IF(VLOOKUP($A45,'3.คีย์เทอม1 mlp'!$A$9:$DY$58,75,FALSE)="","",VLOOKUP($A45,'3.คีย์เทอม1 mlp'!$A$9:$DY$58,75,FALSE))</f>
        <v/>
      </c>
      <c r="R45" s="307" t="str">
        <f>IF(VLOOKUP($A45,'3.คีย์เทอม1 mlp'!$A$9:$DY$58,80,FALSE)="","",VLOOKUP($A45,'3.คีย์เทอม1 mlp'!$A$9:$DY$58,80,FALSE))</f>
        <v/>
      </c>
      <c r="S45" s="121" t="str">
        <f>IF(VLOOKUP($A45,'3.คีย์เทอม1 mlp'!$A$9:$DY$58,85,FALSE)="","",VLOOKUP($A45,'3.คีย์เทอม1 mlp'!$A$9:$DY$58,85,FALSE))</f>
        <v/>
      </c>
      <c r="T45" s="121" t="str">
        <f>IF(VLOOKUP($A45,'3.คีย์เทอม1 mlp'!$A$9:$DY$58,90,FALSE)="","",VLOOKUP($A45,'3.คีย์เทอม1 mlp'!$A$9:$DY$58,90,FALSE))</f>
        <v/>
      </c>
      <c r="U45" s="121" t="str">
        <f>IF(VLOOKUP($A45,'3.คีย์เทอม1 mlp'!$A$9:$DY$58,95,FALSE)="","",VLOOKUP($A45,'3.คีย์เทอม1 mlp'!$A$9:$DY$58,95,FALSE))</f>
        <v/>
      </c>
      <c r="V45" s="121" t="str">
        <f>IF(VLOOKUP($A45,'3.คีย์เทอม1 mlp'!$A$9:$DY$58,100,FALSE)="","",VLOOKUP($A45,'3.คีย์เทอม1 mlp'!$A$9:$DY$58,100,FALSE))</f>
        <v/>
      </c>
      <c r="W45" s="188" t="str">
        <f>IF(VLOOKUP($A45,'3.คีย์เทอม1 mlp'!$A$9:$DY$58,105,FALSE)="","",VLOOKUP($A45,'3.คีย์เทอม1 mlp'!$A$9:$DY$58,105,FALSE))</f>
        <v/>
      </c>
      <c r="X45" s="105">
        <f>IF(VLOOKUP($A45,'3.คีย์เทอม1 mlp'!$A$9:$DY$58,107,FALSE)="","",VLOOKUP($A45,'3.คีย์เทอม1 mlp'!$A$9:$DY$58,107,FALSE))</f>
        <v>784</v>
      </c>
      <c r="Y45" s="100">
        <f>IF(VLOOKUP($A45,'3.คีย์เทอม1 mlp'!$A$9:$DY$58,108,FALSE)="","",VLOOKUP($A45,'3.คีย์เทอม1 mlp'!$A$9:$DY$58,108,FALSE))</f>
        <v>78.400000000000006</v>
      </c>
      <c r="Z45" s="106">
        <f>IF(VLOOKUP($A45,'3.คีย์เทอม1 mlp'!$A$9:$DY$58,109,FALSE)="","",VLOOKUP($A45,'3.คีย์เทอม1 mlp'!$A$9:$DY$58,109,FALSE))</f>
        <v>26</v>
      </c>
    </row>
    <row r="46" spans="1:26" s="102" customFormat="1" ht="17.25" customHeight="1" x14ac:dyDescent="0.2">
      <c r="A46" s="139">
        <v>36</v>
      </c>
      <c r="B46" s="103" t="str">
        <f>IF('2.ชื่อนักเรียน'!C46="","",'2.ชื่อนักเรียน'!C46)</f>
        <v/>
      </c>
      <c r="C46" s="104" t="str">
        <f>IF('2.ชื่อนักเรียน'!D46="","",'2.ชื่อนักเรียน'!D46)</f>
        <v/>
      </c>
      <c r="D46" s="140">
        <f>IF(VLOOKUP($A46,'3.คีย์เทอม1 mlp'!$A$9:$DY$58,10,FALSE)="","",VLOOKUP($A46,'3.คีย์เทอม1 mlp'!$A$9:$DY$58,10,FALSE))</f>
        <v>100</v>
      </c>
      <c r="E46" s="120">
        <f>IF(VLOOKUP($A46,'3.คีย์เทอม1 mlp'!$A$9:$DY$58,15,FALSE)="","",VLOOKUP($A46,'3.คีย์เทอม1 mlp'!$A$9:$DY$58,15,FALSE))</f>
        <v>95</v>
      </c>
      <c r="F46" s="120">
        <f>IF(VLOOKUP($A46,'3.คีย์เทอม1 mlp'!$A$9:$DY$58,20,FALSE)="","",VLOOKUP($A46,'3.คีย์เทอม1 mlp'!$A$9:$DY$58,20,FALSE))</f>
        <v>85</v>
      </c>
      <c r="G46" s="121">
        <f>IF(VLOOKUP($A46,'3.คีย์เทอม1 mlp'!$A$9:$DY$58,25,FALSE)="","",VLOOKUP($A46,'3.คีย์เทอม1 mlp'!$A$9:$DY$58,25,FALSE))</f>
        <v>85</v>
      </c>
      <c r="H46" s="120">
        <f>IF(VLOOKUP($A46,'3.คีย์เทอม1 mlp'!$A$9:$DY$58,30,FALSE)="","",VLOOKUP($A46,'3.คีย์เทอม1 mlp'!$A$9:$DY$58,30,FALSE))</f>
        <v>90</v>
      </c>
      <c r="I46" s="120">
        <f>IF(VLOOKUP($A46,'3.คีย์เทอม1 mlp'!$A$9:$DY$58,35,FALSE)="","",VLOOKUP($A46,'3.คีย์เทอม1 mlp'!$A$9:$DY$58,35,FALSE))</f>
        <v>95</v>
      </c>
      <c r="J46" s="120">
        <f>IF(VLOOKUP($A46,'3.คีย์เทอม1 mlp'!$A$9:$DY$58,40,FALSE)="","",VLOOKUP($A46,'3.คีย์เทอม1 mlp'!$A$9:$DY$58,40,FALSE))</f>
        <v>85</v>
      </c>
      <c r="K46" s="120">
        <f>IF(VLOOKUP($A46,'3.คีย์เทอม1 mlp'!$A$9:$DY$58,45,FALSE)="","",VLOOKUP($A46,'3.คีย์เทอม1 mlp'!$A$9:$DY$58,45,FALSE))</f>
        <v>85</v>
      </c>
      <c r="L46" s="303">
        <f>IF(VLOOKUP($A46,'3.คีย์เทอม1 mlp'!$A$9:$DY$58,50,FALSE)="","",VLOOKUP($A46,'3.คีย์เทอม1 mlp'!$A$9:$DY$58,50,FALSE))</f>
        <v>100</v>
      </c>
      <c r="M46" s="193" t="str">
        <f>IF(VLOOKUP($A46,'3.คีย์เทอม1 mlp'!$A$9:$DY$58,55,FALSE)="","",VLOOKUP($A46,'3.คีย์เทอม1 mlp'!$A$9:$DY$58,55,FALSE))</f>
        <v/>
      </c>
      <c r="N46" s="140">
        <f>IF(VLOOKUP($A46,'3.คีย์เทอม1 mlp'!$A$9:$DY$58,60,FALSE)="","",VLOOKUP($A46,'3.คีย์เทอม1 mlp'!$A$9:$DY$58,60,FALSE))</f>
        <v>95</v>
      </c>
      <c r="O46" s="307" t="str">
        <f>IF(VLOOKUP($A46,'3.คีย์เทอม1 mlp'!$A$9:$DY$58,65,FALSE)="","",VLOOKUP($A46,'3.คีย์เทอม1 mlp'!$A$9:$DY$58,65,FALSE))</f>
        <v/>
      </c>
      <c r="P46" s="307" t="str">
        <f>IF(VLOOKUP($A46,'3.คีย์เทอม1 mlp'!$A$9:$DY$58,70,FALSE)="","",VLOOKUP($A46,'3.คีย์เทอม1 mlp'!$A$9:$DY$58,70,FALSE))</f>
        <v/>
      </c>
      <c r="Q46" s="307" t="str">
        <f>IF(VLOOKUP($A46,'3.คีย์เทอม1 mlp'!$A$9:$DY$58,75,FALSE)="","",VLOOKUP($A46,'3.คีย์เทอม1 mlp'!$A$9:$DY$58,75,FALSE))</f>
        <v/>
      </c>
      <c r="R46" s="307" t="str">
        <f>IF(VLOOKUP($A46,'3.คีย์เทอม1 mlp'!$A$9:$DY$58,80,FALSE)="","",VLOOKUP($A46,'3.คีย์เทอม1 mlp'!$A$9:$DY$58,80,FALSE))</f>
        <v/>
      </c>
      <c r="S46" s="121" t="str">
        <f>IF(VLOOKUP($A46,'3.คีย์เทอม1 mlp'!$A$9:$DY$58,85,FALSE)="","",VLOOKUP($A46,'3.คีย์เทอม1 mlp'!$A$9:$DY$58,85,FALSE))</f>
        <v/>
      </c>
      <c r="T46" s="121" t="str">
        <f>IF(VLOOKUP($A46,'3.คีย์เทอม1 mlp'!$A$9:$DY$58,90,FALSE)="","",VLOOKUP($A46,'3.คีย์เทอม1 mlp'!$A$9:$DY$58,90,FALSE))</f>
        <v/>
      </c>
      <c r="U46" s="121" t="str">
        <f>IF(VLOOKUP($A46,'3.คีย์เทอม1 mlp'!$A$9:$DY$58,95,FALSE)="","",VLOOKUP($A46,'3.คีย์เทอม1 mlp'!$A$9:$DY$58,95,FALSE))</f>
        <v/>
      </c>
      <c r="V46" s="121" t="str">
        <f>IF(VLOOKUP($A46,'3.คีย์เทอม1 mlp'!$A$9:$DY$58,100,FALSE)="","",VLOOKUP($A46,'3.คีย์เทอม1 mlp'!$A$9:$DY$58,100,FALSE))</f>
        <v/>
      </c>
      <c r="W46" s="188" t="str">
        <f>IF(VLOOKUP($A46,'3.คีย์เทอม1 mlp'!$A$9:$DY$58,105,FALSE)="","",VLOOKUP($A46,'3.คีย์เทอม1 mlp'!$A$9:$DY$58,105,FALSE))</f>
        <v/>
      </c>
      <c r="X46" s="105">
        <f>IF(VLOOKUP($A46,'3.คีย์เทอม1 mlp'!$A$9:$DY$58,107,FALSE)="","",VLOOKUP($A46,'3.คีย์เทอม1 mlp'!$A$9:$DY$58,107,FALSE))</f>
        <v>915</v>
      </c>
      <c r="Y46" s="100">
        <f>IF(VLOOKUP($A46,'3.คีย์เทอม1 mlp'!$A$9:$DY$58,108,FALSE)="","",VLOOKUP($A46,'3.คีย์เทอม1 mlp'!$A$9:$DY$58,108,FALSE))</f>
        <v>91.5</v>
      </c>
      <c r="Z46" s="106">
        <f>IF(VLOOKUP($A46,'3.คีย์เทอม1 mlp'!$A$9:$DY$58,109,FALSE)="","",VLOOKUP($A46,'3.คีย์เทอม1 mlp'!$A$9:$DY$58,109,FALSE))</f>
        <v>1</v>
      </c>
    </row>
    <row r="47" spans="1:26" s="102" customFormat="1" ht="17.25" customHeight="1" x14ac:dyDescent="0.2">
      <c r="A47" s="139">
        <v>37</v>
      </c>
      <c r="B47" s="103" t="str">
        <f>IF('2.ชื่อนักเรียน'!C47="","",'2.ชื่อนักเรียน'!C47)</f>
        <v/>
      </c>
      <c r="C47" s="104" t="str">
        <f>IF('2.ชื่อนักเรียน'!D47="","",'2.ชื่อนักเรียน'!D47)</f>
        <v/>
      </c>
      <c r="D47" s="140" t="str">
        <f>IF(VLOOKUP($A47,'3.คีย์เทอม1 mlp'!$A$9:$DY$58,10,FALSE)="","",VLOOKUP($A47,'3.คีย์เทอม1 mlp'!$A$9:$DY$58,10,FALSE))</f>
        <v/>
      </c>
      <c r="E47" s="120" t="str">
        <f>IF(VLOOKUP($A47,'3.คีย์เทอม1 mlp'!$A$9:$DY$58,15,FALSE)="","",VLOOKUP($A47,'3.คีย์เทอม1 mlp'!$A$9:$DY$58,15,FALSE))</f>
        <v/>
      </c>
      <c r="F47" s="120" t="str">
        <f>IF(VLOOKUP($A47,'3.คีย์เทอม1 mlp'!$A$9:$DY$58,20,FALSE)="","",VLOOKUP($A47,'3.คีย์เทอม1 mlp'!$A$9:$DY$58,20,FALSE))</f>
        <v/>
      </c>
      <c r="G47" s="121" t="str">
        <f>IF(VLOOKUP($A47,'3.คีย์เทอม1 mlp'!$A$9:$DY$58,25,FALSE)="","",VLOOKUP($A47,'3.คีย์เทอม1 mlp'!$A$9:$DY$58,25,FALSE))</f>
        <v/>
      </c>
      <c r="H47" s="121" t="str">
        <f>IF(VLOOKUP($A47,'3.คีย์เทอม1 mlp'!$A$9:$DY$58,30,FALSE)="","",VLOOKUP($A47,'3.คีย์เทอม1 mlp'!$A$9:$DY$58,30,FALSE))</f>
        <v/>
      </c>
      <c r="I47" s="121" t="str">
        <f>IF(VLOOKUP($A47,'3.คีย์เทอม1 mlp'!$A$9:$DY$58,35,FALSE)="","",VLOOKUP($A47,'3.คีย์เทอม1 mlp'!$A$9:$DY$58,35,FALSE))</f>
        <v/>
      </c>
      <c r="J47" s="120" t="str">
        <f>IF(VLOOKUP($A47,'3.คีย์เทอม1 mlp'!$A$9:$DY$58,40,FALSE)="","",VLOOKUP($A47,'3.คีย์เทอม1 mlp'!$A$9:$DY$58,40,FALSE))</f>
        <v/>
      </c>
      <c r="K47" s="120" t="str">
        <f>IF(VLOOKUP($A47,'3.คีย์เทอม1 mlp'!$A$9:$DY$58,45,FALSE)="","",VLOOKUP($A47,'3.คีย์เทอม1 mlp'!$A$9:$DY$58,45,FALSE))</f>
        <v/>
      </c>
      <c r="L47" s="303" t="str">
        <f>IF(VLOOKUP($A47,'3.คีย์เทอม1 mlp'!$A$9:$DY$58,50,FALSE)="","",VLOOKUP($A47,'3.คีย์เทอม1 mlp'!$A$9:$DY$58,50,FALSE))</f>
        <v/>
      </c>
      <c r="M47" s="193" t="str">
        <f>IF(VLOOKUP($A47,'3.คีย์เทอม1 mlp'!$A$9:$DY$58,55,FALSE)="","",VLOOKUP($A47,'3.คีย์เทอม1 mlp'!$A$9:$DY$58,55,FALSE))</f>
        <v/>
      </c>
      <c r="N47" s="140" t="str">
        <f>IF(VLOOKUP($A47,'3.คีย์เทอม1 mlp'!$A$9:$DY$58,60,FALSE)="","",VLOOKUP($A47,'3.คีย์เทอม1 mlp'!$A$9:$DY$58,60,FALSE))</f>
        <v/>
      </c>
      <c r="O47" s="307" t="str">
        <f>IF(VLOOKUP($A47,'3.คีย์เทอม1 mlp'!$A$9:$DY$58,65,FALSE)="","",VLOOKUP($A47,'3.คีย์เทอม1 mlp'!$A$9:$DY$58,65,FALSE))</f>
        <v/>
      </c>
      <c r="P47" s="307" t="str">
        <f>IF(VLOOKUP($A47,'3.คีย์เทอม1 mlp'!$A$9:$DY$58,70,FALSE)="","",VLOOKUP($A47,'3.คีย์เทอม1 mlp'!$A$9:$DY$58,70,FALSE))</f>
        <v/>
      </c>
      <c r="Q47" s="307" t="str">
        <f>IF(VLOOKUP($A47,'3.คีย์เทอม1 mlp'!$A$9:$DY$58,75,FALSE)="","",VLOOKUP($A47,'3.คีย์เทอม1 mlp'!$A$9:$DY$58,75,FALSE))</f>
        <v/>
      </c>
      <c r="R47" s="307" t="str">
        <f>IF(VLOOKUP($A47,'3.คีย์เทอม1 mlp'!$A$9:$DY$58,80,FALSE)="","",VLOOKUP($A47,'3.คีย์เทอม1 mlp'!$A$9:$DY$58,80,FALSE))</f>
        <v/>
      </c>
      <c r="S47" s="121" t="str">
        <f>IF(VLOOKUP($A47,'3.คีย์เทอม1 mlp'!$A$9:$DY$58,85,FALSE)="","",VLOOKUP($A47,'3.คีย์เทอม1 mlp'!$A$9:$DY$58,85,FALSE))</f>
        <v/>
      </c>
      <c r="T47" s="121" t="str">
        <f>IF(VLOOKUP($A47,'3.คีย์เทอม1 mlp'!$A$9:$DY$58,90,FALSE)="","",VLOOKUP($A47,'3.คีย์เทอม1 mlp'!$A$9:$DY$58,90,FALSE))</f>
        <v/>
      </c>
      <c r="U47" s="121" t="str">
        <f>IF(VLOOKUP($A47,'3.คีย์เทอม1 mlp'!$A$9:$DY$58,95,FALSE)="","",VLOOKUP($A47,'3.คีย์เทอม1 mlp'!$A$9:$DY$58,95,FALSE))</f>
        <v/>
      </c>
      <c r="V47" s="121" t="str">
        <f>IF(VLOOKUP($A47,'3.คีย์เทอม1 mlp'!$A$9:$DY$58,100,FALSE)="","",VLOOKUP($A47,'3.คีย์เทอม1 mlp'!$A$9:$DY$58,100,FALSE))</f>
        <v/>
      </c>
      <c r="W47" s="188" t="str">
        <f>IF(VLOOKUP($A47,'3.คีย์เทอม1 mlp'!$A$9:$DY$58,105,FALSE)="","",VLOOKUP($A47,'3.คีย์เทอม1 mlp'!$A$9:$DY$58,105,FALSE))</f>
        <v/>
      </c>
      <c r="X47" s="105" t="str">
        <f>IF(VLOOKUP($A47,'3.คีย์เทอม1 mlp'!$A$9:$DY$58,107,FALSE)="","",VLOOKUP($A47,'3.คีย์เทอม1 mlp'!$A$9:$DY$58,107,FALSE))</f>
        <v/>
      </c>
      <c r="Y47" s="100" t="str">
        <f>IF(VLOOKUP($A47,'3.คีย์เทอม1 mlp'!$A$9:$DY$58,108,FALSE)="","",VLOOKUP($A47,'3.คีย์เทอม1 mlp'!$A$9:$DY$58,108,FALSE))</f>
        <v/>
      </c>
      <c r="Z47" s="106" t="str">
        <f>IF(VLOOKUP($A47,'3.คีย์เทอม1 mlp'!$A$9:$DY$58,109,FALSE)="","",VLOOKUP($A47,'3.คีย์เทอม1 mlp'!$A$9:$DY$58,109,FALSE))</f>
        <v/>
      </c>
    </row>
    <row r="48" spans="1:26" s="102" customFormat="1" ht="17.25" customHeight="1" x14ac:dyDescent="0.2">
      <c r="A48" s="139">
        <v>38</v>
      </c>
      <c r="B48" s="103" t="str">
        <f>IF('2.ชื่อนักเรียน'!C48="","",'2.ชื่อนักเรียน'!C48)</f>
        <v/>
      </c>
      <c r="C48" s="104" t="str">
        <f>IF('2.ชื่อนักเรียน'!D48="","",'2.ชื่อนักเรียน'!D48)</f>
        <v/>
      </c>
      <c r="D48" s="140" t="str">
        <f>IF(VLOOKUP($A48,'3.คีย์เทอม1 mlp'!$A$9:$DY$58,10,FALSE)="","",VLOOKUP($A48,'3.คีย์เทอม1 mlp'!$A$9:$DY$58,10,FALSE))</f>
        <v/>
      </c>
      <c r="E48" s="120" t="str">
        <f>IF(VLOOKUP($A48,'3.คีย์เทอม1 mlp'!$A$9:$DY$58,15,FALSE)="","",VLOOKUP($A48,'3.คีย์เทอม1 mlp'!$A$9:$DY$58,15,FALSE))</f>
        <v/>
      </c>
      <c r="F48" s="120" t="str">
        <f>IF(VLOOKUP($A48,'3.คีย์เทอม1 mlp'!$A$9:$DY$58,20,FALSE)="","",VLOOKUP($A48,'3.คีย์เทอม1 mlp'!$A$9:$DY$58,20,FALSE))</f>
        <v/>
      </c>
      <c r="G48" s="121" t="str">
        <f>IF(VLOOKUP($A48,'3.คีย์เทอม1 mlp'!$A$9:$DY$58,25,FALSE)="","",VLOOKUP($A48,'3.คีย์เทอม1 mlp'!$A$9:$DY$58,25,FALSE))</f>
        <v/>
      </c>
      <c r="H48" s="121" t="str">
        <f>IF(VLOOKUP($A48,'3.คีย์เทอม1 mlp'!$A$9:$DY$58,30,FALSE)="","",VLOOKUP($A48,'3.คีย์เทอม1 mlp'!$A$9:$DY$58,30,FALSE))</f>
        <v/>
      </c>
      <c r="I48" s="121" t="str">
        <f>IF(VLOOKUP($A48,'3.คีย์เทอม1 mlp'!$A$9:$DY$58,35,FALSE)="","",VLOOKUP($A48,'3.คีย์เทอม1 mlp'!$A$9:$DY$58,35,FALSE))</f>
        <v/>
      </c>
      <c r="J48" s="120" t="str">
        <f>IF(VLOOKUP($A48,'3.คีย์เทอม1 mlp'!$A$9:$DY$58,40,FALSE)="","",VLOOKUP($A48,'3.คีย์เทอม1 mlp'!$A$9:$DY$58,40,FALSE))</f>
        <v/>
      </c>
      <c r="K48" s="120" t="str">
        <f>IF(VLOOKUP($A48,'3.คีย์เทอม1 mlp'!$A$9:$DY$58,45,FALSE)="","",VLOOKUP($A48,'3.คีย์เทอม1 mlp'!$A$9:$DY$58,45,FALSE))</f>
        <v/>
      </c>
      <c r="L48" s="303" t="str">
        <f>IF(VLOOKUP($A48,'3.คีย์เทอม1 mlp'!$A$9:$DY$58,50,FALSE)="","",VLOOKUP($A48,'3.คีย์เทอม1 mlp'!$A$9:$DY$58,50,FALSE))</f>
        <v/>
      </c>
      <c r="M48" s="193" t="str">
        <f>IF(VLOOKUP($A48,'3.คีย์เทอม1 mlp'!$A$9:$DY$58,55,FALSE)="","",VLOOKUP($A48,'3.คีย์เทอม1 mlp'!$A$9:$DY$58,55,FALSE))</f>
        <v/>
      </c>
      <c r="N48" s="140" t="str">
        <f>IF(VLOOKUP($A48,'3.คีย์เทอม1 mlp'!$A$9:$DY$58,60,FALSE)="","",VLOOKUP($A48,'3.คีย์เทอม1 mlp'!$A$9:$DY$58,60,FALSE))</f>
        <v/>
      </c>
      <c r="O48" s="307" t="str">
        <f>IF(VLOOKUP($A48,'3.คีย์เทอม1 mlp'!$A$9:$DY$58,65,FALSE)="","",VLOOKUP($A48,'3.คีย์เทอม1 mlp'!$A$9:$DY$58,65,FALSE))</f>
        <v/>
      </c>
      <c r="P48" s="307" t="str">
        <f>IF(VLOOKUP($A48,'3.คีย์เทอม1 mlp'!$A$9:$DY$58,70,FALSE)="","",VLOOKUP($A48,'3.คีย์เทอม1 mlp'!$A$9:$DY$58,70,FALSE))</f>
        <v/>
      </c>
      <c r="Q48" s="307" t="str">
        <f>IF(VLOOKUP($A48,'3.คีย์เทอม1 mlp'!$A$9:$DY$58,75,FALSE)="","",VLOOKUP($A48,'3.คีย์เทอม1 mlp'!$A$9:$DY$58,75,FALSE))</f>
        <v/>
      </c>
      <c r="R48" s="307" t="str">
        <f>IF(VLOOKUP($A48,'3.คีย์เทอม1 mlp'!$A$9:$DY$58,80,FALSE)="","",VLOOKUP($A48,'3.คีย์เทอม1 mlp'!$A$9:$DY$58,80,FALSE))</f>
        <v/>
      </c>
      <c r="S48" s="121" t="str">
        <f>IF(VLOOKUP($A48,'3.คีย์เทอม1 mlp'!$A$9:$DY$58,85,FALSE)="","",VLOOKUP($A48,'3.คีย์เทอม1 mlp'!$A$9:$DY$58,85,FALSE))</f>
        <v/>
      </c>
      <c r="T48" s="121" t="str">
        <f>IF(VLOOKUP($A48,'3.คีย์เทอม1 mlp'!$A$9:$DY$58,90,FALSE)="","",VLOOKUP($A48,'3.คีย์เทอม1 mlp'!$A$9:$DY$58,90,FALSE))</f>
        <v/>
      </c>
      <c r="U48" s="121" t="str">
        <f>IF(VLOOKUP($A48,'3.คีย์เทอม1 mlp'!$A$9:$DY$58,95,FALSE)="","",VLOOKUP($A48,'3.คีย์เทอม1 mlp'!$A$9:$DY$58,95,FALSE))</f>
        <v/>
      </c>
      <c r="V48" s="121" t="str">
        <f>IF(VLOOKUP($A48,'3.คีย์เทอม1 mlp'!$A$9:$DY$58,100,FALSE)="","",VLOOKUP($A48,'3.คีย์เทอม1 mlp'!$A$9:$DY$58,100,FALSE))</f>
        <v/>
      </c>
      <c r="W48" s="188" t="str">
        <f>IF(VLOOKUP($A48,'3.คีย์เทอม1 mlp'!$A$9:$DY$58,105,FALSE)="","",VLOOKUP($A48,'3.คีย์เทอม1 mlp'!$A$9:$DY$58,105,FALSE))</f>
        <v/>
      </c>
      <c r="X48" s="105" t="str">
        <f>IF(VLOOKUP($A48,'3.คีย์เทอม1 mlp'!$A$9:$DY$58,107,FALSE)="","",VLOOKUP($A48,'3.คีย์เทอม1 mlp'!$A$9:$DY$58,107,FALSE))</f>
        <v/>
      </c>
      <c r="Y48" s="100" t="str">
        <f>IF(VLOOKUP($A48,'3.คีย์เทอม1 mlp'!$A$9:$DY$58,108,FALSE)="","",VLOOKUP($A48,'3.คีย์เทอม1 mlp'!$A$9:$DY$58,108,FALSE))</f>
        <v/>
      </c>
      <c r="Z48" s="106" t="str">
        <f>IF(VLOOKUP($A48,'3.คีย์เทอม1 mlp'!$A$9:$DY$58,109,FALSE)="","",VLOOKUP($A48,'3.คีย์เทอม1 mlp'!$A$9:$DY$58,109,FALSE))</f>
        <v/>
      </c>
    </row>
    <row r="49" spans="1:27" s="102" customFormat="1" ht="17.25" customHeight="1" x14ac:dyDescent="0.2">
      <c r="A49" s="139">
        <v>39</v>
      </c>
      <c r="B49" s="103" t="str">
        <f>IF('2.ชื่อนักเรียน'!C49="","",'2.ชื่อนักเรียน'!C49)</f>
        <v/>
      </c>
      <c r="C49" s="104" t="str">
        <f>IF('2.ชื่อนักเรียน'!D49="","",'2.ชื่อนักเรียน'!D49)</f>
        <v/>
      </c>
      <c r="D49" s="140" t="str">
        <f>IF(VLOOKUP($A49,'3.คีย์เทอม1 mlp'!$A$9:$DY$58,10,FALSE)="","",VLOOKUP($A49,'3.คีย์เทอม1 mlp'!$A$9:$DY$58,10,FALSE))</f>
        <v/>
      </c>
      <c r="E49" s="120" t="str">
        <f>IF(VLOOKUP($A49,'3.คีย์เทอม1 mlp'!$A$9:$DY$58,15,FALSE)="","",VLOOKUP($A49,'3.คีย์เทอม1 mlp'!$A$9:$DY$58,15,FALSE))</f>
        <v/>
      </c>
      <c r="F49" s="120" t="str">
        <f>IF(VLOOKUP($A49,'3.คีย์เทอม1 mlp'!$A$9:$DY$58,20,FALSE)="","",VLOOKUP($A49,'3.คีย์เทอม1 mlp'!$A$9:$DY$58,20,FALSE))</f>
        <v/>
      </c>
      <c r="G49" s="121" t="str">
        <f>IF(VLOOKUP($A49,'3.คีย์เทอม1 mlp'!$A$9:$DY$58,25,FALSE)="","",VLOOKUP($A49,'3.คีย์เทอม1 mlp'!$A$9:$DY$58,25,FALSE))</f>
        <v/>
      </c>
      <c r="H49" s="120" t="str">
        <f>IF(VLOOKUP($A49,'3.คีย์เทอม1 mlp'!$A$9:$DY$58,30,FALSE)="","",VLOOKUP($A49,'3.คีย์เทอม1 mlp'!$A$9:$DY$58,30,FALSE))</f>
        <v/>
      </c>
      <c r="I49" s="120" t="str">
        <f>IF(VLOOKUP($A49,'3.คีย์เทอม1 mlp'!$A$9:$DY$58,35,FALSE)="","",VLOOKUP($A49,'3.คีย์เทอม1 mlp'!$A$9:$DY$58,35,FALSE))</f>
        <v/>
      </c>
      <c r="J49" s="120" t="str">
        <f>IF(VLOOKUP($A49,'3.คีย์เทอม1 mlp'!$A$9:$DY$58,40,FALSE)="","",VLOOKUP($A49,'3.คีย์เทอม1 mlp'!$A$9:$DY$58,40,FALSE))</f>
        <v/>
      </c>
      <c r="K49" s="120" t="str">
        <f>IF(VLOOKUP($A49,'3.คีย์เทอม1 mlp'!$A$9:$DY$58,45,FALSE)="","",VLOOKUP($A49,'3.คีย์เทอม1 mlp'!$A$9:$DY$58,45,FALSE))</f>
        <v/>
      </c>
      <c r="L49" s="303" t="str">
        <f>IF(VLOOKUP($A49,'3.คีย์เทอม1 mlp'!$A$9:$DY$58,50,FALSE)="","",VLOOKUP($A49,'3.คีย์เทอม1 mlp'!$A$9:$DY$58,50,FALSE))</f>
        <v/>
      </c>
      <c r="M49" s="193" t="str">
        <f>IF(VLOOKUP($A49,'3.คีย์เทอม1 mlp'!$A$9:$DY$58,55,FALSE)="","",VLOOKUP($A49,'3.คีย์เทอม1 mlp'!$A$9:$DY$58,55,FALSE))</f>
        <v/>
      </c>
      <c r="N49" s="140" t="str">
        <f>IF(VLOOKUP($A49,'3.คีย์เทอม1 mlp'!$A$9:$DY$58,60,FALSE)="","",VLOOKUP($A49,'3.คีย์เทอม1 mlp'!$A$9:$DY$58,60,FALSE))</f>
        <v/>
      </c>
      <c r="O49" s="307" t="str">
        <f>IF(VLOOKUP($A49,'3.คีย์เทอม1 mlp'!$A$9:$DY$58,65,FALSE)="","",VLOOKUP($A49,'3.คีย์เทอม1 mlp'!$A$9:$DY$58,65,FALSE))</f>
        <v/>
      </c>
      <c r="P49" s="307" t="str">
        <f>IF(VLOOKUP($A49,'3.คีย์เทอม1 mlp'!$A$9:$DY$58,70,FALSE)="","",VLOOKUP($A49,'3.คีย์เทอม1 mlp'!$A$9:$DY$58,70,FALSE))</f>
        <v/>
      </c>
      <c r="Q49" s="307" t="str">
        <f>IF(VLOOKUP($A49,'3.คีย์เทอม1 mlp'!$A$9:$DY$58,75,FALSE)="","",VLOOKUP($A49,'3.คีย์เทอม1 mlp'!$A$9:$DY$58,75,FALSE))</f>
        <v/>
      </c>
      <c r="R49" s="307" t="str">
        <f>IF(VLOOKUP($A49,'3.คีย์เทอม1 mlp'!$A$9:$DY$58,80,FALSE)="","",VLOOKUP($A49,'3.คีย์เทอม1 mlp'!$A$9:$DY$58,80,FALSE))</f>
        <v/>
      </c>
      <c r="S49" s="121" t="str">
        <f>IF(VLOOKUP($A49,'3.คีย์เทอม1 mlp'!$A$9:$DY$58,85,FALSE)="","",VLOOKUP($A49,'3.คีย์เทอม1 mlp'!$A$9:$DY$58,85,FALSE))</f>
        <v/>
      </c>
      <c r="T49" s="121" t="str">
        <f>IF(VLOOKUP($A49,'3.คีย์เทอม1 mlp'!$A$9:$DY$58,90,FALSE)="","",VLOOKUP($A49,'3.คีย์เทอม1 mlp'!$A$9:$DY$58,90,FALSE))</f>
        <v/>
      </c>
      <c r="U49" s="121" t="str">
        <f>IF(VLOOKUP($A49,'3.คีย์เทอม1 mlp'!$A$9:$DY$58,95,FALSE)="","",VLOOKUP($A49,'3.คีย์เทอม1 mlp'!$A$9:$DY$58,95,FALSE))</f>
        <v/>
      </c>
      <c r="V49" s="121" t="str">
        <f>IF(VLOOKUP($A49,'3.คีย์เทอม1 mlp'!$A$9:$DY$58,100,FALSE)="","",VLOOKUP($A49,'3.คีย์เทอม1 mlp'!$A$9:$DY$58,100,FALSE))</f>
        <v/>
      </c>
      <c r="W49" s="188" t="str">
        <f>IF(VLOOKUP($A49,'3.คีย์เทอม1 mlp'!$A$9:$DY$58,105,FALSE)="","",VLOOKUP($A49,'3.คีย์เทอม1 mlp'!$A$9:$DY$58,105,FALSE))</f>
        <v/>
      </c>
      <c r="X49" s="105" t="str">
        <f>IF(VLOOKUP($A49,'3.คีย์เทอม1 mlp'!$A$9:$DY$58,107,FALSE)="","",VLOOKUP($A49,'3.คีย์เทอม1 mlp'!$A$9:$DY$58,107,FALSE))</f>
        <v/>
      </c>
      <c r="Y49" s="100" t="str">
        <f>IF(VLOOKUP($A49,'3.คีย์เทอม1 mlp'!$A$9:$DY$58,108,FALSE)="","",VLOOKUP($A49,'3.คีย์เทอม1 mlp'!$A$9:$DY$58,108,FALSE))</f>
        <v/>
      </c>
      <c r="Z49" s="106" t="str">
        <f>IF(VLOOKUP($A49,'3.คีย์เทอม1 mlp'!$A$9:$DY$58,109,FALSE)="","",VLOOKUP($A49,'3.คีย์เทอม1 mlp'!$A$9:$DY$58,109,FALSE))</f>
        <v/>
      </c>
    </row>
    <row r="50" spans="1:27" s="102" customFormat="1" ht="17.25" customHeight="1" x14ac:dyDescent="0.2">
      <c r="A50" s="139">
        <v>40</v>
      </c>
      <c r="B50" s="103" t="str">
        <f>IF('2.ชื่อนักเรียน'!C50="","",'2.ชื่อนักเรียน'!C50)</f>
        <v/>
      </c>
      <c r="C50" s="104" t="str">
        <f>IF('2.ชื่อนักเรียน'!D50="","",'2.ชื่อนักเรียน'!D50)</f>
        <v/>
      </c>
      <c r="D50" s="141" t="str">
        <f>IF(VLOOKUP($A50,'3.คีย์เทอม1 mlp'!$A$9:$DY$58,10,FALSE)="","",VLOOKUP($A50,'3.คีย์เทอม1 mlp'!$A$9:$DY$58,10,FALSE))</f>
        <v/>
      </c>
      <c r="E50" s="142" t="str">
        <f>IF(VLOOKUP($A50,'3.คีย์เทอม1 mlp'!$A$9:$DY$58,15,FALSE)="","",VLOOKUP($A50,'3.คีย์เทอม1 mlp'!$A$9:$DY$58,15,FALSE))</f>
        <v/>
      </c>
      <c r="F50" s="142" t="str">
        <f>IF(VLOOKUP($A50,'3.คีย์เทอม1 mlp'!$A$9:$DY$58,20,FALSE)="","",VLOOKUP($A50,'3.คีย์เทอม1 mlp'!$A$9:$DY$58,20,FALSE))</f>
        <v/>
      </c>
      <c r="G50" s="143" t="str">
        <f>IF(VLOOKUP($A50,'3.คีย์เทอม1 mlp'!$A$9:$DY$58,25,FALSE)="","",VLOOKUP($A50,'3.คีย์เทอม1 mlp'!$A$9:$DY$58,25,FALSE))</f>
        <v/>
      </c>
      <c r="H50" s="142" t="str">
        <f>IF(VLOOKUP($A50,'3.คีย์เทอม1 mlp'!$A$9:$DY$58,30,FALSE)="","",VLOOKUP($A50,'3.คีย์เทอม1 mlp'!$A$9:$DY$58,30,FALSE))</f>
        <v/>
      </c>
      <c r="I50" s="142" t="str">
        <f>IF(VLOOKUP($A50,'3.คีย์เทอม1 mlp'!$A$9:$DY$58,35,FALSE)="","",VLOOKUP($A50,'3.คีย์เทอม1 mlp'!$A$9:$DY$58,35,FALSE))</f>
        <v/>
      </c>
      <c r="J50" s="142" t="str">
        <f>IF(VLOOKUP($A50,'3.คีย์เทอม1 mlp'!$A$9:$DY$58,40,FALSE)="","",VLOOKUP($A50,'3.คีย์เทอม1 mlp'!$A$9:$DY$58,40,FALSE))</f>
        <v/>
      </c>
      <c r="K50" s="142" t="str">
        <f>IF(VLOOKUP($A50,'3.คีย์เทอม1 mlp'!$A$9:$DY$58,45,FALSE)="","",VLOOKUP($A50,'3.คีย์เทอม1 mlp'!$A$9:$DY$58,45,FALSE))</f>
        <v/>
      </c>
      <c r="L50" s="304" t="str">
        <f>IF(VLOOKUP($A50,'3.คีย์เทอม1 mlp'!$A$9:$DY$58,50,FALSE)="","",VLOOKUP($A50,'3.คีย์เทอม1 mlp'!$A$9:$DY$58,50,FALSE))</f>
        <v/>
      </c>
      <c r="M50" s="194" t="str">
        <f>IF(VLOOKUP($A50,'3.คีย์เทอม1 mlp'!$A$9:$DY$58,55,FALSE)="","",VLOOKUP($A50,'3.คีย์เทอม1 mlp'!$A$9:$DY$58,55,FALSE))</f>
        <v/>
      </c>
      <c r="N50" s="141" t="str">
        <f>IF(VLOOKUP($A50,'3.คีย์เทอม1 mlp'!$A$9:$DY$58,60,FALSE)="","",VLOOKUP($A50,'3.คีย์เทอม1 mlp'!$A$9:$DY$58,60,FALSE))</f>
        <v/>
      </c>
      <c r="O50" s="308" t="str">
        <f>IF(VLOOKUP($A50,'3.คีย์เทอม1 mlp'!$A$9:$DY$58,65,FALSE)="","",VLOOKUP($A50,'3.คีย์เทอม1 mlp'!$A$9:$DY$58,65,FALSE))</f>
        <v/>
      </c>
      <c r="P50" s="308" t="str">
        <f>IF(VLOOKUP($A50,'3.คีย์เทอม1 mlp'!$A$9:$DY$58,70,FALSE)="","",VLOOKUP($A50,'3.คีย์เทอม1 mlp'!$A$9:$DY$58,70,FALSE))</f>
        <v/>
      </c>
      <c r="Q50" s="308" t="str">
        <f>IF(VLOOKUP($A50,'3.คีย์เทอม1 mlp'!$A$9:$DY$58,75,FALSE)="","",VLOOKUP($A50,'3.คีย์เทอม1 mlp'!$A$9:$DY$58,75,FALSE))</f>
        <v/>
      </c>
      <c r="R50" s="308" t="str">
        <f>IF(VLOOKUP($A50,'3.คีย์เทอม1 mlp'!$A$9:$DY$58,80,FALSE)="","",VLOOKUP($A50,'3.คีย์เทอม1 mlp'!$A$9:$DY$58,80,FALSE))</f>
        <v/>
      </c>
      <c r="S50" s="121" t="str">
        <f>IF(VLOOKUP($A50,'3.คีย์เทอม1 mlp'!$A$9:$DY$58,85,FALSE)="","",VLOOKUP($A50,'3.คีย์เทอม1 mlp'!$A$9:$DY$58,85,FALSE))</f>
        <v/>
      </c>
      <c r="T50" s="121" t="str">
        <f>IF(VLOOKUP($A50,'3.คีย์เทอม1 mlp'!$A$9:$DY$58,90,FALSE)="","",VLOOKUP($A50,'3.คีย์เทอม1 mlp'!$A$9:$DY$58,90,FALSE))</f>
        <v/>
      </c>
      <c r="U50" s="121" t="str">
        <f>IF(VLOOKUP($A50,'3.คีย์เทอม1 mlp'!$A$9:$DY$58,95,FALSE)="","",VLOOKUP($A50,'3.คีย์เทอม1 mlp'!$A$9:$DY$58,95,FALSE))</f>
        <v/>
      </c>
      <c r="V50" s="121" t="str">
        <f>IF(VLOOKUP($A50,'3.คีย์เทอม1 mlp'!$A$9:$DY$58,100,FALSE)="","",VLOOKUP($A50,'3.คีย์เทอม1 mlp'!$A$9:$DY$58,100,FALSE))</f>
        <v/>
      </c>
      <c r="W50" s="188" t="str">
        <f>IF(VLOOKUP($A50,'3.คีย์เทอม1 mlp'!$A$9:$DY$58,105,FALSE)="","",VLOOKUP($A50,'3.คีย์เทอม1 mlp'!$A$9:$DY$58,105,FALSE))</f>
        <v/>
      </c>
      <c r="X50" s="107" t="str">
        <f>IF(VLOOKUP($A50,'3.คีย์เทอม1 mlp'!$A$9:$DY$58,107,FALSE)="","",VLOOKUP($A50,'3.คีย์เทอม1 mlp'!$A$9:$DY$58,107,FALSE))</f>
        <v/>
      </c>
      <c r="Y50" s="108" t="str">
        <f>IF(VLOOKUP($A50,'3.คีย์เทอม1 mlp'!$A$9:$DY$58,108,FALSE)="","",VLOOKUP($A50,'3.คีย์เทอม1 mlp'!$A$9:$DY$58,108,FALSE))</f>
        <v/>
      </c>
      <c r="Z50" s="92" t="str">
        <f>IF(VLOOKUP($A50,'3.คีย์เทอม1 mlp'!$A$9:$DY$58,109,FALSE)="","",VLOOKUP($A50,'3.คีย์เทอม1 mlp'!$A$9:$DY$58,109,FALSE))</f>
        <v/>
      </c>
    </row>
    <row r="51" spans="1:27" s="102" customFormat="1" ht="17.25" customHeight="1" x14ac:dyDescent="0.2">
      <c r="A51" s="139">
        <v>41</v>
      </c>
      <c r="B51" s="103" t="str">
        <f>IF('2.ชื่อนักเรียน'!C51="","",'2.ชื่อนักเรียน'!C51)</f>
        <v/>
      </c>
      <c r="C51" s="104" t="str">
        <f>IF('2.ชื่อนักเรียน'!D51="","",'2.ชื่อนักเรียน'!D51)</f>
        <v/>
      </c>
      <c r="D51" s="141" t="str">
        <f>IF(VLOOKUP($A51,'3.คีย์เทอม1 mlp'!$A$9:$DY$58,10,FALSE)="","",VLOOKUP($A51,'3.คีย์เทอม1 mlp'!$A$9:$DY$58,10,FALSE))</f>
        <v/>
      </c>
      <c r="E51" s="142" t="str">
        <f>IF(VLOOKUP($A51,'3.คีย์เทอม1 mlp'!$A$9:$DY$58,15,FALSE)="","",VLOOKUP($A51,'3.คีย์เทอม1 mlp'!$A$9:$DY$58,15,FALSE))</f>
        <v/>
      </c>
      <c r="F51" s="142" t="str">
        <f>IF(VLOOKUP($A51,'3.คีย์เทอม1 mlp'!$A$9:$DY$58,20,FALSE)="","",VLOOKUP($A51,'3.คีย์เทอม1 mlp'!$A$9:$DY$58,20,FALSE))</f>
        <v/>
      </c>
      <c r="G51" s="143" t="str">
        <f>IF(VLOOKUP($A51,'3.คีย์เทอม1 mlp'!$A$9:$DY$58,25,FALSE)="","",VLOOKUP($A51,'3.คีย์เทอม1 mlp'!$A$9:$DY$58,25,FALSE))</f>
        <v/>
      </c>
      <c r="H51" s="142" t="str">
        <f>IF(VLOOKUP($A51,'3.คีย์เทอม1 mlp'!$A$9:$DY$58,30,FALSE)="","",VLOOKUP($A51,'3.คีย์เทอม1 mlp'!$A$9:$DY$58,30,FALSE))</f>
        <v/>
      </c>
      <c r="I51" s="142" t="str">
        <f>IF(VLOOKUP($A51,'3.คีย์เทอม1 mlp'!$A$9:$DY$58,35,FALSE)="","",VLOOKUP($A51,'3.คีย์เทอม1 mlp'!$A$9:$DY$58,35,FALSE))</f>
        <v/>
      </c>
      <c r="J51" s="142" t="str">
        <f>IF(VLOOKUP($A51,'3.คีย์เทอม1 mlp'!$A$9:$DY$58,40,FALSE)="","",VLOOKUP($A51,'3.คีย์เทอม1 mlp'!$A$9:$DY$58,40,FALSE))</f>
        <v/>
      </c>
      <c r="K51" s="142" t="str">
        <f>IF(VLOOKUP($A51,'3.คีย์เทอม1 mlp'!$A$9:$DY$58,45,FALSE)="","",VLOOKUP($A51,'3.คีย์เทอม1 mlp'!$A$9:$DY$58,45,FALSE))</f>
        <v/>
      </c>
      <c r="L51" s="304" t="str">
        <f>IF(VLOOKUP($A51,'3.คีย์เทอม1 mlp'!$A$9:$DY$58,50,FALSE)="","",VLOOKUP($A51,'3.คีย์เทอม1 mlp'!$A$9:$DY$58,50,FALSE))</f>
        <v/>
      </c>
      <c r="M51" s="194" t="str">
        <f>IF(VLOOKUP($A51,'3.คีย์เทอม1 mlp'!$A$9:$DY$58,55,FALSE)="","",VLOOKUP($A51,'3.คีย์เทอม1 mlp'!$A$9:$DY$58,55,FALSE))</f>
        <v/>
      </c>
      <c r="N51" s="141" t="str">
        <f>IF(VLOOKUP($A51,'3.คีย์เทอม1 mlp'!$A$9:$DY$58,60,FALSE)="","",VLOOKUP($A51,'3.คีย์เทอม1 mlp'!$A$9:$DY$58,60,FALSE))</f>
        <v/>
      </c>
      <c r="O51" s="308" t="str">
        <f>IF(VLOOKUP($A51,'3.คีย์เทอม1 mlp'!$A$9:$DY$58,65,FALSE)="","",VLOOKUP($A51,'3.คีย์เทอม1 mlp'!$A$9:$DY$58,65,FALSE))</f>
        <v/>
      </c>
      <c r="P51" s="308" t="str">
        <f>IF(VLOOKUP($A51,'3.คีย์เทอม1 mlp'!$A$9:$DY$58,70,FALSE)="","",VLOOKUP($A51,'3.คีย์เทอม1 mlp'!$A$9:$DY$58,70,FALSE))</f>
        <v/>
      </c>
      <c r="Q51" s="308" t="str">
        <f>IF(VLOOKUP($A51,'3.คีย์เทอม1 mlp'!$A$9:$DY$58,75,FALSE)="","",VLOOKUP($A51,'3.คีย์เทอม1 mlp'!$A$9:$DY$58,75,FALSE))</f>
        <v/>
      </c>
      <c r="R51" s="308" t="str">
        <f>IF(VLOOKUP($A51,'3.คีย์เทอม1 mlp'!$A$9:$DY$58,80,FALSE)="","",VLOOKUP($A51,'3.คีย์เทอม1 mlp'!$A$9:$DY$58,80,FALSE))</f>
        <v/>
      </c>
      <c r="S51" s="121" t="str">
        <f>IF(VLOOKUP($A51,'3.คีย์เทอม1 mlp'!$A$9:$DY$58,85,FALSE)="","",VLOOKUP($A51,'3.คีย์เทอม1 mlp'!$A$9:$DY$58,85,FALSE))</f>
        <v/>
      </c>
      <c r="T51" s="121" t="str">
        <f>IF(VLOOKUP($A51,'3.คีย์เทอม1 mlp'!$A$9:$DY$58,90,FALSE)="","",VLOOKUP($A51,'3.คีย์เทอม1 mlp'!$A$9:$DY$58,90,FALSE))</f>
        <v/>
      </c>
      <c r="U51" s="121" t="str">
        <f>IF(VLOOKUP($A51,'3.คีย์เทอม1 mlp'!$A$9:$DY$58,95,FALSE)="","",VLOOKUP($A51,'3.คีย์เทอม1 mlp'!$A$9:$DY$58,95,FALSE))</f>
        <v/>
      </c>
      <c r="V51" s="121" t="str">
        <f>IF(VLOOKUP($A51,'3.คีย์เทอม1 mlp'!$A$9:$DY$58,100,FALSE)="","",VLOOKUP($A51,'3.คีย์เทอม1 mlp'!$A$9:$DY$58,100,FALSE))</f>
        <v/>
      </c>
      <c r="W51" s="188" t="str">
        <f>IF(VLOOKUP($A51,'3.คีย์เทอม1 mlp'!$A$9:$DY$58,105,FALSE)="","",VLOOKUP($A51,'3.คีย์เทอม1 mlp'!$A$9:$DY$58,105,FALSE))</f>
        <v/>
      </c>
      <c r="X51" s="107" t="str">
        <f>IF(VLOOKUP($A51,'3.คีย์เทอม1 mlp'!$A$9:$DY$58,107,FALSE)="","",VLOOKUP($A51,'3.คีย์เทอม1 mlp'!$A$9:$DY$58,107,FALSE))</f>
        <v/>
      </c>
      <c r="Y51" s="108" t="str">
        <f>IF(VLOOKUP($A51,'3.คีย์เทอม1 mlp'!$A$9:$DY$58,108,FALSE)="","",VLOOKUP($A51,'3.คีย์เทอม1 mlp'!$A$9:$DY$58,108,FALSE))</f>
        <v/>
      </c>
      <c r="Z51" s="92" t="str">
        <f>IF(VLOOKUP($A51,'3.คีย์เทอม1 mlp'!$A$9:$DY$58,109,FALSE)="","",VLOOKUP($A51,'3.คีย์เทอม1 mlp'!$A$9:$DY$58,109,FALSE))</f>
        <v/>
      </c>
    </row>
    <row r="52" spans="1:27" s="102" customFormat="1" ht="17.25" customHeight="1" x14ac:dyDescent="0.2">
      <c r="A52" s="139">
        <v>42</v>
      </c>
      <c r="B52" s="103" t="str">
        <f>IF('2.ชื่อนักเรียน'!C52="","",'2.ชื่อนักเรียน'!C52)</f>
        <v/>
      </c>
      <c r="C52" s="104" t="str">
        <f>IF('2.ชื่อนักเรียน'!D52="","",'2.ชื่อนักเรียน'!D52)</f>
        <v/>
      </c>
      <c r="D52" s="141" t="str">
        <f>IF(VLOOKUP($A52,'3.คีย์เทอม1 mlp'!$A$9:$DY$58,10,FALSE)="","",VLOOKUP($A52,'3.คีย์เทอม1 mlp'!$A$9:$DY$58,10,FALSE))</f>
        <v/>
      </c>
      <c r="E52" s="142" t="str">
        <f>IF(VLOOKUP($A52,'3.คีย์เทอม1 mlp'!$A$9:$DY$58,15,FALSE)="","",VLOOKUP($A52,'3.คีย์เทอม1 mlp'!$A$9:$DY$58,15,FALSE))</f>
        <v/>
      </c>
      <c r="F52" s="142" t="str">
        <f>IF(VLOOKUP($A52,'3.คีย์เทอม1 mlp'!$A$9:$DY$58,20,FALSE)="","",VLOOKUP($A52,'3.คีย์เทอม1 mlp'!$A$9:$DY$58,20,FALSE))</f>
        <v/>
      </c>
      <c r="G52" s="143" t="str">
        <f>IF(VLOOKUP($A52,'3.คีย์เทอม1 mlp'!$A$9:$DY$58,25,FALSE)="","",VLOOKUP($A52,'3.คีย์เทอม1 mlp'!$A$9:$DY$58,25,FALSE))</f>
        <v/>
      </c>
      <c r="H52" s="142" t="str">
        <f>IF(VLOOKUP($A52,'3.คีย์เทอม1 mlp'!$A$9:$DY$58,30,FALSE)="","",VLOOKUP($A52,'3.คีย์เทอม1 mlp'!$A$9:$DY$58,30,FALSE))</f>
        <v/>
      </c>
      <c r="I52" s="142" t="str">
        <f>IF(VLOOKUP($A52,'3.คีย์เทอม1 mlp'!$A$9:$DY$58,35,FALSE)="","",VLOOKUP($A52,'3.คีย์เทอม1 mlp'!$A$9:$DY$58,35,FALSE))</f>
        <v/>
      </c>
      <c r="J52" s="142" t="str">
        <f>IF(VLOOKUP($A52,'3.คีย์เทอม1 mlp'!$A$9:$DY$58,40,FALSE)="","",VLOOKUP($A52,'3.คีย์เทอม1 mlp'!$A$9:$DY$58,40,FALSE))</f>
        <v/>
      </c>
      <c r="K52" s="142" t="str">
        <f>IF(VLOOKUP($A52,'3.คีย์เทอม1 mlp'!$A$9:$DY$58,45,FALSE)="","",VLOOKUP($A52,'3.คีย์เทอม1 mlp'!$A$9:$DY$58,45,FALSE))</f>
        <v/>
      </c>
      <c r="L52" s="304" t="str">
        <f>IF(VLOOKUP($A52,'3.คีย์เทอม1 mlp'!$A$9:$DY$58,50,FALSE)="","",VLOOKUP($A52,'3.คีย์เทอม1 mlp'!$A$9:$DY$58,50,FALSE))</f>
        <v/>
      </c>
      <c r="M52" s="194" t="str">
        <f>IF(VLOOKUP($A52,'3.คีย์เทอม1 mlp'!$A$9:$DY$58,55,FALSE)="","",VLOOKUP($A52,'3.คีย์เทอม1 mlp'!$A$9:$DY$58,55,FALSE))</f>
        <v/>
      </c>
      <c r="N52" s="141" t="str">
        <f>IF(VLOOKUP($A52,'3.คีย์เทอม1 mlp'!$A$9:$DY$58,60,FALSE)="","",VLOOKUP($A52,'3.คีย์เทอม1 mlp'!$A$9:$DY$58,60,FALSE))</f>
        <v/>
      </c>
      <c r="O52" s="308" t="str">
        <f>IF(VLOOKUP($A52,'3.คีย์เทอม1 mlp'!$A$9:$DY$58,65,FALSE)="","",VLOOKUP($A52,'3.คีย์เทอม1 mlp'!$A$9:$DY$58,65,FALSE))</f>
        <v/>
      </c>
      <c r="P52" s="308" t="str">
        <f>IF(VLOOKUP($A52,'3.คีย์เทอม1 mlp'!$A$9:$DY$58,70,FALSE)="","",VLOOKUP($A52,'3.คีย์เทอม1 mlp'!$A$9:$DY$58,70,FALSE))</f>
        <v/>
      </c>
      <c r="Q52" s="308" t="str">
        <f>IF(VLOOKUP($A52,'3.คีย์เทอม1 mlp'!$A$9:$DY$58,75,FALSE)="","",VLOOKUP($A52,'3.คีย์เทอม1 mlp'!$A$9:$DY$58,75,FALSE))</f>
        <v/>
      </c>
      <c r="R52" s="308" t="str">
        <f>IF(VLOOKUP($A52,'3.คีย์เทอม1 mlp'!$A$9:$DY$58,80,FALSE)="","",VLOOKUP($A52,'3.คีย์เทอม1 mlp'!$A$9:$DY$58,80,FALSE))</f>
        <v/>
      </c>
      <c r="S52" s="121" t="str">
        <f>IF(VLOOKUP($A52,'3.คีย์เทอม1 mlp'!$A$9:$DY$58,85,FALSE)="","",VLOOKUP($A52,'3.คีย์เทอม1 mlp'!$A$9:$DY$58,85,FALSE))</f>
        <v/>
      </c>
      <c r="T52" s="121" t="str">
        <f>IF(VLOOKUP($A52,'3.คีย์เทอม1 mlp'!$A$9:$DY$58,90,FALSE)="","",VLOOKUP($A52,'3.คีย์เทอม1 mlp'!$A$9:$DY$58,90,FALSE))</f>
        <v/>
      </c>
      <c r="U52" s="121" t="str">
        <f>IF(VLOOKUP($A52,'3.คีย์เทอม1 mlp'!$A$9:$DY$58,95,FALSE)="","",VLOOKUP($A52,'3.คีย์เทอม1 mlp'!$A$9:$DY$58,95,FALSE))</f>
        <v/>
      </c>
      <c r="V52" s="121" t="str">
        <f>IF(VLOOKUP($A52,'3.คีย์เทอม1 mlp'!$A$9:$DY$58,100,FALSE)="","",VLOOKUP($A52,'3.คีย์เทอม1 mlp'!$A$9:$DY$58,100,FALSE))</f>
        <v/>
      </c>
      <c r="W52" s="188" t="str">
        <f>IF(VLOOKUP($A52,'3.คีย์เทอม1 mlp'!$A$9:$DY$58,105,FALSE)="","",VLOOKUP($A52,'3.คีย์เทอม1 mlp'!$A$9:$DY$58,105,FALSE))</f>
        <v/>
      </c>
      <c r="X52" s="107" t="str">
        <f>IF(VLOOKUP($A52,'3.คีย์เทอม1 mlp'!$A$9:$DY$58,107,FALSE)="","",VLOOKUP($A52,'3.คีย์เทอม1 mlp'!$A$9:$DY$58,107,FALSE))</f>
        <v/>
      </c>
      <c r="Y52" s="108" t="str">
        <f>IF(VLOOKUP($A52,'3.คีย์เทอม1 mlp'!$A$9:$DY$58,108,FALSE)="","",VLOOKUP($A52,'3.คีย์เทอม1 mlp'!$A$9:$DY$58,108,FALSE))</f>
        <v/>
      </c>
      <c r="Z52" s="92" t="str">
        <f>IF(VLOOKUP($A52,'3.คีย์เทอม1 mlp'!$A$9:$DY$58,109,FALSE)="","",VLOOKUP($A52,'3.คีย์เทอม1 mlp'!$A$9:$DY$58,109,FALSE))</f>
        <v/>
      </c>
    </row>
    <row r="53" spans="1:27" s="102" customFormat="1" ht="17.25" customHeight="1" x14ac:dyDescent="0.2">
      <c r="A53" s="139">
        <v>43</v>
      </c>
      <c r="B53" s="103" t="str">
        <f>IF('2.ชื่อนักเรียน'!C53="","",'2.ชื่อนักเรียน'!C53)</f>
        <v/>
      </c>
      <c r="C53" s="104" t="str">
        <f>IF('2.ชื่อนักเรียน'!D53="","",'2.ชื่อนักเรียน'!D53)</f>
        <v/>
      </c>
      <c r="D53" s="141" t="str">
        <f>IF(VLOOKUP($A53,'3.คีย์เทอม1 mlp'!$A$9:$DY$58,10,FALSE)="","",VLOOKUP($A53,'3.คีย์เทอม1 mlp'!$A$9:$DY$58,10,FALSE))</f>
        <v/>
      </c>
      <c r="E53" s="142" t="str">
        <f>IF(VLOOKUP($A53,'3.คีย์เทอม1 mlp'!$A$9:$DY$58,15,FALSE)="","",VLOOKUP($A53,'3.คีย์เทอม1 mlp'!$A$9:$DY$58,15,FALSE))</f>
        <v/>
      </c>
      <c r="F53" s="142" t="str">
        <f>IF(VLOOKUP($A53,'3.คีย์เทอม1 mlp'!$A$9:$DY$58,20,FALSE)="","",VLOOKUP($A53,'3.คีย์เทอม1 mlp'!$A$9:$DY$58,20,FALSE))</f>
        <v/>
      </c>
      <c r="G53" s="143" t="str">
        <f>IF(VLOOKUP($A53,'3.คีย์เทอม1 mlp'!$A$9:$DY$58,25,FALSE)="","",VLOOKUP($A53,'3.คีย์เทอม1 mlp'!$A$9:$DY$58,25,FALSE))</f>
        <v/>
      </c>
      <c r="H53" s="142" t="str">
        <f>IF(VLOOKUP($A53,'3.คีย์เทอม1 mlp'!$A$9:$DY$58,30,FALSE)="","",VLOOKUP($A53,'3.คีย์เทอม1 mlp'!$A$9:$DY$58,30,FALSE))</f>
        <v/>
      </c>
      <c r="I53" s="142" t="str">
        <f>IF(VLOOKUP($A53,'3.คีย์เทอม1 mlp'!$A$9:$DY$58,35,FALSE)="","",VLOOKUP($A53,'3.คีย์เทอม1 mlp'!$A$9:$DY$58,35,FALSE))</f>
        <v/>
      </c>
      <c r="J53" s="142" t="str">
        <f>IF(VLOOKUP($A53,'3.คีย์เทอม1 mlp'!$A$9:$DY$58,40,FALSE)="","",VLOOKUP($A53,'3.คีย์เทอม1 mlp'!$A$9:$DY$58,40,FALSE))</f>
        <v/>
      </c>
      <c r="K53" s="142" t="str">
        <f>IF(VLOOKUP($A53,'3.คีย์เทอม1 mlp'!$A$9:$DY$58,45,FALSE)="","",VLOOKUP($A53,'3.คีย์เทอม1 mlp'!$A$9:$DY$58,45,FALSE))</f>
        <v/>
      </c>
      <c r="L53" s="304" t="str">
        <f>IF(VLOOKUP($A53,'3.คีย์เทอม1 mlp'!$A$9:$DY$58,50,FALSE)="","",VLOOKUP($A53,'3.คีย์เทอม1 mlp'!$A$9:$DY$58,50,FALSE))</f>
        <v/>
      </c>
      <c r="M53" s="194" t="str">
        <f>IF(VLOOKUP($A53,'3.คีย์เทอม1 mlp'!$A$9:$DY$58,55,FALSE)="","",VLOOKUP($A53,'3.คีย์เทอม1 mlp'!$A$9:$DY$58,55,FALSE))</f>
        <v/>
      </c>
      <c r="N53" s="141" t="str">
        <f>IF(VLOOKUP($A53,'3.คีย์เทอม1 mlp'!$A$9:$DY$58,60,FALSE)="","",VLOOKUP($A53,'3.คีย์เทอม1 mlp'!$A$9:$DY$58,60,FALSE))</f>
        <v/>
      </c>
      <c r="O53" s="308" t="str">
        <f>IF(VLOOKUP($A53,'3.คีย์เทอม1 mlp'!$A$9:$DY$58,65,FALSE)="","",VLOOKUP($A53,'3.คีย์เทอม1 mlp'!$A$9:$DY$58,65,FALSE))</f>
        <v/>
      </c>
      <c r="P53" s="308" t="str">
        <f>IF(VLOOKUP($A53,'3.คีย์เทอม1 mlp'!$A$9:$DY$58,70,FALSE)="","",VLOOKUP($A53,'3.คีย์เทอม1 mlp'!$A$9:$DY$58,70,FALSE))</f>
        <v/>
      </c>
      <c r="Q53" s="308" t="str">
        <f>IF(VLOOKUP($A53,'3.คีย์เทอม1 mlp'!$A$9:$DY$58,75,FALSE)="","",VLOOKUP($A53,'3.คีย์เทอม1 mlp'!$A$9:$DY$58,75,FALSE))</f>
        <v/>
      </c>
      <c r="R53" s="308" t="str">
        <f>IF(VLOOKUP($A53,'3.คีย์เทอม1 mlp'!$A$9:$DY$58,80,FALSE)="","",VLOOKUP($A53,'3.คีย์เทอม1 mlp'!$A$9:$DY$58,80,FALSE))</f>
        <v/>
      </c>
      <c r="S53" s="121" t="str">
        <f>IF(VLOOKUP($A53,'3.คีย์เทอม1 mlp'!$A$9:$DY$58,85,FALSE)="","",VLOOKUP($A53,'3.คีย์เทอม1 mlp'!$A$9:$DY$58,85,FALSE))</f>
        <v/>
      </c>
      <c r="T53" s="121" t="str">
        <f>IF(VLOOKUP($A53,'3.คีย์เทอม1 mlp'!$A$9:$DY$58,90,FALSE)="","",VLOOKUP($A53,'3.คีย์เทอม1 mlp'!$A$9:$DY$58,90,FALSE))</f>
        <v/>
      </c>
      <c r="U53" s="121" t="str">
        <f>IF(VLOOKUP($A53,'3.คีย์เทอม1 mlp'!$A$9:$DY$58,95,FALSE)="","",VLOOKUP($A53,'3.คีย์เทอม1 mlp'!$A$9:$DY$58,95,FALSE))</f>
        <v/>
      </c>
      <c r="V53" s="121" t="str">
        <f>IF(VLOOKUP($A53,'3.คีย์เทอม1 mlp'!$A$9:$DY$58,100,FALSE)="","",VLOOKUP($A53,'3.คีย์เทอม1 mlp'!$A$9:$DY$58,100,FALSE))</f>
        <v/>
      </c>
      <c r="W53" s="188" t="str">
        <f>IF(VLOOKUP($A53,'3.คีย์เทอม1 mlp'!$A$9:$DY$58,105,FALSE)="","",VLOOKUP($A53,'3.คีย์เทอม1 mlp'!$A$9:$DY$58,105,FALSE))</f>
        <v/>
      </c>
      <c r="X53" s="107" t="str">
        <f>IF(VLOOKUP($A53,'3.คีย์เทอม1 mlp'!$A$9:$DY$58,107,FALSE)="","",VLOOKUP($A53,'3.คีย์เทอม1 mlp'!$A$9:$DY$58,107,FALSE))</f>
        <v/>
      </c>
      <c r="Y53" s="108" t="str">
        <f>IF(VLOOKUP($A53,'3.คีย์เทอม1 mlp'!$A$9:$DY$58,108,FALSE)="","",VLOOKUP($A53,'3.คีย์เทอม1 mlp'!$A$9:$DY$58,108,FALSE))</f>
        <v/>
      </c>
      <c r="Z53" s="92" t="str">
        <f>IF(VLOOKUP($A53,'3.คีย์เทอม1 mlp'!$A$9:$DY$58,109,FALSE)="","",VLOOKUP($A53,'3.คีย์เทอม1 mlp'!$A$9:$DY$58,109,FALSE))</f>
        <v/>
      </c>
    </row>
    <row r="54" spans="1:27" s="102" customFormat="1" ht="17.25" customHeight="1" x14ac:dyDescent="0.2">
      <c r="A54" s="139">
        <v>44</v>
      </c>
      <c r="B54" s="103" t="str">
        <f>IF('2.ชื่อนักเรียน'!C54="","",'2.ชื่อนักเรียน'!C54)</f>
        <v/>
      </c>
      <c r="C54" s="104" t="str">
        <f>IF('2.ชื่อนักเรียน'!D54="","",'2.ชื่อนักเรียน'!D54)</f>
        <v/>
      </c>
      <c r="D54" s="141" t="str">
        <f>IF(VLOOKUP($A54,'3.คีย์เทอม1 mlp'!$A$9:$DY$58,10,FALSE)="","",VLOOKUP($A54,'3.คีย์เทอม1 mlp'!$A$9:$DY$58,10,FALSE))</f>
        <v/>
      </c>
      <c r="E54" s="142" t="str">
        <f>IF(VLOOKUP($A54,'3.คีย์เทอม1 mlp'!$A$9:$DY$58,15,FALSE)="","",VLOOKUP($A54,'3.คีย์เทอม1 mlp'!$A$9:$DY$58,15,FALSE))</f>
        <v/>
      </c>
      <c r="F54" s="142" t="str">
        <f>IF(VLOOKUP($A54,'3.คีย์เทอม1 mlp'!$A$9:$DY$58,20,FALSE)="","",VLOOKUP($A54,'3.คีย์เทอม1 mlp'!$A$9:$DY$58,20,FALSE))</f>
        <v/>
      </c>
      <c r="G54" s="143" t="str">
        <f>IF(VLOOKUP($A54,'3.คีย์เทอม1 mlp'!$A$9:$DY$58,25,FALSE)="","",VLOOKUP($A54,'3.คีย์เทอม1 mlp'!$A$9:$DY$58,25,FALSE))</f>
        <v/>
      </c>
      <c r="H54" s="142" t="str">
        <f>IF(VLOOKUP($A54,'3.คีย์เทอม1 mlp'!$A$9:$DY$58,30,FALSE)="","",VLOOKUP($A54,'3.คีย์เทอม1 mlp'!$A$9:$DY$58,30,FALSE))</f>
        <v/>
      </c>
      <c r="I54" s="142" t="str">
        <f>IF(VLOOKUP($A54,'3.คีย์เทอม1 mlp'!$A$9:$DY$58,35,FALSE)="","",VLOOKUP($A54,'3.คีย์เทอม1 mlp'!$A$9:$DY$58,35,FALSE))</f>
        <v/>
      </c>
      <c r="J54" s="142" t="str">
        <f>IF(VLOOKUP($A54,'3.คีย์เทอม1 mlp'!$A$9:$DY$58,40,FALSE)="","",VLOOKUP($A54,'3.คีย์เทอม1 mlp'!$A$9:$DY$58,40,FALSE))</f>
        <v/>
      </c>
      <c r="K54" s="142" t="str">
        <f>IF(VLOOKUP($A54,'3.คีย์เทอม1 mlp'!$A$9:$DY$58,45,FALSE)="","",VLOOKUP($A54,'3.คีย์เทอม1 mlp'!$A$9:$DY$58,45,FALSE))</f>
        <v/>
      </c>
      <c r="L54" s="304" t="str">
        <f>IF(VLOOKUP($A54,'3.คีย์เทอม1 mlp'!$A$9:$DY$58,50,FALSE)="","",VLOOKUP($A54,'3.คีย์เทอม1 mlp'!$A$9:$DY$58,50,FALSE))</f>
        <v/>
      </c>
      <c r="M54" s="194" t="str">
        <f>IF(VLOOKUP($A54,'3.คีย์เทอม1 mlp'!$A$9:$DY$58,55,FALSE)="","",VLOOKUP($A54,'3.คีย์เทอม1 mlp'!$A$9:$DY$58,55,FALSE))</f>
        <v/>
      </c>
      <c r="N54" s="141" t="str">
        <f>IF(VLOOKUP($A54,'3.คีย์เทอม1 mlp'!$A$9:$DY$58,60,FALSE)="","",VLOOKUP($A54,'3.คีย์เทอม1 mlp'!$A$9:$DY$58,60,FALSE))</f>
        <v/>
      </c>
      <c r="O54" s="308" t="str">
        <f>IF(VLOOKUP($A54,'3.คีย์เทอม1 mlp'!$A$9:$DY$58,65,FALSE)="","",VLOOKUP($A54,'3.คีย์เทอม1 mlp'!$A$9:$DY$58,65,FALSE))</f>
        <v/>
      </c>
      <c r="P54" s="308" t="str">
        <f>IF(VLOOKUP($A54,'3.คีย์เทอม1 mlp'!$A$9:$DY$58,70,FALSE)="","",VLOOKUP($A54,'3.คีย์เทอม1 mlp'!$A$9:$DY$58,70,FALSE))</f>
        <v/>
      </c>
      <c r="Q54" s="308" t="str">
        <f>IF(VLOOKUP($A54,'3.คีย์เทอม1 mlp'!$A$9:$DY$58,75,FALSE)="","",VLOOKUP($A54,'3.คีย์เทอม1 mlp'!$A$9:$DY$58,75,FALSE))</f>
        <v/>
      </c>
      <c r="R54" s="308" t="str">
        <f>IF(VLOOKUP($A54,'3.คีย์เทอม1 mlp'!$A$9:$DY$58,80,FALSE)="","",VLOOKUP($A54,'3.คีย์เทอม1 mlp'!$A$9:$DY$58,80,FALSE))</f>
        <v/>
      </c>
      <c r="S54" s="121" t="str">
        <f>IF(VLOOKUP($A54,'3.คีย์เทอม1 mlp'!$A$9:$DY$58,85,FALSE)="","",VLOOKUP($A54,'3.คีย์เทอม1 mlp'!$A$9:$DY$58,85,FALSE))</f>
        <v/>
      </c>
      <c r="T54" s="121" t="str">
        <f>IF(VLOOKUP($A54,'3.คีย์เทอม1 mlp'!$A$9:$DY$58,90,FALSE)="","",VLOOKUP($A54,'3.คีย์เทอม1 mlp'!$A$9:$DY$58,90,FALSE))</f>
        <v/>
      </c>
      <c r="U54" s="121" t="str">
        <f>IF(VLOOKUP($A54,'3.คีย์เทอม1 mlp'!$A$9:$DY$58,95,FALSE)="","",VLOOKUP($A54,'3.คีย์เทอม1 mlp'!$A$9:$DY$58,95,FALSE))</f>
        <v/>
      </c>
      <c r="V54" s="121" t="str">
        <f>IF(VLOOKUP($A54,'3.คีย์เทอม1 mlp'!$A$9:$DY$58,100,FALSE)="","",VLOOKUP($A54,'3.คีย์เทอม1 mlp'!$A$9:$DY$58,100,FALSE))</f>
        <v/>
      </c>
      <c r="W54" s="188" t="str">
        <f>IF(VLOOKUP($A54,'3.คีย์เทอม1 mlp'!$A$9:$DY$58,105,FALSE)="","",VLOOKUP($A54,'3.คีย์เทอม1 mlp'!$A$9:$DY$58,105,FALSE))</f>
        <v/>
      </c>
      <c r="X54" s="107" t="str">
        <f>IF(VLOOKUP($A54,'3.คีย์เทอม1 mlp'!$A$9:$DY$58,107,FALSE)="","",VLOOKUP($A54,'3.คีย์เทอม1 mlp'!$A$9:$DY$58,107,FALSE))</f>
        <v/>
      </c>
      <c r="Y54" s="108" t="str">
        <f>IF(VLOOKUP($A54,'3.คีย์เทอม1 mlp'!$A$9:$DY$58,108,FALSE)="","",VLOOKUP($A54,'3.คีย์เทอม1 mlp'!$A$9:$DY$58,108,FALSE))</f>
        <v/>
      </c>
      <c r="Z54" s="92" t="str">
        <f>IF(VLOOKUP($A54,'3.คีย์เทอม1 mlp'!$A$9:$DY$58,109,FALSE)="","",VLOOKUP($A54,'3.คีย์เทอม1 mlp'!$A$9:$DY$58,109,FALSE))</f>
        <v/>
      </c>
    </row>
    <row r="55" spans="1:27" s="102" customFormat="1" ht="17.25" customHeight="1" thickBot="1" x14ac:dyDescent="0.25">
      <c r="A55" s="109">
        <v>45</v>
      </c>
      <c r="B55" s="103" t="str">
        <f>IF('2.ชื่อนักเรียน'!C55="","",'2.ชื่อนักเรียน'!C55)</f>
        <v/>
      </c>
      <c r="C55" s="104" t="str">
        <f>IF('2.ชื่อนักเรียน'!D55="","",'2.ชื่อนักเรียน'!D55)</f>
        <v/>
      </c>
      <c r="D55" s="141" t="str">
        <f>IF(VLOOKUP($A55,'3.คีย์เทอม1 mlp'!$A$9:$DY$58,10,FALSE)="","",VLOOKUP($A55,'3.คีย์เทอม1 mlp'!$A$9:$DY$58,10,FALSE))</f>
        <v/>
      </c>
      <c r="E55" s="142" t="str">
        <f>IF(VLOOKUP($A55,'3.คีย์เทอม1 mlp'!$A$9:$DY$58,15,FALSE)="","",VLOOKUP($A55,'3.คีย์เทอม1 mlp'!$A$9:$DY$58,15,FALSE))</f>
        <v/>
      </c>
      <c r="F55" s="142" t="str">
        <f>IF(VLOOKUP($A55,'3.คีย์เทอม1 mlp'!$A$9:$DY$58,20,FALSE)="","",VLOOKUP($A55,'3.คีย์เทอม1 mlp'!$A$9:$DY$58,20,FALSE))</f>
        <v/>
      </c>
      <c r="G55" s="143" t="str">
        <f>IF(VLOOKUP($A55,'3.คีย์เทอม1 mlp'!$A$9:$DY$58,25,FALSE)="","",VLOOKUP($A55,'3.คีย์เทอม1 mlp'!$A$9:$DY$58,25,FALSE))</f>
        <v/>
      </c>
      <c r="H55" s="142" t="str">
        <f>IF(VLOOKUP($A55,'3.คีย์เทอม1 mlp'!$A$9:$DY$58,30,FALSE)="","",VLOOKUP($A55,'3.คีย์เทอม1 mlp'!$A$9:$DY$58,30,FALSE))</f>
        <v/>
      </c>
      <c r="I55" s="142" t="str">
        <f>IF(VLOOKUP($A55,'3.คีย์เทอม1 mlp'!$A$9:$DY$58,35,FALSE)="","",VLOOKUP($A55,'3.คีย์เทอม1 mlp'!$A$9:$DY$58,35,FALSE))</f>
        <v/>
      </c>
      <c r="J55" s="142" t="str">
        <f>IF(VLOOKUP($A55,'3.คีย์เทอม1 mlp'!$A$9:$DY$58,40,FALSE)="","",VLOOKUP($A55,'3.คีย์เทอม1 mlp'!$A$9:$DY$58,40,FALSE))</f>
        <v/>
      </c>
      <c r="K55" s="142" t="str">
        <f>IF(VLOOKUP($A55,'3.คีย์เทอม1 mlp'!$A$9:$DY$58,45,FALSE)="","",VLOOKUP($A55,'3.คีย์เทอม1 mlp'!$A$9:$DY$58,45,FALSE))</f>
        <v/>
      </c>
      <c r="L55" s="304" t="str">
        <f>IF(VLOOKUP($A55,'3.คีย์เทอม1 mlp'!$A$9:$DY$58,50,FALSE)="","",VLOOKUP($A55,'3.คีย์เทอม1 mlp'!$A$9:$DY$58,50,FALSE))</f>
        <v/>
      </c>
      <c r="M55" s="194" t="str">
        <f>IF(VLOOKUP($A55,'3.คีย์เทอม1 mlp'!$A$9:$DY$58,55,FALSE)="","",VLOOKUP($A55,'3.คีย์เทอม1 mlp'!$A$9:$DY$58,55,FALSE))</f>
        <v/>
      </c>
      <c r="N55" s="141" t="str">
        <f>IF(VLOOKUP($A55,'3.คีย์เทอม1 mlp'!$A$9:$DY$58,60,FALSE)="","",VLOOKUP($A55,'3.คีย์เทอม1 mlp'!$A$9:$DY$58,60,FALSE))</f>
        <v/>
      </c>
      <c r="O55" s="308" t="str">
        <f>IF(VLOOKUP($A55,'3.คีย์เทอม1 mlp'!$A$9:$DY$58,65,FALSE)="","",VLOOKUP($A55,'3.คีย์เทอม1 mlp'!$A$9:$DY$58,65,FALSE))</f>
        <v/>
      </c>
      <c r="P55" s="308" t="str">
        <f>IF(VLOOKUP($A55,'3.คีย์เทอม1 mlp'!$A$9:$DY$58,70,FALSE)="","",VLOOKUP($A55,'3.คีย์เทอม1 mlp'!$A$9:$DY$58,70,FALSE))</f>
        <v/>
      </c>
      <c r="Q55" s="308" t="str">
        <f>IF(VLOOKUP($A55,'3.คีย์เทอม1 mlp'!$A$9:$DY$58,75,FALSE)="","",VLOOKUP($A55,'3.คีย์เทอม1 mlp'!$A$9:$DY$58,75,FALSE))</f>
        <v/>
      </c>
      <c r="R55" s="308" t="str">
        <f>IF(VLOOKUP($A55,'3.คีย์เทอม1 mlp'!$A$9:$DY$58,80,FALSE)="","",VLOOKUP($A55,'3.คีย์เทอม1 mlp'!$A$9:$DY$58,80,FALSE))</f>
        <v/>
      </c>
      <c r="S55" s="189" t="str">
        <f>IF(VLOOKUP($A55,'3.คีย์เทอม1 mlp'!$A$9:$DY$58,85,FALSE)="","",VLOOKUP($A55,'3.คีย์เทอม1 mlp'!$A$9:$DY$58,85,FALSE))</f>
        <v/>
      </c>
      <c r="T55" s="189" t="str">
        <f>IF(VLOOKUP($A55,'3.คีย์เทอม1 mlp'!$A$9:$DY$58,90,FALSE)="","",VLOOKUP($A55,'3.คีย์เทอม1 mlp'!$A$9:$DY$58,90,FALSE))</f>
        <v/>
      </c>
      <c r="U55" s="189" t="str">
        <f>IF(VLOOKUP($A55,'3.คีย์เทอม1 mlp'!$A$9:$DY$58,95,FALSE)="","",VLOOKUP($A55,'3.คีย์เทอม1 mlp'!$A$9:$DY$58,95,FALSE))</f>
        <v/>
      </c>
      <c r="V55" s="189" t="str">
        <f>IF(VLOOKUP($A55,'3.คีย์เทอม1 mlp'!$A$9:$DY$58,100,FALSE)="","",VLOOKUP($A55,'3.คีย์เทอม1 mlp'!$A$9:$DY$58,100,FALSE))</f>
        <v/>
      </c>
      <c r="W55" s="190" t="str">
        <f>IF(VLOOKUP($A55,'3.คีย์เทอม1 mlp'!$A$9:$DY$58,105,FALSE)="","",VLOOKUP($A55,'3.คีย์เทอม1 mlp'!$A$9:$DY$58,105,FALSE))</f>
        <v/>
      </c>
      <c r="X55" s="107" t="str">
        <f>IF(VLOOKUP($A55,'3.คีย์เทอม1 mlp'!$A$9:$DY$58,107,FALSE)="","",VLOOKUP($A55,'3.คีย์เทอม1 mlp'!$A$9:$DY$58,107,FALSE))</f>
        <v/>
      </c>
      <c r="Y55" s="108" t="str">
        <f>IF(VLOOKUP($A55,'3.คีย์เทอม1 mlp'!$A$9:$DY$58,108,FALSE)="","",VLOOKUP($A55,'3.คีย์เทอม1 mlp'!$A$9:$DY$58,108,FALSE))</f>
        <v/>
      </c>
      <c r="Z55" s="92" t="str">
        <f>IF(VLOOKUP($A55,'3.คีย์เทอม1 mlp'!$A$9:$DY$58,109,FALSE)="","",VLOOKUP($A55,'3.คีย์เทอม1 mlp'!$A$9:$DY$58,109,FALSE))</f>
        <v/>
      </c>
    </row>
    <row r="56" spans="1:27" s="102" customFormat="1" ht="17.25" customHeight="1" x14ac:dyDescent="0.2">
      <c r="A56" s="930" t="s">
        <v>5</v>
      </c>
      <c r="B56" s="931"/>
      <c r="C56" s="932"/>
      <c r="D56" s="585">
        <f>IF(SUM(D11:D55)=0,"",SUM(D11:D55))</f>
        <v>3193</v>
      </c>
      <c r="E56" s="585">
        <f t="shared" ref="E56:W56" si="1">IF(SUM(E11:E55)=0,"",SUM(E11:E55))</f>
        <v>2601</v>
      </c>
      <c r="F56" s="585">
        <f t="shared" si="1"/>
        <v>2815</v>
      </c>
      <c r="G56" s="585">
        <f t="shared" si="1"/>
        <v>2909</v>
      </c>
      <c r="H56" s="585">
        <f t="shared" si="1"/>
        <v>2972</v>
      </c>
      <c r="I56" s="585">
        <f t="shared" si="1"/>
        <v>3309</v>
      </c>
      <c r="J56" s="585">
        <f t="shared" si="1"/>
        <v>2977</v>
      </c>
      <c r="K56" s="585">
        <f t="shared" si="1"/>
        <v>2948</v>
      </c>
      <c r="L56" s="585">
        <f t="shared" si="1"/>
        <v>2680</v>
      </c>
      <c r="M56" s="586" t="str">
        <f>IF(SUM(M11:M55)=0,"",SUM(M11:M55))</f>
        <v/>
      </c>
      <c r="N56" s="587">
        <f>IF(SUM(N11:N55)=0,"",SUM(N11:N55))</f>
        <v>3106</v>
      </c>
      <c r="O56" s="588" t="str">
        <f t="shared" si="1"/>
        <v/>
      </c>
      <c r="P56" s="588" t="str">
        <f t="shared" si="1"/>
        <v/>
      </c>
      <c r="Q56" s="588" t="str">
        <f t="shared" si="1"/>
        <v/>
      </c>
      <c r="R56" s="588" t="str">
        <f t="shared" si="1"/>
        <v/>
      </c>
      <c r="S56" s="588" t="str">
        <f t="shared" si="1"/>
        <v/>
      </c>
      <c r="T56" s="588" t="str">
        <f t="shared" si="1"/>
        <v/>
      </c>
      <c r="U56" s="588" t="str">
        <f t="shared" si="1"/>
        <v/>
      </c>
      <c r="V56" s="588" t="str">
        <f t="shared" si="1"/>
        <v/>
      </c>
      <c r="W56" s="589" t="str">
        <f t="shared" si="1"/>
        <v/>
      </c>
      <c r="X56" s="590">
        <f>IF(SUM(X11:X55)=0,"",SUM(X11:X55))</f>
        <v>29510</v>
      </c>
      <c r="Y56" s="110"/>
      <c r="Z56" s="111"/>
    </row>
    <row r="57" spans="1:27" s="102" customFormat="1" ht="17.25" customHeight="1" x14ac:dyDescent="0.2">
      <c r="A57" s="933" t="s">
        <v>83</v>
      </c>
      <c r="B57" s="783"/>
      <c r="C57" s="934"/>
      <c r="D57" s="591">
        <f>IF(D56="","",MIN(D11:D55))</f>
        <v>76</v>
      </c>
      <c r="E57" s="591">
        <f t="shared" ref="E57:M57" si="2">IF(E56="","",MIN(E11:E55))</f>
        <v>57</v>
      </c>
      <c r="F57" s="591">
        <f t="shared" si="2"/>
        <v>68</v>
      </c>
      <c r="G57" s="591">
        <f t="shared" si="2"/>
        <v>65</v>
      </c>
      <c r="H57" s="591">
        <f t="shared" si="2"/>
        <v>70</v>
      </c>
      <c r="I57" s="591">
        <f t="shared" si="2"/>
        <v>86</v>
      </c>
      <c r="J57" s="591">
        <f t="shared" si="2"/>
        <v>75</v>
      </c>
      <c r="K57" s="591">
        <f t="shared" si="2"/>
        <v>71</v>
      </c>
      <c r="L57" s="591">
        <f t="shared" si="2"/>
        <v>60</v>
      </c>
      <c r="M57" s="592" t="str">
        <f t="shared" si="2"/>
        <v/>
      </c>
      <c r="N57" s="593">
        <f>IF(N56="","",MIN(N11:N55))</f>
        <v>59</v>
      </c>
      <c r="O57" s="594" t="str">
        <f t="shared" ref="O57:W57" si="3">IF(O56="","",MIN(O11:O55))</f>
        <v/>
      </c>
      <c r="P57" s="594" t="str">
        <f t="shared" si="3"/>
        <v/>
      </c>
      <c r="Q57" s="594" t="str">
        <f t="shared" si="3"/>
        <v/>
      </c>
      <c r="R57" s="594" t="str">
        <f t="shared" si="3"/>
        <v/>
      </c>
      <c r="S57" s="594" t="str">
        <f t="shared" si="3"/>
        <v/>
      </c>
      <c r="T57" s="594" t="str">
        <f t="shared" si="3"/>
        <v/>
      </c>
      <c r="U57" s="594" t="str">
        <f t="shared" si="3"/>
        <v/>
      </c>
      <c r="V57" s="594" t="str">
        <f t="shared" si="3"/>
        <v/>
      </c>
      <c r="W57" s="595" t="str">
        <f t="shared" si="3"/>
        <v/>
      </c>
      <c r="X57" s="596">
        <f>IF(X56="","",MIN(X11:X55))</f>
        <v>708</v>
      </c>
      <c r="Y57" s="112"/>
      <c r="Z57" s="113"/>
    </row>
    <row r="58" spans="1:27" s="102" customFormat="1" ht="17.25" customHeight="1" x14ac:dyDescent="0.2">
      <c r="A58" s="933" t="s">
        <v>84</v>
      </c>
      <c r="B58" s="783"/>
      <c r="C58" s="934"/>
      <c r="D58" s="591">
        <f>IF(D56="","",MAX(D11:D55))</f>
        <v>100</v>
      </c>
      <c r="E58" s="591">
        <f t="shared" ref="E58:L58" si="4">IF(E56="","",MAX(E11:E55))</f>
        <v>95</v>
      </c>
      <c r="F58" s="591">
        <f t="shared" si="4"/>
        <v>92</v>
      </c>
      <c r="G58" s="591">
        <f t="shared" si="4"/>
        <v>96</v>
      </c>
      <c r="H58" s="591">
        <f t="shared" si="4"/>
        <v>97</v>
      </c>
      <c r="I58" s="591">
        <f t="shared" si="4"/>
        <v>98</v>
      </c>
      <c r="J58" s="591">
        <f t="shared" si="4"/>
        <v>88</v>
      </c>
      <c r="K58" s="591">
        <f t="shared" si="4"/>
        <v>92</v>
      </c>
      <c r="L58" s="591">
        <f t="shared" si="4"/>
        <v>100</v>
      </c>
      <c r="M58" s="592" t="str">
        <f>IF(M56="","",MAX(M11:M55))</f>
        <v/>
      </c>
      <c r="N58" s="593">
        <f>IF(N56="","",MAX(N11:N55))</f>
        <v>100</v>
      </c>
      <c r="O58" s="594" t="str">
        <f t="shared" ref="O58:W58" si="5">IF(O56="","",MAX(O11:O55))</f>
        <v/>
      </c>
      <c r="P58" s="594" t="str">
        <f t="shared" si="5"/>
        <v/>
      </c>
      <c r="Q58" s="594" t="str">
        <f t="shared" si="5"/>
        <v/>
      </c>
      <c r="R58" s="594" t="str">
        <f t="shared" si="5"/>
        <v/>
      </c>
      <c r="S58" s="594" t="str">
        <f t="shared" si="5"/>
        <v/>
      </c>
      <c r="T58" s="594" t="str">
        <f t="shared" si="5"/>
        <v/>
      </c>
      <c r="U58" s="594" t="str">
        <f t="shared" si="5"/>
        <v/>
      </c>
      <c r="V58" s="594" t="str">
        <f t="shared" si="5"/>
        <v/>
      </c>
      <c r="W58" s="595" t="str">
        <f t="shared" si="5"/>
        <v/>
      </c>
      <c r="X58" s="597">
        <f>IF(X56="","",MAX(X11:X55))</f>
        <v>915</v>
      </c>
      <c r="Y58" s="112"/>
      <c r="Z58" s="113"/>
    </row>
    <row r="59" spans="1:27" s="102" customFormat="1" ht="17.25" customHeight="1" x14ac:dyDescent="0.2">
      <c r="A59" s="933" t="s">
        <v>85</v>
      </c>
      <c r="B59" s="783"/>
      <c r="C59" s="934"/>
      <c r="D59" s="591">
        <f>IF(D56="","",AVERAGE(D11:D55))</f>
        <v>88.694444444444443</v>
      </c>
      <c r="E59" s="598">
        <f t="shared" ref="E59:W59" si="6">IF(E56="","",AVERAGE(E11:E55))</f>
        <v>72.25</v>
      </c>
      <c r="F59" s="598">
        <f t="shared" si="6"/>
        <v>78.194444444444443</v>
      </c>
      <c r="G59" s="594">
        <f t="shared" si="6"/>
        <v>80.805555555555557</v>
      </c>
      <c r="H59" s="598">
        <f t="shared" si="6"/>
        <v>82.555555555555557</v>
      </c>
      <c r="I59" s="598">
        <f t="shared" si="6"/>
        <v>91.916666666666671</v>
      </c>
      <c r="J59" s="598">
        <f t="shared" si="6"/>
        <v>82.694444444444443</v>
      </c>
      <c r="K59" s="598">
        <f t="shared" si="6"/>
        <v>81.888888888888886</v>
      </c>
      <c r="L59" s="598">
        <f t="shared" si="6"/>
        <v>74.444444444444443</v>
      </c>
      <c r="M59" s="599" t="str">
        <f t="shared" si="6"/>
        <v/>
      </c>
      <c r="N59" s="593">
        <f>IF(N56="","",AVERAGE(N11:N55))</f>
        <v>86.277777777777771</v>
      </c>
      <c r="O59" s="594" t="str">
        <f t="shared" si="6"/>
        <v/>
      </c>
      <c r="P59" s="594" t="str">
        <f t="shared" si="6"/>
        <v/>
      </c>
      <c r="Q59" s="594" t="str">
        <f t="shared" si="6"/>
        <v/>
      </c>
      <c r="R59" s="594" t="str">
        <f t="shared" si="6"/>
        <v/>
      </c>
      <c r="S59" s="594" t="str">
        <f t="shared" si="6"/>
        <v/>
      </c>
      <c r="T59" s="594" t="str">
        <f t="shared" si="6"/>
        <v/>
      </c>
      <c r="U59" s="594" t="str">
        <f t="shared" si="6"/>
        <v/>
      </c>
      <c r="V59" s="594" t="str">
        <f t="shared" si="6"/>
        <v/>
      </c>
      <c r="W59" s="595" t="str">
        <f t="shared" si="6"/>
        <v/>
      </c>
      <c r="X59" s="596">
        <f>IF(X56="","",AVERAGE(X11:X55))</f>
        <v>819.72222222222217</v>
      </c>
      <c r="Y59" s="112"/>
      <c r="Z59" s="113"/>
    </row>
    <row r="60" spans="1:27" s="116" customFormat="1" ht="17.25" customHeight="1" thickBot="1" x14ac:dyDescent="0.25">
      <c r="A60" s="935" t="s">
        <v>86</v>
      </c>
      <c r="B60" s="936"/>
      <c r="C60" s="937"/>
      <c r="D60" s="600" t="e">
        <f>IF(D56="","",(D59*100)/D10)</f>
        <v>#VALUE!</v>
      </c>
      <c r="E60" s="601" t="e">
        <f t="shared" ref="E60:X60" si="7">IF(E56="","",(E59*100)/E10)</f>
        <v>#VALUE!</v>
      </c>
      <c r="F60" s="601" t="e">
        <f t="shared" si="7"/>
        <v>#VALUE!</v>
      </c>
      <c r="G60" s="601" t="e">
        <f t="shared" si="7"/>
        <v>#VALUE!</v>
      </c>
      <c r="H60" s="601" t="e">
        <f t="shared" si="7"/>
        <v>#VALUE!</v>
      </c>
      <c r="I60" s="601" t="e">
        <f t="shared" si="7"/>
        <v>#VALUE!</v>
      </c>
      <c r="J60" s="602" t="e">
        <f t="shared" si="7"/>
        <v>#VALUE!</v>
      </c>
      <c r="K60" s="602" t="e">
        <f t="shared" si="7"/>
        <v>#VALUE!</v>
      </c>
      <c r="L60" s="602" t="e">
        <f t="shared" si="7"/>
        <v>#VALUE!</v>
      </c>
      <c r="M60" s="603" t="str">
        <f t="shared" si="7"/>
        <v/>
      </c>
      <c r="N60" s="604" t="e">
        <f>IF(N56="","",(N59*100)/N10)</f>
        <v>#VALUE!</v>
      </c>
      <c r="O60" s="601" t="str">
        <f t="shared" si="7"/>
        <v/>
      </c>
      <c r="P60" s="601" t="str">
        <f t="shared" si="7"/>
        <v/>
      </c>
      <c r="Q60" s="601" t="str">
        <f t="shared" si="7"/>
        <v/>
      </c>
      <c r="R60" s="601" t="str">
        <f t="shared" si="7"/>
        <v/>
      </c>
      <c r="S60" s="601" t="str">
        <f t="shared" si="7"/>
        <v/>
      </c>
      <c r="T60" s="601" t="str">
        <f t="shared" si="7"/>
        <v/>
      </c>
      <c r="U60" s="605" t="str">
        <f t="shared" si="7"/>
        <v/>
      </c>
      <c r="V60" s="605" t="str">
        <f t="shared" si="7"/>
        <v/>
      </c>
      <c r="W60" s="606" t="str">
        <f t="shared" si="7"/>
        <v/>
      </c>
      <c r="X60" s="607">
        <f t="shared" si="7"/>
        <v>81.972222222222214</v>
      </c>
      <c r="Y60" s="114"/>
      <c r="Z60" s="115"/>
    </row>
    <row r="61" spans="1:27" s="116" customFormat="1" ht="17.25" customHeight="1" x14ac:dyDescent="0.2">
      <c r="A61" s="144"/>
      <c r="B61" s="144"/>
      <c r="C61" s="144"/>
      <c r="D61" s="144"/>
      <c r="E61" s="144"/>
      <c r="F61" s="144"/>
      <c r="G61" s="144"/>
      <c r="H61" s="144"/>
      <c r="I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</row>
    <row r="62" spans="1:27" s="116" customFormat="1" ht="17.25" customHeight="1" x14ac:dyDescent="0.3">
      <c r="A62" s="144"/>
      <c r="B62" s="929" t="s">
        <v>468</v>
      </c>
      <c r="C62" s="929"/>
      <c r="D62" s="929"/>
      <c r="E62" s="355"/>
      <c r="F62" s="355"/>
      <c r="G62" s="355"/>
      <c r="H62" s="355"/>
      <c r="I62" s="355"/>
      <c r="J62" s="928" t="s">
        <v>468</v>
      </c>
      <c r="K62" s="928"/>
      <c r="L62" s="928"/>
      <c r="M62" s="928"/>
      <c r="N62" s="928"/>
      <c r="O62" s="145"/>
      <c r="P62" s="145"/>
      <c r="Q62" s="145"/>
      <c r="R62" s="145"/>
      <c r="S62" s="145"/>
      <c r="T62" s="928" t="s">
        <v>468</v>
      </c>
      <c r="U62" s="928"/>
      <c r="V62" s="928"/>
      <c r="W62" s="928"/>
      <c r="X62" s="928"/>
      <c r="Y62" s="928"/>
      <c r="Z62" s="928"/>
      <c r="AA62" s="145"/>
    </row>
    <row r="63" spans="1:27" s="116" customFormat="1" ht="17.25" customHeight="1" x14ac:dyDescent="0.3">
      <c r="A63" s="144"/>
      <c r="B63" s="929" t="str">
        <f>IF('01.ข้อมูลเบื้องต้น'!$K$4="","(………………………………….)",CONCATENATE("(",'01.ข้อมูลเบื้องต้น'!$K$4,")"))</f>
        <v>(………………………………….)</v>
      </c>
      <c r="C63" s="929"/>
      <c r="D63" s="929"/>
      <c r="E63" s="355"/>
      <c r="F63" s="355"/>
      <c r="G63" s="355"/>
      <c r="H63" s="355"/>
      <c r="I63" s="355"/>
      <c r="J63" s="928" t="str">
        <f>IF('01.ข้อมูลเบื้องต้น'!$K$6="","(………………………………….)",CONCATENATE("(",'01.ข้อมูลเบื้องต้น'!$K$6,")"))</f>
        <v>(นางสาวภัทรกรรณ  เสมศึกสาม)</v>
      </c>
      <c r="K63" s="928"/>
      <c r="L63" s="928"/>
      <c r="M63" s="928"/>
      <c r="N63" s="928"/>
      <c r="O63" s="276"/>
      <c r="P63" s="276"/>
      <c r="Q63" s="276"/>
      <c r="R63" s="276"/>
      <c r="S63" s="145"/>
      <c r="T63" s="928" t="str">
        <f>IF('01.ข้อมูลเบื้องต้น'!$K$10="","(………………………………….)",CONCATENATE("(",'01.ข้อมูลเบื้องต้น'!$K$10,")"))</f>
        <v>(นายอัศวิน  คงเพ็ชรศักดิ์)</v>
      </c>
      <c r="U63" s="928"/>
      <c r="V63" s="928"/>
      <c r="W63" s="928"/>
      <c r="X63" s="928"/>
      <c r="Y63" s="928"/>
      <c r="Z63" s="928"/>
      <c r="AA63" s="145"/>
    </row>
    <row r="64" spans="1:27" s="117" customFormat="1" ht="17.25" customHeight="1" x14ac:dyDescent="0.3">
      <c r="A64" s="144"/>
      <c r="B64" s="929" t="s">
        <v>7</v>
      </c>
      <c r="C64" s="929"/>
      <c r="D64" s="929"/>
      <c r="E64" s="355"/>
      <c r="F64" s="355"/>
      <c r="G64" s="355"/>
      <c r="H64" s="355"/>
      <c r="I64" s="355"/>
      <c r="J64" s="928" t="s">
        <v>470</v>
      </c>
      <c r="K64" s="928"/>
      <c r="L64" s="928"/>
      <c r="M64" s="928"/>
      <c r="N64" s="928"/>
      <c r="O64" s="277"/>
      <c r="P64" s="277"/>
      <c r="Q64" s="277"/>
      <c r="R64" s="277"/>
      <c r="S64" s="84"/>
      <c r="T64" s="928" t="str">
        <f>IF('01.ข้อมูลเบื้องต้น'!$K$10='01.ข้อมูลเบื้องต้น'!$K$8,"รองผู้อำนวยการสถานศึกษา","ผู้อำนวยการสถานศึกษา")</f>
        <v>ผู้อำนวยการสถานศึกษา</v>
      </c>
      <c r="U64" s="928"/>
      <c r="V64" s="928"/>
      <c r="W64" s="928"/>
      <c r="X64" s="928"/>
      <c r="Y64" s="928"/>
      <c r="Z64" s="928"/>
      <c r="AA64" s="84"/>
    </row>
    <row r="65" spans="1:26" s="117" customFormat="1" ht="16.5" customHeight="1" x14ac:dyDescent="0.2">
      <c r="A65" s="144"/>
      <c r="B65" s="118"/>
      <c r="C65" s="118"/>
      <c r="D65" s="144"/>
      <c r="E65" s="144"/>
      <c r="N65" s="144"/>
      <c r="O65" s="144"/>
      <c r="P65" s="144"/>
      <c r="Q65" s="144"/>
      <c r="R65" s="144"/>
      <c r="S65" s="144"/>
      <c r="T65" s="938" t="str">
        <f>IF('01.ข้อมูลเบื้องต้น'!$K$10='01.ข้อมูลเบื้องต้น'!$K$8,"รักษาราชการแทนผู้อำนวยการสถานศึกษา","")</f>
        <v/>
      </c>
      <c r="U65" s="938"/>
      <c r="V65" s="938"/>
      <c r="W65" s="938"/>
      <c r="X65" s="938"/>
      <c r="Y65" s="938"/>
      <c r="Z65" s="938"/>
    </row>
    <row r="66" spans="1:26" s="117" customFormat="1" ht="16.5" customHeight="1" x14ac:dyDescent="0.2">
      <c r="A66" s="144"/>
      <c r="B66" s="118"/>
      <c r="C66" s="118"/>
      <c r="D66" s="144"/>
      <c r="E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</row>
    <row r="67" spans="1:26" s="117" customFormat="1" ht="16.5" customHeight="1" x14ac:dyDescent="0.2">
      <c r="A67" s="144"/>
      <c r="B67" s="118"/>
      <c r="C67" s="118"/>
      <c r="D67" s="144"/>
      <c r="E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</row>
    <row r="68" spans="1:26" ht="16.5" customHeight="1" x14ac:dyDescent="0.35">
      <c r="A68" s="144"/>
      <c r="B68" s="118"/>
      <c r="C68" s="118"/>
      <c r="D68" s="119"/>
      <c r="E68" s="119"/>
      <c r="N68" s="119"/>
      <c r="O68" s="119"/>
      <c r="P68" s="119"/>
      <c r="Q68" s="119"/>
      <c r="R68" s="119"/>
      <c r="S68" s="119"/>
      <c r="T68" s="119"/>
      <c r="U68" s="119"/>
      <c r="V68" s="119"/>
      <c r="W68" s="119"/>
      <c r="X68" s="119"/>
    </row>
    <row r="69" spans="1:26" ht="16.5" customHeight="1" x14ac:dyDescent="0.35">
      <c r="A69" s="144"/>
      <c r="B69" s="118"/>
      <c r="C69" s="118"/>
      <c r="D69" s="119"/>
      <c r="E69" s="119"/>
      <c r="N69" s="119"/>
      <c r="O69" s="119"/>
      <c r="P69" s="119"/>
      <c r="Q69" s="119"/>
      <c r="R69" s="119"/>
      <c r="S69" s="119"/>
      <c r="T69" s="119"/>
      <c r="U69" s="119"/>
      <c r="V69" s="119"/>
      <c r="W69" s="119"/>
      <c r="X69" s="119"/>
    </row>
    <row r="70" spans="1:26" ht="12.75" customHeight="1" x14ac:dyDescent="0.35">
      <c r="A70" s="144"/>
      <c r="B70" s="118"/>
      <c r="C70" s="118"/>
      <c r="D70" s="144"/>
      <c r="E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</row>
  </sheetData>
  <mergeCells count="26">
    <mergeCell ref="B64:D64"/>
    <mergeCell ref="J64:N64"/>
    <mergeCell ref="T64:Z64"/>
    <mergeCell ref="T65:Z65"/>
    <mergeCell ref="B62:D62"/>
    <mergeCell ref="J62:N62"/>
    <mergeCell ref="T62:Z62"/>
    <mergeCell ref="B63:D63"/>
    <mergeCell ref="J63:N63"/>
    <mergeCell ref="T63:Z63"/>
    <mergeCell ref="AB11:AL13"/>
    <mergeCell ref="A56:C56"/>
    <mergeCell ref="A57:C57"/>
    <mergeCell ref="A58:C58"/>
    <mergeCell ref="A59:C59"/>
    <mergeCell ref="A60:C60"/>
    <mergeCell ref="A1:Z1"/>
    <mergeCell ref="A2:Z2"/>
    <mergeCell ref="A3:Z3"/>
    <mergeCell ref="A7:A10"/>
    <mergeCell ref="B7:C10"/>
    <mergeCell ref="D7:M7"/>
    <mergeCell ref="N7:W7"/>
    <mergeCell ref="X7:X9"/>
    <mergeCell ref="Y7:Y10"/>
    <mergeCell ref="Z7:Z10"/>
  </mergeCells>
  <printOptions horizontalCentered="1" verticalCentered="1"/>
  <pageMargins left="0.23622047244094491" right="0.23622047244094491" top="0.39370078740157483" bottom="0.39370078740157483" header="0.31496062992125984" footer="0.31496062992125984"/>
  <pageSetup paperSize="5" scale="68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0C834E-EFEA-47D3-8222-6BA0B3BBEC60}">
  <sheetPr>
    <tabColor rgb="FF7030A0"/>
  </sheetPr>
  <dimension ref="A1:BT67"/>
  <sheetViews>
    <sheetView view="pageBreakPreview" topLeftCell="A3" zoomScale="86" zoomScaleSheetLayoutView="86" workbookViewId="0">
      <pane xSplit="3" ySplit="7" topLeftCell="D10" activePane="bottomRight" state="frozen"/>
      <selection activeCell="V60" sqref="U52:V60"/>
      <selection pane="topRight" activeCell="V60" sqref="U52:V60"/>
      <selection pane="bottomLeft" activeCell="V60" sqref="U52:V60"/>
      <selection pane="bottomRight" activeCell="V60" sqref="U52:V60"/>
    </sheetView>
  </sheetViews>
  <sheetFormatPr defaultColWidth="9.28515625" defaultRowHeight="21" x14ac:dyDescent="0.35"/>
  <cols>
    <col min="1" max="1" width="3.5703125" style="14" customWidth="1"/>
    <col min="2" max="2" width="10.42578125" style="14" customWidth="1"/>
    <col min="3" max="3" width="8.5703125" style="14" customWidth="1"/>
    <col min="4" max="4" width="3.5703125" style="14" customWidth="1"/>
    <col min="5" max="5" width="3.42578125" style="14" customWidth="1"/>
    <col min="6" max="6" width="3.5703125" style="16" customWidth="1"/>
    <col min="7" max="7" width="3.42578125" style="14" customWidth="1"/>
    <col min="8" max="8" width="3.5703125" style="14" customWidth="1"/>
    <col min="9" max="11" width="3.42578125" style="14" customWidth="1"/>
    <col min="12" max="12" width="3.5703125" style="14" customWidth="1"/>
    <col min="13" max="13" width="3.42578125" style="14" customWidth="1"/>
    <col min="14" max="14" width="3.5703125" style="14" customWidth="1"/>
    <col min="15" max="15" width="3.42578125" style="14" customWidth="1"/>
    <col min="16" max="16" width="3.5703125" style="14" customWidth="1"/>
    <col min="17" max="17" width="3.42578125" style="14" customWidth="1"/>
    <col min="18" max="18" width="3.5703125" style="14" customWidth="1"/>
    <col min="19" max="21" width="3.42578125" style="14" customWidth="1"/>
    <col min="22" max="22" width="3.5703125" style="14" customWidth="1"/>
    <col min="23" max="23" width="3.42578125" style="14" customWidth="1"/>
    <col min="24" max="24" width="4.7109375" style="14" hidden="1" customWidth="1"/>
    <col min="25" max="55" width="4.7109375" style="16" hidden="1" customWidth="1"/>
    <col min="56" max="56" width="4.7109375" style="14" hidden="1" customWidth="1"/>
    <col min="57" max="57" width="5" style="14" hidden="1" customWidth="1"/>
    <col min="58" max="72" width="6.28515625" style="14" customWidth="1"/>
    <col min="73" max="16384" width="9.28515625" style="14"/>
  </cols>
  <sheetData>
    <row r="1" spans="1:72" s="13" customFormat="1" ht="24.75" customHeight="1" x14ac:dyDescent="0.3">
      <c r="A1" s="958"/>
      <c r="B1" s="958"/>
      <c r="C1" s="958"/>
      <c r="D1" s="958"/>
      <c r="E1" s="958"/>
      <c r="F1" s="958"/>
      <c r="G1" s="958"/>
      <c r="H1" s="958"/>
      <c r="I1" s="958"/>
      <c r="J1" s="958"/>
      <c r="K1" s="958"/>
      <c r="L1" s="958"/>
      <c r="M1" s="958"/>
      <c r="N1" s="958"/>
      <c r="O1" s="958"/>
      <c r="P1" s="958"/>
      <c r="Q1" s="958"/>
      <c r="R1" s="958"/>
      <c r="S1" s="958"/>
      <c r="T1" s="958"/>
      <c r="U1" s="958"/>
      <c r="V1" s="958"/>
      <c r="W1" s="958"/>
      <c r="X1" s="339"/>
      <c r="Y1" s="963"/>
      <c r="Z1" s="963"/>
      <c r="AA1" s="963"/>
      <c r="AB1" s="963"/>
      <c r="AC1" s="963"/>
      <c r="AD1" s="963"/>
      <c r="AE1" s="963"/>
      <c r="AF1" s="963"/>
      <c r="AG1" s="963"/>
      <c r="AH1" s="963"/>
      <c r="AI1" s="963"/>
      <c r="AJ1" s="963"/>
      <c r="AK1" s="963"/>
      <c r="AL1" s="963"/>
      <c r="AM1" s="963"/>
      <c r="AN1" s="963"/>
      <c r="AO1" s="963"/>
      <c r="AP1" s="963"/>
      <c r="AQ1" s="963"/>
      <c r="AR1" s="963"/>
      <c r="AS1" s="963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72" s="13" customFormat="1" ht="24.75" customHeight="1" x14ac:dyDescent="0.3">
      <c r="F2" s="371"/>
      <c r="N2" s="31"/>
      <c r="O2" s="31"/>
      <c r="P2" s="31"/>
      <c r="Q2" s="31"/>
      <c r="R2" s="31"/>
      <c r="S2" s="31"/>
      <c r="T2" s="31"/>
      <c r="U2" s="31"/>
      <c r="V2" s="31"/>
      <c r="W2" s="31"/>
    </row>
    <row r="3" spans="1:72" s="13" customFormat="1" ht="21.75" customHeight="1" x14ac:dyDescent="0.3">
      <c r="A3" s="958" t="str">
        <f>CONCATENATE("Summary of Grades:  ",'01.ข้อมูลเบื้องต้น'!$W$2)</f>
        <v>Summary of Grades:  2023</v>
      </c>
      <c r="B3" s="958"/>
      <c r="C3" s="958"/>
      <c r="D3" s="958"/>
      <c r="E3" s="958"/>
      <c r="F3" s="958"/>
      <c r="G3" s="958"/>
      <c r="H3" s="958"/>
      <c r="I3" s="958"/>
      <c r="J3" s="958"/>
      <c r="K3" s="958"/>
      <c r="L3" s="958"/>
      <c r="M3" s="958"/>
      <c r="N3" s="958"/>
      <c r="O3" s="958"/>
      <c r="P3" s="958"/>
      <c r="Q3" s="958"/>
      <c r="R3" s="958"/>
      <c r="S3" s="958"/>
      <c r="T3" s="958"/>
      <c r="U3" s="958"/>
      <c r="V3" s="958"/>
      <c r="W3" s="958"/>
      <c r="X3" s="339"/>
      <c r="Y3" s="963" t="s">
        <v>61</v>
      </c>
      <c r="Z3" s="963"/>
      <c r="AA3" s="963"/>
      <c r="AB3" s="963"/>
      <c r="AC3" s="963"/>
      <c r="AD3" s="963"/>
      <c r="AE3" s="963"/>
      <c r="AF3" s="963"/>
      <c r="AG3" s="963"/>
      <c r="AH3" s="963"/>
      <c r="AI3" s="963"/>
      <c r="AJ3" s="963"/>
      <c r="AK3" s="963"/>
      <c r="AL3" s="963"/>
      <c r="AM3" s="963"/>
      <c r="AN3" s="963"/>
      <c r="AO3" s="963"/>
      <c r="AP3" s="963"/>
      <c r="AQ3" s="963"/>
      <c r="AR3" s="963"/>
      <c r="AS3" s="963"/>
      <c r="AT3" s="31"/>
      <c r="AU3" s="31"/>
      <c r="AV3" s="31"/>
      <c r="AW3" s="31"/>
      <c r="AX3" s="31"/>
      <c r="AY3" s="31"/>
      <c r="AZ3" s="31"/>
      <c r="BA3" s="31"/>
      <c r="BB3" s="31"/>
      <c r="BC3" s="31"/>
    </row>
    <row r="4" spans="1:72" s="13" customFormat="1" ht="21.75" customHeight="1" x14ac:dyDescent="0.3">
      <c r="A4" s="958" t="s">
        <v>683</v>
      </c>
      <c r="B4" s="958"/>
      <c r="C4" s="958"/>
      <c r="D4" s="958"/>
      <c r="E4" s="958"/>
      <c r="F4" s="958"/>
      <c r="G4" s="958"/>
      <c r="H4" s="958"/>
      <c r="I4" s="958"/>
      <c r="J4" s="958"/>
      <c r="K4" s="958"/>
      <c r="L4" s="958"/>
      <c r="M4" s="958"/>
      <c r="N4" s="958"/>
      <c r="O4" s="958"/>
      <c r="P4" s="958"/>
      <c r="Q4" s="958"/>
      <c r="R4" s="958"/>
      <c r="S4" s="958"/>
      <c r="T4" s="958"/>
      <c r="U4" s="958"/>
      <c r="V4" s="958"/>
      <c r="W4" s="958"/>
      <c r="X4" s="339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</row>
    <row r="5" spans="1:72" s="13" customFormat="1" ht="21.75" customHeight="1" x14ac:dyDescent="0.3">
      <c r="A5" s="958" t="str">
        <f>IF(B10="","Grade........................................................",CONCATENATE("Grade ",'01.ข้อมูลเบื้องต้น'!$T$2))</f>
        <v>Grade........................................................</v>
      </c>
      <c r="B5" s="958"/>
      <c r="C5" s="958"/>
      <c r="D5" s="958"/>
      <c r="E5" s="958"/>
      <c r="F5" s="958"/>
      <c r="G5" s="958"/>
      <c r="H5" s="958"/>
      <c r="I5" s="958"/>
      <c r="J5" s="958"/>
      <c r="K5" s="958"/>
      <c r="L5" s="958"/>
      <c r="M5" s="958"/>
      <c r="N5" s="958"/>
      <c r="O5" s="958"/>
      <c r="P5" s="958"/>
      <c r="Q5" s="958"/>
      <c r="R5" s="958"/>
      <c r="S5" s="958"/>
      <c r="T5" s="958"/>
      <c r="U5" s="958"/>
      <c r="V5" s="958"/>
      <c r="W5" s="958"/>
      <c r="X5" s="339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</row>
    <row r="6" spans="1:72" ht="12.75" customHeight="1" thickBot="1" x14ac:dyDescent="0.4">
      <c r="X6" s="16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</row>
    <row r="7" spans="1:72" s="15" customFormat="1" ht="21.75" customHeight="1" x14ac:dyDescent="0.35">
      <c r="A7" s="1011" t="s">
        <v>805</v>
      </c>
      <c r="B7" s="1014" t="s">
        <v>674</v>
      </c>
      <c r="C7" s="1015"/>
      <c r="D7" s="1302" t="s">
        <v>654</v>
      </c>
      <c r="E7" s="1303"/>
      <c r="F7" s="1303"/>
      <c r="G7" s="1303"/>
      <c r="H7" s="1303"/>
      <c r="I7" s="1303"/>
      <c r="J7" s="1303"/>
      <c r="K7" s="1303"/>
      <c r="L7" s="1303"/>
      <c r="M7" s="1303"/>
      <c r="N7" s="1302" t="s">
        <v>655</v>
      </c>
      <c r="O7" s="1303"/>
      <c r="P7" s="1303"/>
      <c r="Q7" s="1303"/>
      <c r="R7" s="1303"/>
      <c r="S7" s="1303"/>
      <c r="T7" s="1303"/>
      <c r="U7" s="1303"/>
      <c r="V7" s="1303"/>
      <c r="W7" s="1304"/>
      <c r="X7" s="390"/>
      <c r="Y7" s="964" t="s">
        <v>2</v>
      </c>
      <c r="Z7" s="964"/>
      <c r="AA7" s="965"/>
      <c r="AB7" s="965"/>
      <c r="AC7" s="965"/>
      <c r="AD7" s="965"/>
      <c r="AE7" s="965"/>
      <c r="AF7" s="965"/>
      <c r="AG7" s="965"/>
      <c r="AH7" s="965"/>
      <c r="AI7" s="965"/>
      <c r="AJ7" s="965"/>
      <c r="AK7" s="965"/>
      <c r="AL7" s="965"/>
      <c r="AM7" s="965"/>
      <c r="AN7" s="965"/>
      <c r="AO7" s="965"/>
      <c r="AP7" s="966"/>
      <c r="AQ7" s="967"/>
      <c r="AR7" s="947" t="s">
        <v>3</v>
      </c>
      <c r="AS7" s="947"/>
      <c r="AT7" s="947"/>
      <c r="AU7" s="947"/>
      <c r="AV7" s="947"/>
      <c r="AW7" s="947"/>
      <c r="AX7" s="947"/>
      <c r="AY7" s="947"/>
      <c r="AZ7" s="947"/>
      <c r="BA7" s="947"/>
      <c r="BB7" s="947"/>
      <c r="BC7" s="948"/>
      <c r="BF7" s="1305" t="s">
        <v>835</v>
      </c>
      <c r="BG7" s="1306"/>
      <c r="BH7" s="1306"/>
      <c r="BI7" s="1306"/>
      <c r="BJ7" s="1306"/>
      <c r="BK7" s="1306"/>
      <c r="BL7" s="1306"/>
      <c r="BM7" s="1306"/>
      <c r="BN7" s="1306"/>
      <c r="BO7" s="1306"/>
      <c r="BP7" s="1306"/>
      <c r="BQ7" s="1306"/>
      <c r="BR7" s="1306"/>
      <c r="BS7" s="1306"/>
      <c r="BT7" s="1307"/>
    </row>
    <row r="8" spans="1:72" ht="73.5" customHeight="1" x14ac:dyDescent="0.35">
      <c r="A8" s="1012"/>
      <c r="B8" s="1016"/>
      <c r="C8" s="1017"/>
      <c r="D8" s="949" t="str">
        <f>IF('01.ข้อมูลเบื้องต้น'!C36="","",'01.ข้อมูลเบื้องต้น'!C36)</f>
        <v/>
      </c>
      <c r="E8" s="950"/>
      <c r="F8" s="950" t="str">
        <f>IF('01.ข้อมูลเบื้องต้น'!C37="","",'01.ข้อมูลเบื้องต้น'!C37)</f>
        <v/>
      </c>
      <c r="G8" s="950"/>
      <c r="H8" s="950" t="str">
        <f>IF('01.ข้อมูลเบื้องต้น'!C38="","",'01.ข้อมูลเบื้องต้น'!C38)</f>
        <v/>
      </c>
      <c r="I8" s="950"/>
      <c r="J8" s="993" t="str">
        <f>IF('01.ข้อมูลเบื้องต้น'!C39="","",'01.ข้อมูลเบื้องต้น'!C39)</f>
        <v/>
      </c>
      <c r="K8" s="1010"/>
      <c r="L8" s="950" t="str">
        <f>IF('01.ข้อมูลเบื้องต้น'!C40="","",'01.ข้อมูลเบื้องต้น'!C40)</f>
        <v/>
      </c>
      <c r="M8" s="993"/>
      <c r="N8" s="949" t="str">
        <f>IF('01.ข้อมูลเบื้องต้น'!C36="","",'01.ข้อมูลเบื้องต้น'!C36)</f>
        <v/>
      </c>
      <c r="O8" s="950"/>
      <c r="P8" s="950" t="str">
        <f>IF('01.ข้อมูลเบื้องต้น'!C37="","",'01.ข้อมูลเบื้องต้น'!C37)</f>
        <v/>
      </c>
      <c r="Q8" s="950"/>
      <c r="R8" s="950" t="str">
        <f>IF('01.ข้อมูลเบื้องต้น'!C38="","",'01.ข้อมูลเบื้องต้น'!C38)</f>
        <v/>
      </c>
      <c r="S8" s="950"/>
      <c r="T8" s="993" t="str">
        <f>IF('01.ข้อมูลเบื้องต้น'!C39="","",'01.ข้อมูลเบื้องต้น'!C39)</f>
        <v/>
      </c>
      <c r="U8" s="1010"/>
      <c r="V8" s="950" t="str">
        <f>IF('01.ข้อมูลเบื้องต้น'!C40="","",'01.ข้อมูลเบื้องต้น'!C40)</f>
        <v/>
      </c>
      <c r="W8" s="951"/>
      <c r="X8" s="949" t="str">
        <f>IF('01.ข้อมูลเบื้องต้น'!$C8="","",'01.ข้อมูลเบื้องต้น'!$C8)</f>
        <v/>
      </c>
      <c r="Y8" s="950"/>
      <c r="Z8" s="950" t="str">
        <f>IF('01.ข้อมูลเบื้องต้น'!$C9="","",'01.ข้อมูลเบื้องต้น'!$C9)</f>
        <v/>
      </c>
      <c r="AA8" s="950"/>
      <c r="AB8" s="950" t="str">
        <f>IF('01.ข้อมูลเบื้องต้น'!$C10="","",'01.ข้อมูลเบื้องต้น'!$C10)</f>
        <v/>
      </c>
      <c r="AC8" s="950"/>
      <c r="AD8" s="950" t="str">
        <f>IF('01.ข้อมูลเบื้องต้น'!$C11="","",'01.ข้อมูลเบื้องต้น'!$C11)</f>
        <v/>
      </c>
      <c r="AE8" s="950"/>
      <c r="AF8" s="950" t="str">
        <f>IF('01.ข้อมูลเบื้องต้น'!$C12="","",'01.ข้อมูลเบื้องต้น'!$C12)</f>
        <v/>
      </c>
      <c r="AG8" s="950"/>
      <c r="AH8" s="950" t="str">
        <f>IF('01.ข้อมูลเบื้องต้น'!$C13="","",'01.ข้อมูลเบื้องต้น'!$C13)</f>
        <v/>
      </c>
      <c r="AI8" s="950"/>
      <c r="AJ8" s="950" t="str">
        <f>IF('01.ข้อมูลเบื้องต้น'!$C14="","",'01.ข้อมูลเบื้องต้น'!$C14)</f>
        <v/>
      </c>
      <c r="AK8" s="950"/>
      <c r="AL8" s="950" t="str">
        <f>IF('01.ข้อมูลเบื้องต้น'!$C15="","",'01.ข้อมูลเบื้องต้น'!$C15)</f>
        <v/>
      </c>
      <c r="AM8" s="950"/>
      <c r="AN8" s="950" t="str">
        <f>IF('01.ข้อมูลเบื้องต้น'!$C16="","",'01.ข้อมูลเบื้องต้น'!$C16)</f>
        <v/>
      </c>
      <c r="AO8" s="950"/>
      <c r="AP8" s="950" t="str">
        <f>IF('01.ข้อมูลเบื้องต้น'!$C17="","",'01.ข้อมูลเบื้องต้น'!$C17)</f>
        <v/>
      </c>
      <c r="AQ8" s="951"/>
      <c r="AR8" s="1010" t="str">
        <f>IF('01.ข้อมูลเบื้องต้น'!C19="","",IF('01.ข้อมูลเบื้องต้น'!F19="SBMLD","SBMLD",'01.ข้อมูลเบื้องต้น'!C19))</f>
        <v/>
      </c>
      <c r="AS8" s="950"/>
      <c r="AT8" s="950" t="str">
        <f>IF('01.ข้อมูลเบื้องต้น'!C20="","",IF(AR8="SBMLD","",IF('01.ข้อมูลเบื้องต้น'!F20="SBMLD","SBMLD",'01.ข้อมูลเบื้องต้น'!C20)))</f>
        <v/>
      </c>
      <c r="AU8" s="950"/>
      <c r="AV8" s="950" t="str">
        <f>IF('01.ข้อมูลเบื้องต้น'!C21="","",IF(AT8="SBMLD","",IF('01.ข้อมูลเบื้องต้น'!F21="SBMLD","SBMLD",'01.ข้อมูลเบื้องต้น'!C21)))</f>
        <v/>
      </c>
      <c r="AW8" s="950"/>
      <c r="AX8" s="950" t="str">
        <f>IF('01.ข้อมูลเบื้องต้น'!C22="","",IF(AV8="SBMLD","",IF('01.ข้อมูลเบื้องต้น'!F22="SBMLD","SBMLD",'01.ข้อมูลเบื้องต้น'!C22)))</f>
        <v/>
      </c>
      <c r="AY8" s="950"/>
      <c r="AZ8" s="950" t="str">
        <f>IF('01.ข้อมูลเบื้องต้น'!C23="","",IF(AX8="SBMLD","",IF(AX8="","",IF('01.ข้อมูลเบื้องต้น'!F23="SBMLD","SBMLD",'01.ข้อมูลเบื้องต้น'!C23))))</f>
        <v/>
      </c>
      <c r="BA8" s="950"/>
      <c r="BB8" s="950" t="str">
        <f>IF('01.ข้อมูลเบื้องต้น'!C24="","",IF(AZ8="SBMLD","",IF(AZ8="","",IF('01.ข้อมูลเบื้องต้น'!F24="SBMLD","SBMLD",'01.ข้อมูลเบื้องต้น'!C24))))</f>
        <v/>
      </c>
      <c r="BC8" s="950"/>
      <c r="BD8" s="959" t="s">
        <v>11</v>
      </c>
      <c r="BF8" s="950" t="str">
        <f>IF('01.ข้อมูลเบื้องต้น'!C36="","",'01.ข้อมูลเบื้องต้น'!C36)</f>
        <v/>
      </c>
      <c r="BG8" s="950"/>
      <c r="BH8" s="950"/>
      <c r="BI8" s="950" t="str">
        <f>IF('01.ข้อมูลเบื้องต้น'!C37="","",'01.ข้อมูลเบื้องต้น'!C37)</f>
        <v/>
      </c>
      <c r="BJ8" s="950"/>
      <c r="BK8" s="950"/>
      <c r="BL8" s="950" t="str">
        <f>IF('01.ข้อมูลเบื้องต้น'!C38="","",'01.ข้อมูลเบื้องต้น'!C38)</f>
        <v/>
      </c>
      <c r="BM8" s="950"/>
      <c r="BN8" s="950"/>
      <c r="BO8" s="1308" t="str">
        <f>IF('01.ข้อมูลเบื้องต้น'!C39="","",'01.ข้อมูลเบื้องต้น'!C39)</f>
        <v/>
      </c>
      <c r="BP8" s="1308"/>
      <c r="BQ8" s="1308"/>
      <c r="BR8" s="950" t="str">
        <f>IF('01.ข้อมูลเบื้องต้น'!C40="","",'01.ข้อมูลเบื้องต้น'!C40)</f>
        <v/>
      </c>
      <c r="BS8" s="950"/>
      <c r="BT8" s="950"/>
    </row>
    <row r="9" spans="1:72" s="16" customFormat="1" ht="16.5" customHeight="1" thickBot="1" x14ac:dyDescent="0.3">
      <c r="A9" s="1013"/>
      <c r="B9" s="1018"/>
      <c r="C9" s="1019"/>
      <c r="D9" s="368" t="str">
        <f>IF(D8="","",100)</f>
        <v/>
      </c>
      <c r="E9" s="209" t="str">
        <f>IF(D8="","",'01.ข้อมูลเบื้องต้น'!D36)</f>
        <v/>
      </c>
      <c r="F9" s="374" t="str">
        <f>IF(F8="","",100)</f>
        <v/>
      </c>
      <c r="G9" s="209" t="str">
        <f>IF(F8="","",'01.ข้อมูลเบื้องต้น'!D37)</f>
        <v/>
      </c>
      <c r="H9" s="374" t="str">
        <f>IF(H8="","",100)</f>
        <v/>
      </c>
      <c r="I9" s="209" t="str">
        <f>IF(H8="","",'01.ข้อมูลเบื้องต้น'!D38)</f>
        <v/>
      </c>
      <c r="J9" s="209" t="str">
        <f>IF(J8="","",100)</f>
        <v/>
      </c>
      <c r="K9" s="209" t="str">
        <f>IF(J8="","",'01.ข้อมูลเบื้องต้น'!D39)</f>
        <v/>
      </c>
      <c r="L9" s="374" t="str">
        <f>IF(L8="","",100)</f>
        <v/>
      </c>
      <c r="M9" s="369" t="str">
        <f>IF(L8="","",'01.ข้อมูลเบื้องต้น'!D40)</f>
        <v/>
      </c>
      <c r="N9" s="368" t="str">
        <f>IF(N8="","",100)</f>
        <v/>
      </c>
      <c r="O9" s="209" t="str">
        <f>IF(N8="","",'01.ข้อมูลเบื้องต้น'!D36)</f>
        <v/>
      </c>
      <c r="P9" s="374" t="str">
        <f>IF(P8="","",100)</f>
        <v/>
      </c>
      <c r="Q9" s="209" t="str">
        <f>IF(P8="","",'01.ข้อมูลเบื้องต้น'!D37)</f>
        <v/>
      </c>
      <c r="R9" s="374" t="str">
        <f>IF(R8="","",100)</f>
        <v/>
      </c>
      <c r="S9" s="209" t="str">
        <f>IF(R8="","",'01.ข้อมูลเบื้องต้น'!D38)</f>
        <v/>
      </c>
      <c r="T9" s="209" t="str">
        <f>IF(T8="","",100)</f>
        <v/>
      </c>
      <c r="U9" s="209" t="str">
        <f>IF(T8="","",'01.ข้อมูลเบื้องต้น'!D39)</f>
        <v/>
      </c>
      <c r="V9" s="374" t="str">
        <f>IF(V8="","",100)</f>
        <v/>
      </c>
      <c r="W9" s="370" t="str">
        <f>IF(V8="","",'01.ข้อมูลเบื้องต้น'!D40)</f>
        <v/>
      </c>
      <c r="X9" s="391" t="str">
        <f>IF(X8="","",100)</f>
        <v/>
      </c>
      <c r="Y9" s="386" t="str">
        <f>IF('01.ข้อมูลเบื้องต้น'!$D8="","",'01.ข้อมูลเบื้องต้น'!$D8)</f>
        <v/>
      </c>
      <c r="Z9" s="388" t="str">
        <f>IF(Z8="","",100)</f>
        <v/>
      </c>
      <c r="AA9" s="386" t="str">
        <f>IF('01.ข้อมูลเบื้องต้น'!$D9="","",'01.ข้อมูลเบื้องต้น'!$D9)</f>
        <v/>
      </c>
      <c r="AB9" s="388" t="str">
        <f>IF(AB8="","",100)</f>
        <v/>
      </c>
      <c r="AC9" s="386" t="str">
        <f>IF('01.ข้อมูลเบื้องต้น'!$D10="","",'01.ข้อมูลเบื้องต้น'!$D10)</f>
        <v/>
      </c>
      <c r="AD9" s="388" t="str">
        <f>IF(AD8="","",100)</f>
        <v/>
      </c>
      <c r="AE9" s="386" t="str">
        <f>IF('01.ข้อมูลเบื้องต้น'!$D11="","",'01.ข้อมูลเบื้องต้น'!$D11)</f>
        <v/>
      </c>
      <c r="AF9" s="388" t="str">
        <f>IF(AF8="","",100)</f>
        <v/>
      </c>
      <c r="AG9" s="386" t="str">
        <f>IF('01.ข้อมูลเบื้องต้น'!$D12="","",'01.ข้อมูลเบื้องต้น'!$D12)</f>
        <v/>
      </c>
      <c r="AH9" s="388" t="str">
        <f>IF(AH8="","",100)</f>
        <v/>
      </c>
      <c r="AI9" s="386" t="str">
        <f>IF('01.ข้อมูลเบื้องต้น'!$D13="","",'01.ข้อมูลเบื้องต้น'!$D13)</f>
        <v/>
      </c>
      <c r="AJ9" s="388" t="str">
        <f>IF(AJ8="","",100)</f>
        <v/>
      </c>
      <c r="AK9" s="386" t="str">
        <f>IF('01.ข้อมูลเบื้องต้น'!$D14="","",'01.ข้อมูลเบื้องต้น'!$D14)</f>
        <v/>
      </c>
      <c r="AL9" s="388" t="str">
        <f>IF(AL8="","",100)</f>
        <v/>
      </c>
      <c r="AM9" s="386" t="str">
        <f>IF('01.ข้อมูลเบื้องต้น'!$D15="","",'01.ข้อมูลเบื้องต้น'!$D15)</f>
        <v/>
      </c>
      <c r="AN9" s="388" t="str">
        <f>IF(AN8="","",100)</f>
        <v/>
      </c>
      <c r="AO9" s="386" t="str">
        <f>IF('01.ข้อมูลเบื้องต้น'!$D16="","",'01.ข้อมูลเบื้องต้น'!$D16)</f>
        <v/>
      </c>
      <c r="AP9" s="388" t="str">
        <f>IF(AP8="","",100)</f>
        <v/>
      </c>
      <c r="AQ9" s="387" t="str">
        <f>IF('01.ข้อมูลเบื้องต้น'!$D17="","",'01.ข้อมูลเบื้องต้น'!$D17)</f>
        <v/>
      </c>
      <c r="AR9" s="389" t="str">
        <f>IF(AR8="","",100)</f>
        <v/>
      </c>
      <c r="AS9" s="386" t="str">
        <f>IF('01.ข้อมูลเบื้องต้น'!$D19="","",'01.ข้อมูลเบื้องต้น'!$D19)</f>
        <v/>
      </c>
      <c r="AT9" s="388" t="str">
        <f>IF(AT8="","",100)</f>
        <v/>
      </c>
      <c r="AU9" s="386" t="str">
        <f>IF('01.ข้อมูลเบื้องต้น'!$D20="","",'01.ข้อมูลเบื้องต้น'!$D20)</f>
        <v/>
      </c>
      <c r="AV9" s="388" t="str">
        <f>IF(AV8="","",100)</f>
        <v/>
      </c>
      <c r="AW9" s="386" t="str">
        <f>IF('01.ข้อมูลเบื้องต้น'!$D21="","",IF(AV8="","",'01.ข้อมูลเบื้องต้น'!$D21))</f>
        <v/>
      </c>
      <c r="AX9" s="388" t="str">
        <f>IF(AX8="","",100)</f>
        <v/>
      </c>
      <c r="AY9" s="386" t="str">
        <f>IF('01.ข้อมูลเบื้องต้น'!$D22="","",IF(AX8="","",'01.ข้อมูลเบื้องต้น'!$D22))</f>
        <v/>
      </c>
      <c r="AZ9" s="388" t="str">
        <f>IF(AZ8="","",100)</f>
        <v/>
      </c>
      <c r="BA9" s="386" t="str">
        <f>IF('01.ข้อมูลเบื้องต้น'!$D23="","",IF(AZ8="","",'01.ข้อมูลเบื้องต้น'!$D23))</f>
        <v/>
      </c>
      <c r="BB9" s="388" t="str">
        <f>IF(BB8="","",100)</f>
        <v/>
      </c>
      <c r="BC9" s="386" t="str">
        <f>IF('01.ข้อมูลเบื้องต้น'!$D24="","",IF(BB8="","",'01.ข้อมูลเบื้องต้น'!$D24))</f>
        <v/>
      </c>
      <c r="BD9" s="959"/>
      <c r="BF9" s="561">
        <v>200</v>
      </c>
      <c r="BG9" s="556">
        <v>100</v>
      </c>
      <c r="BH9" s="556" t="s">
        <v>652</v>
      </c>
      <c r="BI9" s="557">
        <v>200</v>
      </c>
      <c r="BJ9" s="557">
        <v>100</v>
      </c>
      <c r="BK9" s="556" t="s">
        <v>652</v>
      </c>
      <c r="BL9" s="556">
        <v>200</v>
      </c>
      <c r="BM9" s="556">
        <v>100</v>
      </c>
      <c r="BN9" s="556" t="s">
        <v>652</v>
      </c>
      <c r="BO9" s="556">
        <v>200</v>
      </c>
      <c r="BP9" s="556">
        <v>100</v>
      </c>
      <c r="BQ9" s="556" t="s">
        <v>652</v>
      </c>
      <c r="BR9" s="556">
        <v>200</v>
      </c>
      <c r="BS9" s="556">
        <v>100</v>
      </c>
      <c r="BT9" s="556" t="s">
        <v>652</v>
      </c>
    </row>
    <row r="10" spans="1:72" s="17" customFormat="1" ht="16.5" customHeight="1" x14ac:dyDescent="0.2">
      <c r="A10" s="365">
        <v>1</v>
      </c>
      <c r="B10" s="366" t="str">
        <f>IF('2.ชื่อนักเรียน'!$AG11="","",'2.ชื่อนักเรียน'!$AG11)</f>
        <v/>
      </c>
      <c r="C10" s="367" t="str">
        <f>IF('2.ชื่อนักเรียน'!$AH11="","",'2.ชื่อนักเรียน'!$AH11)</f>
        <v/>
      </c>
      <c r="D10" s="545">
        <v>59</v>
      </c>
      <c r="E10" s="546" t="str">
        <f>IF(D$8="","",IF('2.ชื่อนักเรียน'!$R11="ร","ร",IF('2.ชื่อนักเรียน'!$R11="มส","",IF(D10="","",IF(D10&gt;=80,4,IF(D10&gt;=75,3.5,IF(D10&gt;=70,3,IF(D10&gt;=65,2.5,IF(D10&gt;=60,2,IF(D10&gt;=55,1.5,IF(D10&gt;=50,1,0)))))))))))</f>
        <v/>
      </c>
      <c r="F10" s="544">
        <v>93</v>
      </c>
      <c r="G10" s="206" t="str">
        <f>IF(F$8="","",IF('2.ชื่อนักเรียน'!$R11="ร","ร",IF('2.ชื่อนักเรียน'!$R11="มส","",IF(F10="","",IF(F10&gt;=80,4,IF(F10&gt;=75,3.5,IF(F10&gt;=70,3,IF(F10&gt;=65,2.5,IF(F10&gt;=60,2,IF(F10&gt;=55,1.5,IF(F10&gt;=50,1,0)))))))))))</f>
        <v/>
      </c>
      <c r="H10" s="418">
        <v>82</v>
      </c>
      <c r="I10" s="206" t="str">
        <f>IF(H$8="","",IF('2.ชื่อนักเรียน'!$R11="ร","ร",IF('2.ชื่อนักเรียน'!$R11="มส","",IF(H10="","",IF(H10&gt;=80,4,IF(H10&gt;=75,3.5,IF(H10&gt;=70,3,IF(H10&gt;=65,2.5,IF(H10&gt;=60,2,IF(H10&gt;=55,1.5,IF(H10&gt;=50,1,0)))))))))))</f>
        <v/>
      </c>
      <c r="J10" s="547">
        <v>73</v>
      </c>
      <c r="K10" s="206" t="str">
        <f>IF(J$8="","",IF('2.ชื่อนักเรียน'!$R11="ร","ร",IF('2.ชื่อนักเรียน'!$R11="มส","",IF(J10="","",IF(J10&gt;=80,4,IF(J10&gt;=75,3.5,IF(J10&gt;=70,3,IF(J10&gt;=65,2.5,IF(J10&gt;=60,2,IF(J10&gt;=55,1.5,IF(J10&gt;=50,1,0)))))))))))</f>
        <v/>
      </c>
      <c r="L10" s="418">
        <v>68</v>
      </c>
      <c r="M10" s="330" t="str">
        <f>IF(L$8="","",IF('2.ชื่อนักเรียน'!$R11="ร","ร",IF('2.ชื่อนักเรียน'!$R11="มส","",IF(L10="","",IF(L10&gt;=80,4,IF(L10&gt;=75,3.5,IF(L10&gt;=70,3,IF(L10&gt;=65,2.5,IF(L10&gt;=60,2,IF(L10&gt;=55,1.5,IF(L10&gt;=50,1,0)))))))))))</f>
        <v/>
      </c>
      <c r="N10" s="562">
        <v>91</v>
      </c>
      <c r="O10" s="206" t="str">
        <f>IF(N$8="","",IF('2.ชื่อนักเรียน'!$R11="ร","ร",IF('2.ชื่อนักเรียน'!$R11="มส","",IF(N10="","",IF(N10&gt;=80,4,IF(N10&gt;=75,3.5,IF(N10&gt;=70,3,IF(N10&gt;=65,2.5,IF(N10&gt;=60,2,IF(N10&gt;=55,1.5,IF(N10&gt;=50,1,0)))))))))))</f>
        <v/>
      </c>
      <c r="P10" s="418">
        <v>89</v>
      </c>
      <c r="Q10" s="206" t="str">
        <f>IF(P$8="","",IF('2.ชื่อนักเรียน'!$R11="ร","ร",IF('2.ชื่อนักเรียน'!$R11="มส","",IF(P10="","",IF(P10&gt;=80,4,IF(P10&gt;=75,3.5,IF(P10&gt;=70,3,IF(P10&gt;=65,2.5,IF(P10&gt;=60,2,IF(P10&gt;=55,1.5,IF(P10&gt;=50,1,0)))))))))))</f>
        <v/>
      </c>
      <c r="R10" s="418">
        <v>71</v>
      </c>
      <c r="S10" s="206" t="str">
        <f>IF(R$8="","",IF('2.ชื่อนักเรียน'!$R11="ร","ร",IF('2.ชื่อนักเรียน'!$R11="มส","",IF(R10="","",IF(R10&gt;=80,4,IF(R10&gt;=75,3.5,IF(R10&gt;=70,3,IF(R10&gt;=65,2.5,IF(R10&gt;=60,2,IF(R10&gt;=55,1.5,IF(R10&gt;=50,1,0)))))))))))</f>
        <v/>
      </c>
      <c r="T10" s="547">
        <v>65</v>
      </c>
      <c r="U10" s="206" t="str">
        <f>IF(T$8="","",IF('2.ชื่อนักเรียน'!$R11="ร","ร",IF('2.ชื่อนักเรียน'!$R11="มส","",IF(T10="","",IF(T10&gt;=80,4,IF(T10&gt;=75,3.5,IF(T10&gt;=70,3,IF(T10&gt;=65,2.5,IF(T10&gt;=60,2,IF(T10&gt;=55,1.5,IF(T10&gt;=50,1,0)))))))))))</f>
        <v/>
      </c>
      <c r="V10" s="418">
        <v>89</v>
      </c>
      <c r="W10" s="178" t="str">
        <f>IF(V$8="","",IF('2.ชื่อนักเรียน'!$R11="ร","ร",IF('2.ชื่อนักเรียน'!$R11="มส","",IF(V10="","",IF(V10&gt;=80,4,IF(V10&gt;=75,3.5,IF(V10&gt;=70,3,IF(V10&gt;=65,2.5,IF(V10&gt;=60,2,IF(V10&gt;=55,1.5,IF(V10&gt;=50,1,0)))))))))))</f>
        <v/>
      </c>
      <c r="X10" s="392">
        <f t="shared" ref="X10:X54" si="0">IF(D10="","",D10)</f>
        <v>59</v>
      </c>
      <c r="Y10" s="380" t="str">
        <f t="shared" ref="Y10:Y54" si="1">IF(E10="","",E10*E$9)</f>
        <v/>
      </c>
      <c r="Z10" s="383">
        <f t="shared" ref="Z10:Z54" si="2">IF(F10="","",F10)</f>
        <v>93</v>
      </c>
      <c r="AA10" s="333" t="str">
        <f t="shared" ref="AA10:AA54" si="3">IF(G10="","",G10*G$9)</f>
        <v/>
      </c>
      <c r="AB10" s="383">
        <f t="shared" ref="AB10:AB54" si="4">IF(H10="","",H10)</f>
        <v>82</v>
      </c>
      <c r="AC10" s="333" t="str">
        <f t="shared" ref="AC10:AC54" si="5">IF(I10="","",I10*I$9)</f>
        <v/>
      </c>
      <c r="AD10" s="383">
        <f t="shared" ref="AD10:AD54" si="6">IF(L10="","",L10)</f>
        <v>68</v>
      </c>
      <c r="AE10" s="333" t="str">
        <f t="shared" ref="AE10:AE54" si="7">IF(M10="","",M10*M$9)</f>
        <v/>
      </c>
      <c r="AF10" s="383">
        <f t="shared" ref="AF10:AF54" si="8">IF(N10="","",N10)</f>
        <v>91</v>
      </c>
      <c r="AG10" s="333" t="str">
        <f t="shared" ref="AG10:AG54" si="9">IF(O10="","",O10*O$9)</f>
        <v/>
      </c>
      <c r="AH10" s="383">
        <f t="shared" ref="AH10:AH54" si="10">IF(P10="","",P10)</f>
        <v>89</v>
      </c>
      <c r="AI10" s="333" t="str">
        <f t="shared" ref="AI10:AI54" si="11">IF(Q10="","",Q10*Q$9)</f>
        <v/>
      </c>
      <c r="AJ10" s="383">
        <f t="shared" ref="AJ10:AJ54" si="12">IF(R10="","",R10)</f>
        <v>71</v>
      </c>
      <c r="AK10" s="333" t="str">
        <f t="shared" ref="AK10:AK54" si="13">IF(S10="","",S10*S$9)</f>
        <v/>
      </c>
      <c r="AL10" s="383">
        <f t="shared" ref="AL10:AL54" si="14">IF(V10="","",V10)</f>
        <v>89</v>
      </c>
      <c r="AM10" s="333" t="str">
        <f t="shared" ref="AM10:AM54" si="15">IF(W10="","",W10*W$9)</f>
        <v/>
      </c>
      <c r="AN10" s="383" t="e">
        <f>IF(#REF!="","",#REF!)</f>
        <v>#REF!</v>
      </c>
      <c r="AO10" s="333" t="e">
        <f>IF(#REF!="","",#REF!*#REF!)</f>
        <v>#REF!</v>
      </c>
      <c r="AP10" s="383" t="e">
        <f>IF(#REF!="","",#REF!)</f>
        <v>#REF!</v>
      </c>
      <c r="AQ10" s="334" t="e">
        <f>IF(#REF!="","",#REF!*#REF!)</f>
        <v>#REF!</v>
      </c>
      <c r="AR10" s="380" t="str">
        <f>IF($AR$8="","",IF($AR$8="SBMLD",SUM(#REF!,#REF!,#REF!,#REF!,#REF!,#REF!,#REF!,#REF!,#REF!,#REF!),#REF!))</f>
        <v/>
      </c>
      <c r="AS10" s="333" t="str">
        <f>IF($AR$8="","",IF($AR$8="SBMLD",SUM(#REF!,#REF!,#REF!,#REF!,#REF!,#REF!,#REF!,#REF!,#REF!,#REF!)*$AS$9,#REF!*#REF!))</f>
        <v/>
      </c>
      <c r="AT10" s="333" t="str">
        <f>IF($AT$8="","",IF($AT$8="SBMLD",SUM(#REF!,#REF!,#REF!,#REF!,#REF!,#REF!,#REF!,#REF!,#REF!),#REF!))</f>
        <v/>
      </c>
      <c r="AU10" s="333" t="str">
        <f>IF($AT$8="","",IF($AT$8="SBMLD",SUM(#REF!,#REF!,#REF!,#REF!,#REF!,#REF!,#REF!,#REF!,#REF!)*$AU$9,#REF!*#REF!))</f>
        <v/>
      </c>
      <c r="AV10" s="333" t="str">
        <f>IF($AV$8="","",IF($AV$8="SBMLD",SUM(#REF!,#REF!,#REF!,#REF!,#REF!,#REF!,#REF!,#REF!),#REF!))</f>
        <v/>
      </c>
      <c r="AW10" s="333" t="str">
        <f>IF($AV$8="","",IF($AV$8="SBMLD",SUM(#REF!,#REF!,#REF!,#REF!,#REF!,#REF!,#REF!,#REF!)*$AW$9,#REF!*#REF!))</f>
        <v/>
      </c>
      <c r="AX10" s="333" t="str">
        <f>IF($AX$8="","",IF($AX$8="SBMLD",SUM(#REF!,#REF!,#REF!,#REF!,#REF!,#REF!,#REF!),#REF!))</f>
        <v/>
      </c>
      <c r="AY10" s="333" t="str">
        <f>IF($AX$8="","",IF($AX$8="SBMLD",SUM(#REF!,#REF!,#REF!,#REF!,#REF!,#REF!,#REF!)*$AY$9,#REF!*#REF!))</f>
        <v/>
      </c>
      <c r="AZ10" s="333" t="str">
        <f>IF($AZ$8="","",IF($AZ$8="SBMLD",SUM(#REF!,#REF!,#REF!,#REF!,#REF!,#REF!),#REF!))</f>
        <v/>
      </c>
      <c r="BA10" s="333" t="str">
        <f>IF($AZ$8="","",IF($AZ$8="SBMLD",SUM(#REF!,#REF!,#REF!,#REF!,#REF!,#REF!)*$BA$9,#REF!*#REF!))</f>
        <v/>
      </c>
      <c r="BB10" s="333" t="str">
        <f>IF($BB$8="","",IF($BB$8="SBMLD",SUM(#REF!,#REF!,#REF!,#REF!,#REF!),#REF!))</f>
        <v/>
      </c>
      <c r="BC10" s="334" t="str">
        <f>IF($BB$8="","",IF($BB$8="SBMLD",SUM(#REF!,#REF!,#REF!,#REF!,#REF!)*$BC$9,#REF!*#REF!))</f>
        <v/>
      </c>
      <c r="BD10" s="177" t="e">
        <f>#REF!</f>
        <v>#REF!</v>
      </c>
      <c r="BF10" s="560">
        <f>IF(D10="","",SUM(D10+N10))</f>
        <v>150</v>
      </c>
      <c r="BG10" s="558">
        <f t="shared" ref="BG10:BG54" si="16">IF(BF10="","",BF10*100/200)</f>
        <v>75</v>
      </c>
      <c r="BH10" s="559">
        <f>IF(BG10="","",IF(BG10&gt;=80,4,IF(BG10&gt;=75,3.5,IF(BG10&gt;=70,3,IF(BG10&gt;=65,2.5,IF(BG10&gt;=60,2,IF(BG10&gt;=55,1.5,IF(BG10&gt;=50,1,0))))))))</f>
        <v>3.5</v>
      </c>
      <c r="BI10" s="559">
        <f>IF(F10="","",SUM(F10+P10))</f>
        <v>182</v>
      </c>
      <c r="BJ10" s="559">
        <f>IF(BI10="","",BI10*100/200)</f>
        <v>91</v>
      </c>
      <c r="BK10" s="559">
        <f>IF(BJ10="","",IF(BJ10&gt;=80,4,IF(BJ10&gt;=75,3.5,IF(BJ10&gt;=70,3,IF(BJ10&gt;=65,2.5,IF(BJ10&gt;=60,2,IF(BJ10&gt;=55,1.5,IF(BJ10&gt;=50,1,0))))))))</f>
        <v>4</v>
      </c>
      <c r="BL10" s="559">
        <f>IF(H10="","",SUM(H10+R10))</f>
        <v>153</v>
      </c>
      <c r="BM10" s="559">
        <f>IF(BL10="","",BL10*100/200)</f>
        <v>76.5</v>
      </c>
      <c r="BN10" s="559">
        <f>IF(BM10="","",IF(BM10&gt;=80,4,IF(BM10&gt;=75,3.5,IF(BM10&gt;=70,3,IF(BM10&gt;=65,2.5,IF(BM10&gt;=60,2,IF(BM10&gt;=55,1.5,IF(BM10&gt;=50,1,0))))))))</f>
        <v>3.5</v>
      </c>
      <c r="BO10" s="559">
        <f>IF(J10="","",SUM(J10+T10))</f>
        <v>138</v>
      </c>
      <c r="BP10" s="559">
        <f>IF(BO10="","",BO10*100/200)</f>
        <v>69</v>
      </c>
      <c r="BQ10" s="559">
        <f>IF(BP10="","",IF(BP10&gt;=80,4,IF(BP10&gt;=75,3.5,IF(BP10&gt;=70,3,IF(BP10&gt;=65,2.5,IF(BP10&gt;=60,2,IF(BP10&gt;=55,1.5,IF(BP10&gt;=50,1,0))))))))</f>
        <v>2.5</v>
      </c>
      <c r="BR10" s="559">
        <f>IF(L10="","",SUM(L10+V10))</f>
        <v>157</v>
      </c>
      <c r="BS10" s="559">
        <f>IF(BR10="","",BR10*100/200)</f>
        <v>78.5</v>
      </c>
      <c r="BT10" s="559">
        <f>IF(BS10="","",IF(BS10&gt;=80,4,IF(BS10&gt;=75,3.5,IF(BS10&gt;=70,3,IF(BS10&gt;=65,2.5,IF(BS10&gt;=60,2,IF(BS10&gt;=55,1.5,IF(BS10&gt;=50,1,0))))))))</f>
        <v>3.5</v>
      </c>
    </row>
    <row r="11" spans="1:72" s="17" customFormat="1" ht="16.5" customHeight="1" x14ac:dyDescent="0.2">
      <c r="A11" s="18">
        <v>2</v>
      </c>
      <c r="B11" s="122" t="str">
        <f>IF('2.ชื่อนักเรียน'!$AG12="","",'2.ชื่อนักเรียน'!$AG12)</f>
        <v/>
      </c>
      <c r="C11" s="26" t="str">
        <f>IF('2.ชื่อนักเรียน'!$AH12="","",'2.ชื่อนักเรียน'!$AH12)</f>
        <v/>
      </c>
      <c r="D11" s="414">
        <v>68</v>
      </c>
      <c r="E11" s="125" t="str">
        <f>IF(D$8="","",IF('2.ชื่อนักเรียน'!$R12="ร","ร",IF('2.ชื่อนักเรียน'!$R12="มส","",IF(D11="","",IF(D11&gt;=80,4,IF(D11&gt;=75,3.5,IF(D11&gt;=70,3,IF(D11&gt;=65,2.5,IF(D11&gt;=60,2,IF(D11&gt;=55,1.5,IF(D11&gt;=50,1,0)))))))))))</f>
        <v/>
      </c>
      <c r="F11" s="416">
        <v>75</v>
      </c>
      <c r="G11" s="125" t="str">
        <f>IF(F$8="","",IF('2.ชื่อนักเรียน'!$R12="ร","ร",IF('2.ชื่อนักเรียน'!$R12="มส","",IF(F11="","",IF(F11&gt;=80,4,IF(F11&gt;=75,3.5,IF(F11&gt;=70,3,IF(F11&gt;=65,2.5,IF(F11&gt;=60,2,IF(F11&gt;=55,1.5,IF(F11&gt;=50,1,0)))))))))))</f>
        <v/>
      </c>
      <c r="H11" s="416">
        <v>76</v>
      </c>
      <c r="I11" s="125" t="str">
        <f>IF(H$8="","",IF('2.ชื่อนักเรียน'!$R12="ร","ร",IF('2.ชื่อนักเรียน'!$R12="มส","",IF(H11="","",IF(H11&gt;=80,4,IF(H11&gt;=75,3.5,IF(H11&gt;=70,3,IF(H11&gt;=65,2.5,IF(H11&gt;=60,2,IF(H11&gt;=55,1.5,IF(H11&gt;=50,1,0)))))))))))</f>
        <v/>
      </c>
      <c r="J11" s="548">
        <v>77</v>
      </c>
      <c r="K11" s="125" t="str">
        <f>IF(J$8="","",IF('2.ชื่อนักเรียน'!$R12="ร","ร",IF('2.ชื่อนักเรียน'!$R12="มส","",IF(J11="","",IF(J11&gt;=80,4,IF(J11&gt;=75,3.5,IF(J11&gt;=70,3,IF(J11&gt;=65,2.5,IF(J11&gt;=60,2,IF(J11&gt;=55,1.5,IF(J11&gt;=50,1,0)))))))))))</f>
        <v/>
      </c>
      <c r="L11" s="416">
        <v>87</v>
      </c>
      <c r="M11" s="204" t="str">
        <f>IF(L$8="","",IF('2.ชื่อนักเรียน'!$R12="ร","ร",IF('2.ชื่อนักเรียน'!$R12="มส","",IF(L11="","",IF(L11&gt;=80,4,IF(L11&gt;=75,3.5,IF(L11&gt;=70,3,IF(L11&gt;=65,2.5,IF(L11&gt;=60,2,IF(L11&gt;=55,1.5,IF(L11&gt;=50,1,0)))))))))))</f>
        <v/>
      </c>
      <c r="N11" s="414">
        <v>85</v>
      </c>
      <c r="O11" s="125" t="str">
        <f>IF(N$8="","",IF('2.ชื่อนักเรียน'!$R12="ร","ร",IF('2.ชื่อนักเรียน'!$R12="มส","",IF(N11="","",IF(N11&gt;=80,4,IF(N11&gt;=75,3.5,IF(N11&gt;=70,3,IF(N11&gt;=65,2.5,IF(N11&gt;=60,2,IF(N11&gt;=55,1.5,IF(N11&gt;=50,1,0)))))))))))</f>
        <v/>
      </c>
      <c r="P11" s="416">
        <v>76</v>
      </c>
      <c r="Q11" s="125" t="str">
        <f>IF(P$8="","",IF('2.ชื่อนักเรียน'!$R12="ร","ร",IF('2.ชื่อนักเรียน'!$R12="มส","",IF(P11="","",IF(P11&gt;=80,4,IF(P11&gt;=75,3.5,IF(P11&gt;=70,3,IF(P11&gt;=65,2.5,IF(P11&gt;=60,2,IF(P11&gt;=55,1.5,IF(P11&gt;=50,1,0)))))))))))</f>
        <v/>
      </c>
      <c r="R11" s="416">
        <v>65</v>
      </c>
      <c r="S11" s="125" t="str">
        <f>IF(R$8="","",IF('2.ชื่อนักเรียน'!$R12="ร","ร",IF('2.ชื่อนักเรียน'!$R12="มส","",IF(R11="","",IF(R11&gt;=80,4,IF(R11&gt;=75,3.5,IF(R11&gt;=70,3,IF(R11&gt;=65,2.5,IF(R11&gt;=60,2,IF(R11&gt;=55,1.5,IF(R11&gt;=50,1,0)))))))))))</f>
        <v/>
      </c>
      <c r="T11" s="548">
        <v>74</v>
      </c>
      <c r="U11" s="125" t="str">
        <f>IF(T$8="","",IF('2.ชื่อนักเรียน'!$R12="ร","ร",IF('2.ชื่อนักเรียน'!$R12="มส","",IF(T11="","",IF(T11&gt;=80,4,IF(T11&gt;=75,3.5,IF(T11&gt;=70,3,IF(T11&gt;=65,2.5,IF(T11&gt;=60,2,IF(T11&gt;=55,1.5,IF(T11&gt;=50,1,0)))))))))))</f>
        <v/>
      </c>
      <c r="V11" s="416">
        <v>96</v>
      </c>
      <c r="W11" s="208" t="str">
        <f>IF(V$8="","",IF('2.ชื่อนักเรียน'!$R12="ร","ร",IF('2.ชื่อนักเรียน'!$R12="มส","",IF(V11="","",IF(V11&gt;=80,4,IF(V11&gt;=75,3.5,IF(V11&gt;=70,3,IF(V11&gt;=65,2.5,IF(V11&gt;=60,2,IF(V11&gt;=55,1.5,IF(V11&gt;=50,1,0)))))))))))</f>
        <v/>
      </c>
      <c r="X11" s="393">
        <f t="shared" si="0"/>
        <v>68</v>
      </c>
      <c r="Y11" s="381" t="str">
        <f t="shared" si="1"/>
        <v/>
      </c>
      <c r="Z11" s="383">
        <f t="shared" si="2"/>
        <v>75</v>
      </c>
      <c r="AA11" s="335" t="str">
        <f t="shared" si="3"/>
        <v/>
      </c>
      <c r="AB11" s="335">
        <f t="shared" si="4"/>
        <v>76</v>
      </c>
      <c r="AC11" s="335" t="str">
        <f t="shared" si="5"/>
        <v/>
      </c>
      <c r="AD11" s="335">
        <f t="shared" si="6"/>
        <v>87</v>
      </c>
      <c r="AE11" s="331" t="str">
        <f t="shared" si="7"/>
        <v/>
      </c>
      <c r="AF11" s="331">
        <f t="shared" si="8"/>
        <v>85</v>
      </c>
      <c r="AG11" s="335" t="str">
        <f t="shared" si="9"/>
        <v/>
      </c>
      <c r="AH11" s="335">
        <f t="shared" si="10"/>
        <v>76</v>
      </c>
      <c r="AI11" s="335" t="str">
        <f t="shared" si="11"/>
        <v/>
      </c>
      <c r="AJ11" s="335">
        <f t="shared" si="12"/>
        <v>65</v>
      </c>
      <c r="AK11" s="335" t="str">
        <f t="shared" si="13"/>
        <v/>
      </c>
      <c r="AL11" s="335">
        <f t="shared" si="14"/>
        <v>96</v>
      </c>
      <c r="AM11" s="335" t="str">
        <f t="shared" si="15"/>
        <v/>
      </c>
      <c r="AN11" s="335" t="e">
        <f>IF(#REF!="","",#REF!)</f>
        <v>#REF!</v>
      </c>
      <c r="AO11" s="331" t="e">
        <f>IF(#REF!="","",#REF!*#REF!)</f>
        <v>#REF!</v>
      </c>
      <c r="AP11" s="384" t="e">
        <f>IF(#REF!="","",#REF!)</f>
        <v>#REF!</v>
      </c>
      <c r="AQ11" s="332" t="e">
        <f>IF(#REF!="","",#REF!*#REF!)</f>
        <v>#REF!</v>
      </c>
      <c r="AR11" s="381" t="str">
        <f>IF($AR$8="","",IF($AR$8="SBMLD",SUM(#REF!,#REF!,#REF!,#REF!,#REF!,#REF!,#REF!,#REF!,#REF!,#REF!),#REF!))</f>
        <v/>
      </c>
      <c r="AS11" s="331" t="str">
        <f>IF($AR$8="","",IF($AR$8="SBMLD",SUM(#REF!,#REF!,#REF!,#REF!,#REF!,#REF!,#REF!,#REF!,#REF!,#REF!)*$AS$9,#REF!*#REF!))</f>
        <v/>
      </c>
      <c r="AT11" s="331" t="str">
        <f>IF($AT$8="","",IF($AT$8="SBMLD",SUM(#REF!,#REF!,#REF!,#REF!,#REF!,#REF!,#REF!,#REF!,#REF!),#REF!))</f>
        <v/>
      </c>
      <c r="AU11" s="331" t="str">
        <f>IF($AT$8="","",IF($AT$8="SBMLD",SUM(#REF!,#REF!,#REF!,#REF!,#REF!,#REF!,#REF!,#REF!,#REF!)*$AU$9,#REF!*#REF!))</f>
        <v/>
      </c>
      <c r="AV11" s="331" t="str">
        <f>IF($AV$8="","",IF($AV$8="SBMLD",SUM(#REF!,#REF!,#REF!,#REF!,#REF!,#REF!,#REF!,#REF!),#REF!))</f>
        <v/>
      </c>
      <c r="AW11" s="331" t="str">
        <f>IF($AV$8="","",IF($AV$8="SBMLD",SUM(#REF!,#REF!,#REF!,#REF!,#REF!,#REF!,#REF!,#REF!)*$AW$9,#REF!*#REF!))</f>
        <v/>
      </c>
      <c r="AX11" s="331" t="str">
        <f>IF($AX$8="","",IF($AX$8="SBMLD",SUM(#REF!,#REF!,#REF!,#REF!,#REF!,#REF!,#REF!),#REF!))</f>
        <v/>
      </c>
      <c r="AY11" s="331" t="str">
        <f>IF($AX$8="","",IF($AX$8="SBMLD",SUM(#REF!,#REF!,#REF!,#REF!,#REF!,#REF!,#REF!)*$AY$9,#REF!*#REF!))</f>
        <v/>
      </c>
      <c r="AZ11" s="331" t="str">
        <f>IF($AZ$8="","",IF($AZ$8="SBMLD",SUM(#REF!,#REF!,#REF!,#REF!,#REF!,#REF!),#REF!))</f>
        <v/>
      </c>
      <c r="BA11" s="331" t="str">
        <f>IF($AZ$8="","",IF($AZ$8="SBMLD",SUM(#REF!,#REF!,#REF!,#REF!,#REF!,#REF!)*$BA$9,#REF!*#REF!))</f>
        <v/>
      </c>
      <c r="BB11" s="384" t="str">
        <f>IF($BB$8="","",IF($BB$8="SBMLD",SUM(#REF!,#REF!,#REF!,#REF!,#REF!),#REF!))</f>
        <v/>
      </c>
      <c r="BC11" s="332" t="str">
        <f>IF($BB$8="","",IF($BB$8="SBMLD",SUM(#REF!,#REF!,#REF!,#REF!,#REF!)*$BC$9,#REF!*#REF!))</f>
        <v/>
      </c>
      <c r="BD11" s="177" t="e">
        <f>#REF!</f>
        <v>#REF!</v>
      </c>
      <c r="BF11" s="560">
        <f t="shared" ref="BF11:BF54" si="17">IF(D11="","",SUM(D11+N11))</f>
        <v>153</v>
      </c>
      <c r="BG11" s="558">
        <f t="shared" si="16"/>
        <v>76.5</v>
      </c>
      <c r="BH11" s="559">
        <f>IF(BG11="","",IF(BG11&gt;=80,4,IF(BG11&gt;=75,3.5,IF(BG11&gt;=70,3,IF(BG11&gt;=65,2.5,IF(BG11&gt;=60,2,IF(BG11&gt;=55,1.5,IF(BG11&gt;=50,1,0))))))))</f>
        <v>3.5</v>
      </c>
      <c r="BI11" s="559">
        <f t="shared" ref="BI11:BI54" si="18">IF(F11="","",SUM(F11+P11))</f>
        <v>151</v>
      </c>
      <c r="BJ11" s="559">
        <f>IF(BI11="","",BI11*100/200)</f>
        <v>75.5</v>
      </c>
      <c r="BK11" s="559">
        <f>IF(BJ11="","",IF(BJ11&gt;=80,4,IF(BJ11&gt;=75,3.5,IF(BJ11&gt;=70,3,IF(BJ11&gt;=65,2.5,IF(BJ11&gt;=60,2,IF(BJ11&gt;=55,1.5,IF(BJ11&gt;=50,1,0))))))))</f>
        <v>3.5</v>
      </c>
      <c r="BL11" s="559">
        <f t="shared" ref="BL11:BL54" si="19">IF(H11="","",SUM(H11+R11))</f>
        <v>141</v>
      </c>
      <c r="BM11" s="559">
        <f>IF(BL11="","",BL11*100/200)</f>
        <v>70.5</v>
      </c>
      <c r="BN11" s="559">
        <f>IF(BM11="","",IF(BM11&gt;=80,4,IF(BM11&gt;=75,3.5,IF(BM11&gt;=70,3,IF(BM11&gt;=65,2.5,IF(BM11&gt;=60,2,IF(BM11&gt;=55,1.5,IF(BM11&gt;=50,1,0))))))))</f>
        <v>3</v>
      </c>
      <c r="BO11" s="559">
        <f t="shared" ref="BO11:BO54" si="20">IF(J11="","",SUM(J11+T11))</f>
        <v>151</v>
      </c>
      <c r="BP11" s="559">
        <f>IF(BO11="","",BO11*100/200)</f>
        <v>75.5</v>
      </c>
      <c r="BQ11" s="559">
        <f>IF(BP11="","",IF(BP11&gt;=80,4,IF(BP11&gt;=75,3.5,IF(BP11&gt;=70,3,IF(BP11&gt;=65,2.5,IF(BP11&gt;=60,2,IF(BP11&gt;=55,1.5,IF(BP11&gt;=50,1,0))))))))</f>
        <v>3.5</v>
      </c>
      <c r="BR11" s="559">
        <f t="shared" ref="BR11:BR54" si="21">IF(L11="","",SUM(L11+V11))</f>
        <v>183</v>
      </c>
      <c r="BS11" s="559">
        <f>IF(BR11="","",BR11*100/200)</f>
        <v>91.5</v>
      </c>
      <c r="BT11" s="559">
        <f>IF(BS11="","",IF(BS11&gt;=80,4,IF(BS11&gt;=75,3.5,IF(BS11&gt;=70,3,IF(BS11&gt;=65,2.5,IF(BS11&gt;=60,2,IF(BS11&gt;=55,1.5,IF(BS11&gt;=50,1,0))))))))</f>
        <v>4</v>
      </c>
    </row>
    <row r="12" spans="1:72" s="17" customFormat="1" ht="16.5" customHeight="1" x14ac:dyDescent="0.2">
      <c r="A12" s="18">
        <v>3</v>
      </c>
      <c r="B12" s="122" t="str">
        <f>IF('2.ชื่อนักเรียน'!$AG13="","",'2.ชื่อนักเรียน'!$AG13)</f>
        <v/>
      </c>
      <c r="C12" s="26" t="str">
        <f>IF('2.ชื่อนักเรียน'!$AH13="","",'2.ชื่อนักเรียน'!$AH13)</f>
        <v/>
      </c>
      <c r="D12" s="414">
        <v>95</v>
      </c>
      <c r="E12" s="125" t="str">
        <f>IF(D$8="","",IF('2.ชื่อนักเรียน'!$R13="ร","ร",IF('2.ชื่อนักเรียน'!$R13="มส","",IF(D12="","",IF(D12&gt;=80,4,IF(D12&gt;=75,3.5,IF(D12&gt;=70,3,IF(D12&gt;=65,2.5,IF(D12&gt;=60,2,IF(D12&gt;=55,1.5,IF(D12&gt;=50,1,0)))))))))))</f>
        <v/>
      </c>
      <c r="F12" s="416">
        <v>80</v>
      </c>
      <c r="G12" s="125" t="str">
        <f>IF(F$8="","",IF('2.ชื่อนักเรียน'!$R13="ร","ร",IF('2.ชื่อนักเรียน'!$R13="มส","",IF(F12="","",IF(F12&gt;=80,4,IF(F12&gt;=75,3.5,IF(F12&gt;=70,3,IF(F12&gt;=65,2.5,IF(F12&gt;=60,2,IF(F12&gt;=55,1.5,IF(F12&gt;=50,1,0)))))))))))</f>
        <v/>
      </c>
      <c r="H12" s="416">
        <v>87</v>
      </c>
      <c r="I12" s="125" t="str">
        <f>IF(H$8="","",IF('2.ชื่อนักเรียน'!$R13="ร","ร",IF('2.ชื่อนักเรียน'!$R13="มส","",IF(H12="","",IF(H12&gt;=80,4,IF(H12&gt;=75,3.5,IF(H12&gt;=70,3,IF(H12&gt;=65,2.5,IF(H12&gt;=60,2,IF(H12&gt;=55,1.5,IF(H12&gt;=50,1,0)))))))))))</f>
        <v/>
      </c>
      <c r="J12" s="548">
        <v>75</v>
      </c>
      <c r="K12" s="125" t="str">
        <f>IF(J$8="","",IF('2.ชื่อนักเรียน'!$R13="ร","ร",IF('2.ชื่อนักเรียน'!$R13="มส","",IF(J12="","",IF(J12&gt;=80,4,IF(J12&gt;=75,3.5,IF(J12&gt;=70,3,IF(J12&gt;=65,2.5,IF(J12&gt;=60,2,IF(J12&gt;=55,1.5,IF(J12&gt;=50,1,0)))))))))))</f>
        <v/>
      </c>
      <c r="L12" s="416">
        <v>77</v>
      </c>
      <c r="M12" s="204" t="str">
        <f>IF(L$8="","",IF('2.ชื่อนักเรียน'!$R13="ร","ร",IF('2.ชื่อนักเรียน'!$R13="มส","",IF(L12="","",IF(L12&gt;=80,4,IF(L12&gt;=75,3.5,IF(L12&gt;=70,3,IF(L12&gt;=65,2.5,IF(L12&gt;=60,2,IF(L12&gt;=55,1.5,IF(L12&gt;=50,1,0)))))))))))</f>
        <v/>
      </c>
      <c r="N12" s="414">
        <v>66</v>
      </c>
      <c r="O12" s="125" t="str">
        <f>IF(N$8="","",IF('2.ชื่อนักเรียน'!$R13="ร","ร",IF('2.ชื่อนักเรียน'!$R13="มส","",IF(N12="","",IF(N12&gt;=80,4,IF(N12&gt;=75,3.5,IF(N12&gt;=70,3,IF(N12&gt;=65,2.5,IF(N12&gt;=60,2,IF(N12&gt;=55,1.5,IF(N12&gt;=50,1,0)))))))))))</f>
        <v/>
      </c>
      <c r="P12" s="416">
        <v>76</v>
      </c>
      <c r="Q12" s="125" t="str">
        <f>IF(P$8="","",IF('2.ชื่อนักเรียน'!$R13="ร","ร",IF('2.ชื่อนักเรียน'!$R13="มส","",IF(P12="","",IF(P12&gt;=80,4,IF(P12&gt;=75,3.5,IF(P12&gt;=70,3,IF(P12&gt;=65,2.5,IF(P12&gt;=60,2,IF(P12&gt;=55,1.5,IF(P12&gt;=50,1,0)))))))))))</f>
        <v/>
      </c>
      <c r="R12" s="416">
        <v>62</v>
      </c>
      <c r="S12" s="125" t="str">
        <f>IF(R$8="","",IF('2.ชื่อนักเรียน'!$R13="ร","ร",IF('2.ชื่อนักเรียน'!$R13="มส","",IF(R12="","",IF(R12&gt;=80,4,IF(R12&gt;=75,3.5,IF(R12&gt;=70,3,IF(R12&gt;=65,2.5,IF(R12&gt;=60,2,IF(R12&gt;=55,1.5,IF(R12&gt;=50,1,0)))))))))))</f>
        <v/>
      </c>
      <c r="T12" s="548">
        <v>65</v>
      </c>
      <c r="U12" s="125" t="str">
        <f>IF(T$8="","",IF('2.ชื่อนักเรียน'!$R13="ร","ร",IF('2.ชื่อนักเรียน'!$R13="มส","",IF(T12="","",IF(T12&gt;=80,4,IF(T12&gt;=75,3.5,IF(T12&gt;=70,3,IF(T12&gt;=65,2.5,IF(T12&gt;=60,2,IF(T12&gt;=55,1.5,IF(T12&gt;=50,1,0)))))))))))</f>
        <v/>
      </c>
      <c r="V12" s="416">
        <v>96</v>
      </c>
      <c r="W12" s="208" t="str">
        <f>IF(V$8="","",IF('2.ชื่อนักเรียน'!$R13="ร","ร",IF('2.ชื่อนักเรียน'!$R13="มส","",IF(V12="","",IF(V12&gt;=80,4,IF(V12&gt;=75,3.5,IF(V12&gt;=70,3,IF(V12&gt;=65,2.5,IF(V12&gt;=60,2,IF(V12&gt;=55,1.5,IF(V12&gt;=50,1,0)))))))))))</f>
        <v/>
      </c>
      <c r="X12" s="393">
        <f t="shared" si="0"/>
        <v>95</v>
      </c>
      <c r="Y12" s="381" t="str">
        <f t="shared" si="1"/>
        <v/>
      </c>
      <c r="Z12" s="383">
        <f t="shared" si="2"/>
        <v>80</v>
      </c>
      <c r="AA12" s="335" t="str">
        <f t="shared" si="3"/>
        <v/>
      </c>
      <c r="AB12" s="335">
        <f t="shared" si="4"/>
        <v>87</v>
      </c>
      <c r="AC12" s="335" t="str">
        <f t="shared" si="5"/>
        <v/>
      </c>
      <c r="AD12" s="335">
        <f t="shared" si="6"/>
        <v>77</v>
      </c>
      <c r="AE12" s="331" t="str">
        <f t="shared" si="7"/>
        <v/>
      </c>
      <c r="AF12" s="331">
        <f t="shared" si="8"/>
        <v>66</v>
      </c>
      <c r="AG12" s="335" t="str">
        <f t="shared" si="9"/>
        <v/>
      </c>
      <c r="AH12" s="335">
        <f t="shared" si="10"/>
        <v>76</v>
      </c>
      <c r="AI12" s="335" t="str">
        <f t="shared" si="11"/>
        <v/>
      </c>
      <c r="AJ12" s="335">
        <f t="shared" si="12"/>
        <v>62</v>
      </c>
      <c r="AK12" s="335" t="str">
        <f t="shared" si="13"/>
        <v/>
      </c>
      <c r="AL12" s="335">
        <f t="shared" si="14"/>
        <v>96</v>
      </c>
      <c r="AM12" s="335" t="str">
        <f t="shared" si="15"/>
        <v/>
      </c>
      <c r="AN12" s="335" t="e">
        <f>IF(#REF!="","",#REF!)</f>
        <v>#REF!</v>
      </c>
      <c r="AO12" s="331" t="e">
        <f>IF(#REF!="","",#REF!*#REF!)</f>
        <v>#REF!</v>
      </c>
      <c r="AP12" s="384" t="e">
        <f>IF(#REF!="","",#REF!)</f>
        <v>#REF!</v>
      </c>
      <c r="AQ12" s="332" t="e">
        <f>IF(#REF!="","",#REF!*#REF!)</f>
        <v>#REF!</v>
      </c>
      <c r="AR12" s="381" t="str">
        <f>IF($AR$8="","",IF($AR$8="SBMLD",SUM(#REF!,#REF!,#REF!,#REF!,#REF!,#REF!,#REF!,#REF!,#REF!,#REF!),#REF!))</f>
        <v/>
      </c>
      <c r="AS12" s="331" t="str">
        <f>IF($AR$8="","",IF($AR$8="SBMLD",SUM(#REF!,#REF!,#REF!,#REF!,#REF!,#REF!,#REF!,#REF!,#REF!,#REF!)*$AS$9,#REF!*#REF!))</f>
        <v/>
      </c>
      <c r="AT12" s="331" t="str">
        <f>IF($AT$8="","",IF($AT$8="SBMLD",SUM(#REF!,#REF!,#REF!,#REF!,#REF!,#REF!,#REF!,#REF!,#REF!),#REF!))</f>
        <v/>
      </c>
      <c r="AU12" s="331" t="str">
        <f>IF($AT$8="","",IF($AT$8="SBMLD",SUM(#REF!,#REF!,#REF!,#REF!,#REF!,#REF!,#REF!,#REF!,#REF!)*$AU$9,#REF!*#REF!))</f>
        <v/>
      </c>
      <c r="AV12" s="331" t="str">
        <f>IF($AV$8="","",IF($AV$8="SBMLD",SUM(#REF!,#REF!,#REF!,#REF!,#REF!,#REF!,#REF!,#REF!),#REF!))</f>
        <v/>
      </c>
      <c r="AW12" s="331" t="str">
        <f>IF($AV$8="","",IF($AV$8="SBMLD",SUM(#REF!,#REF!,#REF!,#REF!,#REF!,#REF!,#REF!,#REF!)*$AW$9,#REF!*#REF!))</f>
        <v/>
      </c>
      <c r="AX12" s="331" t="str">
        <f>IF($AX$8="","",IF($AX$8="SBMLD",SUM(#REF!,#REF!,#REF!,#REF!,#REF!,#REF!,#REF!),#REF!))</f>
        <v/>
      </c>
      <c r="AY12" s="331" t="str">
        <f>IF($AX$8="","",IF($AX$8="SBMLD",SUM(#REF!,#REF!,#REF!,#REF!,#REF!,#REF!,#REF!)*$AY$9,#REF!*#REF!))</f>
        <v/>
      </c>
      <c r="AZ12" s="331" t="str">
        <f>IF($AZ$8="","",IF($AZ$8="SBMLD",SUM(#REF!,#REF!,#REF!,#REF!,#REF!,#REF!),#REF!))</f>
        <v/>
      </c>
      <c r="BA12" s="331" t="str">
        <f>IF($AZ$8="","",IF($AZ$8="SBMLD",SUM(#REF!,#REF!,#REF!,#REF!,#REF!,#REF!)*$BA$9,#REF!*#REF!))</f>
        <v/>
      </c>
      <c r="BB12" s="384" t="str">
        <f>IF($BB$8="","",IF($BB$8="SBMLD",SUM(#REF!,#REF!,#REF!,#REF!,#REF!),#REF!))</f>
        <v/>
      </c>
      <c r="BC12" s="332" t="str">
        <f>IF($BB$8="","",IF($BB$8="SBMLD",SUM(#REF!,#REF!,#REF!,#REF!,#REF!)*$BC$9,#REF!*#REF!))</f>
        <v/>
      </c>
      <c r="BD12" s="177" t="e">
        <f>#REF!</f>
        <v>#REF!</v>
      </c>
      <c r="BF12" s="560">
        <f t="shared" si="17"/>
        <v>161</v>
      </c>
      <c r="BG12" s="558">
        <f t="shared" si="16"/>
        <v>80.5</v>
      </c>
      <c r="BH12" s="559">
        <f t="shared" ref="BH12:BH54" si="22">IF(BG12="","",IF(BG12&gt;=80,4,IF(BG12&gt;=75,3.5,IF(BG12&gt;=70,3,IF(BG12&gt;=65,2.5,IF(BG12&gt;=60,2,IF(BG12&gt;=55,1.5,IF(BG12&gt;=50,1,0))))))))</f>
        <v>4</v>
      </c>
      <c r="BI12" s="559">
        <f t="shared" si="18"/>
        <v>156</v>
      </c>
      <c r="BJ12" s="559">
        <f t="shared" ref="BJ12:BJ54" si="23">IF(BI12="","",BI12*100/200)</f>
        <v>78</v>
      </c>
      <c r="BK12" s="559">
        <f t="shared" ref="BK12:BK54" si="24">IF(BJ12="","",IF(BJ12&gt;=80,4,IF(BJ12&gt;=75,3.5,IF(BJ12&gt;=70,3,IF(BJ12&gt;=65,2.5,IF(BJ12&gt;=60,2,IF(BJ12&gt;=55,1.5,IF(BJ12&gt;=50,1,0))))))))</f>
        <v>3.5</v>
      </c>
      <c r="BL12" s="559">
        <f t="shared" si="19"/>
        <v>149</v>
      </c>
      <c r="BM12" s="559">
        <f t="shared" ref="BM12:BM54" si="25">IF(BL12="","",BL12*100/200)</f>
        <v>74.5</v>
      </c>
      <c r="BN12" s="559">
        <f t="shared" ref="BN12:BN54" si="26">IF(BM12="","",IF(BM12&gt;=80,4,IF(BM12&gt;=75,3.5,IF(BM12&gt;=70,3,IF(BM12&gt;=65,2.5,IF(BM12&gt;=60,2,IF(BM12&gt;=55,1.5,IF(BM12&gt;=50,1,0))))))))</f>
        <v>3</v>
      </c>
      <c r="BO12" s="559">
        <f t="shared" si="20"/>
        <v>140</v>
      </c>
      <c r="BP12" s="559">
        <f t="shared" ref="BP12:BP54" si="27">IF(BO12="","",BO12*100/200)</f>
        <v>70</v>
      </c>
      <c r="BQ12" s="559">
        <f t="shared" ref="BQ12:BQ54" si="28">IF(BP12="","",IF(BP12&gt;=80,4,IF(BP12&gt;=75,3.5,IF(BP12&gt;=70,3,IF(BP12&gt;=65,2.5,IF(BP12&gt;=60,2,IF(BP12&gt;=55,1.5,IF(BP12&gt;=50,1,0))))))))</f>
        <v>3</v>
      </c>
      <c r="BR12" s="559">
        <f t="shared" si="21"/>
        <v>173</v>
      </c>
      <c r="BS12" s="559">
        <f t="shared" ref="BS12:BS54" si="29">IF(BR12="","",BR12*100/200)</f>
        <v>86.5</v>
      </c>
      <c r="BT12" s="559">
        <f t="shared" ref="BT12:BT54" si="30">IF(BS12="","",IF(BS12&gt;=80,4,IF(BS12&gt;=75,3.5,IF(BS12&gt;=70,3,IF(BS12&gt;=65,2.5,IF(BS12&gt;=60,2,IF(BS12&gt;=55,1.5,IF(BS12&gt;=50,1,0))))))))</f>
        <v>4</v>
      </c>
    </row>
    <row r="13" spans="1:72" s="17" customFormat="1" ht="16.5" customHeight="1" x14ac:dyDescent="0.2">
      <c r="A13" s="18">
        <v>4</v>
      </c>
      <c r="B13" s="122" t="str">
        <f>IF('2.ชื่อนักเรียน'!$AG14="","",'2.ชื่อนักเรียน'!$AG14)</f>
        <v/>
      </c>
      <c r="C13" s="26" t="str">
        <f>IF('2.ชื่อนักเรียน'!$AH14="","",'2.ชื่อนักเรียน'!$AH14)</f>
        <v/>
      </c>
      <c r="D13" s="414">
        <v>66</v>
      </c>
      <c r="E13" s="125" t="str">
        <f>IF(D$8="","",IF('2.ชื่อนักเรียน'!$R14="ร","ร",IF('2.ชื่อนักเรียน'!$R14="มส","",IF(D13="","",IF(D13&gt;=80,4,IF(D13&gt;=75,3.5,IF(D13&gt;=70,3,IF(D13&gt;=65,2.5,IF(D13&gt;=60,2,IF(D13&gt;=55,1.5,IF(D13&gt;=50,1,0)))))))))))</f>
        <v/>
      </c>
      <c r="F13" s="416">
        <v>70</v>
      </c>
      <c r="G13" s="125" t="str">
        <f>IF(F$8="","",IF('2.ชื่อนักเรียน'!$R14="ร","ร",IF('2.ชื่อนักเรียน'!$R14="มส","",IF(F13="","",IF(F13&gt;=80,4,IF(F13&gt;=75,3.5,IF(F13&gt;=70,3,IF(F13&gt;=65,2.5,IF(F13&gt;=60,2,IF(F13&gt;=55,1.5,IF(F13&gt;=50,1,0)))))))))))</f>
        <v/>
      </c>
      <c r="H13" s="416">
        <v>77</v>
      </c>
      <c r="I13" s="125" t="str">
        <f>IF(H$8="","",IF('2.ชื่อนักเรียน'!$R14="ร","ร",IF('2.ชื่อนักเรียน'!$R14="มส","",IF(H13="","",IF(H13&gt;=80,4,IF(H13&gt;=75,3.5,IF(H13&gt;=70,3,IF(H13&gt;=65,2.5,IF(H13&gt;=60,2,IF(H13&gt;=55,1.5,IF(H13&gt;=50,1,0)))))))))))</f>
        <v/>
      </c>
      <c r="J13" s="548">
        <v>73</v>
      </c>
      <c r="K13" s="125" t="str">
        <f>IF(J$8="","",IF('2.ชื่อนักเรียน'!$R14="ร","ร",IF('2.ชื่อนักเรียน'!$R14="มส","",IF(J13="","",IF(J13&gt;=80,4,IF(J13&gt;=75,3.5,IF(J13&gt;=70,3,IF(J13&gt;=65,2.5,IF(J13&gt;=60,2,IF(J13&gt;=55,1.5,IF(J13&gt;=50,1,0)))))))))))</f>
        <v/>
      </c>
      <c r="L13" s="416">
        <v>75</v>
      </c>
      <c r="M13" s="204" t="str">
        <f>IF(L$8="","",IF('2.ชื่อนักเรียน'!$R14="ร","ร",IF('2.ชื่อนักเรียน'!$R14="มส","",IF(L13="","",IF(L13&gt;=80,4,IF(L13&gt;=75,3.5,IF(L13&gt;=70,3,IF(L13&gt;=65,2.5,IF(L13&gt;=60,2,IF(L13&gt;=55,1.5,IF(L13&gt;=50,1,0)))))))))))</f>
        <v/>
      </c>
      <c r="N13" s="414">
        <v>64</v>
      </c>
      <c r="O13" s="125" t="str">
        <f>IF(N$8="","",IF('2.ชื่อนักเรียน'!$R14="ร","ร",IF('2.ชื่อนักเรียน'!$R14="มส","",IF(N13="","",IF(N13&gt;=80,4,IF(N13&gt;=75,3.5,IF(N13&gt;=70,3,IF(N13&gt;=65,2.5,IF(N13&gt;=60,2,IF(N13&gt;=55,1.5,IF(N13&gt;=50,1,0)))))))))))</f>
        <v/>
      </c>
      <c r="P13" s="416">
        <v>69</v>
      </c>
      <c r="Q13" s="125" t="str">
        <f>IF(P$8="","",IF('2.ชื่อนักเรียน'!$R14="ร","ร",IF('2.ชื่อนักเรียน'!$R14="มส","",IF(P13="","",IF(P13&gt;=80,4,IF(P13&gt;=75,3.5,IF(P13&gt;=70,3,IF(P13&gt;=65,2.5,IF(P13&gt;=60,2,IF(P13&gt;=55,1.5,IF(P13&gt;=50,1,0)))))))))))</f>
        <v/>
      </c>
      <c r="R13" s="416">
        <v>71</v>
      </c>
      <c r="S13" s="125" t="str">
        <f>IF(R$8="","",IF('2.ชื่อนักเรียน'!$R14="ร","ร",IF('2.ชื่อนักเรียน'!$R14="มส","",IF(R13="","",IF(R13&gt;=80,4,IF(R13&gt;=75,3.5,IF(R13&gt;=70,3,IF(R13&gt;=65,2.5,IF(R13&gt;=60,2,IF(R13&gt;=55,1.5,IF(R13&gt;=50,1,0)))))))))))</f>
        <v/>
      </c>
      <c r="T13" s="548">
        <v>67</v>
      </c>
      <c r="U13" s="125" t="str">
        <f>IF(T$8="","",IF('2.ชื่อนักเรียน'!$R14="ร","ร",IF('2.ชื่อนักเรียน'!$R14="มส","",IF(T13="","",IF(T13&gt;=80,4,IF(T13&gt;=75,3.5,IF(T13&gt;=70,3,IF(T13&gt;=65,2.5,IF(T13&gt;=60,2,IF(T13&gt;=55,1.5,IF(T13&gt;=50,1,0)))))))))))</f>
        <v/>
      </c>
      <c r="V13" s="416">
        <v>95</v>
      </c>
      <c r="W13" s="208" t="str">
        <f>IF(V$8="","",IF('2.ชื่อนักเรียน'!$R14="ร","ร",IF('2.ชื่อนักเรียน'!$R14="มส","",IF(V13="","",IF(V13&gt;=80,4,IF(V13&gt;=75,3.5,IF(V13&gt;=70,3,IF(V13&gt;=65,2.5,IF(V13&gt;=60,2,IF(V13&gt;=55,1.5,IF(V13&gt;=50,1,0)))))))))))</f>
        <v/>
      </c>
      <c r="X13" s="393">
        <f t="shared" si="0"/>
        <v>66</v>
      </c>
      <c r="Y13" s="381" t="str">
        <f t="shared" si="1"/>
        <v/>
      </c>
      <c r="Z13" s="383">
        <f t="shared" si="2"/>
        <v>70</v>
      </c>
      <c r="AA13" s="335" t="str">
        <f t="shared" si="3"/>
        <v/>
      </c>
      <c r="AB13" s="335">
        <f t="shared" si="4"/>
        <v>77</v>
      </c>
      <c r="AC13" s="335" t="str">
        <f t="shared" si="5"/>
        <v/>
      </c>
      <c r="AD13" s="335">
        <f t="shared" si="6"/>
        <v>75</v>
      </c>
      <c r="AE13" s="331" t="str">
        <f t="shared" si="7"/>
        <v/>
      </c>
      <c r="AF13" s="331">
        <f t="shared" si="8"/>
        <v>64</v>
      </c>
      <c r="AG13" s="335" t="str">
        <f t="shared" si="9"/>
        <v/>
      </c>
      <c r="AH13" s="335">
        <f t="shared" si="10"/>
        <v>69</v>
      </c>
      <c r="AI13" s="335" t="str">
        <f t="shared" si="11"/>
        <v/>
      </c>
      <c r="AJ13" s="335">
        <f t="shared" si="12"/>
        <v>71</v>
      </c>
      <c r="AK13" s="335" t="str">
        <f t="shared" si="13"/>
        <v/>
      </c>
      <c r="AL13" s="335">
        <f t="shared" si="14"/>
        <v>95</v>
      </c>
      <c r="AM13" s="335" t="str">
        <f t="shared" si="15"/>
        <v/>
      </c>
      <c r="AN13" s="335" t="e">
        <f>IF(#REF!="","",#REF!)</f>
        <v>#REF!</v>
      </c>
      <c r="AO13" s="331" t="e">
        <f>IF(#REF!="","",#REF!*#REF!)</f>
        <v>#REF!</v>
      </c>
      <c r="AP13" s="384" t="e">
        <f>IF(#REF!="","",#REF!)</f>
        <v>#REF!</v>
      </c>
      <c r="AQ13" s="332" t="e">
        <f>IF(#REF!="","",#REF!*#REF!)</f>
        <v>#REF!</v>
      </c>
      <c r="AR13" s="381" t="str">
        <f>IF($AR$8="","",IF($AR$8="SBMLD",SUM(#REF!,#REF!,#REF!,#REF!,#REF!,#REF!,#REF!,#REF!,#REF!,#REF!),#REF!))</f>
        <v/>
      </c>
      <c r="AS13" s="331" t="str">
        <f>IF($AR$8="","",IF($AR$8="SBMLD",SUM(#REF!,#REF!,#REF!,#REF!,#REF!,#REF!,#REF!,#REF!,#REF!,#REF!)*$AS$9,#REF!*#REF!))</f>
        <v/>
      </c>
      <c r="AT13" s="331" t="str">
        <f>IF($AT$8="","",IF($AT$8="SBMLD",SUM(#REF!,#REF!,#REF!,#REF!,#REF!,#REF!,#REF!,#REF!,#REF!),#REF!))</f>
        <v/>
      </c>
      <c r="AU13" s="331" t="str">
        <f>IF($AT$8="","",IF($AT$8="SBMLD",SUM(#REF!,#REF!,#REF!,#REF!,#REF!,#REF!,#REF!,#REF!,#REF!)*$AU$9,#REF!*#REF!))</f>
        <v/>
      </c>
      <c r="AV13" s="331" t="str">
        <f>IF($AV$8="","",IF($AV$8="SBMLD",SUM(#REF!,#REF!,#REF!,#REF!,#REF!,#REF!,#REF!,#REF!),#REF!))</f>
        <v/>
      </c>
      <c r="AW13" s="331" t="str">
        <f>IF($AV$8="","",IF($AV$8="SBMLD",SUM(#REF!,#REF!,#REF!,#REF!,#REF!,#REF!,#REF!,#REF!)*$AW$9,#REF!*#REF!))</f>
        <v/>
      </c>
      <c r="AX13" s="331" t="str">
        <f>IF($AX$8="","",IF($AX$8="SBMLD",SUM(#REF!,#REF!,#REF!,#REF!,#REF!,#REF!,#REF!),#REF!))</f>
        <v/>
      </c>
      <c r="AY13" s="331" t="str">
        <f>IF($AX$8="","",IF($AX$8="SBMLD",SUM(#REF!,#REF!,#REF!,#REF!,#REF!,#REF!,#REF!)*$AY$9,#REF!*#REF!))</f>
        <v/>
      </c>
      <c r="AZ13" s="331" t="str">
        <f>IF($AZ$8="","",IF($AZ$8="SBMLD",SUM(#REF!,#REF!,#REF!,#REF!,#REF!,#REF!),#REF!))</f>
        <v/>
      </c>
      <c r="BA13" s="331" t="str">
        <f>IF($AZ$8="","",IF($AZ$8="SBMLD",SUM(#REF!,#REF!,#REF!,#REF!,#REF!,#REF!)*$BA$9,#REF!*#REF!))</f>
        <v/>
      </c>
      <c r="BB13" s="384" t="str">
        <f>IF($BB$8="","",IF($BB$8="SBMLD",SUM(#REF!,#REF!,#REF!,#REF!,#REF!),#REF!))</f>
        <v/>
      </c>
      <c r="BC13" s="332" t="str">
        <f>IF($BB$8="","",IF($BB$8="SBMLD",SUM(#REF!,#REF!,#REF!,#REF!,#REF!)*$BC$9,#REF!*#REF!))</f>
        <v/>
      </c>
      <c r="BD13" s="177" t="e">
        <f>#REF!</f>
        <v>#REF!</v>
      </c>
      <c r="BF13" s="560">
        <f t="shared" si="17"/>
        <v>130</v>
      </c>
      <c r="BG13" s="558">
        <f t="shared" si="16"/>
        <v>65</v>
      </c>
      <c r="BH13" s="559">
        <f t="shared" si="22"/>
        <v>2.5</v>
      </c>
      <c r="BI13" s="559">
        <f t="shared" si="18"/>
        <v>139</v>
      </c>
      <c r="BJ13" s="559">
        <f t="shared" si="23"/>
        <v>69.5</v>
      </c>
      <c r="BK13" s="559">
        <f t="shared" si="24"/>
        <v>2.5</v>
      </c>
      <c r="BL13" s="559">
        <f t="shared" si="19"/>
        <v>148</v>
      </c>
      <c r="BM13" s="559">
        <f t="shared" si="25"/>
        <v>74</v>
      </c>
      <c r="BN13" s="559">
        <f t="shared" si="26"/>
        <v>3</v>
      </c>
      <c r="BO13" s="559">
        <f t="shared" si="20"/>
        <v>140</v>
      </c>
      <c r="BP13" s="559">
        <f t="shared" si="27"/>
        <v>70</v>
      </c>
      <c r="BQ13" s="559">
        <f t="shared" si="28"/>
        <v>3</v>
      </c>
      <c r="BR13" s="559">
        <f t="shared" si="21"/>
        <v>170</v>
      </c>
      <c r="BS13" s="559">
        <f t="shared" si="29"/>
        <v>85</v>
      </c>
      <c r="BT13" s="559">
        <f t="shared" si="30"/>
        <v>4</v>
      </c>
    </row>
    <row r="14" spans="1:72" s="17" customFormat="1" ht="16.5" customHeight="1" x14ac:dyDescent="0.2">
      <c r="A14" s="18">
        <v>5</v>
      </c>
      <c r="B14" s="122" t="str">
        <f>IF('2.ชื่อนักเรียน'!$AG15="","",'2.ชื่อนักเรียน'!$AG15)</f>
        <v/>
      </c>
      <c r="C14" s="26" t="str">
        <f>IF('2.ชื่อนักเรียน'!$AH15="","",'2.ชื่อนักเรียน'!$AH15)</f>
        <v/>
      </c>
      <c r="D14" s="414">
        <v>69</v>
      </c>
      <c r="E14" s="125" t="str">
        <f>IF(D$8="","",IF('2.ชื่อนักเรียน'!$R15="ร","ร",IF('2.ชื่อนักเรียน'!$R15="มส","",IF(D14="","",IF(D14&gt;=80,4,IF(D14&gt;=75,3.5,IF(D14&gt;=70,3,IF(D14&gt;=65,2.5,IF(D14&gt;=60,2,IF(D14&gt;=55,1.5,IF(D14&gt;=50,1,0)))))))))))</f>
        <v/>
      </c>
      <c r="F14" s="416">
        <v>62</v>
      </c>
      <c r="G14" s="125" t="str">
        <f>IF(F$8="","",IF('2.ชื่อนักเรียน'!$R15="ร","ร",IF('2.ชื่อนักเรียน'!$R15="มส","",IF(F14="","",IF(F14&gt;=80,4,IF(F14&gt;=75,3.5,IF(F14&gt;=70,3,IF(F14&gt;=65,2.5,IF(F14&gt;=60,2,IF(F14&gt;=55,1.5,IF(F14&gt;=50,1,0)))))))))))</f>
        <v/>
      </c>
      <c r="H14" s="416">
        <v>71</v>
      </c>
      <c r="I14" s="125" t="str">
        <f>IF(H$8="","",IF('2.ชื่อนักเรียน'!$R15="ร","ร",IF('2.ชื่อนักเรียน'!$R15="มส","",IF(H14="","",IF(H14&gt;=80,4,IF(H14&gt;=75,3.5,IF(H14&gt;=70,3,IF(H14&gt;=65,2.5,IF(H14&gt;=60,2,IF(H14&gt;=55,1.5,IF(H14&gt;=50,1,0)))))))))))</f>
        <v/>
      </c>
      <c r="J14" s="548">
        <v>80</v>
      </c>
      <c r="K14" s="125" t="str">
        <f>IF(J$8="","",IF('2.ชื่อนักเรียน'!$R15="ร","ร",IF('2.ชื่อนักเรียน'!$R15="มส","",IF(J14="","",IF(J14&gt;=80,4,IF(J14&gt;=75,3.5,IF(J14&gt;=70,3,IF(J14&gt;=65,2.5,IF(J14&gt;=60,2,IF(J14&gt;=55,1.5,IF(J14&gt;=50,1,0)))))))))))</f>
        <v/>
      </c>
      <c r="L14" s="416">
        <v>68</v>
      </c>
      <c r="M14" s="204" t="str">
        <f>IF(L$8="","",IF('2.ชื่อนักเรียน'!$R15="ร","ร",IF('2.ชื่อนักเรียน'!$R15="มส","",IF(L14="","",IF(L14&gt;=80,4,IF(L14&gt;=75,3.5,IF(L14&gt;=70,3,IF(L14&gt;=65,2.5,IF(L14&gt;=60,2,IF(L14&gt;=55,1.5,IF(L14&gt;=50,1,0)))))))))))</f>
        <v/>
      </c>
      <c r="N14" s="414">
        <v>67</v>
      </c>
      <c r="O14" s="125" t="str">
        <f>IF(N$8="","",IF('2.ชื่อนักเรียน'!$R15="ร","ร",IF('2.ชื่อนักเรียน'!$R15="มส","",IF(N14="","",IF(N14&gt;=80,4,IF(N14&gt;=75,3.5,IF(N14&gt;=70,3,IF(N14&gt;=65,2.5,IF(N14&gt;=60,2,IF(N14&gt;=55,1.5,IF(N14&gt;=50,1,0)))))))))))</f>
        <v/>
      </c>
      <c r="P14" s="416">
        <v>80</v>
      </c>
      <c r="Q14" s="125" t="str">
        <f>IF(P$8="","",IF('2.ชื่อนักเรียน'!$R15="ร","ร",IF('2.ชื่อนักเรียน'!$R15="มส","",IF(P14="","",IF(P14&gt;=80,4,IF(P14&gt;=75,3.5,IF(P14&gt;=70,3,IF(P14&gt;=65,2.5,IF(P14&gt;=60,2,IF(P14&gt;=55,1.5,IF(P14&gt;=50,1,0)))))))))))</f>
        <v/>
      </c>
      <c r="R14" s="416">
        <v>70</v>
      </c>
      <c r="S14" s="125" t="str">
        <f>IF(R$8="","",IF('2.ชื่อนักเรียน'!$R15="ร","ร",IF('2.ชื่อนักเรียน'!$R15="มส","",IF(R14="","",IF(R14&gt;=80,4,IF(R14&gt;=75,3.5,IF(R14&gt;=70,3,IF(R14&gt;=65,2.5,IF(R14&gt;=60,2,IF(R14&gt;=55,1.5,IF(R14&gt;=50,1,0)))))))))))</f>
        <v/>
      </c>
      <c r="T14" s="548">
        <v>61</v>
      </c>
      <c r="U14" s="125" t="str">
        <f>IF(T$8="","",IF('2.ชื่อนักเรียน'!$R15="ร","ร",IF('2.ชื่อนักเรียน'!$R15="มส","",IF(T14="","",IF(T14&gt;=80,4,IF(T14&gt;=75,3.5,IF(T14&gt;=70,3,IF(T14&gt;=65,2.5,IF(T14&gt;=60,2,IF(T14&gt;=55,1.5,IF(T14&gt;=50,1,0)))))))))))</f>
        <v/>
      </c>
      <c r="V14" s="416">
        <v>85</v>
      </c>
      <c r="W14" s="208" t="str">
        <f>IF(V$8="","",IF('2.ชื่อนักเรียน'!$R15="ร","ร",IF('2.ชื่อนักเรียน'!$R15="มส","",IF(V14="","",IF(V14&gt;=80,4,IF(V14&gt;=75,3.5,IF(V14&gt;=70,3,IF(V14&gt;=65,2.5,IF(V14&gt;=60,2,IF(V14&gt;=55,1.5,IF(V14&gt;=50,1,0)))))))))))</f>
        <v/>
      </c>
      <c r="X14" s="393">
        <f t="shared" si="0"/>
        <v>69</v>
      </c>
      <c r="Y14" s="381" t="str">
        <f t="shared" si="1"/>
        <v/>
      </c>
      <c r="Z14" s="383">
        <f t="shared" si="2"/>
        <v>62</v>
      </c>
      <c r="AA14" s="335" t="str">
        <f t="shared" si="3"/>
        <v/>
      </c>
      <c r="AB14" s="335">
        <f t="shared" si="4"/>
        <v>71</v>
      </c>
      <c r="AC14" s="335" t="str">
        <f t="shared" si="5"/>
        <v/>
      </c>
      <c r="AD14" s="335">
        <f t="shared" si="6"/>
        <v>68</v>
      </c>
      <c r="AE14" s="331" t="str">
        <f t="shared" si="7"/>
        <v/>
      </c>
      <c r="AF14" s="331">
        <f t="shared" si="8"/>
        <v>67</v>
      </c>
      <c r="AG14" s="335" t="str">
        <f t="shared" si="9"/>
        <v/>
      </c>
      <c r="AH14" s="335">
        <f t="shared" si="10"/>
        <v>80</v>
      </c>
      <c r="AI14" s="335" t="str">
        <f t="shared" si="11"/>
        <v/>
      </c>
      <c r="AJ14" s="335">
        <f t="shared" si="12"/>
        <v>70</v>
      </c>
      <c r="AK14" s="335" t="str">
        <f t="shared" si="13"/>
        <v/>
      </c>
      <c r="AL14" s="335">
        <f t="shared" si="14"/>
        <v>85</v>
      </c>
      <c r="AM14" s="335" t="str">
        <f t="shared" si="15"/>
        <v/>
      </c>
      <c r="AN14" s="335" t="e">
        <f>IF(#REF!="","",#REF!)</f>
        <v>#REF!</v>
      </c>
      <c r="AO14" s="331" t="e">
        <f>IF(#REF!="","",#REF!*#REF!)</f>
        <v>#REF!</v>
      </c>
      <c r="AP14" s="384" t="e">
        <f>IF(#REF!="","",#REF!)</f>
        <v>#REF!</v>
      </c>
      <c r="AQ14" s="332" t="e">
        <f>IF(#REF!="","",#REF!*#REF!)</f>
        <v>#REF!</v>
      </c>
      <c r="AR14" s="381" t="str">
        <f>IF($AR$8="","",IF($AR$8="SBMLD",SUM(#REF!,#REF!,#REF!,#REF!,#REF!,#REF!,#REF!,#REF!,#REF!,#REF!),#REF!))</f>
        <v/>
      </c>
      <c r="AS14" s="331" t="str">
        <f>IF($AR$8="","",IF($AR$8="SBMLD",SUM(#REF!,#REF!,#REF!,#REF!,#REF!,#REF!,#REF!,#REF!,#REF!,#REF!)*$AS$9,#REF!*#REF!))</f>
        <v/>
      </c>
      <c r="AT14" s="331" t="str">
        <f>IF($AT$8="","",IF($AT$8="SBMLD",SUM(#REF!,#REF!,#REF!,#REF!,#REF!,#REF!,#REF!,#REF!,#REF!),#REF!))</f>
        <v/>
      </c>
      <c r="AU14" s="331" t="str">
        <f>IF($AT$8="","",IF($AT$8="SBMLD",SUM(#REF!,#REF!,#REF!,#REF!,#REF!,#REF!,#REF!,#REF!,#REF!)*$AU$9,#REF!*#REF!))</f>
        <v/>
      </c>
      <c r="AV14" s="331" t="str">
        <f>IF($AV$8="","",IF($AV$8="SBMLD",SUM(#REF!,#REF!,#REF!,#REF!,#REF!,#REF!,#REF!,#REF!),#REF!))</f>
        <v/>
      </c>
      <c r="AW14" s="331" t="str">
        <f>IF($AV$8="","",IF($AV$8="SBMLD",SUM(#REF!,#REF!,#REF!,#REF!,#REF!,#REF!,#REF!,#REF!)*$AW$9,#REF!*#REF!))</f>
        <v/>
      </c>
      <c r="AX14" s="331" t="str">
        <f>IF($AX$8="","",IF($AX$8="SBMLD",SUM(#REF!,#REF!,#REF!,#REF!,#REF!,#REF!,#REF!),#REF!))</f>
        <v/>
      </c>
      <c r="AY14" s="331" t="str">
        <f>IF($AX$8="","",IF($AX$8="SBMLD",SUM(#REF!,#REF!,#REF!,#REF!,#REF!,#REF!,#REF!)*$AY$9,#REF!*#REF!))</f>
        <v/>
      </c>
      <c r="AZ14" s="331" t="str">
        <f>IF($AZ$8="","",IF($AZ$8="SBMLD",SUM(#REF!,#REF!,#REF!,#REF!,#REF!,#REF!),#REF!))</f>
        <v/>
      </c>
      <c r="BA14" s="331" t="str">
        <f>IF($AZ$8="","",IF($AZ$8="SBMLD",SUM(#REF!,#REF!,#REF!,#REF!,#REF!,#REF!)*$BA$9,#REF!*#REF!))</f>
        <v/>
      </c>
      <c r="BB14" s="384" t="str">
        <f>IF($BB$8="","",IF($BB$8="SBMLD",SUM(#REF!,#REF!,#REF!,#REF!,#REF!),#REF!))</f>
        <v/>
      </c>
      <c r="BC14" s="332" t="str">
        <f>IF($BB$8="","",IF($BB$8="SBMLD",SUM(#REF!,#REF!,#REF!,#REF!,#REF!)*$BC$9,#REF!*#REF!))</f>
        <v/>
      </c>
      <c r="BD14" s="177" t="e">
        <f>#REF!</f>
        <v>#REF!</v>
      </c>
      <c r="BF14" s="560">
        <f t="shared" si="17"/>
        <v>136</v>
      </c>
      <c r="BG14" s="558">
        <f t="shared" si="16"/>
        <v>68</v>
      </c>
      <c r="BH14" s="559">
        <f t="shared" si="22"/>
        <v>2.5</v>
      </c>
      <c r="BI14" s="559">
        <f t="shared" si="18"/>
        <v>142</v>
      </c>
      <c r="BJ14" s="559">
        <f t="shared" si="23"/>
        <v>71</v>
      </c>
      <c r="BK14" s="559">
        <f t="shared" si="24"/>
        <v>3</v>
      </c>
      <c r="BL14" s="559">
        <f t="shared" si="19"/>
        <v>141</v>
      </c>
      <c r="BM14" s="559">
        <f t="shared" si="25"/>
        <v>70.5</v>
      </c>
      <c r="BN14" s="559">
        <f t="shared" si="26"/>
        <v>3</v>
      </c>
      <c r="BO14" s="559">
        <f t="shared" si="20"/>
        <v>141</v>
      </c>
      <c r="BP14" s="559">
        <f t="shared" si="27"/>
        <v>70.5</v>
      </c>
      <c r="BQ14" s="559">
        <f t="shared" si="28"/>
        <v>3</v>
      </c>
      <c r="BR14" s="559">
        <f t="shared" si="21"/>
        <v>153</v>
      </c>
      <c r="BS14" s="559">
        <f t="shared" si="29"/>
        <v>76.5</v>
      </c>
      <c r="BT14" s="559">
        <f t="shared" si="30"/>
        <v>3.5</v>
      </c>
    </row>
    <row r="15" spans="1:72" s="17" customFormat="1" ht="16.5" customHeight="1" x14ac:dyDescent="0.2">
      <c r="A15" s="18">
        <v>6</v>
      </c>
      <c r="B15" s="122" t="str">
        <f>IF('2.ชื่อนักเรียน'!$AG16="","",'2.ชื่อนักเรียน'!$AG16)</f>
        <v/>
      </c>
      <c r="C15" s="26" t="str">
        <f>IF('2.ชื่อนักเรียน'!$AH16="","",'2.ชื่อนักเรียน'!$AH16)</f>
        <v/>
      </c>
      <c r="D15" s="414">
        <v>88</v>
      </c>
      <c r="E15" s="125" t="str">
        <f>IF(D$8="","",IF('2.ชื่อนักเรียน'!$R16="ร","ร",IF('2.ชื่อนักเรียน'!$R16="มส","",IF(D15="","",IF(D15&gt;=80,4,IF(D15&gt;=75,3.5,IF(D15&gt;=70,3,IF(D15&gt;=65,2.5,IF(D15&gt;=60,2,IF(D15&gt;=55,1.5,IF(D15&gt;=50,1,0)))))))))))</f>
        <v/>
      </c>
      <c r="F15" s="416">
        <v>83</v>
      </c>
      <c r="G15" s="125" t="str">
        <f>IF(F$8="","",IF('2.ชื่อนักเรียน'!$R16="ร","ร",IF('2.ชื่อนักเรียน'!$R16="มส","",IF(F15="","",IF(F15&gt;=80,4,IF(F15&gt;=75,3.5,IF(F15&gt;=70,3,IF(F15&gt;=65,2.5,IF(F15&gt;=60,2,IF(F15&gt;=55,1.5,IF(F15&gt;=50,1,0)))))))))))</f>
        <v/>
      </c>
      <c r="H15" s="416">
        <v>71</v>
      </c>
      <c r="I15" s="125" t="str">
        <f>IF(H$8="","",IF('2.ชื่อนักเรียน'!$R16="ร","ร",IF('2.ชื่อนักเรียน'!$R16="มส","",IF(H15="","",IF(H15&gt;=80,4,IF(H15&gt;=75,3.5,IF(H15&gt;=70,3,IF(H15&gt;=65,2.5,IF(H15&gt;=60,2,IF(H15&gt;=55,1.5,IF(H15&gt;=50,1,0)))))))))))</f>
        <v/>
      </c>
      <c r="J15" s="548">
        <v>81</v>
      </c>
      <c r="K15" s="125" t="str">
        <f>IF(J$8="","",IF('2.ชื่อนักเรียน'!$R16="ร","ร",IF('2.ชื่อนักเรียน'!$R16="มส","",IF(J15="","",IF(J15&gt;=80,4,IF(J15&gt;=75,3.5,IF(J15&gt;=70,3,IF(J15&gt;=65,2.5,IF(J15&gt;=60,2,IF(J15&gt;=55,1.5,IF(J15&gt;=50,1,0)))))))))))</f>
        <v/>
      </c>
      <c r="L15" s="416">
        <v>89</v>
      </c>
      <c r="M15" s="204" t="str">
        <f>IF(L$8="","",IF('2.ชื่อนักเรียน'!$R16="ร","ร",IF('2.ชื่อนักเรียน'!$R16="มส","",IF(L15="","",IF(L15&gt;=80,4,IF(L15&gt;=75,3.5,IF(L15&gt;=70,3,IF(L15&gt;=65,2.5,IF(L15&gt;=60,2,IF(L15&gt;=55,1.5,IF(L15&gt;=50,1,0)))))))))))</f>
        <v/>
      </c>
      <c r="N15" s="414">
        <v>91</v>
      </c>
      <c r="O15" s="125" t="str">
        <f>IF(N$8="","",IF('2.ชื่อนักเรียน'!$R16="ร","ร",IF('2.ชื่อนักเรียน'!$R16="มส","",IF(N15="","",IF(N15&gt;=80,4,IF(N15&gt;=75,3.5,IF(N15&gt;=70,3,IF(N15&gt;=65,2.5,IF(N15&gt;=60,2,IF(N15&gt;=55,1.5,IF(N15&gt;=50,1,0)))))))))))</f>
        <v/>
      </c>
      <c r="P15" s="416">
        <v>83</v>
      </c>
      <c r="Q15" s="125" t="str">
        <f>IF(P$8="","",IF('2.ชื่อนักเรียน'!$R16="ร","ร",IF('2.ชื่อนักเรียน'!$R16="มส","",IF(P15="","",IF(P15&gt;=80,4,IF(P15&gt;=75,3.5,IF(P15&gt;=70,3,IF(P15&gt;=65,2.5,IF(P15&gt;=60,2,IF(P15&gt;=55,1.5,IF(P15&gt;=50,1,0)))))))))))</f>
        <v/>
      </c>
      <c r="R15" s="416">
        <v>67</v>
      </c>
      <c r="S15" s="125" t="str">
        <f>IF(R$8="","",IF('2.ชื่อนักเรียน'!$R16="ร","ร",IF('2.ชื่อนักเรียน'!$R16="มส","",IF(R15="","",IF(R15&gt;=80,4,IF(R15&gt;=75,3.5,IF(R15&gt;=70,3,IF(R15&gt;=65,2.5,IF(R15&gt;=60,2,IF(R15&gt;=55,1.5,IF(R15&gt;=50,1,0)))))))))))</f>
        <v/>
      </c>
      <c r="T15" s="548">
        <v>70</v>
      </c>
      <c r="U15" s="125" t="str">
        <f>IF(T$8="","",IF('2.ชื่อนักเรียน'!$R16="ร","ร",IF('2.ชื่อนักเรียน'!$R16="มส","",IF(T15="","",IF(T15&gt;=80,4,IF(T15&gt;=75,3.5,IF(T15&gt;=70,3,IF(T15&gt;=65,2.5,IF(T15&gt;=60,2,IF(T15&gt;=55,1.5,IF(T15&gt;=50,1,0)))))))))))</f>
        <v/>
      </c>
      <c r="V15" s="416">
        <v>93</v>
      </c>
      <c r="W15" s="208" t="str">
        <f>IF(V$8="","",IF('2.ชื่อนักเรียน'!$R16="ร","ร",IF('2.ชื่อนักเรียน'!$R16="มส","",IF(V15="","",IF(V15&gt;=80,4,IF(V15&gt;=75,3.5,IF(V15&gt;=70,3,IF(V15&gt;=65,2.5,IF(V15&gt;=60,2,IF(V15&gt;=55,1.5,IF(V15&gt;=50,1,0)))))))))))</f>
        <v/>
      </c>
      <c r="X15" s="393">
        <f t="shared" si="0"/>
        <v>88</v>
      </c>
      <c r="Y15" s="381" t="str">
        <f t="shared" si="1"/>
        <v/>
      </c>
      <c r="Z15" s="383">
        <f t="shared" si="2"/>
        <v>83</v>
      </c>
      <c r="AA15" s="335" t="str">
        <f t="shared" si="3"/>
        <v/>
      </c>
      <c r="AB15" s="335">
        <f t="shared" si="4"/>
        <v>71</v>
      </c>
      <c r="AC15" s="335" t="str">
        <f t="shared" si="5"/>
        <v/>
      </c>
      <c r="AD15" s="335">
        <f t="shared" si="6"/>
        <v>89</v>
      </c>
      <c r="AE15" s="331" t="str">
        <f t="shared" si="7"/>
        <v/>
      </c>
      <c r="AF15" s="331">
        <f t="shared" si="8"/>
        <v>91</v>
      </c>
      <c r="AG15" s="335" t="str">
        <f t="shared" si="9"/>
        <v/>
      </c>
      <c r="AH15" s="335">
        <f t="shared" si="10"/>
        <v>83</v>
      </c>
      <c r="AI15" s="335" t="str">
        <f t="shared" si="11"/>
        <v/>
      </c>
      <c r="AJ15" s="335">
        <f t="shared" si="12"/>
        <v>67</v>
      </c>
      <c r="AK15" s="335" t="str">
        <f t="shared" si="13"/>
        <v/>
      </c>
      <c r="AL15" s="335">
        <f t="shared" si="14"/>
        <v>93</v>
      </c>
      <c r="AM15" s="335" t="str">
        <f t="shared" si="15"/>
        <v/>
      </c>
      <c r="AN15" s="335" t="e">
        <f>IF(#REF!="","",#REF!)</f>
        <v>#REF!</v>
      </c>
      <c r="AO15" s="331" t="e">
        <f>IF(#REF!="","",#REF!*#REF!)</f>
        <v>#REF!</v>
      </c>
      <c r="AP15" s="384" t="e">
        <f>IF(#REF!="","",#REF!)</f>
        <v>#REF!</v>
      </c>
      <c r="AQ15" s="332" t="e">
        <f>IF(#REF!="","",#REF!*#REF!)</f>
        <v>#REF!</v>
      </c>
      <c r="AR15" s="381" t="str">
        <f>IF($AR$8="","",IF($AR$8="SBMLD",SUM(#REF!,#REF!,#REF!,#REF!,#REF!,#REF!,#REF!,#REF!,#REF!,#REF!),#REF!))</f>
        <v/>
      </c>
      <c r="AS15" s="331" t="str">
        <f>IF($AR$8="","",IF($AR$8="SBMLD",SUM(#REF!,#REF!,#REF!,#REF!,#REF!,#REF!,#REF!,#REF!,#REF!,#REF!)*$AS$9,#REF!*#REF!))</f>
        <v/>
      </c>
      <c r="AT15" s="331" t="str">
        <f>IF($AT$8="","",IF($AT$8="SBMLD",SUM(#REF!,#REF!,#REF!,#REF!,#REF!,#REF!,#REF!,#REF!,#REF!),#REF!))</f>
        <v/>
      </c>
      <c r="AU15" s="331" t="str">
        <f>IF($AT$8="","",IF($AT$8="SBMLD",SUM(#REF!,#REF!,#REF!,#REF!,#REF!,#REF!,#REF!,#REF!,#REF!)*$AU$9,#REF!*#REF!))</f>
        <v/>
      </c>
      <c r="AV15" s="331" t="str">
        <f>IF($AV$8="","",IF($AV$8="SBMLD",SUM(#REF!,#REF!,#REF!,#REF!,#REF!,#REF!,#REF!,#REF!),#REF!))</f>
        <v/>
      </c>
      <c r="AW15" s="331" t="str">
        <f>IF($AV$8="","",IF($AV$8="SBMLD",SUM(#REF!,#REF!,#REF!,#REF!,#REF!,#REF!,#REF!,#REF!)*$AW$9,#REF!*#REF!))</f>
        <v/>
      </c>
      <c r="AX15" s="331" t="str">
        <f>IF($AX$8="","",IF($AX$8="SBMLD",SUM(#REF!,#REF!,#REF!,#REF!,#REF!,#REF!,#REF!),#REF!))</f>
        <v/>
      </c>
      <c r="AY15" s="331" t="str">
        <f>IF($AX$8="","",IF($AX$8="SBMLD",SUM(#REF!,#REF!,#REF!,#REF!,#REF!,#REF!,#REF!)*$AY$9,#REF!*#REF!))</f>
        <v/>
      </c>
      <c r="AZ15" s="331" t="str">
        <f>IF($AZ$8="","",IF($AZ$8="SBMLD",SUM(#REF!,#REF!,#REF!,#REF!,#REF!,#REF!),#REF!))</f>
        <v/>
      </c>
      <c r="BA15" s="331" t="str">
        <f>IF($AZ$8="","",IF($AZ$8="SBMLD",SUM(#REF!,#REF!,#REF!,#REF!,#REF!,#REF!)*$BA$9,#REF!*#REF!))</f>
        <v/>
      </c>
      <c r="BB15" s="384" t="str">
        <f>IF($BB$8="","",IF($BB$8="SBMLD",SUM(#REF!,#REF!,#REF!,#REF!,#REF!),#REF!))</f>
        <v/>
      </c>
      <c r="BC15" s="332" t="str">
        <f>IF($BB$8="","",IF($BB$8="SBMLD",SUM(#REF!,#REF!,#REF!,#REF!,#REF!)*$BC$9,#REF!*#REF!))</f>
        <v/>
      </c>
      <c r="BD15" s="177" t="e">
        <f>#REF!</f>
        <v>#REF!</v>
      </c>
      <c r="BF15" s="560">
        <f t="shared" si="17"/>
        <v>179</v>
      </c>
      <c r="BG15" s="558">
        <f t="shared" si="16"/>
        <v>89.5</v>
      </c>
      <c r="BH15" s="559">
        <f t="shared" si="22"/>
        <v>4</v>
      </c>
      <c r="BI15" s="559">
        <f t="shared" si="18"/>
        <v>166</v>
      </c>
      <c r="BJ15" s="559">
        <f t="shared" si="23"/>
        <v>83</v>
      </c>
      <c r="BK15" s="559">
        <f t="shared" si="24"/>
        <v>4</v>
      </c>
      <c r="BL15" s="559">
        <f t="shared" si="19"/>
        <v>138</v>
      </c>
      <c r="BM15" s="559">
        <f t="shared" si="25"/>
        <v>69</v>
      </c>
      <c r="BN15" s="559">
        <f t="shared" si="26"/>
        <v>2.5</v>
      </c>
      <c r="BO15" s="559">
        <f t="shared" si="20"/>
        <v>151</v>
      </c>
      <c r="BP15" s="559">
        <f t="shared" si="27"/>
        <v>75.5</v>
      </c>
      <c r="BQ15" s="559">
        <f t="shared" si="28"/>
        <v>3.5</v>
      </c>
      <c r="BR15" s="559">
        <f t="shared" si="21"/>
        <v>182</v>
      </c>
      <c r="BS15" s="559">
        <f t="shared" si="29"/>
        <v>91</v>
      </c>
      <c r="BT15" s="559">
        <f t="shared" si="30"/>
        <v>4</v>
      </c>
    </row>
    <row r="16" spans="1:72" s="17" customFormat="1" ht="16.5" customHeight="1" x14ac:dyDescent="0.2">
      <c r="A16" s="18">
        <v>7</v>
      </c>
      <c r="B16" s="122" t="str">
        <f>IF('2.ชื่อนักเรียน'!$AG17="","",'2.ชื่อนักเรียน'!$AG17)</f>
        <v/>
      </c>
      <c r="C16" s="26" t="str">
        <f>IF('2.ชื่อนักเรียน'!$AH17="","",'2.ชื่อนักเรียน'!$AH17)</f>
        <v/>
      </c>
      <c r="D16" s="414">
        <v>92</v>
      </c>
      <c r="E16" s="125" t="str">
        <f>IF(D$8="","",IF('2.ชื่อนักเรียน'!$R17="ร","ร",IF('2.ชื่อนักเรียน'!$R17="มส","",IF(D16="","",IF(D16&gt;=80,4,IF(D16&gt;=75,3.5,IF(D16&gt;=70,3,IF(D16&gt;=65,2.5,IF(D16&gt;=60,2,IF(D16&gt;=55,1.5,IF(D16&gt;=50,1,0)))))))))))</f>
        <v/>
      </c>
      <c r="F16" s="416">
        <v>84</v>
      </c>
      <c r="G16" s="125" t="str">
        <f>IF(F$8="","",IF('2.ชื่อนักเรียน'!$R17="ร","ร",IF('2.ชื่อนักเรียน'!$R17="มส","",IF(F16="","",IF(F16&gt;=80,4,IF(F16&gt;=75,3.5,IF(F16&gt;=70,3,IF(F16&gt;=65,2.5,IF(F16&gt;=60,2,IF(F16&gt;=55,1.5,IF(F16&gt;=50,1,0)))))))))))</f>
        <v/>
      </c>
      <c r="H16" s="416">
        <v>74</v>
      </c>
      <c r="I16" s="125" t="str">
        <f>IF(H$8="","",IF('2.ชื่อนักเรียน'!$R17="ร","ร",IF('2.ชื่อนักเรียน'!$R17="มส","",IF(H16="","",IF(H16&gt;=80,4,IF(H16&gt;=75,3.5,IF(H16&gt;=70,3,IF(H16&gt;=65,2.5,IF(H16&gt;=60,2,IF(H16&gt;=55,1.5,IF(H16&gt;=50,1,0)))))))))))</f>
        <v/>
      </c>
      <c r="J16" s="548">
        <v>76</v>
      </c>
      <c r="K16" s="125" t="str">
        <f>IF(J$8="","",IF('2.ชื่อนักเรียน'!$R17="ร","ร",IF('2.ชื่อนักเรียน'!$R17="มส","",IF(J16="","",IF(J16&gt;=80,4,IF(J16&gt;=75,3.5,IF(J16&gt;=70,3,IF(J16&gt;=65,2.5,IF(J16&gt;=60,2,IF(J16&gt;=55,1.5,IF(J16&gt;=50,1,0)))))))))))</f>
        <v/>
      </c>
      <c r="L16" s="416">
        <v>74</v>
      </c>
      <c r="M16" s="204" t="str">
        <f>IF(L$8="","",IF('2.ชื่อนักเรียน'!$R17="ร","ร",IF('2.ชื่อนักเรียน'!$R17="มส","",IF(L16="","",IF(L16&gt;=80,4,IF(L16&gt;=75,3.5,IF(L16&gt;=70,3,IF(L16&gt;=65,2.5,IF(L16&gt;=60,2,IF(L16&gt;=55,1.5,IF(L16&gt;=50,1,0)))))))))))</f>
        <v/>
      </c>
      <c r="N16" s="414">
        <v>76</v>
      </c>
      <c r="O16" s="125" t="str">
        <f>IF(N$8="","",IF('2.ชื่อนักเรียน'!$R17="ร","ร",IF('2.ชื่อนักเรียน'!$R17="มส","",IF(N16="","",IF(N16&gt;=80,4,IF(N16&gt;=75,3.5,IF(N16&gt;=70,3,IF(N16&gt;=65,2.5,IF(N16&gt;=60,2,IF(N16&gt;=55,1.5,IF(N16&gt;=50,1,0)))))))))))</f>
        <v/>
      </c>
      <c r="P16" s="416">
        <v>77</v>
      </c>
      <c r="Q16" s="125" t="str">
        <f>IF(P$8="","",IF('2.ชื่อนักเรียน'!$R17="ร","ร",IF('2.ชื่อนักเรียน'!$R17="มส","",IF(P16="","",IF(P16&gt;=80,4,IF(P16&gt;=75,3.5,IF(P16&gt;=70,3,IF(P16&gt;=65,2.5,IF(P16&gt;=60,2,IF(P16&gt;=55,1.5,IF(P16&gt;=50,1,0)))))))))))</f>
        <v/>
      </c>
      <c r="R16" s="416">
        <v>64</v>
      </c>
      <c r="S16" s="125" t="str">
        <f>IF(R$8="","",IF('2.ชื่อนักเรียน'!$R17="ร","ร",IF('2.ชื่อนักเรียน'!$R17="มส","",IF(R16="","",IF(R16&gt;=80,4,IF(R16&gt;=75,3.5,IF(R16&gt;=70,3,IF(R16&gt;=65,2.5,IF(R16&gt;=60,2,IF(R16&gt;=55,1.5,IF(R16&gt;=50,1,0)))))))))))</f>
        <v/>
      </c>
      <c r="T16" s="548">
        <v>66</v>
      </c>
      <c r="U16" s="125" t="str">
        <f>IF(T$8="","",IF('2.ชื่อนักเรียน'!$R17="ร","ร",IF('2.ชื่อนักเรียน'!$R17="มส","",IF(T16="","",IF(T16&gt;=80,4,IF(T16&gt;=75,3.5,IF(T16&gt;=70,3,IF(T16&gt;=65,2.5,IF(T16&gt;=60,2,IF(T16&gt;=55,1.5,IF(T16&gt;=50,1,0)))))))))))</f>
        <v/>
      </c>
      <c r="V16" s="416">
        <v>95</v>
      </c>
      <c r="W16" s="208" t="str">
        <f>IF(V$8="","",IF('2.ชื่อนักเรียน'!$R17="ร","ร",IF('2.ชื่อนักเรียน'!$R17="มส","",IF(V16="","",IF(V16&gt;=80,4,IF(V16&gt;=75,3.5,IF(V16&gt;=70,3,IF(V16&gt;=65,2.5,IF(V16&gt;=60,2,IF(V16&gt;=55,1.5,IF(V16&gt;=50,1,0)))))))))))</f>
        <v/>
      </c>
      <c r="X16" s="393">
        <f t="shared" si="0"/>
        <v>92</v>
      </c>
      <c r="Y16" s="381" t="str">
        <f t="shared" si="1"/>
        <v/>
      </c>
      <c r="Z16" s="383">
        <f t="shared" si="2"/>
        <v>84</v>
      </c>
      <c r="AA16" s="335" t="str">
        <f t="shared" si="3"/>
        <v/>
      </c>
      <c r="AB16" s="335">
        <f t="shared" si="4"/>
        <v>74</v>
      </c>
      <c r="AC16" s="335" t="str">
        <f t="shared" si="5"/>
        <v/>
      </c>
      <c r="AD16" s="335">
        <f t="shared" si="6"/>
        <v>74</v>
      </c>
      <c r="AE16" s="331" t="str">
        <f t="shared" si="7"/>
        <v/>
      </c>
      <c r="AF16" s="331">
        <f t="shared" si="8"/>
        <v>76</v>
      </c>
      <c r="AG16" s="335" t="str">
        <f t="shared" si="9"/>
        <v/>
      </c>
      <c r="AH16" s="335">
        <f t="shared" si="10"/>
        <v>77</v>
      </c>
      <c r="AI16" s="335" t="str">
        <f t="shared" si="11"/>
        <v/>
      </c>
      <c r="AJ16" s="335">
        <f t="shared" si="12"/>
        <v>64</v>
      </c>
      <c r="AK16" s="335" t="str">
        <f t="shared" si="13"/>
        <v/>
      </c>
      <c r="AL16" s="335">
        <f t="shared" si="14"/>
        <v>95</v>
      </c>
      <c r="AM16" s="335" t="str">
        <f t="shared" si="15"/>
        <v/>
      </c>
      <c r="AN16" s="335" t="e">
        <f>IF(#REF!="","",#REF!)</f>
        <v>#REF!</v>
      </c>
      <c r="AO16" s="331" t="e">
        <f>IF(#REF!="","",#REF!*#REF!)</f>
        <v>#REF!</v>
      </c>
      <c r="AP16" s="384" t="e">
        <f>IF(#REF!="","",#REF!)</f>
        <v>#REF!</v>
      </c>
      <c r="AQ16" s="332" t="e">
        <f>IF(#REF!="","",#REF!*#REF!)</f>
        <v>#REF!</v>
      </c>
      <c r="AR16" s="381" t="str">
        <f>IF($AR$8="","",IF($AR$8="SBMLD",SUM(#REF!,#REF!,#REF!,#REF!,#REF!,#REF!,#REF!,#REF!,#REF!,#REF!),#REF!))</f>
        <v/>
      </c>
      <c r="AS16" s="331" t="str">
        <f>IF($AR$8="","",IF($AR$8="SBMLD",SUM(#REF!,#REF!,#REF!,#REF!,#REF!,#REF!,#REF!,#REF!,#REF!,#REF!)*$AS$9,#REF!*#REF!))</f>
        <v/>
      </c>
      <c r="AT16" s="331" t="str">
        <f>IF($AT$8="","",IF($AT$8="SBMLD",SUM(#REF!,#REF!,#REF!,#REF!,#REF!,#REF!,#REF!,#REF!,#REF!),#REF!))</f>
        <v/>
      </c>
      <c r="AU16" s="331" t="str">
        <f>IF($AT$8="","",IF($AT$8="SBMLD",SUM(#REF!,#REF!,#REF!,#REF!,#REF!,#REF!,#REF!,#REF!,#REF!)*$AU$9,#REF!*#REF!))</f>
        <v/>
      </c>
      <c r="AV16" s="331" t="str">
        <f>IF($AV$8="","",IF($AV$8="SBMLD",SUM(#REF!,#REF!,#REF!,#REF!,#REF!,#REF!,#REF!,#REF!),#REF!))</f>
        <v/>
      </c>
      <c r="AW16" s="331" t="str">
        <f>IF($AV$8="","",IF($AV$8="SBMLD",SUM(#REF!,#REF!,#REF!,#REF!,#REF!,#REF!,#REF!,#REF!)*$AW$9,#REF!*#REF!))</f>
        <v/>
      </c>
      <c r="AX16" s="331" t="str">
        <f>IF($AX$8="","",IF($AX$8="SBMLD",SUM(#REF!,#REF!,#REF!,#REF!,#REF!,#REF!,#REF!),#REF!))</f>
        <v/>
      </c>
      <c r="AY16" s="331" t="str">
        <f>IF($AX$8="","",IF($AX$8="SBMLD",SUM(#REF!,#REF!,#REF!,#REF!,#REF!,#REF!,#REF!)*$AY$9,#REF!*#REF!))</f>
        <v/>
      </c>
      <c r="AZ16" s="331" t="str">
        <f>IF($AZ$8="","",IF($AZ$8="SBMLD",SUM(#REF!,#REF!,#REF!,#REF!,#REF!,#REF!),#REF!))</f>
        <v/>
      </c>
      <c r="BA16" s="331" t="str">
        <f>IF($AZ$8="","",IF($AZ$8="SBMLD",SUM(#REF!,#REF!,#REF!,#REF!,#REF!,#REF!)*$BA$9,#REF!*#REF!))</f>
        <v/>
      </c>
      <c r="BB16" s="384" t="str">
        <f>IF($BB$8="","",IF($BB$8="SBMLD",SUM(#REF!,#REF!,#REF!,#REF!,#REF!),#REF!))</f>
        <v/>
      </c>
      <c r="BC16" s="332" t="str">
        <f>IF($BB$8="","",IF($BB$8="SBMLD",SUM(#REF!,#REF!,#REF!,#REF!,#REF!)*$BC$9,#REF!*#REF!))</f>
        <v/>
      </c>
      <c r="BD16" s="177" t="e">
        <f>#REF!</f>
        <v>#REF!</v>
      </c>
      <c r="BF16" s="560">
        <f t="shared" si="17"/>
        <v>168</v>
      </c>
      <c r="BG16" s="558">
        <f t="shared" si="16"/>
        <v>84</v>
      </c>
      <c r="BH16" s="559">
        <f t="shared" si="22"/>
        <v>4</v>
      </c>
      <c r="BI16" s="559">
        <f t="shared" si="18"/>
        <v>161</v>
      </c>
      <c r="BJ16" s="559">
        <f t="shared" si="23"/>
        <v>80.5</v>
      </c>
      <c r="BK16" s="559">
        <f t="shared" si="24"/>
        <v>4</v>
      </c>
      <c r="BL16" s="559">
        <f t="shared" si="19"/>
        <v>138</v>
      </c>
      <c r="BM16" s="559">
        <f t="shared" si="25"/>
        <v>69</v>
      </c>
      <c r="BN16" s="559">
        <f t="shared" si="26"/>
        <v>2.5</v>
      </c>
      <c r="BO16" s="559">
        <f t="shared" si="20"/>
        <v>142</v>
      </c>
      <c r="BP16" s="559">
        <f t="shared" si="27"/>
        <v>71</v>
      </c>
      <c r="BQ16" s="559">
        <f t="shared" si="28"/>
        <v>3</v>
      </c>
      <c r="BR16" s="559">
        <f t="shared" si="21"/>
        <v>169</v>
      </c>
      <c r="BS16" s="559">
        <f t="shared" si="29"/>
        <v>84.5</v>
      </c>
      <c r="BT16" s="559">
        <f t="shared" si="30"/>
        <v>4</v>
      </c>
    </row>
    <row r="17" spans="1:72" s="17" customFormat="1" ht="16.5" customHeight="1" x14ac:dyDescent="0.2">
      <c r="A17" s="18">
        <v>8</v>
      </c>
      <c r="B17" s="122" t="str">
        <f>IF('2.ชื่อนักเรียน'!$AG18="","",'2.ชื่อนักเรียน'!$AG18)</f>
        <v/>
      </c>
      <c r="C17" s="26" t="str">
        <f>IF('2.ชื่อนักเรียน'!$AH18="","",'2.ชื่อนักเรียน'!$AH18)</f>
        <v/>
      </c>
      <c r="D17" s="414">
        <v>85</v>
      </c>
      <c r="E17" s="125" t="str">
        <f>IF(D$8="","",IF('2.ชื่อนักเรียน'!$R18="ร","ร",IF('2.ชื่อนักเรียน'!$R18="มส","",IF(D17="","",IF(D17&gt;=80,4,IF(D17&gt;=75,3.5,IF(D17&gt;=70,3,IF(D17&gt;=65,2.5,IF(D17&gt;=60,2,IF(D17&gt;=55,1.5,IF(D17&gt;=50,1,0)))))))))))</f>
        <v/>
      </c>
      <c r="F17" s="416">
        <v>74</v>
      </c>
      <c r="G17" s="125" t="str">
        <f>IF(F$8="","",IF('2.ชื่อนักเรียน'!$R18="ร","ร",IF('2.ชื่อนักเรียน'!$R18="มส","",IF(F17="","",IF(F17&gt;=80,4,IF(F17&gt;=75,3.5,IF(F17&gt;=70,3,IF(F17&gt;=65,2.5,IF(F17&gt;=60,2,IF(F17&gt;=55,1.5,IF(F17&gt;=50,1,0)))))))))))</f>
        <v/>
      </c>
      <c r="H17" s="416">
        <v>87</v>
      </c>
      <c r="I17" s="125" t="str">
        <f>IF(H$8="","",IF('2.ชื่อนักเรียน'!$R18="ร","ร",IF('2.ชื่อนักเรียน'!$R18="มส","",IF(H17="","",IF(H17&gt;=80,4,IF(H17&gt;=75,3.5,IF(H17&gt;=70,3,IF(H17&gt;=65,2.5,IF(H17&gt;=60,2,IF(H17&gt;=55,1.5,IF(H17&gt;=50,1,0)))))))))))</f>
        <v/>
      </c>
      <c r="J17" s="548">
        <v>88</v>
      </c>
      <c r="K17" s="125" t="str">
        <f>IF(J$8="","",IF('2.ชื่อนักเรียน'!$R18="ร","ร",IF('2.ชื่อนักเรียน'!$R18="มส","",IF(J17="","",IF(J17&gt;=80,4,IF(J17&gt;=75,3.5,IF(J17&gt;=70,3,IF(J17&gt;=65,2.5,IF(J17&gt;=60,2,IF(J17&gt;=55,1.5,IF(J17&gt;=50,1,0)))))))))))</f>
        <v/>
      </c>
      <c r="L17" s="416">
        <v>79</v>
      </c>
      <c r="M17" s="204" t="str">
        <f>IF(L$8="","",IF('2.ชื่อนักเรียน'!$R18="ร","ร",IF('2.ชื่อนักเรียน'!$R18="มส","",IF(L17="","",IF(L17&gt;=80,4,IF(L17&gt;=75,3.5,IF(L17&gt;=70,3,IF(L17&gt;=65,2.5,IF(L17&gt;=60,2,IF(L17&gt;=55,1.5,IF(L17&gt;=50,1,0)))))))))))</f>
        <v/>
      </c>
      <c r="N17" s="414">
        <v>54</v>
      </c>
      <c r="O17" s="125" t="str">
        <f>IF(N$8="","",IF('2.ชื่อนักเรียน'!$R18="ร","ร",IF('2.ชื่อนักเรียน'!$R18="มส","",IF(N17="","",IF(N17&gt;=80,4,IF(N17&gt;=75,3.5,IF(N17&gt;=70,3,IF(N17&gt;=65,2.5,IF(N17&gt;=60,2,IF(N17&gt;=55,1.5,IF(N17&gt;=50,1,0)))))))))))</f>
        <v/>
      </c>
      <c r="P17" s="416">
        <v>84</v>
      </c>
      <c r="Q17" s="125" t="str">
        <f>IF(P$8="","",IF('2.ชื่อนักเรียน'!$R18="ร","ร",IF('2.ชื่อนักเรียน'!$R18="มส","",IF(P17="","",IF(P17&gt;=80,4,IF(P17&gt;=75,3.5,IF(P17&gt;=70,3,IF(P17&gt;=65,2.5,IF(P17&gt;=60,2,IF(P17&gt;=55,1.5,IF(P17&gt;=50,1,0)))))))))))</f>
        <v/>
      </c>
      <c r="R17" s="416">
        <v>75</v>
      </c>
      <c r="S17" s="125" t="str">
        <f>IF(R$8="","",IF('2.ชื่อนักเรียน'!$R18="ร","ร",IF('2.ชื่อนักเรียน'!$R18="มส","",IF(R17="","",IF(R17&gt;=80,4,IF(R17&gt;=75,3.5,IF(R17&gt;=70,3,IF(R17&gt;=65,2.5,IF(R17&gt;=60,2,IF(R17&gt;=55,1.5,IF(R17&gt;=50,1,0)))))))))))</f>
        <v/>
      </c>
      <c r="T17" s="548">
        <v>65</v>
      </c>
      <c r="U17" s="125" t="str">
        <f>IF(T$8="","",IF('2.ชื่อนักเรียน'!$R18="ร","ร",IF('2.ชื่อนักเรียน'!$R18="มส","",IF(T17="","",IF(T17&gt;=80,4,IF(T17&gt;=75,3.5,IF(T17&gt;=70,3,IF(T17&gt;=65,2.5,IF(T17&gt;=60,2,IF(T17&gt;=55,1.5,IF(T17&gt;=50,1,0)))))))))))</f>
        <v/>
      </c>
      <c r="V17" s="416">
        <v>91</v>
      </c>
      <c r="W17" s="208" t="str">
        <f>IF(V$8="","",IF('2.ชื่อนักเรียน'!$R18="ร","ร",IF('2.ชื่อนักเรียน'!$R18="มส","",IF(V17="","",IF(V17&gt;=80,4,IF(V17&gt;=75,3.5,IF(V17&gt;=70,3,IF(V17&gt;=65,2.5,IF(V17&gt;=60,2,IF(V17&gt;=55,1.5,IF(V17&gt;=50,1,0)))))))))))</f>
        <v/>
      </c>
      <c r="X17" s="393">
        <f t="shared" si="0"/>
        <v>85</v>
      </c>
      <c r="Y17" s="381" t="str">
        <f t="shared" si="1"/>
        <v/>
      </c>
      <c r="Z17" s="383">
        <f t="shared" si="2"/>
        <v>74</v>
      </c>
      <c r="AA17" s="335" t="str">
        <f t="shared" si="3"/>
        <v/>
      </c>
      <c r="AB17" s="335">
        <f t="shared" si="4"/>
        <v>87</v>
      </c>
      <c r="AC17" s="335" t="str">
        <f t="shared" si="5"/>
        <v/>
      </c>
      <c r="AD17" s="335">
        <f t="shared" si="6"/>
        <v>79</v>
      </c>
      <c r="AE17" s="331" t="str">
        <f t="shared" si="7"/>
        <v/>
      </c>
      <c r="AF17" s="331">
        <f t="shared" si="8"/>
        <v>54</v>
      </c>
      <c r="AG17" s="335" t="str">
        <f t="shared" si="9"/>
        <v/>
      </c>
      <c r="AH17" s="335">
        <f t="shared" si="10"/>
        <v>84</v>
      </c>
      <c r="AI17" s="335" t="str">
        <f t="shared" si="11"/>
        <v/>
      </c>
      <c r="AJ17" s="335">
        <f t="shared" si="12"/>
        <v>75</v>
      </c>
      <c r="AK17" s="335" t="str">
        <f t="shared" si="13"/>
        <v/>
      </c>
      <c r="AL17" s="335">
        <f t="shared" si="14"/>
        <v>91</v>
      </c>
      <c r="AM17" s="335" t="str">
        <f t="shared" si="15"/>
        <v/>
      </c>
      <c r="AN17" s="335" t="e">
        <f>IF(#REF!="","",#REF!)</f>
        <v>#REF!</v>
      </c>
      <c r="AO17" s="331" t="e">
        <f>IF(#REF!="","",#REF!*#REF!)</f>
        <v>#REF!</v>
      </c>
      <c r="AP17" s="384" t="e">
        <f>IF(#REF!="","",#REF!)</f>
        <v>#REF!</v>
      </c>
      <c r="AQ17" s="332" t="e">
        <f>IF(#REF!="","",#REF!*#REF!)</f>
        <v>#REF!</v>
      </c>
      <c r="AR17" s="381" t="str">
        <f>IF($AR$8="","",IF($AR$8="SBMLD",SUM(#REF!,#REF!,#REF!,#REF!,#REF!,#REF!,#REF!,#REF!,#REF!,#REF!),#REF!))</f>
        <v/>
      </c>
      <c r="AS17" s="331" t="str">
        <f>IF($AR$8="","",IF($AR$8="SBMLD",SUM(#REF!,#REF!,#REF!,#REF!,#REF!,#REF!,#REF!,#REF!,#REF!,#REF!)*$AS$9,#REF!*#REF!))</f>
        <v/>
      </c>
      <c r="AT17" s="331" t="str">
        <f>IF($AT$8="","",IF($AT$8="SBMLD",SUM(#REF!,#REF!,#REF!,#REF!,#REF!,#REF!,#REF!,#REF!,#REF!),#REF!))</f>
        <v/>
      </c>
      <c r="AU17" s="331" t="str">
        <f>IF($AT$8="","",IF($AT$8="SBMLD",SUM(#REF!,#REF!,#REF!,#REF!,#REF!,#REF!,#REF!,#REF!,#REF!)*$AU$9,#REF!*#REF!))</f>
        <v/>
      </c>
      <c r="AV17" s="331" t="str">
        <f>IF($AV$8="","",IF($AV$8="SBMLD",SUM(#REF!,#REF!,#REF!,#REF!,#REF!,#REF!,#REF!,#REF!),#REF!))</f>
        <v/>
      </c>
      <c r="AW17" s="331" t="str">
        <f>IF($AV$8="","",IF($AV$8="SBMLD",SUM(#REF!,#REF!,#REF!,#REF!,#REF!,#REF!,#REF!,#REF!)*$AW$9,#REF!*#REF!))</f>
        <v/>
      </c>
      <c r="AX17" s="331" t="str">
        <f>IF($AX$8="","",IF($AX$8="SBMLD",SUM(#REF!,#REF!,#REF!,#REF!,#REF!,#REF!,#REF!),#REF!))</f>
        <v/>
      </c>
      <c r="AY17" s="331" t="str">
        <f>IF($AX$8="","",IF($AX$8="SBMLD",SUM(#REF!,#REF!,#REF!,#REF!,#REF!,#REF!,#REF!)*$AY$9,#REF!*#REF!))</f>
        <v/>
      </c>
      <c r="AZ17" s="331" t="str">
        <f>IF($AZ$8="","",IF($AZ$8="SBMLD",SUM(#REF!,#REF!,#REF!,#REF!,#REF!,#REF!),#REF!))</f>
        <v/>
      </c>
      <c r="BA17" s="331" t="str">
        <f>IF($AZ$8="","",IF($AZ$8="SBMLD",SUM(#REF!,#REF!,#REF!,#REF!,#REF!,#REF!)*$BA$9,#REF!*#REF!))</f>
        <v/>
      </c>
      <c r="BB17" s="384" t="str">
        <f>IF($BB$8="","",IF($BB$8="SBMLD",SUM(#REF!,#REF!,#REF!,#REF!,#REF!),#REF!))</f>
        <v/>
      </c>
      <c r="BC17" s="332" t="str">
        <f>IF($BB$8="","",IF($BB$8="SBMLD",SUM(#REF!,#REF!,#REF!,#REF!,#REF!)*$BC$9,#REF!*#REF!))</f>
        <v/>
      </c>
      <c r="BD17" s="177" t="e">
        <f>#REF!</f>
        <v>#REF!</v>
      </c>
      <c r="BF17" s="560">
        <f t="shared" si="17"/>
        <v>139</v>
      </c>
      <c r="BG17" s="558">
        <f t="shared" si="16"/>
        <v>69.5</v>
      </c>
      <c r="BH17" s="559">
        <f t="shared" si="22"/>
        <v>2.5</v>
      </c>
      <c r="BI17" s="559">
        <f t="shared" si="18"/>
        <v>158</v>
      </c>
      <c r="BJ17" s="559">
        <f t="shared" si="23"/>
        <v>79</v>
      </c>
      <c r="BK17" s="559">
        <f t="shared" si="24"/>
        <v>3.5</v>
      </c>
      <c r="BL17" s="559">
        <f t="shared" si="19"/>
        <v>162</v>
      </c>
      <c r="BM17" s="559">
        <f t="shared" si="25"/>
        <v>81</v>
      </c>
      <c r="BN17" s="559">
        <f t="shared" si="26"/>
        <v>4</v>
      </c>
      <c r="BO17" s="559">
        <f t="shared" si="20"/>
        <v>153</v>
      </c>
      <c r="BP17" s="559">
        <f t="shared" si="27"/>
        <v>76.5</v>
      </c>
      <c r="BQ17" s="559">
        <f t="shared" si="28"/>
        <v>3.5</v>
      </c>
      <c r="BR17" s="559">
        <f t="shared" si="21"/>
        <v>170</v>
      </c>
      <c r="BS17" s="559">
        <f t="shared" si="29"/>
        <v>85</v>
      </c>
      <c r="BT17" s="559">
        <f t="shared" si="30"/>
        <v>4</v>
      </c>
    </row>
    <row r="18" spans="1:72" s="17" customFormat="1" ht="16.5" customHeight="1" x14ac:dyDescent="0.2">
      <c r="A18" s="18">
        <v>9</v>
      </c>
      <c r="B18" s="122" t="str">
        <f>IF('2.ชื่อนักเรียน'!$AG19="","",'2.ชื่อนักเรียน'!$AG19)</f>
        <v/>
      </c>
      <c r="C18" s="26" t="str">
        <f>IF('2.ชื่อนักเรียน'!$AH19="","",'2.ชื่อนักเรียน'!$AH19)</f>
        <v/>
      </c>
      <c r="D18" s="414">
        <v>87</v>
      </c>
      <c r="E18" s="125" t="str">
        <f>IF(D$8="","",IF('2.ชื่อนักเรียน'!$R19="ร","ร",IF('2.ชื่อนักเรียน'!$R19="มส","",IF(D18="","",IF(D18&gt;=80,4,IF(D18&gt;=75,3.5,IF(D18&gt;=70,3,IF(D18&gt;=65,2.5,IF(D18&gt;=60,2,IF(D18&gt;=55,1.5,IF(D18&gt;=50,1,0)))))))))))</f>
        <v/>
      </c>
      <c r="F18" s="416">
        <v>90</v>
      </c>
      <c r="G18" s="125" t="str">
        <f>IF(F$8="","",IF('2.ชื่อนักเรียน'!$R19="ร","ร",IF('2.ชื่อนักเรียน'!$R19="มส","",IF(F18="","",IF(F18&gt;=80,4,IF(F18&gt;=75,3.5,IF(F18&gt;=70,3,IF(F18&gt;=65,2.5,IF(F18&gt;=60,2,IF(F18&gt;=55,1.5,IF(F18&gt;=50,1,0)))))))))))</f>
        <v/>
      </c>
      <c r="H18" s="416">
        <v>80</v>
      </c>
      <c r="I18" s="125" t="str">
        <f>IF(H$8="","",IF('2.ชื่อนักเรียน'!$R19="ร","ร",IF('2.ชื่อนักเรียน'!$R19="มส","",IF(H18="","",IF(H18&gt;=80,4,IF(H18&gt;=75,3.5,IF(H18&gt;=70,3,IF(H18&gt;=65,2.5,IF(H18&gt;=60,2,IF(H18&gt;=55,1.5,IF(H18&gt;=50,1,0)))))))))))</f>
        <v/>
      </c>
      <c r="J18" s="548">
        <v>84</v>
      </c>
      <c r="K18" s="125" t="str">
        <f>IF(J$8="","",IF('2.ชื่อนักเรียน'!$R19="ร","ร",IF('2.ชื่อนักเรียน'!$R19="มส","",IF(J18="","",IF(J18&gt;=80,4,IF(J18&gt;=75,3.5,IF(J18&gt;=70,3,IF(J18&gt;=65,2.5,IF(J18&gt;=60,2,IF(J18&gt;=55,1.5,IF(J18&gt;=50,1,0)))))))))))</f>
        <v/>
      </c>
      <c r="L18" s="416">
        <v>79</v>
      </c>
      <c r="M18" s="204" t="str">
        <f>IF(L$8="","",IF('2.ชื่อนักเรียน'!$R19="ร","ร",IF('2.ชื่อนักเรียน'!$R19="มส","",IF(L18="","",IF(L18&gt;=80,4,IF(L18&gt;=75,3.5,IF(L18&gt;=70,3,IF(L18&gt;=65,2.5,IF(L18&gt;=60,2,IF(L18&gt;=55,1.5,IF(L18&gt;=50,1,0)))))))))))</f>
        <v/>
      </c>
      <c r="N18" s="414">
        <v>84</v>
      </c>
      <c r="O18" s="125" t="str">
        <f>IF(N$8="","",IF('2.ชื่อนักเรียน'!$R19="ร","ร",IF('2.ชื่อนักเรียน'!$R19="มส","",IF(N18="","",IF(N18&gt;=80,4,IF(N18&gt;=75,3.5,IF(N18&gt;=70,3,IF(N18&gt;=65,2.5,IF(N18&gt;=60,2,IF(N18&gt;=55,1.5,IF(N18&gt;=50,1,0)))))))))))</f>
        <v/>
      </c>
      <c r="P18" s="416">
        <v>88</v>
      </c>
      <c r="Q18" s="125" t="str">
        <f>IF(P$8="","",IF('2.ชื่อนักเรียน'!$R19="ร","ร",IF('2.ชื่อนักเรียน'!$R19="มส","",IF(P18="","",IF(P18&gt;=80,4,IF(P18&gt;=75,3.5,IF(P18&gt;=70,3,IF(P18&gt;=65,2.5,IF(P18&gt;=60,2,IF(P18&gt;=55,1.5,IF(P18&gt;=50,1,0)))))))))))</f>
        <v/>
      </c>
      <c r="R18" s="416">
        <v>74</v>
      </c>
      <c r="S18" s="125" t="str">
        <f>IF(R$8="","",IF('2.ชื่อนักเรียน'!$R19="ร","ร",IF('2.ชื่อนักเรียน'!$R19="มส","",IF(R18="","",IF(R18&gt;=80,4,IF(R18&gt;=75,3.5,IF(R18&gt;=70,3,IF(R18&gt;=65,2.5,IF(R18&gt;=60,2,IF(R18&gt;=55,1.5,IF(R18&gt;=50,1,0)))))))))))</f>
        <v/>
      </c>
      <c r="T18" s="548">
        <v>87</v>
      </c>
      <c r="U18" s="125" t="str">
        <f>IF(T$8="","",IF('2.ชื่อนักเรียน'!$R19="ร","ร",IF('2.ชื่อนักเรียน'!$R19="มส","",IF(T18="","",IF(T18&gt;=80,4,IF(T18&gt;=75,3.5,IF(T18&gt;=70,3,IF(T18&gt;=65,2.5,IF(T18&gt;=60,2,IF(T18&gt;=55,1.5,IF(T18&gt;=50,1,0)))))))))))</f>
        <v/>
      </c>
      <c r="V18" s="416">
        <v>84</v>
      </c>
      <c r="W18" s="208" t="str">
        <f>IF(V$8="","",IF('2.ชื่อนักเรียน'!$R19="ร","ร",IF('2.ชื่อนักเรียน'!$R19="มส","",IF(V18="","",IF(V18&gt;=80,4,IF(V18&gt;=75,3.5,IF(V18&gt;=70,3,IF(V18&gt;=65,2.5,IF(V18&gt;=60,2,IF(V18&gt;=55,1.5,IF(V18&gt;=50,1,0)))))))))))</f>
        <v/>
      </c>
      <c r="X18" s="393">
        <f t="shared" si="0"/>
        <v>87</v>
      </c>
      <c r="Y18" s="381" t="str">
        <f t="shared" si="1"/>
        <v/>
      </c>
      <c r="Z18" s="383">
        <f t="shared" si="2"/>
        <v>90</v>
      </c>
      <c r="AA18" s="335" t="str">
        <f t="shared" si="3"/>
        <v/>
      </c>
      <c r="AB18" s="335">
        <f t="shared" si="4"/>
        <v>80</v>
      </c>
      <c r="AC18" s="335" t="str">
        <f t="shared" si="5"/>
        <v/>
      </c>
      <c r="AD18" s="335">
        <f t="shared" si="6"/>
        <v>79</v>
      </c>
      <c r="AE18" s="331" t="str">
        <f t="shared" si="7"/>
        <v/>
      </c>
      <c r="AF18" s="331">
        <f t="shared" si="8"/>
        <v>84</v>
      </c>
      <c r="AG18" s="335" t="str">
        <f t="shared" si="9"/>
        <v/>
      </c>
      <c r="AH18" s="335">
        <f t="shared" si="10"/>
        <v>88</v>
      </c>
      <c r="AI18" s="335" t="str">
        <f t="shared" si="11"/>
        <v/>
      </c>
      <c r="AJ18" s="335">
        <f t="shared" si="12"/>
        <v>74</v>
      </c>
      <c r="AK18" s="335" t="str">
        <f t="shared" si="13"/>
        <v/>
      </c>
      <c r="AL18" s="335">
        <f t="shared" si="14"/>
        <v>84</v>
      </c>
      <c r="AM18" s="335" t="str">
        <f t="shared" si="15"/>
        <v/>
      </c>
      <c r="AN18" s="335" t="e">
        <f>IF(#REF!="","",#REF!)</f>
        <v>#REF!</v>
      </c>
      <c r="AO18" s="331" t="e">
        <f>IF(#REF!="","",#REF!*#REF!)</f>
        <v>#REF!</v>
      </c>
      <c r="AP18" s="384" t="e">
        <f>IF(#REF!="","",#REF!)</f>
        <v>#REF!</v>
      </c>
      <c r="AQ18" s="332" t="e">
        <f>IF(#REF!="","",#REF!*#REF!)</f>
        <v>#REF!</v>
      </c>
      <c r="AR18" s="381" t="str">
        <f>IF($AR$8="","",IF($AR$8="SBMLD",SUM(#REF!,#REF!,#REF!,#REF!,#REF!,#REF!,#REF!,#REF!,#REF!,#REF!),#REF!))</f>
        <v/>
      </c>
      <c r="AS18" s="331" t="str">
        <f>IF($AR$8="","",IF($AR$8="SBMLD",SUM(#REF!,#REF!,#REF!,#REF!,#REF!,#REF!,#REF!,#REF!,#REF!,#REF!)*$AS$9,#REF!*#REF!))</f>
        <v/>
      </c>
      <c r="AT18" s="331" t="str">
        <f>IF($AT$8="","",IF($AT$8="SBMLD",SUM(#REF!,#REF!,#REF!,#REF!,#REF!,#REF!,#REF!,#REF!,#REF!),#REF!))</f>
        <v/>
      </c>
      <c r="AU18" s="331" t="str">
        <f>IF($AT$8="","",IF($AT$8="SBMLD",SUM(#REF!,#REF!,#REF!,#REF!,#REF!,#REF!,#REF!,#REF!,#REF!)*$AU$9,#REF!*#REF!))</f>
        <v/>
      </c>
      <c r="AV18" s="331" t="str">
        <f>IF($AV$8="","",IF($AV$8="SBMLD",SUM(#REF!,#REF!,#REF!,#REF!,#REF!,#REF!,#REF!,#REF!),#REF!))</f>
        <v/>
      </c>
      <c r="AW18" s="331" t="str">
        <f>IF($AV$8="","",IF($AV$8="SBMLD",SUM(#REF!,#REF!,#REF!,#REF!,#REF!,#REF!,#REF!,#REF!)*$AW$9,#REF!*#REF!))</f>
        <v/>
      </c>
      <c r="AX18" s="331" t="str">
        <f>IF($AX$8="","",IF($AX$8="SBMLD",SUM(#REF!,#REF!,#REF!,#REF!,#REF!,#REF!,#REF!),#REF!))</f>
        <v/>
      </c>
      <c r="AY18" s="331" t="str">
        <f>IF($AX$8="","",IF($AX$8="SBMLD",SUM(#REF!,#REF!,#REF!,#REF!,#REF!,#REF!,#REF!)*$AY$9,#REF!*#REF!))</f>
        <v/>
      </c>
      <c r="AZ18" s="331" t="str">
        <f>IF($AZ$8="","",IF($AZ$8="SBMLD",SUM(#REF!,#REF!,#REF!,#REF!,#REF!,#REF!),#REF!))</f>
        <v/>
      </c>
      <c r="BA18" s="331" t="str">
        <f>IF($AZ$8="","",IF($AZ$8="SBMLD",SUM(#REF!,#REF!,#REF!,#REF!,#REF!,#REF!)*$BA$9,#REF!*#REF!))</f>
        <v/>
      </c>
      <c r="BB18" s="384" t="str">
        <f>IF($BB$8="","",IF($BB$8="SBMLD",SUM(#REF!,#REF!,#REF!,#REF!,#REF!),#REF!))</f>
        <v/>
      </c>
      <c r="BC18" s="332" t="str">
        <f>IF($BB$8="","",IF($BB$8="SBMLD",SUM(#REF!,#REF!,#REF!,#REF!,#REF!)*$BC$9,#REF!*#REF!))</f>
        <v/>
      </c>
      <c r="BD18" s="177" t="e">
        <f>#REF!</f>
        <v>#REF!</v>
      </c>
      <c r="BF18" s="560">
        <f t="shared" si="17"/>
        <v>171</v>
      </c>
      <c r="BG18" s="558">
        <f t="shared" si="16"/>
        <v>85.5</v>
      </c>
      <c r="BH18" s="559">
        <f t="shared" si="22"/>
        <v>4</v>
      </c>
      <c r="BI18" s="559">
        <f t="shared" si="18"/>
        <v>178</v>
      </c>
      <c r="BJ18" s="559">
        <f t="shared" si="23"/>
        <v>89</v>
      </c>
      <c r="BK18" s="559">
        <f t="shared" si="24"/>
        <v>4</v>
      </c>
      <c r="BL18" s="559">
        <f t="shared" si="19"/>
        <v>154</v>
      </c>
      <c r="BM18" s="559">
        <f t="shared" si="25"/>
        <v>77</v>
      </c>
      <c r="BN18" s="559">
        <f t="shared" si="26"/>
        <v>3.5</v>
      </c>
      <c r="BO18" s="559">
        <f t="shared" si="20"/>
        <v>171</v>
      </c>
      <c r="BP18" s="559">
        <f t="shared" si="27"/>
        <v>85.5</v>
      </c>
      <c r="BQ18" s="559">
        <f t="shared" si="28"/>
        <v>4</v>
      </c>
      <c r="BR18" s="559">
        <f t="shared" si="21"/>
        <v>163</v>
      </c>
      <c r="BS18" s="559">
        <f t="shared" si="29"/>
        <v>81.5</v>
      </c>
      <c r="BT18" s="559">
        <f t="shared" si="30"/>
        <v>4</v>
      </c>
    </row>
    <row r="19" spans="1:72" s="17" customFormat="1" ht="16.5" customHeight="1" x14ac:dyDescent="0.2">
      <c r="A19" s="18">
        <v>10</v>
      </c>
      <c r="B19" s="122" t="str">
        <f>IF('2.ชื่อนักเรียน'!$AG20="","",'2.ชื่อนักเรียน'!$AG20)</f>
        <v/>
      </c>
      <c r="C19" s="26" t="str">
        <f>IF('2.ชื่อนักเรียน'!$AH20="","",'2.ชื่อนักเรียน'!$AH20)</f>
        <v/>
      </c>
      <c r="D19" s="414">
        <v>100</v>
      </c>
      <c r="E19" s="125" t="str">
        <f>IF(D$8="","",IF('2.ชื่อนักเรียน'!$R20="ร","ร",IF('2.ชื่อนักเรียน'!$R20="มส","",IF(D19="","",IF(D19&gt;=80,4,IF(D19&gt;=75,3.5,IF(D19&gt;=70,3,IF(D19&gt;=65,2.5,IF(D19&gt;=60,2,IF(D19&gt;=55,1.5,IF(D19&gt;=50,1,0)))))))))))</f>
        <v/>
      </c>
      <c r="F19" s="416">
        <v>95</v>
      </c>
      <c r="G19" s="125" t="str">
        <f>IF(F$8="","",IF('2.ชื่อนักเรียน'!$R20="ร","ร",IF('2.ชื่อนักเรียน'!$R20="มส","",IF(F19="","",IF(F19&gt;=80,4,IF(F19&gt;=75,3.5,IF(F19&gt;=70,3,IF(F19&gt;=65,2.5,IF(F19&gt;=60,2,IF(F19&gt;=55,1.5,IF(F19&gt;=50,1,0)))))))))))</f>
        <v/>
      </c>
      <c r="H19" s="416">
        <v>76</v>
      </c>
      <c r="I19" s="125" t="str">
        <f>IF(H$8="","",IF('2.ชื่อนักเรียน'!$R20="ร","ร",IF('2.ชื่อนักเรียน'!$R20="มส","",IF(H19="","",IF(H19&gt;=80,4,IF(H19&gt;=75,3.5,IF(H19&gt;=70,3,IF(H19&gt;=65,2.5,IF(H19&gt;=60,2,IF(H19&gt;=55,1.5,IF(H19&gt;=50,1,0)))))))))))</f>
        <v/>
      </c>
      <c r="J19" s="548">
        <v>78</v>
      </c>
      <c r="K19" s="125" t="str">
        <f>IF(J$8="","",IF('2.ชื่อนักเรียน'!$R20="ร","ร",IF('2.ชื่อนักเรียน'!$R20="มส","",IF(J19="","",IF(J19&gt;=80,4,IF(J19&gt;=75,3.5,IF(J19&gt;=70,3,IF(J19&gt;=65,2.5,IF(J19&gt;=60,2,IF(J19&gt;=55,1.5,IF(J19&gt;=50,1,0)))))))))))</f>
        <v/>
      </c>
      <c r="L19" s="416">
        <v>70</v>
      </c>
      <c r="M19" s="204" t="str">
        <f>IF(L$8="","",IF('2.ชื่อนักเรียน'!$R20="ร","ร",IF('2.ชื่อนักเรียน'!$R20="มส","",IF(L19="","",IF(L19&gt;=80,4,IF(L19&gt;=75,3.5,IF(L19&gt;=70,3,IF(L19&gt;=65,2.5,IF(L19&gt;=60,2,IF(L19&gt;=55,1.5,IF(L19&gt;=50,1,0)))))))))))</f>
        <v/>
      </c>
      <c r="N19" s="414">
        <v>84</v>
      </c>
      <c r="O19" s="125" t="str">
        <f>IF(N$8="","",IF('2.ชื่อนักเรียน'!$R20="ร","ร",IF('2.ชื่อนักเรียน'!$R20="มส","",IF(N19="","",IF(N19&gt;=80,4,IF(N19&gt;=75,3.5,IF(N19&gt;=70,3,IF(N19&gt;=65,2.5,IF(N19&gt;=60,2,IF(N19&gt;=55,1.5,IF(N19&gt;=50,1,0)))))))))))</f>
        <v/>
      </c>
      <c r="P19" s="416">
        <v>83</v>
      </c>
      <c r="Q19" s="125" t="str">
        <f>IF(P$8="","",IF('2.ชื่อนักเรียน'!$R20="ร","ร",IF('2.ชื่อนักเรียน'!$R20="มส","",IF(P19="","",IF(P19&gt;=80,4,IF(P19&gt;=75,3.5,IF(P19&gt;=70,3,IF(P19&gt;=65,2.5,IF(P19&gt;=60,2,IF(P19&gt;=55,1.5,IF(P19&gt;=50,1,0)))))))))))</f>
        <v/>
      </c>
      <c r="R19" s="416">
        <v>63</v>
      </c>
      <c r="S19" s="125" t="str">
        <f>IF(R$8="","",IF('2.ชื่อนักเรียน'!$R20="ร","ร",IF('2.ชื่อนักเรียน'!$R20="มส","",IF(R19="","",IF(R19&gt;=80,4,IF(R19&gt;=75,3.5,IF(R19&gt;=70,3,IF(R19&gt;=65,2.5,IF(R19&gt;=60,2,IF(R19&gt;=55,1.5,IF(R19&gt;=50,1,0)))))))))))</f>
        <v/>
      </c>
      <c r="T19" s="548">
        <v>75</v>
      </c>
      <c r="U19" s="125" t="str">
        <f>IF(T$8="","",IF('2.ชื่อนักเรียน'!$R20="ร","ร",IF('2.ชื่อนักเรียน'!$R20="มส","",IF(T19="","",IF(T19&gt;=80,4,IF(T19&gt;=75,3.5,IF(T19&gt;=70,3,IF(T19&gt;=65,2.5,IF(T19&gt;=60,2,IF(T19&gt;=55,1.5,IF(T19&gt;=50,1,0)))))))))))</f>
        <v/>
      </c>
      <c r="V19" s="416">
        <v>89</v>
      </c>
      <c r="W19" s="208" t="str">
        <f>IF(V$8="","",IF('2.ชื่อนักเรียน'!$R20="ร","ร",IF('2.ชื่อนักเรียน'!$R20="มส","",IF(V19="","",IF(V19&gt;=80,4,IF(V19&gt;=75,3.5,IF(V19&gt;=70,3,IF(V19&gt;=65,2.5,IF(V19&gt;=60,2,IF(V19&gt;=55,1.5,IF(V19&gt;=50,1,0)))))))))))</f>
        <v/>
      </c>
      <c r="X19" s="393">
        <f t="shared" si="0"/>
        <v>100</v>
      </c>
      <c r="Y19" s="381" t="str">
        <f t="shared" si="1"/>
        <v/>
      </c>
      <c r="Z19" s="383">
        <f t="shared" si="2"/>
        <v>95</v>
      </c>
      <c r="AA19" s="335" t="str">
        <f t="shared" si="3"/>
        <v/>
      </c>
      <c r="AB19" s="335">
        <f t="shared" si="4"/>
        <v>76</v>
      </c>
      <c r="AC19" s="335" t="str">
        <f t="shared" si="5"/>
        <v/>
      </c>
      <c r="AD19" s="335">
        <f t="shared" si="6"/>
        <v>70</v>
      </c>
      <c r="AE19" s="331" t="str">
        <f t="shared" si="7"/>
        <v/>
      </c>
      <c r="AF19" s="331">
        <f t="shared" si="8"/>
        <v>84</v>
      </c>
      <c r="AG19" s="335" t="str">
        <f t="shared" si="9"/>
        <v/>
      </c>
      <c r="AH19" s="335">
        <f t="shared" si="10"/>
        <v>83</v>
      </c>
      <c r="AI19" s="335" t="str">
        <f t="shared" si="11"/>
        <v/>
      </c>
      <c r="AJ19" s="335">
        <f t="shared" si="12"/>
        <v>63</v>
      </c>
      <c r="AK19" s="335" t="str">
        <f t="shared" si="13"/>
        <v/>
      </c>
      <c r="AL19" s="335">
        <f t="shared" si="14"/>
        <v>89</v>
      </c>
      <c r="AM19" s="335" t="str">
        <f t="shared" si="15"/>
        <v/>
      </c>
      <c r="AN19" s="335" t="e">
        <f>IF(#REF!="","",#REF!)</f>
        <v>#REF!</v>
      </c>
      <c r="AO19" s="331" t="e">
        <f>IF(#REF!="","",#REF!*#REF!)</f>
        <v>#REF!</v>
      </c>
      <c r="AP19" s="384" t="e">
        <f>IF(#REF!="","",#REF!)</f>
        <v>#REF!</v>
      </c>
      <c r="AQ19" s="332" t="e">
        <f>IF(#REF!="","",#REF!*#REF!)</f>
        <v>#REF!</v>
      </c>
      <c r="AR19" s="381" t="str">
        <f>IF($AR$8="","",IF($AR$8="SBMLD",SUM(#REF!,#REF!,#REF!,#REF!,#REF!,#REF!,#REF!,#REF!,#REF!,#REF!),#REF!))</f>
        <v/>
      </c>
      <c r="AS19" s="331" t="str">
        <f>IF($AR$8="","",IF($AR$8="SBMLD",SUM(#REF!,#REF!,#REF!,#REF!,#REF!,#REF!,#REF!,#REF!,#REF!,#REF!)*$AS$9,#REF!*#REF!))</f>
        <v/>
      </c>
      <c r="AT19" s="331" t="str">
        <f>IF($AT$8="","",IF($AT$8="SBMLD",SUM(#REF!,#REF!,#REF!,#REF!,#REF!,#REF!,#REF!,#REF!,#REF!),#REF!))</f>
        <v/>
      </c>
      <c r="AU19" s="331" t="str">
        <f>IF($AT$8="","",IF($AT$8="SBMLD",SUM(#REF!,#REF!,#REF!,#REF!,#REF!,#REF!,#REF!,#REF!,#REF!)*$AU$9,#REF!*#REF!))</f>
        <v/>
      </c>
      <c r="AV19" s="331" t="str">
        <f>IF($AV$8="","",IF($AV$8="SBMLD",SUM(#REF!,#REF!,#REF!,#REF!,#REF!,#REF!,#REF!,#REF!),#REF!))</f>
        <v/>
      </c>
      <c r="AW19" s="331" t="str">
        <f>IF($AV$8="","",IF($AV$8="SBMLD",SUM(#REF!,#REF!,#REF!,#REF!,#REF!,#REF!,#REF!,#REF!)*$AW$9,#REF!*#REF!))</f>
        <v/>
      </c>
      <c r="AX19" s="331" t="str">
        <f>IF($AX$8="","",IF($AX$8="SBMLD",SUM(#REF!,#REF!,#REF!,#REF!,#REF!,#REF!,#REF!),#REF!))</f>
        <v/>
      </c>
      <c r="AY19" s="331" t="str">
        <f>IF($AX$8="","",IF($AX$8="SBMLD",SUM(#REF!,#REF!,#REF!,#REF!,#REF!,#REF!,#REF!)*$AY$9,#REF!*#REF!))</f>
        <v/>
      </c>
      <c r="AZ19" s="331" t="str">
        <f>IF($AZ$8="","",IF($AZ$8="SBMLD",SUM(#REF!,#REF!,#REF!,#REF!,#REF!,#REF!),#REF!))</f>
        <v/>
      </c>
      <c r="BA19" s="331" t="str">
        <f>IF($AZ$8="","",IF($AZ$8="SBMLD",SUM(#REF!,#REF!,#REF!,#REF!,#REF!,#REF!)*$BA$9,#REF!*#REF!))</f>
        <v/>
      </c>
      <c r="BB19" s="384" t="str">
        <f>IF($BB$8="","",IF($BB$8="SBMLD",SUM(#REF!,#REF!,#REF!,#REF!,#REF!),#REF!))</f>
        <v/>
      </c>
      <c r="BC19" s="332" t="str">
        <f>IF($BB$8="","",IF($BB$8="SBMLD",SUM(#REF!,#REF!,#REF!,#REF!,#REF!)*$BC$9,#REF!*#REF!))</f>
        <v/>
      </c>
      <c r="BD19" s="177" t="e">
        <f>#REF!</f>
        <v>#REF!</v>
      </c>
      <c r="BF19" s="560">
        <f t="shared" si="17"/>
        <v>184</v>
      </c>
      <c r="BG19" s="558">
        <f t="shared" si="16"/>
        <v>92</v>
      </c>
      <c r="BH19" s="559">
        <f t="shared" si="22"/>
        <v>4</v>
      </c>
      <c r="BI19" s="559">
        <f t="shared" si="18"/>
        <v>178</v>
      </c>
      <c r="BJ19" s="559">
        <f t="shared" si="23"/>
        <v>89</v>
      </c>
      <c r="BK19" s="559">
        <f t="shared" si="24"/>
        <v>4</v>
      </c>
      <c r="BL19" s="559">
        <f t="shared" si="19"/>
        <v>139</v>
      </c>
      <c r="BM19" s="559">
        <f t="shared" si="25"/>
        <v>69.5</v>
      </c>
      <c r="BN19" s="559">
        <f t="shared" si="26"/>
        <v>2.5</v>
      </c>
      <c r="BO19" s="559">
        <f t="shared" si="20"/>
        <v>153</v>
      </c>
      <c r="BP19" s="559">
        <f t="shared" si="27"/>
        <v>76.5</v>
      </c>
      <c r="BQ19" s="559">
        <f t="shared" si="28"/>
        <v>3.5</v>
      </c>
      <c r="BR19" s="559">
        <f t="shared" si="21"/>
        <v>159</v>
      </c>
      <c r="BS19" s="559">
        <f t="shared" si="29"/>
        <v>79.5</v>
      </c>
      <c r="BT19" s="559">
        <f t="shared" si="30"/>
        <v>3.5</v>
      </c>
    </row>
    <row r="20" spans="1:72" s="17" customFormat="1" ht="16.5" customHeight="1" x14ac:dyDescent="0.2">
      <c r="A20" s="18">
        <v>11</v>
      </c>
      <c r="B20" s="122" t="str">
        <f>IF('2.ชื่อนักเรียน'!$AG21="","",'2.ชื่อนักเรียน'!$AG21)</f>
        <v/>
      </c>
      <c r="C20" s="26" t="str">
        <f>IF('2.ชื่อนักเรียน'!$AH21="","",'2.ชื่อนักเรียน'!$AH21)</f>
        <v/>
      </c>
      <c r="D20" s="414">
        <v>88</v>
      </c>
      <c r="E20" s="125" t="str">
        <f>IF(D$8="","",IF('2.ชื่อนักเรียน'!$R21="ร","ร",IF('2.ชื่อนักเรียน'!$R21="มส","",IF(D20="","",IF(D20&gt;=80,4,IF(D20&gt;=75,3.5,IF(D20&gt;=70,3,IF(D20&gt;=65,2.5,IF(D20&gt;=60,2,IF(D20&gt;=55,1.5,IF(D20&gt;=50,1,0)))))))))))</f>
        <v/>
      </c>
      <c r="F20" s="416">
        <v>70</v>
      </c>
      <c r="G20" s="125" t="str">
        <f>IF(F$8="","",IF('2.ชื่อนักเรียน'!$R21="ร","ร",IF('2.ชื่อนักเรียน'!$R21="มส","",IF(F20="","",IF(F20&gt;=80,4,IF(F20&gt;=75,3.5,IF(F20&gt;=70,3,IF(F20&gt;=65,2.5,IF(F20&gt;=60,2,IF(F20&gt;=55,1.5,IF(F20&gt;=50,1,0)))))))))))</f>
        <v/>
      </c>
      <c r="H20" s="416">
        <v>83</v>
      </c>
      <c r="I20" s="125" t="str">
        <f>IF(H$8="","",IF('2.ชื่อนักเรียน'!$R21="ร","ร",IF('2.ชื่อนักเรียน'!$R21="มส","",IF(H20="","",IF(H20&gt;=80,4,IF(H20&gt;=75,3.5,IF(H20&gt;=70,3,IF(H20&gt;=65,2.5,IF(H20&gt;=60,2,IF(H20&gt;=55,1.5,IF(H20&gt;=50,1,0)))))))))))</f>
        <v/>
      </c>
      <c r="J20" s="548">
        <v>73</v>
      </c>
      <c r="K20" s="125" t="str">
        <f>IF(J$8="","",IF('2.ชื่อนักเรียน'!$R21="ร","ร",IF('2.ชื่อนักเรียน'!$R21="มส","",IF(J20="","",IF(J20&gt;=80,4,IF(J20&gt;=75,3.5,IF(J20&gt;=70,3,IF(J20&gt;=65,2.5,IF(J20&gt;=60,2,IF(J20&gt;=55,1.5,IF(J20&gt;=50,1,0)))))))))))</f>
        <v/>
      </c>
      <c r="L20" s="416">
        <v>85</v>
      </c>
      <c r="M20" s="204" t="str">
        <f>IF(L$8="","",IF('2.ชื่อนักเรียน'!$R21="ร","ร",IF('2.ชื่อนักเรียน'!$R21="มส","",IF(L20="","",IF(L20&gt;=80,4,IF(L20&gt;=75,3.5,IF(L20&gt;=70,3,IF(L20&gt;=65,2.5,IF(L20&gt;=60,2,IF(L20&gt;=55,1.5,IF(L20&gt;=50,1,0)))))))))))</f>
        <v/>
      </c>
      <c r="N20" s="414">
        <v>93</v>
      </c>
      <c r="O20" s="125" t="str">
        <f>IF(N$8="","",IF('2.ชื่อนักเรียน'!$R21="ร","ร",IF('2.ชื่อนักเรียน'!$R21="มส","",IF(N20="","",IF(N20&gt;=80,4,IF(N20&gt;=75,3.5,IF(N20&gt;=70,3,IF(N20&gt;=65,2.5,IF(N20&gt;=60,2,IF(N20&gt;=55,1.5,IF(N20&gt;=50,1,0)))))))))))</f>
        <v/>
      </c>
      <c r="P20" s="416">
        <v>87</v>
      </c>
      <c r="Q20" s="125" t="str">
        <f>IF(P$8="","",IF('2.ชื่อนักเรียน'!$R21="ร","ร",IF('2.ชื่อนักเรียน'!$R21="มส","",IF(P20="","",IF(P20&gt;=80,4,IF(P20&gt;=75,3.5,IF(P20&gt;=70,3,IF(P20&gt;=65,2.5,IF(P20&gt;=60,2,IF(P20&gt;=55,1.5,IF(P20&gt;=50,1,0)))))))))))</f>
        <v/>
      </c>
      <c r="R20" s="416">
        <v>73</v>
      </c>
      <c r="S20" s="125" t="str">
        <f>IF(R$8="","",IF('2.ชื่อนักเรียน'!$R21="ร","ร",IF('2.ชื่อนักเรียน'!$R21="มส","",IF(R20="","",IF(R20&gt;=80,4,IF(R20&gt;=75,3.5,IF(R20&gt;=70,3,IF(R20&gt;=65,2.5,IF(R20&gt;=60,2,IF(R20&gt;=55,1.5,IF(R20&gt;=50,1,0)))))))))))</f>
        <v/>
      </c>
      <c r="T20" s="548">
        <v>76</v>
      </c>
      <c r="U20" s="125" t="str">
        <f>IF(T$8="","",IF('2.ชื่อนักเรียน'!$R21="ร","ร",IF('2.ชื่อนักเรียน'!$R21="มส","",IF(T20="","",IF(T20&gt;=80,4,IF(T20&gt;=75,3.5,IF(T20&gt;=70,3,IF(T20&gt;=65,2.5,IF(T20&gt;=60,2,IF(T20&gt;=55,1.5,IF(T20&gt;=50,1,0)))))))))))</f>
        <v/>
      </c>
      <c r="V20" s="416">
        <v>95</v>
      </c>
      <c r="W20" s="208" t="str">
        <f>IF(V$8="","",IF('2.ชื่อนักเรียน'!$R21="ร","ร",IF('2.ชื่อนักเรียน'!$R21="มส","",IF(V20="","",IF(V20&gt;=80,4,IF(V20&gt;=75,3.5,IF(V20&gt;=70,3,IF(V20&gt;=65,2.5,IF(V20&gt;=60,2,IF(V20&gt;=55,1.5,IF(V20&gt;=50,1,0)))))))))))</f>
        <v/>
      </c>
      <c r="X20" s="393">
        <f t="shared" si="0"/>
        <v>88</v>
      </c>
      <c r="Y20" s="381" t="str">
        <f t="shared" si="1"/>
        <v/>
      </c>
      <c r="Z20" s="383">
        <f t="shared" si="2"/>
        <v>70</v>
      </c>
      <c r="AA20" s="335" t="str">
        <f t="shared" si="3"/>
        <v/>
      </c>
      <c r="AB20" s="335">
        <f t="shared" si="4"/>
        <v>83</v>
      </c>
      <c r="AC20" s="335" t="str">
        <f t="shared" si="5"/>
        <v/>
      </c>
      <c r="AD20" s="335">
        <f t="shared" si="6"/>
        <v>85</v>
      </c>
      <c r="AE20" s="331" t="str">
        <f t="shared" si="7"/>
        <v/>
      </c>
      <c r="AF20" s="331">
        <f t="shared" si="8"/>
        <v>93</v>
      </c>
      <c r="AG20" s="335" t="str">
        <f t="shared" si="9"/>
        <v/>
      </c>
      <c r="AH20" s="335">
        <f t="shared" si="10"/>
        <v>87</v>
      </c>
      <c r="AI20" s="335" t="str">
        <f t="shared" si="11"/>
        <v/>
      </c>
      <c r="AJ20" s="335">
        <f t="shared" si="12"/>
        <v>73</v>
      </c>
      <c r="AK20" s="335" t="str">
        <f t="shared" si="13"/>
        <v/>
      </c>
      <c r="AL20" s="335">
        <f t="shared" si="14"/>
        <v>95</v>
      </c>
      <c r="AM20" s="335" t="str">
        <f t="shared" si="15"/>
        <v/>
      </c>
      <c r="AN20" s="335" t="e">
        <f>IF(#REF!="","",#REF!)</f>
        <v>#REF!</v>
      </c>
      <c r="AO20" s="331" t="e">
        <f>IF(#REF!="","",#REF!*#REF!)</f>
        <v>#REF!</v>
      </c>
      <c r="AP20" s="384" t="e">
        <f>IF(#REF!="","",#REF!)</f>
        <v>#REF!</v>
      </c>
      <c r="AQ20" s="332" t="e">
        <f>IF(#REF!="","",#REF!*#REF!)</f>
        <v>#REF!</v>
      </c>
      <c r="AR20" s="381" t="str">
        <f>IF($AR$8="","",IF($AR$8="SBMLD",SUM(#REF!,#REF!,#REF!,#REF!,#REF!,#REF!,#REF!,#REF!,#REF!,#REF!),#REF!))</f>
        <v/>
      </c>
      <c r="AS20" s="331" t="str">
        <f>IF($AR$8="","",IF($AR$8="SBMLD",SUM(#REF!,#REF!,#REF!,#REF!,#REF!,#REF!,#REF!,#REF!,#REF!,#REF!)*$AS$9,#REF!*#REF!))</f>
        <v/>
      </c>
      <c r="AT20" s="331" t="str">
        <f>IF($AT$8="","",IF($AT$8="SBMLD",SUM(#REF!,#REF!,#REF!,#REF!,#REF!,#REF!,#REF!,#REF!,#REF!),#REF!))</f>
        <v/>
      </c>
      <c r="AU20" s="331" t="str">
        <f>IF($AT$8="","",IF($AT$8="SBMLD",SUM(#REF!,#REF!,#REF!,#REF!,#REF!,#REF!,#REF!,#REF!,#REF!)*$AU$9,#REF!*#REF!))</f>
        <v/>
      </c>
      <c r="AV20" s="331" t="str">
        <f>IF($AV$8="","",IF($AV$8="SBMLD",SUM(#REF!,#REF!,#REF!,#REF!,#REF!,#REF!,#REF!,#REF!),#REF!))</f>
        <v/>
      </c>
      <c r="AW20" s="331" t="str">
        <f>IF($AV$8="","",IF($AV$8="SBMLD",SUM(#REF!,#REF!,#REF!,#REF!,#REF!,#REF!,#REF!,#REF!)*$AW$9,#REF!*#REF!))</f>
        <v/>
      </c>
      <c r="AX20" s="331" t="str">
        <f>IF($AX$8="","",IF($AX$8="SBMLD",SUM(#REF!,#REF!,#REF!,#REF!,#REF!,#REF!,#REF!),#REF!))</f>
        <v/>
      </c>
      <c r="AY20" s="331" t="str">
        <f>IF($AX$8="","",IF($AX$8="SBMLD",SUM(#REF!,#REF!,#REF!,#REF!,#REF!,#REF!,#REF!)*$AY$9,#REF!*#REF!))</f>
        <v/>
      </c>
      <c r="AZ20" s="331" t="str">
        <f>IF($AZ$8="","",IF($AZ$8="SBMLD",SUM(#REF!,#REF!,#REF!,#REF!,#REF!,#REF!),#REF!))</f>
        <v/>
      </c>
      <c r="BA20" s="331" t="str">
        <f>IF($AZ$8="","",IF($AZ$8="SBMLD",SUM(#REF!,#REF!,#REF!,#REF!,#REF!,#REF!)*$BA$9,#REF!*#REF!))</f>
        <v/>
      </c>
      <c r="BB20" s="384" t="str">
        <f>IF($BB$8="","",IF($BB$8="SBMLD",SUM(#REF!,#REF!,#REF!,#REF!,#REF!),#REF!))</f>
        <v/>
      </c>
      <c r="BC20" s="332" t="str">
        <f>IF($BB$8="","",IF($BB$8="SBMLD",SUM(#REF!,#REF!,#REF!,#REF!,#REF!)*$BC$9,#REF!*#REF!))</f>
        <v/>
      </c>
      <c r="BD20" s="177" t="e">
        <f>#REF!</f>
        <v>#REF!</v>
      </c>
      <c r="BF20" s="560">
        <f t="shared" si="17"/>
        <v>181</v>
      </c>
      <c r="BG20" s="558">
        <f t="shared" si="16"/>
        <v>90.5</v>
      </c>
      <c r="BH20" s="559">
        <f t="shared" si="22"/>
        <v>4</v>
      </c>
      <c r="BI20" s="559">
        <f t="shared" si="18"/>
        <v>157</v>
      </c>
      <c r="BJ20" s="559">
        <f t="shared" si="23"/>
        <v>78.5</v>
      </c>
      <c r="BK20" s="559">
        <f t="shared" si="24"/>
        <v>3.5</v>
      </c>
      <c r="BL20" s="559">
        <f t="shared" si="19"/>
        <v>156</v>
      </c>
      <c r="BM20" s="559">
        <f t="shared" si="25"/>
        <v>78</v>
      </c>
      <c r="BN20" s="559">
        <f t="shared" si="26"/>
        <v>3.5</v>
      </c>
      <c r="BO20" s="559">
        <f t="shared" si="20"/>
        <v>149</v>
      </c>
      <c r="BP20" s="559">
        <f t="shared" si="27"/>
        <v>74.5</v>
      </c>
      <c r="BQ20" s="559">
        <f t="shared" si="28"/>
        <v>3</v>
      </c>
      <c r="BR20" s="559">
        <f t="shared" si="21"/>
        <v>180</v>
      </c>
      <c r="BS20" s="559">
        <f t="shared" si="29"/>
        <v>90</v>
      </c>
      <c r="BT20" s="559">
        <f t="shared" si="30"/>
        <v>4</v>
      </c>
    </row>
    <row r="21" spans="1:72" s="17" customFormat="1" ht="16.5" customHeight="1" x14ac:dyDescent="0.2">
      <c r="A21" s="18">
        <v>12</v>
      </c>
      <c r="B21" s="122" t="str">
        <f>IF('2.ชื่อนักเรียน'!$AG22="","",'2.ชื่อนักเรียน'!$AG22)</f>
        <v/>
      </c>
      <c r="C21" s="26" t="str">
        <f>IF('2.ชื่อนักเรียน'!$AH22="","",'2.ชื่อนักเรียน'!$AH22)</f>
        <v/>
      </c>
      <c r="D21" s="414">
        <v>96</v>
      </c>
      <c r="E21" s="125" t="str">
        <f>IF(D$8="","",IF('2.ชื่อนักเรียน'!$R22="ร","ร",IF('2.ชื่อนักเรียน'!$R22="มส","",IF(D21="","",IF(D21&gt;=80,4,IF(D21&gt;=75,3.5,IF(D21&gt;=70,3,IF(D21&gt;=65,2.5,IF(D21&gt;=60,2,IF(D21&gt;=55,1.5,IF(D21&gt;=50,1,0)))))))))))</f>
        <v/>
      </c>
      <c r="F21" s="416">
        <v>86</v>
      </c>
      <c r="G21" s="125" t="str">
        <f>IF(F$8="","",IF('2.ชื่อนักเรียน'!$R22="ร","ร",IF('2.ชื่อนักเรียน'!$R22="มส","",IF(F21="","",IF(F21&gt;=80,4,IF(F21&gt;=75,3.5,IF(F21&gt;=70,3,IF(F21&gt;=65,2.5,IF(F21&gt;=60,2,IF(F21&gt;=55,1.5,IF(F21&gt;=50,1,0)))))))))))</f>
        <v/>
      </c>
      <c r="H21" s="416">
        <v>84</v>
      </c>
      <c r="I21" s="125" t="str">
        <f>IF(H$8="","",IF('2.ชื่อนักเรียน'!$R22="ร","ร",IF('2.ชื่อนักเรียน'!$R22="มส","",IF(H21="","",IF(H21&gt;=80,4,IF(H21&gt;=75,3.5,IF(H21&gt;=70,3,IF(H21&gt;=65,2.5,IF(H21&gt;=60,2,IF(H21&gt;=55,1.5,IF(H21&gt;=50,1,0)))))))))))</f>
        <v/>
      </c>
      <c r="J21" s="548">
        <v>86</v>
      </c>
      <c r="K21" s="125" t="str">
        <f>IF(J$8="","",IF('2.ชื่อนักเรียน'!$R22="ร","ร",IF('2.ชื่อนักเรียน'!$R22="มส","",IF(J21="","",IF(J21&gt;=80,4,IF(J21&gt;=75,3.5,IF(J21&gt;=70,3,IF(J21&gt;=65,2.5,IF(J21&gt;=60,2,IF(J21&gt;=55,1.5,IF(J21&gt;=50,1,0)))))))))))</f>
        <v/>
      </c>
      <c r="L21" s="416">
        <v>97</v>
      </c>
      <c r="M21" s="204" t="str">
        <f>IF(L$8="","",IF('2.ชื่อนักเรียน'!$R22="ร","ร",IF('2.ชื่อนักเรียน'!$R22="มส","",IF(L21="","",IF(L21&gt;=80,4,IF(L21&gt;=75,3.5,IF(L21&gt;=70,3,IF(L21&gt;=65,2.5,IF(L21&gt;=60,2,IF(L21&gt;=55,1.5,IF(L21&gt;=50,1,0)))))))))))</f>
        <v/>
      </c>
      <c r="N21" s="414">
        <v>97</v>
      </c>
      <c r="O21" s="125" t="str">
        <f>IF(N$8="","",IF('2.ชื่อนักเรียน'!$R22="ร","ร",IF('2.ชื่อนักเรียน'!$R22="มส","",IF(N21="","",IF(N21&gt;=80,4,IF(N21&gt;=75,3.5,IF(N21&gt;=70,3,IF(N21&gt;=65,2.5,IF(N21&gt;=60,2,IF(N21&gt;=55,1.5,IF(N21&gt;=50,1,0)))))))))))</f>
        <v/>
      </c>
      <c r="P21" s="416">
        <v>88</v>
      </c>
      <c r="Q21" s="125" t="str">
        <f>IF(P$8="","",IF('2.ชื่อนักเรียน'!$R22="ร","ร",IF('2.ชื่อนักเรียน'!$R22="มส","",IF(P21="","",IF(P21&gt;=80,4,IF(P21&gt;=75,3.5,IF(P21&gt;=70,3,IF(P21&gt;=65,2.5,IF(P21&gt;=60,2,IF(P21&gt;=55,1.5,IF(P21&gt;=50,1,0)))))))))))</f>
        <v/>
      </c>
      <c r="R21" s="416">
        <v>91</v>
      </c>
      <c r="S21" s="125" t="str">
        <f>IF(R$8="","",IF('2.ชื่อนักเรียน'!$R22="ร","ร",IF('2.ชื่อนักเรียน'!$R22="มส","",IF(R21="","",IF(R21&gt;=80,4,IF(R21&gt;=75,3.5,IF(R21&gt;=70,3,IF(R21&gt;=65,2.5,IF(R21&gt;=60,2,IF(R21&gt;=55,1.5,IF(R21&gt;=50,1,0)))))))))))</f>
        <v/>
      </c>
      <c r="T21" s="548">
        <v>92</v>
      </c>
      <c r="U21" s="125" t="str">
        <f>IF(T$8="","",IF('2.ชื่อนักเรียน'!$R22="ร","ร",IF('2.ชื่อนักเรียน'!$R22="มส","",IF(T21="","",IF(T21&gt;=80,4,IF(T21&gt;=75,3.5,IF(T21&gt;=70,3,IF(T21&gt;=65,2.5,IF(T21&gt;=60,2,IF(T21&gt;=55,1.5,IF(T21&gt;=50,1,0)))))))))))</f>
        <v/>
      </c>
      <c r="V21" s="416">
        <v>94</v>
      </c>
      <c r="W21" s="208" t="str">
        <f>IF(V$8="","",IF('2.ชื่อนักเรียน'!$R22="ร","ร",IF('2.ชื่อนักเรียน'!$R22="มส","",IF(V21="","",IF(V21&gt;=80,4,IF(V21&gt;=75,3.5,IF(V21&gt;=70,3,IF(V21&gt;=65,2.5,IF(V21&gt;=60,2,IF(V21&gt;=55,1.5,IF(V21&gt;=50,1,0)))))))))))</f>
        <v/>
      </c>
      <c r="X21" s="393">
        <f t="shared" si="0"/>
        <v>96</v>
      </c>
      <c r="Y21" s="381" t="str">
        <f t="shared" si="1"/>
        <v/>
      </c>
      <c r="Z21" s="383">
        <f t="shared" si="2"/>
        <v>86</v>
      </c>
      <c r="AA21" s="335" t="str">
        <f t="shared" si="3"/>
        <v/>
      </c>
      <c r="AB21" s="335">
        <f t="shared" si="4"/>
        <v>84</v>
      </c>
      <c r="AC21" s="335" t="str">
        <f t="shared" si="5"/>
        <v/>
      </c>
      <c r="AD21" s="335">
        <f t="shared" si="6"/>
        <v>97</v>
      </c>
      <c r="AE21" s="331" t="str">
        <f t="shared" si="7"/>
        <v/>
      </c>
      <c r="AF21" s="331">
        <f t="shared" si="8"/>
        <v>97</v>
      </c>
      <c r="AG21" s="335" t="str">
        <f t="shared" si="9"/>
        <v/>
      </c>
      <c r="AH21" s="335">
        <f t="shared" si="10"/>
        <v>88</v>
      </c>
      <c r="AI21" s="335" t="str">
        <f t="shared" si="11"/>
        <v/>
      </c>
      <c r="AJ21" s="335">
        <f t="shared" si="12"/>
        <v>91</v>
      </c>
      <c r="AK21" s="335" t="str">
        <f t="shared" si="13"/>
        <v/>
      </c>
      <c r="AL21" s="335">
        <f t="shared" si="14"/>
        <v>94</v>
      </c>
      <c r="AM21" s="335" t="str">
        <f t="shared" si="15"/>
        <v/>
      </c>
      <c r="AN21" s="335" t="e">
        <f>IF(#REF!="","",#REF!)</f>
        <v>#REF!</v>
      </c>
      <c r="AO21" s="331" t="e">
        <f>IF(#REF!="","",#REF!*#REF!)</f>
        <v>#REF!</v>
      </c>
      <c r="AP21" s="384" t="e">
        <f>IF(#REF!="","",#REF!)</f>
        <v>#REF!</v>
      </c>
      <c r="AQ21" s="332" t="e">
        <f>IF(#REF!="","",#REF!*#REF!)</f>
        <v>#REF!</v>
      </c>
      <c r="AR21" s="381" t="str">
        <f>IF($AR$8="","",IF($AR$8="SBMLD",SUM(#REF!,#REF!,#REF!,#REF!,#REF!,#REF!,#REF!,#REF!,#REF!,#REF!),#REF!))</f>
        <v/>
      </c>
      <c r="AS21" s="331" t="str">
        <f>IF($AR$8="","",IF($AR$8="SBMLD",SUM(#REF!,#REF!,#REF!,#REF!,#REF!,#REF!,#REF!,#REF!,#REF!,#REF!)*$AS$9,#REF!*#REF!))</f>
        <v/>
      </c>
      <c r="AT21" s="331" t="str">
        <f>IF($AT$8="","",IF($AT$8="SBMLD",SUM(#REF!,#REF!,#REF!,#REF!,#REF!,#REF!,#REF!,#REF!,#REF!),#REF!))</f>
        <v/>
      </c>
      <c r="AU21" s="331" t="str">
        <f>IF($AT$8="","",IF($AT$8="SBMLD",SUM(#REF!,#REF!,#REF!,#REF!,#REF!,#REF!,#REF!,#REF!,#REF!)*$AU$9,#REF!*#REF!))</f>
        <v/>
      </c>
      <c r="AV21" s="331" t="str">
        <f>IF($AV$8="","",IF($AV$8="SBMLD",SUM(#REF!,#REF!,#REF!,#REF!,#REF!,#REF!,#REF!,#REF!),#REF!))</f>
        <v/>
      </c>
      <c r="AW21" s="331" t="str">
        <f>IF($AV$8="","",IF($AV$8="SBMLD",SUM(#REF!,#REF!,#REF!,#REF!,#REF!,#REF!,#REF!,#REF!)*$AW$9,#REF!*#REF!))</f>
        <v/>
      </c>
      <c r="AX21" s="331" t="str">
        <f>IF($AX$8="","",IF($AX$8="SBMLD",SUM(#REF!,#REF!,#REF!,#REF!,#REF!,#REF!,#REF!),#REF!))</f>
        <v/>
      </c>
      <c r="AY21" s="331" t="str">
        <f>IF($AX$8="","",IF($AX$8="SBMLD",SUM(#REF!,#REF!,#REF!,#REF!,#REF!,#REF!,#REF!)*$AY$9,#REF!*#REF!))</f>
        <v/>
      </c>
      <c r="AZ21" s="331" t="str">
        <f>IF($AZ$8="","",IF($AZ$8="SBMLD",SUM(#REF!,#REF!,#REF!,#REF!,#REF!,#REF!),#REF!))</f>
        <v/>
      </c>
      <c r="BA21" s="331" t="str">
        <f>IF($AZ$8="","",IF($AZ$8="SBMLD",SUM(#REF!,#REF!,#REF!,#REF!,#REF!,#REF!)*$BA$9,#REF!*#REF!))</f>
        <v/>
      </c>
      <c r="BB21" s="384" t="str">
        <f>IF($BB$8="","",IF($BB$8="SBMLD",SUM(#REF!,#REF!,#REF!,#REF!,#REF!),#REF!))</f>
        <v/>
      </c>
      <c r="BC21" s="332" t="str">
        <f>IF($BB$8="","",IF($BB$8="SBMLD",SUM(#REF!,#REF!,#REF!,#REF!,#REF!)*$BC$9,#REF!*#REF!))</f>
        <v/>
      </c>
      <c r="BD21" s="177" t="e">
        <f>#REF!</f>
        <v>#REF!</v>
      </c>
      <c r="BF21" s="560">
        <f t="shared" si="17"/>
        <v>193</v>
      </c>
      <c r="BG21" s="558">
        <f t="shared" si="16"/>
        <v>96.5</v>
      </c>
      <c r="BH21" s="559">
        <f t="shared" si="22"/>
        <v>4</v>
      </c>
      <c r="BI21" s="559">
        <f t="shared" si="18"/>
        <v>174</v>
      </c>
      <c r="BJ21" s="559">
        <f t="shared" si="23"/>
        <v>87</v>
      </c>
      <c r="BK21" s="559">
        <f t="shared" si="24"/>
        <v>4</v>
      </c>
      <c r="BL21" s="559">
        <f t="shared" si="19"/>
        <v>175</v>
      </c>
      <c r="BM21" s="559">
        <f t="shared" si="25"/>
        <v>87.5</v>
      </c>
      <c r="BN21" s="559">
        <f t="shared" si="26"/>
        <v>4</v>
      </c>
      <c r="BO21" s="559">
        <f t="shared" si="20"/>
        <v>178</v>
      </c>
      <c r="BP21" s="559">
        <f t="shared" si="27"/>
        <v>89</v>
      </c>
      <c r="BQ21" s="559">
        <f t="shared" si="28"/>
        <v>4</v>
      </c>
      <c r="BR21" s="559">
        <f t="shared" si="21"/>
        <v>191</v>
      </c>
      <c r="BS21" s="559">
        <f t="shared" si="29"/>
        <v>95.5</v>
      </c>
      <c r="BT21" s="559">
        <f t="shared" si="30"/>
        <v>4</v>
      </c>
    </row>
    <row r="22" spans="1:72" s="17" customFormat="1" ht="16.5" customHeight="1" x14ac:dyDescent="0.2">
      <c r="A22" s="18">
        <v>13</v>
      </c>
      <c r="B22" s="122" t="str">
        <f>IF('2.ชื่อนักเรียน'!$AG23="","",'2.ชื่อนักเรียน'!$AG23)</f>
        <v/>
      </c>
      <c r="C22" s="26" t="str">
        <f>IF('2.ชื่อนักเรียน'!$AH23="","",'2.ชื่อนักเรียน'!$AH23)</f>
        <v/>
      </c>
      <c r="D22" s="414">
        <v>84</v>
      </c>
      <c r="E22" s="125" t="str">
        <f>IF(D$8="","",IF('2.ชื่อนักเรียน'!$R23="ร","ร",IF('2.ชื่อนักเรียน'!$R23="มส","",IF(D22="","",IF(D22&gt;=80,4,IF(D22&gt;=75,3.5,IF(D22&gt;=70,3,IF(D22&gt;=65,2.5,IF(D22&gt;=60,2,IF(D22&gt;=55,1.5,IF(D22&gt;=50,1,0)))))))))))</f>
        <v/>
      </c>
      <c r="F22" s="416">
        <v>78</v>
      </c>
      <c r="G22" s="125" t="str">
        <f>IF(F$8="","",IF('2.ชื่อนักเรียน'!$R23="ร","ร",IF('2.ชื่อนักเรียน'!$R23="มส","",IF(F22="","",IF(F22&gt;=80,4,IF(F22&gt;=75,3.5,IF(F22&gt;=70,3,IF(F22&gt;=65,2.5,IF(F22&gt;=60,2,IF(F22&gt;=55,1.5,IF(F22&gt;=50,1,0)))))))))))</f>
        <v/>
      </c>
      <c r="H22" s="416">
        <v>83</v>
      </c>
      <c r="I22" s="125" t="str">
        <f>IF(H$8="","",IF('2.ชื่อนักเรียน'!$R23="ร","ร",IF('2.ชื่อนักเรียน'!$R23="มส","",IF(H22="","",IF(H22&gt;=80,4,IF(H22&gt;=75,3.5,IF(H22&gt;=70,3,IF(H22&gt;=65,2.5,IF(H22&gt;=60,2,IF(H22&gt;=55,1.5,IF(H22&gt;=50,1,0)))))))))))</f>
        <v/>
      </c>
      <c r="J22" s="548">
        <v>89</v>
      </c>
      <c r="K22" s="125" t="str">
        <f>IF(J$8="","",IF('2.ชื่อนักเรียน'!$R23="ร","ร",IF('2.ชื่อนักเรียน'!$R23="มส","",IF(J22="","",IF(J22&gt;=80,4,IF(J22&gt;=75,3.5,IF(J22&gt;=70,3,IF(J22&gt;=65,2.5,IF(J22&gt;=60,2,IF(J22&gt;=55,1.5,IF(J22&gt;=50,1,0)))))))))))</f>
        <v/>
      </c>
      <c r="L22" s="416">
        <v>84</v>
      </c>
      <c r="M22" s="204" t="str">
        <f>IF(L$8="","",IF('2.ชื่อนักเรียน'!$R23="ร","ร",IF('2.ชื่อนักเรียน'!$R23="มส","",IF(L22="","",IF(L22&gt;=80,4,IF(L22&gt;=75,3.5,IF(L22&gt;=70,3,IF(L22&gt;=65,2.5,IF(L22&gt;=60,2,IF(L22&gt;=55,1.5,IF(L22&gt;=50,1,0)))))))))))</f>
        <v/>
      </c>
      <c r="N22" s="414">
        <v>89</v>
      </c>
      <c r="O22" s="125" t="str">
        <f>IF(N$8="","",IF('2.ชื่อนักเรียน'!$R23="ร","ร",IF('2.ชื่อนักเรียน'!$R23="มส","",IF(N22="","",IF(N22&gt;=80,4,IF(N22&gt;=75,3.5,IF(N22&gt;=70,3,IF(N22&gt;=65,2.5,IF(N22&gt;=60,2,IF(N22&gt;=55,1.5,IF(N22&gt;=50,1,0)))))))))))</f>
        <v/>
      </c>
      <c r="P22" s="416">
        <v>70</v>
      </c>
      <c r="Q22" s="125" t="str">
        <f>IF(P$8="","",IF('2.ชื่อนักเรียน'!$R23="ร","ร",IF('2.ชื่อนักเรียน'!$R23="มส","",IF(P22="","",IF(P22&gt;=80,4,IF(P22&gt;=75,3.5,IF(P22&gt;=70,3,IF(P22&gt;=65,2.5,IF(P22&gt;=60,2,IF(P22&gt;=55,1.5,IF(P22&gt;=50,1,0)))))))))))</f>
        <v/>
      </c>
      <c r="R22" s="416">
        <v>70</v>
      </c>
      <c r="S22" s="125" t="str">
        <f>IF(R$8="","",IF('2.ชื่อนักเรียน'!$R23="ร","ร",IF('2.ชื่อนักเรียน'!$R23="มส","",IF(R22="","",IF(R22&gt;=80,4,IF(R22&gt;=75,3.5,IF(R22&gt;=70,3,IF(R22&gt;=65,2.5,IF(R22&gt;=60,2,IF(R22&gt;=55,1.5,IF(R22&gt;=50,1,0)))))))))))</f>
        <v/>
      </c>
      <c r="T22" s="548">
        <v>71</v>
      </c>
      <c r="U22" s="125" t="str">
        <f>IF(T$8="","",IF('2.ชื่อนักเรียน'!$R23="ร","ร",IF('2.ชื่อนักเรียน'!$R23="มส","",IF(T22="","",IF(T22&gt;=80,4,IF(T22&gt;=75,3.5,IF(T22&gt;=70,3,IF(T22&gt;=65,2.5,IF(T22&gt;=60,2,IF(T22&gt;=55,1.5,IF(T22&gt;=50,1,0)))))))))))</f>
        <v/>
      </c>
      <c r="V22" s="416">
        <v>97</v>
      </c>
      <c r="W22" s="208" t="str">
        <f>IF(V$8="","",IF('2.ชื่อนักเรียน'!$R23="ร","ร",IF('2.ชื่อนักเรียน'!$R23="มส","",IF(V22="","",IF(V22&gt;=80,4,IF(V22&gt;=75,3.5,IF(V22&gt;=70,3,IF(V22&gt;=65,2.5,IF(V22&gt;=60,2,IF(V22&gt;=55,1.5,IF(V22&gt;=50,1,0)))))))))))</f>
        <v/>
      </c>
      <c r="X22" s="393">
        <f t="shared" si="0"/>
        <v>84</v>
      </c>
      <c r="Y22" s="381" t="str">
        <f t="shared" si="1"/>
        <v/>
      </c>
      <c r="Z22" s="383">
        <f t="shared" si="2"/>
        <v>78</v>
      </c>
      <c r="AA22" s="335" t="str">
        <f t="shared" si="3"/>
        <v/>
      </c>
      <c r="AB22" s="335">
        <f t="shared" si="4"/>
        <v>83</v>
      </c>
      <c r="AC22" s="335" t="str">
        <f t="shared" si="5"/>
        <v/>
      </c>
      <c r="AD22" s="335">
        <f t="shared" si="6"/>
        <v>84</v>
      </c>
      <c r="AE22" s="331" t="str">
        <f t="shared" si="7"/>
        <v/>
      </c>
      <c r="AF22" s="331">
        <f t="shared" si="8"/>
        <v>89</v>
      </c>
      <c r="AG22" s="335" t="str">
        <f t="shared" si="9"/>
        <v/>
      </c>
      <c r="AH22" s="335">
        <f t="shared" si="10"/>
        <v>70</v>
      </c>
      <c r="AI22" s="335" t="str">
        <f t="shared" si="11"/>
        <v/>
      </c>
      <c r="AJ22" s="335">
        <f t="shared" si="12"/>
        <v>70</v>
      </c>
      <c r="AK22" s="335" t="str">
        <f t="shared" si="13"/>
        <v/>
      </c>
      <c r="AL22" s="335">
        <f t="shared" si="14"/>
        <v>97</v>
      </c>
      <c r="AM22" s="335" t="str">
        <f t="shared" si="15"/>
        <v/>
      </c>
      <c r="AN22" s="335" t="e">
        <f>IF(#REF!="","",#REF!)</f>
        <v>#REF!</v>
      </c>
      <c r="AO22" s="331" t="e">
        <f>IF(#REF!="","",#REF!*#REF!)</f>
        <v>#REF!</v>
      </c>
      <c r="AP22" s="384" t="e">
        <f>IF(#REF!="","",#REF!)</f>
        <v>#REF!</v>
      </c>
      <c r="AQ22" s="332" t="e">
        <f>IF(#REF!="","",#REF!*#REF!)</f>
        <v>#REF!</v>
      </c>
      <c r="AR22" s="381" t="str">
        <f>IF($AR$8="","",IF($AR$8="SBMLD",SUM(#REF!,#REF!,#REF!,#REF!,#REF!,#REF!,#REF!,#REF!,#REF!,#REF!),#REF!))</f>
        <v/>
      </c>
      <c r="AS22" s="331" t="str">
        <f>IF($AR$8="","",IF($AR$8="SBMLD",SUM(#REF!,#REF!,#REF!,#REF!,#REF!,#REF!,#REF!,#REF!,#REF!,#REF!)*$AS$9,#REF!*#REF!))</f>
        <v/>
      </c>
      <c r="AT22" s="331" t="str">
        <f>IF($AT$8="","",IF($AT$8="SBMLD",SUM(#REF!,#REF!,#REF!,#REF!,#REF!,#REF!,#REF!,#REF!,#REF!),#REF!))</f>
        <v/>
      </c>
      <c r="AU22" s="331" t="str">
        <f>IF($AT$8="","",IF($AT$8="SBMLD",SUM(#REF!,#REF!,#REF!,#REF!,#REF!,#REF!,#REF!,#REF!,#REF!)*$AU$9,#REF!*#REF!))</f>
        <v/>
      </c>
      <c r="AV22" s="331" t="str">
        <f>IF($AV$8="","",IF($AV$8="SBMLD",SUM(#REF!,#REF!,#REF!,#REF!,#REF!,#REF!,#REF!,#REF!),#REF!))</f>
        <v/>
      </c>
      <c r="AW22" s="331" t="str">
        <f>IF($AV$8="","",IF($AV$8="SBMLD",SUM(#REF!,#REF!,#REF!,#REF!,#REF!,#REF!,#REF!,#REF!)*$AW$9,#REF!*#REF!))</f>
        <v/>
      </c>
      <c r="AX22" s="331" t="str">
        <f>IF($AX$8="","",IF($AX$8="SBMLD",SUM(#REF!,#REF!,#REF!,#REF!,#REF!,#REF!,#REF!),#REF!))</f>
        <v/>
      </c>
      <c r="AY22" s="331" t="str">
        <f>IF($AX$8="","",IF($AX$8="SBMLD",SUM(#REF!,#REF!,#REF!,#REF!,#REF!,#REF!,#REF!)*$AY$9,#REF!*#REF!))</f>
        <v/>
      </c>
      <c r="AZ22" s="331" t="str">
        <f>IF($AZ$8="","",IF($AZ$8="SBMLD",SUM(#REF!,#REF!,#REF!,#REF!,#REF!,#REF!),#REF!))</f>
        <v/>
      </c>
      <c r="BA22" s="331" t="str">
        <f>IF($AZ$8="","",IF($AZ$8="SBMLD",SUM(#REF!,#REF!,#REF!,#REF!,#REF!,#REF!)*$BA$9,#REF!*#REF!))</f>
        <v/>
      </c>
      <c r="BB22" s="384" t="str">
        <f>IF($BB$8="","",IF($BB$8="SBMLD",SUM(#REF!,#REF!,#REF!,#REF!,#REF!),#REF!))</f>
        <v/>
      </c>
      <c r="BC22" s="332" t="str">
        <f>IF($BB$8="","",IF($BB$8="SBMLD",SUM(#REF!,#REF!,#REF!,#REF!,#REF!)*$BC$9,#REF!*#REF!))</f>
        <v/>
      </c>
      <c r="BD22" s="177" t="e">
        <f>#REF!</f>
        <v>#REF!</v>
      </c>
      <c r="BF22" s="560">
        <f t="shared" si="17"/>
        <v>173</v>
      </c>
      <c r="BG22" s="558">
        <f t="shared" si="16"/>
        <v>86.5</v>
      </c>
      <c r="BH22" s="559">
        <f t="shared" si="22"/>
        <v>4</v>
      </c>
      <c r="BI22" s="559">
        <f t="shared" si="18"/>
        <v>148</v>
      </c>
      <c r="BJ22" s="559">
        <f t="shared" si="23"/>
        <v>74</v>
      </c>
      <c r="BK22" s="559">
        <f t="shared" si="24"/>
        <v>3</v>
      </c>
      <c r="BL22" s="559">
        <f t="shared" si="19"/>
        <v>153</v>
      </c>
      <c r="BM22" s="559">
        <f t="shared" si="25"/>
        <v>76.5</v>
      </c>
      <c r="BN22" s="559">
        <f t="shared" si="26"/>
        <v>3.5</v>
      </c>
      <c r="BO22" s="559">
        <f t="shared" si="20"/>
        <v>160</v>
      </c>
      <c r="BP22" s="559">
        <f t="shared" si="27"/>
        <v>80</v>
      </c>
      <c r="BQ22" s="559">
        <f t="shared" si="28"/>
        <v>4</v>
      </c>
      <c r="BR22" s="559">
        <f t="shared" si="21"/>
        <v>181</v>
      </c>
      <c r="BS22" s="559">
        <f t="shared" si="29"/>
        <v>90.5</v>
      </c>
      <c r="BT22" s="559">
        <f t="shared" si="30"/>
        <v>4</v>
      </c>
    </row>
    <row r="23" spans="1:72" s="17" customFormat="1" ht="16.5" customHeight="1" x14ac:dyDescent="0.2">
      <c r="A23" s="18">
        <v>14</v>
      </c>
      <c r="B23" s="122" t="str">
        <f>IF('2.ชื่อนักเรียน'!$AG24="","",'2.ชื่อนักเรียน'!$AG24)</f>
        <v/>
      </c>
      <c r="C23" s="26" t="str">
        <f>IF('2.ชื่อนักเรียน'!$AH24="","",'2.ชื่อนักเรียน'!$AH24)</f>
        <v/>
      </c>
      <c r="D23" s="414">
        <v>96</v>
      </c>
      <c r="E23" s="125" t="str">
        <f>IF(D$8="","",IF('2.ชื่อนักเรียน'!$R24="ร","ร",IF('2.ชื่อนักเรียน'!$R24="มส","",IF(D23="","",IF(D23&gt;=80,4,IF(D23&gt;=75,3.5,IF(D23&gt;=70,3,IF(D23&gt;=65,2.5,IF(D23&gt;=60,2,IF(D23&gt;=55,1.5,IF(D23&gt;=50,1,0)))))))))))</f>
        <v/>
      </c>
      <c r="F23" s="416">
        <v>79</v>
      </c>
      <c r="G23" s="125" t="str">
        <f>IF(F$8="","",IF('2.ชื่อนักเรียน'!$R24="ร","ร",IF('2.ชื่อนักเรียน'!$R24="มส","",IF(F23="","",IF(F23&gt;=80,4,IF(F23&gt;=75,3.5,IF(F23&gt;=70,3,IF(F23&gt;=65,2.5,IF(F23&gt;=60,2,IF(F23&gt;=55,1.5,IF(F23&gt;=50,1,0)))))))))))</f>
        <v/>
      </c>
      <c r="H23" s="416">
        <v>79</v>
      </c>
      <c r="I23" s="125" t="str">
        <f>IF(H$8="","",IF('2.ชื่อนักเรียน'!$R24="ร","ร",IF('2.ชื่อนักเรียน'!$R24="มส","",IF(H23="","",IF(H23&gt;=80,4,IF(H23&gt;=75,3.5,IF(H23&gt;=70,3,IF(H23&gt;=65,2.5,IF(H23&gt;=60,2,IF(H23&gt;=55,1.5,IF(H23&gt;=50,1,0)))))))))))</f>
        <v/>
      </c>
      <c r="J23" s="548">
        <v>70</v>
      </c>
      <c r="K23" s="125" t="str">
        <f>IF(J$8="","",IF('2.ชื่อนักเรียน'!$R24="ร","ร",IF('2.ชื่อนักเรียน'!$R24="มส","",IF(J23="","",IF(J23&gt;=80,4,IF(J23&gt;=75,3.5,IF(J23&gt;=70,3,IF(J23&gt;=65,2.5,IF(J23&gt;=60,2,IF(J23&gt;=55,1.5,IF(J23&gt;=50,1,0)))))))))))</f>
        <v/>
      </c>
      <c r="L23" s="416">
        <v>80</v>
      </c>
      <c r="M23" s="204" t="str">
        <f>IF(L$8="","",IF('2.ชื่อนักเรียน'!$R24="ร","ร",IF('2.ชื่อนักเรียน'!$R24="มส","",IF(L23="","",IF(L23&gt;=80,4,IF(L23&gt;=75,3.5,IF(L23&gt;=70,3,IF(L23&gt;=65,2.5,IF(L23&gt;=60,2,IF(L23&gt;=55,1.5,IF(L23&gt;=50,1,0)))))))))))</f>
        <v/>
      </c>
      <c r="N23" s="414">
        <v>82</v>
      </c>
      <c r="O23" s="125" t="str">
        <f>IF(N$8="","",IF('2.ชื่อนักเรียน'!$R24="ร","ร",IF('2.ชื่อนักเรียน'!$R24="มส","",IF(N23="","",IF(N23&gt;=80,4,IF(N23&gt;=75,3.5,IF(N23&gt;=70,3,IF(N23&gt;=65,2.5,IF(N23&gt;=60,2,IF(N23&gt;=55,1.5,IF(N23&gt;=50,1,0)))))))))))</f>
        <v/>
      </c>
      <c r="P23" s="416">
        <v>82</v>
      </c>
      <c r="Q23" s="125" t="str">
        <f>IF(P$8="","",IF('2.ชื่อนักเรียน'!$R24="ร","ร",IF('2.ชื่อนักเรียน'!$R24="มส","",IF(P23="","",IF(P23&gt;=80,4,IF(P23&gt;=75,3.5,IF(P23&gt;=70,3,IF(P23&gt;=65,2.5,IF(P23&gt;=60,2,IF(P23&gt;=55,1.5,IF(P23&gt;=50,1,0)))))))))))</f>
        <v/>
      </c>
      <c r="R23" s="416">
        <v>70</v>
      </c>
      <c r="S23" s="125" t="str">
        <f>IF(R$8="","",IF('2.ชื่อนักเรียน'!$R24="ร","ร",IF('2.ชื่อนักเรียน'!$R24="มส","",IF(R23="","",IF(R23&gt;=80,4,IF(R23&gt;=75,3.5,IF(R23&gt;=70,3,IF(R23&gt;=65,2.5,IF(R23&gt;=60,2,IF(R23&gt;=55,1.5,IF(R23&gt;=50,1,0)))))))))))</f>
        <v/>
      </c>
      <c r="T23" s="548">
        <v>63</v>
      </c>
      <c r="U23" s="125" t="str">
        <f>IF(T$8="","",IF('2.ชื่อนักเรียน'!$R24="ร","ร",IF('2.ชื่อนักเรียน'!$R24="มส","",IF(T23="","",IF(T23&gt;=80,4,IF(T23&gt;=75,3.5,IF(T23&gt;=70,3,IF(T23&gt;=65,2.5,IF(T23&gt;=60,2,IF(T23&gt;=55,1.5,IF(T23&gt;=50,1,0)))))))))))</f>
        <v/>
      </c>
      <c r="V23" s="416">
        <v>81</v>
      </c>
      <c r="W23" s="208" t="str">
        <f>IF(V$8="","",IF('2.ชื่อนักเรียน'!$R24="ร","ร",IF('2.ชื่อนักเรียน'!$R24="มส","",IF(V23="","",IF(V23&gt;=80,4,IF(V23&gt;=75,3.5,IF(V23&gt;=70,3,IF(V23&gt;=65,2.5,IF(V23&gt;=60,2,IF(V23&gt;=55,1.5,IF(V23&gt;=50,1,0)))))))))))</f>
        <v/>
      </c>
      <c r="X23" s="393">
        <f t="shared" si="0"/>
        <v>96</v>
      </c>
      <c r="Y23" s="381" t="str">
        <f t="shared" si="1"/>
        <v/>
      </c>
      <c r="Z23" s="383">
        <f t="shared" si="2"/>
        <v>79</v>
      </c>
      <c r="AA23" s="335" t="str">
        <f t="shared" si="3"/>
        <v/>
      </c>
      <c r="AB23" s="335">
        <f t="shared" si="4"/>
        <v>79</v>
      </c>
      <c r="AC23" s="335" t="str">
        <f t="shared" si="5"/>
        <v/>
      </c>
      <c r="AD23" s="335">
        <f t="shared" si="6"/>
        <v>80</v>
      </c>
      <c r="AE23" s="331" t="str">
        <f t="shared" si="7"/>
        <v/>
      </c>
      <c r="AF23" s="331">
        <f t="shared" si="8"/>
        <v>82</v>
      </c>
      <c r="AG23" s="335" t="str">
        <f t="shared" si="9"/>
        <v/>
      </c>
      <c r="AH23" s="335">
        <f t="shared" si="10"/>
        <v>82</v>
      </c>
      <c r="AI23" s="335" t="str">
        <f t="shared" si="11"/>
        <v/>
      </c>
      <c r="AJ23" s="335">
        <f t="shared" si="12"/>
        <v>70</v>
      </c>
      <c r="AK23" s="335" t="str">
        <f t="shared" si="13"/>
        <v/>
      </c>
      <c r="AL23" s="335">
        <f t="shared" si="14"/>
        <v>81</v>
      </c>
      <c r="AM23" s="335" t="str">
        <f t="shared" si="15"/>
        <v/>
      </c>
      <c r="AN23" s="335" t="e">
        <f>IF(#REF!="","",#REF!)</f>
        <v>#REF!</v>
      </c>
      <c r="AO23" s="331" t="e">
        <f>IF(#REF!="","",#REF!*#REF!)</f>
        <v>#REF!</v>
      </c>
      <c r="AP23" s="384" t="e">
        <f>IF(#REF!="","",#REF!)</f>
        <v>#REF!</v>
      </c>
      <c r="AQ23" s="332" t="e">
        <f>IF(#REF!="","",#REF!*#REF!)</f>
        <v>#REF!</v>
      </c>
      <c r="AR23" s="381" t="str">
        <f>IF($AR$8="","",IF($AR$8="SBMLD",SUM(#REF!,#REF!,#REF!,#REF!,#REF!,#REF!,#REF!,#REF!,#REF!,#REF!),#REF!))</f>
        <v/>
      </c>
      <c r="AS23" s="331" t="str">
        <f>IF($AR$8="","",IF($AR$8="SBMLD",SUM(#REF!,#REF!,#REF!,#REF!,#REF!,#REF!,#REF!,#REF!,#REF!,#REF!)*$AS$9,#REF!*#REF!))</f>
        <v/>
      </c>
      <c r="AT23" s="331" t="str">
        <f>IF($AT$8="","",IF($AT$8="SBMLD",SUM(#REF!,#REF!,#REF!,#REF!,#REF!,#REF!,#REF!,#REF!,#REF!),#REF!))</f>
        <v/>
      </c>
      <c r="AU23" s="331" t="str">
        <f>IF($AT$8="","",IF($AT$8="SBMLD",SUM(#REF!,#REF!,#REF!,#REF!,#REF!,#REF!,#REF!,#REF!,#REF!)*$AU$9,#REF!*#REF!))</f>
        <v/>
      </c>
      <c r="AV23" s="331" t="str">
        <f>IF($AV$8="","",IF($AV$8="SBMLD",SUM(#REF!,#REF!,#REF!,#REF!,#REF!,#REF!,#REF!,#REF!),#REF!))</f>
        <v/>
      </c>
      <c r="AW23" s="331" t="str">
        <f>IF($AV$8="","",IF($AV$8="SBMLD",SUM(#REF!,#REF!,#REF!,#REF!,#REF!,#REF!,#REF!,#REF!)*$AW$9,#REF!*#REF!))</f>
        <v/>
      </c>
      <c r="AX23" s="331" t="str">
        <f>IF($AX$8="","",IF($AX$8="SBMLD",SUM(#REF!,#REF!,#REF!,#REF!,#REF!,#REF!,#REF!),#REF!))</f>
        <v/>
      </c>
      <c r="AY23" s="331" t="str">
        <f>IF($AX$8="","",IF($AX$8="SBMLD",SUM(#REF!,#REF!,#REF!,#REF!,#REF!,#REF!,#REF!)*$AY$9,#REF!*#REF!))</f>
        <v/>
      </c>
      <c r="AZ23" s="331" t="str">
        <f>IF($AZ$8="","",IF($AZ$8="SBMLD",SUM(#REF!,#REF!,#REF!,#REF!,#REF!,#REF!),#REF!))</f>
        <v/>
      </c>
      <c r="BA23" s="331" t="str">
        <f>IF($AZ$8="","",IF($AZ$8="SBMLD",SUM(#REF!,#REF!,#REF!,#REF!,#REF!,#REF!)*$BA$9,#REF!*#REF!))</f>
        <v/>
      </c>
      <c r="BB23" s="384" t="str">
        <f>IF($BB$8="","",IF($BB$8="SBMLD",SUM(#REF!,#REF!,#REF!,#REF!,#REF!),#REF!))</f>
        <v/>
      </c>
      <c r="BC23" s="332" t="str">
        <f>IF($BB$8="","",IF($BB$8="SBMLD",SUM(#REF!,#REF!,#REF!,#REF!,#REF!)*$BC$9,#REF!*#REF!))</f>
        <v/>
      </c>
      <c r="BD23" s="177" t="e">
        <f>#REF!</f>
        <v>#REF!</v>
      </c>
      <c r="BF23" s="560">
        <f t="shared" si="17"/>
        <v>178</v>
      </c>
      <c r="BG23" s="558">
        <f t="shared" si="16"/>
        <v>89</v>
      </c>
      <c r="BH23" s="559">
        <f t="shared" si="22"/>
        <v>4</v>
      </c>
      <c r="BI23" s="559">
        <f t="shared" si="18"/>
        <v>161</v>
      </c>
      <c r="BJ23" s="559">
        <f t="shared" si="23"/>
        <v>80.5</v>
      </c>
      <c r="BK23" s="559">
        <f t="shared" si="24"/>
        <v>4</v>
      </c>
      <c r="BL23" s="559">
        <f t="shared" si="19"/>
        <v>149</v>
      </c>
      <c r="BM23" s="559">
        <f t="shared" si="25"/>
        <v>74.5</v>
      </c>
      <c r="BN23" s="559">
        <f t="shared" si="26"/>
        <v>3</v>
      </c>
      <c r="BO23" s="559">
        <f t="shared" si="20"/>
        <v>133</v>
      </c>
      <c r="BP23" s="559">
        <f t="shared" si="27"/>
        <v>66.5</v>
      </c>
      <c r="BQ23" s="559">
        <f t="shared" si="28"/>
        <v>2.5</v>
      </c>
      <c r="BR23" s="559">
        <f t="shared" si="21"/>
        <v>161</v>
      </c>
      <c r="BS23" s="559">
        <f t="shared" si="29"/>
        <v>80.5</v>
      </c>
      <c r="BT23" s="559">
        <f t="shared" si="30"/>
        <v>4</v>
      </c>
    </row>
    <row r="24" spans="1:72" s="17" customFormat="1" ht="16.5" customHeight="1" x14ac:dyDescent="0.2">
      <c r="A24" s="18">
        <v>15</v>
      </c>
      <c r="B24" s="122" t="str">
        <f>IF('2.ชื่อนักเรียน'!$AG25="","",'2.ชื่อนักเรียน'!$AG25)</f>
        <v/>
      </c>
      <c r="C24" s="26" t="str">
        <f>IF('2.ชื่อนักเรียน'!$AH25="","",'2.ชื่อนักเรียน'!$AH25)</f>
        <v/>
      </c>
      <c r="D24" s="414">
        <v>91</v>
      </c>
      <c r="E24" s="125" t="str">
        <f>IF(D$8="","",IF('2.ชื่อนักเรียน'!$R25="ร","ร",IF('2.ชื่อนักเรียน'!$R25="มส","",IF(D24="","",IF(D24&gt;=80,4,IF(D24&gt;=75,3.5,IF(D24&gt;=70,3,IF(D24&gt;=65,2.5,IF(D24&gt;=60,2,IF(D24&gt;=55,1.5,IF(D24&gt;=50,1,0)))))))))))</f>
        <v/>
      </c>
      <c r="F24" s="416">
        <v>70</v>
      </c>
      <c r="G24" s="125" t="str">
        <f>IF(F$8="","",IF('2.ชื่อนักเรียน'!$R25="ร","ร",IF('2.ชื่อนักเรียน'!$R25="มส","",IF(F24="","",IF(F24&gt;=80,4,IF(F24&gt;=75,3.5,IF(F24&gt;=70,3,IF(F24&gt;=65,2.5,IF(F24&gt;=60,2,IF(F24&gt;=55,1.5,IF(F24&gt;=50,1,0)))))))))))</f>
        <v/>
      </c>
      <c r="H24" s="416">
        <v>84</v>
      </c>
      <c r="I24" s="125" t="str">
        <f>IF(H$8="","",IF('2.ชื่อนักเรียน'!$R25="ร","ร",IF('2.ชื่อนักเรียน'!$R25="มส","",IF(H24="","",IF(H24&gt;=80,4,IF(H24&gt;=75,3.5,IF(H24&gt;=70,3,IF(H24&gt;=65,2.5,IF(H24&gt;=60,2,IF(H24&gt;=55,1.5,IF(H24&gt;=50,1,0)))))))))))</f>
        <v/>
      </c>
      <c r="J24" s="548">
        <v>86</v>
      </c>
      <c r="K24" s="125" t="str">
        <f>IF(J$8="","",IF('2.ชื่อนักเรียน'!$R25="ร","ร",IF('2.ชื่อนักเรียน'!$R25="มส","",IF(J24="","",IF(J24&gt;=80,4,IF(J24&gt;=75,3.5,IF(J24&gt;=70,3,IF(J24&gt;=65,2.5,IF(J24&gt;=60,2,IF(J24&gt;=55,1.5,IF(J24&gt;=50,1,0)))))))))))</f>
        <v/>
      </c>
      <c r="L24" s="416">
        <v>79</v>
      </c>
      <c r="M24" s="204" t="str">
        <f>IF(L$8="","",IF('2.ชื่อนักเรียน'!$R25="ร","ร",IF('2.ชื่อนักเรียน'!$R25="มส","",IF(L24="","",IF(L24&gt;=80,4,IF(L24&gt;=75,3.5,IF(L24&gt;=70,3,IF(L24&gt;=65,2.5,IF(L24&gt;=60,2,IF(L24&gt;=55,1.5,IF(L24&gt;=50,1,0)))))))))))</f>
        <v/>
      </c>
      <c r="N24" s="414">
        <v>96</v>
      </c>
      <c r="O24" s="125" t="str">
        <f>IF(N$8="","",IF('2.ชื่อนักเรียน'!$R25="ร","ร",IF('2.ชื่อนักเรียน'!$R25="มส","",IF(N24="","",IF(N24&gt;=80,4,IF(N24&gt;=75,3.5,IF(N24&gt;=70,3,IF(N24&gt;=65,2.5,IF(N24&gt;=60,2,IF(N24&gt;=55,1.5,IF(N24&gt;=50,1,0)))))))))))</f>
        <v/>
      </c>
      <c r="P24" s="416">
        <v>81</v>
      </c>
      <c r="Q24" s="125" t="str">
        <f>IF(P$8="","",IF('2.ชื่อนักเรียน'!$R25="ร","ร",IF('2.ชื่อนักเรียน'!$R25="มส","",IF(P24="","",IF(P24&gt;=80,4,IF(P24&gt;=75,3.5,IF(P24&gt;=70,3,IF(P24&gt;=65,2.5,IF(P24&gt;=60,2,IF(P24&gt;=55,1.5,IF(P24&gt;=50,1,0)))))))))))</f>
        <v/>
      </c>
      <c r="R24" s="416">
        <v>74</v>
      </c>
      <c r="S24" s="125" t="str">
        <f>IF(R$8="","",IF('2.ชื่อนักเรียน'!$R25="ร","ร",IF('2.ชื่อนักเรียน'!$R25="มส","",IF(R24="","",IF(R24&gt;=80,4,IF(R24&gt;=75,3.5,IF(R24&gt;=70,3,IF(R24&gt;=65,2.5,IF(R24&gt;=60,2,IF(R24&gt;=55,1.5,IF(R24&gt;=50,1,0)))))))))))</f>
        <v/>
      </c>
      <c r="T24" s="548">
        <v>73</v>
      </c>
      <c r="U24" s="125" t="str">
        <f>IF(T$8="","",IF('2.ชื่อนักเรียน'!$R25="ร","ร",IF('2.ชื่อนักเรียน'!$R25="มส","",IF(T24="","",IF(T24&gt;=80,4,IF(T24&gt;=75,3.5,IF(T24&gt;=70,3,IF(T24&gt;=65,2.5,IF(T24&gt;=60,2,IF(T24&gt;=55,1.5,IF(T24&gt;=50,1,0)))))))))))</f>
        <v/>
      </c>
      <c r="V24" s="416">
        <v>90</v>
      </c>
      <c r="W24" s="208" t="str">
        <f>IF(V$8="","",IF('2.ชื่อนักเรียน'!$R25="ร","ร",IF('2.ชื่อนักเรียน'!$R25="มส","",IF(V24="","",IF(V24&gt;=80,4,IF(V24&gt;=75,3.5,IF(V24&gt;=70,3,IF(V24&gt;=65,2.5,IF(V24&gt;=60,2,IF(V24&gt;=55,1.5,IF(V24&gt;=50,1,0)))))))))))</f>
        <v/>
      </c>
      <c r="X24" s="393">
        <f t="shared" si="0"/>
        <v>91</v>
      </c>
      <c r="Y24" s="381" t="str">
        <f t="shared" si="1"/>
        <v/>
      </c>
      <c r="Z24" s="383">
        <f t="shared" si="2"/>
        <v>70</v>
      </c>
      <c r="AA24" s="335" t="str">
        <f t="shared" si="3"/>
        <v/>
      </c>
      <c r="AB24" s="335">
        <f t="shared" si="4"/>
        <v>84</v>
      </c>
      <c r="AC24" s="335" t="str">
        <f t="shared" si="5"/>
        <v/>
      </c>
      <c r="AD24" s="335">
        <f t="shared" si="6"/>
        <v>79</v>
      </c>
      <c r="AE24" s="331" t="str">
        <f t="shared" si="7"/>
        <v/>
      </c>
      <c r="AF24" s="331">
        <f t="shared" si="8"/>
        <v>96</v>
      </c>
      <c r="AG24" s="335" t="str">
        <f t="shared" si="9"/>
        <v/>
      </c>
      <c r="AH24" s="335">
        <f t="shared" si="10"/>
        <v>81</v>
      </c>
      <c r="AI24" s="335" t="str">
        <f t="shared" si="11"/>
        <v/>
      </c>
      <c r="AJ24" s="335">
        <f t="shared" si="12"/>
        <v>74</v>
      </c>
      <c r="AK24" s="335" t="str">
        <f t="shared" si="13"/>
        <v/>
      </c>
      <c r="AL24" s="335">
        <f t="shared" si="14"/>
        <v>90</v>
      </c>
      <c r="AM24" s="335" t="str">
        <f t="shared" si="15"/>
        <v/>
      </c>
      <c r="AN24" s="335" t="e">
        <f>IF(#REF!="","",#REF!)</f>
        <v>#REF!</v>
      </c>
      <c r="AO24" s="331" t="e">
        <f>IF(#REF!="","",#REF!*#REF!)</f>
        <v>#REF!</v>
      </c>
      <c r="AP24" s="384" t="e">
        <f>IF(#REF!="","",#REF!)</f>
        <v>#REF!</v>
      </c>
      <c r="AQ24" s="332" t="e">
        <f>IF(#REF!="","",#REF!*#REF!)</f>
        <v>#REF!</v>
      </c>
      <c r="AR24" s="381" t="str">
        <f>IF($AR$8="","",IF($AR$8="SBMLD",SUM(#REF!,#REF!,#REF!,#REF!,#REF!,#REF!,#REF!,#REF!,#REF!,#REF!),#REF!))</f>
        <v/>
      </c>
      <c r="AS24" s="331" t="str">
        <f>IF($AR$8="","",IF($AR$8="SBMLD",SUM(#REF!,#REF!,#REF!,#REF!,#REF!,#REF!,#REF!,#REF!,#REF!,#REF!)*$AS$9,#REF!*#REF!))</f>
        <v/>
      </c>
      <c r="AT24" s="331" t="str">
        <f>IF($AT$8="","",IF($AT$8="SBMLD",SUM(#REF!,#REF!,#REF!,#REF!,#REF!,#REF!,#REF!,#REF!,#REF!),#REF!))</f>
        <v/>
      </c>
      <c r="AU24" s="331" t="str">
        <f>IF($AT$8="","",IF($AT$8="SBMLD",SUM(#REF!,#REF!,#REF!,#REF!,#REF!,#REF!,#REF!,#REF!,#REF!)*$AU$9,#REF!*#REF!))</f>
        <v/>
      </c>
      <c r="AV24" s="331" t="str">
        <f>IF($AV$8="","",IF($AV$8="SBMLD",SUM(#REF!,#REF!,#REF!,#REF!,#REF!,#REF!,#REF!,#REF!),#REF!))</f>
        <v/>
      </c>
      <c r="AW24" s="331" t="str">
        <f>IF($AV$8="","",IF($AV$8="SBMLD",SUM(#REF!,#REF!,#REF!,#REF!,#REF!,#REF!,#REF!,#REF!)*$AW$9,#REF!*#REF!))</f>
        <v/>
      </c>
      <c r="AX24" s="331" t="str">
        <f>IF($AX$8="","",IF($AX$8="SBMLD",SUM(#REF!,#REF!,#REF!,#REF!,#REF!,#REF!,#REF!),#REF!))</f>
        <v/>
      </c>
      <c r="AY24" s="331" t="str">
        <f>IF($AX$8="","",IF($AX$8="SBMLD",SUM(#REF!,#REF!,#REF!,#REF!,#REF!,#REF!,#REF!)*$AY$9,#REF!*#REF!))</f>
        <v/>
      </c>
      <c r="AZ24" s="331" t="str">
        <f>IF($AZ$8="","",IF($AZ$8="SBMLD",SUM(#REF!,#REF!,#REF!,#REF!,#REF!,#REF!),#REF!))</f>
        <v/>
      </c>
      <c r="BA24" s="331" t="str">
        <f>IF($AZ$8="","",IF($AZ$8="SBMLD",SUM(#REF!,#REF!,#REF!,#REF!,#REF!,#REF!)*$BA$9,#REF!*#REF!))</f>
        <v/>
      </c>
      <c r="BB24" s="384" t="str">
        <f>IF($BB$8="","",IF($BB$8="SBMLD",SUM(#REF!,#REF!,#REF!,#REF!,#REF!),#REF!))</f>
        <v/>
      </c>
      <c r="BC24" s="332" t="str">
        <f>IF($BB$8="","",IF($BB$8="SBMLD",SUM(#REF!,#REF!,#REF!,#REF!,#REF!)*$BC$9,#REF!*#REF!))</f>
        <v/>
      </c>
      <c r="BD24" s="177" t="e">
        <f>#REF!</f>
        <v>#REF!</v>
      </c>
      <c r="BF24" s="560">
        <f t="shared" si="17"/>
        <v>187</v>
      </c>
      <c r="BG24" s="558">
        <f t="shared" si="16"/>
        <v>93.5</v>
      </c>
      <c r="BH24" s="559">
        <f t="shared" si="22"/>
        <v>4</v>
      </c>
      <c r="BI24" s="559">
        <f t="shared" si="18"/>
        <v>151</v>
      </c>
      <c r="BJ24" s="559">
        <f t="shared" si="23"/>
        <v>75.5</v>
      </c>
      <c r="BK24" s="559">
        <f t="shared" si="24"/>
        <v>3.5</v>
      </c>
      <c r="BL24" s="559">
        <f t="shared" si="19"/>
        <v>158</v>
      </c>
      <c r="BM24" s="559">
        <f t="shared" si="25"/>
        <v>79</v>
      </c>
      <c r="BN24" s="559">
        <f t="shared" si="26"/>
        <v>3.5</v>
      </c>
      <c r="BO24" s="559">
        <f t="shared" si="20"/>
        <v>159</v>
      </c>
      <c r="BP24" s="559">
        <f t="shared" si="27"/>
        <v>79.5</v>
      </c>
      <c r="BQ24" s="559">
        <f t="shared" si="28"/>
        <v>3.5</v>
      </c>
      <c r="BR24" s="559">
        <f t="shared" si="21"/>
        <v>169</v>
      </c>
      <c r="BS24" s="559">
        <f t="shared" si="29"/>
        <v>84.5</v>
      </c>
      <c r="BT24" s="559">
        <f t="shared" si="30"/>
        <v>4</v>
      </c>
    </row>
    <row r="25" spans="1:72" s="17" customFormat="1" ht="16.5" customHeight="1" x14ac:dyDescent="0.2">
      <c r="A25" s="18">
        <v>16</v>
      </c>
      <c r="B25" s="122" t="str">
        <f>IF('2.ชื่อนักเรียน'!$AG26="","",'2.ชื่อนักเรียน'!$AG26)</f>
        <v/>
      </c>
      <c r="C25" s="26" t="str">
        <f>IF('2.ชื่อนักเรียน'!$AH26="","",'2.ชื่อนักเรียน'!$AH26)</f>
        <v/>
      </c>
      <c r="D25" s="414">
        <v>97</v>
      </c>
      <c r="E25" s="125" t="str">
        <f>IF(D$8="","",IF('2.ชื่อนักเรียน'!$R26="ร","ร",IF('2.ชื่อนักเรียน'!$R26="มส","",IF(D25="","",IF(D25&gt;=80,4,IF(D25&gt;=75,3.5,IF(D25&gt;=70,3,IF(D25&gt;=65,2.5,IF(D25&gt;=60,2,IF(D25&gt;=55,1.5,IF(D25&gt;=50,1,0)))))))))))</f>
        <v/>
      </c>
      <c r="F25" s="416">
        <v>87</v>
      </c>
      <c r="G25" s="125" t="str">
        <f>IF(F$8="","",IF('2.ชื่อนักเรียน'!$R26="ร","ร",IF('2.ชื่อนักเรียน'!$R26="มส","",IF(F25="","",IF(F25&gt;=80,4,IF(F25&gt;=75,3.5,IF(F25&gt;=70,3,IF(F25&gt;=65,2.5,IF(F25&gt;=60,2,IF(F25&gt;=55,1.5,IF(F25&gt;=50,1,0)))))))))))</f>
        <v/>
      </c>
      <c r="H25" s="416">
        <v>80</v>
      </c>
      <c r="I25" s="125" t="str">
        <f>IF(H$8="","",IF('2.ชื่อนักเรียน'!$R26="ร","ร",IF('2.ชื่อนักเรียน'!$R26="มส","",IF(H25="","",IF(H25&gt;=80,4,IF(H25&gt;=75,3.5,IF(H25&gt;=70,3,IF(H25&gt;=65,2.5,IF(H25&gt;=60,2,IF(H25&gt;=55,1.5,IF(H25&gt;=50,1,0)))))))))))</f>
        <v/>
      </c>
      <c r="J25" s="548">
        <v>86</v>
      </c>
      <c r="K25" s="125" t="str">
        <f>IF(J$8="","",IF('2.ชื่อนักเรียน'!$R26="ร","ร",IF('2.ชื่อนักเรียน'!$R26="มส","",IF(J25="","",IF(J25&gt;=80,4,IF(J25&gt;=75,3.5,IF(J25&gt;=70,3,IF(J25&gt;=65,2.5,IF(J25&gt;=60,2,IF(J25&gt;=55,1.5,IF(J25&gt;=50,1,0)))))))))))</f>
        <v/>
      </c>
      <c r="L25" s="416">
        <v>84</v>
      </c>
      <c r="M25" s="204" t="str">
        <f>IF(L$8="","",IF('2.ชื่อนักเรียน'!$R26="ร","ร",IF('2.ชื่อนักเรียน'!$R26="มส","",IF(L25="","",IF(L25&gt;=80,4,IF(L25&gt;=75,3.5,IF(L25&gt;=70,3,IF(L25&gt;=65,2.5,IF(L25&gt;=60,2,IF(L25&gt;=55,1.5,IF(L25&gt;=50,1,0)))))))))))</f>
        <v/>
      </c>
      <c r="N25" s="414">
        <v>82</v>
      </c>
      <c r="O25" s="125" t="str">
        <f>IF(N$8="","",IF('2.ชื่อนักเรียน'!$R26="ร","ร",IF('2.ชื่อนักเรียน'!$R26="มส","",IF(N25="","",IF(N25&gt;=80,4,IF(N25&gt;=75,3.5,IF(N25&gt;=70,3,IF(N25&gt;=65,2.5,IF(N25&gt;=60,2,IF(N25&gt;=55,1.5,IF(N25&gt;=50,1,0)))))))))))</f>
        <v/>
      </c>
      <c r="P25" s="416">
        <v>84</v>
      </c>
      <c r="Q25" s="125" t="str">
        <f>IF(P$8="","",IF('2.ชื่อนักเรียน'!$R26="ร","ร",IF('2.ชื่อนักเรียน'!$R26="มส","",IF(P25="","",IF(P25&gt;=80,4,IF(P25&gt;=75,3.5,IF(P25&gt;=70,3,IF(P25&gt;=65,2.5,IF(P25&gt;=60,2,IF(P25&gt;=55,1.5,IF(P25&gt;=50,1,0)))))))))))</f>
        <v/>
      </c>
      <c r="R25" s="416">
        <v>80</v>
      </c>
      <c r="S25" s="125" t="str">
        <f>IF(R$8="","",IF('2.ชื่อนักเรียน'!$R26="ร","ร",IF('2.ชื่อนักเรียน'!$R26="มส","",IF(R25="","",IF(R25&gt;=80,4,IF(R25&gt;=75,3.5,IF(R25&gt;=70,3,IF(R25&gt;=65,2.5,IF(R25&gt;=60,2,IF(R25&gt;=55,1.5,IF(R25&gt;=50,1,0)))))))))))</f>
        <v/>
      </c>
      <c r="T25" s="548">
        <v>74</v>
      </c>
      <c r="U25" s="125" t="str">
        <f>IF(T$8="","",IF('2.ชื่อนักเรียน'!$R26="ร","ร",IF('2.ชื่อนักเรียน'!$R26="มส","",IF(T25="","",IF(T25&gt;=80,4,IF(T25&gt;=75,3.5,IF(T25&gt;=70,3,IF(T25&gt;=65,2.5,IF(T25&gt;=60,2,IF(T25&gt;=55,1.5,IF(T25&gt;=50,1,0)))))))))))</f>
        <v/>
      </c>
      <c r="V25" s="416">
        <v>92</v>
      </c>
      <c r="W25" s="208" t="str">
        <f>IF(V$8="","",IF('2.ชื่อนักเรียน'!$R26="ร","ร",IF('2.ชื่อนักเรียน'!$R26="มส","",IF(V25="","",IF(V25&gt;=80,4,IF(V25&gt;=75,3.5,IF(V25&gt;=70,3,IF(V25&gt;=65,2.5,IF(V25&gt;=60,2,IF(V25&gt;=55,1.5,IF(V25&gt;=50,1,0)))))))))))</f>
        <v/>
      </c>
      <c r="X25" s="393">
        <f t="shared" si="0"/>
        <v>97</v>
      </c>
      <c r="Y25" s="381" t="str">
        <f t="shared" si="1"/>
        <v/>
      </c>
      <c r="Z25" s="383">
        <f t="shared" si="2"/>
        <v>87</v>
      </c>
      <c r="AA25" s="335" t="str">
        <f t="shared" si="3"/>
        <v/>
      </c>
      <c r="AB25" s="335">
        <f t="shared" si="4"/>
        <v>80</v>
      </c>
      <c r="AC25" s="335" t="str">
        <f t="shared" si="5"/>
        <v/>
      </c>
      <c r="AD25" s="335">
        <f t="shared" si="6"/>
        <v>84</v>
      </c>
      <c r="AE25" s="331" t="str">
        <f t="shared" si="7"/>
        <v/>
      </c>
      <c r="AF25" s="331">
        <f t="shared" si="8"/>
        <v>82</v>
      </c>
      <c r="AG25" s="335" t="str">
        <f t="shared" si="9"/>
        <v/>
      </c>
      <c r="AH25" s="335">
        <f t="shared" si="10"/>
        <v>84</v>
      </c>
      <c r="AI25" s="335" t="str">
        <f t="shared" si="11"/>
        <v/>
      </c>
      <c r="AJ25" s="335">
        <f t="shared" si="12"/>
        <v>80</v>
      </c>
      <c r="AK25" s="335" t="str">
        <f t="shared" si="13"/>
        <v/>
      </c>
      <c r="AL25" s="335">
        <f t="shared" si="14"/>
        <v>92</v>
      </c>
      <c r="AM25" s="335" t="str">
        <f t="shared" si="15"/>
        <v/>
      </c>
      <c r="AN25" s="335" t="e">
        <f>IF(#REF!="","",#REF!)</f>
        <v>#REF!</v>
      </c>
      <c r="AO25" s="331" t="e">
        <f>IF(#REF!="","",#REF!*#REF!)</f>
        <v>#REF!</v>
      </c>
      <c r="AP25" s="384" t="e">
        <f>IF(#REF!="","",#REF!)</f>
        <v>#REF!</v>
      </c>
      <c r="AQ25" s="332" t="e">
        <f>IF(#REF!="","",#REF!*#REF!)</f>
        <v>#REF!</v>
      </c>
      <c r="AR25" s="381" t="str">
        <f>IF($AR$8="","",IF($AR$8="SBMLD",SUM(#REF!,#REF!,#REF!,#REF!,#REF!,#REF!,#REF!,#REF!,#REF!,#REF!),#REF!))</f>
        <v/>
      </c>
      <c r="AS25" s="331" t="str">
        <f>IF($AR$8="","",IF($AR$8="SBMLD",SUM(#REF!,#REF!,#REF!,#REF!,#REF!,#REF!,#REF!,#REF!,#REF!,#REF!)*$AS$9,#REF!*#REF!))</f>
        <v/>
      </c>
      <c r="AT25" s="331" t="str">
        <f>IF($AT$8="","",IF($AT$8="SBMLD",SUM(#REF!,#REF!,#REF!,#REF!,#REF!,#REF!,#REF!,#REF!,#REF!),#REF!))</f>
        <v/>
      </c>
      <c r="AU25" s="331" t="str">
        <f>IF($AT$8="","",IF($AT$8="SBMLD",SUM(#REF!,#REF!,#REF!,#REF!,#REF!,#REF!,#REF!,#REF!,#REF!)*$AU$9,#REF!*#REF!))</f>
        <v/>
      </c>
      <c r="AV25" s="331" t="str">
        <f>IF($AV$8="","",IF($AV$8="SBMLD",SUM(#REF!,#REF!,#REF!,#REF!,#REF!,#REF!,#REF!,#REF!),#REF!))</f>
        <v/>
      </c>
      <c r="AW25" s="331" t="str">
        <f>IF($AV$8="","",IF($AV$8="SBMLD",SUM(#REF!,#REF!,#REF!,#REF!,#REF!,#REF!,#REF!,#REF!)*$AW$9,#REF!*#REF!))</f>
        <v/>
      </c>
      <c r="AX25" s="331" t="str">
        <f>IF($AX$8="","",IF($AX$8="SBMLD",SUM(#REF!,#REF!,#REF!,#REF!,#REF!,#REF!,#REF!),#REF!))</f>
        <v/>
      </c>
      <c r="AY25" s="331" t="str">
        <f>IF($AX$8="","",IF($AX$8="SBMLD",SUM(#REF!,#REF!,#REF!,#REF!,#REF!,#REF!,#REF!)*$AY$9,#REF!*#REF!))</f>
        <v/>
      </c>
      <c r="AZ25" s="331" t="str">
        <f>IF($AZ$8="","",IF($AZ$8="SBMLD",SUM(#REF!,#REF!,#REF!,#REF!,#REF!,#REF!),#REF!))</f>
        <v/>
      </c>
      <c r="BA25" s="331" t="str">
        <f>IF($AZ$8="","",IF($AZ$8="SBMLD",SUM(#REF!,#REF!,#REF!,#REF!,#REF!,#REF!)*$BA$9,#REF!*#REF!))</f>
        <v/>
      </c>
      <c r="BB25" s="384" t="str">
        <f>IF($BB$8="","",IF($BB$8="SBMLD",SUM(#REF!,#REF!,#REF!,#REF!,#REF!),#REF!))</f>
        <v/>
      </c>
      <c r="BC25" s="332" t="str">
        <f>IF($BB$8="","",IF($BB$8="SBMLD",SUM(#REF!,#REF!,#REF!,#REF!,#REF!)*$BC$9,#REF!*#REF!))</f>
        <v/>
      </c>
      <c r="BD25" s="177" t="e">
        <f>#REF!</f>
        <v>#REF!</v>
      </c>
      <c r="BF25" s="560">
        <f t="shared" si="17"/>
        <v>179</v>
      </c>
      <c r="BG25" s="558">
        <f t="shared" si="16"/>
        <v>89.5</v>
      </c>
      <c r="BH25" s="559">
        <f t="shared" si="22"/>
        <v>4</v>
      </c>
      <c r="BI25" s="559">
        <f t="shared" si="18"/>
        <v>171</v>
      </c>
      <c r="BJ25" s="559">
        <f t="shared" si="23"/>
        <v>85.5</v>
      </c>
      <c r="BK25" s="559">
        <f t="shared" si="24"/>
        <v>4</v>
      </c>
      <c r="BL25" s="559">
        <f t="shared" si="19"/>
        <v>160</v>
      </c>
      <c r="BM25" s="559">
        <f t="shared" si="25"/>
        <v>80</v>
      </c>
      <c r="BN25" s="559">
        <f t="shared" si="26"/>
        <v>4</v>
      </c>
      <c r="BO25" s="559">
        <f t="shared" si="20"/>
        <v>160</v>
      </c>
      <c r="BP25" s="559">
        <f t="shared" si="27"/>
        <v>80</v>
      </c>
      <c r="BQ25" s="559">
        <f t="shared" si="28"/>
        <v>4</v>
      </c>
      <c r="BR25" s="559">
        <f t="shared" si="21"/>
        <v>176</v>
      </c>
      <c r="BS25" s="559">
        <f t="shared" si="29"/>
        <v>88</v>
      </c>
      <c r="BT25" s="559">
        <f t="shared" si="30"/>
        <v>4</v>
      </c>
    </row>
    <row r="26" spans="1:72" s="17" customFormat="1" ht="16.5" customHeight="1" x14ac:dyDescent="0.2">
      <c r="A26" s="18">
        <v>17</v>
      </c>
      <c r="B26" s="122" t="str">
        <f>IF('2.ชื่อนักเรียน'!$AG27="","",'2.ชื่อนักเรียน'!$AG27)</f>
        <v/>
      </c>
      <c r="C26" s="26" t="str">
        <f>IF('2.ชื่อนักเรียน'!$AH27="","",'2.ชื่อนักเรียน'!$AH27)</f>
        <v/>
      </c>
      <c r="D26" s="414">
        <v>98</v>
      </c>
      <c r="E26" s="125" t="str">
        <f>IF(D$8="","",IF('2.ชื่อนักเรียน'!$R27="ร","ร",IF('2.ชื่อนักเรียน'!$R27="มส","",IF(D26="","",IF(D26&gt;=80,4,IF(D26&gt;=75,3.5,IF(D26&gt;=70,3,IF(D26&gt;=65,2.5,IF(D26&gt;=60,2,IF(D26&gt;=55,1.5,IF(D26&gt;=50,1,0)))))))))))</f>
        <v/>
      </c>
      <c r="F26" s="416">
        <v>90</v>
      </c>
      <c r="G26" s="125" t="str">
        <f>IF(F$8="","",IF('2.ชื่อนักเรียน'!$R27="ร","ร",IF('2.ชื่อนักเรียน'!$R27="มส","",IF(F26="","",IF(F26&gt;=80,4,IF(F26&gt;=75,3.5,IF(F26&gt;=70,3,IF(F26&gt;=65,2.5,IF(F26&gt;=60,2,IF(F26&gt;=55,1.5,IF(F26&gt;=50,1,0)))))))))))</f>
        <v/>
      </c>
      <c r="H26" s="416">
        <v>87</v>
      </c>
      <c r="I26" s="125" t="str">
        <f>IF(H$8="","",IF('2.ชื่อนักเรียน'!$R27="ร","ร",IF('2.ชื่อนักเรียน'!$R27="มส","",IF(H26="","",IF(H26&gt;=80,4,IF(H26&gt;=75,3.5,IF(H26&gt;=70,3,IF(H26&gt;=65,2.5,IF(H26&gt;=60,2,IF(H26&gt;=55,1.5,IF(H26&gt;=50,1,0)))))))))))</f>
        <v/>
      </c>
      <c r="J26" s="548">
        <v>89</v>
      </c>
      <c r="K26" s="125" t="str">
        <f>IF(J$8="","",IF('2.ชื่อนักเรียน'!$R27="ร","ร",IF('2.ชื่อนักเรียน'!$R27="มส","",IF(J26="","",IF(J26&gt;=80,4,IF(J26&gt;=75,3.5,IF(J26&gt;=70,3,IF(J26&gt;=65,2.5,IF(J26&gt;=60,2,IF(J26&gt;=55,1.5,IF(J26&gt;=50,1,0)))))))))))</f>
        <v/>
      </c>
      <c r="L26" s="416">
        <v>91</v>
      </c>
      <c r="M26" s="204" t="str">
        <f>IF(L$8="","",IF('2.ชื่อนักเรียน'!$R27="ร","ร",IF('2.ชื่อนักเรียน'!$R27="มส","",IF(L26="","",IF(L26&gt;=80,4,IF(L26&gt;=75,3.5,IF(L26&gt;=70,3,IF(L26&gt;=65,2.5,IF(L26&gt;=60,2,IF(L26&gt;=55,1.5,IF(L26&gt;=50,1,0)))))))))))</f>
        <v/>
      </c>
      <c r="N26" s="414">
        <v>97</v>
      </c>
      <c r="O26" s="125" t="str">
        <f>IF(N$8="","",IF('2.ชื่อนักเรียน'!$R27="ร","ร",IF('2.ชื่อนักเรียน'!$R27="มส","",IF(N26="","",IF(N26&gt;=80,4,IF(N26&gt;=75,3.5,IF(N26&gt;=70,3,IF(N26&gt;=65,2.5,IF(N26&gt;=60,2,IF(N26&gt;=55,1.5,IF(N26&gt;=50,1,0)))))))))))</f>
        <v/>
      </c>
      <c r="P26" s="416">
        <v>92</v>
      </c>
      <c r="Q26" s="125" t="str">
        <f>IF(P$8="","",IF('2.ชื่อนักเรียน'!$R27="ร","ร",IF('2.ชื่อนักเรียน'!$R27="มส","",IF(P26="","",IF(P26&gt;=80,4,IF(P26&gt;=75,3.5,IF(P26&gt;=70,3,IF(P26&gt;=65,2.5,IF(P26&gt;=60,2,IF(P26&gt;=55,1.5,IF(P26&gt;=50,1,0)))))))))))</f>
        <v/>
      </c>
      <c r="R26" s="416">
        <v>85</v>
      </c>
      <c r="S26" s="125" t="str">
        <f>IF(R$8="","",IF('2.ชื่อนักเรียน'!$R27="ร","ร",IF('2.ชื่อนักเรียน'!$R27="มส","",IF(R26="","",IF(R26&gt;=80,4,IF(R26&gt;=75,3.5,IF(R26&gt;=70,3,IF(R26&gt;=65,2.5,IF(R26&gt;=60,2,IF(R26&gt;=55,1.5,IF(R26&gt;=50,1,0)))))))))))</f>
        <v/>
      </c>
      <c r="T26" s="548">
        <v>72</v>
      </c>
      <c r="U26" s="125" t="str">
        <f>IF(T$8="","",IF('2.ชื่อนักเรียน'!$R27="ร","ร",IF('2.ชื่อนักเรียน'!$R27="มส","",IF(T26="","",IF(T26&gt;=80,4,IF(T26&gt;=75,3.5,IF(T26&gt;=70,3,IF(T26&gt;=65,2.5,IF(T26&gt;=60,2,IF(T26&gt;=55,1.5,IF(T26&gt;=50,1,0)))))))))))</f>
        <v/>
      </c>
      <c r="V26" s="416">
        <v>87</v>
      </c>
      <c r="W26" s="208" t="str">
        <f>IF(V$8="","",IF('2.ชื่อนักเรียน'!$R27="ร","ร",IF('2.ชื่อนักเรียน'!$R27="มส","",IF(V26="","",IF(V26&gt;=80,4,IF(V26&gt;=75,3.5,IF(V26&gt;=70,3,IF(V26&gt;=65,2.5,IF(V26&gt;=60,2,IF(V26&gt;=55,1.5,IF(V26&gt;=50,1,0)))))))))))</f>
        <v/>
      </c>
      <c r="X26" s="393">
        <f t="shared" si="0"/>
        <v>98</v>
      </c>
      <c r="Y26" s="381" t="str">
        <f t="shared" si="1"/>
        <v/>
      </c>
      <c r="Z26" s="383">
        <f t="shared" si="2"/>
        <v>90</v>
      </c>
      <c r="AA26" s="335" t="str">
        <f t="shared" si="3"/>
        <v/>
      </c>
      <c r="AB26" s="335">
        <f t="shared" si="4"/>
        <v>87</v>
      </c>
      <c r="AC26" s="335" t="str">
        <f t="shared" si="5"/>
        <v/>
      </c>
      <c r="AD26" s="335">
        <f t="shared" si="6"/>
        <v>91</v>
      </c>
      <c r="AE26" s="331" t="str">
        <f t="shared" si="7"/>
        <v/>
      </c>
      <c r="AF26" s="331">
        <f t="shared" si="8"/>
        <v>97</v>
      </c>
      <c r="AG26" s="335" t="str">
        <f t="shared" si="9"/>
        <v/>
      </c>
      <c r="AH26" s="335">
        <f t="shared" si="10"/>
        <v>92</v>
      </c>
      <c r="AI26" s="335" t="str">
        <f t="shared" si="11"/>
        <v/>
      </c>
      <c r="AJ26" s="335">
        <f t="shared" si="12"/>
        <v>85</v>
      </c>
      <c r="AK26" s="335" t="str">
        <f t="shared" si="13"/>
        <v/>
      </c>
      <c r="AL26" s="335">
        <f t="shared" si="14"/>
        <v>87</v>
      </c>
      <c r="AM26" s="335" t="str">
        <f t="shared" si="15"/>
        <v/>
      </c>
      <c r="AN26" s="335" t="e">
        <f>IF(#REF!="","",#REF!)</f>
        <v>#REF!</v>
      </c>
      <c r="AO26" s="331" t="e">
        <f>IF(#REF!="","",#REF!*#REF!)</f>
        <v>#REF!</v>
      </c>
      <c r="AP26" s="384" t="e">
        <f>IF(#REF!="","",#REF!)</f>
        <v>#REF!</v>
      </c>
      <c r="AQ26" s="332" t="e">
        <f>IF(#REF!="","",#REF!*#REF!)</f>
        <v>#REF!</v>
      </c>
      <c r="AR26" s="381" t="str">
        <f>IF($AR$8="","",IF($AR$8="SBMLD",SUM(#REF!,#REF!,#REF!,#REF!,#REF!,#REF!,#REF!,#REF!,#REF!,#REF!),#REF!))</f>
        <v/>
      </c>
      <c r="AS26" s="331" t="str">
        <f>IF($AR$8="","",IF($AR$8="SBMLD",SUM(#REF!,#REF!,#REF!,#REF!,#REF!,#REF!,#REF!,#REF!,#REF!,#REF!)*$AS$9,#REF!*#REF!))</f>
        <v/>
      </c>
      <c r="AT26" s="331" t="str">
        <f>IF($AT$8="","",IF($AT$8="SBMLD",SUM(#REF!,#REF!,#REF!,#REF!,#REF!,#REF!,#REF!,#REF!,#REF!),#REF!))</f>
        <v/>
      </c>
      <c r="AU26" s="331" t="str">
        <f>IF($AT$8="","",IF($AT$8="SBMLD",SUM(#REF!,#REF!,#REF!,#REF!,#REF!,#REF!,#REF!,#REF!,#REF!)*$AU$9,#REF!*#REF!))</f>
        <v/>
      </c>
      <c r="AV26" s="331" t="str">
        <f>IF($AV$8="","",IF($AV$8="SBMLD",SUM(#REF!,#REF!,#REF!,#REF!,#REF!,#REF!,#REF!,#REF!),#REF!))</f>
        <v/>
      </c>
      <c r="AW26" s="331" t="str">
        <f>IF($AV$8="","",IF($AV$8="SBMLD",SUM(#REF!,#REF!,#REF!,#REF!,#REF!,#REF!,#REF!,#REF!)*$AW$9,#REF!*#REF!))</f>
        <v/>
      </c>
      <c r="AX26" s="331" t="str">
        <f>IF($AX$8="","",IF($AX$8="SBMLD",SUM(#REF!,#REF!,#REF!,#REF!,#REF!,#REF!,#REF!),#REF!))</f>
        <v/>
      </c>
      <c r="AY26" s="331" t="str">
        <f>IF($AX$8="","",IF($AX$8="SBMLD",SUM(#REF!,#REF!,#REF!,#REF!,#REF!,#REF!,#REF!)*$AY$9,#REF!*#REF!))</f>
        <v/>
      </c>
      <c r="AZ26" s="331" t="str">
        <f>IF($AZ$8="","",IF($AZ$8="SBMLD",SUM(#REF!,#REF!,#REF!,#REF!,#REF!,#REF!),#REF!))</f>
        <v/>
      </c>
      <c r="BA26" s="331" t="str">
        <f>IF($AZ$8="","",IF($AZ$8="SBMLD",SUM(#REF!,#REF!,#REF!,#REF!,#REF!,#REF!)*$BA$9,#REF!*#REF!))</f>
        <v/>
      </c>
      <c r="BB26" s="384" t="str">
        <f>IF($BB$8="","",IF($BB$8="SBMLD",SUM(#REF!,#REF!,#REF!,#REF!,#REF!),#REF!))</f>
        <v/>
      </c>
      <c r="BC26" s="332" t="str">
        <f>IF($BB$8="","",IF($BB$8="SBMLD",SUM(#REF!,#REF!,#REF!,#REF!,#REF!)*$BC$9,#REF!*#REF!))</f>
        <v/>
      </c>
      <c r="BD26" s="177" t="e">
        <f>#REF!</f>
        <v>#REF!</v>
      </c>
      <c r="BF26" s="560">
        <f t="shared" si="17"/>
        <v>195</v>
      </c>
      <c r="BG26" s="558">
        <f t="shared" si="16"/>
        <v>97.5</v>
      </c>
      <c r="BH26" s="559">
        <f t="shared" si="22"/>
        <v>4</v>
      </c>
      <c r="BI26" s="559">
        <f t="shared" si="18"/>
        <v>182</v>
      </c>
      <c r="BJ26" s="559">
        <f t="shared" si="23"/>
        <v>91</v>
      </c>
      <c r="BK26" s="559">
        <f t="shared" si="24"/>
        <v>4</v>
      </c>
      <c r="BL26" s="559">
        <f t="shared" si="19"/>
        <v>172</v>
      </c>
      <c r="BM26" s="559">
        <f t="shared" si="25"/>
        <v>86</v>
      </c>
      <c r="BN26" s="559">
        <f t="shared" si="26"/>
        <v>4</v>
      </c>
      <c r="BO26" s="559">
        <f t="shared" si="20"/>
        <v>161</v>
      </c>
      <c r="BP26" s="559">
        <f t="shared" si="27"/>
        <v>80.5</v>
      </c>
      <c r="BQ26" s="559">
        <f t="shared" si="28"/>
        <v>4</v>
      </c>
      <c r="BR26" s="559">
        <f t="shared" si="21"/>
        <v>178</v>
      </c>
      <c r="BS26" s="559">
        <f t="shared" si="29"/>
        <v>89</v>
      </c>
      <c r="BT26" s="559">
        <f t="shared" si="30"/>
        <v>4</v>
      </c>
    </row>
    <row r="27" spans="1:72" s="17" customFormat="1" ht="16.5" customHeight="1" x14ac:dyDescent="0.2">
      <c r="A27" s="18">
        <v>18</v>
      </c>
      <c r="B27" s="122" t="str">
        <f>IF('2.ชื่อนักเรียน'!$AG28="","",'2.ชื่อนักเรียน'!$AG28)</f>
        <v/>
      </c>
      <c r="C27" s="26" t="str">
        <f>IF('2.ชื่อนักเรียน'!$AH28="","",'2.ชื่อนักเรียน'!$AH28)</f>
        <v/>
      </c>
      <c r="D27" s="414">
        <v>92</v>
      </c>
      <c r="E27" s="125" t="str">
        <f>IF(D$8="","",IF('2.ชื่อนักเรียน'!$R28="ร","ร",IF('2.ชื่อนักเรียน'!$R28="มส","",IF(D27="","",IF(D27&gt;=80,4,IF(D27&gt;=75,3.5,IF(D27&gt;=70,3,IF(D27&gt;=65,2.5,IF(D27&gt;=60,2,IF(D27&gt;=55,1.5,IF(D27&gt;=50,1,0)))))))))))</f>
        <v/>
      </c>
      <c r="F27" s="416">
        <v>93</v>
      </c>
      <c r="G27" s="125" t="str">
        <f>IF(F$8="","",IF('2.ชื่อนักเรียน'!$R28="ร","ร",IF('2.ชื่อนักเรียน'!$R28="มส","",IF(F27="","",IF(F27&gt;=80,4,IF(F27&gt;=75,3.5,IF(F27&gt;=70,3,IF(F27&gt;=65,2.5,IF(F27&gt;=60,2,IF(F27&gt;=55,1.5,IF(F27&gt;=50,1,0)))))))))))</f>
        <v/>
      </c>
      <c r="H27" s="416">
        <v>87</v>
      </c>
      <c r="I27" s="125" t="str">
        <f>IF(H$8="","",IF('2.ชื่อนักเรียน'!$R28="ร","ร",IF('2.ชื่อนักเรียน'!$R28="มส","",IF(H27="","",IF(H27&gt;=80,4,IF(H27&gt;=75,3.5,IF(H27&gt;=70,3,IF(H27&gt;=65,2.5,IF(H27&gt;=60,2,IF(H27&gt;=55,1.5,IF(H27&gt;=50,1,0)))))))))))</f>
        <v/>
      </c>
      <c r="J27" s="548">
        <v>83</v>
      </c>
      <c r="K27" s="125" t="str">
        <f>IF(J$8="","",IF('2.ชื่อนักเรียน'!$R28="ร","ร",IF('2.ชื่อนักเรียน'!$R28="มส","",IF(J27="","",IF(J27&gt;=80,4,IF(J27&gt;=75,3.5,IF(J27&gt;=70,3,IF(J27&gt;=65,2.5,IF(J27&gt;=60,2,IF(J27&gt;=55,1.5,IF(J27&gt;=50,1,0)))))))))))</f>
        <v/>
      </c>
      <c r="L27" s="416">
        <v>95</v>
      </c>
      <c r="M27" s="204" t="str">
        <f>IF(L$8="","",IF('2.ชื่อนักเรียน'!$R28="ร","ร",IF('2.ชื่อนักเรียน'!$R28="มส","",IF(L27="","",IF(L27&gt;=80,4,IF(L27&gt;=75,3.5,IF(L27&gt;=70,3,IF(L27&gt;=65,2.5,IF(L27&gt;=60,2,IF(L27&gt;=55,1.5,IF(L27&gt;=50,1,0)))))))))))</f>
        <v/>
      </c>
      <c r="N27" s="414">
        <v>98</v>
      </c>
      <c r="O27" s="125" t="str">
        <f>IF(N$8="","",IF('2.ชื่อนักเรียน'!$R28="ร","ร",IF('2.ชื่อนักเรียน'!$R28="มส","",IF(N27="","",IF(N27&gt;=80,4,IF(N27&gt;=75,3.5,IF(N27&gt;=70,3,IF(N27&gt;=65,2.5,IF(N27&gt;=60,2,IF(N27&gt;=55,1.5,IF(N27&gt;=50,1,0)))))))))))</f>
        <v/>
      </c>
      <c r="P27" s="416">
        <v>90</v>
      </c>
      <c r="Q27" s="125" t="str">
        <f>IF(P$8="","",IF('2.ชื่อนักเรียน'!$R28="ร","ร",IF('2.ชื่อนักเรียน'!$R28="มส","",IF(P27="","",IF(P27&gt;=80,4,IF(P27&gt;=75,3.5,IF(P27&gt;=70,3,IF(P27&gt;=65,2.5,IF(P27&gt;=60,2,IF(P27&gt;=55,1.5,IF(P27&gt;=50,1,0)))))))))))</f>
        <v/>
      </c>
      <c r="R27" s="416">
        <v>81</v>
      </c>
      <c r="S27" s="125" t="str">
        <f>IF(R$8="","",IF('2.ชื่อนักเรียน'!$R28="ร","ร",IF('2.ชื่อนักเรียน'!$R28="มส","",IF(R27="","",IF(R27&gt;=80,4,IF(R27&gt;=75,3.5,IF(R27&gt;=70,3,IF(R27&gt;=65,2.5,IF(R27&gt;=60,2,IF(R27&gt;=55,1.5,IF(R27&gt;=50,1,0)))))))))))</f>
        <v/>
      </c>
      <c r="T27" s="548">
        <v>84</v>
      </c>
      <c r="U27" s="125" t="str">
        <f>IF(T$8="","",IF('2.ชื่อนักเรียน'!$R28="ร","ร",IF('2.ชื่อนักเรียน'!$R28="มส","",IF(T27="","",IF(T27&gt;=80,4,IF(T27&gt;=75,3.5,IF(T27&gt;=70,3,IF(T27&gt;=65,2.5,IF(T27&gt;=60,2,IF(T27&gt;=55,1.5,IF(T27&gt;=50,1,0)))))))))))</f>
        <v/>
      </c>
      <c r="V27" s="416">
        <v>93</v>
      </c>
      <c r="W27" s="208" t="str">
        <f>IF(V$8="","",IF('2.ชื่อนักเรียน'!$R28="ร","ร",IF('2.ชื่อนักเรียน'!$R28="มส","",IF(V27="","",IF(V27&gt;=80,4,IF(V27&gt;=75,3.5,IF(V27&gt;=70,3,IF(V27&gt;=65,2.5,IF(V27&gt;=60,2,IF(V27&gt;=55,1.5,IF(V27&gt;=50,1,0)))))))))))</f>
        <v/>
      </c>
      <c r="X27" s="393">
        <f t="shared" si="0"/>
        <v>92</v>
      </c>
      <c r="Y27" s="381" t="str">
        <f t="shared" si="1"/>
        <v/>
      </c>
      <c r="Z27" s="383">
        <f t="shared" si="2"/>
        <v>93</v>
      </c>
      <c r="AA27" s="335" t="str">
        <f t="shared" si="3"/>
        <v/>
      </c>
      <c r="AB27" s="335">
        <f t="shared" si="4"/>
        <v>87</v>
      </c>
      <c r="AC27" s="335" t="str">
        <f t="shared" si="5"/>
        <v/>
      </c>
      <c r="AD27" s="335">
        <f t="shared" si="6"/>
        <v>95</v>
      </c>
      <c r="AE27" s="331" t="str">
        <f t="shared" si="7"/>
        <v/>
      </c>
      <c r="AF27" s="331">
        <f t="shared" si="8"/>
        <v>98</v>
      </c>
      <c r="AG27" s="335" t="str">
        <f t="shared" si="9"/>
        <v/>
      </c>
      <c r="AH27" s="335">
        <f t="shared" si="10"/>
        <v>90</v>
      </c>
      <c r="AI27" s="335" t="str">
        <f t="shared" si="11"/>
        <v/>
      </c>
      <c r="AJ27" s="335">
        <f t="shared" si="12"/>
        <v>81</v>
      </c>
      <c r="AK27" s="335" t="str">
        <f t="shared" si="13"/>
        <v/>
      </c>
      <c r="AL27" s="335">
        <f t="shared" si="14"/>
        <v>93</v>
      </c>
      <c r="AM27" s="335" t="str">
        <f t="shared" si="15"/>
        <v/>
      </c>
      <c r="AN27" s="335" t="e">
        <f>IF(#REF!="","",#REF!)</f>
        <v>#REF!</v>
      </c>
      <c r="AO27" s="331" t="e">
        <f>IF(#REF!="","",#REF!*#REF!)</f>
        <v>#REF!</v>
      </c>
      <c r="AP27" s="384" t="e">
        <f>IF(#REF!="","",#REF!)</f>
        <v>#REF!</v>
      </c>
      <c r="AQ27" s="332" t="e">
        <f>IF(#REF!="","",#REF!*#REF!)</f>
        <v>#REF!</v>
      </c>
      <c r="AR27" s="381" t="str">
        <f>IF($AR$8="","",IF($AR$8="SBMLD",SUM(#REF!,#REF!,#REF!,#REF!,#REF!,#REF!,#REF!,#REF!,#REF!,#REF!),#REF!))</f>
        <v/>
      </c>
      <c r="AS27" s="331" t="str">
        <f>IF($AR$8="","",IF($AR$8="SBMLD",SUM(#REF!,#REF!,#REF!,#REF!,#REF!,#REF!,#REF!,#REF!,#REF!,#REF!)*$AS$9,#REF!*#REF!))</f>
        <v/>
      </c>
      <c r="AT27" s="331" t="str">
        <f>IF($AT$8="","",IF($AT$8="SBMLD",SUM(#REF!,#REF!,#REF!,#REF!,#REF!,#REF!,#REF!,#REF!,#REF!),#REF!))</f>
        <v/>
      </c>
      <c r="AU27" s="331" t="str">
        <f>IF($AT$8="","",IF($AT$8="SBMLD",SUM(#REF!,#REF!,#REF!,#REF!,#REF!,#REF!,#REF!,#REF!,#REF!)*$AU$9,#REF!*#REF!))</f>
        <v/>
      </c>
      <c r="AV27" s="331" t="str">
        <f>IF($AV$8="","",IF($AV$8="SBMLD",SUM(#REF!,#REF!,#REF!,#REF!,#REF!,#REF!,#REF!,#REF!),#REF!))</f>
        <v/>
      </c>
      <c r="AW27" s="331" t="str">
        <f>IF($AV$8="","",IF($AV$8="SBMLD",SUM(#REF!,#REF!,#REF!,#REF!,#REF!,#REF!,#REF!,#REF!)*$AW$9,#REF!*#REF!))</f>
        <v/>
      </c>
      <c r="AX27" s="331" t="str">
        <f>IF($AX$8="","",IF($AX$8="SBMLD",SUM(#REF!,#REF!,#REF!,#REF!,#REF!,#REF!,#REF!),#REF!))</f>
        <v/>
      </c>
      <c r="AY27" s="331" t="str">
        <f>IF($AX$8="","",IF($AX$8="SBMLD",SUM(#REF!,#REF!,#REF!,#REF!,#REF!,#REF!,#REF!)*$AY$9,#REF!*#REF!))</f>
        <v/>
      </c>
      <c r="AZ27" s="331" t="str">
        <f>IF($AZ$8="","",IF($AZ$8="SBMLD",SUM(#REF!,#REF!,#REF!,#REF!,#REF!,#REF!),#REF!))</f>
        <v/>
      </c>
      <c r="BA27" s="331" t="str">
        <f>IF($AZ$8="","",IF($AZ$8="SBMLD",SUM(#REF!,#REF!,#REF!,#REF!,#REF!,#REF!)*$BA$9,#REF!*#REF!))</f>
        <v/>
      </c>
      <c r="BB27" s="384" t="str">
        <f>IF($BB$8="","",IF($BB$8="SBMLD",SUM(#REF!,#REF!,#REF!,#REF!,#REF!),#REF!))</f>
        <v/>
      </c>
      <c r="BC27" s="332" t="str">
        <f>IF($BB$8="","",IF($BB$8="SBMLD",SUM(#REF!,#REF!,#REF!,#REF!,#REF!)*$BC$9,#REF!*#REF!))</f>
        <v/>
      </c>
      <c r="BD27" s="177" t="e">
        <f>#REF!</f>
        <v>#REF!</v>
      </c>
      <c r="BF27" s="560">
        <f t="shared" si="17"/>
        <v>190</v>
      </c>
      <c r="BG27" s="558">
        <f t="shared" si="16"/>
        <v>95</v>
      </c>
      <c r="BH27" s="559">
        <f t="shared" si="22"/>
        <v>4</v>
      </c>
      <c r="BI27" s="559">
        <f t="shared" si="18"/>
        <v>183</v>
      </c>
      <c r="BJ27" s="559">
        <f t="shared" si="23"/>
        <v>91.5</v>
      </c>
      <c r="BK27" s="559">
        <f t="shared" si="24"/>
        <v>4</v>
      </c>
      <c r="BL27" s="559">
        <f t="shared" si="19"/>
        <v>168</v>
      </c>
      <c r="BM27" s="559">
        <f t="shared" si="25"/>
        <v>84</v>
      </c>
      <c r="BN27" s="559">
        <f t="shared" si="26"/>
        <v>4</v>
      </c>
      <c r="BO27" s="559">
        <f t="shared" si="20"/>
        <v>167</v>
      </c>
      <c r="BP27" s="559">
        <f t="shared" si="27"/>
        <v>83.5</v>
      </c>
      <c r="BQ27" s="559">
        <f t="shared" si="28"/>
        <v>4</v>
      </c>
      <c r="BR27" s="559">
        <f t="shared" si="21"/>
        <v>188</v>
      </c>
      <c r="BS27" s="559">
        <f t="shared" si="29"/>
        <v>94</v>
      </c>
      <c r="BT27" s="559">
        <f t="shared" si="30"/>
        <v>4</v>
      </c>
    </row>
    <row r="28" spans="1:72" s="17" customFormat="1" ht="16.5" customHeight="1" x14ac:dyDescent="0.2">
      <c r="A28" s="18">
        <v>19</v>
      </c>
      <c r="B28" s="122" t="str">
        <f>IF('2.ชื่อนักเรียน'!$AG29="","",'2.ชื่อนักเรียน'!$AG29)</f>
        <v/>
      </c>
      <c r="C28" s="26" t="str">
        <f>IF('2.ชื่อนักเรียน'!$AH29="","",'2.ชื่อนักเรียน'!$AH29)</f>
        <v/>
      </c>
      <c r="D28" s="414">
        <v>95</v>
      </c>
      <c r="E28" s="125" t="str">
        <f>IF(D$8="","",IF('2.ชื่อนักเรียน'!$R29="ร","ร",IF('2.ชื่อนักเรียน'!$R29="มส","",IF(D28="","",IF(D28&gt;=80,4,IF(D28&gt;=75,3.5,IF(D28&gt;=70,3,IF(D28&gt;=65,2.5,IF(D28&gt;=60,2,IF(D28&gt;=55,1.5,IF(D28&gt;=50,1,0)))))))))))</f>
        <v/>
      </c>
      <c r="F28" s="416">
        <v>89</v>
      </c>
      <c r="G28" s="125" t="str">
        <f>IF(F$8="","",IF('2.ชื่อนักเรียน'!$R29="ร","ร",IF('2.ชื่อนักเรียน'!$R29="มส","",IF(F28="","",IF(F28&gt;=80,4,IF(F28&gt;=75,3.5,IF(F28&gt;=70,3,IF(F28&gt;=65,2.5,IF(F28&gt;=60,2,IF(F28&gt;=55,1.5,IF(F28&gt;=50,1,0)))))))))))</f>
        <v/>
      </c>
      <c r="H28" s="416">
        <v>85</v>
      </c>
      <c r="I28" s="125" t="str">
        <f>IF(H$8="","",IF('2.ชื่อนักเรียน'!$R29="ร","ร",IF('2.ชื่อนักเรียน'!$R29="มส","",IF(H28="","",IF(H28&gt;=80,4,IF(H28&gt;=75,3.5,IF(H28&gt;=70,3,IF(H28&gt;=65,2.5,IF(H28&gt;=60,2,IF(H28&gt;=55,1.5,IF(H28&gt;=50,1,0)))))))))))</f>
        <v/>
      </c>
      <c r="J28" s="548">
        <v>85</v>
      </c>
      <c r="K28" s="125" t="str">
        <f>IF(J$8="","",IF('2.ชื่อนักเรียน'!$R29="ร","ร",IF('2.ชื่อนักเรียน'!$R29="มส","",IF(J28="","",IF(J28&gt;=80,4,IF(J28&gt;=75,3.5,IF(J28&gt;=70,3,IF(J28&gt;=65,2.5,IF(J28&gt;=60,2,IF(J28&gt;=55,1.5,IF(J28&gt;=50,1,0)))))))))))</f>
        <v/>
      </c>
      <c r="L28" s="416">
        <v>81</v>
      </c>
      <c r="M28" s="204" t="str">
        <f>IF(L$8="","",IF('2.ชื่อนักเรียน'!$R29="ร","ร",IF('2.ชื่อนักเรียน'!$R29="มส","",IF(L28="","",IF(L28&gt;=80,4,IF(L28&gt;=75,3.5,IF(L28&gt;=70,3,IF(L28&gt;=65,2.5,IF(L28&gt;=60,2,IF(L28&gt;=55,1.5,IF(L28&gt;=50,1,0)))))))))))</f>
        <v/>
      </c>
      <c r="N28" s="414">
        <v>81</v>
      </c>
      <c r="O28" s="125" t="str">
        <f>IF(N$8="","",IF('2.ชื่อนักเรียน'!$R29="ร","ร",IF('2.ชื่อนักเรียน'!$R29="มส","",IF(N28="","",IF(N28&gt;=80,4,IF(N28&gt;=75,3.5,IF(N28&gt;=70,3,IF(N28&gt;=65,2.5,IF(N28&gt;=60,2,IF(N28&gt;=55,1.5,IF(N28&gt;=50,1,0)))))))))))</f>
        <v/>
      </c>
      <c r="P28" s="416">
        <v>86</v>
      </c>
      <c r="Q28" s="125" t="str">
        <f>IF(P$8="","",IF('2.ชื่อนักเรียน'!$R29="ร","ร",IF('2.ชื่อนักเรียน'!$R29="มส","",IF(P28="","",IF(P28&gt;=80,4,IF(P28&gt;=75,3.5,IF(P28&gt;=70,3,IF(P28&gt;=65,2.5,IF(P28&gt;=60,2,IF(P28&gt;=55,1.5,IF(P28&gt;=50,1,0)))))))))))</f>
        <v/>
      </c>
      <c r="R28" s="416">
        <v>76</v>
      </c>
      <c r="S28" s="125" t="str">
        <f>IF(R$8="","",IF('2.ชื่อนักเรียน'!$R29="ร","ร",IF('2.ชื่อนักเรียน'!$R29="มส","",IF(R28="","",IF(R28&gt;=80,4,IF(R28&gt;=75,3.5,IF(R28&gt;=70,3,IF(R28&gt;=65,2.5,IF(R28&gt;=60,2,IF(R28&gt;=55,1.5,IF(R28&gt;=50,1,0)))))))))))</f>
        <v/>
      </c>
      <c r="T28" s="548">
        <v>70</v>
      </c>
      <c r="U28" s="125" t="str">
        <f>IF(T$8="","",IF('2.ชื่อนักเรียน'!$R29="ร","ร",IF('2.ชื่อนักเรียน'!$R29="มส","",IF(T28="","",IF(T28&gt;=80,4,IF(T28&gt;=75,3.5,IF(T28&gt;=70,3,IF(T28&gt;=65,2.5,IF(T28&gt;=60,2,IF(T28&gt;=55,1.5,IF(T28&gt;=50,1,0)))))))))))</f>
        <v/>
      </c>
      <c r="V28" s="416">
        <v>95</v>
      </c>
      <c r="W28" s="208" t="str">
        <f>IF(V$8="","",IF('2.ชื่อนักเรียน'!$R29="ร","ร",IF('2.ชื่อนักเรียน'!$R29="มส","",IF(V28="","",IF(V28&gt;=80,4,IF(V28&gt;=75,3.5,IF(V28&gt;=70,3,IF(V28&gt;=65,2.5,IF(V28&gt;=60,2,IF(V28&gt;=55,1.5,IF(V28&gt;=50,1,0)))))))))))</f>
        <v/>
      </c>
      <c r="X28" s="393">
        <f t="shared" si="0"/>
        <v>95</v>
      </c>
      <c r="Y28" s="381" t="str">
        <f t="shared" si="1"/>
        <v/>
      </c>
      <c r="Z28" s="383">
        <f t="shared" si="2"/>
        <v>89</v>
      </c>
      <c r="AA28" s="335" t="str">
        <f t="shared" si="3"/>
        <v/>
      </c>
      <c r="AB28" s="335">
        <f t="shared" si="4"/>
        <v>85</v>
      </c>
      <c r="AC28" s="335" t="str">
        <f t="shared" si="5"/>
        <v/>
      </c>
      <c r="AD28" s="335">
        <f t="shared" si="6"/>
        <v>81</v>
      </c>
      <c r="AE28" s="331" t="str">
        <f t="shared" si="7"/>
        <v/>
      </c>
      <c r="AF28" s="331">
        <f t="shared" si="8"/>
        <v>81</v>
      </c>
      <c r="AG28" s="335" t="str">
        <f t="shared" si="9"/>
        <v/>
      </c>
      <c r="AH28" s="335">
        <f t="shared" si="10"/>
        <v>86</v>
      </c>
      <c r="AI28" s="335" t="str">
        <f t="shared" si="11"/>
        <v/>
      </c>
      <c r="AJ28" s="335">
        <f t="shared" si="12"/>
        <v>76</v>
      </c>
      <c r="AK28" s="335" t="str">
        <f t="shared" si="13"/>
        <v/>
      </c>
      <c r="AL28" s="335">
        <f t="shared" si="14"/>
        <v>95</v>
      </c>
      <c r="AM28" s="335" t="str">
        <f t="shared" si="15"/>
        <v/>
      </c>
      <c r="AN28" s="335" t="e">
        <f>IF(#REF!="","",#REF!)</f>
        <v>#REF!</v>
      </c>
      <c r="AO28" s="331" t="e">
        <f>IF(#REF!="","",#REF!*#REF!)</f>
        <v>#REF!</v>
      </c>
      <c r="AP28" s="384" t="e">
        <f>IF(#REF!="","",#REF!)</f>
        <v>#REF!</v>
      </c>
      <c r="AQ28" s="332" t="e">
        <f>IF(#REF!="","",#REF!*#REF!)</f>
        <v>#REF!</v>
      </c>
      <c r="AR28" s="381" t="str">
        <f>IF($AR$8="","",IF($AR$8="SBMLD",SUM(#REF!,#REF!,#REF!,#REF!,#REF!,#REF!,#REF!,#REF!,#REF!,#REF!),#REF!))</f>
        <v/>
      </c>
      <c r="AS28" s="331" t="str">
        <f>IF($AR$8="","",IF($AR$8="SBMLD",SUM(#REF!,#REF!,#REF!,#REF!,#REF!,#REF!,#REF!,#REF!,#REF!,#REF!)*$AS$9,#REF!*#REF!))</f>
        <v/>
      </c>
      <c r="AT28" s="331" t="str">
        <f>IF($AT$8="","",IF($AT$8="SBMLD",SUM(#REF!,#REF!,#REF!,#REF!,#REF!,#REF!,#REF!,#REF!,#REF!),#REF!))</f>
        <v/>
      </c>
      <c r="AU28" s="331" t="str">
        <f>IF($AT$8="","",IF($AT$8="SBMLD",SUM(#REF!,#REF!,#REF!,#REF!,#REF!,#REF!,#REF!,#REF!,#REF!)*$AU$9,#REF!*#REF!))</f>
        <v/>
      </c>
      <c r="AV28" s="331" t="str">
        <f>IF($AV$8="","",IF($AV$8="SBMLD",SUM(#REF!,#REF!,#REF!,#REF!,#REF!,#REF!,#REF!,#REF!),#REF!))</f>
        <v/>
      </c>
      <c r="AW28" s="331" t="str">
        <f>IF($AV$8="","",IF($AV$8="SBMLD",SUM(#REF!,#REF!,#REF!,#REF!,#REF!,#REF!,#REF!,#REF!)*$AW$9,#REF!*#REF!))</f>
        <v/>
      </c>
      <c r="AX28" s="331" t="str">
        <f>IF($AX$8="","",IF($AX$8="SBMLD",SUM(#REF!,#REF!,#REF!,#REF!,#REF!,#REF!,#REF!),#REF!))</f>
        <v/>
      </c>
      <c r="AY28" s="331" t="str">
        <f>IF($AX$8="","",IF($AX$8="SBMLD",SUM(#REF!,#REF!,#REF!,#REF!,#REF!,#REF!,#REF!)*$AY$9,#REF!*#REF!))</f>
        <v/>
      </c>
      <c r="AZ28" s="331" t="str">
        <f>IF($AZ$8="","",IF($AZ$8="SBMLD",SUM(#REF!,#REF!,#REF!,#REF!,#REF!,#REF!),#REF!))</f>
        <v/>
      </c>
      <c r="BA28" s="331" t="str">
        <f>IF($AZ$8="","",IF($AZ$8="SBMLD",SUM(#REF!,#REF!,#REF!,#REF!,#REF!,#REF!)*$BA$9,#REF!*#REF!))</f>
        <v/>
      </c>
      <c r="BB28" s="384" t="str">
        <f>IF($BB$8="","",IF($BB$8="SBMLD",SUM(#REF!,#REF!,#REF!,#REF!,#REF!),#REF!))</f>
        <v/>
      </c>
      <c r="BC28" s="332" t="str">
        <f>IF($BB$8="","",IF($BB$8="SBMLD",SUM(#REF!,#REF!,#REF!,#REF!,#REF!)*$BC$9,#REF!*#REF!))</f>
        <v/>
      </c>
      <c r="BD28" s="177" t="e">
        <f>#REF!</f>
        <v>#REF!</v>
      </c>
      <c r="BF28" s="560">
        <f t="shared" si="17"/>
        <v>176</v>
      </c>
      <c r="BG28" s="558">
        <f t="shared" si="16"/>
        <v>88</v>
      </c>
      <c r="BH28" s="559">
        <f t="shared" si="22"/>
        <v>4</v>
      </c>
      <c r="BI28" s="559">
        <f t="shared" si="18"/>
        <v>175</v>
      </c>
      <c r="BJ28" s="559">
        <f t="shared" si="23"/>
        <v>87.5</v>
      </c>
      <c r="BK28" s="559">
        <f t="shared" si="24"/>
        <v>4</v>
      </c>
      <c r="BL28" s="559">
        <f t="shared" si="19"/>
        <v>161</v>
      </c>
      <c r="BM28" s="559">
        <f t="shared" si="25"/>
        <v>80.5</v>
      </c>
      <c r="BN28" s="559">
        <f t="shared" si="26"/>
        <v>4</v>
      </c>
      <c r="BO28" s="559">
        <f t="shared" si="20"/>
        <v>155</v>
      </c>
      <c r="BP28" s="559">
        <f t="shared" si="27"/>
        <v>77.5</v>
      </c>
      <c r="BQ28" s="559">
        <f t="shared" si="28"/>
        <v>3.5</v>
      </c>
      <c r="BR28" s="559">
        <f t="shared" si="21"/>
        <v>176</v>
      </c>
      <c r="BS28" s="559">
        <f t="shared" si="29"/>
        <v>88</v>
      </c>
      <c r="BT28" s="559">
        <f t="shared" si="30"/>
        <v>4</v>
      </c>
    </row>
    <row r="29" spans="1:72" s="17" customFormat="1" ht="16.5" customHeight="1" x14ac:dyDescent="0.2">
      <c r="A29" s="18">
        <v>20</v>
      </c>
      <c r="B29" s="122" t="str">
        <f>IF('2.ชื่อนักเรียน'!$AG30="","",'2.ชื่อนักเรียน'!$AG30)</f>
        <v/>
      </c>
      <c r="C29" s="26" t="str">
        <f>IF('2.ชื่อนักเรียน'!$AH30="","",'2.ชื่อนักเรียน'!$AH30)</f>
        <v/>
      </c>
      <c r="D29" s="414">
        <v>88</v>
      </c>
      <c r="E29" s="125" t="str">
        <f>IF(D$8="","",IF('2.ชื่อนักเรียน'!$R30="ร","ร",IF('2.ชื่อนักเรียน'!$R30="มส","",IF(D29="","",IF(D29&gt;=80,4,IF(D29&gt;=75,3.5,IF(D29&gt;=70,3,IF(D29&gt;=65,2.5,IF(D29&gt;=60,2,IF(D29&gt;=55,1.5,IF(D29&gt;=50,1,0)))))))))))</f>
        <v/>
      </c>
      <c r="F29" s="416">
        <v>88</v>
      </c>
      <c r="G29" s="125" t="str">
        <f>IF(F$8="","",IF('2.ชื่อนักเรียน'!$R30="ร","ร",IF('2.ชื่อนักเรียน'!$R30="มส","",IF(F29="","",IF(F29&gt;=80,4,IF(F29&gt;=75,3.5,IF(F29&gt;=70,3,IF(F29&gt;=65,2.5,IF(F29&gt;=60,2,IF(F29&gt;=55,1.5,IF(F29&gt;=50,1,0)))))))))))</f>
        <v/>
      </c>
      <c r="H29" s="416">
        <v>80</v>
      </c>
      <c r="I29" s="125" t="str">
        <f>IF(H$8="","",IF('2.ชื่อนักเรียน'!$R30="ร","ร",IF('2.ชื่อนักเรียน'!$R30="มส","",IF(H29="","",IF(H29&gt;=80,4,IF(H29&gt;=75,3.5,IF(H29&gt;=70,3,IF(H29&gt;=65,2.5,IF(H29&gt;=60,2,IF(H29&gt;=55,1.5,IF(H29&gt;=50,1,0)))))))))))</f>
        <v/>
      </c>
      <c r="J29" s="548">
        <v>83</v>
      </c>
      <c r="K29" s="125" t="str">
        <f>IF(J$8="","",IF('2.ชื่อนักเรียน'!$R30="ร","ร",IF('2.ชื่อนักเรียน'!$R30="มส","",IF(J29="","",IF(J29&gt;=80,4,IF(J29&gt;=75,3.5,IF(J29&gt;=70,3,IF(J29&gt;=65,2.5,IF(J29&gt;=60,2,IF(J29&gt;=55,1.5,IF(J29&gt;=50,1,0)))))))))))</f>
        <v/>
      </c>
      <c r="L29" s="416">
        <v>88</v>
      </c>
      <c r="M29" s="204" t="str">
        <f>IF(L$8="","",IF('2.ชื่อนักเรียน'!$R30="ร","ร",IF('2.ชื่อนักเรียน'!$R30="มส","",IF(L29="","",IF(L29&gt;=80,4,IF(L29&gt;=75,3.5,IF(L29&gt;=70,3,IF(L29&gt;=65,2.5,IF(L29&gt;=60,2,IF(L29&gt;=55,1.5,IF(L29&gt;=50,1,0)))))))))))</f>
        <v/>
      </c>
      <c r="N29" s="414">
        <v>98</v>
      </c>
      <c r="O29" s="125" t="str">
        <f>IF(N$8="","",IF('2.ชื่อนักเรียน'!$R30="ร","ร",IF('2.ชื่อนักเรียน'!$R30="มส","",IF(N29="","",IF(N29&gt;=80,4,IF(N29&gt;=75,3.5,IF(N29&gt;=70,3,IF(N29&gt;=65,2.5,IF(N29&gt;=60,2,IF(N29&gt;=55,1.5,IF(N29&gt;=50,1,0)))))))))))</f>
        <v/>
      </c>
      <c r="P29" s="416">
        <v>81</v>
      </c>
      <c r="Q29" s="125" t="str">
        <f>IF(P$8="","",IF('2.ชื่อนักเรียน'!$R30="ร","ร",IF('2.ชื่อนักเรียน'!$R30="มส","",IF(P29="","",IF(P29&gt;=80,4,IF(P29&gt;=75,3.5,IF(P29&gt;=70,3,IF(P29&gt;=65,2.5,IF(P29&gt;=60,2,IF(P29&gt;=55,1.5,IF(P29&gt;=50,1,0)))))))))))</f>
        <v/>
      </c>
      <c r="R29" s="416">
        <v>76</v>
      </c>
      <c r="S29" s="125" t="str">
        <f>IF(R$8="","",IF('2.ชื่อนักเรียน'!$R30="ร","ร",IF('2.ชื่อนักเรียน'!$R30="มส","",IF(R29="","",IF(R29&gt;=80,4,IF(R29&gt;=75,3.5,IF(R29&gt;=70,3,IF(R29&gt;=65,2.5,IF(R29&gt;=60,2,IF(R29&gt;=55,1.5,IF(R29&gt;=50,1,0)))))))))))</f>
        <v/>
      </c>
      <c r="T29" s="548">
        <v>70</v>
      </c>
      <c r="U29" s="125" t="str">
        <f>IF(T$8="","",IF('2.ชื่อนักเรียน'!$R30="ร","ร",IF('2.ชื่อนักเรียน'!$R30="มส","",IF(T29="","",IF(T29&gt;=80,4,IF(T29&gt;=75,3.5,IF(T29&gt;=70,3,IF(T29&gt;=65,2.5,IF(T29&gt;=60,2,IF(T29&gt;=55,1.5,IF(T29&gt;=50,1,0)))))))))))</f>
        <v/>
      </c>
      <c r="V29" s="416">
        <v>93</v>
      </c>
      <c r="W29" s="208" t="str">
        <f>IF(V$8="","",IF('2.ชื่อนักเรียน'!$R30="ร","ร",IF('2.ชื่อนักเรียน'!$R30="มส","",IF(V29="","",IF(V29&gt;=80,4,IF(V29&gt;=75,3.5,IF(V29&gt;=70,3,IF(V29&gt;=65,2.5,IF(V29&gt;=60,2,IF(V29&gt;=55,1.5,IF(V29&gt;=50,1,0)))))))))))</f>
        <v/>
      </c>
      <c r="X29" s="393">
        <f t="shared" si="0"/>
        <v>88</v>
      </c>
      <c r="Y29" s="381" t="str">
        <f t="shared" si="1"/>
        <v/>
      </c>
      <c r="Z29" s="383">
        <f t="shared" si="2"/>
        <v>88</v>
      </c>
      <c r="AA29" s="335" t="str">
        <f t="shared" si="3"/>
        <v/>
      </c>
      <c r="AB29" s="335">
        <f t="shared" si="4"/>
        <v>80</v>
      </c>
      <c r="AC29" s="335" t="str">
        <f t="shared" si="5"/>
        <v/>
      </c>
      <c r="AD29" s="335">
        <f t="shared" si="6"/>
        <v>88</v>
      </c>
      <c r="AE29" s="331" t="str">
        <f t="shared" si="7"/>
        <v/>
      </c>
      <c r="AF29" s="331">
        <f t="shared" si="8"/>
        <v>98</v>
      </c>
      <c r="AG29" s="335" t="str">
        <f t="shared" si="9"/>
        <v/>
      </c>
      <c r="AH29" s="335">
        <f t="shared" si="10"/>
        <v>81</v>
      </c>
      <c r="AI29" s="335" t="str">
        <f t="shared" si="11"/>
        <v/>
      </c>
      <c r="AJ29" s="335">
        <f t="shared" si="12"/>
        <v>76</v>
      </c>
      <c r="AK29" s="335" t="str">
        <f t="shared" si="13"/>
        <v/>
      </c>
      <c r="AL29" s="335">
        <f t="shared" si="14"/>
        <v>93</v>
      </c>
      <c r="AM29" s="335" t="str">
        <f t="shared" si="15"/>
        <v/>
      </c>
      <c r="AN29" s="335" t="e">
        <f>IF(#REF!="","",#REF!)</f>
        <v>#REF!</v>
      </c>
      <c r="AO29" s="331" t="e">
        <f>IF(#REF!="","",#REF!*#REF!)</f>
        <v>#REF!</v>
      </c>
      <c r="AP29" s="384" t="e">
        <f>IF(#REF!="","",#REF!)</f>
        <v>#REF!</v>
      </c>
      <c r="AQ29" s="332" t="e">
        <f>IF(#REF!="","",#REF!*#REF!)</f>
        <v>#REF!</v>
      </c>
      <c r="AR29" s="381" t="str">
        <f>IF($AR$8="","",IF($AR$8="SBMLD",SUM(#REF!,#REF!,#REF!,#REF!,#REF!,#REF!,#REF!,#REF!,#REF!,#REF!),#REF!))</f>
        <v/>
      </c>
      <c r="AS29" s="331" t="str">
        <f>IF($AR$8="","",IF($AR$8="SBMLD",SUM(#REF!,#REF!,#REF!,#REF!,#REF!,#REF!,#REF!,#REF!,#REF!,#REF!)*$AS$9,#REF!*#REF!))</f>
        <v/>
      </c>
      <c r="AT29" s="331" t="str">
        <f>IF($AT$8="","",IF($AT$8="SBMLD",SUM(#REF!,#REF!,#REF!,#REF!,#REF!,#REF!,#REF!,#REF!,#REF!),#REF!))</f>
        <v/>
      </c>
      <c r="AU29" s="331" t="str">
        <f>IF($AT$8="","",IF($AT$8="SBMLD",SUM(#REF!,#REF!,#REF!,#REF!,#REF!,#REF!,#REF!,#REF!,#REF!)*$AU$9,#REF!*#REF!))</f>
        <v/>
      </c>
      <c r="AV29" s="331" t="str">
        <f>IF($AV$8="","",IF($AV$8="SBMLD",SUM(#REF!,#REF!,#REF!,#REF!,#REF!,#REF!,#REF!,#REF!),#REF!))</f>
        <v/>
      </c>
      <c r="AW29" s="331" t="str">
        <f>IF($AV$8="","",IF($AV$8="SBMLD",SUM(#REF!,#REF!,#REF!,#REF!,#REF!,#REF!,#REF!,#REF!)*$AW$9,#REF!*#REF!))</f>
        <v/>
      </c>
      <c r="AX29" s="331" t="str">
        <f>IF($AX$8="","",IF($AX$8="SBMLD",SUM(#REF!,#REF!,#REF!,#REF!,#REF!,#REF!,#REF!),#REF!))</f>
        <v/>
      </c>
      <c r="AY29" s="331" t="str">
        <f>IF($AX$8="","",IF($AX$8="SBMLD",SUM(#REF!,#REF!,#REF!,#REF!,#REF!,#REF!,#REF!)*$AY$9,#REF!*#REF!))</f>
        <v/>
      </c>
      <c r="AZ29" s="331" t="str">
        <f>IF($AZ$8="","",IF($AZ$8="SBMLD",SUM(#REF!,#REF!,#REF!,#REF!,#REF!,#REF!),#REF!))</f>
        <v/>
      </c>
      <c r="BA29" s="331" t="str">
        <f>IF($AZ$8="","",IF($AZ$8="SBMLD",SUM(#REF!,#REF!,#REF!,#REF!,#REF!,#REF!)*$BA$9,#REF!*#REF!))</f>
        <v/>
      </c>
      <c r="BB29" s="384" t="str">
        <f>IF($BB$8="","",IF($BB$8="SBMLD",SUM(#REF!,#REF!,#REF!,#REF!,#REF!),#REF!))</f>
        <v/>
      </c>
      <c r="BC29" s="332" t="str">
        <f>IF($BB$8="","",IF($BB$8="SBMLD",SUM(#REF!,#REF!,#REF!,#REF!,#REF!)*$BC$9,#REF!*#REF!))</f>
        <v/>
      </c>
      <c r="BD29" s="177" t="e">
        <f>#REF!</f>
        <v>#REF!</v>
      </c>
      <c r="BF29" s="560">
        <f t="shared" si="17"/>
        <v>186</v>
      </c>
      <c r="BG29" s="558">
        <f t="shared" si="16"/>
        <v>93</v>
      </c>
      <c r="BH29" s="559">
        <f t="shared" si="22"/>
        <v>4</v>
      </c>
      <c r="BI29" s="559">
        <f t="shared" si="18"/>
        <v>169</v>
      </c>
      <c r="BJ29" s="559">
        <f t="shared" si="23"/>
        <v>84.5</v>
      </c>
      <c r="BK29" s="559">
        <f t="shared" si="24"/>
        <v>4</v>
      </c>
      <c r="BL29" s="559">
        <f t="shared" si="19"/>
        <v>156</v>
      </c>
      <c r="BM29" s="559">
        <f t="shared" si="25"/>
        <v>78</v>
      </c>
      <c r="BN29" s="559">
        <f t="shared" si="26"/>
        <v>3.5</v>
      </c>
      <c r="BO29" s="559">
        <f t="shared" si="20"/>
        <v>153</v>
      </c>
      <c r="BP29" s="559">
        <f t="shared" si="27"/>
        <v>76.5</v>
      </c>
      <c r="BQ29" s="559">
        <f t="shared" si="28"/>
        <v>3.5</v>
      </c>
      <c r="BR29" s="559">
        <f t="shared" si="21"/>
        <v>181</v>
      </c>
      <c r="BS29" s="559">
        <f t="shared" si="29"/>
        <v>90.5</v>
      </c>
      <c r="BT29" s="559">
        <f t="shared" si="30"/>
        <v>4</v>
      </c>
    </row>
    <row r="30" spans="1:72" s="17" customFormat="1" ht="16.5" customHeight="1" x14ac:dyDescent="0.2">
      <c r="A30" s="18">
        <v>21</v>
      </c>
      <c r="B30" s="122" t="str">
        <f>IF('2.ชื่อนักเรียน'!$AG31="","",'2.ชื่อนักเรียน'!$AG31)</f>
        <v/>
      </c>
      <c r="C30" s="26" t="str">
        <f>IF('2.ชื่อนักเรียน'!$AH31="","",'2.ชื่อนักเรียน'!$AH31)</f>
        <v/>
      </c>
      <c r="D30" s="414">
        <v>88</v>
      </c>
      <c r="E30" s="125" t="str">
        <f>IF(D$8="","",IF('2.ชื่อนักเรียน'!$R31="ร","ร",IF('2.ชื่อนักเรียน'!$R31="มส","",IF(D30="","",IF(D30&gt;=80,4,IF(D30&gt;=75,3.5,IF(D30&gt;=70,3,IF(D30&gt;=65,2.5,IF(D30&gt;=60,2,IF(D30&gt;=55,1.5,IF(D30&gt;=50,1,0)))))))))))</f>
        <v/>
      </c>
      <c r="F30" s="416">
        <v>87</v>
      </c>
      <c r="G30" s="125" t="str">
        <f>IF(F$8="","",IF('2.ชื่อนักเรียน'!$R31="ร","ร",IF('2.ชื่อนักเรียน'!$R31="มส","",IF(F30="","",IF(F30&gt;=80,4,IF(F30&gt;=75,3.5,IF(F30&gt;=70,3,IF(F30&gt;=65,2.5,IF(F30&gt;=60,2,IF(F30&gt;=55,1.5,IF(F30&gt;=50,1,0)))))))))))</f>
        <v/>
      </c>
      <c r="H30" s="416">
        <v>85</v>
      </c>
      <c r="I30" s="125" t="str">
        <f>IF(H$8="","",IF('2.ชื่อนักเรียน'!$R31="ร","ร",IF('2.ชื่อนักเรียน'!$R31="มส","",IF(H30="","",IF(H30&gt;=80,4,IF(H30&gt;=75,3.5,IF(H30&gt;=70,3,IF(H30&gt;=65,2.5,IF(H30&gt;=60,2,IF(H30&gt;=55,1.5,IF(H30&gt;=50,1,0)))))))))))</f>
        <v/>
      </c>
      <c r="J30" s="548">
        <v>85</v>
      </c>
      <c r="K30" s="125" t="str">
        <f>IF(J$8="","",IF('2.ชื่อนักเรียน'!$R31="ร","ร",IF('2.ชื่อนักเรียน'!$R31="มส","",IF(J30="","",IF(J30&gt;=80,4,IF(J30&gt;=75,3.5,IF(J30&gt;=70,3,IF(J30&gt;=65,2.5,IF(J30&gt;=60,2,IF(J30&gt;=55,1.5,IF(J30&gt;=50,1,0)))))))))))</f>
        <v/>
      </c>
      <c r="L30" s="416">
        <v>86</v>
      </c>
      <c r="M30" s="204" t="str">
        <f>IF(L$8="","",IF('2.ชื่อนักเรียน'!$R31="ร","ร",IF('2.ชื่อนักเรียน'!$R31="มส","",IF(L30="","",IF(L30&gt;=80,4,IF(L30&gt;=75,3.5,IF(L30&gt;=70,3,IF(L30&gt;=65,2.5,IF(L30&gt;=60,2,IF(L30&gt;=55,1.5,IF(L30&gt;=50,1,0)))))))))))</f>
        <v/>
      </c>
      <c r="N30" s="414">
        <v>78</v>
      </c>
      <c r="O30" s="125" t="str">
        <f>IF(N$8="","",IF('2.ชื่อนักเรียน'!$R31="ร","ร",IF('2.ชื่อนักเรียน'!$R31="มส","",IF(N30="","",IF(N30&gt;=80,4,IF(N30&gt;=75,3.5,IF(N30&gt;=70,3,IF(N30&gt;=65,2.5,IF(N30&gt;=60,2,IF(N30&gt;=55,1.5,IF(N30&gt;=50,1,0)))))))))))</f>
        <v/>
      </c>
      <c r="P30" s="416">
        <v>83</v>
      </c>
      <c r="Q30" s="125" t="str">
        <f>IF(P$8="","",IF('2.ชื่อนักเรียน'!$R31="ร","ร",IF('2.ชื่อนักเรียน'!$R31="มส","",IF(P30="","",IF(P30&gt;=80,4,IF(P30&gt;=75,3.5,IF(P30&gt;=70,3,IF(P30&gt;=65,2.5,IF(P30&gt;=60,2,IF(P30&gt;=55,1.5,IF(P30&gt;=50,1,0)))))))))))</f>
        <v/>
      </c>
      <c r="R30" s="416">
        <v>70</v>
      </c>
      <c r="S30" s="125" t="str">
        <f>IF(R$8="","",IF('2.ชื่อนักเรียน'!$R31="ร","ร",IF('2.ชื่อนักเรียน'!$R31="มส","",IF(R30="","",IF(R30&gt;=80,4,IF(R30&gt;=75,3.5,IF(R30&gt;=70,3,IF(R30&gt;=65,2.5,IF(R30&gt;=60,2,IF(R30&gt;=55,1.5,IF(R30&gt;=50,1,0)))))))))))</f>
        <v/>
      </c>
      <c r="T30" s="548">
        <v>83</v>
      </c>
      <c r="U30" s="125" t="str">
        <f>IF(T$8="","",IF('2.ชื่อนักเรียน'!$R31="ร","ร",IF('2.ชื่อนักเรียน'!$R31="มส","",IF(T30="","",IF(T30&gt;=80,4,IF(T30&gt;=75,3.5,IF(T30&gt;=70,3,IF(T30&gt;=65,2.5,IF(T30&gt;=60,2,IF(T30&gt;=55,1.5,IF(T30&gt;=50,1,0)))))))))))</f>
        <v/>
      </c>
      <c r="V30" s="416">
        <v>90</v>
      </c>
      <c r="W30" s="208" t="str">
        <f>IF(V$8="","",IF('2.ชื่อนักเรียน'!$R31="ร","ร",IF('2.ชื่อนักเรียน'!$R31="มส","",IF(V30="","",IF(V30&gt;=80,4,IF(V30&gt;=75,3.5,IF(V30&gt;=70,3,IF(V30&gt;=65,2.5,IF(V30&gt;=60,2,IF(V30&gt;=55,1.5,IF(V30&gt;=50,1,0)))))))))))</f>
        <v/>
      </c>
      <c r="X30" s="393">
        <f t="shared" si="0"/>
        <v>88</v>
      </c>
      <c r="Y30" s="381" t="str">
        <f t="shared" si="1"/>
        <v/>
      </c>
      <c r="Z30" s="383">
        <f t="shared" si="2"/>
        <v>87</v>
      </c>
      <c r="AA30" s="335" t="str">
        <f t="shared" si="3"/>
        <v/>
      </c>
      <c r="AB30" s="335">
        <f t="shared" si="4"/>
        <v>85</v>
      </c>
      <c r="AC30" s="335" t="str">
        <f t="shared" si="5"/>
        <v/>
      </c>
      <c r="AD30" s="335">
        <f t="shared" si="6"/>
        <v>86</v>
      </c>
      <c r="AE30" s="331" t="str">
        <f t="shared" si="7"/>
        <v/>
      </c>
      <c r="AF30" s="331">
        <f t="shared" si="8"/>
        <v>78</v>
      </c>
      <c r="AG30" s="335" t="str">
        <f t="shared" si="9"/>
        <v/>
      </c>
      <c r="AH30" s="335">
        <f t="shared" si="10"/>
        <v>83</v>
      </c>
      <c r="AI30" s="335" t="str">
        <f t="shared" si="11"/>
        <v/>
      </c>
      <c r="AJ30" s="335">
        <f t="shared" si="12"/>
        <v>70</v>
      </c>
      <c r="AK30" s="335" t="str">
        <f t="shared" si="13"/>
        <v/>
      </c>
      <c r="AL30" s="335">
        <f t="shared" si="14"/>
        <v>90</v>
      </c>
      <c r="AM30" s="335" t="str">
        <f t="shared" si="15"/>
        <v/>
      </c>
      <c r="AN30" s="335" t="e">
        <f>IF(#REF!="","",#REF!)</f>
        <v>#REF!</v>
      </c>
      <c r="AO30" s="331" t="e">
        <f>IF(#REF!="","",#REF!*#REF!)</f>
        <v>#REF!</v>
      </c>
      <c r="AP30" s="384" t="e">
        <f>IF(#REF!="","",#REF!)</f>
        <v>#REF!</v>
      </c>
      <c r="AQ30" s="332" t="e">
        <f>IF(#REF!="","",#REF!*#REF!)</f>
        <v>#REF!</v>
      </c>
      <c r="AR30" s="381" t="str">
        <f>IF($AR$8="","",IF($AR$8="SBMLD",SUM(#REF!,#REF!,#REF!,#REF!,#REF!,#REF!,#REF!,#REF!,#REF!,#REF!),#REF!))</f>
        <v/>
      </c>
      <c r="AS30" s="331" t="str">
        <f>IF($AR$8="","",IF($AR$8="SBMLD",SUM(#REF!,#REF!,#REF!,#REF!,#REF!,#REF!,#REF!,#REF!,#REF!,#REF!)*$AS$9,#REF!*#REF!))</f>
        <v/>
      </c>
      <c r="AT30" s="331" t="str">
        <f>IF($AT$8="","",IF($AT$8="SBMLD",SUM(#REF!,#REF!,#REF!,#REF!,#REF!,#REF!,#REF!,#REF!,#REF!),#REF!))</f>
        <v/>
      </c>
      <c r="AU30" s="331" t="str">
        <f>IF($AT$8="","",IF($AT$8="SBMLD",SUM(#REF!,#REF!,#REF!,#REF!,#REF!,#REF!,#REF!,#REF!,#REF!)*$AU$9,#REF!*#REF!))</f>
        <v/>
      </c>
      <c r="AV30" s="331" t="str">
        <f>IF($AV$8="","",IF($AV$8="SBMLD",SUM(#REF!,#REF!,#REF!,#REF!,#REF!,#REF!,#REF!,#REF!),#REF!))</f>
        <v/>
      </c>
      <c r="AW30" s="331" t="str">
        <f>IF($AV$8="","",IF($AV$8="SBMLD",SUM(#REF!,#REF!,#REF!,#REF!,#REF!,#REF!,#REF!,#REF!)*$AW$9,#REF!*#REF!))</f>
        <v/>
      </c>
      <c r="AX30" s="331" t="str">
        <f>IF($AX$8="","",IF($AX$8="SBMLD",SUM(#REF!,#REF!,#REF!,#REF!,#REF!,#REF!,#REF!),#REF!))</f>
        <v/>
      </c>
      <c r="AY30" s="331" t="str">
        <f>IF($AX$8="","",IF($AX$8="SBMLD",SUM(#REF!,#REF!,#REF!,#REF!,#REF!,#REF!,#REF!)*$AY$9,#REF!*#REF!))</f>
        <v/>
      </c>
      <c r="AZ30" s="331" t="str">
        <f>IF($AZ$8="","",IF($AZ$8="SBMLD",SUM(#REF!,#REF!,#REF!,#REF!,#REF!,#REF!),#REF!))</f>
        <v/>
      </c>
      <c r="BA30" s="331" t="str">
        <f>IF($AZ$8="","",IF($AZ$8="SBMLD",SUM(#REF!,#REF!,#REF!,#REF!,#REF!,#REF!)*$BA$9,#REF!*#REF!))</f>
        <v/>
      </c>
      <c r="BB30" s="384" t="str">
        <f>IF($BB$8="","",IF($BB$8="SBMLD",SUM(#REF!,#REF!,#REF!,#REF!,#REF!),#REF!))</f>
        <v/>
      </c>
      <c r="BC30" s="332" t="str">
        <f>IF($BB$8="","",IF($BB$8="SBMLD",SUM(#REF!,#REF!,#REF!,#REF!,#REF!)*$BC$9,#REF!*#REF!))</f>
        <v/>
      </c>
      <c r="BD30" s="177" t="e">
        <f>#REF!</f>
        <v>#REF!</v>
      </c>
      <c r="BF30" s="560">
        <f t="shared" si="17"/>
        <v>166</v>
      </c>
      <c r="BG30" s="558">
        <f t="shared" si="16"/>
        <v>83</v>
      </c>
      <c r="BH30" s="559">
        <f t="shared" si="22"/>
        <v>4</v>
      </c>
      <c r="BI30" s="559">
        <f t="shared" si="18"/>
        <v>170</v>
      </c>
      <c r="BJ30" s="559">
        <f t="shared" si="23"/>
        <v>85</v>
      </c>
      <c r="BK30" s="559">
        <f t="shared" si="24"/>
        <v>4</v>
      </c>
      <c r="BL30" s="559">
        <f t="shared" si="19"/>
        <v>155</v>
      </c>
      <c r="BM30" s="559">
        <f t="shared" si="25"/>
        <v>77.5</v>
      </c>
      <c r="BN30" s="559">
        <f t="shared" si="26"/>
        <v>3.5</v>
      </c>
      <c r="BO30" s="559">
        <f t="shared" si="20"/>
        <v>168</v>
      </c>
      <c r="BP30" s="559">
        <f t="shared" si="27"/>
        <v>84</v>
      </c>
      <c r="BQ30" s="559">
        <f t="shared" si="28"/>
        <v>4</v>
      </c>
      <c r="BR30" s="559">
        <f t="shared" si="21"/>
        <v>176</v>
      </c>
      <c r="BS30" s="559">
        <f t="shared" si="29"/>
        <v>88</v>
      </c>
      <c r="BT30" s="559">
        <f t="shared" si="30"/>
        <v>4</v>
      </c>
    </row>
    <row r="31" spans="1:72" s="17" customFormat="1" ht="16.5" customHeight="1" x14ac:dyDescent="0.2">
      <c r="A31" s="18">
        <v>22</v>
      </c>
      <c r="B31" s="122" t="str">
        <f>IF('2.ชื่อนักเรียน'!$AG32="","",'2.ชื่อนักเรียน'!$AG32)</f>
        <v/>
      </c>
      <c r="C31" s="26" t="str">
        <f>IF('2.ชื่อนักเรียน'!$AH32="","",'2.ชื่อนักเรียน'!$AH32)</f>
        <v/>
      </c>
      <c r="D31" s="414">
        <v>98</v>
      </c>
      <c r="E31" s="125" t="str">
        <f>IF(D$8="","",IF('2.ชื่อนักเรียน'!$R32="ร","ร",IF('2.ชื่อนักเรียน'!$R32="มส","",IF(D31="","",IF(D31&gt;=80,4,IF(D31&gt;=75,3.5,IF(D31&gt;=70,3,IF(D31&gt;=65,2.5,IF(D31&gt;=60,2,IF(D31&gt;=55,1.5,IF(D31&gt;=50,1,0)))))))))))</f>
        <v/>
      </c>
      <c r="F31" s="416">
        <v>94</v>
      </c>
      <c r="G31" s="125" t="str">
        <f>IF(F$8="","",IF('2.ชื่อนักเรียน'!$R32="ร","ร",IF('2.ชื่อนักเรียน'!$R32="มส","",IF(F31="","",IF(F31&gt;=80,4,IF(F31&gt;=75,3.5,IF(F31&gt;=70,3,IF(F31&gt;=65,2.5,IF(F31&gt;=60,2,IF(F31&gt;=55,1.5,IF(F31&gt;=50,1,0)))))))))))</f>
        <v/>
      </c>
      <c r="H31" s="416">
        <v>92</v>
      </c>
      <c r="I31" s="125" t="str">
        <f>IF(H$8="","",IF('2.ชื่อนักเรียน'!$R32="ร","ร",IF('2.ชื่อนักเรียน'!$R32="มส","",IF(H31="","",IF(H31&gt;=80,4,IF(H31&gt;=75,3.5,IF(H31&gt;=70,3,IF(H31&gt;=65,2.5,IF(H31&gt;=60,2,IF(H31&gt;=55,1.5,IF(H31&gt;=50,1,0)))))))))))</f>
        <v/>
      </c>
      <c r="J31" s="548">
        <v>93</v>
      </c>
      <c r="K31" s="125" t="str">
        <f>IF(J$8="","",IF('2.ชื่อนักเรียน'!$R32="ร","ร",IF('2.ชื่อนักเรียน'!$R32="มส","",IF(J31="","",IF(J31&gt;=80,4,IF(J31&gt;=75,3.5,IF(J31&gt;=70,3,IF(J31&gt;=65,2.5,IF(J31&gt;=60,2,IF(J31&gt;=55,1.5,IF(J31&gt;=50,1,0)))))))))))</f>
        <v/>
      </c>
      <c r="L31" s="416">
        <v>96</v>
      </c>
      <c r="M31" s="204" t="str">
        <f>IF(L$8="","",IF('2.ชื่อนักเรียน'!$R32="ร","ร",IF('2.ชื่อนักเรียน'!$R32="มส","",IF(L31="","",IF(L31&gt;=80,4,IF(L31&gt;=75,3.5,IF(L31&gt;=70,3,IF(L31&gt;=65,2.5,IF(L31&gt;=60,2,IF(L31&gt;=55,1.5,IF(L31&gt;=50,1,0)))))))))))</f>
        <v/>
      </c>
      <c r="N31" s="414">
        <v>96</v>
      </c>
      <c r="O31" s="125" t="str">
        <f>IF(N$8="","",IF('2.ชื่อนักเรียน'!$R32="ร","ร",IF('2.ชื่อนักเรียน'!$R32="มส","",IF(N31="","",IF(N31&gt;=80,4,IF(N31&gt;=75,3.5,IF(N31&gt;=70,3,IF(N31&gt;=65,2.5,IF(N31&gt;=60,2,IF(N31&gt;=55,1.5,IF(N31&gt;=50,1,0)))))))))))</f>
        <v/>
      </c>
      <c r="P31" s="416">
        <v>93</v>
      </c>
      <c r="Q31" s="125" t="str">
        <f>IF(P$8="","",IF('2.ชื่อนักเรียน'!$R32="ร","ร",IF('2.ชื่อนักเรียน'!$R32="มส","",IF(P31="","",IF(P31&gt;=80,4,IF(P31&gt;=75,3.5,IF(P31&gt;=70,3,IF(P31&gt;=65,2.5,IF(P31&gt;=60,2,IF(P31&gt;=55,1.5,IF(P31&gt;=50,1,0)))))))))))</f>
        <v/>
      </c>
      <c r="R31" s="416">
        <v>86</v>
      </c>
      <c r="S31" s="125" t="str">
        <f>IF(R$8="","",IF('2.ชื่อนักเรียน'!$R32="ร","ร",IF('2.ชื่อนักเรียน'!$R32="มส","",IF(R31="","",IF(R31&gt;=80,4,IF(R31&gt;=75,3.5,IF(R31&gt;=70,3,IF(R31&gt;=65,2.5,IF(R31&gt;=60,2,IF(R31&gt;=55,1.5,IF(R31&gt;=50,1,0)))))))))))</f>
        <v/>
      </c>
      <c r="T31" s="548">
        <v>90</v>
      </c>
      <c r="U31" s="125" t="str">
        <f>IF(T$8="","",IF('2.ชื่อนักเรียน'!$R32="ร","ร",IF('2.ชื่อนักเรียน'!$R32="มส","",IF(T31="","",IF(T31&gt;=80,4,IF(T31&gt;=75,3.5,IF(T31&gt;=70,3,IF(T31&gt;=65,2.5,IF(T31&gt;=60,2,IF(T31&gt;=55,1.5,IF(T31&gt;=50,1,0)))))))))))</f>
        <v/>
      </c>
      <c r="V31" s="416">
        <v>97</v>
      </c>
      <c r="W31" s="208" t="str">
        <f>IF(V$8="","",IF('2.ชื่อนักเรียน'!$R32="ร","ร",IF('2.ชื่อนักเรียน'!$R32="มส","",IF(V31="","",IF(V31&gt;=80,4,IF(V31&gt;=75,3.5,IF(V31&gt;=70,3,IF(V31&gt;=65,2.5,IF(V31&gt;=60,2,IF(V31&gt;=55,1.5,IF(V31&gt;=50,1,0)))))))))))</f>
        <v/>
      </c>
      <c r="X31" s="393">
        <f t="shared" si="0"/>
        <v>98</v>
      </c>
      <c r="Y31" s="381" t="str">
        <f t="shared" si="1"/>
        <v/>
      </c>
      <c r="Z31" s="383">
        <f t="shared" si="2"/>
        <v>94</v>
      </c>
      <c r="AA31" s="331" t="str">
        <f t="shared" si="3"/>
        <v/>
      </c>
      <c r="AB31" s="331">
        <f t="shared" si="4"/>
        <v>92</v>
      </c>
      <c r="AC31" s="335" t="str">
        <f t="shared" si="5"/>
        <v/>
      </c>
      <c r="AD31" s="335">
        <f t="shared" si="6"/>
        <v>96</v>
      </c>
      <c r="AE31" s="331" t="str">
        <f t="shared" si="7"/>
        <v/>
      </c>
      <c r="AF31" s="331">
        <f t="shared" si="8"/>
        <v>96</v>
      </c>
      <c r="AG31" s="331" t="str">
        <f t="shared" si="9"/>
        <v/>
      </c>
      <c r="AH31" s="331">
        <f t="shared" si="10"/>
        <v>93</v>
      </c>
      <c r="AI31" s="331" t="str">
        <f t="shared" si="11"/>
        <v/>
      </c>
      <c r="AJ31" s="331">
        <f t="shared" si="12"/>
        <v>86</v>
      </c>
      <c r="AK31" s="335" t="str">
        <f t="shared" si="13"/>
        <v/>
      </c>
      <c r="AL31" s="335">
        <f t="shared" si="14"/>
        <v>97</v>
      </c>
      <c r="AM31" s="335" t="str">
        <f t="shared" si="15"/>
        <v/>
      </c>
      <c r="AN31" s="335" t="e">
        <f>IF(#REF!="","",#REF!)</f>
        <v>#REF!</v>
      </c>
      <c r="AO31" s="331" t="e">
        <f>IF(#REF!="","",#REF!*#REF!)</f>
        <v>#REF!</v>
      </c>
      <c r="AP31" s="384" t="e">
        <f>IF(#REF!="","",#REF!)</f>
        <v>#REF!</v>
      </c>
      <c r="AQ31" s="332" t="e">
        <f>IF(#REF!="","",#REF!*#REF!)</f>
        <v>#REF!</v>
      </c>
      <c r="AR31" s="381" t="str">
        <f>IF($AR$8="","",IF($AR$8="SBMLD",SUM(#REF!,#REF!,#REF!,#REF!,#REF!,#REF!,#REF!,#REF!,#REF!,#REF!),#REF!))</f>
        <v/>
      </c>
      <c r="AS31" s="331" t="str">
        <f>IF($AR$8="","",IF($AR$8="SBMLD",SUM(#REF!,#REF!,#REF!,#REF!,#REF!,#REF!,#REF!,#REF!,#REF!,#REF!)*$AS$9,#REF!*#REF!))</f>
        <v/>
      </c>
      <c r="AT31" s="331" t="str">
        <f>IF($AT$8="","",IF($AT$8="SBMLD",SUM(#REF!,#REF!,#REF!,#REF!,#REF!,#REF!,#REF!,#REF!,#REF!),#REF!))</f>
        <v/>
      </c>
      <c r="AU31" s="331" t="str">
        <f>IF($AT$8="","",IF($AT$8="SBMLD",SUM(#REF!,#REF!,#REF!,#REF!,#REF!,#REF!,#REF!,#REF!,#REF!)*$AU$9,#REF!*#REF!))</f>
        <v/>
      </c>
      <c r="AV31" s="331" t="str">
        <f>IF($AV$8="","",IF($AV$8="SBMLD",SUM(#REF!,#REF!,#REF!,#REF!,#REF!,#REF!,#REF!,#REF!),#REF!))</f>
        <v/>
      </c>
      <c r="AW31" s="331" t="str">
        <f>IF($AV$8="","",IF($AV$8="SBMLD",SUM(#REF!,#REF!,#REF!,#REF!,#REF!,#REF!,#REF!,#REF!)*$AW$9,#REF!*#REF!))</f>
        <v/>
      </c>
      <c r="AX31" s="331" t="str">
        <f>IF($AX$8="","",IF($AX$8="SBMLD",SUM(#REF!,#REF!,#REF!,#REF!,#REF!,#REF!,#REF!),#REF!))</f>
        <v/>
      </c>
      <c r="AY31" s="331" t="str">
        <f>IF($AX$8="","",IF($AX$8="SBMLD",SUM(#REF!,#REF!,#REF!,#REF!,#REF!,#REF!,#REF!)*$AY$9,#REF!*#REF!))</f>
        <v/>
      </c>
      <c r="AZ31" s="331" t="str">
        <f>IF($AZ$8="","",IF($AZ$8="SBMLD",SUM(#REF!,#REF!,#REF!,#REF!,#REF!,#REF!),#REF!))</f>
        <v/>
      </c>
      <c r="BA31" s="331" t="str">
        <f>IF($AZ$8="","",IF($AZ$8="SBMLD",SUM(#REF!,#REF!,#REF!,#REF!,#REF!,#REF!)*$BA$9,#REF!*#REF!))</f>
        <v/>
      </c>
      <c r="BB31" s="384" t="str">
        <f>IF($BB$8="","",IF($BB$8="SBMLD",SUM(#REF!,#REF!,#REF!,#REF!,#REF!),#REF!))</f>
        <v/>
      </c>
      <c r="BC31" s="332" t="str">
        <f>IF($BB$8="","",IF($BB$8="SBMLD",SUM(#REF!,#REF!,#REF!,#REF!,#REF!)*$BC$9,#REF!*#REF!))</f>
        <v/>
      </c>
      <c r="BD31" s="177" t="e">
        <f>#REF!</f>
        <v>#REF!</v>
      </c>
      <c r="BF31" s="560">
        <f t="shared" si="17"/>
        <v>194</v>
      </c>
      <c r="BG31" s="558">
        <f t="shared" si="16"/>
        <v>97</v>
      </c>
      <c r="BH31" s="559">
        <f t="shared" si="22"/>
        <v>4</v>
      </c>
      <c r="BI31" s="559">
        <f t="shared" si="18"/>
        <v>187</v>
      </c>
      <c r="BJ31" s="559">
        <f t="shared" si="23"/>
        <v>93.5</v>
      </c>
      <c r="BK31" s="559">
        <f t="shared" si="24"/>
        <v>4</v>
      </c>
      <c r="BL31" s="559">
        <f t="shared" si="19"/>
        <v>178</v>
      </c>
      <c r="BM31" s="559">
        <f t="shared" si="25"/>
        <v>89</v>
      </c>
      <c r="BN31" s="559">
        <f t="shared" si="26"/>
        <v>4</v>
      </c>
      <c r="BO31" s="559">
        <f t="shared" si="20"/>
        <v>183</v>
      </c>
      <c r="BP31" s="559">
        <f t="shared" si="27"/>
        <v>91.5</v>
      </c>
      <c r="BQ31" s="559">
        <f t="shared" si="28"/>
        <v>4</v>
      </c>
      <c r="BR31" s="559">
        <f t="shared" si="21"/>
        <v>193</v>
      </c>
      <c r="BS31" s="559">
        <f t="shared" si="29"/>
        <v>96.5</v>
      </c>
      <c r="BT31" s="559">
        <f t="shared" si="30"/>
        <v>4</v>
      </c>
    </row>
    <row r="32" spans="1:72" s="17" customFormat="1" ht="16.5" customHeight="1" x14ac:dyDescent="0.2">
      <c r="A32" s="18">
        <v>23</v>
      </c>
      <c r="B32" s="122" t="str">
        <f>IF('2.ชื่อนักเรียน'!$AG33="","",'2.ชื่อนักเรียน'!$AG33)</f>
        <v/>
      </c>
      <c r="C32" s="26" t="str">
        <f>IF('2.ชื่อนักเรียน'!$AH33="","",'2.ชื่อนักเรียน'!$AH33)</f>
        <v/>
      </c>
      <c r="D32" s="414">
        <v>94</v>
      </c>
      <c r="E32" s="125" t="str">
        <f>IF(D$8="","",IF('2.ชื่อนักเรียน'!$R33="ร","ร",IF('2.ชื่อนักเรียน'!$R33="มส","",IF(D32="","",IF(D32&gt;=80,4,IF(D32&gt;=75,3.5,IF(D32&gt;=70,3,IF(D32&gt;=65,2.5,IF(D32&gt;=60,2,IF(D32&gt;=55,1.5,IF(D32&gt;=50,1,0)))))))))))</f>
        <v/>
      </c>
      <c r="F32" s="416">
        <v>95</v>
      </c>
      <c r="G32" s="125" t="str">
        <f>IF(F$8="","",IF('2.ชื่อนักเรียน'!$R33="ร","ร",IF('2.ชื่อนักเรียน'!$R33="มส","",IF(F32="","",IF(F32&gt;=80,4,IF(F32&gt;=75,3.5,IF(F32&gt;=70,3,IF(F32&gt;=65,2.5,IF(F32&gt;=60,2,IF(F32&gt;=55,1.5,IF(F32&gt;=50,1,0)))))))))))</f>
        <v/>
      </c>
      <c r="H32" s="416">
        <v>91</v>
      </c>
      <c r="I32" s="125" t="str">
        <f>IF(H$8="","",IF('2.ชื่อนักเรียน'!$R33="ร","ร",IF('2.ชื่อนักเรียน'!$R33="มส","",IF(H32="","",IF(H32&gt;=80,4,IF(H32&gt;=75,3.5,IF(H32&gt;=70,3,IF(H32&gt;=65,2.5,IF(H32&gt;=60,2,IF(H32&gt;=55,1.5,IF(H32&gt;=50,1,0)))))))))))</f>
        <v/>
      </c>
      <c r="J32" s="548">
        <v>73</v>
      </c>
      <c r="K32" s="125" t="str">
        <f>IF(J$8="","",IF('2.ชื่อนักเรียน'!$R33="ร","ร",IF('2.ชื่อนักเรียน'!$R33="มส","",IF(J32="","",IF(J32&gt;=80,4,IF(J32&gt;=75,3.5,IF(J32&gt;=70,3,IF(J32&gt;=65,2.5,IF(J32&gt;=60,2,IF(J32&gt;=55,1.5,IF(J32&gt;=50,1,0)))))))))))</f>
        <v/>
      </c>
      <c r="L32" s="416">
        <v>86</v>
      </c>
      <c r="M32" s="204" t="str">
        <f>IF(L$8="","",IF('2.ชื่อนักเรียน'!$R33="ร","ร",IF('2.ชื่อนักเรียน'!$R33="มส","",IF(L32="","",IF(L32&gt;=80,4,IF(L32&gt;=75,3.5,IF(L32&gt;=70,3,IF(L32&gt;=65,2.5,IF(L32&gt;=60,2,IF(L32&gt;=55,1.5,IF(L32&gt;=50,1,0)))))))))))</f>
        <v/>
      </c>
      <c r="N32" s="414">
        <v>77</v>
      </c>
      <c r="O32" s="125" t="str">
        <f>IF(N$8="","",IF('2.ชื่อนักเรียน'!$R33="ร","ร",IF('2.ชื่อนักเรียน'!$R33="มส","",IF(N32="","",IF(N32&gt;=80,4,IF(N32&gt;=75,3.5,IF(N32&gt;=70,3,IF(N32&gt;=65,2.5,IF(N32&gt;=60,2,IF(N32&gt;=55,1.5,IF(N32&gt;=50,1,0)))))))))))</f>
        <v/>
      </c>
      <c r="P32" s="416">
        <v>89</v>
      </c>
      <c r="Q32" s="125" t="str">
        <f>IF(P$8="","",IF('2.ชื่อนักเรียน'!$R33="ร","ร",IF('2.ชื่อนักเรียน'!$R33="มส","",IF(P32="","",IF(P32&gt;=80,4,IF(P32&gt;=75,3.5,IF(P32&gt;=70,3,IF(P32&gt;=65,2.5,IF(P32&gt;=60,2,IF(P32&gt;=55,1.5,IF(P32&gt;=50,1,0)))))))))))</f>
        <v/>
      </c>
      <c r="R32" s="416">
        <v>80</v>
      </c>
      <c r="S32" s="125" t="str">
        <f>IF(R$8="","",IF('2.ชื่อนักเรียน'!$R33="ร","ร",IF('2.ชื่อนักเรียน'!$R33="มส","",IF(R32="","",IF(R32&gt;=80,4,IF(R32&gt;=75,3.5,IF(R32&gt;=70,3,IF(R32&gt;=65,2.5,IF(R32&gt;=60,2,IF(R32&gt;=55,1.5,IF(R32&gt;=50,1,0)))))))))))</f>
        <v/>
      </c>
      <c r="T32" s="548">
        <v>80</v>
      </c>
      <c r="U32" s="125" t="str">
        <f>IF(T$8="","",IF('2.ชื่อนักเรียน'!$R33="ร","ร",IF('2.ชื่อนักเรียน'!$R33="มส","",IF(T32="","",IF(T32&gt;=80,4,IF(T32&gt;=75,3.5,IF(T32&gt;=70,3,IF(T32&gt;=65,2.5,IF(T32&gt;=60,2,IF(T32&gt;=55,1.5,IF(T32&gt;=50,1,0)))))))))))</f>
        <v/>
      </c>
      <c r="V32" s="416">
        <v>96</v>
      </c>
      <c r="W32" s="208" t="str">
        <f>IF(V$8="","",IF('2.ชื่อนักเรียน'!$R33="ร","ร",IF('2.ชื่อนักเรียน'!$R33="มส","",IF(V32="","",IF(V32&gt;=80,4,IF(V32&gt;=75,3.5,IF(V32&gt;=70,3,IF(V32&gt;=65,2.5,IF(V32&gt;=60,2,IF(V32&gt;=55,1.5,IF(V32&gt;=50,1,0)))))))))))</f>
        <v/>
      </c>
      <c r="X32" s="393">
        <f t="shared" si="0"/>
        <v>94</v>
      </c>
      <c r="Y32" s="381" t="str">
        <f t="shared" si="1"/>
        <v/>
      </c>
      <c r="Z32" s="383">
        <f t="shared" si="2"/>
        <v>95</v>
      </c>
      <c r="AA32" s="335" t="str">
        <f t="shared" si="3"/>
        <v/>
      </c>
      <c r="AB32" s="335">
        <f t="shared" si="4"/>
        <v>91</v>
      </c>
      <c r="AC32" s="335" t="str">
        <f t="shared" si="5"/>
        <v/>
      </c>
      <c r="AD32" s="335">
        <f t="shared" si="6"/>
        <v>86</v>
      </c>
      <c r="AE32" s="331" t="str">
        <f t="shared" si="7"/>
        <v/>
      </c>
      <c r="AF32" s="331">
        <f t="shared" si="8"/>
        <v>77</v>
      </c>
      <c r="AG32" s="331" t="str">
        <f t="shared" si="9"/>
        <v/>
      </c>
      <c r="AH32" s="331">
        <f t="shared" si="10"/>
        <v>89</v>
      </c>
      <c r="AI32" s="331" t="str">
        <f t="shared" si="11"/>
        <v/>
      </c>
      <c r="AJ32" s="331">
        <f t="shared" si="12"/>
        <v>80</v>
      </c>
      <c r="AK32" s="335" t="str">
        <f t="shared" si="13"/>
        <v/>
      </c>
      <c r="AL32" s="335">
        <f t="shared" si="14"/>
        <v>96</v>
      </c>
      <c r="AM32" s="335" t="str">
        <f t="shared" si="15"/>
        <v/>
      </c>
      <c r="AN32" s="335" t="e">
        <f>IF(#REF!="","",#REF!)</f>
        <v>#REF!</v>
      </c>
      <c r="AO32" s="331" t="e">
        <f>IF(#REF!="","",#REF!*#REF!)</f>
        <v>#REF!</v>
      </c>
      <c r="AP32" s="384" t="e">
        <f>IF(#REF!="","",#REF!)</f>
        <v>#REF!</v>
      </c>
      <c r="AQ32" s="332" t="e">
        <f>IF(#REF!="","",#REF!*#REF!)</f>
        <v>#REF!</v>
      </c>
      <c r="AR32" s="381" t="str">
        <f>IF($AR$8="","",IF($AR$8="SBMLD",SUM(#REF!,#REF!,#REF!,#REF!,#REF!,#REF!,#REF!,#REF!,#REF!,#REF!),#REF!))</f>
        <v/>
      </c>
      <c r="AS32" s="331" t="str">
        <f>IF($AR$8="","",IF($AR$8="SBMLD",SUM(#REF!,#REF!,#REF!,#REF!,#REF!,#REF!,#REF!,#REF!,#REF!,#REF!)*$AS$9,#REF!*#REF!))</f>
        <v/>
      </c>
      <c r="AT32" s="331" t="str">
        <f>IF($AT$8="","",IF($AT$8="SBMLD",SUM(#REF!,#REF!,#REF!,#REF!,#REF!,#REF!,#REF!,#REF!,#REF!),#REF!))</f>
        <v/>
      </c>
      <c r="AU32" s="331" t="str">
        <f>IF($AT$8="","",IF($AT$8="SBMLD",SUM(#REF!,#REF!,#REF!,#REF!,#REF!,#REF!,#REF!,#REF!,#REF!)*$AU$9,#REF!*#REF!))</f>
        <v/>
      </c>
      <c r="AV32" s="331" t="str">
        <f>IF($AV$8="","",IF($AV$8="SBMLD",SUM(#REF!,#REF!,#REF!,#REF!,#REF!,#REF!,#REF!,#REF!),#REF!))</f>
        <v/>
      </c>
      <c r="AW32" s="331" t="str">
        <f>IF($AV$8="","",IF($AV$8="SBMLD",SUM(#REF!,#REF!,#REF!,#REF!,#REF!,#REF!,#REF!,#REF!)*$AW$9,#REF!*#REF!))</f>
        <v/>
      </c>
      <c r="AX32" s="331" t="str">
        <f>IF($AX$8="","",IF($AX$8="SBMLD",SUM(#REF!,#REF!,#REF!,#REF!,#REF!,#REF!,#REF!),#REF!))</f>
        <v/>
      </c>
      <c r="AY32" s="331" t="str">
        <f>IF($AX$8="","",IF($AX$8="SBMLD",SUM(#REF!,#REF!,#REF!,#REF!,#REF!,#REF!,#REF!)*$AY$9,#REF!*#REF!))</f>
        <v/>
      </c>
      <c r="AZ32" s="331" t="str">
        <f>IF($AZ$8="","",IF($AZ$8="SBMLD",SUM(#REF!,#REF!,#REF!,#REF!,#REF!,#REF!),#REF!))</f>
        <v/>
      </c>
      <c r="BA32" s="331" t="str">
        <f>IF($AZ$8="","",IF($AZ$8="SBMLD",SUM(#REF!,#REF!,#REF!,#REF!,#REF!,#REF!)*$BA$9,#REF!*#REF!))</f>
        <v/>
      </c>
      <c r="BB32" s="384" t="str">
        <f>IF($BB$8="","",IF($BB$8="SBMLD",SUM(#REF!,#REF!,#REF!,#REF!,#REF!),#REF!))</f>
        <v/>
      </c>
      <c r="BC32" s="332" t="str">
        <f>IF($BB$8="","",IF($BB$8="SBMLD",SUM(#REF!,#REF!,#REF!,#REF!,#REF!)*$BC$9,#REF!*#REF!))</f>
        <v/>
      </c>
      <c r="BD32" s="177" t="e">
        <f>#REF!</f>
        <v>#REF!</v>
      </c>
      <c r="BF32" s="560">
        <f t="shared" si="17"/>
        <v>171</v>
      </c>
      <c r="BG32" s="558">
        <f t="shared" si="16"/>
        <v>85.5</v>
      </c>
      <c r="BH32" s="559">
        <f t="shared" si="22"/>
        <v>4</v>
      </c>
      <c r="BI32" s="559">
        <f t="shared" si="18"/>
        <v>184</v>
      </c>
      <c r="BJ32" s="559">
        <f t="shared" si="23"/>
        <v>92</v>
      </c>
      <c r="BK32" s="559">
        <f t="shared" si="24"/>
        <v>4</v>
      </c>
      <c r="BL32" s="559">
        <f t="shared" si="19"/>
        <v>171</v>
      </c>
      <c r="BM32" s="559">
        <f t="shared" si="25"/>
        <v>85.5</v>
      </c>
      <c r="BN32" s="559">
        <f t="shared" si="26"/>
        <v>4</v>
      </c>
      <c r="BO32" s="559">
        <f t="shared" si="20"/>
        <v>153</v>
      </c>
      <c r="BP32" s="559">
        <f t="shared" si="27"/>
        <v>76.5</v>
      </c>
      <c r="BQ32" s="559">
        <f t="shared" si="28"/>
        <v>3.5</v>
      </c>
      <c r="BR32" s="559">
        <f t="shared" si="21"/>
        <v>182</v>
      </c>
      <c r="BS32" s="559">
        <f t="shared" si="29"/>
        <v>91</v>
      </c>
      <c r="BT32" s="559">
        <f t="shared" si="30"/>
        <v>4</v>
      </c>
    </row>
    <row r="33" spans="1:72" s="17" customFormat="1" ht="16.5" customHeight="1" x14ac:dyDescent="0.2">
      <c r="A33" s="18">
        <v>24</v>
      </c>
      <c r="B33" s="122" t="str">
        <f>IF('2.ชื่อนักเรียน'!$AG34="","",'2.ชื่อนักเรียน'!$AG34)</f>
        <v/>
      </c>
      <c r="C33" s="26" t="str">
        <f>IF('2.ชื่อนักเรียน'!$AH34="","",'2.ชื่อนักเรียน'!$AH34)</f>
        <v/>
      </c>
      <c r="D33" s="414">
        <v>80</v>
      </c>
      <c r="E33" s="125" t="str">
        <f>IF(D$8="","",IF('2.ชื่อนักเรียน'!$R34="ร","ร",IF('2.ชื่อนักเรียน'!$R34="มส","",IF(D33="","",IF(D33&gt;=80,4,IF(D33&gt;=75,3.5,IF(D33&gt;=70,3,IF(D33&gt;=65,2.5,IF(D33&gt;=60,2,IF(D33&gt;=55,1.5,IF(D33&gt;=50,1,0)))))))))))</f>
        <v/>
      </c>
      <c r="F33" s="416">
        <v>79</v>
      </c>
      <c r="G33" s="125" t="str">
        <f>IF(F$8="","",IF('2.ชื่อนักเรียน'!$R34="ร","ร",IF('2.ชื่อนักเรียน'!$R34="มส","",IF(F33="","",IF(F33&gt;=80,4,IF(F33&gt;=75,3.5,IF(F33&gt;=70,3,IF(F33&gt;=65,2.5,IF(F33&gt;=60,2,IF(F33&gt;=55,1.5,IF(F33&gt;=50,1,0)))))))))))</f>
        <v/>
      </c>
      <c r="H33" s="416">
        <v>83</v>
      </c>
      <c r="I33" s="125" t="str">
        <f>IF(H$8="","",IF('2.ชื่อนักเรียน'!$R34="ร","ร",IF('2.ชื่อนักเรียน'!$R34="มส","",IF(H33="","",IF(H33&gt;=80,4,IF(H33&gt;=75,3.5,IF(H33&gt;=70,3,IF(H33&gt;=65,2.5,IF(H33&gt;=60,2,IF(H33&gt;=55,1.5,IF(H33&gt;=50,1,0)))))))))))</f>
        <v/>
      </c>
      <c r="J33" s="548">
        <v>76</v>
      </c>
      <c r="K33" s="125" t="str">
        <f>IF(J$8="","",IF('2.ชื่อนักเรียน'!$R34="ร","ร",IF('2.ชื่อนักเรียน'!$R34="มส","",IF(J33="","",IF(J33&gt;=80,4,IF(J33&gt;=75,3.5,IF(J33&gt;=70,3,IF(J33&gt;=65,2.5,IF(J33&gt;=60,2,IF(J33&gt;=55,1.5,IF(J33&gt;=50,1,0)))))))))))</f>
        <v/>
      </c>
      <c r="L33" s="416">
        <v>78</v>
      </c>
      <c r="M33" s="204" t="str">
        <f>IF(L$8="","",IF('2.ชื่อนักเรียน'!$R34="ร","ร",IF('2.ชื่อนักเรียน'!$R34="มส","",IF(L33="","",IF(L33&gt;=80,4,IF(L33&gt;=75,3.5,IF(L33&gt;=70,3,IF(L33&gt;=65,2.5,IF(L33&gt;=60,2,IF(L33&gt;=55,1.5,IF(L33&gt;=50,1,0)))))))))))</f>
        <v/>
      </c>
      <c r="N33" s="414">
        <v>83</v>
      </c>
      <c r="O33" s="125" t="str">
        <f>IF(N$8="","",IF('2.ชื่อนักเรียน'!$R34="ร","ร",IF('2.ชื่อนักเรียน'!$R34="มส","",IF(N33="","",IF(N33&gt;=80,4,IF(N33&gt;=75,3.5,IF(N33&gt;=70,3,IF(N33&gt;=65,2.5,IF(N33&gt;=60,2,IF(N33&gt;=55,1.5,IF(N33&gt;=50,1,0)))))))))))</f>
        <v/>
      </c>
      <c r="P33" s="416">
        <v>81</v>
      </c>
      <c r="Q33" s="125" t="str">
        <f>IF(P$8="","",IF('2.ชื่อนักเรียน'!$R34="ร","ร",IF('2.ชื่อนักเรียน'!$R34="มส","",IF(P33="","",IF(P33&gt;=80,4,IF(P33&gt;=75,3.5,IF(P33&gt;=70,3,IF(P33&gt;=65,2.5,IF(P33&gt;=60,2,IF(P33&gt;=55,1.5,IF(P33&gt;=50,1,0)))))))))))</f>
        <v/>
      </c>
      <c r="R33" s="416">
        <v>80</v>
      </c>
      <c r="S33" s="125" t="str">
        <f>IF(R$8="","",IF('2.ชื่อนักเรียน'!$R34="ร","ร",IF('2.ชื่อนักเรียน'!$R34="มส","",IF(R33="","",IF(R33&gt;=80,4,IF(R33&gt;=75,3.5,IF(R33&gt;=70,3,IF(R33&gt;=65,2.5,IF(R33&gt;=60,2,IF(R33&gt;=55,1.5,IF(R33&gt;=50,1,0)))))))))))</f>
        <v/>
      </c>
      <c r="T33" s="548">
        <v>73</v>
      </c>
      <c r="U33" s="125" t="str">
        <f>IF(T$8="","",IF('2.ชื่อนักเรียน'!$R34="ร","ร",IF('2.ชื่อนักเรียน'!$R34="มส","",IF(T33="","",IF(T33&gt;=80,4,IF(T33&gt;=75,3.5,IF(T33&gt;=70,3,IF(T33&gt;=65,2.5,IF(T33&gt;=60,2,IF(T33&gt;=55,1.5,IF(T33&gt;=50,1,0)))))))))))</f>
        <v/>
      </c>
      <c r="V33" s="416">
        <v>93</v>
      </c>
      <c r="W33" s="208" t="str">
        <f>IF(V$8="","",IF('2.ชื่อนักเรียน'!$R34="ร","ร",IF('2.ชื่อนักเรียน'!$R34="มส","",IF(V33="","",IF(V33&gt;=80,4,IF(V33&gt;=75,3.5,IF(V33&gt;=70,3,IF(V33&gt;=65,2.5,IF(V33&gt;=60,2,IF(V33&gt;=55,1.5,IF(V33&gt;=50,1,0)))))))))))</f>
        <v/>
      </c>
      <c r="X33" s="393">
        <f t="shared" si="0"/>
        <v>80</v>
      </c>
      <c r="Y33" s="381" t="str">
        <f t="shared" si="1"/>
        <v/>
      </c>
      <c r="Z33" s="383">
        <f t="shared" si="2"/>
        <v>79</v>
      </c>
      <c r="AA33" s="335" t="str">
        <f t="shared" si="3"/>
        <v/>
      </c>
      <c r="AB33" s="335">
        <f t="shared" si="4"/>
        <v>83</v>
      </c>
      <c r="AC33" s="335" t="str">
        <f t="shared" si="5"/>
        <v/>
      </c>
      <c r="AD33" s="335">
        <f t="shared" si="6"/>
        <v>78</v>
      </c>
      <c r="AE33" s="331" t="str">
        <f t="shared" si="7"/>
        <v/>
      </c>
      <c r="AF33" s="331">
        <f t="shared" si="8"/>
        <v>83</v>
      </c>
      <c r="AG33" s="335" t="str">
        <f t="shared" si="9"/>
        <v/>
      </c>
      <c r="AH33" s="335">
        <f t="shared" si="10"/>
        <v>81</v>
      </c>
      <c r="AI33" s="335" t="str">
        <f t="shared" si="11"/>
        <v/>
      </c>
      <c r="AJ33" s="335">
        <f t="shared" si="12"/>
        <v>80</v>
      </c>
      <c r="AK33" s="335" t="str">
        <f t="shared" si="13"/>
        <v/>
      </c>
      <c r="AL33" s="335">
        <f t="shared" si="14"/>
        <v>93</v>
      </c>
      <c r="AM33" s="335" t="str">
        <f t="shared" si="15"/>
        <v/>
      </c>
      <c r="AN33" s="335" t="e">
        <f>IF(#REF!="","",#REF!)</f>
        <v>#REF!</v>
      </c>
      <c r="AO33" s="331" t="e">
        <f>IF(#REF!="","",#REF!*#REF!)</f>
        <v>#REF!</v>
      </c>
      <c r="AP33" s="384" t="e">
        <f>IF(#REF!="","",#REF!)</f>
        <v>#REF!</v>
      </c>
      <c r="AQ33" s="332" t="e">
        <f>IF(#REF!="","",#REF!*#REF!)</f>
        <v>#REF!</v>
      </c>
      <c r="AR33" s="381" t="str">
        <f>IF($AR$8="","",IF($AR$8="SBMLD",SUM(#REF!,#REF!,#REF!,#REF!,#REF!,#REF!,#REF!,#REF!,#REF!,#REF!),#REF!))</f>
        <v/>
      </c>
      <c r="AS33" s="331" t="str">
        <f>IF($AR$8="","",IF($AR$8="SBMLD",SUM(#REF!,#REF!,#REF!,#REF!,#REF!,#REF!,#REF!,#REF!,#REF!,#REF!)*$AS$9,#REF!*#REF!))</f>
        <v/>
      </c>
      <c r="AT33" s="331" t="str">
        <f>IF($AT$8="","",IF($AT$8="SBMLD",SUM(#REF!,#REF!,#REF!,#REF!,#REF!,#REF!,#REF!,#REF!,#REF!),#REF!))</f>
        <v/>
      </c>
      <c r="AU33" s="331" t="str">
        <f>IF($AT$8="","",IF($AT$8="SBMLD",SUM(#REF!,#REF!,#REF!,#REF!,#REF!,#REF!,#REF!,#REF!,#REF!)*$AU$9,#REF!*#REF!))</f>
        <v/>
      </c>
      <c r="AV33" s="331" t="str">
        <f>IF($AV$8="","",IF($AV$8="SBMLD",SUM(#REF!,#REF!,#REF!,#REF!,#REF!,#REF!,#REF!,#REF!),#REF!))</f>
        <v/>
      </c>
      <c r="AW33" s="331" t="str">
        <f>IF($AV$8="","",IF($AV$8="SBMLD",SUM(#REF!,#REF!,#REF!,#REF!,#REF!,#REF!,#REF!,#REF!)*$AW$9,#REF!*#REF!))</f>
        <v/>
      </c>
      <c r="AX33" s="331" t="str">
        <f>IF($AX$8="","",IF($AX$8="SBMLD",SUM(#REF!,#REF!,#REF!,#REF!,#REF!,#REF!,#REF!),#REF!))</f>
        <v/>
      </c>
      <c r="AY33" s="331" t="str">
        <f>IF($AX$8="","",IF($AX$8="SBMLD",SUM(#REF!,#REF!,#REF!,#REF!,#REF!,#REF!,#REF!)*$AY$9,#REF!*#REF!))</f>
        <v/>
      </c>
      <c r="AZ33" s="331" t="str">
        <f>IF($AZ$8="","",IF($AZ$8="SBMLD",SUM(#REF!,#REF!,#REF!,#REF!,#REF!,#REF!),#REF!))</f>
        <v/>
      </c>
      <c r="BA33" s="331" t="str">
        <f>IF($AZ$8="","",IF($AZ$8="SBMLD",SUM(#REF!,#REF!,#REF!,#REF!,#REF!,#REF!)*$BA$9,#REF!*#REF!))</f>
        <v/>
      </c>
      <c r="BB33" s="384" t="str">
        <f>IF($BB$8="","",IF($BB$8="SBMLD",SUM(#REF!,#REF!,#REF!,#REF!,#REF!),#REF!))</f>
        <v/>
      </c>
      <c r="BC33" s="332" t="str">
        <f>IF($BB$8="","",IF($BB$8="SBMLD",SUM(#REF!,#REF!,#REF!,#REF!,#REF!)*$BC$9,#REF!*#REF!))</f>
        <v/>
      </c>
      <c r="BD33" s="177" t="e">
        <f>#REF!</f>
        <v>#REF!</v>
      </c>
      <c r="BF33" s="560">
        <f t="shared" si="17"/>
        <v>163</v>
      </c>
      <c r="BG33" s="558">
        <f t="shared" si="16"/>
        <v>81.5</v>
      </c>
      <c r="BH33" s="559">
        <f t="shared" si="22"/>
        <v>4</v>
      </c>
      <c r="BI33" s="559">
        <f t="shared" si="18"/>
        <v>160</v>
      </c>
      <c r="BJ33" s="559">
        <f t="shared" si="23"/>
        <v>80</v>
      </c>
      <c r="BK33" s="559">
        <f t="shared" si="24"/>
        <v>4</v>
      </c>
      <c r="BL33" s="559">
        <f t="shared" si="19"/>
        <v>163</v>
      </c>
      <c r="BM33" s="559">
        <f t="shared" si="25"/>
        <v>81.5</v>
      </c>
      <c r="BN33" s="559">
        <f t="shared" si="26"/>
        <v>4</v>
      </c>
      <c r="BO33" s="559">
        <f t="shared" si="20"/>
        <v>149</v>
      </c>
      <c r="BP33" s="559">
        <f t="shared" si="27"/>
        <v>74.5</v>
      </c>
      <c r="BQ33" s="559">
        <f t="shared" si="28"/>
        <v>3</v>
      </c>
      <c r="BR33" s="559">
        <f t="shared" si="21"/>
        <v>171</v>
      </c>
      <c r="BS33" s="559">
        <f t="shared" si="29"/>
        <v>85.5</v>
      </c>
      <c r="BT33" s="559">
        <f t="shared" si="30"/>
        <v>4</v>
      </c>
    </row>
    <row r="34" spans="1:72" s="17" customFormat="1" ht="16.5" customHeight="1" x14ac:dyDescent="0.2">
      <c r="A34" s="18">
        <v>25</v>
      </c>
      <c r="B34" s="122" t="str">
        <f>IF('2.ชื่อนักเรียน'!$AG35="","",'2.ชื่อนักเรียน'!$AG35)</f>
        <v/>
      </c>
      <c r="C34" s="26" t="str">
        <f>IF('2.ชื่อนักเรียน'!$AH35="","",'2.ชื่อนักเรียน'!$AH35)</f>
        <v/>
      </c>
      <c r="D34" s="414">
        <v>83</v>
      </c>
      <c r="E34" s="125" t="str">
        <f>IF(D$8="","",IF('2.ชื่อนักเรียน'!$R35="ร","ร",IF('2.ชื่อนักเรียน'!$R35="มส","",IF(D34="","",IF(D34&gt;=80,4,IF(D34&gt;=75,3.5,IF(D34&gt;=70,3,IF(D34&gt;=65,2.5,IF(D34&gt;=60,2,IF(D34&gt;=55,1.5,IF(D34&gt;=50,1,0)))))))))))</f>
        <v/>
      </c>
      <c r="F34" s="416">
        <v>76</v>
      </c>
      <c r="G34" s="125" t="str">
        <f>IF(F$8="","",IF('2.ชื่อนักเรียน'!$R35="ร","ร",IF('2.ชื่อนักเรียน'!$R35="มส","",IF(F34="","",IF(F34&gt;=80,4,IF(F34&gt;=75,3.5,IF(F34&gt;=70,3,IF(F34&gt;=65,2.5,IF(F34&gt;=60,2,IF(F34&gt;=55,1.5,IF(F34&gt;=50,1,0)))))))))))</f>
        <v/>
      </c>
      <c r="H34" s="416">
        <v>73</v>
      </c>
      <c r="I34" s="125" t="str">
        <f>IF(H$8="","",IF('2.ชื่อนักเรียน'!$R35="ร","ร",IF('2.ชื่อนักเรียน'!$R35="มส","",IF(H34="","",IF(H34&gt;=80,4,IF(H34&gt;=75,3.5,IF(H34&gt;=70,3,IF(H34&gt;=65,2.5,IF(H34&gt;=60,2,IF(H34&gt;=55,1.5,IF(H34&gt;=50,1,0)))))))))))</f>
        <v/>
      </c>
      <c r="J34" s="548">
        <v>75</v>
      </c>
      <c r="K34" s="125" t="str">
        <f>IF(J$8="","",IF('2.ชื่อนักเรียน'!$R35="ร","ร",IF('2.ชื่อนักเรียน'!$R35="มส","",IF(J34="","",IF(J34&gt;=80,4,IF(J34&gt;=75,3.5,IF(J34&gt;=70,3,IF(J34&gt;=65,2.5,IF(J34&gt;=60,2,IF(J34&gt;=55,1.5,IF(J34&gt;=50,1,0)))))))))))</f>
        <v/>
      </c>
      <c r="L34" s="416">
        <v>66</v>
      </c>
      <c r="M34" s="204" t="str">
        <f>IF(L$8="","",IF('2.ชื่อนักเรียน'!$R35="ร","ร",IF('2.ชื่อนักเรียน'!$R35="มส","",IF(L34="","",IF(L34&gt;=80,4,IF(L34&gt;=75,3.5,IF(L34&gt;=70,3,IF(L34&gt;=65,2.5,IF(L34&gt;=60,2,IF(L34&gt;=55,1.5,IF(L34&gt;=50,1,0)))))))))))</f>
        <v/>
      </c>
      <c r="N34" s="414">
        <v>56</v>
      </c>
      <c r="O34" s="125" t="str">
        <f>IF(N$8="","",IF('2.ชื่อนักเรียน'!$R35="ร","ร",IF('2.ชื่อนักเรียน'!$R35="มส","",IF(N34="","",IF(N34&gt;=80,4,IF(N34&gt;=75,3.5,IF(N34&gt;=70,3,IF(N34&gt;=65,2.5,IF(N34&gt;=60,2,IF(N34&gt;=55,1.5,IF(N34&gt;=50,1,0)))))))))))</f>
        <v/>
      </c>
      <c r="P34" s="416">
        <v>71</v>
      </c>
      <c r="Q34" s="125" t="str">
        <f>IF(P$8="","",IF('2.ชื่อนักเรียน'!$R35="ร","ร",IF('2.ชื่อนักเรียน'!$R35="มส","",IF(P34="","",IF(P34&gt;=80,4,IF(P34&gt;=75,3.5,IF(P34&gt;=70,3,IF(P34&gt;=65,2.5,IF(P34&gt;=60,2,IF(P34&gt;=55,1.5,IF(P34&gt;=50,1,0)))))))))))</f>
        <v/>
      </c>
      <c r="R34" s="416">
        <v>76</v>
      </c>
      <c r="S34" s="125" t="str">
        <f>IF(R$8="","",IF('2.ชื่อนักเรียน'!$R35="ร","ร",IF('2.ชื่อนักเรียน'!$R35="มส","",IF(R34="","",IF(R34&gt;=80,4,IF(R34&gt;=75,3.5,IF(R34&gt;=70,3,IF(R34&gt;=65,2.5,IF(R34&gt;=60,2,IF(R34&gt;=55,1.5,IF(R34&gt;=50,1,0)))))))))))</f>
        <v/>
      </c>
      <c r="T34" s="548">
        <v>65</v>
      </c>
      <c r="U34" s="125" t="str">
        <f>IF(T$8="","",IF('2.ชื่อนักเรียน'!$R35="ร","ร",IF('2.ชื่อนักเรียน'!$R35="มส","",IF(T34="","",IF(T34&gt;=80,4,IF(T34&gt;=75,3.5,IF(T34&gt;=70,3,IF(T34&gt;=65,2.5,IF(T34&gt;=60,2,IF(T34&gt;=55,1.5,IF(T34&gt;=50,1,0)))))))))))</f>
        <v/>
      </c>
      <c r="V34" s="416">
        <v>63</v>
      </c>
      <c r="W34" s="208" t="str">
        <f>IF(V$8="","",IF('2.ชื่อนักเรียน'!$R35="ร","ร",IF('2.ชื่อนักเรียน'!$R35="มส","",IF(V34="","",IF(V34&gt;=80,4,IF(V34&gt;=75,3.5,IF(V34&gt;=70,3,IF(V34&gt;=65,2.5,IF(V34&gt;=60,2,IF(V34&gt;=55,1.5,IF(V34&gt;=50,1,0)))))))))))</f>
        <v/>
      </c>
      <c r="X34" s="393">
        <f t="shared" si="0"/>
        <v>83</v>
      </c>
      <c r="Y34" s="381" t="str">
        <f t="shared" si="1"/>
        <v/>
      </c>
      <c r="Z34" s="383">
        <f t="shared" si="2"/>
        <v>76</v>
      </c>
      <c r="AA34" s="335" t="str">
        <f t="shared" si="3"/>
        <v/>
      </c>
      <c r="AB34" s="335">
        <f t="shared" si="4"/>
        <v>73</v>
      </c>
      <c r="AC34" s="335" t="str">
        <f t="shared" si="5"/>
        <v/>
      </c>
      <c r="AD34" s="335">
        <f t="shared" si="6"/>
        <v>66</v>
      </c>
      <c r="AE34" s="331" t="str">
        <f t="shared" si="7"/>
        <v/>
      </c>
      <c r="AF34" s="331">
        <f t="shared" si="8"/>
        <v>56</v>
      </c>
      <c r="AG34" s="335" t="str">
        <f t="shared" si="9"/>
        <v/>
      </c>
      <c r="AH34" s="335">
        <f t="shared" si="10"/>
        <v>71</v>
      </c>
      <c r="AI34" s="335" t="str">
        <f t="shared" si="11"/>
        <v/>
      </c>
      <c r="AJ34" s="335">
        <f t="shared" si="12"/>
        <v>76</v>
      </c>
      <c r="AK34" s="335" t="str">
        <f t="shared" si="13"/>
        <v/>
      </c>
      <c r="AL34" s="335">
        <f t="shared" si="14"/>
        <v>63</v>
      </c>
      <c r="AM34" s="335" t="str">
        <f t="shared" si="15"/>
        <v/>
      </c>
      <c r="AN34" s="335" t="e">
        <f>IF(#REF!="","",#REF!)</f>
        <v>#REF!</v>
      </c>
      <c r="AO34" s="331" t="e">
        <f>IF(#REF!="","",#REF!*#REF!)</f>
        <v>#REF!</v>
      </c>
      <c r="AP34" s="384" t="e">
        <f>IF(#REF!="","",#REF!)</f>
        <v>#REF!</v>
      </c>
      <c r="AQ34" s="332" t="e">
        <f>IF(#REF!="","",#REF!*#REF!)</f>
        <v>#REF!</v>
      </c>
      <c r="AR34" s="381" t="str">
        <f>IF($AR$8="","",IF($AR$8="SBMLD",SUM(#REF!,#REF!,#REF!,#REF!,#REF!,#REF!,#REF!,#REF!,#REF!,#REF!),#REF!))</f>
        <v/>
      </c>
      <c r="AS34" s="331" t="str">
        <f>IF($AR$8="","",IF($AR$8="SBMLD",SUM(#REF!,#REF!,#REF!,#REF!,#REF!,#REF!,#REF!,#REF!,#REF!,#REF!)*$AS$9,#REF!*#REF!))</f>
        <v/>
      </c>
      <c r="AT34" s="331" t="str">
        <f>IF($AT$8="","",IF($AT$8="SBMLD",SUM(#REF!,#REF!,#REF!,#REF!,#REF!,#REF!,#REF!,#REF!,#REF!),#REF!))</f>
        <v/>
      </c>
      <c r="AU34" s="331" t="str">
        <f>IF($AT$8="","",IF($AT$8="SBMLD",SUM(#REF!,#REF!,#REF!,#REF!,#REF!,#REF!,#REF!,#REF!,#REF!)*$AU$9,#REF!*#REF!))</f>
        <v/>
      </c>
      <c r="AV34" s="331" t="str">
        <f>IF($AV$8="","",IF($AV$8="SBMLD",SUM(#REF!,#REF!,#REF!,#REF!,#REF!,#REF!,#REF!,#REF!),#REF!))</f>
        <v/>
      </c>
      <c r="AW34" s="331" t="str">
        <f>IF($AV$8="","",IF($AV$8="SBMLD",SUM(#REF!,#REF!,#REF!,#REF!,#REF!,#REF!,#REF!,#REF!)*$AW$9,#REF!*#REF!))</f>
        <v/>
      </c>
      <c r="AX34" s="331" t="str">
        <f>IF($AX$8="","",IF($AX$8="SBMLD",SUM(#REF!,#REF!,#REF!,#REF!,#REF!,#REF!,#REF!),#REF!))</f>
        <v/>
      </c>
      <c r="AY34" s="331" t="str">
        <f>IF($AX$8="","",IF($AX$8="SBMLD",SUM(#REF!,#REF!,#REF!,#REF!,#REF!,#REF!,#REF!)*$AY$9,#REF!*#REF!))</f>
        <v/>
      </c>
      <c r="AZ34" s="331" t="str">
        <f>IF($AZ$8="","",IF($AZ$8="SBMLD",SUM(#REF!,#REF!,#REF!,#REF!,#REF!,#REF!),#REF!))</f>
        <v/>
      </c>
      <c r="BA34" s="331" t="str">
        <f>IF($AZ$8="","",IF($AZ$8="SBMLD",SUM(#REF!,#REF!,#REF!,#REF!,#REF!,#REF!)*$BA$9,#REF!*#REF!))</f>
        <v/>
      </c>
      <c r="BB34" s="384" t="str">
        <f>IF($BB$8="","",IF($BB$8="SBMLD",SUM(#REF!,#REF!,#REF!,#REF!,#REF!),#REF!))</f>
        <v/>
      </c>
      <c r="BC34" s="332" t="str">
        <f>IF($BB$8="","",IF($BB$8="SBMLD",SUM(#REF!,#REF!,#REF!,#REF!,#REF!)*$BC$9,#REF!*#REF!))</f>
        <v/>
      </c>
      <c r="BD34" s="177" t="e">
        <f>#REF!</f>
        <v>#REF!</v>
      </c>
      <c r="BF34" s="560">
        <f t="shared" si="17"/>
        <v>139</v>
      </c>
      <c r="BG34" s="558">
        <f t="shared" si="16"/>
        <v>69.5</v>
      </c>
      <c r="BH34" s="559">
        <f t="shared" si="22"/>
        <v>2.5</v>
      </c>
      <c r="BI34" s="559">
        <f t="shared" si="18"/>
        <v>147</v>
      </c>
      <c r="BJ34" s="559">
        <f t="shared" si="23"/>
        <v>73.5</v>
      </c>
      <c r="BK34" s="559">
        <f t="shared" si="24"/>
        <v>3</v>
      </c>
      <c r="BL34" s="559">
        <f t="shared" si="19"/>
        <v>149</v>
      </c>
      <c r="BM34" s="559">
        <f t="shared" si="25"/>
        <v>74.5</v>
      </c>
      <c r="BN34" s="559">
        <f t="shared" si="26"/>
        <v>3</v>
      </c>
      <c r="BO34" s="559">
        <f t="shared" si="20"/>
        <v>140</v>
      </c>
      <c r="BP34" s="559">
        <f t="shared" si="27"/>
        <v>70</v>
      </c>
      <c r="BQ34" s="559">
        <f t="shared" si="28"/>
        <v>3</v>
      </c>
      <c r="BR34" s="559">
        <f t="shared" si="21"/>
        <v>129</v>
      </c>
      <c r="BS34" s="559">
        <f t="shared" si="29"/>
        <v>64.5</v>
      </c>
      <c r="BT34" s="559">
        <f t="shared" si="30"/>
        <v>2</v>
      </c>
    </row>
    <row r="35" spans="1:72" s="17" customFormat="1" ht="16.5" customHeight="1" x14ac:dyDescent="0.2">
      <c r="A35" s="18">
        <v>26</v>
      </c>
      <c r="B35" s="122" t="str">
        <f>IF('2.ชื่อนักเรียน'!$AG36="","",'2.ชื่อนักเรียน'!$AG36)</f>
        <v/>
      </c>
      <c r="C35" s="26" t="str">
        <f>IF('2.ชื่อนักเรียน'!$AH36="","",'2.ชื่อนักเรียน'!$AH36)</f>
        <v/>
      </c>
      <c r="D35" s="414">
        <v>80</v>
      </c>
      <c r="E35" s="125" t="str">
        <f>IF(D$8="","",IF('2.ชื่อนักเรียน'!$R36="ร","ร",IF('2.ชื่อนักเรียน'!$R36="มส","",IF(D35="","",IF(D35&gt;=80,4,IF(D35&gt;=75,3.5,IF(D35&gt;=70,3,IF(D35&gt;=65,2.5,IF(D35&gt;=60,2,IF(D35&gt;=55,1.5,IF(D35&gt;=50,1,0)))))))))))</f>
        <v/>
      </c>
      <c r="F35" s="416">
        <v>71</v>
      </c>
      <c r="G35" s="125" t="str">
        <f>IF(F$8="","",IF('2.ชื่อนักเรียน'!$R36="ร","ร",IF('2.ชื่อนักเรียน'!$R36="มส","",IF(F35="","",IF(F35&gt;=80,4,IF(F35&gt;=75,3.5,IF(F35&gt;=70,3,IF(F35&gt;=65,2.5,IF(F35&gt;=60,2,IF(F35&gt;=55,1.5,IF(F35&gt;=50,1,0)))))))))))</f>
        <v/>
      </c>
      <c r="H35" s="416">
        <v>72</v>
      </c>
      <c r="I35" s="125" t="str">
        <f>IF(H$8="","",IF('2.ชื่อนักเรียน'!$R36="ร","ร",IF('2.ชื่อนักเรียน'!$R36="มส","",IF(H35="","",IF(H35&gt;=80,4,IF(H35&gt;=75,3.5,IF(H35&gt;=70,3,IF(H35&gt;=65,2.5,IF(H35&gt;=60,2,IF(H35&gt;=55,1.5,IF(H35&gt;=50,1,0)))))))))))</f>
        <v/>
      </c>
      <c r="J35" s="548">
        <v>77</v>
      </c>
      <c r="K35" s="125" t="str">
        <f>IF(J$8="","",IF('2.ชื่อนักเรียน'!$R36="ร","ร",IF('2.ชื่อนักเรียน'!$R36="มส","",IF(J35="","",IF(J35&gt;=80,4,IF(J35&gt;=75,3.5,IF(J35&gt;=70,3,IF(J35&gt;=65,2.5,IF(J35&gt;=60,2,IF(J35&gt;=55,1.5,IF(J35&gt;=50,1,0)))))))))))</f>
        <v/>
      </c>
      <c r="L35" s="416">
        <v>71</v>
      </c>
      <c r="M35" s="204" t="str">
        <f>IF(L$8="","",IF('2.ชื่อนักเรียน'!$R36="ร","ร",IF('2.ชื่อนักเรียน'!$R36="มส","",IF(L35="","",IF(L35&gt;=80,4,IF(L35&gt;=75,3.5,IF(L35&gt;=70,3,IF(L35&gt;=65,2.5,IF(L35&gt;=60,2,IF(L35&gt;=55,1.5,IF(L35&gt;=50,1,0)))))))))))</f>
        <v/>
      </c>
      <c r="N35" s="414">
        <v>59</v>
      </c>
      <c r="O35" s="125" t="str">
        <f>IF(N$8="","",IF('2.ชื่อนักเรียน'!$R36="ร","ร",IF('2.ชื่อนักเรียน'!$R36="มส","",IF(N35="","",IF(N35&gt;=80,4,IF(N35&gt;=75,3.5,IF(N35&gt;=70,3,IF(N35&gt;=65,2.5,IF(N35&gt;=60,2,IF(N35&gt;=55,1.5,IF(N35&gt;=50,1,0)))))))))))</f>
        <v/>
      </c>
      <c r="P35" s="416">
        <v>70</v>
      </c>
      <c r="Q35" s="125" t="str">
        <f>IF(P$8="","",IF('2.ชื่อนักเรียน'!$R36="ร","ร",IF('2.ชื่อนักเรียน'!$R36="มส","",IF(P35="","",IF(P35&gt;=80,4,IF(P35&gt;=75,3.5,IF(P35&gt;=70,3,IF(P35&gt;=65,2.5,IF(P35&gt;=60,2,IF(P35&gt;=55,1.5,IF(P35&gt;=50,1,0)))))))))))</f>
        <v/>
      </c>
      <c r="R35" s="416">
        <v>65</v>
      </c>
      <c r="S35" s="125" t="str">
        <f>IF(R$8="","",IF('2.ชื่อนักเรียน'!$R36="ร","ร",IF('2.ชื่อนักเรียน'!$R36="มส","",IF(R35="","",IF(R35&gt;=80,4,IF(R35&gt;=75,3.5,IF(R35&gt;=70,3,IF(R35&gt;=65,2.5,IF(R35&gt;=60,2,IF(R35&gt;=55,1.5,IF(R35&gt;=50,1,0)))))))))))</f>
        <v/>
      </c>
      <c r="T35" s="548">
        <v>60</v>
      </c>
      <c r="U35" s="125" t="str">
        <f>IF(T$8="","",IF('2.ชื่อนักเรียน'!$R36="ร","ร",IF('2.ชื่อนักเรียน'!$R36="มส","",IF(T35="","",IF(T35&gt;=80,4,IF(T35&gt;=75,3.5,IF(T35&gt;=70,3,IF(T35&gt;=65,2.5,IF(T35&gt;=60,2,IF(T35&gt;=55,1.5,IF(T35&gt;=50,1,0)))))))))))</f>
        <v/>
      </c>
      <c r="V35" s="416">
        <v>75</v>
      </c>
      <c r="W35" s="208" t="str">
        <f>IF(V$8="","",IF('2.ชื่อนักเรียน'!$R36="ร","ร",IF('2.ชื่อนักเรียน'!$R36="มส","",IF(V35="","",IF(V35&gt;=80,4,IF(V35&gt;=75,3.5,IF(V35&gt;=70,3,IF(V35&gt;=65,2.5,IF(V35&gt;=60,2,IF(V35&gt;=55,1.5,IF(V35&gt;=50,1,0)))))))))))</f>
        <v/>
      </c>
      <c r="X35" s="393">
        <f t="shared" si="0"/>
        <v>80</v>
      </c>
      <c r="Y35" s="381" t="str">
        <f t="shared" si="1"/>
        <v/>
      </c>
      <c r="Z35" s="383">
        <f t="shared" si="2"/>
        <v>71</v>
      </c>
      <c r="AA35" s="335" t="str">
        <f t="shared" si="3"/>
        <v/>
      </c>
      <c r="AB35" s="335">
        <f t="shared" si="4"/>
        <v>72</v>
      </c>
      <c r="AC35" s="335" t="str">
        <f t="shared" si="5"/>
        <v/>
      </c>
      <c r="AD35" s="335">
        <f t="shared" si="6"/>
        <v>71</v>
      </c>
      <c r="AE35" s="331" t="str">
        <f t="shared" si="7"/>
        <v/>
      </c>
      <c r="AF35" s="331">
        <f t="shared" si="8"/>
        <v>59</v>
      </c>
      <c r="AG35" s="335" t="str">
        <f t="shared" si="9"/>
        <v/>
      </c>
      <c r="AH35" s="335">
        <f t="shared" si="10"/>
        <v>70</v>
      </c>
      <c r="AI35" s="335" t="str">
        <f t="shared" si="11"/>
        <v/>
      </c>
      <c r="AJ35" s="335">
        <f t="shared" si="12"/>
        <v>65</v>
      </c>
      <c r="AK35" s="335" t="str">
        <f t="shared" si="13"/>
        <v/>
      </c>
      <c r="AL35" s="335">
        <f t="shared" si="14"/>
        <v>75</v>
      </c>
      <c r="AM35" s="335" t="str">
        <f t="shared" si="15"/>
        <v/>
      </c>
      <c r="AN35" s="335" t="e">
        <f>IF(#REF!="","",#REF!)</f>
        <v>#REF!</v>
      </c>
      <c r="AO35" s="331" t="e">
        <f>IF(#REF!="","",#REF!*#REF!)</f>
        <v>#REF!</v>
      </c>
      <c r="AP35" s="384" t="e">
        <f>IF(#REF!="","",#REF!)</f>
        <v>#REF!</v>
      </c>
      <c r="AQ35" s="332" t="e">
        <f>IF(#REF!="","",#REF!*#REF!)</f>
        <v>#REF!</v>
      </c>
      <c r="AR35" s="381" t="str">
        <f>IF($AR$8="","",IF($AR$8="SBMLD",SUM(#REF!,#REF!,#REF!,#REF!,#REF!,#REF!,#REF!,#REF!,#REF!,#REF!),#REF!))</f>
        <v/>
      </c>
      <c r="AS35" s="331" t="str">
        <f>IF($AR$8="","",IF($AR$8="SBMLD",SUM(#REF!,#REF!,#REF!,#REF!,#REF!,#REF!,#REF!,#REF!,#REF!,#REF!)*$AS$9,#REF!*#REF!))</f>
        <v/>
      </c>
      <c r="AT35" s="331" t="str">
        <f>IF($AT$8="","",IF($AT$8="SBMLD",SUM(#REF!,#REF!,#REF!,#REF!,#REF!,#REF!,#REF!,#REF!,#REF!),#REF!))</f>
        <v/>
      </c>
      <c r="AU35" s="331" t="str">
        <f>IF($AT$8="","",IF($AT$8="SBMLD",SUM(#REF!,#REF!,#REF!,#REF!,#REF!,#REF!,#REF!,#REF!,#REF!)*$AU$9,#REF!*#REF!))</f>
        <v/>
      </c>
      <c r="AV35" s="331" t="str">
        <f>IF($AV$8="","",IF($AV$8="SBMLD",SUM(#REF!,#REF!,#REF!,#REF!,#REF!,#REF!,#REF!,#REF!),#REF!))</f>
        <v/>
      </c>
      <c r="AW35" s="331" t="str">
        <f>IF($AV$8="","",IF($AV$8="SBMLD",SUM(#REF!,#REF!,#REF!,#REF!,#REF!,#REF!,#REF!,#REF!)*$AW$9,#REF!*#REF!))</f>
        <v/>
      </c>
      <c r="AX35" s="331" t="str">
        <f>IF($AX$8="","",IF($AX$8="SBMLD",SUM(#REF!,#REF!,#REF!,#REF!,#REF!,#REF!,#REF!),#REF!))</f>
        <v/>
      </c>
      <c r="AY35" s="331" t="str">
        <f>IF($AX$8="","",IF($AX$8="SBMLD",SUM(#REF!,#REF!,#REF!,#REF!,#REF!,#REF!,#REF!)*$AY$9,#REF!*#REF!))</f>
        <v/>
      </c>
      <c r="AZ35" s="331" t="str">
        <f>IF($AZ$8="","",IF($AZ$8="SBMLD",SUM(#REF!,#REF!,#REF!,#REF!,#REF!,#REF!),#REF!))</f>
        <v/>
      </c>
      <c r="BA35" s="331" t="str">
        <f>IF($AZ$8="","",IF($AZ$8="SBMLD",SUM(#REF!,#REF!,#REF!,#REF!,#REF!,#REF!)*$BA$9,#REF!*#REF!))</f>
        <v/>
      </c>
      <c r="BB35" s="384" t="str">
        <f>IF($BB$8="","",IF($BB$8="SBMLD",SUM(#REF!,#REF!,#REF!,#REF!,#REF!),#REF!))</f>
        <v/>
      </c>
      <c r="BC35" s="332" t="str">
        <f>IF($BB$8="","",IF($BB$8="SBMLD",SUM(#REF!,#REF!,#REF!,#REF!,#REF!)*$BC$9,#REF!*#REF!))</f>
        <v/>
      </c>
      <c r="BD35" s="177" t="e">
        <f>#REF!</f>
        <v>#REF!</v>
      </c>
      <c r="BF35" s="560">
        <f t="shared" si="17"/>
        <v>139</v>
      </c>
      <c r="BG35" s="558">
        <f t="shared" si="16"/>
        <v>69.5</v>
      </c>
      <c r="BH35" s="559">
        <f t="shared" si="22"/>
        <v>2.5</v>
      </c>
      <c r="BI35" s="559">
        <f t="shared" si="18"/>
        <v>141</v>
      </c>
      <c r="BJ35" s="559">
        <f t="shared" si="23"/>
        <v>70.5</v>
      </c>
      <c r="BK35" s="559">
        <f t="shared" si="24"/>
        <v>3</v>
      </c>
      <c r="BL35" s="559">
        <f t="shared" si="19"/>
        <v>137</v>
      </c>
      <c r="BM35" s="559">
        <f t="shared" si="25"/>
        <v>68.5</v>
      </c>
      <c r="BN35" s="559">
        <f t="shared" si="26"/>
        <v>2.5</v>
      </c>
      <c r="BO35" s="559">
        <f t="shared" si="20"/>
        <v>137</v>
      </c>
      <c r="BP35" s="559">
        <f t="shared" si="27"/>
        <v>68.5</v>
      </c>
      <c r="BQ35" s="559">
        <f t="shared" si="28"/>
        <v>2.5</v>
      </c>
      <c r="BR35" s="559">
        <f t="shared" si="21"/>
        <v>146</v>
      </c>
      <c r="BS35" s="559">
        <f t="shared" si="29"/>
        <v>73</v>
      </c>
      <c r="BT35" s="559">
        <f t="shared" si="30"/>
        <v>3</v>
      </c>
    </row>
    <row r="36" spans="1:72" s="17" customFormat="1" ht="16.5" customHeight="1" x14ac:dyDescent="0.2">
      <c r="A36" s="18">
        <v>27</v>
      </c>
      <c r="B36" s="122" t="str">
        <f>IF('2.ชื่อนักเรียน'!$AG37="","",'2.ชื่อนักเรียน'!$AG37)</f>
        <v/>
      </c>
      <c r="C36" s="26" t="str">
        <f>IF('2.ชื่อนักเรียน'!$AH37="","",'2.ชื่อนักเรียน'!$AH37)</f>
        <v/>
      </c>
      <c r="D36" s="414">
        <v>80</v>
      </c>
      <c r="E36" s="125" t="str">
        <f>IF(D$8="","",IF('2.ชื่อนักเรียน'!$R37="ร","ร",IF('2.ชื่อนักเรียน'!$R37="มส","",IF(D36="","",IF(D36&gt;=80,4,IF(D36&gt;=75,3.5,IF(D36&gt;=70,3,IF(D36&gt;=65,2.5,IF(D36&gt;=60,2,IF(D36&gt;=55,1.5,IF(D36&gt;=50,1,0)))))))))))</f>
        <v/>
      </c>
      <c r="F36" s="416">
        <v>77</v>
      </c>
      <c r="G36" s="125" t="str">
        <f>IF(F$8="","",IF('2.ชื่อนักเรียน'!$R37="ร","ร",IF('2.ชื่อนักเรียน'!$R37="มส","",IF(F36="","",IF(F36&gt;=80,4,IF(F36&gt;=75,3.5,IF(F36&gt;=70,3,IF(F36&gt;=65,2.5,IF(F36&gt;=60,2,IF(F36&gt;=55,1.5,IF(F36&gt;=50,1,0)))))))))))</f>
        <v/>
      </c>
      <c r="H36" s="416">
        <v>74</v>
      </c>
      <c r="I36" s="125" t="str">
        <f>IF(H$8="","",IF('2.ชื่อนักเรียน'!$R37="ร","ร",IF('2.ชื่อนักเรียน'!$R37="มส","",IF(H36="","",IF(H36&gt;=80,4,IF(H36&gt;=75,3.5,IF(H36&gt;=70,3,IF(H36&gt;=65,2.5,IF(H36&gt;=60,2,IF(H36&gt;=55,1.5,IF(H36&gt;=50,1,0)))))))))))</f>
        <v/>
      </c>
      <c r="J36" s="548">
        <v>87</v>
      </c>
      <c r="K36" s="125" t="str">
        <f>IF(J$8="","",IF('2.ชื่อนักเรียน'!$R37="ร","ร",IF('2.ชื่อนักเรียน'!$R37="มส","",IF(J36="","",IF(J36&gt;=80,4,IF(J36&gt;=75,3.5,IF(J36&gt;=70,3,IF(J36&gt;=65,2.5,IF(J36&gt;=60,2,IF(J36&gt;=55,1.5,IF(J36&gt;=50,1,0)))))))))))</f>
        <v/>
      </c>
      <c r="L36" s="416">
        <v>80</v>
      </c>
      <c r="M36" s="204" t="str">
        <f>IF(L$8="","",IF('2.ชื่อนักเรียน'!$R37="ร","ร",IF('2.ชื่อนักเรียน'!$R37="มส","",IF(L36="","",IF(L36&gt;=80,4,IF(L36&gt;=75,3.5,IF(L36&gt;=70,3,IF(L36&gt;=65,2.5,IF(L36&gt;=60,2,IF(L36&gt;=55,1.5,IF(L36&gt;=50,1,0)))))))))))</f>
        <v/>
      </c>
      <c r="N36" s="414">
        <v>91</v>
      </c>
      <c r="O36" s="125" t="str">
        <f>IF(N$8="","",IF('2.ชื่อนักเรียน'!$R37="ร","ร",IF('2.ชื่อนักเรียน'!$R37="มส","",IF(N36="","",IF(N36&gt;=80,4,IF(N36&gt;=75,3.5,IF(N36&gt;=70,3,IF(N36&gt;=65,2.5,IF(N36&gt;=60,2,IF(N36&gt;=55,1.5,IF(N36&gt;=50,1,0)))))))))))</f>
        <v/>
      </c>
      <c r="P36" s="416">
        <v>85</v>
      </c>
      <c r="Q36" s="125" t="str">
        <f>IF(P$8="","",IF('2.ชื่อนักเรียน'!$R37="ร","ร",IF('2.ชื่อนักเรียน'!$R37="มส","",IF(P36="","",IF(P36&gt;=80,4,IF(P36&gt;=75,3.5,IF(P36&gt;=70,3,IF(P36&gt;=65,2.5,IF(P36&gt;=60,2,IF(P36&gt;=55,1.5,IF(P36&gt;=50,1,0)))))))))))</f>
        <v/>
      </c>
      <c r="R36" s="416">
        <v>62</v>
      </c>
      <c r="S36" s="125" t="str">
        <f>IF(R$8="","",IF('2.ชื่อนักเรียน'!$R37="ร","ร",IF('2.ชื่อนักเรียน'!$R37="มส","",IF(R36="","",IF(R36&gt;=80,4,IF(R36&gt;=75,3.5,IF(R36&gt;=70,3,IF(R36&gt;=65,2.5,IF(R36&gt;=60,2,IF(R36&gt;=55,1.5,IF(R36&gt;=50,1,0)))))))))))</f>
        <v/>
      </c>
      <c r="T36" s="548">
        <v>63</v>
      </c>
      <c r="U36" s="125" t="str">
        <f>IF(T$8="","",IF('2.ชื่อนักเรียน'!$R37="ร","ร",IF('2.ชื่อนักเรียน'!$R37="มส","",IF(T36="","",IF(T36&gt;=80,4,IF(T36&gt;=75,3.5,IF(T36&gt;=70,3,IF(T36&gt;=65,2.5,IF(T36&gt;=60,2,IF(T36&gt;=55,1.5,IF(T36&gt;=50,1,0)))))))))))</f>
        <v/>
      </c>
      <c r="V36" s="416">
        <v>94</v>
      </c>
      <c r="W36" s="208" t="str">
        <f>IF(V$8="","",IF('2.ชื่อนักเรียน'!$R37="ร","ร",IF('2.ชื่อนักเรียน'!$R37="มส","",IF(V36="","",IF(V36&gt;=80,4,IF(V36&gt;=75,3.5,IF(V36&gt;=70,3,IF(V36&gt;=65,2.5,IF(V36&gt;=60,2,IF(V36&gt;=55,1.5,IF(V36&gt;=50,1,0)))))))))))</f>
        <v/>
      </c>
      <c r="X36" s="393">
        <f t="shared" si="0"/>
        <v>80</v>
      </c>
      <c r="Y36" s="381" t="str">
        <f t="shared" si="1"/>
        <v/>
      </c>
      <c r="Z36" s="383">
        <f t="shared" si="2"/>
        <v>77</v>
      </c>
      <c r="AA36" s="335" t="str">
        <f t="shared" si="3"/>
        <v/>
      </c>
      <c r="AB36" s="335">
        <f t="shared" si="4"/>
        <v>74</v>
      </c>
      <c r="AC36" s="335" t="str">
        <f t="shared" si="5"/>
        <v/>
      </c>
      <c r="AD36" s="335">
        <f t="shared" si="6"/>
        <v>80</v>
      </c>
      <c r="AE36" s="331" t="str">
        <f t="shared" si="7"/>
        <v/>
      </c>
      <c r="AF36" s="331">
        <f t="shared" si="8"/>
        <v>91</v>
      </c>
      <c r="AG36" s="331" t="str">
        <f t="shared" si="9"/>
        <v/>
      </c>
      <c r="AH36" s="331">
        <f t="shared" si="10"/>
        <v>85</v>
      </c>
      <c r="AI36" s="331" t="str">
        <f t="shared" si="11"/>
        <v/>
      </c>
      <c r="AJ36" s="331">
        <f t="shared" si="12"/>
        <v>62</v>
      </c>
      <c r="AK36" s="335" t="str">
        <f t="shared" si="13"/>
        <v/>
      </c>
      <c r="AL36" s="335">
        <f t="shared" si="14"/>
        <v>94</v>
      </c>
      <c r="AM36" s="335" t="str">
        <f t="shared" si="15"/>
        <v/>
      </c>
      <c r="AN36" s="335" t="e">
        <f>IF(#REF!="","",#REF!)</f>
        <v>#REF!</v>
      </c>
      <c r="AO36" s="331" t="e">
        <f>IF(#REF!="","",#REF!*#REF!)</f>
        <v>#REF!</v>
      </c>
      <c r="AP36" s="384" t="e">
        <f>IF(#REF!="","",#REF!)</f>
        <v>#REF!</v>
      </c>
      <c r="AQ36" s="332" t="e">
        <f>IF(#REF!="","",#REF!*#REF!)</f>
        <v>#REF!</v>
      </c>
      <c r="AR36" s="381" t="str">
        <f>IF($AR$8="","",IF($AR$8="SBMLD",SUM(#REF!,#REF!,#REF!,#REF!,#REF!,#REF!,#REF!,#REF!,#REF!,#REF!),#REF!))</f>
        <v/>
      </c>
      <c r="AS36" s="331" t="str">
        <f>IF($AR$8="","",IF($AR$8="SBMLD",SUM(#REF!,#REF!,#REF!,#REF!,#REF!,#REF!,#REF!,#REF!,#REF!,#REF!)*$AS$9,#REF!*#REF!))</f>
        <v/>
      </c>
      <c r="AT36" s="331" t="str">
        <f>IF($AT$8="","",IF($AT$8="SBMLD",SUM(#REF!,#REF!,#REF!,#REF!,#REF!,#REF!,#REF!,#REF!,#REF!),#REF!))</f>
        <v/>
      </c>
      <c r="AU36" s="331" t="str">
        <f>IF($AT$8="","",IF($AT$8="SBMLD",SUM(#REF!,#REF!,#REF!,#REF!,#REF!,#REF!,#REF!,#REF!,#REF!)*$AU$9,#REF!*#REF!))</f>
        <v/>
      </c>
      <c r="AV36" s="331" t="str">
        <f>IF($AV$8="","",IF($AV$8="SBMLD",SUM(#REF!,#REF!,#REF!,#REF!,#REF!,#REF!,#REF!,#REF!),#REF!))</f>
        <v/>
      </c>
      <c r="AW36" s="331" t="str">
        <f>IF($AV$8="","",IF($AV$8="SBMLD",SUM(#REF!,#REF!,#REF!,#REF!,#REF!,#REF!,#REF!,#REF!)*$AW$9,#REF!*#REF!))</f>
        <v/>
      </c>
      <c r="AX36" s="331" t="str">
        <f>IF($AX$8="","",IF($AX$8="SBMLD",SUM(#REF!,#REF!,#REF!,#REF!,#REF!,#REF!,#REF!),#REF!))</f>
        <v/>
      </c>
      <c r="AY36" s="331" t="str">
        <f>IF($AX$8="","",IF($AX$8="SBMLD",SUM(#REF!,#REF!,#REF!,#REF!,#REF!,#REF!,#REF!)*$AY$9,#REF!*#REF!))</f>
        <v/>
      </c>
      <c r="AZ36" s="331" t="str">
        <f>IF($AZ$8="","",IF($AZ$8="SBMLD",SUM(#REF!,#REF!,#REF!,#REF!,#REF!,#REF!),#REF!))</f>
        <v/>
      </c>
      <c r="BA36" s="331" t="str">
        <f>IF($AZ$8="","",IF($AZ$8="SBMLD",SUM(#REF!,#REF!,#REF!,#REF!,#REF!,#REF!)*$BA$9,#REF!*#REF!))</f>
        <v/>
      </c>
      <c r="BB36" s="384" t="str">
        <f>IF($BB$8="","",IF($BB$8="SBMLD",SUM(#REF!,#REF!,#REF!,#REF!,#REF!),#REF!))</f>
        <v/>
      </c>
      <c r="BC36" s="332" t="str">
        <f>IF($BB$8="","",IF($BB$8="SBMLD",SUM(#REF!,#REF!,#REF!,#REF!,#REF!)*$BC$9,#REF!*#REF!))</f>
        <v/>
      </c>
      <c r="BD36" s="177" t="e">
        <f>#REF!</f>
        <v>#REF!</v>
      </c>
      <c r="BF36" s="560">
        <f t="shared" si="17"/>
        <v>171</v>
      </c>
      <c r="BG36" s="558">
        <f t="shared" si="16"/>
        <v>85.5</v>
      </c>
      <c r="BH36" s="559">
        <f t="shared" si="22"/>
        <v>4</v>
      </c>
      <c r="BI36" s="559">
        <f t="shared" si="18"/>
        <v>162</v>
      </c>
      <c r="BJ36" s="559">
        <f t="shared" si="23"/>
        <v>81</v>
      </c>
      <c r="BK36" s="559">
        <f t="shared" si="24"/>
        <v>4</v>
      </c>
      <c r="BL36" s="559">
        <f t="shared" si="19"/>
        <v>136</v>
      </c>
      <c r="BM36" s="559">
        <f t="shared" si="25"/>
        <v>68</v>
      </c>
      <c r="BN36" s="559">
        <f t="shared" si="26"/>
        <v>2.5</v>
      </c>
      <c r="BO36" s="559">
        <f t="shared" si="20"/>
        <v>150</v>
      </c>
      <c r="BP36" s="559">
        <f t="shared" si="27"/>
        <v>75</v>
      </c>
      <c r="BQ36" s="559">
        <f t="shared" si="28"/>
        <v>3.5</v>
      </c>
      <c r="BR36" s="559">
        <f t="shared" si="21"/>
        <v>174</v>
      </c>
      <c r="BS36" s="559">
        <f t="shared" si="29"/>
        <v>87</v>
      </c>
      <c r="BT36" s="559">
        <f t="shared" si="30"/>
        <v>4</v>
      </c>
    </row>
    <row r="37" spans="1:72" s="17" customFormat="1" ht="16.5" customHeight="1" x14ac:dyDescent="0.2">
      <c r="A37" s="18">
        <v>28</v>
      </c>
      <c r="B37" s="122" t="str">
        <f>IF('2.ชื่อนักเรียน'!$AG38="","",'2.ชื่อนักเรียน'!$AG38)</f>
        <v/>
      </c>
      <c r="C37" s="26" t="str">
        <f>IF('2.ชื่อนักเรียน'!$AH38="","",'2.ชื่อนักเรียน'!$AH38)</f>
        <v/>
      </c>
      <c r="D37" s="414">
        <v>78</v>
      </c>
      <c r="E37" s="125" t="str">
        <f>IF(D$8="","",IF('2.ชื่อนักเรียน'!$R38="ร","ร",IF('2.ชื่อนักเรียน'!$R38="มส","",IF(D37="","",IF(D37&gt;=80,4,IF(D37&gt;=75,3.5,IF(D37&gt;=70,3,IF(D37&gt;=65,2.5,IF(D37&gt;=60,2,IF(D37&gt;=55,1.5,IF(D37&gt;=50,1,0)))))))))))</f>
        <v/>
      </c>
      <c r="F37" s="416">
        <v>90</v>
      </c>
      <c r="G37" s="125" t="str">
        <f>IF(F$8="","",IF('2.ชื่อนักเรียน'!$R38="ร","ร",IF('2.ชื่อนักเรียน'!$R38="มส","",IF(F37="","",IF(F37&gt;=80,4,IF(F37&gt;=75,3.5,IF(F37&gt;=70,3,IF(F37&gt;=65,2.5,IF(F37&gt;=60,2,IF(F37&gt;=55,1.5,IF(F37&gt;=50,1,0)))))))))))</f>
        <v/>
      </c>
      <c r="H37" s="416">
        <v>78</v>
      </c>
      <c r="I37" s="125" t="str">
        <f>IF(H$8="","",IF('2.ชื่อนักเรียน'!$R38="ร","ร",IF('2.ชื่อนักเรียน'!$R38="มส","",IF(H37="","",IF(H37&gt;=80,4,IF(H37&gt;=75,3.5,IF(H37&gt;=70,3,IF(H37&gt;=65,2.5,IF(H37&gt;=60,2,IF(H37&gt;=55,1.5,IF(H37&gt;=50,1,0)))))))))))</f>
        <v/>
      </c>
      <c r="J37" s="548">
        <v>63</v>
      </c>
      <c r="K37" s="125" t="str">
        <f>IF(J$8="","",IF('2.ชื่อนักเรียน'!$R38="ร","ร",IF('2.ชื่อนักเรียน'!$R38="มส","",IF(J37="","",IF(J37&gt;=80,4,IF(J37&gt;=75,3.5,IF(J37&gt;=70,3,IF(J37&gt;=65,2.5,IF(J37&gt;=60,2,IF(J37&gt;=55,1.5,IF(J37&gt;=50,1,0)))))))))))</f>
        <v/>
      </c>
      <c r="L37" s="416">
        <v>84</v>
      </c>
      <c r="M37" s="204" t="str">
        <f>IF(L$8="","",IF('2.ชื่อนักเรียน'!$R38="ร","ร",IF('2.ชื่อนักเรียน'!$R38="มส","",IF(L37="","",IF(L37&gt;=80,4,IF(L37&gt;=75,3.5,IF(L37&gt;=70,3,IF(L37&gt;=65,2.5,IF(L37&gt;=60,2,IF(L37&gt;=55,1.5,IF(L37&gt;=50,1,0)))))))))))</f>
        <v/>
      </c>
      <c r="N37" s="414">
        <v>64</v>
      </c>
      <c r="O37" s="125" t="str">
        <f>IF(N$8="","",IF('2.ชื่อนักเรียน'!$R38="ร","ร",IF('2.ชื่อนักเรียน'!$R38="มส","",IF(N37="","",IF(N37&gt;=80,4,IF(N37&gt;=75,3.5,IF(N37&gt;=70,3,IF(N37&gt;=65,2.5,IF(N37&gt;=60,2,IF(N37&gt;=55,1.5,IF(N37&gt;=50,1,0)))))))))))</f>
        <v/>
      </c>
      <c r="P37" s="416">
        <v>82</v>
      </c>
      <c r="Q37" s="125" t="str">
        <f>IF(P$8="","",IF('2.ชื่อนักเรียน'!$R38="ร","ร",IF('2.ชื่อนักเรียน'!$R38="มส","",IF(P37="","",IF(P37&gt;=80,4,IF(P37&gt;=75,3.5,IF(P37&gt;=70,3,IF(P37&gt;=65,2.5,IF(P37&gt;=60,2,IF(P37&gt;=55,1.5,IF(P37&gt;=50,1,0)))))))))))</f>
        <v/>
      </c>
      <c r="R37" s="416">
        <v>73</v>
      </c>
      <c r="S37" s="125" t="str">
        <f>IF(R$8="","",IF('2.ชื่อนักเรียน'!$R38="ร","ร",IF('2.ชื่อนักเรียน'!$R38="มส","",IF(R37="","",IF(R37&gt;=80,4,IF(R37&gt;=75,3.5,IF(R37&gt;=70,3,IF(R37&gt;=65,2.5,IF(R37&gt;=60,2,IF(R37&gt;=55,1.5,IF(R37&gt;=50,1,0)))))))))))</f>
        <v/>
      </c>
      <c r="T37" s="548">
        <v>75</v>
      </c>
      <c r="U37" s="125" t="str">
        <f>IF(T$8="","",IF('2.ชื่อนักเรียน'!$R38="ร","ร",IF('2.ชื่อนักเรียน'!$R38="มส","",IF(T37="","",IF(T37&gt;=80,4,IF(T37&gt;=75,3.5,IF(T37&gt;=70,3,IF(T37&gt;=65,2.5,IF(T37&gt;=60,2,IF(T37&gt;=55,1.5,IF(T37&gt;=50,1,0)))))))))))</f>
        <v/>
      </c>
      <c r="V37" s="416">
        <v>93</v>
      </c>
      <c r="W37" s="208" t="str">
        <f>IF(V$8="","",IF('2.ชื่อนักเรียน'!$R38="ร","ร",IF('2.ชื่อนักเรียน'!$R38="มส","",IF(V37="","",IF(V37&gt;=80,4,IF(V37&gt;=75,3.5,IF(V37&gt;=70,3,IF(V37&gt;=65,2.5,IF(V37&gt;=60,2,IF(V37&gt;=55,1.5,IF(V37&gt;=50,1,0)))))))))))</f>
        <v/>
      </c>
      <c r="X37" s="393">
        <f t="shared" si="0"/>
        <v>78</v>
      </c>
      <c r="Y37" s="381" t="str">
        <f t="shared" si="1"/>
        <v/>
      </c>
      <c r="Z37" s="383">
        <f t="shared" si="2"/>
        <v>90</v>
      </c>
      <c r="AA37" s="335" t="str">
        <f t="shared" si="3"/>
        <v/>
      </c>
      <c r="AB37" s="335">
        <f t="shared" si="4"/>
        <v>78</v>
      </c>
      <c r="AC37" s="335" t="str">
        <f t="shared" si="5"/>
        <v/>
      </c>
      <c r="AD37" s="335">
        <f t="shared" si="6"/>
        <v>84</v>
      </c>
      <c r="AE37" s="331" t="str">
        <f t="shared" si="7"/>
        <v/>
      </c>
      <c r="AF37" s="331">
        <f t="shared" si="8"/>
        <v>64</v>
      </c>
      <c r="AG37" s="331" t="str">
        <f t="shared" si="9"/>
        <v/>
      </c>
      <c r="AH37" s="331">
        <f t="shared" si="10"/>
        <v>82</v>
      </c>
      <c r="AI37" s="331" t="str">
        <f t="shared" si="11"/>
        <v/>
      </c>
      <c r="AJ37" s="331">
        <f t="shared" si="12"/>
        <v>73</v>
      </c>
      <c r="AK37" s="335" t="str">
        <f t="shared" si="13"/>
        <v/>
      </c>
      <c r="AL37" s="335">
        <f t="shared" si="14"/>
        <v>93</v>
      </c>
      <c r="AM37" s="335" t="str">
        <f t="shared" si="15"/>
        <v/>
      </c>
      <c r="AN37" s="335" t="e">
        <f>IF(#REF!="","",#REF!)</f>
        <v>#REF!</v>
      </c>
      <c r="AO37" s="331" t="e">
        <f>IF(#REF!="","",#REF!*#REF!)</f>
        <v>#REF!</v>
      </c>
      <c r="AP37" s="384" t="e">
        <f>IF(#REF!="","",#REF!)</f>
        <v>#REF!</v>
      </c>
      <c r="AQ37" s="332" t="e">
        <f>IF(#REF!="","",#REF!*#REF!)</f>
        <v>#REF!</v>
      </c>
      <c r="AR37" s="381" t="str">
        <f>IF($AR$8="","",IF($AR$8="SBMLD",SUM(#REF!,#REF!,#REF!,#REF!,#REF!,#REF!,#REF!,#REF!,#REF!,#REF!),#REF!))</f>
        <v/>
      </c>
      <c r="AS37" s="331" t="str">
        <f>IF($AR$8="","",IF($AR$8="SBMLD",SUM(#REF!,#REF!,#REF!,#REF!,#REF!,#REF!,#REF!,#REF!,#REF!,#REF!)*$AS$9,#REF!*#REF!))</f>
        <v/>
      </c>
      <c r="AT37" s="331" t="str">
        <f>IF($AT$8="","",IF($AT$8="SBMLD",SUM(#REF!,#REF!,#REF!,#REF!,#REF!,#REF!,#REF!,#REF!,#REF!),#REF!))</f>
        <v/>
      </c>
      <c r="AU37" s="331" t="str">
        <f>IF($AT$8="","",IF($AT$8="SBMLD",SUM(#REF!,#REF!,#REF!,#REF!,#REF!,#REF!,#REF!,#REF!,#REF!)*$AU$9,#REF!*#REF!))</f>
        <v/>
      </c>
      <c r="AV37" s="331" t="str">
        <f>IF($AV$8="","",IF($AV$8="SBMLD",SUM(#REF!,#REF!,#REF!,#REF!,#REF!,#REF!,#REF!,#REF!),#REF!))</f>
        <v/>
      </c>
      <c r="AW37" s="331" t="str">
        <f>IF($AV$8="","",IF($AV$8="SBMLD",SUM(#REF!,#REF!,#REF!,#REF!,#REF!,#REF!,#REF!,#REF!)*$AW$9,#REF!*#REF!))</f>
        <v/>
      </c>
      <c r="AX37" s="331" t="str">
        <f>IF($AX$8="","",IF($AX$8="SBMLD",SUM(#REF!,#REF!,#REF!,#REF!,#REF!,#REF!,#REF!),#REF!))</f>
        <v/>
      </c>
      <c r="AY37" s="331" t="str">
        <f>IF($AX$8="","",IF($AX$8="SBMLD",SUM(#REF!,#REF!,#REF!,#REF!,#REF!,#REF!,#REF!)*$AY$9,#REF!*#REF!))</f>
        <v/>
      </c>
      <c r="AZ37" s="331" t="str">
        <f>IF($AZ$8="","",IF($AZ$8="SBMLD",SUM(#REF!,#REF!,#REF!,#REF!,#REF!,#REF!),#REF!))</f>
        <v/>
      </c>
      <c r="BA37" s="331" t="str">
        <f>IF($AZ$8="","",IF($AZ$8="SBMLD",SUM(#REF!,#REF!,#REF!,#REF!,#REF!,#REF!)*$BA$9,#REF!*#REF!))</f>
        <v/>
      </c>
      <c r="BB37" s="384" t="str">
        <f>IF($BB$8="","",IF($BB$8="SBMLD",SUM(#REF!,#REF!,#REF!,#REF!,#REF!),#REF!))</f>
        <v/>
      </c>
      <c r="BC37" s="332" t="str">
        <f>IF($BB$8="","",IF($BB$8="SBMLD",SUM(#REF!,#REF!,#REF!,#REF!,#REF!)*$BC$9,#REF!*#REF!))</f>
        <v/>
      </c>
      <c r="BD37" s="177" t="e">
        <f>#REF!</f>
        <v>#REF!</v>
      </c>
      <c r="BF37" s="560">
        <f t="shared" si="17"/>
        <v>142</v>
      </c>
      <c r="BG37" s="558">
        <f t="shared" si="16"/>
        <v>71</v>
      </c>
      <c r="BH37" s="559">
        <f t="shared" si="22"/>
        <v>3</v>
      </c>
      <c r="BI37" s="559">
        <f t="shared" si="18"/>
        <v>172</v>
      </c>
      <c r="BJ37" s="559">
        <f t="shared" si="23"/>
        <v>86</v>
      </c>
      <c r="BK37" s="559">
        <f t="shared" si="24"/>
        <v>4</v>
      </c>
      <c r="BL37" s="559">
        <f t="shared" si="19"/>
        <v>151</v>
      </c>
      <c r="BM37" s="559">
        <f t="shared" si="25"/>
        <v>75.5</v>
      </c>
      <c r="BN37" s="559">
        <f t="shared" si="26"/>
        <v>3.5</v>
      </c>
      <c r="BO37" s="559">
        <f t="shared" si="20"/>
        <v>138</v>
      </c>
      <c r="BP37" s="559">
        <f t="shared" si="27"/>
        <v>69</v>
      </c>
      <c r="BQ37" s="559">
        <f t="shared" si="28"/>
        <v>2.5</v>
      </c>
      <c r="BR37" s="559">
        <f t="shared" si="21"/>
        <v>177</v>
      </c>
      <c r="BS37" s="559">
        <f t="shared" si="29"/>
        <v>88.5</v>
      </c>
      <c r="BT37" s="559">
        <f t="shared" si="30"/>
        <v>4</v>
      </c>
    </row>
    <row r="38" spans="1:72" s="17" customFormat="1" ht="16.5" customHeight="1" x14ac:dyDescent="0.2">
      <c r="A38" s="18">
        <v>29</v>
      </c>
      <c r="B38" s="122" t="str">
        <f>IF('2.ชื่อนักเรียน'!$AG39="","",'2.ชื่อนักเรียน'!$AG39)</f>
        <v/>
      </c>
      <c r="C38" s="26" t="str">
        <f>IF('2.ชื่อนักเรียน'!$AH39="","",'2.ชื่อนักเรียน'!$AH39)</f>
        <v/>
      </c>
      <c r="D38" s="414">
        <v>76</v>
      </c>
      <c r="E38" s="125" t="str">
        <f>IF(D$8="","",IF('2.ชื่อนักเรียน'!$R39="ร","ร",IF('2.ชื่อนักเรียน'!$R39="มส","",IF(D38="","",IF(D38&gt;=80,4,IF(D38&gt;=75,3.5,IF(D38&gt;=70,3,IF(D38&gt;=65,2.5,IF(D38&gt;=60,2,IF(D38&gt;=55,1.5,IF(D38&gt;=50,1,0)))))))))))</f>
        <v/>
      </c>
      <c r="F38" s="416">
        <v>77</v>
      </c>
      <c r="G38" s="125" t="str">
        <f>IF(F$8="","",IF('2.ชื่อนักเรียน'!$R39="ร","ร",IF('2.ชื่อนักเรียน'!$R39="มส","",IF(F38="","",IF(F38&gt;=80,4,IF(F38&gt;=75,3.5,IF(F38&gt;=70,3,IF(F38&gt;=65,2.5,IF(F38&gt;=60,2,IF(F38&gt;=55,1.5,IF(F38&gt;=50,1,0)))))))))))</f>
        <v/>
      </c>
      <c r="H38" s="416">
        <v>80</v>
      </c>
      <c r="I38" s="125" t="str">
        <f>IF(H$8="","",IF('2.ชื่อนักเรียน'!$R39="ร","ร",IF('2.ชื่อนักเรียน'!$R39="มส","",IF(H38="","",IF(H38&gt;=80,4,IF(H38&gt;=75,3.5,IF(H38&gt;=70,3,IF(H38&gt;=65,2.5,IF(H38&gt;=60,2,IF(H38&gt;=55,1.5,IF(H38&gt;=50,1,0)))))))))))</f>
        <v/>
      </c>
      <c r="J38" s="548">
        <v>77</v>
      </c>
      <c r="K38" s="125" t="str">
        <f>IF(J$8="","",IF('2.ชื่อนักเรียน'!$R39="ร","ร",IF('2.ชื่อนักเรียน'!$R39="มส","",IF(J38="","",IF(J38&gt;=80,4,IF(J38&gt;=75,3.5,IF(J38&gt;=70,3,IF(J38&gt;=65,2.5,IF(J38&gt;=60,2,IF(J38&gt;=55,1.5,IF(J38&gt;=50,1,0)))))))))))</f>
        <v/>
      </c>
      <c r="L38" s="416">
        <v>70</v>
      </c>
      <c r="M38" s="204" t="str">
        <f>IF(L$8="","",IF('2.ชื่อนักเรียน'!$R39="ร","ร",IF('2.ชื่อนักเรียน'!$R39="มส","",IF(L38="","",IF(L38&gt;=80,4,IF(L38&gt;=75,3.5,IF(L38&gt;=70,3,IF(L38&gt;=65,2.5,IF(L38&gt;=60,2,IF(L38&gt;=55,1.5,IF(L38&gt;=50,1,0)))))))))))</f>
        <v/>
      </c>
      <c r="N38" s="414">
        <v>53</v>
      </c>
      <c r="O38" s="125" t="str">
        <f>IF(N$8="","",IF('2.ชื่อนักเรียน'!$R39="ร","ร",IF('2.ชื่อนักเรียน'!$R39="มส","",IF(N38="","",IF(N38&gt;=80,4,IF(N38&gt;=75,3.5,IF(N38&gt;=70,3,IF(N38&gt;=65,2.5,IF(N38&gt;=60,2,IF(N38&gt;=55,1.5,IF(N38&gt;=50,1,0)))))))))))</f>
        <v/>
      </c>
      <c r="P38" s="416">
        <v>80</v>
      </c>
      <c r="Q38" s="125" t="str">
        <f>IF(P$8="","",IF('2.ชื่อนักเรียน'!$R39="ร","ร",IF('2.ชื่อนักเรียน'!$R39="มส","",IF(P38="","",IF(P38&gt;=80,4,IF(P38&gt;=75,3.5,IF(P38&gt;=70,3,IF(P38&gt;=65,2.5,IF(P38&gt;=60,2,IF(P38&gt;=55,1.5,IF(P38&gt;=50,1,0)))))))))))</f>
        <v/>
      </c>
      <c r="R38" s="416">
        <v>71</v>
      </c>
      <c r="S38" s="125" t="str">
        <f>IF(R$8="","",IF('2.ชื่อนักเรียน'!$R39="ร","ร",IF('2.ชื่อนักเรียน'!$R39="มส","",IF(R38="","",IF(R38&gt;=80,4,IF(R38&gt;=75,3.5,IF(R38&gt;=70,3,IF(R38&gt;=65,2.5,IF(R38&gt;=60,2,IF(R38&gt;=55,1.5,IF(R38&gt;=50,1,0)))))))))))</f>
        <v/>
      </c>
      <c r="T38" s="548">
        <v>66</v>
      </c>
      <c r="U38" s="125" t="str">
        <f>IF(T$8="","",IF('2.ชื่อนักเรียน'!$R39="ร","ร",IF('2.ชื่อนักเรียน'!$R39="มส","",IF(T38="","",IF(T38&gt;=80,4,IF(T38&gt;=75,3.5,IF(T38&gt;=70,3,IF(T38&gt;=65,2.5,IF(T38&gt;=60,2,IF(T38&gt;=55,1.5,IF(T38&gt;=50,1,0)))))))))))</f>
        <v/>
      </c>
      <c r="V38" s="416">
        <v>90</v>
      </c>
      <c r="W38" s="208" t="str">
        <f>IF(V$8="","",IF('2.ชื่อนักเรียน'!$R39="ร","ร",IF('2.ชื่อนักเรียน'!$R39="มส","",IF(V38="","",IF(V38&gt;=80,4,IF(V38&gt;=75,3.5,IF(V38&gt;=70,3,IF(V38&gt;=65,2.5,IF(V38&gt;=60,2,IF(V38&gt;=55,1.5,IF(V38&gt;=50,1,0)))))))))))</f>
        <v/>
      </c>
      <c r="X38" s="393">
        <f t="shared" si="0"/>
        <v>76</v>
      </c>
      <c r="Y38" s="381" t="str">
        <f t="shared" si="1"/>
        <v/>
      </c>
      <c r="Z38" s="383">
        <f t="shared" si="2"/>
        <v>77</v>
      </c>
      <c r="AA38" s="335" t="str">
        <f t="shared" si="3"/>
        <v/>
      </c>
      <c r="AB38" s="335">
        <f t="shared" si="4"/>
        <v>80</v>
      </c>
      <c r="AC38" s="335" t="str">
        <f t="shared" si="5"/>
        <v/>
      </c>
      <c r="AD38" s="335">
        <f t="shared" si="6"/>
        <v>70</v>
      </c>
      <c r="AE38" s="331" t="str">
        <f t="shared" si="7"/>
        <v/>
      </c>
      <c r="AF38" s="331">
        <f t="shared" si="8"/>
        <v>53</v>
      </c>
      <c r="AG38" s="335" t="str">
        <f t="shared" si="9"/>
        <v/>
      </c>
      <c r="AH38" s="335">
        <f t="shared" si="10"/>
        <v>80</v>
      </c>
      <c r="AI38" s="335" t="str">
        <f t="shared" si="11"/>
        <v/>
      </c>
      <c r="AJ38" s="335">
        <f t="shared" si="12"/>
        <v>71</v>
      </c>
      <c r="AK38" s="335" t="str">
        <f t="shared" si="13"/>
        <v/>
      </c>
      <c r="AL38" s="335">
        <f t="shared" si="14"/>
        <v>90</v>
      </c>
      <c r="AM38" s="335" t="str">
        <f t="shared" si="15"/>
        <v/>
      </c>
      <c r="AN38" s="335" t="e">
        <f>IF(#REF!="","",#REF!)</f>
        <v>#REF!</v>
      </c>
      <c r="AO38" s="331" t="e">
        <f>IF(#REF!="","",#REF!*#REF!)</f>
        <v>#REF!</v>
      </c>
      <c r="AP38" s="384" t="e">
        <f>IF(#REF!="","",#REF!)</f>
        <v>#REF!</v>
      </c>
      <c r="AQ38" s="332" t="e">
        <f>IF(#REF!="","",#REF!*#REF!)</f>
        <v>#REF!</v>
      </c>
      <c r="AR38" s="381" t="str">
        <f>IF($AR$8="","",IF($AR$8="SBMLD",SUM(#REF!,#REF!,#REF!,#REF!,#REF!,#REF!,#REF!,#REF!,#REF!,#REF!),#REF!))</f>
        <v/>
      </c>
      <c r="AS38" s="331" t="str">
        <f>IF($AR$8="","",IF($AR$8="SBMLD",SUM(#REF!,#REF!,#REF!,#REF!,#REF!,#REF!,#REF!,#REF!,#REF!,#REF!)*$AS$9,#REF!*#REF!))</f>
        <v/>
      </c>
      <c r="AT38" s="331" t="str">
        <f>IF($AT$8="","",IF($AT$8="SBMLD",SUM(#REF!,#REF!,#REF!,#REF!,#REF!,#REF!,#REF!,#REF!,#REF!),#REF!))</f>
        <v/>
      </c>
      <c r="AU38" s="331" t="str">
        <f>IF($AT$8="","",IF($AT$8="SBMLD",SUM(#REF!,#REF!,#REF!,#REF!,#REF!,#REF!,#REF!,#REF!,#REF!)*$AU$9,#REF!*#REF!))</f>
        <v/>
      </c>
      <c r="AV38" s="331" t="str">
        <f>IF($AV$8="","",IF($AV$8="SBMLD",SUM(#REF!,#REF!,#REF!,#REF!,#REF!,#REF!,#REF!,#REF!),#REF!))</f>
        <v/>
      </c>
      <c r="AW38" s="331" t="str">
        <f>IF($AV$8="","",IF($AV$8="SBMLD",SUM(#REF!,#REF!,#REF!,#REF!,#REF!,#REF!,#REF!,#REF!)*$AW$9,#REF!*#REF!))</f>
        <v/>
      </c>
      <c r="AX38" s="331" t="str">
        <f>IF($AX$8="","",IF($AX$8="SBMLD",SUM(#REF!,#REF!,#REF!,#REF!,#REF!,#REF!,#REF!),#REF!))</f>
        <v/>
      </c>
      <c r="AY38" s="331" t="str">
        <f>IF($AX$8="","",IF($AX$8="SBMLD",SUM(#REF!,#REF!,#REF!,#REF!,#REF!,#REF!,#REF!)*$AY$9,#REF!*#REF!))</f>
        <v/>
      </c>
      <c r="AZ38" s="331" t="str">
        <f>IF($AZ$8="","",IF($AZ$8="SBMLD",SUM(#REF!,#REF!,#REF!,#REF!,#REF!,#REF!),#REF!))</f>
        <v/>
      </c>
      <c r="BA38" s="331" t="str">
        <f>IF($AZ$8="","",IF($AZ$8="SBMLD",SUM(#REF!,#REF!,#REF!,#REF!,#REF!,#REF!)*$BA$9,#REF!*#REF!))</f>
        <v/>
      </c>
      <c r="BB38" s="384" t="str">
        <f>IF($BB$8="","",IF($BB$8="SBMLD",SUM(#REF!,#REF!,#REF!,#REF!,#REF!),#REF!))</f>
        <v/>
      </c>
      <c r="BC38" s="332" t="str">
        <f>IF($BB$8="","",IF($BB$8="SBMLD",SUM(#REF!,#REF!,#REF!,#REF!,#REF!)*$BC$9,#REF!*#REF!))</f>
        <v/>
      </c>
      <c r="BD38" s="177" t="e">
        <f>#REF!</f>
        <v>#REF!</v>
      </c>
      <c r="BF38" s="560">
        <f t="shared" si="17"/>
        <v>129</v>
      </c>
      <c r="BG38" s="558">
        <f t="shared" si="16"/>
        <v>64.5</v>
      </c>
      <c r="BH38" s="559">
        <f t="shared" si="22"/>
        <v>2</v>
      </c>
      <c r="BI38" s="559">
        <f t="shared" si="18"/>
        <v>157</v>
      </c>
      <c r="BJ38" s="559">
        <f t="shared" si="23"/>
        <v>78.5</v>
      </c>
      <c r="BK38" s="559">
        <f t="shared" si="24"/>
        <v>3.5</v>
      </c>
      <c r="BL38" s="559">
        <f t="shared" si="19"/>
        <v>151</v>
      </c>
      <c r="BM38" s="559">
        <f t="shared" si="25"/>
        <v>75.5</v>
      </c>
      <c r="BN38" s="559">
        <f t="shared" si="26"/>
        <v>3.5</v>
      </c>
      <c r="BO38" s="559">
        <f t="shared" si="20"/>
        <v>143</v>
      </c>
      <c r="BP38" s="559">
        <f t="shared" si="27"/>
        <v>71.5</v>
      </c>
      <c r="BQ38" s="559">
        <f t="shared" si="28"/>
        <v>3</v>
      </c>
      <c r="BR38" s="559">
        <f t="shared" si="21"/>
        <v>160</v>
      </c>
      <c r="BS38" s="559">
        <f t="shared" si="29"/>
        <v>80</v>
      </c>
      <c r="BT38" s="559">
        <f t="shared" si="30"/>
        <v>4</v>
      </c>
    </row>
    <row r="39" spans="1:72" s="17" customFormat="1" ht="16.5" customHeight="1" x14ac:dyDescent="0.2">
      <c r="A39" s="18">
        <v>30</v>
      </c>
      <c r="B39" s="122" t="str">
        <f>IF('2.ชื่อนักเรียน'!$AG40="","",'2.ชื่อนักเรียน'!$AG40)</f>
        <v/>
      </c>
      <c r="C39" s="26" t="str">
        <f>IF('2.ชื่อนักเรียน'!$AH40="","",'2.ชื่อนักเรียน'!$AH40)</f>
        <v/>
      </c>
      <c r="D39" s="414">
        <v>83</v>
      </c>
      <c r="E39" s="125" t="str">
        <f>IF(D$8="","",IF('2.ชื่อนักเรียน'!$R40="ร","ร",IF('2.ชื่อนักเรียน'!$R40="มส","",IF(D39="","",IF(D39&gt;=80,4,IF(D39&gt;=75,3.5,IF(D39&gt;=70,3,IF(D39&gt;=65,2.5,IF(D39&gt;=60,2,IF(D39&gt;=55,1.5,IF(D39&gt;=50,1,0)))))))))))</f>
        <v/>
      </c>
      <c r="F39" s="416">
        <v>85</v>
      </c>
      <c r="G39" s="125" t="str">
        <f>IF(F$8="","",IF('2.ชื่อนักเรียน'!$R40="ร","ร",IF('2.ชื่อนักเรียน'!$R40="มส","",IF(F39="","",IF(F39&gt;=80,4,IF(F39&gt;=75,3.5,IF(F39&gt;=70,3,IF(F39&gt;=65,2.5,IF(F39&gt;=60,2,IF(F39&gt;=55,1.5,IF(F39&gt;=50,1,0)))))))))))</f>
        <v/>
      </c>
      <c r="H39" s="416">
        <v>78</v>
      </c>
      <c r="I39" s="125" t="str">
        <f>IF(H$8="","",IF('2.ชื่อนักเรียน'!$R40="ร","ร",IF('2.ชื่อนักเรียน'!$R40="มส","",IF(H39="","",IF(H39&gt;=80,4,IF(H39&gt;=75,3.5,IF(H39&gt;=70,3,IF(H39&gt;=65,2.5,IF(H39&gt;=60,2,IF(H39&gt;=55,1.5,IF(H39&gt;=50,1,0)))))))))))</f>
        <v/>
      </c>
      <c r="J39" s="548">
        <v>82</v>
      </c>
      <c r="K39" s="125" t="str">
        <f>IF(J$8="","",IF('2.ชื่อนักเรียน'!$R40="ร","ร",IF('2.ชื่อนักเรียน'!$R40="มส","",IF(J39="","",IF(J39&gt;=80,4,IF(J39&gt;=75,3.5,IF(J39&gt;=70,3,IF(J39&gt;=65,2.5,IF(J39&gt;=60,2,IF(J39&gt;=55,1.5,IF(J39&gt;=50,1,0)))))))))))</f>
        <v/>
      </c>
      <c r="L39" s="416">
        <v>79</v>
      </c>
      <c r="M39" s="204" t="str">
        <f>IF(L$8="","",IF('2.ชื่อนักเรียน'!$R40="ร","ร",IF('2.ชื่อนักเรียน'!$R40="มส","",IF(L39="","",IF(L39&gt;=80,4,IF(L39&gt;=75,3.5,IF(L39&gt;=70,3,IF(L39&gt;=65,2.5,IF(L39&gt;=60,2,IF(L39&gt;=55,1.5,IF(L39&gt;=50,1,0)))))))))))</f>
        <v/>
      </c>
      <c r="N39" s="414">
        <v>57</v>
      </c>
      <c r="O39" s="125" t="str">
        <f>IF(N$8="","",IF('2.ชื่อนักเรียน'!$R40="ร","ร",IF('2.ชื่อนักเรียน'!$R40="มส","",IF(N39="","",IF(N39&gt;=80,4,IF(N39&gt;=75,3.5,IF(N39&gt;=70,3,IF(N39&gt;=65,2.5,IF(N39&gt;=60,2,IF(N39&gt;=55,1.5,IF(N39&gt;=50,1,0)))))))))))</f>
        <v/>
      </c>
      <c r="P39" s="416">
        <v>82</v>
      </c>
      <c r="Q39" s="125" t="str">
        <f>IF(P$8="","",IF('2.ชื่อนักเรียน'!$R40="ร","ร",IF('2.ชื่อนักเรียน'!$R40="มส","",IF(P39="","",IF(P39&gt;=80,4,IF(P39&gt;=75,3.5,IF(P39&gt;=70,3,IF(P39&gt;=65,2.5,IF(P39&gt;=60,2,IF(P39&gt;=55,1.5,IF(P39&gt;=50,1,0)))))))))))</f>
        <v/>
      </c>
      <c r="R39" s="416">
        <v>62</v>
      </c>
      <c r="S39" s="125" t="str">
        <f>IF(R$8="","",IF('2.ชื่อนักเรียน'!$R40="ร","ร",IF('2.ชื่อนักเรียน'!$R40="มส","",IF(R39="","",IF(R39&gt;=80,4,IF(R39&gt;=75,3.5,IF(R39&gt;=70,3,IF(R39&gt;=65,2.5,IF(R39&gt;=60,2,IF(R39&gt;=55,1.5,IF(R39&gt;=50,1,0)))))))))))</f>
        <v/>
      </c>
      <c r="T39" s="548">
        <v>65</v>
      </c>
      <c r="U39" s="125" t="str">
        <f>IF(T$8="","",IF('2.ชื่อนักเรียน'!$R40="ร","ร",IF('2.ชื่อนักเรียน'!$R40="มส","",IF(T39="","",IF(T39&gt;=80,4,IF(T39&gt;=75,3.5,IF(T39&gt;=70,3,IF(T39&gt;=65,2.5,IF(T39&gt;=60,2,IF(T39&gt;=55,1.5,IF(T39&gt;=50,1,0)))))))))))</f>
        <v/>
      </c>
      <c r="V39" s="416">
        <v>86</v>
      </c>
      <c r="W39" s="208" t="str">
        <f>IF(V$8="","",IF('2.ชื่อนักเรียน'!$R40="ร","ร",IF('2.ชื่อนักเรียน'!$R40="มส","",IF(V39="","",IF(V39&gt;=80,4,IF(V39&gt;=75,3.5,IF(V39&gt;=70,3,IF(V39&gt;=65,2.5,IF(V39&gt;=60,2,IF(V39&gt;=55,1.5,IF(V39&gt;=50,1,0)))))))))))</f>
        <v/>
      </c>
      <c r="X39" s="393">
        <f t="shared" si="0"/>
        <v>83</v>
      </c>
      <c r="Y39" s="381" t="str">
        <f t="shared" si="1"/>
        <v/>
      </c>
      <c r="Z39" s="383">
        <f t="shared" si="2"/>
        <v>85</v>
      </c>
      <c r="AA39" s="335" t="str">
        <f t="shared" si="3"/>
        <v/>
      </c>
      <c r="AB39" s="335">
        <f t="shared" si="4"/>
        <v>78</v>
      </c>
      <c r="AC39" s="335" t="str">
        <f t="shared" si="5"/>
        <v/>
      </c>
      <c r="AD39" s="335">
        <f t="shared" si="6"/>
        <v>79</v>
      </c>
      <c r="AE39" s="331" t="str">
        <f t="shared" si="7"/>
        <v/>
      </c>
      <c r="AF39" s="331">
        <f t="shared" si="8"/>
        <v>57</v>
      </c>
      <c r="AG39" s="335" t="str">
        <f t="shared" si="9"/>
        <v/>
      </c>
      <c r="AH39" s="335">
        <f t="shared" si="10"/>
        <v>82</v>
      </c>
      <c r="AI39" s="335" t="str">
        <f t="shared" si="11"/>
        <v/>
      </c>
      <c r="AJ39" s="335">
        <f t="shared" si="12"/>
        <v>62</v>
      </c>
      <c r="AK39" s="335" t="str">
        <f t="shared" si="13"/>
        <v/>
      </c>
      <c r="AL39" s="335">
        <f t="shared" si="14"/>
        <v>86</v>
      </c>
      <c r="AM39" s="335" t="str">
        <f t="shared" si="15"/>
        <v/>
      </c>
      <c r="AN39" s="335" t="e">
        <f>IF(#REF!="","",#REF!)</f>
        <v>#REF!</v>
      </c>
      <c r="AO39" s="331" t="e">
        <f>IF(#REF!="","",#REF!*#REF!)</f>
        <v>#REF!</v>
      </c>
      <c r="AP39" s="384" t="e">
        <f>IF(#REF!="","",#REF!)</f>
        <v>#REF!</v>
      </c>
      <c r="AQ39" s="332" t="e">
        <f>IF(#REF!="","",#REF!*#REF!)</f>
        <v>#REF!</v>
      </c>
      <c r="AR39" s="381" t="str">
        <f>IF($AR$8="","",IF($AR$8="SBMLD",SUM(#REF!,#REF!,#REF!,#REF!,#REF!,#REF!,#REF!,#REF!,#REF!,#REF!),#REF!))</f>
        <v/>
      </c>
      <c r="AS39" s="331" t="str">
        <f>IF($AR$8="","",IF($AR$8="SBMLD",SUM(#REF!,#REF!,#REF!,#REF!,#REF!,#REF!,#REF!,#REF!,#REF!,#REF!)*$AS$9,#REF!*#REF!))</f>
        <v/>
      </c>
      <c r="AT39" s="331" t="str">
        <f>IF($AT$8="","",IF($AT$8="SBMLD",SUM(#REF!,#REF!,#REF!,#REF!,#REF!,#REF!,#REF!,#REF!,#REF!),#REF!))</f>
        <v/>
      </c>
      <c r="AU39" s="331" t="str">
        <f>IF($AT$8="","",IF($AT$8="SBMLD",SUM(#REF!,#REF!,#REF!,#REF!,#REF!,#REF!,#REF!,#REF!,#REF!)*$AU$9,#REF!*#REF!))</f>
        <v/>
      </c>
      <c r="AV39" s="331" t="str">
        <f>IF($AV$8="","",IF($AV$8="SBMLD",SUM(#REF!,#REF!,#REF!,#REF!,#REF!,#REF!,#REF!,#REF!),#REF!))</f>
        <v/>
      </c>
      <c r="AW39" s="331" t="str">
        <f>IF($AV$8="","",IF($AV$8="SBMLD",SUM(#REF!,#REF!,#REF!,#REF!,#REF!,#REF!,#REF!,#REF!)*$AW$9,#REF!*#REF!))</f>
        <v/>
      </c>
      <c r="AX39" s="331" t="str">
        <f>IF($AX$8="","",IF($AX$8="SBMLD",SUM(#REF!,#REF!,#REF!,#REF!,#REF!,#REF!,#REF!),#REF!))</f>
        <v/>
      </c>
      <c r="AY39" s="331" t="str">
        <f>IF($AX$8="","",IF($AX$8="SBMLD",SUM(#REF!,#REF!,#REF!,#REF!,#REF!,#REF!,#REF!)*$AY$9,#REF!*#REF!))</f>
        <v/>
      </c>
      <c r="AZ39" s="331" t="str">
        <f>IF($AZ$8="","",IF($AZ$8="SBMLD",SUM(#REF!,#REF!,#REF!,#REF!,#REF!,#REF!),#REF!))</f>
        <v/>
      </c>
      <c r="BA39" s="331" t="str">
        <f>IF($AZ$8="","",IF($AZ$8="SBMLD",SUM(#REF!,#REF!,#REF!,#REF!,#REF!,#REF!)*$BA$9,#REF!*#REF!))</f>
        <v/>
      </c>
      <c r="BB39" s="384" t="str">
        <f>IF($BB$8="","",IF($BB$8="SBMLD",SUM(#REF!,#REF!,#REF!,#REF!,#REF!),#REF!))</f>
        <v/>
      </c>
      <c r="BC39" s="332" t="str">
        <f>IF($BB$8="","",IF($BB$8="SBMLD",SUM(#REF!,#REF!,#REF!,#REF!,#REF!)*$BC$9,#REF!*#REF!))</f>
        <v/>
      </c>
      <c r="BD39" s="177" t="e">
        <f>#REF!</f>
        <v>#REF!</v>
      </c>
      <c r="BF39" s="560">
        <f t="shared" si="17"/>
        <v>140</v>
      </c>
      <c r="BG39" s="558">
        <f t="shared" si="16"/>
        <v>70</v>
      </c>
      <c r="BH39" s="559">
        <f t="shared" si="22"/>
        <v>3</v>
      </c>
      <c r="BI39" s="559">
        <f t="shared" si="18"/>
        <v>167</v>
      </c>
      <c r="BJ39" s="559">
        <f t="shared" si="23"/>
        <v>83.5</v>
      </c>
      <c r="BK39" s="559">
        <f t="shared" si="24"/>
        <v>4</v>
      </c>
      <c r="BL39" s="559">
        <f t="shared" si="19"/>
        <v>140</v>
      </c>
      <c r="BM39" s="559">
        <f t="shared" si="25"/>
        <v>70</v>
      </c>
      <c r="BN39" s="559">
        <f t="shared" si="26"/>
        <v>3</v>
      </c>
      <c r="BO39" s="559">
        <f t="shared" si="20"/>
        <v>147</v>
      </c>
      <c r="BP39" s="559">
        <f t="shared" si="27"/>
        <v>73.5</v>
      </c>
      <c r="BQ39" s="559">
        <f t="shared" si="28"/>
        <v>3</v>
      </c>
      <c r="BR39" s="559">
        <f t="shared" si="21"/>
        <v>165</v>
      </c>
      <c r="BS39" s="559">
        <f t="shared" si="29"/>
        <v>82.5</v>
      </c>
      <c r="BT39" s="559">
        <f t="shared" si="30"/>
        <v>4</v>
      </c>
    </row>
    <row r="40" spans="1:72" s="17" customFormat="1" ht="16.5" customHeight="1" x14ac:dyDescent="0.2">
      <c r="A40" s="18">
        <v>31</v>
      </c>
      <c r="B40" s="122" t="str">
        <f>IF('2.ชื่อนักเรียน'!$AG41="","",'2.ชื่อนักเรียน'!$AG41)</f>
        <v/>
      </c>
      <c r="C40" s="26" t="str">
        <f>IF('2.ชื่อนักเรียน'!$AH41="","",'2.ชื่อนักเรียน'!$AH41)</f>
        <v/>
      </c>
      <c r="D40" s="414">
        <v>89</v>
      </c>
      <c r="E40" s="125" t="str">
        <f>IF(D$8="","",IF('2.ชื่อนักเรียน'!$R41="ร","ร",IF('2.ชื่อนักเรียน'!$R41="มส","",IF(D40="","",IF(D40&gt;=80,4,IF(D40&gt;=75,3.5,IF(D40&gt;=70,3,IF(D40&gt;=65,2.5,IF(D40&gt;=60,2,IF(D40&gt;=55,1.5,IF(D40&gt;=50,1,0)))))))))))</f>
        <v/>
      </c>
      <c r="F40" s="416">
        <v>92</v>
      </c>
      <c r="G40" s="125" t="str">
        <f>IF(F$8="","",IF('2.ชื่อนักเรียน'!$R41="ร","ร",IF('2.ชื่อนักเรียน'!$R41="มส","",IF(F40="","",IF(F40&gt;=80,4,IF(F40&gt;=75,3.5,IF(F40&gt;=70,3,IF(F40&gt;=65,2.5,IF(F40&gt;=60,2,IF(F40&gt;=55,1.5,IF(F40&gt;=50,1,0)))))))))))</f>
        <v/>
      </c>
      <c r="H40" s="416">
        <v>85</v>
      </c>
      <c r="I40" s="125" t="str">
        <f>IF(H$8="","",IF('2.ชื่อนักเรียน'!$R41="ร","ร",IF('2.ชื่อนักเรียน'!$R41="มส","",IF(H40="","",IF(H40&gt;=80,4,IF(H40&gt;=75,3.5,IF(H40&gt;=70,3,IF(H40&gt;=65,2.5,IF(H40&gt;=60,2,IF(H40&gt;=55,1.5,IF(H40&gt;=50,1,0)))))))))))</f>
        <v/>
      </c>
      <c r="J40" s="548">
        <v>89</v>
      </c>
      <c r="K40" s="125" t="str">
        <f>IF(J$8="","",IF('2.ชื่อนักเรียน'!$R41="ร","ร",IF('2.ชื่อนักเรียน'!$R41="มส","",IF(J40="","",IF(J40&gt;=80,4,IF(J40&gt;=75,3.5,IF(J40&gt;=70,3,IF(J40&gt;=65,2.5,IF(J40&gt;=60,2,IF(J40&gt;=55,1.5,IF(J40&gt;=50,1,0)))))))))))</f>
        <v/>
      </c>
      <c r="L40" s="416">
        <v>86</v>
      </c>
      <c r="M40" s="204" t="str">
        <f>IF(L$8="","",IF('2.ชื่อนักเรียน'!$R41="ร","ร",IF('2.ชื่อนักเรียน'!$R41="มส","",IF(L40="","",IF(L40&gt;=80,4,IF(L40&gt;=75,3.5,IF(L40&gt;=70,3,IF(L40&gt;=65,2.5,IF(L40&gt;=60,2,IF(L40&gt;=55,1.5,IF(L40&gt;=50,1,0)))))))))))</f>
        <v/>
      </c>
      <c r="N40" s="414">
        <v>91</v>
      </c>
      <c r="O40" s="125" t="str">
        <f>IF(N$8="","",IF('2.ชื่อนักเรียน'!$R41="ร","ร",IF('2.ชื่อนักเรียน'!$R41="มส","",IF(N40="","",IF(N40&gt;=80,4,IF(N40&gt;=75,3.5,IF(N40&gt;=70,3,IF(N40&gt;=65,2.5,IF(N40&gt;=60,2,IF(N40&gt;=55,1.5,IF(N40&gt;=50,1,0)))))))))))</f>
        <v/>
      </c>
      <c r="P40" s="416">
        <v>89</v>
      </c>
      <c r="Q40" s="125" t="str">
        <f>IF(P$8="","",IF('2.ชื่อนักเรียน'!$R41="ร","ร",IF('2.ชื่อนักเรียน'!$R41="มส","",IF(P40="","",IF(P40&gt;=80,4,IF(P40&gt;=75,3.5,IF(P40&gt;=70,3,IF(P40&gt;=65,2.5,IF(P40&gt;=60,2,IF(P40&gt;=55,1.5,IF(P40&gt;=50,1,0)))))))))))</f>
        <v/>
      </c>
      <c r="R40" s="416">
        <v>89</v>
      </c>
      <c r="S40" s="125" t="str">
        <f>IF(R$8="","",IF('2.ชื่อนักเรียน'!$R41="ร","ร",IF('2.ชื่อนักเรียน'!$R41="มส","",IF(R40="","",IF(R40&gt;=80,4,IF(R40&gt;=75,3.5,IF(R40&gt;=70,3,IF(R40&gt;=65,2.5,IF(R40&gt;=60,2,IF(R40&gt;=55,1.5,IF(R40&gt;=50,1,0)))))))))))</f>
        <v/>
      </c>
      <c r="T40" s="548">
        <v>80</v>
      </c>
      <c r="U40" s="125" t="str">
        <f>IF(T$8="","",IF('2.ชื่อนักเรียน'!$R41="ร","ร",IF('2.ชื่อนักเรียน'!$R41="มส","",IF(T40="","",IF(T40&gt;=80,4,IF(T40&gt;=75,3.5,IF(T40&gt;=70,3,IF(T40&gt;=65,2.5,IF(T40&gt;=60,2,IF(T40&gt;=55,1.5,IF(T40&gt;=50,1,0)))))))))))</f>
        <v/>
      </c>
      <c r="V40" s="416">
        <v>93</v>
      </c>
      <c r="W40" s="208" t="str">
        <f>IF(V$8="","",IF('2.ชื่อนักเรียน'!$R41="ร","ร",IF('2.ชื่อนักเรียน'!$R41="มส","",IF(V40="","",IF(V40&gt;=80,4,IF(V40&gt;=75,3.5,IF(V40&gt;=70,3,IF(V40&gt;=65,2.5,IF(V40&gt;=60,2,IF(V40&gt;=55,1.5,IF(V40&gt;=50,1,0)))))))))))</f>
        <v/>
      </c>
      <c r="X40" s="393">
        <f t="shared" si="0"/>
        <v>89</v>
      </c>
      <c r="Y40" s="381" t="str">
        <f t="shared" si="1"/>
        <v/>
      </c>
      <c r="Z40" s="383">
        <f t="shared" si="2"/>
        <v>92</v>
      </c>
      <c r="AA40" s="335" t="str">
        <f t="shared" si="3"/>
        <v/>
      </c>
      <c r="AB40" s="335">
        <f t="shared" si="4"/>
        <v>85</v>
      </c>
      <c r="AC40" s="335" t="str">
        <f t="shared" si="5"/>
        <v/>
      </c>
      <c r="AD40" s="335">
        <f t="shared" si="6"/>
        <v>86</v>
      </c>
      <c r="AE40" s="331" t="str">
        <f t="shared" si="7"/>
        <v/>
      </c>
      <c r="AF40" s="331">
        <f t="shared" si="8"/>
        <v>91</v>
      </c>
      <c r="AG40" s="335" t="str">
        <f t="shared" si="9"/>
        <v/>
      </c>
      <c r="AH40" s="335">
        <f t="shared" si="10"/>
        <v>89</v>
      </c>
      <c r="AI40" s="335" t="str">
        <f t="shared" si="11"/>
        <v/>
      </c>
      <c r="AJ40" s="335">
        <f t="shared" si="12"/>
        <v>89</v>
      </c>
      <c r="AK40" s="335" t="str">
        <f t="shared" si="13"/>
        <v/>
      </c>
      <c r="AL40" s="335">
        <f t="shared" si="14"/>
        <v>93</v>
      </c>
      <c r="AM40" s="335" t="str">
        <f t="shared" si="15"/>
        <v/>
      </c>
      <c r="AN40" s="335" t="e">
        <f>IF(#REF!="","",#REF!)</f>
        <v>#REF!</v>
      </c>
      <c r="AO40" s="331" t="e">
        <f>IF(#REF!="","",#REF!*#REF!)</f>
        <v>#REF!</v>
      </c>
      <c r="AP40" s="384" t="e">
        <f>IF(#REF!="","",#REF!)</f>
        <v>#REF!</v>
      </c>
      <c r="AQ40" s="332" t="e">
        <f>IF(#REF!="","",#REF!*#REF!)</f>
        <v>#REF!</v>
      </c>
      <c r="AR40" s="381" t="str">
        <f>IF($AR$8="","",IF($AR$8="SBMLD",SUM(#REF!,#REF!,#REF!,#REF!,#REF!,#REF!,#REF!,#REF!,#REF!,#REF!),#REF!))</f>
        <v/>
      </c>
      <c r="AS40" s="331" t="str">
        <f>IF($AR$8="","",IF($AR$8="SBMLD",SUM(#REF!,#REF!,#REF!,#REF!,#REF!,#REF!,#REF!,#REF!,#REF!,#REF!)*$AS$9,#REF!*#REF!))</f>
        <v/>
      </c>
      <c r="AT40" s="331" t="str">
        <f>IF($AT$8="","",IF($AT$8="SBMLD",SUM(#REF!,#REF!,#REF!,#REF!,#REF!,#REF!,#REF!,#REF!,#REF!),#REF!))</f>
        <v/>
      </c>
      <c r="AU40" s="331" t="str">
        <f>IF($AT$8="","",IF($AT$8="SBMLD",SUM(#REF!,#REF!,#REF!,#REF!,#REF!,#REF!,#REF!,#REF!,#REF!)*$AU$9,#REF!*#REF!))</f>
        <v/>
      </c>
      <c r="AV40" s="331" t="str">
        <f>IF($AV$8="","",IF($AV$8="SBMLD",SUM(#REF!,#REF!,#REF!,#REF!,#REF!,#REF!,#REF!,#REF!),#REF!))</f>
        <v/>
      </c>
      <c r="AW40" s="331" t="str">
        <f>IF($AV$8="","",IF($AV$8="SBMLD",SUM(#REF!,#REF!,#REF!,#REF!,#REF!,#REF!,#REF!,#REF!)*$AW$9,#REF!*#REF!))</f>
        <v/>
      </c>
      <c r="AX40" s="331" t="str">
        <f>IF($AX$8="","",IF($AX$8="SBMLD",SUM(#REF!,#REF!,#REF!,#REF!,#REF!,#REF!,#REF!),#REF!))</f>
        <v/>
      </c>
      <c r="AY40" s="331" t="str">
        <f>IF($AX$8="","",IF($AX$8="SBMLD",SUM(#REF!,#REF!,#REF!,#REF!,#REF!,#REF!,#REF!)*$AY$9,#REF!*#REF!))</f>
        <v/>
      </c>
      <c r="AZ40" s="331" t="str">
        <f>IF($AZ$8="","",IF($AZ$8="SBMLD",SUM(#REF!,#REF!,#REF!,#REF!,#REF!,#REF!),#REF!))</f>
        <v/>
      </c>
      <c r="BA40" s="331" t="str">
        <f>IF($AZ$8="","",IF($AZ$8="SBMLD",SUM(#REF!,#REF!,#REF!,#REF!,#REF!,#REF!)*$BA$9,#REF!*#REF!))</f>
        <v/>
      </c>
      <c r="BB40" s="384" t="str">
        <f>IF($BB$8="","",IF($BB$8="SBMLD",SUM(#REF!,#REF!,#REF!,#REF!,#REF!),#REF!))</f>
        <v/>
      </c>
      <c r="BC40" s="332" t="str">
        <f>IF($BB$8="","",IF($BB$8="SBMLD",SUM(#REF!,#REF!,#REF!,#REF!,#REF!)*$BC$9,#REF!*#REF!))</f>
        <v/>
      </c>
      <c r="BD40" s="177" t="e">
        <f>#REF!</f>
        <v>#REF!</v>
      </c>
      <c r="BF40" s="560">
        <f t="shared" si="17"/>
        <v>180</v>
      </c>
      <c r="BG40" s="558">
        <f t="shared" si="16"/>
        <v>90</v>
      </c>
      <c r="BH40" s="559">
        <f t="shared" si="22"/>
        <v>4</v>
      </c>
      <c r="BI40" s="559">
        <f t="shared" si="18"/>
        <v>181</v>
      </c>
      <c r="BJ40" s="559">
        <f t="shared" si="23"/>
        <v>90.5</v>
      </c>
      <c r="BK40" s="559">
        <f t="shared" si="24"/>
        <v>4</v>
      </c>
      <c r="BL40" s="559">
        <f t="shared" si="19"/>
        <v>174</v>
      </c>
      <c r="BM40" s="559">
        <f t="shared" si="25"/>
        <v>87</v>
      </c>
      <c r="BN40" s="559">
        <f t="shared" si="26"/>
        <v>4</v>
      </c>
      <c r="BO40" s="559">
        <f t="shared" si="20"/>
        <v>169</v>
      </c>
      <c r="BP40" s="559">
        <f t="shared" si="27"/>
        <v>84.5</v>
      </c>
      <c r="BQ40" s="559">
        <f t="shared" si="28"/>
        <v>4</v>
      </c>
      <c r="BR40" s="559">
        <f t="shared" si="21"/>
        <v>179</v>
      </c>
      <c r="BS40" s="559">
        <f t="shared" si="29"/>
        <v>89.5</v>
      </c>
      <c r="BT40" s="559">
        <f t="shared" si="30"/>
        <v>4</v>
      </c>
    </row>
    <row r="41" spans="1:72" s="17" customFormat="1" ht="16.5" customHeight="1" x14ac:dyDescent="0.2">
      <c r="A41" s="18">
        <v>32</v>
      </c>
      <c r="B41" s="122" t="str">
        <f>IF('2.ชื่อนักเรียน'!$AG42="","",'2.ชื่อนักเรียน'!$AG42)</f>
        <v/>
      </c>
      <c r="C41" s="26" t="str">
        <f>IF('2.ชื่อนักเรียน'!$AH42="","",'2.ชื่อนักเรียน'!$AH42)</f>
        <v/>
      </c>
      <c r="D41" s="414">
        <v>77</v>
      </c>
      <c r="E41" s="125" t="str">
        <f>IF(D$8="","",IF('2.ชื่อนักเรียน'!$R42="ร","ร",IF('2.ชื่อนักเรียน'!$R42="มส","",IF(D41="","",IF(D41&gt;=80,4,IF(D41&gt;=75,3.5,IF(D41&gt;=70,3,IF(D41&gt;=65,2.5,IF(D41&gt;=60,2,IF(D41&gt;=55,1.5,IF(D41&gt;=50,1,0)))))))))))</f>
        <v/>
      </c>
      <c r="F41" s="416">
        <v>89</v>
      </c>
      <c r="G41" s="125" t="str">
        <f>IF(F$8="","",IF('2.ชื่อนักเรียน'!$R42="ร","ร",IF('2.ชื่อนักเรียน'!$R42="มส","",IF(F41="","",IF(F41&gt;=80,4,IF(F41&gt;=75,3.5,IF(F41&gt;=70,3,IF(F41&gt;=65,2.5,IF(F41&gt;=60,2,IF(F41&gt;=55,1.5,IF(F41&gt;=50,1,0)))))))))))</f>
        <v/>
      </c>
      <c r="H41" s="416">
        <v>85</v>
      </c>
      <c r="I41" s="125" t="str">
        <f>IF(H$8="","",IF('2.ชื่อนักเรียน'!$R42="ร","ร",IF('2.ชื่อนักเรียน'!$R42="มส","",IF(H41="","",IF(H41&gt;=80,4,IF(H41&gt;=75,3.5,IF(H41&gt;=70,3,IF(H41&gt;=65,2.5,IF(H41&gt;=60,2,IF(H41&gt;=55,1.5,IF(H41&gt;=50,1,0)))))))))))</f>
        <v/>
      </c>
      <c r="J41" s="548">
        <v>86</v>
      </c>
      <c r="K41" s="125" t="str">
        <f>IF(J$8="","",IF('2.ชื่อนักเรียน'!$R42="ร","ร",IF('2.ชื่อนักเรียน'!$R42="มส","",IF(J41="","",IF(J41&gt;=80,4,IF(J41&gt;=75,3.5,IF(J41&gt;=70,3,IF(J41&gt;=65,2.5,IF(J41&gt;=60,2,IF(J41&gt;=55,1.5,IF(J41&gt;=50,1,0)))))))))))</f>
        <v/>
      </c>
      <c r="L41" s="416">
        <v>78</v>
      </c>
      <c r="M41" s="204" t="str">
        <f>IF(L$8="","",IF('2.ชื่อนักเรียน'!$R42="ร","ร",IF('2.ชื่อนักเรียน'!$R42="มส","",IF(L41="","",IF(L41&gt;=80,4,IF(L41&gt;=75,3.5,IF(L41&gt;=70,3,IF(L41&gt;=65,2.5,IF(L41&gt;=60,2,IF(L41&gt;=55,1.5,IF(L41&gt;=50,1,0)))))))))))</f>
        <v/>
      </c>
      <c r="N41" s="414">
        <v>83</v>
      </c>
      <c r="O41" s="125" t="str">
        <f>IF(N$8="","",IF('2.ชื่อนักเรียน'!$R42="ร","ร",IF('2.ชื่อนักเรียน'!$R42="มส","",IF(N41="","",IF(N41&gt;=80,4,IF(N41&gt;=75,3.5,IF(N41&gt;=70,3,IF(N41&gt;=65,2.5,IF(N41&gt;=60,2,IF(N41&gt;=55,1.5,IF(N41&gt;=50,1,0)))))))))))</f>
        <v/>
      </c>
      <c r="P41" s="416">
        <v>86</v>
      </c>
      <c r="Q41" s="125" t="str">
        <f>IF(P$8="","",IF('2.ชื่อนักเรียน'!$R42="ร","ร",IF('2.ชื่อนักเรียน'!$R42="มส","",IF(P41="","",IF(P41&gt;=80,4,IF(P41&gt;=75,3.5,IF(P41&gt;=70,3,IF(P41&gt;=65,2.5,IF(P41&gt;=60,2,IF(P41&gt;=55,1.5,IF(P41&gt;=50,1,0)))))))))))</f>
        <v/>
      </c>
      <c r="R41" s="416">
        <v>73</v>
      </c>
      <c r="S41" s="125" t="str">
        <f>IF(R$8="","",IF('2.ชื่อนักเรียน'!$R42="ร","ร",IF('2.ชื่อนักเรียน'!$R42="มส","",IF(R41="","",IF(R41&gt;=80,4,IF(R41&gt;=75,3.5,IF(R41&gt;=70,3,IF(R41&gt;=65,2.5,IF(R41&gt;=60,2,IF(R41&gt;=55,1.5,IF(R41&gt;=50,1,0)))))))))))</f>
        <v/>
      </c>
      <c r="T41" s="548">
        <v>75</v>
      </c>
      <c r="U41" s="125" t="str">
        <f>IF(T$8="","",IF('2.ชื่อนักเรียน'!$R42="ร","ร",IF('2.ชื่อนักเรียน'!$R42="มส","",IF(T41="","",IF(T41&gt;=80,4,IF(T41&gt;=75,3.5,IF(T41&gt;=70,3,IF(T41&gt;=65,2.5,IF(T41&gt;=60,2,IF(T41&gt;=55,1.5,IF(T41&gt;=50,1,0)))))))))))</f>
        <v/>
      </c>
      <c r="V41" s="416">
        <v>87</v>
      </c>
      <c r="W41" s="208" t="str">
        <f>IF(V$8="","",IF('2.ชื่อนักเรียน'!$R42="ร","ร",IF('2.ชื่อนักเรียน'!$R42="มส","",IF(V41="","",IF(V41&gt;=80,4,IF(V41&gt;=75,3.5,IF(V41&gt;=70,3,IF(V41&gt;=65,2.5,IF(V41&gt;=60,2,IF(V41&gt;=55,1.5,IF(V41&gt;=50,1,0)))))))))))</f>
        <v/>
      </c>
      <c r="X41" s="393">
        <f t="shared" si="0"/>
        <v>77</v>
      </c>
      <c r="Y41" s="381" t="str">
        <f t="shared" si="1"/>
        <v/>
      </c>
      <c r="Z41" s="383">
        <f t="shared" si="2"/>
        <v>89</v>
      </c>
      <c r="AA41" s="331" t="str">
        <f t="shared" si="3"/>
        <v/>
      </c>
      <c r="AB41" s="331">
        <f t="shared" si="4"/>
        <v>85</v>
      </c>
      <c r="AC41" s="335" t="str">
        <f t="shared" si="5"/>
        <v/>
      </c>
      <c r="AD41" s="335">
        <f t="shared" si="6"/>
        <v>78</v>
      </c>
      <c r="AE41" s="331" t="str">
        <f t="shared" si="7"/>
        <v/>
      </c>
      <c r="AF41" s="331">
        <f t="shared" si="8"/>
        <v>83</v>
      </c>
      <c r="AG41" s="331" t="str">
        <f t="shared" si="9"/>
        <v/>
      </c>
      <c r="AH41" s="331">
        <f t="shared" si="10"/>
        <v>86</v>
      </c>
      <c r="AI41" s="331" t="str">
        <f t="shared" si="11"/>
        <v/>
      </c>
      <c r="AJ41" s="331">
        <f t="shared" si="12"/>
        <v>73</v>
      </c>
      <c r="AK41" s="335" t="str">
        <f t="shared" si="13"/>
        <v/>
      </c>
      <c r="AL41" s="335">
        <f t="shared" si="14"/>
        <v>87</v>
      </c>
      <c r="AM41" s="335" t="str">
        <f t="shared" si="15"/>
        <v/>
      </c>
      <c r="AN41" s="335" t="e">
        <f>IF(#REF!="","",#REF!)</f>
        <v>#REF!</v>
      </c>
      <c r="AO41" s="331" t="e">
        <f>IF(#REF!="","",#REF!*#REF!)</f>
        <v>#REF!</v>
      </c>
      <c r="AP41" s="384" t="e">
        <f>IF(#REF!="","",#REF!)</f>
        <v>#REF!</v>
      </c>
      <c r="AQ41" s="332" t="e">
        <f>IF(#REF!="","",#REF!*#REF!)</f>
        <v>#REF!</v>
      </c>
      <c r="AR41" s="381" t="str">
        <f>IF($AR$8="","",IF($AR$8="SBMLD",SUM(#REF!,#REF!,#REF!,#REF!,#REF!,#REF!,#REF!,#REF!,#REF!,#REF!),#REF!))</f>
        <v/>
      </c>
      <c r="AS41" s="331" t="str">
        <f>IF($AR$8="","",IF($AR$8="SBMLD",SUM(#REF!,#REF!,#REF!,#REF!,#REF!,#REF!,#REF!,#REF!,#REF!,#REF!)*$AS$9,#REF!*#REF!))</f>
        <v/>
      </c>
      <c r="AT41" s="331" t="str">
        <f>IF($AT$8="","",IF($AT$8="SBMLD",SUM(#REF!,#REF!,#REF!,#REF!,#REF!,#REF!,#REF!,#REF!,#REF!),#REF!))</f>
        <v/>
      </c>
      <c r="AU41" s="331" t="str">
        <f>IF($AT$8="","",IF($AT$8="SBMLD",SUM(#REF!,#REF!,#REF!,#REF!,#REF!,#REF!,#REF!,#REF!,#REF!)*$AU$9,#REF!*#REF!))</f>
        <v/>
      </c>
      <c r="AV41" s="331" t="str">
        <f>IF($AV$8="","",IF($AV$8="SBMLD",SUM(#REF!,#REF!,#REF!,#REF!,#REF!,#REF!,#REF!,#REF!),#REF!))</f>
        <v/>
      </c>
      <c r="AW41" s="331" t="str">
        <f>IF($AV$8="","",IF($AV$8="SBMLD",SUM(#REF!,#REF!,#REF!,#REF!,#REF!,#REF!,#REF!,#REF!)*$AW$9,#REF!*#REF!))</f>
        <v/>
      </c>
      <c r="AX41" s="331" t="str">
        <f>IF($AX$8="","",IF($AX$8="SBMLD",SUM(#REF!,#REF!,#REF!,#REF!,#REF!,#REF!,#REF!),#REF!))</f>
        <v/>
      </c>
      <c r="AY41" s="331" t="str">
        <f>IF($AX$8="","",IF($AX$8="SBMLD",SUM(#REF!,#REF!,#REF!,#REF!,#REF!,#REF!,#REF!)*$AY$9,#REF!*#REF!))</f>
        <v/>
      </c>
      <c r="AZ41" s="331" t="str">
        <f>IF($AZ$8="","",IF($AZ$8="SBMLD",SUM(#REF!,#REF!,#REF!,#REF!,#REF!,#REF!),#REF!))</f>
        <v/>
      </c>
      <c r="BA41" s="331" t="str">
        <f>IF($AZ$8="","",IF($AZ$8="SBMLD",SUM(#REF!,#REF!,#REF!,#REF!,#REF!,#REF!)*$BA$9,#REF!*#REF!))</f>
        <v/>
      </c>
      <c r="BB41" s="384" t="str">
        <f>IF($BB$8="","",IF($BB$8="SBMLD",SUM(#REF!,#REF!,#REF!,#REF!,#REF!),#REF!))</f>
        <v/>
      </c>
      <c r="BC41" s="332" t="str">
        <f>IF($BB$8="","",IF($BB$8="SBMLD",SUM(#REF!,#REF!,#REF!,#REF!,#REF!)*$BC$9,#REF!*#REF!))</f>
        <v/>
      </c>
      <c r="BD41" s="177" t="e">
        <f>#REF!</f>
        <v>#REF!</v>
      </c>
      <c r="BF41" s="560">
        <f t="shared" si="17"/>
        <v>160</v>
      </c>
      <c r="BG41" s="558">
        <f t="shared" si="16"/>
        <v>80</v>
      </c>
      <c r="BH41" s="559">
        <f t="shared" si="22"/>
        <v>4</v>
      </c>
      <c r="BI41" s="559">
        <f t="shared" si="18"/>
        <v>175</v>
      </c>
      <c r="BJ41" s="559">
        <f t="shared" si="23"/>
        <v>87.5</v>
      </c>
      <c r="BK41" s="559">
        <f t="shared" si="24"/>
        <v>4</v>
      </c>
      <c r="BL41" s="559">
        <f t="shared" si="19"/>
        <v>158</v>
      </c>
      <c r="BM41" s="559">
        <f t="shared" si="25"/>
        <v>79</v>
      </c>
      <c r="BN41" s="559">
        <f t="shared" si="26"/>
        <v>3.5</v>
      </c>
      <c r="BO41" s="559">
        <f t="shared" si="20"/>
        <v>161</v>
      </c>
      <c r="BP41" s="559">
        <f t="shared" si="27"/>
        <v>80.5</v>
      </c>
      <c r="BQ41" s="559">
        <f t="shared" si="28"/>
        <v>4</v>
      </c>
      <c r="BR41" s="559">
        <f t="shared" si="21"/>
        <v>165</v>
      </c>
      <c r="BS41" s="559">
        <f t="shared" si="29"/>
        <v>82.5</v>
      </c>
      <c r="BT41" s="559">
        <f t="shared" si="30"/>
        <v>4</v>
      </c>
    </row>
    <row r="42" spans="1:72" s="17" customFormat="1" ht="16.5" customHeight="1" x14ac:dyDescent="0.2">
      <c r="A42" s="18">
        <v>33</v>
      </c>
      <c r="B42" s="122" t="str">
        <f>IF('2.ชื่อนักเรียน'!$AG43="","",'2.ชื่อนักเรียน'!$AG43)</f>
        <v/>
      </c>
      <c r="C42" s="26" t="str">
        <f>IF('2.ชื่อนักเรียน'!$AH43="","",'2.ชื่อนักเรียน'!$AH43)</f>
        <v/>
      </c>
      <c r="D42" s="414">
        <v>89</v>
      </c>
      <c r="E42" s="125" t="str">
        <f>IF(D$8="","",IF('2.ชื่อนักเรียน'!$R43="ร","ร",IF('2.ชื่อนักเรียน'!$R43="มส","",IF(D42="","",IF(D42&gt;=80,4,IF(D42&gt;=75,3.5,IF(D42&gt;=70,3,IF(D42&gt;=65,2.5,IF(D42&gt;=60,2,IF(D42&gt;=55,1.5,IF(D42&gt;=50,1,0)))))))))))</f>
        <v/>
      </c>
      <c r="F42" s="416">
        <v>82</v>
      </c>
      <c r="G42" s="125" t="str">
        <f>IF(F$8="","",IF('2.ชื่อนักเรียน'!$R43="ร","ร",IF('2.ชื่อนักเรียน'!$R43="มส","",IF(F42="","",IF(F42&gt;=80,4,IF(F42&gt;=75,3.5,IF(F42&gt;=70,3,IF(F42&gt;=65,2.5,IF(F42&gt;=60,2,IF(F42&gt;=55,1.5,IF(F42&gt;=50,1,0)))))))))))</f>
        <v/>
      </c>
      <c r="H42" s="416">
        <v>83</v>
      </c>
      <c r="I42" s="125" t="str">
        <f>IF(H$8="","",IF('2.ชื่อนักเรียน'!$R43="ร","ร",IF('2.ชื่อนักเรียน'!$R43="มส","",IF(H42="","",IF(H42&gt;=80,4,IF(H42&gt;=75,3.5,IF(H42&gt;=70,3,IF(H42&gt;=65,2.5,IF(H42&gt;=60,2,IF(H42&gt;=55,1.5,IF(H42&gt;=50,1,0)))))))))))</f>
        <v/>
      </c>
      <c r="J42" s="548">
        <v>91</v>
      </c>
      <c r="K42" s="125" t="str">
        <f>IF(J$8="","",IF('2.ชื่อนักเรียน'!$R43="ร","ร",IF('2.ชื่อนักเรียน'!$R43="มส","",IF(J42="","",IF(J42&gt;=80,4,IF(J42&gt;=75,3.5,IF(J42&gt;=70,3,IF(J42&gt;=65,2.5,IF(J42&gt;=60,2,IF(J42&gt;=55,1.5,IF(J42&gt;=50,1,0)))))))))))</f>
        <v/>
      </c>
      <c r="L42" s="416">
        <v>96</v>
      </c>
      <c r="M42" s="204" t="str">
        <f>IF(L$8="","",IF('2.ชื่อนักเรียน'!$R43="ร","ร",IF('2.ชื่อนักเรียน'!$R43="มส","",IF(L42="","",IF(L42&gt;=80,4,IF(L42&gt;=75,3.5,IF(L42&gt;=70,3,IF(L42&gt;=65,2.5,IF(L42&gt;=60,2,IF(L42&gt;=55,1.5,IF(L42&gt;=50,1,0)))))))))))</f>
        <v/>
      </c>
      <c r="N42" s="414">
        <v>99</v>
      </c>
      <c r="O42" s="125" t="str">
        <f>IF(N$8="","",IF('2.ชื่อนักเรียน'!$R43="ร","ร",IF('2.ชื่อนักเรียน'!$R43="มส","",IF(N42="","",IF(N42&gt;=80,4,IF(N42&gt;=75,3.5,IF(N42&gt;=70,3,IF(N42&gt;=65,2.5,IF(N42&gt;=60,2,IF(N42&gt;=55,1.5,IF(N42&gt;=50,1,0)))))))))))</f>
        <v/>
      </c>
      <c r="P42" s="416">
        <v>86</v>
      </c>
      <c r="Q42" s="125" t="str">
        <f>IF(P$8="","",IF('2.ชื่อนักเรียน'!$R43="ร","ร",IF('2.ชื่อนักเรียน'!$R43="มส","",IF(P42="","",IF(P42&gt;=80,4,IF(P42&gt;=75,3.5,IF(P42&gt;=70,3,IF(P42&gt;=65,2.5,IF(P42&gt;=60,2,IF(P42&gt;=55,1.5,IF(P42&gt;=50,1,0)))))))))))</f>
        <v/>
      </c>
      <c r="R42" s="416">
        <v>88</v>
      </c>
      <c r="S42" s="125" t="str">
        <f>IF(R$8="","",IF('2.ชื่อนักเรียน'!$R43="ร","ร",IF('2.ชื่อนักเรียน'!$R43="มส","",IF(R42="","",IF(R42&gt;=80,4,IF(R42&gt;=75,3.5,IF(R42&gt;=70,3,IF(R42&gt;=65,2.5,IF(R42&gt;=60,2,IF(R42&gt;=55,1.5,IF(R42&gt;=50,1,0)))))))))))</f>
        <v/>
      </c>
      <c r="T42" s="548">
        <v>83</v>
      </c>
      <c r="U42" s="125" t="str">
        <f>IF(T$8="","",IF('2.ชื่อนักเรียน'!$R43="ร","ร",IF('2.ชื่อนักเรียน'!$R43="มส","",IF(T42="","",IF(T42&gt;=80,4,IF(T42&gt;=75,3.5,IF(T42&gt;=70,3,IF(T42&gt;=65,2.5,IF(T42&gt;=60,2,IF(T42&gt;=55,1.5,IF(T42&gt;=50,1,0)))))))))))</f>
        <v/>
      </c>
      <c r="V42" s="416">
        <v>98</v>
      </c>
      <c r="W42" s="208" t="str">
        <f>IF(V$8="","",IF('2.ชื่อนักเรียน'!$R43="ร","ร",IF('2.ชื่อนักเรียน'!$R43="มส","",IF(V42="","",IF(V42&gt;=80,4,IF(V42&gt;=75,3.5,IF(V42&gt;=70,3,IF(V42&gt;=65,2.5,IF(V42&gt;=60,2,IF(V42&gt;=55,1.5,IF(V42&gt;=50,1,0)))))))))))</f>
        <v/>
      </c>
      <c r="X42" s="393">
        <f t="shared" si="0"/>
        <v>89</v>
      </c>
      <c r="Y42" s="381" t="str">
        <f t="shared" si="1"/>
        <v/>
      </c>
      <c r="Z42" s="383">
        <f t="shared" si="2"/>
        <v>82</v>
      </c>
      <c r="AA42" s="335" t="str">
        <f t="shared" si="3"/>
        <v/>
      </c>
      <c r="AB42" s="335">
        <f t="shared" si="4"/>
        <v>83</v>
      </c>
      <c r="AC42" s="335" t="str">
        <f t="shared" si="5"/>
        <v/>
      </c>
      <c r="AD42" s="335">
        <f t="shared" si="6"/>
        <v>96</v>
      </c>
      <c r="AE42" s="331" t="str">
        <f t="shared" si="7"/>
        <v/>
      </c>
      <c r="AF42" s="331">
        <f t="shared" si="8"/>
        <v>99</v>
      </c>
      <c r="AG42" s="331" t="str">
        <f t="shared" si="9"/>
        <v/>
      </c>
      <c r="AH42" s="331">
        <f t="shared" si="10"/>
        <v>86</v>
      </c>
      <c r="AI42" s="331" t="str">
        <f t="shared" si="11"/>
        <v/>
      </c>
      <c r="AJ42" s="331">
        <f t="shared" si="12"/>
        <v>88</v>
      </c>
      <c r="AK42" s="335" t="str">
        <f t="shared" si="13"/>
        <v/>
      </c>
      <c r="AL42" s="335">
        <f t="shared" si="14"/>
        <v>98</v>
      </c>
      <c r="AM42" s="335" t="str">
        <f t="shared" si="15"/>
        <v/>
      </c>
      <c r="AN42" s="335" t="e">
        <f>IF(#REF!="","",#REF!)</f>
        <v>#REF!</v>
      </c>
      <c r="AO42" s="331" t="e">
        <f>IF(#REF!="","",#REF!*#REF!)</f>
        <v>#REF!</v>
      </c>
      <c r="AP42" s="384" t="e">
        <f>IF(#REF!="","",#REF!)</f>
        <v>#REF!</v>
      </c>
      <c r="AQ42" s="332" t="e">
        <f>IF(#REF!="","",#REF!*#REF!)</f>
        <v>#REF!</v>
      </c>
      <c r="AR42" s="381" t="str">
        <f>IF($AR$8="","",IF($AR$8="SBMLD",SUM(#REF!,#REF!,#REF!,#REF!,#REF!,#REF!,#REF!,#REF!,#REF!,#REF!),#REF!))</f>
        <v/>
      </c>
      <c r="AS42" s="331" t="str">
        <f>IF($AR$8="","",IF($AR$8="SBMLD",SUM(#REF!,#REF!,#REF!,#REF!,#REF!,#REF!,#REF!,#REF!,#REF!,#REF!)*$AS$9,#REF!*#REF!))</f>
        <v/>
      </c>
      <c r="AT42" s="331" t="str">
        <f>IF($AT$8="","",IF($AT$8="SBMLD",SUM(#REF!,#REF!,#REF!,#REF!,#REF!,#REF!,#REF!,#REF!,#REF!),#REF!))</f>
        <v/>
      </c>
      <c r="AU42" s="331" t="str">
        <f>IF($AT$8="","",IF($AT$8="SBMLD",SUM(#REF!,#REF!,#REF!,#REF!,#REF!,#REF!,#REF!,#REF!,#REF!)*$AU$9,#REF!*#REF!))</f>
        <v/>
      </c>
      <c r="AV42" s="331" t="str">
        <f>IF($AV$8="","",IF($AV$8="SBMLD",SUM(#REF!,#REF!,#REF!,#REF!,#REF!,#REF!,#REF!,#REF!),#REF!))</f>
        <v/>
      </c>
      <c r="AW42" s="331" t="str">
        <f>IF($AV$8="","",IF($AV$8="SBMLD",SUM(#REF!,#REF!,#REF!,#REF!,#REF!,#REF!,#REF!,#REF!)*$AW$9,#REF!*#REF!))</f>
        <v/>
      </c>
      <c r="AX42" s="331" t="str">
        <f>IF($AX$8="","",IF($AX$8="SBMLD",SUM(#REF!,#REF!,#REF!,#REF!,#REF!,#REF!,#REF!),#REF!))</f>
        <v/>
      </c>
      <c r="AY42" s="331" t="str">
        <f>IF($AX$8="","",IF($AX$8="SBMLD",SUM(#REF!,#REF!,#REF!,#REF!,#REF!,#REF!,#REF!)*$AY$9,#REF!*#REF!))</f>
        <v/>
      </c>
      <c r="AZ42" s="331" t="str">
        <f>IF($AZ$8="","",IF($AZ$8="SBMLD",SUM(#REF!,#REF!,#REF!,#REF!,#REF!,#REF!),#REF!))</f>
        <v/>
      </c>
      <c r="BA42" s="331" t="str">
        <f>IF($AZ$8="","",IF($AZ$8="SBMLD",SUM(#REF!,#REF!,#REF!,#REF!,#REF!,#REF!)*$BA$9,#REF!*#REF!))</f>
        <v/>
      </c>
      <c r="BB42" s="384" t="str">
        <f>IF($BB$8="","",IF($BB$8="SBMLD",SUM(#REF!,#REF!,#REF!,#REF!,#REF!),#REF!))</f>
        <v/>
      </c>
      <c r="BC42" s="332" t="str">
        <f>IF($BB$8="","",IF($BB$8="SBMLD",SUM(#REF!,#REF!,#REF!,#REF!,#REF!)*$BC$9,#REF!*#REF!))</f>
        <v/>
      </c>
      <c r="BD42" s="177" t="e">
        <f>#REF!</f>
        <v>#REF!</v>
      </c>
      <c r="BF42" s="560">
        <f t="shared" si="17"/>
        <v>188</v>
      </c>
      <c r="BG42" s="558">
        <f t="shared" si="16"/>
        <v>94</v>
      </c>
      <c r="BH42" s="559">
        <f t="shared" si="22"/>
        <v>4</v>
      </c>
      <c r="BI42" s="559">
        <f t="shared" si="18"/>
        <v>168</v>
      </c>
      <c r="BJ42" s="559">
        <f t="shared" si="23"/>
        <v>84</v>
      </c>
      <c r="BK42" s="559">
        <f t="shared" si="24"/>
        <v>4</v>
      </c>
      <c r="BL42" s="559">
        <f t="shared" si="19"/>
        <v>171</v>
      </c>
      <c r="BM42" s="559">
        <f t="shared" si="25"/>
        <v>85.5</v>
      </c>
      <c r="BN42" s="559">
        <f t="shared" si="26"/>
        <v>4</v>
      </c>
      <c r="BO42" s="559">
        <f t="shared" si="20"/>
        <v>174</v>
      </c>
      <c r="BP42" s="559">
        <f t="shared" si="27"/>
        <v>87</v>
      </c>
      <c r="BQ42" s="559">
        <f t="shared" si="28"/>
        <v>4</v>
      </c>
      <c r="BR42" s="559">
        <f t="shared" si="21"/>
        <v>194</v>
      </c>
      <c r="BS42" s="559">
        <f t="shared" si="29"/>
        <v>97</v>
      </c>
      <c r="BT42" s="559">
        <f t="shared" si="30"/>
        <v>4</v>
      </c>
    </row>
    <row r="43" spans="1:72" s="17" customFormat="1" ht="16.5" customHeight="1" x14ac:dyDescent="0.2">
      <c r="A43" s="18">
        <v>34</v>
      </c>
      <c r="B43" s="122" t="str">
        <f>IF('2.ชื่อนักเรียน'!$AG44="","",'2.ชื่อนักเรียน'!$AG44)</f>
        <v/>
      </c>
      <c r="C43" s="26" t="str">
        <f>IF('2.ชื่อนักเรียน'!$AH44="","",'2.ชื่อนักเรียน'!$AH44)</f>
        <v/>
      </c>
      <c r="D43" s="414">
        <v>89</v>
      </c>
      <c r="E43" s="125" t="str">
        <f>IF(D$8="","",IF('2.ชื่อนักเรียน'!$R44="ร","ร",IF('2.ชื่อนักเรียน'!$R44="มส","",IF(D43="","",IF(D43&gt;=80,4,IF(D43&gt;=75,3.5,IF(D43&gt;=70,3,IF(D43&gt;=65,2.5,IF(D43&gt;=60,2,IF(D43&gt;=55,1.5,IF(D43&gt;=50,1,0)))))))))))</f>
        <v/>
      </c>
      <c r="F43" s="416">
        <v>90</v>
      </c>
      <c r="G43" s="125" t="str">
        <f>IF(F$8="","",IF('2.ชื่อนักเรียน'!$R44="ร","ร",IF('2.ชื่อนักเรียน'!$R44="มส","",IF(F43="","",IF(F43&gt;=80,4,IF(F43&gt;=75,3.5,IF(F43&gt;=70,3,IF(F43&gt;=65,2.5,IF(F43&gt;=60,2,IF(F43&gt;=55,1.5,IF(F43&gt;=50,1,0)))))))))))</f>
        <v/>
      </c>
      <c r="H43" s="416">
        <v>78</v>
      </c>
      <c r="I43" s="125" t="str">
        <f>IF(H$8="","",IF('2.ชื่อนักเรียน'!$R44="ร","ร",IF('2.ชื่อนักเรียน'!$R44="มส","",IF(H43="","",IF(H43&gt;=80,4,IF(H43&gt;=75,3.5,IF(H43&gt;=70,3,IF(H43&gt;=65,2.5,IF(H43&gt;=60,2,IF(H43&gt;=55,1.5,IF(H43&gt;=50,1,0)))))))))))</f>
        <v/>
      </c>
      <c r="J43" s="548">
        <v>78</v>
      </c>
      <c r="K43" s="125" t="str">
        <f>IF(J$8="","",IF('2.ชื่อนักเรียน'!$R44="ร","ร",IF('2.ชื่อนักเรียน'!$R44="มส","",IF(J43="","",IF(J43&gt;=80,4,IF(J43&gt;=75,3.5,IF(J43&gt;=70,3,IF(J43&gt;=65,2.5,IF(J43&gt;=60,2,IF(J43&gt;=55,1.5,IF(J43&gt;=50,1,0)))))))))))</f>
        <v/>
      </c>
      <c r="L43" s="416">
        <v>80</v>
      </c>
      <c r="M43" s="204" t="str">
        <f>IF(L$8="","",IF('2.ชื่อนักเรียน'!$R44="ร","ร",IF('2.ชื่อนักเรียน'!$R44="มส","",IF(L43="","",IF(L43&gt;=80,4,IF(L43&gt;=75,3.5,IF(L43&gt;=70,3,IF(L43&gt;=65,2.5,IF(L43&gt;=60,2,IF(L43&gt;=55,1.5,IF(L43&gt;=50,1,0)))))))))))</f>
        <v/>
      </c>
      <c r="N43" s="414">
        <v>92</v>
      </c>
      <c r="O43" s="125" t="str">
        <f>IF(N$8="","",IF('2.ชื่อนักเรียน'!$R44="ร","ร",IF('2.ชื่อนักเรียน'!$R44="มส","",IF(N43="","",IF(N43&gt;=80,4,IF(N43&gt;=75,3.5,IF(N43&gt;=70,3,IF(N43&gt;=65,2.5,IF(N43&gt;=60,2,IF(N43&gt;=55,1.5,IF(N43&gt;=50,1,0)))))))))))</f>
        <v/>
      </c>
      <c r="P43" s="416">
        <v>78</v>
      </c>
      <c r="Q43" s="125" t="str">
        <f>IF(P$8="","",IF('2.ชื่อนักเรียน'!$R44="ร","ร",IF('2.ชื่อนักเรียน'!$R44="มส","",IF(P43="","",IF(P43&gt;=80,4,IF(P43&gt;=75,3.5,IF(P43&gt;=70,3,IF(P43&gt;=65,2.5,IF(P43&gt;=60,2,IF(P43&gt;=55,1.5,IF(P43&gt;=50,1,0)))))))))))</f>
        <v/>
      </c>
      <c r="R43" s="416">
        <v>63</v>
      </c>
      <c r="S43" s="125" t="str">
        <f>IF(R$8="","",IF('2.ชื่อนักเรียน'!$R44="ร","ร",IF('2.ชื่อนักเรียน'!$R44="มส","",IF(R43="","",IF(R43&gt;=80,4,IF(R43&gt;=75,3.5,IF(R43&gt;=70,3,IF(R43&gt;=65,2.5,IF(R43&gt;=60,2,IF(R43&gt;=55,1.5,IF(R43&gt;=50,1,0)))))))))))</f>
        <v/>
      </c>
      <c r="T43" s="548">
        <v>79</v>
      </c>
      <c r="U43" s="125" t="str">
        <f>IF(T$8="","",IF('2.ชื่อนักเรียน'!$R44="ร","ร",IF('2.ชื่อนักเรียน'!$R44="มส","",IF(T43="","",IF(T43&gt;=80,4,IF(T43&gt;=75,3.5,IF(T43&gt;=70,3,IF(T43&gt;=65,2.5,IF(T43&gt;=60,2,IF(T43&gt;=55,1.5,IF(T43&gt;=50,1,0)))))))))))</f>
        <v/>
      </c>
      <c r="V43" s="416">
        <v>91</v>
      </c>
      <c r="W43" s="208" t="str">
        <f>IF(V$8="","",IF('2.ชื่อนักเรียน'!$R44="ร","ร",IF('2.ชื่อนักเรียน'!$R44="มส","",IF(V43="","",IF(V43&gt;=80,4,IF(V43&gt;=75,3.5,IF(V43&gt;=70,3,IF(V43&gt;=65,2.5,IF(V43&gt;=60,2,IF(V43&gt;=55,1.5,IF(V43&gt;=50,1,0)))))))))))</f>
        <v/>
      </c>
      <c r="X43" s="393">
        <f t="shared" si="0"/>
        <v>89</v>
      </c>
      <c r="Y43" s="381" t="str">
        <f t="shared" si="1"/>
        <v/>
      </c>
      <c r="Z43" s="383">
        <f t="shared" si="2"/>
        <v>90</v>
      </c>
      <c r="AA43" s="335" t="str">
        <f t="shared" si="3"/>
        <v/>
      </c>
      <c r="AB43" s="335">
        <f t="shared" si="4"/>
        <v>78</v>
      </c>
      <c r="AC43" s="335" t="str">
        <f t="shared" si="5"/>
        <v/>
      </c>
      <c r="AD43" s="335">
        <f t="shared" si="6"/>
        <v>80</v>
      </c>
      <c r="AE43" s="331" t="str">
        <f t="shared" si="7"/>
        <v/>
      </c>
      <c r="AF43" s="331">
        <f t="shared" si="8"/>
        <v>92</v>
      </c>
      <c r="AG43" s="335" t="str">
        <f t="shared" si="9"/>
        <v/>
      </c>
      <c r="AH43" s="335">
        <f t="shared" si="10"/>
        <v>78</v>
      </c>
      <c r="AI43" s="335" t="str">
        <f t="shared" si="11"/>
        <v/>
      </c>
      <c r="AJ43" s="335">
        <f t="shared" si="12"/>
        <v>63</v>
      </c>
      <c r="AK43" s="335" t="str">
        <f t="shared" si="13"/>
        <v/>
      </c>
      <c r="AL43" s="335">
        <f t="shared" si="14"/>
        <v>91</v>
      </c>
      <c r="AM43" s="335" t="str">
        <f t="shared" si="15"/>
        <v/>
      </c>
      <c r="AN43" s="335" t="e">
        <f>IF(#REF!="","",#REF!)</f>
        <v>#REF!</v>
      </c>
      <c r="AO43" s="331" t="e">
        <f>IF(#REF!="","",#REF!*#REF!)</f>
        <v>#REF!</v>
      </c>
      <c r="AP43" s="384" t="e">
        <f>IF(#REF!="","",#REF!)</f>
        <v>#REF!</v>
      </c>
      <c r="AQ43" s="332" t="e">
        <f>IF(#REF!="","",#REF!*#REF!)</f>
        <v>#REF!</v>
      </c>
      <c r="AR43" s="381" t="str">
        <f>IF($AR$8="","",IF($AR$8="SBMLD",SUM(#REF!,#REF!,#REF!,#REF!,#REF!,#REF!,#REF!,#REF!,#REF!,#REF!),#REF!))</f>
        <v/>
      </c>
      <c r="AS43" s="331" t="str">
        <f>IF($AR$8="","",IF($AR$8="SBMLD",SUM(#REF!,#REF!,#REF!,#REF!,#REF!,#REF!,#REF!,#REF!,#REF!,#REF!)*$AS$9,#REF!*#REF!))</f>
        <v/>
      </c>
      <c r="AT43" s="331" t="str">
        <f>IF($AT$8="","",IF($AT$8="SBMLD",SUM(#REF!,#REF!,#REF!,#REF!,#REF!,#REF!,#REF!,#REF!,#REF!),#REF!))</f>
        <v/>
      </c>
      <c r="AU43" s="331" t="str">
        <f>IF($AT$8="","",IF($AT$8="SBMLD",SUM(#REF!,#REF!,#REF!,#REF!,#REF!,#REF!,#REF!,#REF!,#REF!)*$AU$9,#REF!*#REF!))</f>
        <v/>
      </c>
      <c r="AV43" s="331" t="str">
        <f>IF($AV$8="","",IF($AV$8="SBMLD",SUM(#REF!,#REF!,#REF!,#REF!,#REF!,#REF!,#REF!,#REF!),#REF!))</f>
        <v/>
      </c>
      <c r="AW43" s="331" t="str">
        <f>IF($AV$8="","",IF($AV$8="SBMLD",SUM(#REF!,#REF!,#REF!,#REF!,#REF!,#REF!,#REF!,#REF!)*$AW$9,#REF!*#REF!))</f>
        <v/>
      </c>
      <c r="AX43" s="331" t="str">
        <f>IF($AX$8="","",IF($AX$8="SBMLD",SUM(#REF!,#REF!,#REF!,#REF!,#REF!,#REF!,#REF!),#REF!))</f>
        <v/>
      </c>
      <c r="AY43" s="331" t="str">
        <f>IF($AX$8="","",IF($AX$8="SBMLD",SUM(#REF!,#REF!,#REF!,#REF!,#REF!,#REF!,#REF!)*$AY$9,#REF!*#REF!))</f>
        <v/>
      </c>
      <c r="AZ43" s="331" t="str">
        <f>IF($AZ$8="","",IF($AZ$8="SBMLD",SUM(#REF!,#REF!,#REF!,#REF!,#REF!,#REF!),#REF!))</f>
        <v/>
      </c>
      <c r="BA43" s="331" t="str">
        <f>IF($AZ$8="","",IF($AZ$8="SBMLD",SUM(#REF!,#REF!,#REF!,#REF!,#REF!,#REF!)*$BA$9,#REF!*#REF!))</f>
        <v/>
      </c>
      <c r="BB43" s="384" t="str">
        <f>IF($BB$8="","",IF($BB$8="SBMLD",SUM(#REF!,#REF!,#REF!,#REF!,#REF!),#REF!))</f>
        <v/>
      </c>
      <c r="BC43" s="332" t="str">
        <f>IF($BB$8="","",IF($BB$8="SBMLD",SUM(#REF!,#REF!,#REF!,#REF!,#REF!)*$BC$9,#REF!*#REF!))</f>
        <v/>
      </c>
      <c r="BD43" s="177" t="e">
        <f>#REF!</f>
        <v>#REF!</v>
      </c>
      <c r="BF43" s="560">
        <f t="shared" si="17"/>
        <v>181</v>
      </c>
      <c r="BG43" s="558">
        <f t="shared" si="16"/>
        <v>90.5</v>
      </c>
      <c r="BH43" s="559">
        <f t="shared" si="22"/>
        <v>4</v>
      </c>
      <c r="BI43" s="559">
        <f t="shared" si="18"/>
        <v>168</v>
      </c>
      <c r="BJ43" s="559">
        <f t="shared" si="23"/>
        <v>84</v>
      </c>
      <c r="BK43" s="559">
        <f t="shared" si="24"/>
        <v>4</v>
      </c>
      <c r="BL43" s="559">
        <f t="shared" si="19"/>
        <v>141</v>
      </c>
      <c r="BM43" s="559">
        <f t="shared" si="25"/>
        <v>70.5</v>
      </c>
      <c r="BN43" s="559">
        <f t="shared" si="26"/>
        <v>3</v>
      </c>
      <c r="BO43" s="559">
        <f t="shared" si="20"/>
        <v>157</v>
      </c>
      <c r="BP43" s="559">
        <f t="shared" si="27"/>
        <v>78.5</v>
      </c>
      <c r="BQ43" s="559">
        <f t="shared" si="28"/>
        <v>3.5</v>
      </c>
      <c r="BR43" s="559">
        <f t="shared" si="21"/>
        <v>171</v>
      </c>
      <c r="BS43" s="559">
        <f t="shared" si="29"/>
        <v>85.5</v>
      </c>
      <c r="BT43" s="559">
        <f t="shared" si="30"/>
        <v>4</v>
      </c>
    </row>
    <row r="44" spans="1:72" s="17" customFormat="1" ht="16.5" customHeight="1" x14ac:dyDescent="0.2">
      <c r="A44" s="18">
        <v>35</v>
      </c>
      <c r="B44" s="122" t="str">
        <f>IF('2.ชื่อนักเรียน'!$AG45="","",'2.ชื่อนักเรียน'!$AG45)</f>
        <v/>
      </c>
      <c r="C44" s="26" t="str">
        <f>IF('2.ชื่อนักเรียน'!$AH45="","",'2.ชื่อนักเรียน'!$AH45)</f>
        <v/>
      </c>
      <c r="D44" s="414">
        <v>93</v>
      </c>
      <c r="E44" s="125" t="str">
        <f>IF(D$8="","",IF('2.ชื่อนักเรียน'!$R45="ร","ร",IF('2.ชื่อนักเรียน'!$R45="มส","",IF(D44="","",IF(D44&gt;=80,4,IF(D44&gt;=75,3.5,IF(D44&gt;=70,3,IF(D44&gt;=65,2.5,IF(D44&gt;=60,2,IF(D44&gt;=55,1.5,IF(D44&gt;=50,1,0)))))))))))</f>
        <v/>
      </c>
      <c r="F44" s="416">
        <v>87</v>
      </c>
      <c r="G44" s="125" t="str">
        <f>IF(F$8="","",IF('2.ชื่อนักเรียน'!$R45="ร","ร",IF('2.ชื่อนักเรียน'!$R45="มส","",IF(F44="","",IF(F44&gt;=80,4,IF(F44&gt;=75,3.5,IF(F44&gt;=70,3,IF(F44&gt;=65,2.5,IF(F44&gt;=60,2,IF(F44&gt;=55,1.5,IF(F44&gt;=50,1,0)))))))))))</f>
        <v/>
      </c>
      <c r="H44" s="416">
        <v>73</v>
      </c>
      <c r="I44" s="125" t="str">
        <f>IF(H$8="","",IF('2.ชื่อนักเรียน'!$R45="ร","ร",IF('2.ชื่อนักเรียน'!$R45="มส","",IF(H44="","",IF(H44&gt;=80,4,IF(H44&gt;=75,3.5,IF(H44&gt;=70,3,IF(H44&gt;=65,2.5,IF(H44&gt;=60,2,IF(H44&gt;=55,1.5,IF(H44&gt;=50,1,0)))))))))))</f>
        <v/>
      </c>
      <c r="J44" s="548">
        <v>71</v>
      </c>
      <c r="K44" s="125" t="str">
        <f>IF(J$8="","",IF('2.ชื่อนักเรียน'!$R45="ร","ร",IF('2.ชื่อนักเรียน'!$R45="มส","",IF(J44="","",IF(J44&gt;=80,4,IF(J44&gt;=75,3.5,IF(J44&gt;=70,3,IF(J44&gt;=65,2.5,IF(J44&gt;=60,2,IF(J44&gt;=55,1.5,IF(J44&gt;=50,1,0)))))))))))</f>
        <v/>
      </c>
      <c r="L44" s="416">
        <v>63</v>
      </c>
      <c r="M44" s="204" t="str">
        <f>IF(L$8="","",IF('2.ชื่อนักเรียน'!$R45="ร","ร",IF('2.ชื่อนักเรียน'!$R45="มส","",IF(L44="","",IF(L44&gt;=80,4,IF(L44&gt;=75,3.5,IF(L44&gt;=70,3,IF(L44&gt;=65,2.5,IF(L44&gt;=60,2,IF(L44&gt;=55,1.5,IF(L44&gt;=50,1,0)))))))))))</f>
        <v/>
      </c>
      <c r="N44" s="414">
        <v>51</v>
      </c>
      <c r="O44" s="125" t="str">
        <f>IF(N$8="","",IF('2.ชื่อนักเรียน'!$R45="ร","ร",IF('2.ชื่อนักเรียน'!$R45="มส","",IF(N44="","",IF(N44&gt;=80,4,IF(N44&gt;=75,3.5,IF(N44&gt;=70,3,IF(N44&gt;=65,2.5,IF(N44&gt;=60,2,IF(N44&gt;=55,1.5,IF(N44&gt;=50,1,0)))))))))))</f>
        <v/>
      </c>
      <c r="P44" s="416">
        <v>82</v>
      </c>
      <c r="Q44" s="125" t="str">
        <f>IF(P$8="","",IF('2.ชื่อนักเรียน'!$R45="ร","ร",IF('2.ชื่อนักเรียน'!$R45="มส","",IF(P44="","",IF(P44&gt;=80,4,IF(P44&gt;=75,3.5,IF(P44&gt;=70,3,IF(P44&gt;=65,2.5,IF(P44&gt;=60,2,IF(P44&gt;=55,1.5,IF(P44&gt;=50,1,0)))))))))))</f>
        <v/>
      </c>
      <c r="R44" s="416">
        <v>70</v>
      </c>
      <c r="S44" s="125" t="str">
        <f>IF(R$8="","",IF('2.ชื่อนักเรียน'!$R45="ร","ร",IF('2.ชื่อนักเรียน'!$R45="มส","",IF(R44="","",IF(R44&gt;=80,4,IF(R44&gt;=75,3.5,IF(R44&gt;=70,3,IF(R44&gt;=65,2.5,IF(R44&gt;=60,2,IF(R44&gt;=55,1.5,IF(R44&gt;=50,1,0)))))))))))</f>
        <v/>
      </c>
      <c r="T44" s="548">
        <v>78</v>
      </c>
      <c r="U44" s="125" t="str">
        <f>IF(T$8="","",IF('2.ชื่อนักเรียน'!$R45="ร","ร",IF('2.ชื่อนักเรียน'!$R45="มส","",IF(T44="","",IF(T44&gt;=80,4,IF(T44&gt;=75,3.5,IF(T44&gt;=70,3,IF(T44&gt;=65,2.5,IF(T44&gt;=60,2,IF(T44&gt;=55,1.5,IF(T44&gt;=50,1,0)))))))))))</f>
        <v/>
      </c>
      <c r="V44" s="416">
        <v>78</v>
      </c>
      <c r="W44" s="208" t="str">
        <f>IF(V$8="","",IF('2.ชื่อนักเรียน'!$R45="ร","ร",IF('2.ชื่อนักเรียน'!$R45="มส","",IF(V44="","",IF(V44&gt;=80,4,IF(V44&gt;=75,3.5,IF(V44&gt;=70,3,IF(V44&gt;=65,2.5,IF(V44&gt;=60,2,IF(V44&gt;=55,1.5,IF(V44&gt;=50,1,0)))))))))))</f>
        <v/>
      </c>
      <c r="X44" s="393">
        <f t="shared" si="0"/>
        <v>93</v>
      </c>
      <c r="Y44" s="381" t="str">
        <f t="shared" si="1"/>
        <v/>
      </c>
      <c r="Z44" s="383">
        <f t="shared" si="2"/>
        <v>87</v>
      </c>
      <c r="AA44" s="335" t="str">
        <f t="shared" si="3"/>
        <v/>
      </c>
      <c r="AB44" s="335">
        <f t="shared" si="4"/>
        <v>73</v>
      </c>
      <c r="AC44" s="335" t="str">
        <f t="shared" si="5"/>
        <v/>
      </c>
      <c r="AD44" s="335">
        <f t="shared" si="6"/>
        <v>63</v>
      </c>
      <c r="AE44" s="331" t="str">
        <f t="shared" si="7"/>
        <v/>
      </c>
      <c r="AF44" s="331">
        <f t="shared" si="8"/>
        <v>51</v>
      </c>
      <c r="AG44" s="335" t="str">
        <f t="shared" si="9"/>
        <v/>
      </c>
      <c r="AH44" s="335">
        <f t="shared" si="10"/>
        <v>82</v>
      </c>
      <c r="AI44" s="335" t="str">
        <f t="shared" si="11"/>
        <v/>
      </c>
      <c r="AJ44" s="335">
        <f t="shared" si="12"/>
        <v>70</v>
      </c>
      <c r="AK44" s="335" t="str">
        <f t="shared" si="13"/>
        <v/>
      </c>
      <c r="AL44" s="335">
        <f t="shared" si="14"/>
        <v>78</v>
      </c>
      <c r="AM44" s="335" t="str">
        <f t="shared" si="15"/>
        <v/>
      </c>
      <c r="AN44" s="335" t="e">
        <f>IF(#REF!="","",#REF!)</f>
        <v>#REF!</v>
      </c>
      <c r="AO44" s="331" t="e">
        <f>IF(#REF!="","",#REF!*#REF!)</f>
        <v>#REF!</v>
      </c>
      <c r="AP44" s="384" t="e">
        <f>IF(#REF!="","",#REF!)</f>
        <v>#REF!</v>
      </c>
      <c r="AQ44" s="332" t="e">
        <f>IF(#REF!="","",#REF!*#REF!)</f>
        <v>#REF!</v>
      </c>
      <c r="AR44" s="381" t="str">
        <f>IF($AR$8="","",IF($AR$8="SBMLD",SUM(#REF!,#REF!,#REF!,#REF!,#REF!,#REF!,#REF!,#REF!,#REF!,#REF!),#REF!))</f>
        <v/>
      </c>
      <c r="AS44" s="331" t="str">
        <f>IF($AR$8="","",IF($AR$8="SBMLD",SUM(#REF!,#REF!,#REF!,#REF!,#REF!,#REF!,#REF!,#REF!,#REF!,#REF!)*$AS$9,#REF!*#REF!))</f>
        <v/>
      </c>
      <c r="AT44" s="331" t="str">
        <f>IF($AT$8="","",IF($AT$8="SBMLD",SUM(#REF!,#REF!,#REF!,#REF!,#REF!,#REF!,#REF!,#REF!,#REF!),#REF!))</f>
        <v/>
      </c>
      <c r="AU44" s="331" t="str">
        <f>IF($AT$8="","",IF($AT$8="SBMLD",SUM(#REF!,#REF!,#REF!,#REF!,#REF!,#REF!,#REF!,#REF!,#REF!)*$AU$9,#REF!*#REF!))</f>
        <v/>
      </c>
      <c r="AV44" s="331" t="str">
        <f>IF($AV$8="","",IF($AV$8="SBMLD",SUM(#REF!,#REF!,#REF!,#REF!,#REF!,#REF!,#REF!,#REF!),#REF!))</f>
        <v/>
      </c>
      <c r="AW44" s="331" t="str">
        <f>IF($AV$8="","",IF($AV$8="SBMLD",SUM(#REF!,#REF!,#REF!,#REF!,#REF!,#REF!,#REF!,#REF!)*$AW$9,#REF!*#REF!))</f>
        <v/>
      </c>
      <c r="AX44" s="331" t="str">
        <f>IF($AX$8="","",IF($AX$8="SBMLD",SUM(#REF!,#REF!,#REF!,#REF!,#REF!,#REF!,#REF!),#REF!))</f>
        <v/>
      </c>
      <c r="AY44" s="331" t="str">
        <f>IF($AX$8="","",IF($AX$8="SBMLD",SUM(#REF!,#REF!,#REF!,#REF!,#REF!,#REF!,#REF!)*$AY$9,#REF!*#REF!))</f>
        <v/>
      </c>
      <c r="AZ44" s="331" t="str">
        <f>IF($AZ$8="","",IF($AZ$8="SBMLD",SUM(#REF!,#REF!,#REF!,#REF!,#REF!,#REF!),#REF!))</f>
        <v/>
      </c>
      <c r="BA44" s="331" t="str">
        <f>IF($AZ$8="","",IF($AZ$8="SBMLD",SUM(#REF!,#REF!,#REF!,#REF!,#REF!,#REF!)*$BA$9,#REF!*#REF!))</f>
        <v/>
      </c>
      <c r="BB44" s="384" t="str">
        <f>IF($BB$8="","",IF($BB$8="SBMLD",SUM(#REF!,#REF!,#REF!,#REF!,#REF!),#REF!))</f>
        <v/>
      </c>
      <c r="BC44" s="332" t="str">
        <f>IF($BB$8="","",IF($BB$8="SBMLD",SUM(#REF!,#REF!,#REF!,#REF!,#REF!)*$BC$9,#REF!*#REF!))</f>
        <v/>
      </c>
      <c r="BD44" s="177" t="e">
        <f>#REF!</f>
        <v>#REF!</v>
      </c>
      <c r="BF44" s="560">
        <f t="shared" si="17"/>
        <v>144</v>
      </c>
      <c r="BG44" s="558">
        <f t="shared" si="16"/>
        <v>72</v>
      </c>
      <c r="BH44" s="559">
        <f t="shared" si="22"/>
        <v>3</v>
      </c>
      <c r="BI44" s="559">
        <f t="shared" si="18"/>
        <v>169</v>
      </c>
      <c r="BJ44" s="559">
        <f t="shared" si="23"/>
        <v>84.5</v>
      </c>
      <c r="BK44" s="559">
        <f t="shared" si="24"/>
        <v>4</v>
      </c>
      <c r="BL44" s="559">
        <f t="shared" si="19"/>
        <v>143</v>
      </c>
      <c r="BM44" s="559">
        <f t="shared" si="25"/>
        <v>71.5</v>
      </c>
      <c r="BN44" s="559">
        <f t="shared" si="26"/>
        <v>3</v>
      </c>
      <c r="BO44" s="559">
        <f t="shared" si="20"/>
        <v>149</v>
      </c>
      <c r="BP44" s="559">
        <f t="shared" si="27"/>
        <v>74.5</v>
      </c>
      <c r="BQ44" s="559">
        <f t="shared" si="28"/>
        <v>3</v>
      </c>
      <c r="BR44" s="559">
        <f t="shared" si="21"/>
        <v>141</v>
      </c>
      <c r="BS44" s="559">
        <f t="shared" si="29"/>
        <v>70.5</v>
      </c>
      <c r="BT44" s="559">
        <f t="shared" si="30"/>
        <v>3</v>
      </c>
    </row>
    <row r="45" spans="1:72" s="17" customFormat="1" ht="16.5" customHeight="1" x14ac:dyDescent="0.2">
      <c r="A45" s="18">
        <v>36</v>
      </c>
      <c r="B45" s="122" t="str">
        <f>IF('2.ชื่อนักเรียน'!$AG46="","",'2.ชื่อนักเรียน'!$AG46)</f>
        <v/>
      </c>
      <c r="C45" s="26" t="str">
        <f>IF('2.ชื่อนักเรียน'!$AH46="","",'2.ชื่อนักเรียน'!$AH46)</f>
        <v/>
      </c>
      <c r="D45" s="414">
        <v>95</v>
      </c>
      <c r="E45" s="125" t="str">
        <f>IF(D$8="","",IF('2.ชื่อนักเรียน'!$R46="ร","ร",IF('2.ชื่อนักเรียน'!$R46="มส","",IF(D45="","",IF(D45&gt;=80,4,IF(D45&gt;=75,3.5,IF(D45&gt;=70,3,IF(D45&gt;=65,2.5,IF(D45&gt;=60,2,IF(D45&gt;=55,1.5,IF(D45&gt;=50,1,0)))))))))))</f>
        <v/>
      </c>
      <c r="F45" s="416">
        <v>93</v>
      </c>
      <c r="G45" s="125" t="str">
        <f>IF(F$8="","",IF('2.ชื่อนักเรียน'!$R46="ร","ร",IF('2.ชื่อนักเรียน'!$R46="มส","",IF(F45="","",IF(F45&gt;=80,4,IF(F45&gt;=75,3.5,IF(F45&gt;=70,3,IF(F45&gt;=65,2.5,IF(F45&gt;=60,2,IF(F45&gt;=55,1.5,IF(F45&gt;=50,1,0)))))))))))</f>
        <v/>
      </c>
      <c r="H45" s="416">
        <v>74</v>
      </c>
      <c r="I45" s="125" t="str">
        <f>IF(H$8="","",IF('2.ชื่อนักเรียน'!$R46="ร","ร",IF('2.ชื่อนักเรียน'!$R46="มส","",IF(H45="","",IF(H45&gt;=80,4,IF(H45&gt;=75,3.5,IF(H45&gt;=70,3,IF(H45&gt;=65,2.5,IF(H45&gt;=60,2,IF(H45&gt;=55,1.5,IF(H45&gt;=50,1,0)))))))))))</f>
        <v/>
      </c>
      <c r="J45" s="548">
        <v>72</v>
      </c>
      <c r="K45" s="125" t="str">
        <f>IF(J$8="","",IF('2.ชื่อนักเรียน'!$R46="ร","ร",IF('2.ชื่อนักเรียน'!$R46="มส","",IF(J45="","",IF(J45&gt;=80,4,IF(J45&gt;=75,3.5,IF(J45&gt;=70,3,IF(J45&gt;=65,2.5,IF(J45&gt;=60,2,IF(J45&gt;=55,1.5,IF(J45&gt;=50,1,0)))))))))))</f>
        <v/>
      </c>
      <c r="L45" s="416">
        <v>96</v>
      </c>
      <c r="M45" s="204" t="str">
        <f>IF(L$8="","",IF('2.ชื่อนักเรียน'!$R46="ร","ร",IF('2.ชื่อนักเรียน'!$R46="มส","",IF(L45="","",IF(L45&gt;=80,4,IF(L45&gt;=75,3.5,IF(L45&gt;=70,3,IF(L45&gt;=65,2.5,IF(L45&gt;=60,2,IF(L45&gt;=55,1.5,IF(L45&gt;=50,1,0)))))))))))</f>
        <v/>
      </c>
      <c r="N45" s="414">
        <v>94</v>
      </c>
      <c r="O45" s="125" t="str">
        <f>IF(N$8="","",IF('2.ชื่อนักเรียน'!$R46="ร","ร",IF('2.ชื่อนักเรียน'!$R46="มส","",IF(N45="","",IF(N45&gt;=80,4,IF(N45&gt;=75,3.5,IF(N45&gt;=70,3,IF(N45&gt;=65,2.5,IF(N45&gt;=60,2,IF(N45&gt;=55,1.5,IF(N45&gt;=50,1,0)))))))))))</f>
        <v/>
      </c>
      <c r="P45" s="416">
        <v>93</v>
      </c>
      <c r="Q45" s="125" t="str">
        <f>IF(P$8="","",IF('2.ชื่อนักเรียน'!$R46="ร","ร",IF('2.ชื่อนักเรียน'!$R46="มส","",IF(P45="","",IF(P45&gt;=80,4,IF(P45&gt;=75,3.5,IF(P45&gt;=70,3,IF(P45&gt;=65,2.5,IF(P45&gt;=60,2,IF(P45&gt;=55,1.5,IF(P45&gt;=50,1,0)))))))))))</f>
        <v/>
      </c>
      <c r="R45" s="416">
        <v>74</v>
      </c>
      <c r="S45" s="125" t="str">
        <f>IF(R$8="","",IF('2.ชื่อนักเรียน'!$R46="ร","ร",IF('2.ชื่อนักเรียน'!$R46="มส","",IF(R45="","",IF(R45&gt;=80,4,IF(R45&gt;=75,3.5,IF(R45&gt;=70,3,IF(R45&gt;=65,2.5,IF(R45&gt;=60,2,IF(R45&gt;=55,1.5,IF(R45&gt;=50,1,0)))))))))))</f>
        <v/>
      </c>
      <c r="T45" s="548">
        <v>72</v>
      </c>
      <c r="U45" s="125" t="str">
        <f>IF(T$8="","",IF('2.ชื่อนักเรียน'!$R46="ร","ร",IF('2.ชื่อนักเรียน'!$R46="มส","",IF(T45="","",IF(T45&gt;=80,4,IF(T45&gt;=75,3.5,IF(T45&gt;=70,3,IF(T45&gt;=65,2.5,IF(T45&gt;=60,2,IF(T45&gt;=55,1.5,IF(T45&gt;=50,1,0)))))))))))</f>
        <v/>
      </c>
      <c r="V45" s="416">
        <v>96</v>
      </c>
      <c r="W45" s="208" t="str">
        <f>IF(V$8="","",IF('2.ชื่อนักเรียน'!$R46="ร","ร",IF('2.ชื่อนักเรียน'!$R46="มส","",IF(V45="","",IF(V45&gt;=80,4,IF(V45&gt;=75,3.5,IF(V45&gt;=70,3,IF(V45&gt;=65,2.5,IF(V45&gt;=60,2,IF(V45&gt;=55,1.5,IF(V45&gt;=50,1,0)))))))))))</f>
        <v/>
      </c>
      <c r="X45" s="393">
        <f t="shared" si="0"/>
        <v>95</v>
      </c>
      <c r="Y45" s="381" t="str">
        <f t="shared" si="1"/>
        <v/>
      </c>
      <c r="Z45" s="383">
        <f t="shared" si="2"/>
        <v>93</v>
      </c>
      <c r="AA45" s="335" t="str">
        <f t="shared" si="3"/>
        <v/>
      </c>
      <c r="AB45" s="335">
        <f t="shared" si="4"/>
        <v>74</v>
      </c>
      <c r="AC45" s="335" t="str">
        <f t="shared" si="5"/>
        <v/>
      </c>
      <c r="AD45" s="335">
        <f t="shared" si="6"/>
        <v>96</v>
      </c>
      <c r="AE45" s="331" t="str">
        <f t="shared" si="7"/>
        <v/>
      </c>
      <c r="AF45" s="331">
        <f t="shared" si="8"/>
        <v>94</v>
      </c>
      <c r="AG45" s="335" t="str">
        <f t="shared" si="9"/>
        <v/>
      </c>
      <c r="AH45" s="335">
        <f t="shared" si="10"/>
        <v>93</v>
      </c>
      <c r="AI45" s="335" t="str">
        <f t="shared" si="11"/>
        <v/>
      </c>
      <c r="AJ45" s="335">
        <f t="shared" si="12"/>
        <v>74</v>
      </c>
      <c r="AK45" s="335" t="str">
        <f t="shared" si="13"/>
        <v/>
      </c>
      <c r="AL45" s="335">
        <f t="shared" si="14"/>
        <v>96</v>
      </c>
      <c r="AM45" s="335" t="str">
        <f t="shared" si="15"/>
        <v/>
      </c>
      <c r="AN45" s="335" t="e">
        <f>IF(#REF!="","",#REF!)</f>
        <v>#REF!</v>
      </c>
      <c r="AO45" s="331" t="e">
        <f>IF(#REF!="","",#REF!*#REF!)</f>
        <v>#REF!</v>
      </c>
      <c r="AP45" s="384" t="e">
        <f>IF(#REF!="","",#REF!)</f>
        <v>#REF!</v>
      </c>
      <c r="AQ45" s="332" t="e">
        <f>IF(#REF!="","",#REF!*#REF!)</f>
        <v>#REF!</v>
      </c>
      <c r="AR45" s="381" t="str">
        <f>IF($AR$8="","",IF($AR$8="SBMLD",SUM(#REF!,#REF!,#REF!,#REF!,#REF!,#REF!,#REF!,#REF!,#REF!,#REF!),#REF!))</f>
        <v/>
      </c>
      <c r="AS45" s="331" t="str">
        <f>IF($AR$8="","",IF($AR$8="SBMLD",SUM(#REF!,#REF!,#REF!,#REF!,#REF!,#REF!,#REF!,#REF!,#REF!,#REF!)*$AS$9,#REF!*#REF!))</f>
        <v/>
      </c>
      <c r="AT45" s="331" t="str">
        <f>IF($AT$8="","",IF($AT$8="SBMLD",SUM(#REF!,#REF!,#REF!,#REF!,#REF!,#REF!,#REF!,#REF!,#REF!),#REF!))</f>
        <v/>
      </c>
      <c r="AU45" s="331" t="str">
        <f>IF($AT$8="","",IF($AT$8="SBMLD",SUM(#REF!,#REF!,#REF!,#REF!,#REF!,#REF!,#REF!,#REF!,#REF!)*$AU$9,#REF!*#REF!))</f>
        <v/>
      </c>
      <c r="AV45" s="331" t="str">
        <f>IF($AV$8="","",IF($AV$8="SBMLD",SUM(#REF!,#REF!,#REF!,#REF!,#REF!,#REF!,#REF!,#REF!),#REF!))</f>
        <v/>
      </c>
      <c r="AW45" s="331" t="str">
        <f>IF($AV$8="","",IF($AV$8="SBMLD",SUM(#REF!,#REF!,#REF!,#REF!,#REF!,#REF!,#REF!,#REF!)*$AW$9,#REF!*#REF!))</f>
        <v/>
      </c>
      <c r="AX45" s="331" t="str">
        <f>IF($AX$8="","",IF($AX$8="SBMLD",SUM(#REF!,#REF!,#REF!,#REF!,#REF!,#REF!,#REF!),#REF!))</f>
        <v/>
      </c>
      <c r="AY45" s="331" t="str">
        <f>IF($AX$8="","",IF($AX$8="SBMLD",SUM(#REF!,#REF!,#REF!,#REF!,#REF!,#REF!,#REF!)*$AY$9,#REF!*#REF!))</f>
        <v/>
      </c>
      <c r="AZ45" s="331" t="str">
        <f>IF($AZ$8="","",IF($AZ$8="SBMLD",SUM(#REF!,#REF!,#REF!,#REF!,#REF!,#REF!),#REF!))</f>
        <v/>
      </c>
      <c r="BA45" s="331" t="str">
        <f>IF($AZ$8="","",IF($AZ$8="SBMLD",SUM(#REF!,#REF!,#REF!,#REF!,#REF!,#REF!)*$BA$9,#REF!*#REF!))</f>
        <v/>
      </c>
      <c r="BB45" s="384" t="str">
        <f>IF($BB$8="","",IF($BB$8="SBMLD",SUM(#REF!,#REF!,#REF!,#REF!,#REF!),#REF!))</f>
        <v/>
      </c>
      <c r="BC45" s="332" t="str">
        <f>IF($BB$8="","",IF($BB$8="SBMLD",SUM(#REF!,#REF!,#REF!,#REF!,#REF!)*$BC$9,#REF!*#REF!))</f>
        <v/>
      </c>
      <c r="BD45" s="177" t="e">
        <f>#REF!</f>
        <v>#REF!</v>
      </c>
      <c r="BF45" s="560">
        <f t="shared" si="17"/>
        <v>189</v>
      </c>
      <c r="BG45" s="558">
        <f t="shared" si="16"/>
        <v>94.5</v>
      </c>
      <c r="BH45" s="559">
        <f t="shared" si="22"/>
        <v>4</v>
      </c>
      <c r="BI45" s="559">
        <f t="shared" si="18"/>
        <v>186</v>
      </c>
      <c r="BJ45" s="559">
        <f t="shared" si="23"/>
        <v>93</v>
      </c>
      <c r="BK45" s="559">
        <f t="shared" si="24"/>
        <v>4</v>
      </c>
      <c r="BL45" s="559">
        <f t="shared" si="19"/>
        <v>148</v>
      </c>
      <c r="BM45" s="559">
        <f t="shared" si="25"/>
        <v>74</v>
      </c>
      <c r="BN45" s="559">
        <f t="shared" si="26"/>
        <v>3</v>
      </c>
      <c r="BO45" s="559">
        <f t="shared" si="20"/>
        <v>144</v>
      </c>
      <c r="BP45" s="559">
        <f t="shared" si="27"/>
        <v>72</v>
      </c>
      <c r="BQ45" s="559">
        <f t="shared" si="28"/>
        <v>3</v>
      </c>
      <c r="BR45" s="559">
        <f t="shared" si="21"/>
        <v>192</v>
      </c>
      <c r="BS45" s="559">
        <f t="shared" si="29"/>
        <v>96</v>
      </c>
      <c r="BT45" s="559">
        <f t="shared" si="30"/>
        <v>4</v>
      </c>
    </row>
    <row r="46" spans="1:72" s="17" customFormat="1" ht="16.5" customHeight="1" x14ac:dyDescent="0.2">
      <c r="A46" s="18">
        <v>37</v>
      </c>
      <c r="B46" s="122" t="str">
        <f>IF('2.ชื่อนักเรียน'!$AG47="","",'2.ชื่อนักเรียน'!$AG47)</f>
        <v/>
      </c>
      <c r="C46" s="26" t="str">
        <f>IF('2.ชื่อนักเรียน'!$AH47="","",'2.ชื่อนักเรียน'!$AH47)</f>
        <v/>
      </c>
      <c r="D46" s="414"/>
      <c r="E46" s="125" t="str">
        <f>IF(D$8="","",IF('2.ชื่อนักเรียน'!$R47="ร","ร",IF('2.ชื่อนักเรียน'!$R47="มส","",IF(D46="","",IF(D46&gt;=80,4,IF(D46&gt;=75,3.5,IF(D46&gt;=70,3,IF(D46&gt;=65,2.5,IF(D46&gt;=60,2,IF(D46&gt;=55,1.5,IF(D46&gt;=50,1,0)))))))))))</f>
        <v/>
      </c>
      <c r="F46" s="416"/>
      <c r="G46" s="125" t="str">
        <f>IF(F$8="","",IF('2.ชื่อนักเรียน'!$R47="ร","ร",IF('2.ชื่อนักเรียน'!$R47="มส","",IF(F46="","",IF(F46&gt;=80,4,IF(F46&gt;=75,3.5,IF(F46&gt;=70,3,IF(F46&gt;=65,2.5,IF(F46&gt;=60,2,IF(F46&gt;=55,1.5,IF(F46&gt;=50,1,0)))))))))))</f>
        <v/>
      </c>
      <c r="H46" s="416"/>
      <c r="I46" s="125" t="str">
        <f>IF(H$8="","",IF('2.ชื่อนักเรียน'!$R47="ร","ร",IF('2.ชื่อนักเรียน'!$R47="มส","",IF(H46="","",IF(H46&gt;=80,4,IF(H46&gt;=75,3.5,IF(H46&gt;=70,3,IF(H46&gt;=65,2.5,IF(H46&gt;=60,2,IF(H46&gt;=55,1.5,IF(H46&gt;=50,1,0)))))))))))</f>
        <v/>
      </c>
      <c r="J46" s="548"/>
      <c r="K46" s="125" t="str">
        <f>IF(J$8="","",IF('2.ชื่อนักเรียน'!$R47="ร","ร",IF('2.ชื่อนักเรียน'!$R47="มส","",IF(J46="","",IF(J46&gt;=80,4,IF(J46&gt;=75,3.5,IF(J46&gt;=70,3,IF(J46&gt;=65,2.5,IF(J46&gt;=60,2,IF(J46&gt;=55,1.5,IF(J46&gt;=50,1,0)))))))))))</f>
        <v/>
      </c>
      <c r="L46" s="416"/>
      <c r="M46" s="204" t="str">
        <f>IF(L$8="","",IF('2.ชื่อนักเรียน'!$R47="ร","ร",IF('2.ชื่อนักเรียน'!$R47="มส","",IF(L46="","",IF(L46&gt;=80,4,IF(L46&gt;=75,3.5,IF(L46&gt;=70,3,IF(L46&gt;=65,2.5,IF(L46&gt;=60,2,IF(L46&gt;=55,1.5,IF(L46&gt;=50,1,0)))))))))))</f>
        <v/>
      </c>
      <c r="N46" s="414"/>
      <c r="O46" s="125" t="str">
        <f>IF(N$8="","",IF('2.ชื่อนักเรียน'!$R47="ร","ร",IF('2.ชื่อนักเรียน'!$R47="มส","",IF(N46="","",IF(N46&gt;=80,4,IF(N46&gt;=75,3.5,IF(N46&gt;=70,3,IF(N46&gt;=65,2.5,IF(N46&gt;=60,2,IF(N46&gt;=55,1.5,IF(N46&gt;=50,1,0)))))))))))</f>
        <v/>
      </c>
      <c r="P46" s="416"/>
      <c r="Q46" s="125" t="str">
        <f>IF(P$8="","",IF('2.ชื่อนักเรียน'!$R47="ร","ร",IF('2.ชื่อนักเรียน'!$R47="มส","",IF(P46="","",IF(P46&gt;=80,4,IF(P46&gt;=75,3.5,IF(P46&gt;=70,3,IF(P46&gt;=65,2.5,IF(P46&gt;=60,2,IF(P46&gt;=55,1.5,IF(P46&gt;=50,1,0)))))))))))</f>
        <v/>
      </c>
      <c r="R46" s="416"/>
      <c r="S46" s="125" t="str">
        <f>IF(R$8="","",IF('2.ชื่อนักเรียน'!$R47="ร","ร",IF('2.ชื่อนักเรียน'!$R47="มส","",IF(R46="","",IF(R46&gt;=80,4,IF(R46&gt;=75,3.5,IF(R46&gt;=70,3,IF(R46&gt;=65,2.5,IF(R46&gt;=60,2,IF(R46&gt;=55,1.5,IF(R46&gt;=50,1,0)))))))))))</f>
        <v/>
      </c>
      <c r="T46" s="548"/>
      <c r="U46" s="125" t="str">
        <f>IF(T$8="","",IF('2.ชื่อนักเรียน'!$R47="ร","ร",IF('2.ชื่อนักเรียน'!$R47="มส","",IF(T46="","",IF(T46&gt;=80,4,IF(T46&gt;=75,3.5,IF(T46&gt;=70,3,IF(T46&gt;=65,2.5,IF(T46&gt;=60,2,IF(T46&gt;=55,1.5,IF(T46&gt;=50,1,0)))))))))))</f>
        <v/>
      </c>
      <c r="V46" s="416"/>
      <c r="W46" s="208" t="str">
        <f>IF(V$8="","",IF('2.ชื่อนักเรียน'!$R47="ร","ร",IF('2.ชื่อนักเรียน'!$R47="มส","",IF(V46="","",IF(V46&gt;=80,4,IF(V46&gt;=75,3.5,IF(V46&gt;=70,3,IF(V46&gt;=65,2.5,IF(V46&gt;=60,2,IF(V46&gt;=55,1.5,IF(V46&gt;=50,1,0)))))))))))</f>
        <v/>
      </c>
      <c r="X46" s="393" t="str">
        <f t="shared" si="0"/>
        <v/>
      </c>
      <c r="Y46" s="381" t="str">
        <f t="shared" si="1"/>
        <v/>
      </c>
      <c r="Z46" s="383" t="str">
        <f t="shared" si="2"/>
        <v/>
      </c>
      <c r="AA46" s="335" t="str">
        <f t="shared" si="3"/>
        <v/>
      </c>
      <c r="AB46" s="335" t="str">
        <f t="shared" si="4"/>
        <v/>
      </c>
      <c r="AC46" s="335" t="str">
        <f t="shared" si="5"/>
        <v/>
      </c>
      <c r="AD46" s="335" t="str">
        <f t="shared" si="6"/>
        <v/>
      </c>
      <c r="AE46" s="331" t="str">
        <f t="shared" si="7"/>
        <v/>
      </c>
      <c r="AF46" s="331" t="str">
        <f t="shared" si="8"/>
        <v/>
      </c>
      <c r="AG46" s="331" t="str">
        <f t="shared" si="9"/>
        <v/>
      </c>
      <c r="AH46" s="331" t="str">
        <f t="shared" si="10"/>
        <v/>
      </c>
      <c r="AI46" s="331" t="str">
        <f t="shared" si="11"/>
        <v/>
      </c>
      <c r="AJ46" s="331" t="str">
        <f t="shared" si="12"/>
        <v/>
      </c>
      <c r="AK46" s="335" t="str">
        <f t="shared" si="13"/>
        <v/>
      </c>
      <c r="AL46" s="335" t="str">
        <f t="shared" si="14"/>
        <v/>
      </c>
      <c r="AM46" s="335" t="str">
        <f t="shared" si="15"/>
        <v/>
      </c>
      <c r="AN46" s="335" t="e">
        <f>IF(#REF!="","",#REF!)</f>
        <v>#REF!</v>
      </c>
      <c r="AO46" s="331" t="e">
        <f>IF(#REF!="","",#REF!*#REF!)</f>
        <v>#REF!</v>
      </c>
      <c r="AP46" s="384" t="e">
        <f>IF(#REF!="","",#REF!)</f>
        <v>#REF!</v>
      </c>
      <c r="AQ46" s="332" t="e">
        <f>IF(#REF!="","",#REF!*#REF!)</f>
        <v>#REF!</v>
      </c>
      <c r="AR46" s="381" t="str">
        <f>IF($AR$8="","",IF($AR$8="SBMLD",SUM(#REF!,#REF!,#REF!,#REF!,#REF!,#REF!,#REF!,#REF!,#REF!,#REF!),#REF!))</f>
        <v/>
      </c>
      <c r="AS46" s="331" t="str">
        <f>IF($AR$8="","",IF($AR$8="SBMLD",SUM(#REF!,#REF!,#REF!,#REF!,#REF!,#REF!,#REF!,#REF!,#REF!,#REF!)*$AS$9,#REF!*#REF!))</f>
        <v/>
      </c>
      <c r="AT46" s="331" t="str">
        <f>IF($AT$8="","",IF($AT$8="SBMLD",SUM(#REF!,#REF!,#REF!,#REF!,#REF!,#REF!,#REF!,#REF!,#REF!),#REF!))</f>
        <v/>
      </c>
      <c r="AU46" s="331" t="str">
        <f>IF($AT$8="","",IF($AT$8="SBMLD",SUM(#REF!,#REF!,#REF!,#REF!,#REF!,#REF!,#REF!,#REF!,#REF!)*$AU$9,#REF!*#REF!))</f>
        <v/>
      </c>
      <c r="AV46" s="331" t="str">
        <f>IF($AV$8="","",IF($AV$8="SBMLD",SUM(#REF!,#REF!,#REF!,#REF!,#REF!,#REF!,#REF!,#REF!),#REF!))</f>
        <v/>
      </c>
      <c r="AW46" s="331" t="str">
        <f>IF($AV$8="","",IF($AV$8="SBMLD",SUM(#REF!,#REF!,#REF!,#REF!,#REF!,#REF!,#REF!,#REF!)*$AW$9,#REF!*#REF!))</f>
        <v/>
      </c>
      <c r="AX46" s="331" t="str">
        <f>IF($AX$8="","",IF($AX$8="SBMLD",SUM(#REF!,#REF!,#REF!,#REF!,#REF!,#REF!,#REF!),#REF!))</f>
        <v/>
      </c>
      <c r="AY46" s="331" t="str">
        <f>IF($AX$8="","",IF($AX$8="SBMLD",SUM(#REF!,#REF!,#REF!,#REF!,#REF!,#REF!,#REF!)*$AY$9,#REF!*#REF!))</f>
        <v/>
      </c>
      <c r="AZ46" s="331" t="str">
        <f>IF($AZ$8="","",IF($AZ$8="SBMLD",SUM(#REF!,#REF!,#REF!,#REF!,#REF!,#REF!),#REF!))</f>
        <v/>
      </c>
      <c r="BA46" s="331" t="str">
        <f>IF($AZ$8="","",IF($AZ$8="SBMLD",SUM(#REF!,#REF!,#REF!,#REF!,#REF!,#REF!)*$BA$9,#REF!*#REF!))</f>
        <v/>
      </c>
      <c r="BB46" s="384" t="str">
        <f>IF($BB$8="","",IF($BB$8="SBMLD",SUM(#REF!,#REF!,#REF!,#REF!,#REF!),#REF!))</f>
        <v/>
      </c>
      <c r="BC46" s="332" t="str">
        <f>IF($BB$8="","",IF($BB$8="SBMLD",SUM(#REF!,#REF!,#REF!,#REF!,#REF!)*$BC$9,#REF!*#REF!))</f>
        <v/>
      </c>
      <c r="BD46" s="177" t="e">
        <f>#REF!</f>
        <v>#REF!</v>
      </c>
      <c r="BF46" s="560" t="str">
        <f t="shared" si="17"/>
        <v/>
      </c>
      <c r="BG46" s="558" t="str">
        <f t="shared" si="16"/>
        <v/>
      </c>
      <c r="BH46" s="559" t="str">
        <f t="shared" si="22"/>
        <v/>
      </c>
      <c r="BI46" s="559" t="str">
        <f t="shared" si="18"/>
        <v/>
      </c>
      <c r="BJ46" s="559" t="str">
        <f t="shared" si="23"/>
        <v/>
      </c>
      <c r="BK46" s="559" t="str">
        <f t="shared" si="24"/>
        <v/>
      </c>
      <c r="BL46" s="559" t="str">
        <f t="shared" si="19"/>
        <v/>
      </c>
      <c r="BM46" s="559" t="str">
        <f t="shared" si="25"/>
        <v/>
      </c>
      <c r="BN46" s="559" t="str">
        <f t="shared" si="26"/>
        <v/>
      </c>
      <c r="BO46" s="559" t="str">
        <f t="shared" si="20"/>
        <v/>
      </c>
      <c r="BP46" s="559" t="str">
        <f t="shared" si="27"/>
        <v/>
      </c>
      <c r="BQ46" s="559" t="str">
        <f t="shared" si="28"/>
        <v/>
      </c>
      <c r="BR46" s="559" t="str">
        <f t="shared" si="21"/>
        <v/>
      </c>
      <c r="BS46" s="559" t="str">
        <f t="shared" si="29"/>
        <v/>
      </c>
      <c r="BT46" s="559" t="str">
        <f t="shared" si="30"/>
        <v/>
      </c>
    </row>
    <row r="47" spans="1:72" s="17" customFormat="1" ht="16.5" customHeight="1" x14ac:dyDescent="0.2">
      <c r="A47" s="18">
        <v>38</v>
      </c>
      <c r="B47" s="122" t="str">
        <f>IF('2.ชื่อนักเรียน'!$AG48="","",'2.ชื่อนักเรียน'!$AG48)</f>
        <v/>
      </c>
      <c r="C47" s="26" t="str">
        <f>IF('2.ชื่อนักเรียน'!$AH48="","",'2.ชื่อนักเรียน'!$AH48)</f>
        <v/>
      </c>
      <c r="D47" s="414"/>
      <c r="E47" s="125" t="str">
        <f>IF(D$8="","",IF('2.ชื่อนักเรียน'!$R48="ร","ร",IF('2.ชื่อนักเรียน'!$R48="มส","",IF(D47="","",IF(D47&gt;=80,4,IF(D47&gt;=75,3.5,IF(D47&gt;=70,3,IF(D47&gt;=65,2.5,IF(D47&gt;=60,2,IF(D47&gt;=55,1.5,IF(D47&gt;=50,1,0)))))))))))</f>
        <v/>
      </c>
      <c r="F47" s="416"/>
      <c r="G47" s="125" t="str">
        <f>IF(F$8="","",IF('2.ชื่อนักเรียน'!$R48="ร","ร",IF('2.ชื่อนักเรียน'!$R48="มส","",IF(F47="","",IF(F47&gt;=80,4,IF(F47&gt;=75,3.5,IF(F47&gt;=70,3,IF(F47&gt;=65,2.5,IF(F47&gt;=60,2,IF(F47&gt;=55,1.5,IF(F47&gt;=50,1,0)))))))))))</f>
        <v/>
      </c>
      <c r="H47" s="416"/>
      <c r="I47" s="125" t="str">
        <f>IF(H$8="","",IF('2.ชื่อนักเรียน'!$R48="ร","ร",IF('2.ชื่อนักเรียน'!$R48="มส","",IF(H47="","",IF(H47&gt;=80,4,IF(H47&gt;=75,3.5,IF(H47&gt;=70,3,IF(H47&gt;=65,2.5,IF(H47&gt;=60,2,IF(H47&gt;=55,1.5,IF(H47&gt;=50,1,0)))))))))))</f>
        <v/>
      </c>
      <c r="J47" s="548"/>
      <c r="K47" s="125" t="str">
        <f>IF(J$8="","",IF('2.ชื่อนักเรียน'!$R48="ร","ร",IF('2.ชื่อนักเรียน'!$R48="มส","",IF(J47="","",IF(J47&gt;=80,4,IF(J47&gt;=75,3.5,IF(J47&gt;=70,3,IF(J47&gt;=65,2.5,IF(J47&gt;=60,2,IF(J47&gt;=55,1.5,IF(J47&gt;=50,1,0)))))))))))</f>
        <v/>
      </c>
      <c r="L47" s="416"/>
      <c r="M47" s="204" t="str">
        <f>IF(L$8="","",IF('2.ชื่อนักเรียน'!$R48="ร","ร",IF('2.ชื่อนักเรียน'!$R48="มส","",IF(L47="","",IF(L47&gt;=80,4,IF(L47&gt;=75,3.5,IF(L47&gt;=70,3,IF(L47&gt;=65,2.5,IF(L47&gt;=60,2,IF(L47&gt;=55,1.5,IF(L47&gt;=50,1,0)))))))))))</f>
        <v/>
      </c>
      <c r="N47" s="414"/>
      <c r="O47" s="125" t="str">
        <f>IF(N$8="","",IF('2.ชื่อนักเรียน'!$R48="ร","ร",IF('2.ชื่อนักเรียน'!$R48="มส","",IF(N47="","",IF(N47&gt;=80,4,IF(N47&gt;=75,3.5,IF(N47&gt;=70,3,IF(N47&gt;=65,2.5,IF(N47&gt;=60,2,IF(N47&gt;=55,1.5,IF(N47&gt;=50,1,0)))))))))))</f>
        <v/>
      </c>
      <c r="P47" s="416"/>
      <c r="Q47" s="125" t="str">
        <f>IF(P$8="","",IF('2.ชื่อนักเรียน'!$R48="ร","ร",IF('2.ชื่อนักเรียน'!$R48="มส","",IF(P47="","",IF(P47&gt;=80,4,IF(P47&gt;=75,3.5,IF(P47&gt;=70,3,IF(P47&gt;=65,2.5,IF(P47&gt;=60,2,IF(P47&gt;=55,1.5,IF(P47&gt;=50,1,0)))))))))))</f>
        <v/>
      </c>
      <c r="R47" s="416"/>
      <c r="S47" s="125" t="str">
        <f>IF(R$8="","",IF('2.ชื่อนักเรียน'!$R48="ร","ร",IF('2.ชื่อนักเรียน'!$R48="มส","",IF(R47="","",IF(R47&gt;=80,4,IF(R47&gt;=75,3.5,IF(R47&gt;=70,3,IF(R47&gt;=65,2.5,IF(R47&gt;=60,2,IF(R47&gt;=55,1.5,IF(R47&gt;=50,1,0)))))))))))</f>
        <v/>
      </c>
      <c r="T47" s="548"/>
      <c r="U47" s="125" t="str">
        <f>IF(T$8="","",IF('2.ชื่อนักเรียน'!$R48="ร","ร",IF('2.ชื่อนักเรียน'!$R48="มส","",IF(T47="","",IF(T47&gt;=80,4,IF(T47&gt;=75,3.5,IF(T47&gt;=70,3,IF(T47&gt;=65,2.5,IF(T47&gt;=60,2,IF(T47&gt;=55,1.5,IF(T47&gt;=50,1,0)))))))))))</f>
        <v/>
      </c>
      <c r="V47" s="416"/>
      <c r="W47" s="208" t="str">
        <f>IF(V$8="","",IF('2.ชื่อนักเรียน'!$R48="ร","ร",IF('2.ชื่อนักเรียน'!$R48="มส","",IF(V47="","",IF(V47&gt;=80,4,IF(V47&gt;=75,3.5,IF(V47&gt;=70,3,IF(V47&gt;=65,2.5,IF(V47&gt;=60,2,IF(V47&gt;=55,1.5,IF(V47&gt;=50,1,0)))))))))))</f>
        <v/>
      </c>
      <c r="X47" s="393" t="str">
        <f t="shared" si="0"/>
        <v/>
      </c>
      <c r="Y47" s="381" t="str">
        <f t="shared" si="1"/>
        <v/>
      </c>
      <c r="Z47" s="383" t="str">
        <f t="shared" si="2"/>
        <v/>
      </c>
      <c r="AA47" s="335" t="str">
        <f t="shared" si="3"/>
        <v/>
      </c>
      <c r="AB47" s="335" t="str">
        <f t="shared" si="4"/>
        <v/>
      </c>
      <c r="AC47" s="335" t="str">
        <f t="shared" si="5"/>
        <v/>
      </c>
      <c r="AD47" s="335" t="str">
        <f t="shared" si="6"/>
        <v/>
      </c>
      <c r="AE47" s="331" t="str">
        <f t="shared" si="7"/>
        <v/>
      </c>
      <c r="AF47" s="331" t="str">
        <f t="shared" si="8"/>
        <v/>
      </c>
      <c r="AG47" s="331" t="str">
        <f t="shared" si="9"/>
        <v/>
      </c>
      <c r="AH47" s="331" t="str">
        <f t="shared" si="10"/>
        <v/>
      </c>
      <c r="AI47" s="331" t="str">
        <f t="shared" si="11"/>
        <v/>
      </c>
      <c r="AJ47" s="331" t="str">
        <f t="shared" si="12"/>
        <v/>
      </c>
      <c r="AK47" s="335" t="str">
        <f t="shared" si="13"/>
        <v/>
      </c>
      <c r="AL47" s="335" t="str">
        <f t="shared" si="14"/>
        <v/>
      </c>
      <c r="AM47" s="335" t="str">
        <f t="shared" si="15"/>
        <v/>
      </c>
      <c r="AN47" s="335" t="e">
        <f>IF(#REF!="","",#REF!)</f>
        <v>#REF!</v>
      </c>
      <c r="AO47" s="331" t="e">
        <f>IF(#REF!="","",#REF!*#REF!)</f>
        <v>#REF!</v>
      </c>
      <c r="AP47" s="384" t="e">
        <f>IF(#REF!="","",#REF!)</f>
        <v>#REF!</v>
      </c>
      <c r="AQ47" s="332" t="e">
        <f>IF(#REF!="","",#REF!*#REF!)</f>
        <v>#REF!</v>
      </c>
      <c r="AR47" s="381" t="str">
        <f>IF($AR$8="","",IF($AR$8="SBMLD",SUM(#REF!,#REF!,#REF!,#REF!,#REF!,#REF!,#REF!,#REF!,#REF!,#REF!),#REF!))</f>
        <v/>
      </c>
      <c r="AS47" s="331" t="str">
        <f>IF($AR$8="","",IF($AR$8="SBMLD",SUM(#REF!,#REF!,#REF!,#REF!,#REF!,#REF!,#REF!,#REF!,#REF!,#REF!)*$AS$9,#REF!*#REF!))</f>
        <v/>
      </c>
      <c r="AT47" s="331" t="str">
        <f>IF($AT$8="","",IF($AT$8="SBMLD",SUM(#REF!,#REF!,#REF!,#REF!,#REF!,#REF!,#REF!,#REF!,#REF!),#REF!))</f>
        <v/>
      </c>
      <c r="AU47" s="331" t="str">
        <f>IF($AT$8="","",IF($AT$8="SBMLD",SUM(#REF!,#REF!,#REF!,#REF!,#REF!,#REF!,#REF!,#REF!,#REF!)*$AU$9,#REF!*#REF!))</f>
        <v/>
      </c>
      <c r="AV47" s="331" t="str">
        <f>IF($AV$8="","",IF($AV$8="SBMLD",SUM(#REF!,#REF!,#REF!,#REF!,#REF!,#REF!,#REF!,#REF!),#REF!))</f>
        <v/>
      </c>
      <c r="AW47" s="331" t="str">
        <f>IF($AV$8="","",IF($AV$8="SBMLD",SUM(#REF!,#REF!,#REF!,#REF!,#REF!,#REF!,#REF!,#REF!)*$AW$9,#REF!*#REF!))</f>
        <v/>
      </c>
      <c r="AX47" s="331" t="str">
        <f>IF($AX$8="","",IF($AX$8="SBMLD",SUM(#REF!,#REF!,#REF!,#REF!,#REF!,#REF!,#REF!),#REF!))</f>
        <v/>
      </c>
      <c r="AY47" s="331" t="str">
        <f>IF($AX$8="","",IF($AX$8="SBMLD",SUM(#REF!,#REF!,#REF!,#REF!,#REF!,#REF!,#REF!)*$AY$9,#REF!*#REF!))</f>
        <v/>
      </c>
      <c r="AZ47" s="331" t="str">
        <f>IF($AZ$8="","",IF($AZ$8="SBMLD",SUM(#REF!,#REF!,#REF!,#REF!,#REF!,#REF!),#REF!))</f>
        <v/>
      </c>
      <c r="BA47" s="331" t="str">
        <f>IF($AZ$8="","",IF($AZ$8="SBMLD",SUM(#REF!,#REF!,#REF!,#REF!,#REF!,#REF!)*$BA$9,#REF!*#REF!))</f>
        <v/>
      </c>
      <c r="BB47" s="384" t="str">
        <f>IF($BB$8="","",IF($BB$8="SBMLD",SUM(#REF!,#REF!,#REF!,#REF!,#REF!),#REF!))</f>
        <v/>
      </c>
      <c r="BC47" s="332" t="str">
        <f>IF($BB$8="","",IF($BB$8="SBMLD",SUM(#REF!,#REF!,#REF!,#REF!,#REF!)*$BC$9,#REF!*#REF!))</f>
        <v/>
      </c>
      <c r="BD47" s="177" t="e">
        <f>#REF!</f>
        <v>#REF!</v>
      </c>
      <c r="BF47" s="560" t="str">
        <f t="shared" si="17"/>
        <v/>
      </c>
      <c r="BG47" s="558" t="str">
        <f t="shared" si="16"/>
        <v/>
      </c>
      <c r="BH47" s="559" t="str">
        <f t="shared" si="22"/>
        <v/>
      </c>
      <c r="BI47" s="559" t="str">
        <f t="shared" si="18"/>
        <v/>
      </c>
      <c r="BJ47" s="559" t="str">
        <f t="shared" si="23"/>
        <v/>
      </c>
      <c r="BK47" s="559" t="str">
        <f t="shared" si="24"/>
        <v/>
      </c>
      <c r="BL47" s="559" t="str">
        <f t="shared" si="19"/>
        <v/>
      </c>
      <c r="BM47" s="559" t="str">
        <f t="shared" si="25"/>
        <v/>
      </c>
      <c r="BN47" s="559" t="str">
        <f t="shared" si="26"/>
        <v/>
      </c>
      <c r="BO47" s="559" t="str">
        <f t="shared" si="20"/>
        <v/>
      </c>
      <c r="BP47" s="559" t="str">
        <f t="shared" si="27"/>
        <v/>
      </c>
      <c r="BQ47" s="559" t="str">
        <f t="shared" si="28"/>
        <v/>
      </c>
      <c r="BR47" s="559" t="str">
        <f t="shared" si="21"/>
        <v/>
      </c>
      <c r="BS47" s="559" t="str">
        <f t="shared" si="29"/>
        <v/>
      </c>
      <c r="BT47" s="559" t="str">
        <f t="shared" si="30"/>
        <v/>
      </c>
    </row>
    <row r="48" spans="1:72" s="17" customFormat="1" ht="16.5" customHeight="1" x14ac:dyDescent="0.2">
      <c r="A48" s="18">
        <v>39</v>
      </c>
      <c r="B48" s="122" t="str">
        <f>IF('2.ชื่อนักเรียน'!$AG49="","",'2.ชื่อนักเรียน'!$AG49)</f>
        <v/>
      </c>
      <c r="C48" s="26" t="str">
        <f>IF('2.ชื่อนักเรียน'!$AH49="","",'2.ชื่อนักเรียน'!$AH49)</f>
        <v/>
      </c>
      <c r="D48" s="414"/>
      <c r="E48" s="125" t="str">
        <f>IF(D$8="","",IF('2.ชื่อนักเรียน'!$R49="ร","ร",IF('2.ชื่อนักเรียน'!$R49="มส","",IF(D48="","",IF(D48&gt;=80,4,IF(D48&gt;=75,3.5,IF(D48&gt;=70,3,IF(D48&gt;=65,2.5,IF(D48&gt;=60,2,IF(D48&gt;=55,1.5,IF(D48&gt;=50,1,0)))))))))))</f>
        <v/>
      </c>
      <c r="F48" s="416"/>
      <c r="G48" s="125" t="str">
        <f>IF(F$8="","",IF('2.ชื่อนักเรียน'!$R49="ร","ร",IF('2.ชื่อนักเรียน'!$R49="มส","",IF(F48="","",IF(F48&gt;=80,4,IF(F48&gt;=75,3.5,IF(F48&gt;=70,3,IF(F48&gt;=65,2.5,IF(F48&gt;=60,2,IF(F48&gt;=55,1.5,IF(F48&gt;=50,1,0)))))))))))</f>
        <v/>
      </c>
      <c r="H48" s="416"/>
      <c r="I48" s="125" t="str">
        <f>IF(H$8="","",IF('2.ชื่อนักเรียน'!$R49="ร","ร",IF('2.ชื่อนักเรียน'!$R49="มส","",IF(H48="","",IF(H48&gt;=80,4,IF(H48&gt;=75,3.5,IF(H48&gt;=70,3,IF(H48&gt;=65,2.5,IF(H48&gt;=60,2,IF(H48&gt;=55,1.5,IF(H48&gt;=50,1,0)))))))))))</f>
        <v/>
      </c>
      <c r="J48" s="548"/>
      <c r="K48" s="125" t="str">
        <f>IF(J$8="","",IF('2.ชื่อนักเรียน'!$R49="ร","ร",IF('2.ชื่อนักเรียน'!$R49="มส","",IF(J48="","",IF(J48&gt;=80,4,IF(J48&gt;=75,3.5,IF(J48&gt;=70,3,IF(J48&gt;=65,2.5,IF(J48&gt;=60,2,IF(J48&gt;=55,1.5,IF(J48&gt;=50,1,0)))))))))))</f>
        <v/>
      </c>
      <c r="L48" s="416"/>
      <c r="M48" s="204" t="str">
        <f>IF(L$8="","",IF('2.ชื่อนักเรียน'!$R49="ร","ร",IF('2.ชื่อนักเรียน'!$R49="มส","",IF(L48="","",IF(L48&gt;=80,4,IF(L48&gt;=75,3.5,IF(L48&gt;=70,3,IF(L48&gt;=65,2.5,IF(L48&gt;=60,2,IF(L48&gt;=55,1.5,IF(L48&gt;=50,1,0)))))))))))</f>
        <v/>
      </c>
      <c r="N48" s="414"/>
      <c r="O48" s="125" t="str">
        <f>IF(N$8="","",IF('2.ชื่อนักเรียน'!$R49="ร","ร",IF('2.ชื่อนักเรียน'!$R49="มส","",IF(N48="","",IF(N48&gt;=80,4,IF(N48&gt;=75,3.5,IF(N48&gt;=70,3,IF(N48&gt;=65,2.5,IF(N48&gt;=60,2,IF(N48&gt;=55,1.5,IF(N48&gt;=50,1,0)))))))))))</f>
        <v/>
      </c>
      <c r="P48" s="416"/>
      <c r="Q48" s="125" t="str">
        <f>IF(P$8="","",IF('2.ชื่อนักเรียน'!$R49="ร","ร",IF('2.ชื่อนักเรียน'!$R49="มส","",IF(P48="","",IF(P48&gt;=80,4,IF(P48&gt;=75,3.5,IF(P48&gt;=70,3,IF(P48&gt;=65,2.5,IF(P48&gt;=60,2,IF(P48&gt;=55,1.5,IF(P48&gt;=50,1,0)))))))))))</f>
        <v/>
      </c>
      <c r="R48" s="416"/>
      <c r="S48" s="125" t="str">
        <f>IF(R$8="","",IF('2.ชื่อนักเรียน'!$R49="ร","ร",IF('2.ชื่อนักเรียน'!$R49="มส","",IF(R48="","",IF(R48&gt;=80,4,IF(R48&gt;=75,3.5,IF(R48&gt;=70,3,IF(R48&gt;=65,2.5,IF(R48&gt;=60,2,IF(R48&gt;=55,1.5,IF(R48&gt;=50,1,0)))))))))))</f>
        <v/>
      </c>
      <c r="T48" s="548"/>
      <c r="U48" s="125" t="str">
        <f>IF(T$8="","",IF('2.ชื่อนักเรียน'!$R49="ร","ร",IF('2.ชื่อนักเรียน'!$R49="มส","",IF(T48="","",IF(T48&gt;=80,4,IF(T48&gt;=75,3.5,IF(T48&gt;=70,3,IF(T48&gt;=65,2.5,IF(T48&gt;=60,2,IF(T48&gt;=55,1.5,IF(T48&gt;=50,1,0)))))))))))</f>
        <v/>
      </c>
      <c r="V48" s="416"/>
      <c r="W48" s="208" t="str">
        <f>IF(V$8="","",IF('2.ชื่อนักเรียน'!$R49="ร","ร",IF('2.ชื่อนักเรียน'!$R49="มส","",IF(V48="","",IF(V48&gt;=80,4,IF(V48&gt;=75,3.5,IF(V48&gt;=70,3,IF(V48&gt;=65,2.5,IF(V48&gt;=60,2,IF(V48&gt;=55,1.5,IF(V48&gt;=50,1,0)))))))))))</f>
        <v/>
      </c>
      <c r="X48" s="393" t="str">
        <f t="shared" si="0"/>
        <v/>
      </c>
      <c r="Y48" s="381" t="str">
        <f t="shared" si="1"/>
        <v/>
      </c>
      <c r="Z48" s="383" t="str">
        <f t="shared" si="2"/>
        <v/>
      </c>
      <c r="AA48" s="335" t="str">
        <f t="shared" si="3"/>
        <v/>
      </c>
      <c r="AB48" s="335" t="str">
        <f t="shared" si="4"/>
        <v/>
      </c>
      <c r="AC48" s="335" t="str">
        <f t="shared" si="5"/>
        <v/>
      </c>
      <c r="AD48" s="335" t="str">
        <f t="shared" si="6"/>
        <v/>
      </c>
      <c r="AE48" s="331" t="str">
        <f t="shared" si="7"/>
        <v/>
      </c>
      <c r="AF48" s="331" t="str">
        <f t="shared" si="8"/>
        <v/>
      </c>
      <c r="AG48" s="335" t="str">
        <f t="shared" si="9"/>
        <v/>
      </c>
      <c r="AH48" s="335" t="str">
        <f t="shared" si="10"/>
        <v/>
      </c>
      <c r="AI48" s="335" t="str">
        <f t="shared" si="11"/>
        <v/>
      </c>
      <c r="AJ48" s="335" t="str">
        <f t="shared" si="12"/>
        <v/>
      </c>
      <c r="AK48" s="335" t="str">
        <f t="shared" si="13"/>
        <v/>
      </c>
      <c r="AL48" s="335" t="str">
        <f t="shared" si="14"/>
        <v/>
      </c>
      <c r="AM48" s="335" t="str">
        <f t="shared" si="15"/>
        <v/>
      </c>
      <c r="AN48" s="335" t="e">
        <f>IF(#REF!="","",#REF!)</f>
        <v>#REF!</v>
      </c>
      <c r="AO48" s="331" t="e">
        <f>IF(#REF!="","",#REF!*#REF!)</f>
        <v>#REF!</v>
      </c>
      <c r="AP48" s="384" t="e">
        <f>IF(#REF!="","",#REF!)</f>
        <v>#REF!</v>
      </c>
      <c r="AQ48" s="332" t="e">
        <f>IF(#REF!="","",#REF!*#REF!)</f>
        <v>#REF!</v>
      </c>
      <c r="AR48" s="381" t="str">
        <f>IF($AR$8="","",IF($AR$8="SBMLD",SUM(#REF!,#REF!,#REF!,#REF!,#REF!,#REF!,#REF!,#REF!,#REF!,#REF!),#REF!))</f>
        <v/>
      </c>
      <c r="AS48" s="331" t="str">
        <f>IF($AR$8="","",IF($AR$8="SBMLD",SUM(#REF!,#REF!,#REF!,#REF!,#REF!,#REF!,#REF!,#REF!,#REF!,#REF!)*$AS$9,#REF!*#REF!))</f>
        <v/>
      </c>
      <c r="AT48" s="331" t="str">
        <f>IF($AT$8="","",IF($AT$8="SBMLD",SUM(#REF!,#REF!,#REF!,#REF!,#REF!,#REF!,#REF!,#REF!,#REF!),#REF!))</f>
        <v/>
      </c>
      <c r="AU48" s="331" t="str">
        <f>IF($AT$8="","",IF($AT$8="SBMLD",SUM(#REF!,#REF!,#REF!,#REF!,#REF!,#REF!,#REF!,#REF!,#REF!)*$AU$9,#REF!*#REF!))</f>
        <v/>
      </c>
      <c r="AV48" s="331" t="str">
        <f>IF($AV$8="","",IF($AV$8="SBMLD",SUM(#REF!,#REF!,#REF!,#REF!,#REF!,#REF!,#REF!,#REF!),#REF!))</f>
        <v/>
      </c>
      <c r="AW48" s="331" t="str">
        <f>IF($AV$8="","",IF($AV$8="SBMLD",SUM(#REF!,#REF!,#REF!,#REF!,#REF!,#REF!,#REF!,#REF!)*$AW$9,#REF!*#REF!))</f>
        <v/>
      </c>
      <c r="AX48" s="331" t="str">
        <f>IF($AX$8="","",IF($AX$8="SBMLD",SUM(#REF!,#REF!,#REF!,#REF!,#REF!,#REF!,#REF!),#REF!))</f>
        <v/>
      </c>
      <c r="AY48" s="331" t="str">
        <f>IF($AX$8="","",IF($AX$8="SBMLD",SUM(#REF!,#REF!,#REF!,#REF!,#REF!,#REF!,#REF!)*$AY$9,#REF!*#REF!))</f>
        <v/>
      </c>
      <c r="AZ48" s="331" t="str">
        <f>IF($AZ$8="","",IF($AZ$8="SBMLD",SUM(#REF!,#REF!,#REF!,#REF!,#REF!,#REF!),#REF!))</f>
        <v/>
      </c>
      <c r="BA48" s="331" t="str">
        <f>IF($AZ$8="","",IF($AZ$8="SBMLD",SUM(#REF!,#REF!,#REF!,#REF!,#REF!,#REF!)*$BA$9,#REF!*#REF!))</f>
        <v/>
      </c>
      <c r="BB48" s="384" t="str">
        <f>IF($BB$8="","",IF($BB$8="SBMLD",SUM(#REF!,#REF!,#REF!,#REF!,#REF!),#REF!))</f>
        <v/>
      </c>
      <c r="BC48" s="332" t="str">
        <f>IF($BB$8="","",IF($BB$8="SBMLD",SUM(#REF!,#REF!,#REF!,#REF!,#REF!)*$BC$9,#REF!*#REF!))</f>
        <v/>
      </c>
      <c r="BD48" s="177" t="e">
        <f>#REF!</f>
        <v>#REF!</v>
      </c>
      <c r="BF48" s="560" t="str">
        <f t="shared" si="17"/>
        <v/>
      </c>
      <c r="BG48" s="558" t="str">
        <f t="shared" si="16"/>
        <v/>
      </c>
      <c r="BH48" s="559" t="str">
        <f t="shared" si="22"/>
        <v/>
      </c>
      <c r="BI48" s="559" t="str">
        <f t="shared" si="18"/>
        <v/>
      </c>
      <c r="BJ48" s="559" t="str">
        <f t="shared" si="23"/>
        <v/>
      </c>
      <c r="BK48" s="559" t="str">
        <f t="shared" si="24"/>
        <v/>
      </c>
      <c r="BL48" s="559" t="str">
        <f t="shared" si="19"/>
        <v/>
      </c>
      <c r="BM48" s="559" t="str">
        <f t="shared" si="25"/>
        <v/>
      </c>
      <c r="BN48" s="559" t="str">
        <f t="shared" si="26"/>
        <v/>
      </c>
      <c r="BO48" s="559" t="str">
        <f t="shared" si="20"/>
        <v/>
      </c>
      <c r="BP48" s="559" t="str">
        <f t="shared" si="27"/>
        <v/>
      </c>
      <c r="BQ48" s="559" t="str">
        <f t="shared" si="28"/>
        <v/>
      </c>
      <c r="BR48" s="559" t="str">
        <f t="shared" si="21"/>
        <v/>
      </c>
      <c r="BS48" s="559" t="str">
        <f t="shared" si="29"/>
        <v/>
      </c>
      <c r="BT48" s="559" t="str">
        <f t="shared" si="30"/>
        <v/>
      </c>
    </row>
    <row r="49" spans="1:72" s="17" customFormat="1" ht="16.5" customHeight="1" x14ac:dyDescent="0.2">
      <c r="A49" s="18">
        <v>40</v>
      </c>
      <c r="B49" s="122" t="str">
        <f>IF('2.ชื่อนักเรียน'!$AG50="","",'2.ชื่อนักเรียน'!$AG50)</f>
        <v/>
      </c>
      <c r="C49" s="26" t="str">
        <f>IF('2.ชื่อนักเรียน'!$AH50="","",'2.ชื่อนักเรียน'!$AH50)</f>
        <v/>
      </c>
      <c r="D49" s="414"/>
      <c r="E49" s="125" t="str">
        <f>IF(D$8="","",IF('2.ชื่อนักเรียน'!$R50="ร","ร",IF('2.ชื่อนักเรียน'!$R50="มส","",IF(D49="","",IF(D49&gt;=80,4,IF(D49&gt;=75,3.5,IF(D49&gt;=70,3,IF(D49&gt;=65,2.5,IF(D49&gt;=60,2,IF(D49&gt;=55,1.5,IF(D49&gt;=50,1,0)))))))))))</f>
        <v/>
      </c>
      <c r="F49" s="416"/>
      <c r="G49" s="125" t="str">
        <f>IF(F$8="","",IF('2.ชื่อนักเรียน'!$R50="ร","ร",IF('2.ชื่อนักเรียน'!$R50="มส","",IF(F49="","",IF(F49&gt;=80,4,IF(F49&gt;=75,3.5,IF(F49&gt;=70,3,IF(F49&gt;=65,2.5,IF(F49&gt;=60,2,IF(F49&gt;=55,1.5,IF(F49&gt;=50,1,0)))))))))))</f>
        <v/>
      </c>
      <c r="H49" s="416"/>
      <c r="I49" s="125" t="str">
        <f>IF(H$8="","",IF('2.ชื่อนักเรียน'!$R50="ร","ร",IF('2.ชื่อนักเรียน'!$R50="มส","",IF(H49="","",IF(H49&gt;=80,4,IF(H49&gt;=75,3.5,IF(H49&gt;=70,3,IF(H49&gt;=65,2.5,IF(H49&gt;=60,2,IF(H49&gt;=55,1.5,IF(H49&gt;=50,1,0)))))))))))</f>
        <v/>
      </c>
      <c r="J49" s="548"/>
      <c r="K49" s="125" t="str">
        <f>IF(J$8="","",IF('2.ชื่อนักเรียน'!$R50="ร","ร",IF('2.ชื่อนักเรียน'!$R50="มส","",IF(J49="","",IF(J49&gt;=80,4,IF(J49&gt;=75,3.5,IF(J49&gt;=70,3,IF(J49&gt;=65,2.5,IF(J49&gt;=60,2,IF(J49&gt;=55,1.5,IF(J49&gt;=50,1,0)))))))))))</f>
        <v/>
      </c>
      <c r="L49" s="416"/>
      <c r="M49" s="204" t="str">
        <f>IF(L$8="","",IF('2.ชื่อนักเรียน'!$R50="ร","ร",IF('2.ชื่อนักเรียน'!$R50="มส","",IF(L49="","",IF(L49&gt;=80,4,IF(L49&gt;=75,3.5,IF(L49&gt;=70,3,IF(L49&gt;=65,2.5,IF(L49&gt;=60,2,IF(L49&gt;=55,1.5,IF(L49&gt;=50,1,0)))))))))))</f>
        <v/>
      </c>
      <c r="N49" s="414"/>
      <c r="O49" s="125" t="str">
        <f>IF(N$8="","",IF('2.ชื่อนักเรียน'!$R50="ร","ร",IF('2.ชื่อนักเรียน'!$R50="มส","",IF(N49="","",IF(N49&gt;=80,4,IF(N49&gt;=75,3.5,IF(N49&gt;=70,3,IF(N49&gt;=65,2.5,IF(N49&gt;=60,2,IF(N49&gt;=55,1.5,IF(N49&gt;=50,1,0)))))))))))</f>
        <v/>
      </c>
      <c r="P49" s="416"/>
      <c r="Q49" s="125" t="str">
        <f>IF(P$8="","",IF('2.ชื่อนักเรียน'!$R50="ร","ร",IF('2.ชื่อนักเรียน'!$R50="มส","",IF(P49="","",IF(P49&gt;=80,4,IF(P49&gt;=75,3.5,IF(P49&gt;=70,3,IF(P49&gt;=65,2.5,IF(P49&gt;=60,2,IF(P49&gt;=55,1.5,IF(P49&gt;=50,1,0)))))))))))</f>
        <v/>
      </c>
      <c r="R49" s="416"/>
      <c r="S49" s="125" t="str">
        <f>IF(R$8="","",IF('2.ชื่อนักเรียน'!$R50="ร","ร",IF('2.ชื่อนักเรียน'!$R50="มส","",IF(R49="","",IF(R49&gt;=80,4,IF(R49&gt;=75,3.5,IF(R49&gt;=70,3,IF(R49&gt;=65,2.5,IF(R49&gt;=60,2,IF(R49&gt;=55,1.5,IF(R49&gt;=50,1,0)))))))))))</f>
        <v/>
      </c>
      <c r="T49" s="548"/>
      <c r="U49" s="125" t="str">
        <f>IF(T$8="","",IF('2.ชื่อนักเรียน'!$R50="ร","ร",IF('2.ชื่อนักเรียน'!$R50="มส","",IF(T49="","",IF(T49&gt;=80,4,IF(T49&gt;=75,3.5,IF(T49&gt;=70,3,IF(T49&gt;=65,2.5,IF(T49&gt;=60,2,IF(T49&gt;=55,1.5,IF(T49&gt;=50,1,0)))))))))))</f>
        <v/>
      </c>
      <c r="V49" s="416"/>
      <c r="W49" s="208" t="str">
        <f>IF(V$8="","",IF('2.ชื่อนักเรียน'!$R50="ร","ร",IF('2.ชื่อนักเรียน'!$R50="มส","",IF(V49="","",IF(V49&gt;=80,4,IF(V49&gt;=75,3.5,IF(V49&gt;=70,3,IF(V49&gt;=65,2.5,IF(V49&gt;=60,2,IF(V49&gt;=55,1.5,IF(V49&gt;=50,1,0)))))))))))</f>
        <v/>
      </c>
      <c r="X49" s="393" t="str">
        <f t="shared" si="0"/>
        <v/>
      </c>
      <c r="Y49" s="381" t="str">
        <f t="shared" si="1"/>
        <v/>
      </c>
      <c r="Z49" s="383" t="str">
        <f t="shared" si="2"/>
        <v/>
      </c>
      <c r="AA49" s="335" t="str">
        <f t="shared" si="3"/>
        <v/>
      </c>
      <c r="AB49" s="335" t="str">
        <f t="shared" si="4"/>
        <v/>
      </c>
      <c r="AC49" s="335" t="str">
        <f t="shared" si="5"/>
        <v/>
      </c>
      <c r="AD49" s="335" t="str">
        <f t="shared" si="6"/>
        <v/>
      </c>
      <c r="AE49" s="331" t="str">
        <f t="shared" si="7"/>
        <v/>
      </c>
      <c r="AF49" s="331" t="str">
        <f t="shared" si="8"/>
        <v/>
      </c>
      <c r="AG49" s="335" t="str">
        <f t="shared" si="9"/>
        <v/>
      </c>
      <c r="AH49" s="335" t="str">
        <f t="shared" si="10"/>
        <v/>
      </c>
      <c r="AI49" s="335" t="str">
        <f t="shared" si="11"/>
        <v/>
      </c>
      <c r="AJ49" s="335" t="str">
        <f t="shared" si="12"/>
        <v/>
      </c>
      <c r="AK49" s="335" t="str">
        <f t="shared" si="13"/>
        <v/>
      </c>
      <c r="AL49" s="335" t="str">
        <f t="shared" si="14"/>
        <v/>
      </c>
      <c r="AM49" s="335" t="str">
        <f t="shared" si="15"/>
        <v/>
      </c>
      <c r="AN49" s="335" t="e">
        <f>IF(#REF!="","",#REF!)</f>
        <v>#REF!</v>
      </c>
      <c r="AO49" s="331" t="e">
        <f>IF(#REF!="","",#REF!*#REF!)</f>
        <v>#REF!</v>
      </c>
      <c r="AP49" s="384" t="e">
        <f>IF(#REF!="","",#REF!)</f>
        <v>#REF!</v>
      </c>
      <c r="AQ49" s="332" t="e">
        <f>IF(#REF!="","",#REF!*#REF!)</f>
        <v>#REF!</v>
      </c>
      <c r="AR49" s="381" t="str">
        <f>IF($AR$8="","",IF($AR$8="SBMLD",SUM(#REF!,#REF!,#REF!,#REF!,#REF!,#REF!,#REF!,#REF!,#REF!,#REF!),#REF!))</f>
        <v/>
      </c>
      <c r="AS49" s="331" t="str">
        <f>IF($AR$8="","",IF($AR$8="SBMLD",SUM(#REF!,#REF!,#REF!,#REF!,#REF!,#REF!,#REF!,#REF!,#REF!,#REF!)*$AS$9,#REF!*#REF!))</f>
        <v/>
      </c>
      <c r="AT49" s="331" t="str">
        <f>IF($AT$8="","",IF($AT$8="SBMLD",SUM(#REF!,#REF!,#REF!,#REF!,#REF!,#REF!,#REF!,#REF!,#REF!),#REF!))</f>
        <v/>
      </c>
      <c r="AU49" s="331" t="str">
        <f>IF($AT$8="","",IF($AT$8="SBMLD",SUM(#REF!,#REF!,#REF!,#REF!,#REF!,#REF!,#REF!,#REF!,#REF!)*$AU$9,#REF!*#REF!))</f>
        <v/>
      </c>
      <c r="AV49" s="331" t="str">
        <f>IF($AV$8="","",IF($AV$8="SBMLD",SUM(#REF!,#REF!,#REF!,#REF!,#REF!,#REF!,#REF!,#REF!),#REF!))</f>
        <v/>
      </c>
      <c r="AW49" s="331" t="str">
        <f>IF($AV$8="","",IF($AV$8="SBMLD",SUM(#REF!,#REF!,#REF!,#REF!,#REF!,#REF!,#REF!,#REF!)*$AW$9,#REF!*#REF!))</f>
        <v/>
      </c>
      <c r="AX49" s="331" t="str">
        <f>IF($AX$8="","",IF($AX$8="SBMLD",SUM(#REF!,#REF!,#REF!,#REF!,#REF!,#REF!,#REF!),#REF!))</f>
        <v/>
      </c>
      <c r="AY49" s="331" t="str">
        <f>IF($AX$8="","",IF($AX$8="SBMLD",SUM(#REF!,#REF!,#REF!,#REF!,#REF!,#REF!,#REF!)*$AY$9,#REF!*#REF!))</f>
        <v/>
      </c>
      <c r="AZ49" s="331" t="str">
        <f>IF($AZ$8="","",IF($AZ$8="SBMLD",SUM(#REF!,#REF!,#REF!,#REF!,#REF!,#REF!),#REF!))</f>
        <v/>
      </c>
      <c r="BA49" s="331" t="str">
        <f>IF($AZ$8="","",IF($AZ$8="SBMLD",SUM(#REF!,#REF!,#REF!,#REF!,#REF!,#REF!)*$BA$9,#REF!*#REF!))</f>
        <v/>
      </c>
      <c r="BB49" s="384" t="str">
        <f>IF($BB$8="","",IF($BB$8="SBMLD",SUM(#REF!,#REF!,#REF!,#REF!,#REF!),#REF!))</f>
        <v/>
      </c>
      <c r="BC49" s="332" t="str">
        <f>IF($BB$8="","",IF($BB$8="SBMLD",SUM(#REF!,#REF!,#REF!,#REF!,#REF!)*$BC$9,#REF!*#REF!))</f>
        <v/>
      </c>
      <c r="BD49" s="177" t="e">
        <f>#REF!</f>
        <v>#REF!</v>
      </c>
      <c r="BF49" s="560" t="str">
        <f t="shared" si="17"/>
        <v/>
      </c>
      <c r="BG49" s="558" t="str">
        <f t="shared" si="16"/>
        <v/>
      </c>
      <c r="BH49" s="559" t="str">
        <f t="shared" si="22"/>
        <v/>
      </c>
      <c r="BI49" s="559" t="str">
        <f t="shared" si="18"/>
        <v/>
      </c>
      <c r="BJ49" s="559" t="str">
        <f t="shared" si="23"/>
        <v/>
      </c>
      <c r="BK49" s="559" t="str">
        <f t="shared" si="24"/>
        <v/>
      </c>
      <c r="BL49" s="559" t="str">
        <f t="shared" si="19"/>
        <v/>
      </c>
      <c r="BM49" s="559" t="str">
        <f t="shared" si="25"/>
        <v/>
      </c>
      <c r="BN49" s="559" t="str">
        <f t="shared" si="26"/>
        <v/>
      </c>
      <c r="BO49" s="559" t="str">
        <f t="shared" si="20"/>
        <v/>
      </c>
      <c r="BP49" s="559" t="str">
        <f t="shared" si="27"/>
        <v/>
      </c>
      <c r="BQ49" s="559" t="str">
        <f t="shared" si="28"/>
        <v/>
      </c>
      <c r="BR49" s="559" t="str">
        <f t="shared" si="21"/>
        <v/>
      </c>
      <c r="BS49" s="559" t="str">
        <f t="shared" si="29"/>
        <v/>
      </c>
      <c r="BT49" s="559" t="str">
        <f t="shared" si="30"/>
        <v/>
      </c>
    </row>
    <row r="50" spans="1:72" s="17" customFormat="1" ht="16.5" customHeight="1" x14ac:dyDescent="0.2">
      <c r="A50" s="18">
        <v>41</v>
      </c>
      <c r="B50" s="122" t="str">
        <f>IF('2.ชื่อนักเรียน'!$AG51="","",'2.ชื่อนักเรียน'!$AG51)</f>
        <v/>
      </c>
      <c r="C50" s="26" t="str">
        <f>IF('2.ชื่อนักเรียน'!$AH51="","",'2.ชื่อนักเรียน'!$AH51)</f>
        <v/>
      </c>
      <c r="D50" s="414"/>
      <c r="E50" s="125" t="str">
        <f>IF(D$8="","",IF('2.ชื่อนักเรียน'!$R51="ร","ร",IF('2.ชื่อนักเรียน'!$R51="มส","",IF(D50="","",IF(D50&gt;=80,4,IF(D50&gt;=75,3.5,IF(D50&gt;=70,3,IF(D50&gt;=65,2.5,IF(D50&gt;=60,2,IF(D50&gt;=55,1.5,IF(D50&gt;=50,1,0)))))))))))</f>
        <v/>
      </c>
      <c r="F50" s="416"/>
      <c r="G50" s="125" t="str">
        <f>IF(F$8="","",IF('2.ชื่อนักเรียน'!$R51="ร","ร",IF('2.ชื่อนักเรียน'!$R51="มส","",IF(F50="","",IF(F50&gt;=80,4,IF(F50&gt;=75,3.5,IF(F50&gt;=70,3,IF(F50&gt;=65,2.5,IF(F50&gt;=60,2,IF(F50&gt;=55,1.5,IF(F50&gt;=50,1,0)))))))))))</f>
        <v/>
      </c>
      <c r="H50" s="416"/>
      <c r="I50" s="125" t="str">
        <f>IF(H$8="","",IF('2.ชื่อนักเรียน'!$R51="ร","ร",IF('2.ชื่อนักเรียน'!$R51="มส","",IF(H50="","",IF(H50&gt;=80,4,IF(H50&gt;=75,3.5,IF(H50&gt;=70,3,IF(H50&gt;=65,2.5,IF(H50&gt;=60,2,IF(H50&gt;=55,1.5,IF(H50&gt;=50,1,0)))))))))))</f>
        <v/>
      </c>
      <c r="J50" s="548"/>
      <c r="K50" s="125" t="str">
        <f>IF(J$8="","",IF('2.ชื่อนักเรียน'!$R51="ร","ร",IF('2.ชื่อนักเรียน'!$R51="มส","",IF(J50="","",IF(J50&gt;=80,4,IF(J50&gt;=75,3.5,IF(J50&gt;=70,3,IF(J50&gt;=65,2.5,IF(J50&gt;=60,2,IF(J50&gt;=55,1.5,IF(J50&gt;=50,1,0)))))))))))</f>
        <v/>
      </c>
      <c r="L50" s="416"/>
      <c r="M50" s="204" t="str">
        <f>IF(L$8="","",IF('2.ชื่อนักเรียน'!$R51="ร","ร",IF('2.ชื่อนักเรียน'!$R51="มส","",IF(L50="","",IF(L50&gt;=80,4,IF(L50&gt;=75,3.5,IF(L50&gt;=70,3,IF(L50&gt;=65,2.5,IF(L50&gt;=60,2,IF(L50&gt;=55,1.5,IF(L50&gt;=50,1,0)))))))))))</f>
        <v/>
      </c>
      <c r="N50" s="414"/>
      <c r="O50" s="125" t="str">
        <f>IF(N$8="","",IF('2.ชื่อนักเรียน'!$R51="ร","ร",IF('2.ชื่อนักเรียน'!$R51="มส","",IF(N50="","",IF(N50&gt;=80,4,IF(N50&gt;=75,3.5,IF(N50&gt;=70,3,IF(N50&gt;=65,2.5,IF(N50&gt;=60,2,IF(N50&gt;=55,1.5,IF(N50&gt;=50,1,0)))))))))))</f>
        <v/>
      </c>
      <c r="P50" s="416"/>
      <c r="Q50" s="125" t="str">
        <f>IF(P$8="","",IF('2.ชื่อนักเรียน'!$R51="ร","ร",IF('2.ชื่อนักเรียน'!$R51="มส","",IF(P50="","",IF(P50&gt;=80,4,IF(P50&gt;=75,3.5,IF(P50&gt;=70,3,IF(P50&gt;=65,2.5,IF(P50&gt;=60,2,IF(P50&gt;=55,1.5,IF(P50&gt;=50,1,0)))))))))))</f>
        <v/>
      </c>
      <c r="R50" s="416"/>
      <c r="S50" s="125" t="str">
        <f>IF(R$8="","",IF('2.ชื่อนักเรียน'!$R51="ร","ร",IF('2.ชื่อนักเรียน'!$R51="มส","",IF(R50="","",IF(R50&gt;=80,4,IF(R50&gt;=75,3.5,IF(R50&gt;=70,3,IF(R50&gt;=65,2.5,IF(R50&gt;=60,2,IF(R50&gt;=55,1.5,IF(R50&gt;=50,1,0)))))))))))</f>
        <v/>
      </c>
      <c r="T50" s="548"/>
      <c r="U50" s="125" t="str">
        <f>IF(T$8="","",IF('2.ชื่อนักเรียน'!$R51="ร","ร",IF('2.ชื่อนักเรียน'!$R51="มส","",IF(T50="","",IF(T50&gt;=80,4,IF(T50&gt;=75,3.5,IF(T50&gt;=70,3,IF(T50&gt;=65,2.5,IF(T50&gt;=60,2,IF(T50&gt;=55,1.5,IF(T50&gt;=50,1,0)))))))))))</f>
        <v/>
      </c>
      <c r="V50" s="416"/>
      <c r="W50" s="208" t="str">
        <f>IF(V$8="","",IF('2.ชื่อนักเรียน'!$R51="ร","ร",IF('2.ชื่อนักเรียน'!$R51="มส","",IF(V50="","",IF(V50&gt;=80,4,IF(V50&gt;=75,3.5,IF(V50&gt;=70,3,IF(V50&gt;=65,2.5,IF(V50&gt;=60,2,IF(V50&gt;=55,1.5,IF(V50&gt;=50,1,0)))))))))))</f>
        <v/>
      </c>
      <c r="X50" s="393" t="str">
        <f t="shared" si="0"/>
        <v/>
      </c>
      <c r="Y50" s="381" t="str">
        <f t="shared" si="1"/>
        <v/>
      </c>
      <c r="Z50" s="383" t="str">
        <f t="shared" si="2"/>
        <v/>
      </c>
      <c r="AA50" s="335" t="str">
        <f t="shared" si="3"/>
        <v/>
      </c>
      <c r="AB50" s="335" t="str">
        <f t="shared" si="4"/>
        <v/>
      </c>
      <c r="AC50" s="335" t="str">
        <f t="shared" si="5"/>
        <v/>
      </c>
      <c r="AD50" s="335" t="str">
        <f t="shared" si="6"/>
        <v/>
      </c>
      <c r="AE50" s="331" t="str">
        <f t="shared" si="7"/>
        <v/>
      </c>
      <c r="AF50" s="331" t="str">
        <f t="shared" si="8"/>
        <v/>
      </c>
      <c r="AG50" s="335" t="str">
        <f t="shared" si="9"/>
        <v/>
      </c>
      <c r="AH50" s="335" t="str">
        <f t="shared" si="10"/>
        <v/>
      </c>
      <c r="AI50" s="335" t="str">
        <f t="shared" si="11"/>
        <v/>
      </c>
      <c r="AJ50" s="335" t="str">
        <f t="shared" si="12"/>
        <v/>
      </c>
      <c r="AK50" s="335" t="str">
        <f t="shared" si="13"/>
        <v/>
      </c>
      <c r="AL50" s="335" t="str">
        <f t="shared" si="14"/>
        <v/>
      </c>
      <c r="AM50" s="335" t="str">
        <f t="shared" si="15"/>
        <v/>
      </c>
      <c r="AN50" s="335" t="e">
        <f>IF(#REF!="","",#REF!)</f>
        <v>#REF!</v>
      </c>
      <c r="AO50" s="331" t="e">
        <f>IF(#REF!="","",#REF!*#REF!)</f>
        <v>#REF!</v>
      </c>
      <c r="AP50" s="384" t="e">
        <f>IF(#REF!="","",#REF!)</f>
        <v>#REF!</v>
      </c>
      <c r="AQ50" s="332" t="e">
        <f>IF(#REF!="","",#REF!*#REF!)</f>
        <v>#REF!</v>
      </c>
      <c r="AR50" s="381" t="str">
        <f>IF($AR$8="","",IF($AR$8="SBMLD",SUM(#REF!,#REF!,#REF!,#REF!,#REF!,#REF!,#REF!,#REF!,#REF!,#REF!),#REF!))</f>
        <v/>
      </c>
      <c r="AS50" s="331" t="str">
        <f>IF($AR$8="","",IF($AR$8="SBMLD",SUM(#REF!,#REF!,#REF!,#REF!,#REF!,#REF!,#REF!,#REF!,#REF!,#REF!)*$AS$9,#REF!*#REF!))</f>
        <v/>
      </c>
      <c r="AT50" s="331" t="str">
        <f>IF($AT$8="","",IF($AT$8="SBMLD",SUM(#REF!,#REF!,#REF!,#REF!,#REF!,#REF!,#REF!,#REF!,#REF!),#REF!))</f>
        <v/>
      </c>
      <c r="AU50" s="331" t="str">
        <f>IF($AT$8="","",IF($AT$8="SBMLD",SUM(#REF!,#REF!,#REF!,#REF!,#REF!,#REF!,#REF!,#REF!,#REF!)*$AU$9,#REF!*#REF!))</f>
        <v/>
      </c>
      <c r="AV50" s="331" t="str">
        <f>IF($AV$8="","",IF($AV$8="SBMLD",SUM(#REF!,#REF!,#REF!,#REF!,#REF!,#REF!,#REF!,#REF!),#REF!))</f>
        <v/>
      </c>
      <c r="AW50" s="331" t="str">
        <f>IF($AV$8="","",IF($AV$8="SBMLD",SUM(#REF!,#REF!,#REF!,#REF!,#REF!,#REF!,#REF!,#REF!)*$AW$9,#REF!*#REF!))</f>
        <v/>
      </c>
      <c r="AX50" s="331" t="str">
        <f>IF($AX$8="","",IF($AX$8="SBMLD",SUM(#REF!,#REF!,#REF!,#REF!,#REF!,#REF!,#REF!),#REF!))</f>
        <v/>
      </c>
      <c r="AY50" s="331" t="str">
        <f>IF($AX$8="","",IF($AX$8="SBMLD",SUM(#REF!,#REF!,#REF!,#REF!,#REF!,#REF!,#REF!)*$AY$9,#REF!*#REF!))</f>
        <v/>
      </c>
      <c r="AZ50" s="331" t="str">
        <f>IF($AZ$8="","",IF($AZ$8="SBMLD",SUM(#REF!,#REF!,#REF!,#REF!,#REF!,#REF!),#REF!))</f>
        <v/>
      </c>
      <c r="BA50" s="331" t="str">
        <f>IF($AZ$8="","",IF($AZ$8="SBMLD",SUM(#REF!,#REF!,#REF!,#REF!,#REF!,#REF!)*$BA$9,#REF!*#REF!))</f>
        <v/>
      </c>
      <c r="BB50" s="384" t="str">
        <f>IF($BB$8="","",IF($BB$8="SBMLD",SUM(#REF!,#REF!,#REF!,#REF!,#REF!),#REF!))</f>
        <v/>
      </c>
      <c r="BC50" s="332" t="str">
        <f>IF($BB$8="","",IF($BB$8="SBMLD",SUM(#REF!,#REF!,#REF!,#REF!,#REF!)*$BC$9,#REF!*#REF!))</f>
        <v/>
      </c>
      <c r="BD50" s="177" t="e">
        <f>#REF!</f>
        <v>#REF!</v>
      </c>
      <c r="BF50" s="560" t="str">
        <f t="shared" si="17"/>
        <v/>
      </c>
      <c r="BG50" s="558" t="str">
        <f t="shared" si="16"/>
        <v/>
      </c>
      <c r="BH50" s="559" t="str">
        <f t="shared" si="22"/>
        <v/>
      </c>
      <c r="BI50" s="559" t="str">
        <f t="shared" si="18"/>
        <v/>
      </c>
      <c r="BJ50" s="559" t="str">
        <f t="shared" si="23"/>
        <v/>
      </c>
      <c r="BK50" s="559" t="str">
        <f t="shared" si="24"/>
        <v/>
      </c>
      <c r="BL50" s="559" t="str">
        <f t="shared" si="19"/>
        <v/>
      </c>
      <c r="BM50" s="559" t="str">
        <f t="shared" si="25"/>
        <v/>
      </c>
      <c r="BN50" s="559" t="str">
        <f t="shared" si="26"/>
        <v/>
      </c>
      <c r="BO50" s="559" t="str">
        <f t="shared" si="20"/>
        <v/>
      </c>
      <c r="BP50" s="559" t="str">
        <f t="shared" si="27"/>
        <v/>
      </c>
      <c r="BQ50" s="559" t="str">
        <f t="shared" si="28"/>
        <v/>
      </c>
      <c r="BR50" s="559" t="str">
        <f t="shared" si="21"/>
        <v/>
      </c>
      <c r="BS50" s="559" t="str">
        <f t="shared" si="29"/>
        <v/>
      </c>
      <c r="BT50" s="559" t="str">
        <f t="shared" si="30"/>
        <v/>
      </c>
    </row>
    <row r="51" spans="1:72" s="17" customFormat="1" ht="16.5" customHeight="1" x14ac:dyDescent="0.2">
      <c r="A51" s="18">
        <v>42</v>
      </c>
      <c r="B51" s="122" t="str">
        <f>IF('2.ชื่อนักเรียน'!$AG52="","",'2.ชื่อนักเรียน'!$AG52)</f>
        <v/>
      </c>
      <c r="C51" s="26" t="str">
        <f>IF('2.ชื่อนักเรียน'!$AH52="","",'2.ชื่อนักเรียน'!$AH52)</f>
        <v/>
      </c>
      <c r="D51" s="414"/>
      <c r="E51" s="125" t="str">
        <f>IF(D$8="","",IF('2.ชื่อนักเรียน'!$R52="ร","ร",IF('2.ชื่อนักเรียน'!$R52="มส","",IF(D51="","",IF(D51&gt;=80,4,IF(D51&gt;=75,3.5,IF(D51&gt;=70,3,IF(D51&gt;=65,2.5,IF(D51&gt;=60,2,IF(D51&gt;=55,1.5,IF(D51&gt;=50,1,0)))))))))))</f>
        <v/>
      </c>
      <c r="F51" s="416"/>
      <c r="G51" s="125" t="str">
        <f>IF(F$8="","",IF('2.ชื่อนักเรียน'!$R52="ร","ร",IF('2.ชื่อนักเรียน'!$R52="มส","",IF(F51="","",IF(F51&gt;=80,4,IF(F51&gt;=75,3.5,IF(F51&gt;=70,3,IF(F51&gt;=65,2.5,IF(F51&gt;=60,2,IF(F51&gt;=55,1.5,IF(F51&gt;=50,1,0)))))))))))</f>
        <v/>
      </c>
      <c r="H51" s="416"/>
      <c r="I51" s="125" t="str">
        <f>IF(H$8="","",IF('2.ชื่อนักเรียน'!$R52="ร","ร",IF('2.ชื่อนักเรียน'!$R52="มส","",IF(H51="","",IF(H51&gt;=80,4,IF(H51&gt;=75,3.5,IF(H51&gt;=70,3,IF(H51&gt;=65,2.5,IF(H51&gt;=60,2,IF(H51&gt;=55,1.5,IF(H51&gt;=50,1,0)))))))))))</f>
        <v/>
      </c>
      <c r="J51" s="548"/>
      <c r="K51" s="125" t="str">
        <f>IF(J$8="","",IF('2.ชื่อนักเรียน'!$R52="ร","ร",IF('2.ชื่อนักเรียน'!$R52="มส","",IF(J51="","",IF(J51&gt;=80,4,IF(J51&gt;=75,3.5,IF(J51&gt;=70,3,IF(J51&gt;=65,2.5,IF(J51&gt;=60,2,IF(J51&gt;=55,1.5,IF(J51&gt;=50,1,0)))))))))))</f>
        <v/>
      </c>
      <c r="L51" s="416"/>
      <c r="M51" s="204" t="str">
        <f>IF(L$8="","",IF('2.ชื่อนักเรียน'!$R52="ร","ร",IF('2.ชื่อนักเรียน'!$R52="มส","",IF(L51="","",IF(L51&gt;=80,4,IF(L51&gt;=75,3.5,IF(L51&gt;=70,3,IF(L51&gt;=65,2.5,IF(L51&gt;=60,2,IF(L51&gt;=55,1.5,IF(L51&gt;=50,1,0)))))))))))</f>
        <v/>
      </c>
      <c r="N51" s="414"/>
      <c r="O51" s="125" t="str">
        <f>IF(N$8="","",IF('2.ชื่อนักเรียน'!$R52="ร","ร",IF('2.ชื่อนักเรียน'!$R52="มส","",IF(N51="","",IF(N51&gt;=80,4,IF(N51&gt;=75,3.5,IF(N51&gt;=70,3,IF(N51&gt;=65,2.5,IF(N51&gt;=60,2,IF(N51&gt;=55,1.5,IF(N51&gt;=50,1,0)))))))))))</f>
        <v/>
      </c>
      <c r="P51" s="416"/>
      <c r="Q51" s="125" t="str">
        <f>IF(P$8="","",IF('2.ชื่อนักเรียน'!$R52="ร","ร",IF('2.ชื่อนักเรียน'!$R52="มส","",IF(P51="","",IF(P51&gt;=80,4,IF(P51&gt;=75,3.5,IF(P51&gt;=70,3,IF(P51&gt;=65,2.5,IF(P51&gt;=60,2,IF(P51&gt;=55,1.5,IF(P51&gt;=50,1,0)))))))))))</f>
        <v/>
      </c>
      <c r="R51" s="416"/>
      <c r="S51" s="125" t="str">
        <f>IF(R$8="","",IF('2.ชื่อนักเรียน'!$R52="ร","ร",IF('2.ชื่อนักเรียน'!$R52="มส","",IF(R51="","",IF(R51&gt;=80,4,IF(R51&gt;=75,3.5,IF(R51&gt;=70,3,IF(R51&gt;=65,2.5,IF(R51&gt;=60,2,IF(R51&gt;=55,1.5,IF(R51&gt;=50,1,0)))))))))))</f>
        <v/>
      </c>
      <c r="T51" s="548"/>
      <c r="U51" s="125" t="str">
        <f>IF(T$8="","",IF('2.ชื่อนักเรียน'!$R52="ร","ร",IF('2.ชื่อนักเรียน'!$R52="มส","",IF(T51="","",IF(T51&gt;=80,4,IF(T51&gt;=75,3.5,IF(T51&gt;=70,3,IF(T51&gt;=65,2.5,IF(T51&gt;=60,2,IF(T51&gt;=55,1.5,IF(T51&gt;=50,1,0)))))))))))</f>
        <v/>
      </c>
      <c r="V51" s="416"/>
      <c r="W51" s="208" t="str">
        <f>IF(V$8="","",IF('2.ชื่อนักเรียน'!$R52="ร","ร",IF('2.ชื่อนักเรียน'!$R52="มส","",IF(V51="","",IF(V51&gt;=80,4,IF(V51&gt;=75,3.5,IF(V51&gt;=70,3,IF(V51&gt;=65,2.5,IF(V51&gt;=60,2,IF(V51&gt;=55,1.5,IF(V51&gt;=50,1,0)))))))))))</f>
        <v/>
      </c>
      <c r="X51" s="393" t="str">
        <f t="shared" si="0"/>
        <v/>
      </c>
      <c r="Y51" s="381" t="str">
        <f t="shared" si="1"/>
        <v/>
      </c>
      <c r="Z51" s="383" t="str">
        <f t="shared" si="2"/>
        <v/>
      </c>
      <c r="AA51" s="335" t="str">
        <f t="shared" si="3"/>
        <v/>
      </c>
      <c r="AB51" s="335" t="str">
        <f t="shared" si="4"/>
        <v/>
      </c>
      <c r="AC51" s="335" t="str">
        <f t="shared" si="5"/>
        <v/>
      </c>
      <c r="AD51" s="335" t="str">
        <f t="shared" si="6"/>
        <v/>
      </c>
      <c r="AE51" s="331" t="str">
        <f t="shared" si="7"/>
        <v/>
      </c>
      <c r="AF51" s="331" t="str">
        <f t="shared" si="8"/>
        <v/>
      </c>
      <c r="AG51" s="335" t="str">
        <f t="shared" si="9"/>
        <v/>
      </c>
      <c r="AH51" s="335" t="str">
        <f t="shared" si="10"/>
        <v/>
      </c>
      <c r="AI51" s="335" t="str">
        <f t="shared" si="11"/>
        <v/>
      </c>
      <c r="AJ51" s="335" t="str">
        <f t="shared" si="12"/>
        <v/>
      </c>
      <c r="AK51" s="335" t="str">
        <f t="shared" si="13"/>
        <v/>
      </c>
      <c r="AL51" s="335" t="str">
        <f t="shared" si="14"/>
        <v/>
      </c>
      <c r="AM51" s="335" t="str">
        <f t="shared" si="15"/>
        <v/>
      </c>
      <c r="AN51" s="335" t="e">
        <f>IF(#REF!="","",#REF!)</f>
        <v>#REF!</v>
      </c>
      <c r="AO51" s="331" t="e">
        <f>IF(#REF!="","",#REF!*#REF!)</f>
        <v>#REF!</v>
      </c>
      <c r="AP51" s="384" t="e">
        <f>IF(#REF!="","",#REF!)</f>
        <v>#REF!</v>
      </c>
      <c r="AQ51" s="332" t="e">
        <f>IF(#REF!="","",#REF!*#REF!)</f>
        <v>#REF!</v>
      </c>
      <c r="AR51" s="381" t="str">
        <f>IF($AR$8="","",IF($AR$8="SBMLD",SUM(#REF!,#REF!,#REF!,#REF!,#REF!,#REF!,#REF!,#REF!,#REF!,#REF!),#REF!))</f>
        <v/>
      </c>
      <c r="AS51" s="331" t="str">
        <f>IF($AR$8="","",IF($AR$8="SBMLD",SUM(#REF!,#REF!,#REF!,#REF!,#REF!,#REF!,#REF!,#REF!,#REF!,#REF!)*$AS$9,#REF!*#REF!))</f>
        <v/>
      </c>
      <c r="AT51" s="331" t="str">
        <f>IF($AT$8="","",IF($AT$8="SBMLD",SUM(#REF!,#REF!,#REF!,#REF!,#REF!,#REF!,#REF!,#REF!,#REF!),#REF!))</f>
        <v/>
      </c>
      <c r="AU51" s="331" t="str">
        <f>IF($AT$8="","",IF($AT$8="SBMLD",SUM(#REF!,#REF!,#REF!,#REF!,#REF!,#REF!,#REF!,#REF!,#REF!)*$AU$9,#REF!*#REF!))</f>
        <v/>
      </c>
      <c r="AV51" s="331" t="str">
        <f>IF($AV$8="","",IF($AV$8="SBMLD",SUM(#REF!,#REF!,#REF!,#REF!,#REF!,#REF!,#REF!,#REF!),#REF!))</f>
        <v/>
      </c>
      <c r="AW51" s="331" t="str">
        <f>IF($AV$8="","",IF($AV$8="SBMLD",SUM(#REF!,#REF!,#REF!,#REF!,#REF!,#REF!,#REF!,#REF!)*$AW$9,#REF!*#REF!))</f>
        <v/>
      </c>
      <c r="AX51" s="331" t="str">
        <f>IF($AX$8="","",IF($AX$8="SBMLD",SUM(#REF!,#REF!,#REF!,#REF!,#REF!,#REF!,#REF!),#REF!))</f>
        <v/>
      </c>
      <c r="AY51" s="331" t="str">
        <f>IF($AX$8="","",IF($AX$8="SBMLD",SUM(#REF!,#REF!,#REF!,#REF!,#REF!,#REF!,#REF!)*$AY$9,#REF!*#REF!))</f>
        <v/>
      </c>
      <c r="AZ51" s="331" t="str">
        <f>IF($AZ$8="","",IF($AZ$8="SBMLD",SUM(#REF!,#REF!,#REF!,#REF!,#REF!,#REF!),#REF!))</f>
        <v/>
      </c>
      <c r="BA51" s="331" t="str">
        <f>IF($AZ$8="","",IF($AZ$8="SBMLD",SUM(#REF!,#REF!,#REF!,#REF!,#REF!,#REF!)*$BA$9,#REF!*#REF!))</f>
        <v/>
      </c>
      <c r="BB51" s="384" t="str">
        <f>IF($BB$8="","",IF($BB$8="SBMLD",SUM(#REF!,#REF!,#REF!,#REF!,#REF!),#REF!))</f>
        <v/>
      </c>
      <c r="BC51" s="332" t="str">
        <f>IF($BB$8="","",IF($BB$8="SBMLD",SUM(#REF!,#REF!,#REF!,#REF!,#REF!)*$BC$9,#REF!*#REF!))</f>
        <v/>
      </c>
      <c r="BD51" s="177" t="e">
        <f>#REF!</f>
        <v>#REF!</v>
      </c>
      <c r="BF51" s="560" t="str">
        <f t="shared" si="17"/>
        <v/>
      </c>
      <c r="BG51" s="558" t="str">
        <f t="shared" si="16"/>
        <v/>
      </c>
      <c r="BH51" s="559" t="str">
        <f t="shared" si="22"/>
        <v/>
      </c>
      <c r="BI51" s="559" t="str">
        <f t="shared" si="18"/>
        <v/>
      </c>
      <c r="BJ51" s="559" t="str">
        <f t="shared" si="23"/>
        <v/>
      </c>
      <c r="BK51" s="559" t="str">
        <f t="shared" si="24"/>
        <v/>
      </c>
      <c r="BL51" s="559" t="str">
        <f t="shared" si="19"/>
        <v/>
      </c>
      <c r="BM51" s="559" t="str">
        <f t="shared" si="25"/>
        <v/>
      </c>
      <c r="BN51" s="559" t="str">
        <f t="shared" si="26"/>
        <v/>
      </c>
      <c r="BO51" s="559" t="str">
        <f t="shared" si="20"/>
        <v/>
      </c>
      <c r="BP51" s="559" t="str">
        <f t="shared" si="27"/>
        <v/>
      </c>
      <c r="BQ51" s="559" t="str">
        <f t="shared" si="28"/>
        <v/>
      </c>
      <c r="BR51" s="559" t="str">
        <f t="shared" si="21"/>
        <v/>
      </c>
      <c r="BS51" s="559" t="str">
        <f t="shared" si="29"/>
        <v/>
      </c>
      <c r="BT51" s="559" t="str">
        <f t="shared" si="30"/>
        <v/>
      </c>
    </row>
    <row r="52" spans="1:72" s="17" customFormat="1" ht="16.5" customHeight="1" x14ac:dyDescent="0.2">
      <c r="A52" s="18">
        <v>43</v>
      </c>
      <c r="B52" s="122" t="str">
        <f>IF('2.ชื่อนักเรียน'!$AG53="","",'2.ชื่อนักเรียน'!$AG53)</f>
        <v/>
      </c>
      <c r="C52" s="26" t="str">
        <f>IF('2.ชื่อนักเรียน'!$AH53="","",'2.ชื่อนักเรียน'!$AH53)</f>
        <v/>
      </c>
      <c r="D52" s="414"/>
      <c r="E52" s="125" t="str">
        <f>IF(D$8="","",IF('2.ชื่อนักเรียน'!$R53="ร","ร",IF('2.ชื่อนักเรียน'!$R53="มส","",IF(D52="","",IF(D52&gt;=80,4,IF(D52&gt;=75,3.5,IF(D52&gt;=70,3,IF(D52&gt;=65,2.5,IF(D52&gt;=60,2,IF(D52&gt;=55,1.5,IF(D52&gt;=50,1,0)))))))))))</f>
        <v/>
      </c>
      <c r="F52" s="416"/>
      <c r="G52" s="125" t="str">
        <f>IF(F$8="","",IF('2.ชื่อนักเรียน'!$R53="ร","ร",IF('2.ชื่อนักเรียน'!$R53="มส","",IF(F52="","",IF(F52&gt;=80,4,IF(F52&gt;=75,3.5,IF(F52&gt;=70,3,IF(F52&gt;=65,2.5,IF(F52&gt;=60,2,IF(F52&gt;=55,1.5,IF(F52&gt;=50,1,0)))))))))))</f>
        <v/>
      </c>
      <c r="H52" s="416"/>
      <c r="I52" s="125" t="str">
        <f>IF(H$8="","",IF('2.ชื่อนักเรียน'!$R53="ร","ร",IF('2.ชื่อนักเรียน'!$R53="มส","",IF(H52="","",IF(H52&gt;=80,4,IF(H52&gt;=75,3.5,IF(H52&gt;=70,3,IF(H52&gt;=65,2.5,IF(H52&gt;=60,2,IF(H52&gt;=55,1.5,IF(H52&gt;=50,1,0)))))))))))</f>
        <v/>
      </c>
      <c r="J52" s="548"/>
      <c r="K52" s="125" t="str">
        <f>IF(J$8="","",IF('2.ชื่อนักเรียน'!$R53="ร","ร",IF('2.ชื่อนักเรียน'!$R53="มส","",IF(J52="","",IF(J52&gt;=80,4,IF(J52&gt;=75,3.5,IF(J52&gt;=70,3,IF(J52&gt;=65,2.5,IF(J52&gt;=60,2,IF(J52&gt;=55,1.5,IF(J52&gt;=50,1,0)))))))))))</f>
        <v/>
      </c>
      <c r="L52" s="416"/>
      <c r="M52" s="204" t="str">
        <f>IF(L$8="","",IF('2.ชื่อนักเรียน'!$R53="ร","ร",IF('2.ชื่อนักเรียน'!$R53="มส","",IF(L52="","",IF(L52&gt;=80,4,IF(L52&gt;=75,3.5,IF(L52&gt;=70,3,IF(L52&gt;=65,2.5,IF(L52&gt;=60,2,IF(L52&gt;=55,1.5,IF(L52&gt;=50,1,0)))))))))))</f>
        <v/>
      </c>
      <c r="N52" s="414"/>
      <c r="O52" s="125" t="str">
        <f>IF(N$8="","",IF('2.ชื่อนักเรียน'!$R53="ร","ร",IF('2.ชื่อนักเรียน'!$R53="มส","",IF(N52="","",IF(N52&gt;=80,4,IF(N52&gt;=75,3.5,IF(N52&gt;=70,3,IF(N52&gt;=65,2.5,IF(N52&gt;=60,2,IF(N52&gt;=55,1.5,IF(N52&gt;=50,1,0)))))))))))</f>
        <v/>
      </c>
      <c r="P52" s="416"/>
      <c r="Q52" s="125" t="str">
        <f>IF(P$8="","",IF('2.ชื่อนักเรียน'!$R53="ร","ร",IF('2.ชื่อนักเรียน'!$R53="มส","",IF(P52="","",IF(P52&gt;=80,4,IF(P52&gt;=75,3.5,IF(P52&gt;=70,3,IF(P52&gt;=65,2.5,IF(P52&gt;=60,2,IF(P52&gt;=55,1.5,IF(P52&gt;=50,1,0)))))))))))</f>
        <v/>
      </c>
      <c r="R52" s="416"/>
      <c r="S52" s="125" t="str">
        <f>IF(R$8="","",IF('2.ชื่อนักเรียน'!$R53="ร","ร",IF('2.ชื่อนักเรียน'!$R53="มส","",IF(R52="","",IF(R52&gt;=80,4,IF(R52&gt;=75,3.5,IF(R52&gt;=70,3,IF(R52&gt;=65,2.5,IF(R52&gt;=60,2,IF(R52&gt;=55,1.5,IF(R52&gt;=50,1,0)))))))))))</f>
        <v/>
      </c>
      <c r="T52" s="548"/>
      <c r="U52" s="125" t="str">
        <f>IF(T$8="","",IF('2.ชื่อนักเรียน'!$R53="ร","ร",IF('2.ชื่อนักเรียน'!$R53="มส","",IF(T52="","",IF(T52&gt;=80,4,IF(T52&gt;=75,3.5,IF(T52&gt;=70,3,IF(T52&gt;=65,2.5,IF(T52&gt;=60,2,IF(T52&gt;=55,1.5,IF(T52&gt;=50,1,0)))))))))))</f>
        <v/>
      </c>
      <c r="V52" s="416"/>
      <c r="W52" s="208" t="str">
        <f>IF(V$8="","",IF('2.ชื่อนักเรียน'!$R53="ร","ร",IF('2.ชื่อนักเรียน'!$R53="มส","",IF(V52="","",IF(V52&gt;=80,4,IF(V52&gt;=75,3.5,IF(V52&gt;=70,3,IF(V52&gt;=65,2.5,IF(V52&gt;=60,2,IF(V52&gt;=55,1.5,IF(V52&gt;=50,1,0)))))))))))</f>
        <v/>
      </c>
      <c r="X52" s="393" t="str">
        <f t="shared" si="0"/>
        <v/>
      </c>
      <c r="Y52" s="381" t="str">
        <f t="shared" si="1"/>
        <v/>
      </c>
      <c r="Z52" s="383" t="str">
        <f t="shared" si="2"/>
        <v/>
      </c>
      <c r="AA52" s="335" t="str">
        <f t="shared" si="3"/>
        <v/>
      </c>
      <c r="AB52" s="335" t="str">
        <f t="shared" si="4"/>
        <v/>
      </c>
      <c r="AC52" s="335" t="str">
        <f t="shared" si="5"/>
        <v/>
      </c>
      <c r="AD52" s="335" t="str">
        <f t="shared" si="6"/>
        <v/>
      </c>
      <c r="AE52" s="331" t="str">
        <f t="shared" si="7"/>
        <v/>
      </c>
      <c r="AF52" s="331" t="str">
        <f t="shared" si="8"/>
        <v/>
      </c>
      <c r="AG52" s="335" t="str">
        <f t="shared" si="9"/>
        <v/>
      </c>
      <c r="AH52" s="335" t="str">
        <f t="shared" si="10"/>
        <v/>
      </c>
      <c r="AI52" s="335" t="str">
        <f t="shared" si="11"/>
        <v/>
      </c>
      <c r="AJ52" s="335" t="str">
        <f t="shared" si="12"/>
        <v/>
      </c>
      <c r="AK52" s="335" t="str">
        <f t="shared" si="13"/>
        <v/>
      </c>
      <c r="AL52" s="335" t="str">
        <f t="shared" si="14"/>
        <v/>
      </c>
      <c r="AM52" s="335" t="str">
        <f t="shared" si="15"/>
        <v/>
      </c>
      <c r="AN52" s="335" t="e">
        <f>IF(#REF!="","",#REF!)</f>
        <v>#REF!</v>
      </c>
      <c r="AO52" s="331" t="e">
        <f>IF(#REF!="","",#REF!*#REF!)</f>
        <v>#REF!</v>
      </c>
      <c r="AP52" s="384" t="e">
        <f>IF(#REF!="","",#REF!)</f>
        <v>#REF!</v>
      </c>
      <c r="AQ52" s="332" t="e">
        <f>IF(#REF!="","",#REF!*#REF!)</f>
        <v>#REF!</v>
      </c>
      <c r="AR52" s="381" t="str">
        <f>IF($AR$8="","",IF($AR$8="SBMLD",SUM(#REF!,#REF!,#REF!,#REF!,#REF!,#REF!,#REF!,#REF!,#REF!,#REF!),#REF!))</f>
        <v/>
      </c>
      <c r="AS52" s="331" t="str">
        <f>IF($AR$8="","",IF($AR$8="SBMLD",SUM(#REF!,#REF!,#REF!,#REF!,#REF!,#REF!,#REF!,#REF!,#REF!,#REF!)*$AS$9,#REF!*#REF!))</f>
        <v/>
      </c>
      <c r="AT52" s="331" t="str">
        <f>IF($AT$8="","",IF($AT$8="SBMLD",SUM(#REF!,#REF!,#REF!,#REF!,#REF!,#REF!,#REF!,#REF!,#REF!),#REF!))</f>
        <v/>
      </c>
      <c r="AU52" s="331" t="str">
        <f>IF($AT$8="","",IF($AT$8="SBMLD",SUM(#REF!,#REF!,#REF!,#REF!,#REF!,#REF!,#REF!,#REF!,#REF!)*$AU$9,#REF!*#REF!))</f>
        <v/>
      </c>
      <c r="AV52" s="331" t="str">
        <f>IF($AV$8="","",IF($AV$8="SBMLD",SUM(#REF!,#REF!,#REF!,#REF!,#REF!,#REF!,#REF!,#REF!),#REF!))</f>
        <v/>
      </c>
      <c r="AW52" s="331" t="str">
        <f>IF($AV$8="","",IF($AV$8="SBMLD",SUM(#REF!,#REF!,#REF!,#REF!,#REF!,#REF!,#REF!,#REF!)*$AW$9,#REF!*#REF!))</f>
        <v/>
      </c>
      <c r="AX52" s="331" t="str">
        <f>IF($AX$8="","",IF($AX$8="SBMLD",SUM(#REF!,#REF!,#REF!,#REF!,#REF!,#REF!,#REF!),#REF!))</f>
        <v/>
      </c>
      <c r="AY52" s="331" t="str">
        <f>IF($AX$8="","",IF($AX$8="SBMLD",SUM(#REF!,#REF!,#REF!,#REF!,#REF!,#REF!,#REF!)*$AY$9,#REF!*#REF!))</f>
        <v/>
      </c>
      <c r="AZ52" s="331" t="str">
        <f>IF($AZ$8="","",IF($AZ$8="SBMLD",SUM(#REF!,#REF!,#REF!,#REF!,#REF!,#REF!),#REF!))</f>
        <v/>
      </c>
      <c r="BA52" s="331" t="str">
        <f>IF($AZ$8="","",IF($AZ$8="SBMLD",SUM(#REF!,#REF!,#REF!,#REF!,#REF!,#REF!)*$BA$9,#REF!*#REF!))</f>
        <v/>
      </c>
      <c r="BB52" s="384" t="str">
        <f>IF($BB$8="","",IF($BB$8="SBMLD",SUM(#REF!,#REF!,#REF!,#REF!,#REF!),#REF!))</f>
        <v/>
      </c>
      <c r="BC52" s="332" t="str">
        <f>IF($BB$8="","",IF($BB$8="SBMLD",SUM(#REF!,#REF!,#REF!,#REF!,#REF!)*$BC$9,#REF!*#REF!))</f>
        <v/>
      </c>
      <c r="BD52" s="177" t="e">
        <f>#REF!</f>
        <v>#REF!</v>
      </c>
      <c r="BF52" s="560" t="str">
        <f t="shared" si="17"/>
        <v/>
      </c>
      <c r="BG52" s="558" t="str">
        <f t="shared" si="16"/>
        <v/>
      </c>
      <c r="BH52" s="559" t="str">
        <f t="shared" si="22"/>
        <v/>
      </c>
      <c r="BI52" s="559" t="str">
        <f t="shared" si="18"/>
        <v/>
      </c>
      <c r="BJ52" s="559" t="str">
        <f t="shared" si="23"/>
        <v/>
      </c>
      <c r="BK52" s="559" t="str">
        <f t="shared" si="24"/>
        <v/>
      </c>
      <c r="BL52" s="559" t="str">
        <f t="shared" si="19"/>
        <v/>
      </c>
      <c r="BM52" s="559" t="str">
        <f t="shared" si="25"/>
        <v/>
      </c>
      <c r="BN52" s="559" t="str">
        <f t="shared" si="26"/>
        <v/>
      </c>
      <c r="BO52" s="559" t="str">
        <f t="shared" si="20"/>
        <v/>
      </c>
      <c r="BP52" s="559" t="str">
        <f t="shared" si="27"/>
        <v/>
      </c>
      <c r="BQ52" s="559" t="str">
        <f t="shared" si="28"/>
        <v/>
      </c>
      <c r="BR52" s="559" t="str">
        <f t="shared" si="21"/>
        <v/>
      </c>
      <c r="BS52" s="559" t="str">
        <f t="shared" si="29"/>
        <v/>
      </c>
      <c r="BT52" s="559" t="str">
        <f t="shared" si="30"/>
        <v/>
      </c>
    </row>
    <row r="53" spans="1:72" s="17" customFormat="1" ht="16.5" customHeight="1" x14ac:dyDescent="0.2">
      <c r="A53" s="18">
        <v>44</v>
      </c>
      <c r="B53" s="122" t="str">
        <f>IF('2.ชื่อนักเรียน'!$AG54="","",'2.ชื่อนักเรียน'!$AG54)</f>
        <v/>
      </c>
      <c r="C53" s="26" t="str">
        <f>IF('2.ชื่อนักเรียน'!$AH54="","",'2.ชื่อนักเรียน'!$AH54)</f>
        <v/>
      </c>
      <c r="D53" s="414"/>
      <c r="E53" s="125" t="str">
        <f>IF(D$8="","",IF('2.ชื่อนักเรียน'!$R54="ร","ร",IF('2.ชื่อนักเรียน'!$R54="มส","",IF(D53="","",IF(D53&gt;=80,4,IF(D53&gt;=75,3.5,IF(D53&gt;=70,3,IF(D53&gt;=65,2.5,IF(D53&gt;=60,2,IF(D53&gt;=55,1.5,IF(D53&gt;=50,1,0)))))))))))</f>
        <v/>
      </c>
      <c r="F53" s="416"/>
      <c r="G53" s="125" t="str">
        <f>IF(F$8="","",IF('2.ชื่อนักเรียน'!$R54="ร","ร",IF('2.ชื่อนักเรียน'!$R54="มส","",IF(F53="","",IF(F53&gt;=80,4,IF(F53&gt;=75,3.5,IF(F53&gt;=70,3,IF(F53&gt;=65,2.5,IF(F53&gt;=60,2,IF(F53&gt;=55,1.5,IF(F53&gt;=50,1,0)))))))))))</f>
        <v/>
      </c>
      <c r="H53" s="416"/>
      <c r="I53" s="125" t="str">
        <f>IF(H$8="","",IF('2.ชื่อนักเรียน'!$R54="ร","ร",IF('2.ชื่อนักเรียน'!$R54="มส","",IF(H53="","",IF(H53&gt;=80,4,IF(H53&gt;=75,3.5,IF(H53&gt;=70,3,IF(H53&gt;=65,2.5,IF(H53&gt;=60,2,IF(H53&gt;=55,1.5,IF(H53&gt;=50,1,0)))))))))))</f>
        <v/>
      </c>
      <c r="J53" s="548"/>
      <c r="K53" s="125" t="str">
        <f>IF(J$8="","",IF('2.ชื่อนักเรียน'!$R54="ร","ร",IF('2.ชื่อนักเรียน'!$R54="มส","",IF(J53="","",IF(J53&gt;=80,4,IF(J53&gt;=75,3.5,IF(J53&gt;=70,3,IF(J53&gt;=65,2.5,IF(J53&gt;=60,2,IF(J53&gt;=55,1.5,IF(J53&gt;=50,1,0)))))))))))</f>
        <v/>
      </c>
      <c r="L53" s="416"/>
      <c r="M53" s="204" t="str">
        <f>IF(L$8="","",IF('2.ชื่อนักเรียน'!$R54="ร","ร",IF('2.ชื่อนักเรียน'!$R54="มส","",IF(L53="","",IF(L53&gt;=80,4,IF(L53&gt;=75,3.5,IF(L53&gt;=70,3,IF(L53&gt;=65,2.5,IF(L53&gt;=60,2,IF(L53&gt;=55,1.5,IF(L53&gt;=50,1,0)))))))))))</f>
        <v/>
      </c>
      <c r="N53" s="414"/>
      <c r="O53" s="125" t="str">
        <f>IF(N$8="","",IF('2.ชื่อนักเรียน'!$R54="ร","ร",IF('2.ชื่อนักเรียน'!$R54="มส","",IF(N53="","",IF(N53&gt;=80,4,IF(N53&gt;=75,3.5,IF(N53&gt;=70,3,IF(N53&gt;=65,2.5,IF(N53&gt;=60,2,IF(N53&gt;=55,1.5,IF(N53&gt;=50,1,0)))))))))))</f>
        <v/>
      </c>
      <c r="P53" s="416"/>
      <c r="Q53" s="125" t="str">
        <f>IF(P$8="","",IF('2.ชื่อนักเรียน'!$R54="ร","ร",IF('2.ชื่อนักเรียน'!$R54="มส","",IF(P53="","",IF(P53&gt;=80,4,IF(P53&gt;=75,3.5,IF(P53&gt;=70,3,IF(P53&gt;=65,2.5,IF(P53&gt;=60,2,IF(P53&gt;=55,1.5,IF(P53&gt;=50,1,0)))))))))))</f>
        <v/>
      </c>
      <c r="R53" s="416"/>
      <c r="S53" s="125" t="str">
        <f>IF(R$8="","",IF('2.ชื่อนักเรียน'!$R54="ร","ร",IF('2.ชื่อนักเรียน'!$R54="มส","",IF(R53="","",IF(R53&gt;=80,4,IF(R53&gt;=75,3.5,IF(R53&gt;=70,3,IF(R53&gt;=65,2.5,IF(R53&gt;=60,2,IF(R53&gt;=55,1.5,IF(R53&gt;=50,1,0)))))))))))</f>
        <v/>
      </c>
      <c r="T53" s="548"/>
      <c r="U53" s="125" t="str">
        <f>IF(T$8="","",IF('2.ชื่อนักเรียน'!$R54="ร","ร",IF('2.ชื่อนักเรียน'!$R54="มส","",IF(T53="","",IF(T53&gt;=80,4,IF(T53&gt;=75,3.5,IF(T53&gt;=70,3,IF(T53&gt;=65,2.5,IF(T53&gt;=60,2,IF(T53&gt;=55,1.5,IF(T53&gt;=50,1,0)))))))))))</f>
        <v/>
      </c>
      <c r="V53" s="416"/>
      <c r="W53" s="208" t="str">
        <f>IF(V$8="","",IF('2.ชื่อนักเรียน'!$R54="ร","ร",IF('2.ชื่อนักเรียน'!$R54="มส","",IF(V53="","",IF(V53&gt;=80,4,IF(V53&gt;=75,3.5,IF(V53&gt;=70,3,IF(V53&gt;=65,2.5,IF(V53&gt;=60,2,IF(V53&gt;=55,1.5,IF(V53&gt;=50,1,0)))))))))))</f>
        <v/>
      </c>
      <c r="X53" s="393" t="str">
        <f t="shared" si="0"/>
        <v/>
      </c>
      <c r="Y53" s="381" t="str">
        <f t="shared" si="1"/>
        <v/>
      </c>
      <c r="Z53" s="383" t="str">
        <f t="shared" si="2"/>
        <v/>
      </c>
      <c r="AA53" s="335" t="str">
        <f t="shared" si="3"/>
        <v/>
      </c>
      <c r="AB53" s="335" t="str">
        <f t="shared" si="4"/>
        <v/>
      </c>
      <c r="AC53" s="335" t="str">
        <f t="shared" si="5"/>
        <v/>
      </c>
      <c r="AD53" s="335" t="str">
        <f t="shared" si="6"/>
        <v/>
      </c>
      <c r="AE53" s="331" t="str">
        <f t="shared" si="7"/>
        <v/>
      </c>
      <c r="AF53" s="331" t="str">
        <f t="shared" si="8"/>
        <v/>
      </c>
      <c r="AG53" s="335" t="str">
        <f t="shared" si="9"/>
        <v/>
      </c>
      <c r="AH53" s="335" t="str">
        <f t="shared" si="10"/>
        <v/>
      </c>
      <c r="AI53" s="335" t="str">
        <f t="shared" si="11"/>
        <v/>
      </c>
      <c r="AJ53" s="335" t="str">
        <f t="shared" si="12"/>
        <v/>
      </c>
      <c r="AK53" s="335" t="str">
        <f t="shared" si="13"/>
        <v/>
      </c>
      <c r="AL53" s="335" t="str">
        <f t="shared" si="14"/>
        <v/>
      </c>
      <c r="AM53" s="335" t="str">
        <f t="shared" si="15"/>
        <v/>
      </c>
      <c r="AN53" s="335" t="e">
        <f>IF(#REF!="","",#REF!)</f>
        <v>#REF!</v>
      </c>
      <c r="AO53" s="331" t="e">
        <f>IF(#REF!="","",#REF!*#REF!)</f>
        <v>#REF!</v>
      </c>
      <c r="AP53" s="384" t="e">
        <f>IF(#REF!="","",#REF!)</f>
        <v>#REF!</v>
      </c>
      <c r="AQ53" s="332" t="e">
        <f>IF(#REF!="","",#REF!*#REF!)</f>
        <v>#REF!</v>
      </c>
      <c r="AR53" s="381" t="str">
        <f>IF($AR$8="","",IF($AR$8="SBMLD",SUM(#REF!,#REF!,#REF!,#REF!,#REF!,#REF!,#REF!,#REF!,#REF!,#REF!),#REF!))</f>
        <v/>
      </c>
      <c r="AS53" s="331" t="str">
        <f>IF($AR$8="","",IF($AR$8="SBMLD",SUM(#REF!,#REF!,#REF!,#REF!,#REF!,#REF!,#REF!,#REF!,#REF!,#REF!)*$AS$9,#REF!*#REF!))</f>
        <v/>
      </c>
      <c r="AT53" s="331" t="str">
        <f>IF($AT$8="","",IF($AT$8="SBMLD",SUM(#REF!,#REF!,#REF!,#REF!,#REF!,#REF!,#REF!,#REF!,#REF!),#REF!))</f>
        <v/>
      </c>
      <c r="AU53" s="331" t="str">
        <f>IF($AT$8="","",IF($AT$8="SBMLD",SUM(#REF!,#REF!,#REF!,#REF!,#REF!,#REF!,#REF!,#REF!,#REF!)*$AU$9,#REF!*#REF!))</f>
        <v/>
      </c>
      <c r="AV53" s="331" t="str">
        <f>IF($AV$8="","",IF($AV$8="SBMLD",SUM(#REF!,#REF!,#REF!,#REF!,#REF!,#REF!,#REF!,#REF!),#REF!))</f>
        <v/>
      </c>
      <c r="AW53" s="331" t="str">
        <f>IF($AV$8="","",IF($AV$8="SBMLD",SUM(#REF!,#REF!,#REF!,#REF!,#REF!,#REF!,#REF!,#REF!)*$AW$9,#REF!*#REF!))</f>
        <v/>
      </c>
      <c r="AX53" s="331" t="str">
        <f>IF($AX$8="","",IF($AX$8="SBMLD",SUM(#REF!,#REF!,#REF!,#REF!,#REF!,#REF!,#REF!),#REF!))</f>
        <v/>
      </c>
      <c r="AY53" s="331" t="str">
        <f>IF($AX$8="","",IF($AX$8="SBMLD",SUM(#REF!,#REF!,#REF!,#REF!,#REF!,#REF!,#REF!)*$AY$9,#REF!*#REF!))</f>
        <v/>
      </c>
      <c r="AZ53" s="331" t="str">
        <f>IF($AZ$8="","",IF($AZ$8="SBMLD",SUM(#REF!,#REF!,#REF!,#REF!,#REF!,#REF!),#REF!))</f>
        <v/>
      </c>
      <c r="BA53" s="331" t="str">
        <f>IF($AZ$8="","",IF($AZ$8="SBMLD",SUM(#REF!,#REF!,#REF!,#REF!,#REF!,#REF!)*$BA$9,#REF!*#REF!))</f>
        <v/>
      </c>
      <c r="BB53" s="384" t="str">
        <f>IF($BB$8="","",IF($BB$8="SBMLD",SUM(#REF!,#REF!,#REF!,#REF!,#REF!),#REF!))</f>
        <v/>
      </c>
      <c r="BC53" s="332" t="str">
        <f>IF($BB$8="","",IF($BB$8="SBMLD",SUM(#REF!,#REF!,#REF!,#REF!,#REF!)*$BC$9,#REF!*#REF!))</f>
        <v/>
      </c>
      <c r="BD53" s="177" t="e">
        <f>#REF!</f>
        <v>#REF!</v>
      </c>
      <c r="BF53" s="560" t="str">
        <f t="shared" si="17"/>
        <v/>
      </c>
      <c r="BG53" s="558" t="str">
        <f t="shared" si="16"/>
        <v/>
      </c>
      <c r="BH53" s="559" t="str">
        <f t="shared" si="22"/>
        <v/>
      </c>
      <c r="BI53" s="559" t="str">
        <f t="shared" si="18"/>
        <v/>
      </c>
      <c r="BJ53" s="559" t="str">
        <f t="shared" si="23"/>
        <v/>
      </c>
      <c r="BK53" s="559" t="str">
        <f t="shared" si="24"/>
        <v/>
      </c>
      <c r="BL53" s="559" t="str">
        <f t="shared" si="19"/>
        <v/>
      </c>
      <c r="BM53" s="559" t="str">
        <f t="shared" si="25"/>
        <v/>
      </c>
      <c r="BN53" s="559" t="str">
        <f t="shared" si="26"/>
        <v/>
      </c>
      <c r="BO53" s="559" t="str">
        <f t="shared" si="20"/>
        <v/>
      </c>
      <c r="BP53" s="559" t="str">
        <f t="shared" si="27"/>
        <v/>
      </c>
      <c r="BQ53" s="559" t="str">
        <f t="shared" si="28"/>
        <v/>
      </c>
      <c r="BR53" s="559" t="str">
        <f t="shared" si="21"/>
        <v/>
      </c>
      <c r="BS53" s="559" t="str">
        <f t="shared" si="29"/>
        <v/>
      </c>
      <c r="BT53" s="559" t="str">
        <f t="shared" si="30"/>
        <v/>
      </c>
    </row>
    <row r="54" spans="1:72" s="17" customFormat="1" ht="16.5" customHeight="1" thickBot="1" x14ac:dyDescent="0.25">
      <c r="A54" s="19">
        <v>45</v>
      </c>
      <c r="B54" s="123" t="str">
        <f>IF('2.ชื่อนักเรียน'!$AG55="","",'2.ชื่อนักเรียน'!$AG55)</f>
        <v/>
      </c>
      <c r="C54" s="124" t="str">
        <f>IF('2.ชื่อนักเรียน'!$AH55="","",'2.ชื่อนักเรียน'!$AH55)</f>
        <v/>
      </c>
      <c r="D54" s="415"/>
      <c r="E54" s="351" t="str">
        <f>IF(D$8="","",IF('2.ชื่อนักเรียน'!$R55="ร","ร",IF('2.ชื่อนักเรียน'!$R55="มส","",IF(D54="","",IF(D54&gt;=80,4,IF(D54&gt;=75,3.5,IF(D54&gt;=70,3,IF(D54&gt;=65,2.5,IF(D54&gt;=60,2,IF(D54&gt;=55,1.5,IF(D54&gt;=50,1,0)))))))))))</f>
        <v/>
      </c>
      <c r="F54" s="417"/>
      <c r="G54" s="351" t="str">
        <f>IF(F$8="","",IF('2.ชื่อนักเรียน'!$R55="ร","ร",IF('2.ชื่อนักเรียน'!$R55="มส","",IF(F54="","",IF(F54&gt;=80,4,IF(F54&gt;=75,3.5,IF(F54&gt;=70,3,IF(F54&gt;=65,2.5,IF(F54&gt;=60,2,IF(F54&gt;=55,1.5,IF(F54&gt;=50,1,0)))))))))))</f>
        <v/>
      </c>
      <c r="H54" s="417"/>
      <c r="I54" s="351" t="str">
        <f>IF(H$8="","",IF('2.ชื่อนักเรียน'!$R55="ร","ร",IF('2.ชื่อนักเรียน'!$R55="มส","",IF(H54="","",IF(H54&gt;=80,4,IF(H54&gt;=75,3.5,IF(H54&gt;=70,3,IF(H54&gt;=65,2.5,IF(H54&gt;=60,2,IF(H54&gt;=55,1.5,IF(H54&gt;=50,1,0)))))))))))</f>
        <v/>
      </c>
      <c r="J54" s="549"/>
      <c r="K54" s="351" t="str">
        <f>IF(J$8="","",IF('2.ชื่อนักเรียน'!$R55="ร","ร",IF('2.ชื่อนักเรียน'!$R55="มส","",IF(J54="","",IF(J54&gt;=80,4,IF(J54&gt;=75,3.5,IF(J54&gt;=70,3,IF(J54&gt;=65,2.5,IF(J54&gt;=60,2,IF(J54&gt;=55,1.5,IF(J54&gt;=50,1,0)))))))))))</f>
        <v/>
      </c>
      <c r="L54" s="417"/>
      <c r="M54" s="352" t="str">
        <f>IF(L$8="","",IF('2.ชื่อนักเรียน'!$R55="ร","ร",IF('2.ชื่อนักเรียน'!$R55="มส","",IF(L54="","",IF(L54&gt;=80,4,IF(L54&gt;=75,3.5,IF(L54&gt;=70,3,IF(L54&gt;=65,2.5,IF(L54&gt;=60,2,IF(L54&gt;=55,1.5,IF(L54&gt;=50,1,0)))))))))))</f>
        <v/>
      </c>
      <c r="N54" s="415"/>
      <c r="O54" s="351" t="str">
        <f>IF(N$8="","",IF('2.ชื่อนักเรียน'!$R55="ร","ร",IF('2.ชื่อนักเรียน'!$R55="มส","",IF(N54="","",IF(N54&gt;=80,4,IF(N54&gt;=75,3.5,IF(N54&gt;=70,3,IF(N54&gt;=65,2.5,IF(N54&gt;=60,2,IF(N54&gt;=55,1.5,IF(N54&gt;=50,1,0)))))))))))</f>
        <v/>
      </c>
      <c r="P54" s="417"/>
      <c r="Q54" s="351" t="str">
        <f>IF(P$8="","",IF('2.ชื่อนักเรียน'!$R55="ร","ร",IF('2.ชื่อนักเรียน'!$R55="มส","",IF(P54="","",IF(P54&gt;=80,4,IF(P54&gt;=75,3.5,IF(P54&gt;=70,3,IF(P54&gt;=65,2.5,IF(P54&gt;=60,2,IF(P54&gt;=55,1.5,IF(P54&gt;=50,1,0)))))))))))</f>
        <v/>
      </c>
      <c r="R54" s="417"/>
      <c r="S54" s="351" t="str">
        <f>IF(R$8="","",IF('2.ชื่อนักเรียน'!$R55="ร","ร",IF('2.ชื่อนักเรียน'!$R55="มส","",IF(R54="","",IF(R54&gt;=80,4,IF(R54&gt;=75,3.5,IF(R54&gt;=70,3,IF(R54&gt;=65,2.5,IF(R54&gt;=60,2,IF(R54&gt;=55,1.5,IF(R54&gt;=50,1,0)))))))))))</f>
        <v/>
      </c>
      <c r="T54" s="549"/>
      <c r="U54" s="351" t="str">
        <f>IF(T$8="","",IF('2.ชื่อนักเรียน'!$R55="ร","ร",IF('2.ชื่อนักเรียน'!$R55="มส","",IF(T54="","",IF(T54&gt;=80,4,IF(T54&gt;=75,3.5,IF(T54&gt;=70,3,IF(T54&gt;=65,2.5,IF(T54&gt;=60,2,IF(T54&gt;=55,1.5,IF(T54&gt;=50,1,0)))))))))))</f>
        <v/>
      </c>
      <c r="V54" s="417"/>
      <c r="W54" s="353" t="str">
        <f>IF(V$8="","",IF('2.ชื่อนักเรียน'!$R55="ร","ร",IF('2.ชื่อนักเรียน'!$R55="มส","",IF(V54="","",IF(V54&gt;=80,4,IF(V54&gt;=75,3.5,IF(V54&gt;=70,3,IF(V54&gt;=65,2.5,IF(V54&gt;=60,2,IF(V54&gt;=55,1.5,IF(V54&gt;=50,1,0)))))))))))</f>
        <v/>
      </c>
      <c r="X54" s="394" t="str">
        <f t="shared" si="0"/>
        <v/>
      </c>
      <c r="Y54" s="382" t="str">
        <f t="shared" si="1"/>
        <v/>
      </c>
      <c r="Z54" s="382" t="str">
        <f t="shared" si="2"/>
        <v/>
      </c>
      <c r="AA54" s="336" t="str">
        <f t="shared" si="3"/>
        <v/>
      </c>
      <c r="AB54" s="336" t="str">
        <f t="shared" si="4"/>
        <v/>
      </c>
      <c r="AC54" s="336" t="str">
        <f t="shared" si="5"/>
        <v/>
      </c>
      <c r="AD54" s="336" t="str">
        <f t="shared" si="6"/>
        <v/>
      </c>
      <c r="AE54" s="337" t="str">
        <f t="shared" si="7"/>
        <v/>
      </c>
      <c r="AF54" s="337" t="str">
        <f t="shared" si="8"/>
        <v/>
      </c>
      <c r="AG54" s="336" t="str">
        <f t="shared" si="9"/>
        <v/>
      </c>
      <c r="AH54" s="336" t="str">
        <f t="shared" si="10"/>
        <v/>
      </c>
      <c r="AI54" s="336" t="str">
        <f t="shared" si="11"/>
        <v/>
      </c>
      <c r="AJ54" s="336" t="str">
        <f t="shared" si="12"/>
        <v/>
      </c>
      <c r="AK54" s="336" t="str">
        <f t="shared" si="13"/>
        <v/>
      </c>
      <c r="AL54" s="336" t="str">
        <f t="shared" si="14"/>
        <v/>
      </c>
      <c r="AM54" s="336" t="str">
        <f t="shared" si="15"/>
        <v/>
      </c>
      <c r="AN54" s="336" t="e">
        <f>IF(#REF!="","",#REF!)</f>
        <v>#REF!</v>
      </c>
      <c r="AO54" s="337" t="e">
        <f>IF(#REF!="","",#REF!*#REF!)</f>
        <v>#REF!</v>
      </c>
      <c r="AP54" s="385" t="e">
        <f>IF(#REF!="","",#REF!)</f>
        <v>#REF!</v>
      </c>
      <c r="AQ54" s="338" t="e">
        <f>IF(#REF!="","",#REF!*#REF!)</f>
        <v>#REF!</v>
      </c>
      <c r="AR54" s="382" t="str">
        <f>IF($AR$8="","",IF($AR$8="SBMLD",SUM(#REF!,#REF!,#REF!,#REF!,#REF!,#REF!,#REF!,#REF!,#REF!,#REF!),#REF!))</f>
        <v/>
      </c>
      <c r="AS54" s="337" t="str">
        <f>IF($AR$8="","",IF($AR$8="SBMLD",SUM(#REF!,#REF!,#REF!,#REF!,#REF!,#REF!,#REF!,#REF!,#REF!,#REF!)*$AS$9,#REF!*#REF!))</f>
        <v/>
      </c>
      <c r="AT54" s="337" t="str">
        <f>IF($AT$8="","",IF($AT$8="SBMLD",SUM(#REF!,#REF!,#REF!,#REF!,#REF!,#REF!,#REF!,#REF!,#REF!),#REF!))</f>
        <v/>
      </c>
      <c r="AU54" s="337" t="str">
        <f>IF($AT$8="","",IF($AT$8="SBMLD",SUM(#REF!,#REF!,#REF!,#REF!,#REF!,#REF!,#REF!,#REF!,#REF!)*$AU$9,#REF!*#REF!))</f>
        <v/>
      </c>
      <c r="AV54" s="337" t="str">
        <f>IF($AV$8="","",IF($AV$8="SBMLD",SUM(#REF!,#REF!,#REF!,#REF!,#REF!,#REF!,#REF!,#REF!),#REF!))</f>
        <v/>
      </c>
      <c r="AW54" s="337" t="str">
        <f>IF($AV$8="","",IF($AV$8="SBMLD",SUM(#REF!,#REF!,#REF!,#REF!,#REF!,#REF!,#REF!,#REF!)*$AW$9,#REF!*#REF!))</f>
        <v/>
      </c>
      <c r="AX54" s="337" t="str">
        <f>IF($AX$8="","",IF($AX$8="SBMLD",SUM(#REF!,#REF!,#REF!,#REF!,#REF!,#REF!,#REF!),#REF!))</f>
        <v/>
      </c>
      <c r="AY54" s="337" t="str">
        <f>IF($AX$8="","",IF($AX$8="SBMLD",SUM(#REF!,#REF!,#REF!,#REF!,#REF!,#REF!,#REF!)*$AY$9,#REF!*#REF!))</f>
        <v/>
      </c>
      <c r="AZ54" s="337" t="str">
        <f>IF($AZ$8="","",IF($AZ$8="SBMLD",SUM(#REF!,#REF!,#REF!,#REF!,#REF!,#REF!),#REF!))</f>
        <v/>
      </c>
      <c r="BA54" s="337" t="str">
        <f>IF($AZ$8="","",IF($AZ$8="SBMLD",SUM(#REF!,#REF!,#REF!,#REF!,#REF!,#REF!)*$BA$9,#REF!*#REF!))</f>
        <v/>
      </c>
      <c r="BB54" s="385" t="str">
        <f>IF($BB$8="","",IF($BB$8="SBMLD",SUM(#REF!,#REF!,#REF!,#REF!,#REF!),#REF!))</f>
        <v/>
      </c>
      <c r="BC54" s="338" t="str">
        <f>IF($BB$8="","",IF($BB$8="SBMLD",SUM(#REF!,#REF!,#REF!,#REF!,#REF!)*$BC$9,#REF!*#REF!))</f>
        <v/>
      </c>
      <c r="BD54" s="177" t="e">
        <f>#REF!</f>
        <v>#REF!</v>
      </c>
      <c r="BF54" s="560" t="str">
        <f t="shared" si="17"/>
        <v/>
      </c>
      <c r="BG54" s="558" t="str">
        <f t="shared" si="16"/>
        <v/>
      </c>
      <c r="BH54" s="559" t="str">
        <f t="shared" si="22"/>
        <v/>
      </c>
      <c r="BI54" s="559" t="str">
        <f t="shared" si="18"/>
        <v/>
      </c>
      <c r="BJ54" s="559" t="str">
        <f t="shared" si="23"/>
        <v/>
      </c>
      <c r="BK54" s="559" t="str">
        <f t="shared" si="24"/>
        <v/>
      </c>
      <c r="BL54" s="559" t="str">
        <f t="shared" si="19"/>
        <v/>
      </c>
      <c r="BM54" s="559" t="str">
        <f t="shared" si="25"/>
        <v/>
      </c>
      <c r="BN54" s="559" t="str">
        <f t="shared" si="26"/>
        <v/>
      </c>
      <c r="BO54" s="559" t="str">
        <f t="shared" si="20"/>
        <v/>
      </c>
      <c r="BP54" s="559" t="str">
        <f t="shared" si="27"/>
        <v/>
      </c>
      <c r="BQ54" s="559" t="str">
        <f t="shared" si="28"/>
        <v/>
      </c>
      <c r="BR54" s="559" t="str">
        <f t="shared" si="21"/>
        <v/>
      </c>
      <c r="BS54" s="559" t="str">
        <f t="shared" si="29"/>
        <v/>
      </c>
      <c r="BT54" s="559" t="str">
        <f t="shared" si="30"/>
        <v/>
      </c>
    </row>
    <row r="55" spans="1:72" s="17" customFormat="1" ht="16.5" customHeight="1" thickBot="1" x14ac:dyDescent="0.25">
      <c r="A55" s="18">
        <v>46</v>
      </c>
      <c r="B55" s="123" t="str">
        <f>IF('2.ชื่อนักเรียน'!$AG56="","",'2.ชื่อนักเรียน'!$AG56)</f>
        <v/>
      </c>
      <c r="C55" s="124" t="str">
        <f>IF('2.ชื่อนักเรียน'!$AH56="","",'2.ชื่อนักเรียน'!$AH56)</f>
        <v/>
      </c>
      <c r="D55" s="415"/>
      <c r="E55" s="351" t="str">
        <f>IF(D$8="","",IF('2.ชื่อนักเรียน'!$R56="ร","ร",IF('2.ชื่อนักเรียน'!$R56="มส","",IF(D55="","",IF(D55&gt;=80,4,IF(D55&gt;=75,3.5,IF(D55&gt;=70,3,IF(D55&gt;=65,2.5,IF(D55&gt;=60,2,IF(D55&gt;=55,1.5,IF(D55&gt;=50,1,0)))))))))))</f>
        <v/>
      </c>
      <c r="F55" s="417"/>
      <c r="G55" s="351" t="str">
        <f>IF(F$8="","",IF('2.ชื่อนักเรียน'!$R56="ร","ร",IF('2.ชื่อนักเรียน'!$R56="มส","",IF(F55="","",IF(F55&gt;=80,4,IF(F55&gt;=75,3.5,IF(F55&gt;=70,3,IF(F55&gt;=65,2.5,IF(F55&gt;=60,2,IF(F55&gt;=55,1.5,IF(F55&gt;=50,1,0)))))))))))</f>
        <v/>
      </c>
      <c r="H55" s="417"/>
      <c r="I55" s="351" t="str">
        <f>IF(H$8="","",IF('2.ชื่อนักเรียน'!$R56="ร","ร",IF('2.ชื่อนักเรียน'!$R56="มส","",IF(H55="","",IF(H55&gt;=80,4,IF(H55&gt;=75,3.5,IF(H55&gt;=70,3,IF(H55&gt;=65,2.5,IF(H55&gt;=60,2,IF(H55&gt;=55,1.5,IF(H55&gt;=50,1,0)))))))))))</f>
        <v/>
      </c>
      <c r="J55" s="549"/>
      <c r="K55" s="351" t="str">
        <f>IF(J$8="","",IF('2.ชื่อนักเรียน'!$R56="ร","ร",IF('2.ชื่อนักเรียน'!$R56="มส","",IF(J55="","",IF(J55&gt;=80,4,IF(J55&gt;=75,3.5,IF(J55&gt;=70,3,IF(J55&gt;=65,2.5,IF(J55&gt;=60,2,IF(J55&gt;=55,1.5,IF(J55&gt;=50,1,0)))))))))))</f>
        <v/>
      </c>
      <c r="L55" s="417"/>
      <c r="M55" s="352" t="str">
        <f>IF(L$8="","",IF('2.ชื่อนักเรียน'!$R56="ร","ร",IF('2.ชื่อนักเรียน'!$R56="มส","",IF(L55="","",IF(L55&gt;=80,4,IF(L55&gt;=75,3.5,IF(L55&gt;=70,3,IF(L55&gt;=65,2.5,IF(L55&gt;=60,2,IF(L55&gt;=55,1.5,IF(L55&gt;=50,1,0)))))))))))</f>
        <v/>
      </c>
      <c r="N55" s="415"/>
      <c r="O55" s="351" t="str">
        <f>IF(N$8="","",IF('2.ชื่อนักเรียน'!$R56="ร","ร",IF('2.ชื่อนักเรียน'!$R56="มส","",IF(N55="","",IF(N55&gt;=80,4,IF(N55&gt;=75,3.5,IF(N55&gt;=70,3,IF(N55&gt;=65,2.5,IF(N55&gt;=60,2,IF(N55&gt;=55,1.5,IF(N55&gt;=50,1,0)))))))))))</f>
        <v/>
      </c>
      <c r="P55" s="417"/>
      <c r="Q55" s="351" t="str">
        <f>IF(P$8="","",IF('2.ชื่อนักเรียน'!$R56="ร","ร",IF('2.ชื่อนักเรียน'!$R56="มส","",IF(P55="","",IF(P55&gt;=80,4,IF(P55&gt;=75,3.5,IF(P55&gt;=70,3,IF(P55&gt;=65,2.5,IF(P55&gt;=60,2,IF(P55&gt;=55,1.5,IF(P55&gt;=50,1,0)))))))))))</f>
        <v/>
      </c>
      <c r="R55" s="417"/>
      <c r="S55" s="351" t="str">
        <f>IF(R$8="","",IF('2.ชื่อนักเรียน'!$R56="ร","ร",IF('2.ชื่อนักเรียน'!$R56="มส","",IF(R55="","",IF(R55&gt;=80,4,IF(R55&gt;=75,3.5,IF(R55&gt;=70,3,IF(R55&gt;=65,2.5,IF(R55&gt;=60,2,IF(R55&gt;=55,1.5,IF(R55&gt;=50,1,0)))))))))))</f>
        <v/>
      </c>
      <c r="T55" s="549"/>
      <c r="U55" s="351" t="str">
        <f>IF(T$8="","",IF('2.ชื่อนักเรียน'!$R56="ร","ร",IF('2.ชื่อนักเรียน'!$R56="มส","",IF(T55="","",IF(T55&gt;=80,4,IF(T55&gt;=75,3.5,IF(T55&gt;=70,3,IF(T55&gt;=65,2.5,IF(T55&gt;=60,2,IF(T55&gt;=55,1.5,IF(T55&gt;=50,1,0)))))))))))</f>
        <v/>
      </c>
      <c r="V55" s="417"/>
      <c r="W55" s="353" t="str">
        <f>IF(V$8="","",IF('2.ชื่อนักเรียน'!$R56="ร","ร",IF('2.ชื่อนักเรียน'!$R56="มส","",IF(V55="","",IF(V55&gt;=80,4,IF(V55&gt;=75,3.5,IF(V55&gt;=70,3,IF(V55&gt;=65,2.5,IF(V55&gt;=60,2,IF(V55&gt;=55,1.5,IF(V55&gt;=50,1,0)))))))))))</f>
        <v/>
      </c>
      <c r="X55" s="576"/>
      <c r="AA55" s="20"/>
      <c r="AB55" s="20"/>
      <c r="AC55" s="20"/>
      <c r="AD55" s="20"/>
      <c r="AG55" s="20"/>
      <c r="AH55" s="20"/>
      <c r="AI55" s="20"/>
      <c r="AJ55" s="20"/>
      <c r="AK55" s="20"/>
      <c r="AL55" s="20"/>
      <c r="AM55" s="20"/>
      <c r="AN55" s="20"/>
      <c r="BD55" s="177"/>
      <c r="BF55" s="560" t="str">
        <f t="shared" ref="BF55:BF59" si="31">IF(D55="","",SUM(D55+N55))</f>
        <v/>
      </c>
      <c r="BG55" s="558" t="str">
        <f t="shared" ref="BG55:BG59" si="32">IF(BF55="","",BF55*100/200)</f>
        <v/>
      </c>
      <c r="BH55" s="559" t="str">
        <f t="shared" ref="BH55:BH59" si="33">IF(BG55="","",IF(BG55&gt;=80,4,IF(BG55&gt;=75,3.5,IF(BG55&gt;=70,3,IF(BG55&gt;=65,2.5,IF(BG55&gt;=60,2,IF(BG55&gt;=55,1.5,IF(BG55&gt;=50,1,0))))))))</f>
        <v/>
      </c>
      <c r="BI55" s="559" t="str">
        <f t="shared" ref="BI55:BI59" si="34">IF(F55="","",SUM(F55+P55))</f>
        <v/>
      </c>
      <c r="BJ55" s="559" t="str">
        <f t="shared" ref="BJ55:BJ59" si="35">IF(BI55="","",BI55*100/200)</f>
        <v/>
      </c>
      <c r="BK55" s="559" t="str">
        <f t="shared" ref="BK55:BK59" si="36">IF(BJ55="","",IF(BJ55&gt;=80,4,IF(BJ55&gt;=75,3.5,IF(BJ55&gt;=70,3,IF(BJ55&gt;=65,2.5,IF(BJ55&gt;=60,2,IF(BJ55&gt;=55,1.5,IF(BJ55&gt;=50,1,0))))))))</f>
        <v/>
      </c>
      <c r="BL55" s="559" t="str">
        <f t="shared" ref="BL55:BL59" si="37">IF(H55="","",SUM(H55+R55))</f>
        <v/>
      </c>
      <c r="BM55" s="559" t="str">
        <f t="shared" ref="BM55:BM59" si="38">IF(BL55="","",BL55*100/200)</f>
        <v/>
      </c>
      <c r="BN55" s="559" t="str">
        <f t="shared" ref="BN55:BN59" si="39">IF(BM55="","",IF(BM55&gt;=80,4,IF(BM55&gt;=75,3.5,IF(BM55&gt;=70,3,IF(BM55&gt;=65,2.5,IF(BM55&gt;=60,2,IF(BM55&gt;=55,1.5,IF(BM55&gt;=50,1,0))))))))</f>
        <v/>
      </c>
      <c r="BO55" s="559" t="str">
        <f t="shared" ref="BO55:BO59" si="40">IF(J55="","",SUM(J55+T55))</f>
        <v/>
      </c>
      <c r="BP55" s="559" t="str">
        <f t="shared" ref="BP55:BP59" si="41">IF(BO55="","",BO55*100/200)</f>
        <v/>
      </c>
      <c r="BQ55" s="559" t="str">
        <f t="shared" ref="BQ55:BQ59" si="42">IF(BP55="","",IF(BP55&gt;=80,4,IF(BP55&gt;=75,3.5,IF(BP55&gt;=70,3,IF(BP55&gt;=65,2.5,IF(BP55&gt;=60,2,IF(BP55&gt;=55,1.5,IF(BP55&gt;=50,1,0))))))))</f>
        <v/>
      </c>
      <c r="BR55" s="559" t="str">
        <f t="shared" ref="BR55:BR59" si="43">IF(L55="","",SUM(L55+V55))</f>
        <v/>
      </c>
      <c r="BS55" s="559" t="str">
        <f t="shared" ref="BS55:BS59" si="44">IF(BR55="","",BR55*100/200)</f>
        <v/>
      </c>
      <c r="BT55" s="559" t="str">
        <f t="shared" ref="BT55:BT59" si="45">IF(BS55="","",IF(BS55&gt;=80,4,IF(BS55&gt;=75,3.5,IF(BS55&gt;=70,3,IF(BS55&gt;=65,2.5,IF(BS55&gt;=60,2,IF(BS55&gt;=55,1.5,IF(BS55&gt;=50,1,0))))))))</f>
        <v/>
      </c>
    </row>
    <row r="56" spans="1:72" s="17" customFormat="1" ht="16.5" customHeight="1" thickBot="1" x14ac:dyDescent="0.25">
      <c r="A56" s="19">
        <v>47</v>
      </c>
      <c r="B56" s="123" t="str">
        <f>IF('2.ชื่อนักเรียน'!$AG57="","",'2.ชื่อนักเรียน'!$AG57)</f>
        <v/>
      </c>
      <c r="C56" s="124" t="str">
        <f>IF('2.ชื่อนักเรียน'!$AH57="","",'2.ชื่อนักเรียน'!$AH57)</f>
        <v/>
      </c>
      <c r="D56" s="415"/>
      <c r="E56" s="351" t="str">
        <f>IF(D$8="","",IF('2.ชื่อนักเรียน'!$R57="ร","ร",IF('2.ชื่อนักเรียน'!$R57="มส","",IF(D56="","",IF(D56&gt;=80,4,IF(D56&gt;=75,3.5,IF(D56&gt;=70,3,IF(D56&gt;=65,2.5,IF(D56&gt;=60,2,IF(D56&gt;=55,1.5,IF(D56&gt;=50,1,0)))))))))))</f>
        <v/>
      </c>
      <c r="F56" s="417"/>
      <c r="G56" s="351" t="str">
        <f>IF(F$8="","",IF('2.ชื่อนักเรียน'!$R57="ร","ร",IF('2.ชื่อนักเรียน'!$R57="มส","",IF(F56="","",IF(F56&gt;=80,4,IF(F56&gt;=75,3.5,IF(F56&gt;=70,3,IF(F56&gt;=65,2.5,IF(F56&gt;=60,2,IF(F56&gt;=55,1.5,IF(F56&gt;=50,1,0)))))))))))</f>
        <v/>
      </c>
      <c r="H56" s="417"/>
      <c r="I56" s="351" t="str">
        <f>IF(H$8="","",IF('2.ชื่อนักเรียน'!$R57="ร","ร",IF('2.ชื่อนักเรียน'!$R57="มส","",IF(H56="","",IF(H56&gt;=80,4,IF(H56&gt;=75,3.5,IF(H56&gt;=70,3,IF(H56&gt;=65,2.5,IF(H56&gt;=60,2,IF(H56&gt;=55,1.5,IF(H56&gt;=50,1,0)))))))))))</f>
        <v/>
      </c>
      <c r="J56" s="549"/>
      <c r="K56" s="351" t="str">
        <f>IF(J$8="","",IF('2.ชื่อนักเรียน'!$R57="ร","ร",IF('2.ชื่อนักเรียน'!$R57="มส","",IF(J56="","",IF(J56&gt;=80,4,IF(J56&gt;=75,3.5,IF(J56&gt;=70,3,IF(J56&gt;=65,2.5,IF(J56&gt;=60,2,IF(J56&gt;=55,1.5,IF(J56&gt;=50,1,0)))))))))))</f>
        <v/>
      </c>
      <c r="L56" s="417"/>
      <c r="M56" s="352" t="str">
        <f>IF(L$8="","",IF('2.ชื่อนักเรียน'!$R57="ร","ร",IF('2.ชื่อนักเรียน'!$R57="มส","",IF(L56="","",IF(L56&gt;=80,4,IF(L56&gt;=75,3.5,IF(L56&gt;=70,3,IF(L56&gt;=65,2.5,IF(L56&gt;=60,2,IF(L56&gt;=55,1.5,IF(L56&gt;=50,1,0)))))))))))</f>
        <v/>
      </c>
      <c r="N56" s="415"/>
      <c r="O56" s="351" t="str">
        <f>IF(N$8="","",IF('2.ชื่อนักเรียน'!$R57="ร","ร",IF('2.ชื่อนักเรียน'!$R57="มส","",IF(N56="","",IF(N56&gt;=80,4,IF(N56&gt;=75,3.5,IF(N56&gt;=70,3,IF(N56&gt;=65,2.5,IF(N56&gt;=60,2,IF(N56&gt;=55,1.5,IF(N56&gt;=50,1,0)))))))))))</f>
        <v/>
      </c>
      <c r="P56" s="417"/>
      <c r="Q56" s="351" t="str">
        <f>IF(P$8="","",IF('2.ชื่อนักเรียน'!$R57="ร","ร",IF('2.ชื่อนักเรียน'!$R57="มส","",IF(P56="","",IF(P56&gt;=80,4,IF(P56&gt;=75,3.5,IF(P56&gt;=70,3,IF(P56&gt;=65,2.5,IF(P56&gt;=60,2,IF(P56&gt;=55,1.5,IF(P56&gt;=50,1,0)))))))))))</f>
        <v/>
      </c>
      <c r="R56" s="417"/>
      <c r="S56" s="351" t="str">
        <f>IF(R$8="","",IF('2.ชื่อนักเรียน'!$R57="ร","ร",IF('2.ชื่อนักเรียน'!$R57="มส","",IF(R56="","",IF(R56&gt;=80,4,IF(R56&gt;=75,3.5,IF(R56&gt;=70,3,IF(R56&gt;=65,2.5,IF(R56&gt;=60,2,IF(R56&gt;=55,1.5,IF(R56&gt;=50,1,0)))))))))))</f>
        <v/>
      </c>
      <c r="T56" s="549"/>
      <c r="U56" s="351" t="str">
        <f>IF(T$8="","",IF('2.ชื่อนักเรียน'!$R57="ร","ร",IF('2.ชื่อนักเรียน'!$R57="มส","",IF(T56="","",IF(T56&gt;=80,4,IF(T56&gt;=75,3.5,IF(T56&gt;=70,3,IF(T56&gt;=65,2.5,IF(T56&gt;=60,2,IF(T56&gt;=55,1.5,IF(T56&gt;=50,1,0)))))))))))</f>
        <v/>
      </c>
      <c r="V56" s="417"/>
      <c r="W56" s="353" t="str">
        <f>IF(V$8="","",IF('2.ชื่อนักเรียน'!$R57="ร","ร",IF('2.ชื่อนักเรียน'!$R57="มส","",IF(V56="","",IF(V56&gt;=80,4,IF(V56&gt;=75,3.5,IF(V56&gt;=70,3,IF(V56&gt;=65,2.5,IF(V56&gt;=60,2,IF(V56&gt;=55,1.5,IF(V56&gt;=50,1,0)))))))))))</f>
        <v/>
      </c>
      <c r="X56" s="576"/>
      <c r="AA56" s="20"/>
      <c r="AB56" s="20"/>
      <c r="AC56" s="20"/>
      <c r="AD56" s="20"/>
      <c r="AG56" s="20"/>
      <c r="AH56" s="20"/>
      <c r="AI56" s="20"/>
      <c r="AJ56" s="20"/>
      <c r="AK56" s="20"/>
      <c r="AL56" s="20"/>
      <c r="AM56" s="20"/>
      <c r="AN56" s="20"/>
      <c r="BD56" s="177"/>
      <c r="BF56" s="560" t="str">
        <f t="shared" si="31"/>
        <v/>
      </c>
      <c r="BG56" s="558" t="str">
        <f t="shared" si="32"/>
        <v/>
      </c>
      <c r="BH56" s="559" t="str">
        <f t="shared" si="33"/>
        <v/>
      </c>
      <c r="BI56" s="559" t="str">
        <f t="shared" si="34"/>
        <v/>
      </c>
      <c r="BJ56" s="559" t="str">
        <f t="shared" si="35"/>
        <v/>
      </c>
      <c r="BK56" s="559" t="str">
        <f t="shared" si="36"/>
        <v/>
      </c>
      <c r="BL56" s="559" t="str">
        <f t="shared" si="37"/>
        <v/>
      </c>
      <c r="BM56" s="559" t="str">
        <f t="shared" si="38"/>
        <v/>
      </c>
      <c r="BN56" s="559" t="str">
        <f t="shared" si="39"/>
        <v/>
      </c>
      <c r="BO56" s="559" t="str">
        <f t="shared" si="40"/>
        <v/>
      </c>
      <c r="BP56" s="559" t="str">
        <f t="shared" si="41"/>
        <v/>
      </c>
      <c r="BQ56" s="559" t="str">
        <f t="shared" si="42"/>
        <v/>
      </c>
      <c r="BR56" s="559" t="str">
        <f t="shared" si="43"/>
        <v/>
      </c>
      <c r="BS56" s="559" t="str">
        <f t="shared" si="44"/>
        <v/>
      </c>
      <c r="BT56" s="559" t="str">
        <f t="shared" si="45"/>
        <v/>
      </c>
    </row>
    <row r="57" spans="1:72" s="17" customFormat="1" ht="16.5" customHeight="1" thickBot="1" x14ac:dyDescent="0.25">
      <c r="A57" s="18">
        <v>48</v>
      </c>
      <c r="B57" s="123" t="str">
        <f>IF('2.ชื่อนักเรียน'!$AG58="","",'2.ชื่อนักเรียน'!$AG58)</f>
        <v/>
      </c>
      <c r="C57" s="124" t="str">
        <f>IF('2.ชื่อนักเรียน'!$AH58="","",'2.ชื่อนักเรียน'!$AH58)</f>
        <v/>
      </c>
      <c r="D57" s="415"/>
      <c r="E57" s="351" t="str">
        <f>IF(D$8="","",IF('2.ชื่อนักเรียน'!$R58="ร","ร",IF('2.ชื่อนักเรียน'!$R58="มส","",IF(D57="","",IF(D57&gt;=80,4,IF(D57&gt;=75,3.5,IF(D57&gt;=70,3,IF(D57&gt;=65,2.5,IF(D57&gt;=60,2,IF(D57&gt;=55,1.5,IF(D57&gt;=50,1,0)))))))))))</f>
        <v/>
      </c>
      <c r="F57" s="417"/>
      <c r="G57" s="351" t="str">
        <f>IF(F$8="","",IF('2.ชื่อนักเรียน'!$R58="ร","ร",IF('2.ชื่อนักเรียน'!$R58="มส","",IF(F57="","",IF(F57&gt;=80,4,IF(F57&gt;=75,3.5,IF(F57&gt;=70,3,IF(F57&gt;=65,2.5,IF(F57&gt;=60,2,IF(F57&gt;=55,1.5,IF(F57&gt;=50,1,0)))))))))))</f>
        <v/>
      </c>
      <c r="H57" s="417"/>
      <c r="I57" s="351" t="str">
        <f>IF(H$8="","",IF('2.ชื่อนักเรียน'!$R58="ร","ร",IF('2.ชื่อนักเรียน'!$R58="มส","",IF(H57="","",IF(H57&gt;=80,4,IF(H57&gt;=75,3.5,IF(H57&gt;=70,3,IF(H57&gt;=65,2.5,IF(H57&gt;=60,2,IF(H57&gt;=55,1.5,IF(H57&gt;=50,1,0)))))))))))</f>
        <v/>
      </c>
      <c r="J57" s="549"/>
      <c r="K57" s="351" t="str">
        <f>IF(J$8="","",IF('2.ชื่อนักเรียน'!$R58="ร","ร",IF('2.ชื่อนักเรียน'!$R58="มส","",IF(J57="","",IF(J57&gt;=80,4,IF(J57&gt;=75,3.5,IF(J57&gt;=70,3,IF(J57&gt;=65,2.5,IF(J57&gt;=60,2,IF(J57&gt;=55,1.5,IF(J57&gt;=50,1,0)))))))))))</f>
        <v/>
      </c>
      <c r="L57" s="417"/>
      <c r="M57" s="352" t="str">
        <f>IF(L$8="","",IF('2.ชื่อนักเรียน'!$R58="ร","ร",IF('2.ชื่อนักเรียน'!$R58="มส","",IF(L57="","",IF(L57&gt;=80,4,IF(L57&gt;=75,3.5,IF(L57&gt;=70,3,IF(L57&gt;=65,2.5,IF(L57&gt;=60,2,IF(L57&gt;=55,1.5,IF(L57&gt;=50,1,0)))))))))))</f>
        <v/>
      </c>
      <c r="N57" s="415"/>
      <c r="O57" s="351" t="str">
        <f>IF(N$8="","",IF('2.ชื่อนักเรียน'!$R58="ร","ร",IF('2.ชื่อนักเรียน'!$R58="มส","",IF(N57="","",IF(N57&gt;=80,4,IF(N57&gt;=75,3.5,IF(N57&gt;=70,3,IF(N57&gt;=65,2.5,IF(N57&gt;=60,2,IF(N57&gt;=55,1.5,IF(N57&gt;=50,1,0)))))))))))</f>
        <v/>
      </c>
      <c r="P57" s="417"/>
      <c r="Q57" s="351" t="str">
        <f>IF(P$8="","",IF('2.ชื่อนักเรียน'!$R58="ร","ร",IF('2.ชื่อนักเรียน'!$R58="มส","",IF(P57="","",IF(P57&gt;=80,4,IF(P57&gt;=75,3.5,IF(P57&gt;=70,3,IF(P57&gt;=65,2.5,IF(P57&gt;=60,2,IF(P57&gt;=55,1.5,IF(P57&gt;=50,1,0)))))))))))</f>
        <v/>
      </c>
      <c r="R57" s="417"/>
      <c r="S57" s="351" t="str">
        <f>IF(R$8="","",IF('2.ชื่อนักเรียน'!$R58="ร","ร",IF('2.ชื่อนักเรียน'!$R58="มส","",IF(R57="","",IF(R57&gt;=80,4,IF(R57&gt;=75,3.5,IF(R57&gt;=70,3,IF(R57&gt;=65,2.5,IF(R57&gt;=60,2,IF(R57&gt;=55,1.5,IF(R57&gt;=50,1,0)))))))))))</f>
        <v/>
      </c>
      <c r="T57" s="549"/>
      <c r="U57" s="351" t="str">
        <f>IF(T$8="","",IF('2.ชื่อนักเรียน'!$R58="ร","ร",IF('2.ชื่อนักเรียน'!$R58="มส","",IF(T57="","",IF(T57&gt;=80,4,IF(T57&gt;=75,3.5,IF(T57&gt;=70,3,IF(T57&gt;=65,2.5,IF(T57&gt;=60,2,IF(T57&gt;=55,1.5,IF(T57&gt;=50,1,0)))))))))))</f>
        <v/>
      </c>
      <c r="V57" s="417"/>
      <c r="W57" s="353" t="str">
        <f>IF(V$8="","",IF('2.ชื่อนักเรียน'!$R58="ร","ร",IF('2.ชื่อนักเรียน'!$R58="มส","",IF(V57="","",IF(V57&gt;=80,4,IF(V57&gt;=75,3.5,IF(V57&gt;=70,3,IF(V57&gt;=65,2.5,IF(V57&gt;=60,2,IF(V57&gt;=55,1.5,IF(V57&gt;=50,1,0)))))))))))</f>
        <v/>
      </c>
      <c r="X57" s="576"/>
      <c r="AA57" s="20"/>
      <c r="AB57" s="20"/>
      <c r="AC57" s="20"/>
      <c r="AD57" s="20"/>
      <c r="AG57" s="20"/>
      <c r="AH57" s="20"/>
      <c r="AI57" s="20"/>
      <c r="AJ57" s="20"/>
      <c r="AK57" s="20"/>
      <c r="AL57" s="20"/>
      <c r="AM57" s="20"/>
      <c r="AN57" s="20"/>
      <c r="BD57" s="177"/>
      <c r="BF57" s="560" t="str">
        <f t="shared" si="31"/>
        <v/>
      </c>
      <c r="BG57" s="558" t="str">
        <f t="shared" si="32"/>
        <v/>
      </c>
      <c r="BH57" s="559" t="str">
        <f t="shared" si="33"/>
        <v/>
      </c>
      <c r="BI57" s="559" t="str">
        <f t="shared" si="34"/>
        <v/>
      </c>
      <c r="BJ57" s="559" t="str">
        <f t="shared" si="35"/>
        <v/>
      </c>
      <c r="BK57" s="559" t="str">
        <f t="shared" si="36"/>
        <v/>
      </c>
      <c r="BL57" s="559" t="str">
        <f t="shared" si="37"/>
        <v/>
      </c>
      <c r="BM57" s="559" t="str">
        <f t="shared" si="38"/>
        <v/>
      </c>
      <c r="BN57" s="559" t="str">
        <f t="shared" si="39"/>
        <v/>
      </c>
      <c r="BO57" s="559" t="str">
        <f t="shared" si="40"/>
        <v/>
      </c>
      <c r="BP57" s="559" t="str">
        <f t="shared" si="41"/>
        <v/>
      </c>
      <c r="BQ57" s="559" t="str">
        <f t="shared" si="42"/>
        <v/>
      </c>
      <c r="BR57" s="559" t="str">
        <f t="shared" si="43"/>
        <v/>
      </c>
      <c r="BS57" s="559" t="str">
        <f t="shared" si="44"/>
        <v/>
      </c>
      <c r="BT57" s="559" t="str">
        <f t="shared" si="45"/>
        <v/>
      </c>
    </row>
    <row r="58" spans="1:72" s="17" customFormat="1" ht="16.5" customHeight="1" thickBot="1" x14ac:dyDescent="0.25">
      <c r="A58" s="19">
        <v>49</v>
      </c>
      <c r="B58" s="123" t="str">
        <f>IF('2.ชื่อนักเรียน'!$AG59="","",'2.ชื่อนักเรียน'!$AG59)</f>
        <v/>
      </c>
      <c r="C58" s="124" t="str">
        <f>IF('2.ชื่อนักเรียน'!$AH59="","",'2.ชื่อนักเรียน'!$AH59)</f>
        <v/>
      </c>
      <c r="D58" s="415"/>
      <c r="E58" s="351" t="str">
        <f>IF(D$8="","",IF('2.ชื่อนักเรียน'!$R59="ร","ร",IF('2.ชื่อนักเรียน'!$R59="มส","",IF(D58="","",IF(D58&gt;=80,4,IF(D58&gt;=75,3.5,IF(D58&gt;=70,3,IF(D58&gt;=65,2.5,IF(D58&gt;=60,2,IF(D58&gt;=55,1.5,IF(D58&gt;=50,1,0)))))))))))</f>
        <v/>
      </c>
      <c r="F58" s="417"/>
      <c r="G58" s="351" t="str">
        <f>IF(F$8="","",IF('2.ชื่อนักเรียน'!$R59="ร","ร",IF('2.ชื่อนักเรียน'!$R59="มส","",IF(F58="","",IF(F58&gt;=80,4,IF(F58&gt;=75,3.5,IF(F58&gt;=70,3,IF(F58&gt;=65,2.5,IF(F58&gt;=60,2,IF(F58&gt;=55,1.5,IF(F58&gt;=50,1,0)))))))))))</f>
        <v/>
      </c>
      <c r="H58" s="417"/>
      <c r="I58" s="351" t="str">
        <f>IF(H$8="","",IF('2.ชื่อนักเรียน'!$R59="ร","ร",IF('2.ชื่อนักเรียน'!$R59="มส","",IF(H58="","",IF(H58&gt;=80,4,IF(H58&gt;=75,3.5,IF(H58&gt;=70,3,IF(H58&gt;=65,2.5,IF(H58&gt;=60,2,IF(H58&gt;=55,1.5,IF(H58&gt;=50,1,0)))))))))))</f>
        <v/>
      </c>
      <c r="J58" s="549"/>
      <c r="K58" s="351" t="str">
        <f>IF(J$8="","",IF('2.ชื่อนักเรียน'!$R59="ร","ร",IF('2.ชื่อนักเรียน'!$R59="มส","",IF(J58="","",IF(J58&gt;=80,4,IF(J58&gt;=75,3.5,IF(J58&gt;=70,3,IF(J58&gt;=65,2.5,IF(J58&gt;=60,2,IF(J58&gt;=55,1.5,IF(J58&gt;=50,1,0)))))))))))</f>
        <v/>
      </c>
      <c r="L58" s="417"/>
      <c r="M58" s="352" t="str">
        <f>IF(L$8="","",IF('2.ชื่อนักเรียน'!$R59="ร","ร",IF('2.ชื่อนักเรียน'!$R59="มส","",IF(L58="","",IF(L58&gt;=80,4,IF(L58&gt;=75,3.5,IF(L58&gt;=70,3,IF(L58&gt;=65,2.5,IF(L58&gt;=60,2,IF(L58&gt;=55,1.5,IF(L58&gt;=50,1,0)))))))))))</f>
        <v/>
      </c>
      <c r="N58" s="415"/>
      <c r="O58" s="351" t="str">
        <f>IF(N$8="","",IF('2.ชื่อนักเรียน'!$R59="ร","ร",IF('2.ชื่อนักเรียน'!$R59="มส","",IF(N58="","",IF(N58&gt;=80,4,IF(N58&gt;=75,3.5,IF(N58&gt;=70,3,IF(N58&gt;=65,2.5,IF(N58&gt;=60,2,IF(N58&gt;=55,1.5,IF(N58&gt;=50,1,0)))))))))))</f>
        <v/>
      </c>
      <c r="P58" s="417"/>
      <c r="Q58" s="351" t="str">
        <f>IF(P$8="","",IF('2.ชื่อนักเรียน'!$R59="ร","ร",IF('2.ชื่อนักเรียน'!$R59="มส","",IF(P58="","",IF(P58&gt;=80,4,IF(P58&gt;=75,3.5,IF(P58&gt;=70,3,IF(P58&gt;=65,2.5,IF(P58&gt;=60,2,IF(P58&gt;=55,1.5,IF(P58&gt;=50,1,0)))))))))))</f>
        <v/>
      </c>
      <c r="R58" s="417"/>
      <c r="S58" s="351" t="str">
        <f>IF(R$8="","",IF('2.ชื่อนักเรียน'!$R59="ร","ร",IF('2.ชื่อนักเรียน'!$R59="มส","",IF(R58="","",IF(R58&gt;=80,4,IF(R58&gt;=75,3.5,IF(R58&gt;=70,3,IF(R58&gt;=65,2.5,IF(R58&gt;=60,2,IF(R58&gt;=55,1.5,IF(R58&gt;=50,1,0)))))))))))</f>
        <v/>
      </c>
      <c r="T58" s="549"/>
      <c r="U58" s="351" t="str">
        <f>IF(T$8="","",IF('2.ชื่อนักเรียน'!$R59="ร","ร",IF('2.ชื่อนักเรียน'!$R59="มส","",IF(T58="","",IF(T58&gt;=80,4,IF(T58&gt;=75,3.5,IF(T58&gt;=70,3,IF(T58&gt;=65,2.5,IF(T58&gt;=60,2,IF(T58&gt;=55,1.5,IF(T58&gt;=50,1,0)))))))))))</f>
        <v/>
      </c>
      <c r="V58" s="417"/>
      <c r="W58" s="353" t="str">
        <f>IF(V$8="","",IF('2.ชื่อนักเรียน'!$R59="ร","ร",IF('2.ชื่อนักเรียน'!$R59="มส","",IF(V58="","",IF(V58&gt;=80,4,IF(V58&gt;=75,3.5,IF(V58&gt;=70,3,IF(V58&gt;=65,2.5,IF(V58&gt;=60,2,IF(V58&gt;=55,1.5,IF(V58&gt;=50,1,0)))))))))))</f>
        <v/>
      </c>
      <c r="X58" s="576"/>
      <c r="AA58" s="20"/>
      <c r="AB58" s="20"/>
      <c r="AC58" s="20"/>
      <c r="AD58" s="20"/>
      <c r="AG58" s="20"/>
      <c r="AH58" s="20"/>
      <c r="AI58" s="20"/>
      <c r="AJ58" s="20"/>
      <c r="AK58" s="20"/>
      <c r="AL58" s="20"/>
      <c r="AM58" s="20"/>
      <c r="AN58" s="20"/>
      <c r="BD58" s="177"/>
      <c r="BF58" s="560" t="str">
        <f t="shared" si="31"/>
        <v/>
      </c>
      <c r="BG58" s="558" t="str">
        <f t="shared" si="32"/>
        <v/>
      </c>
      <c r="BH58" s="559" t="str">
        <f t="shared" si="33"/>
        <v/>
      </c>
      <c r="BI58" s="559" t="str">
        <f t="shared" si="34"/>
        <v/>
      </c>
      <c r="BJ58" s="559" t="str">
        <f t="shared" si="35"/>
        <v/>
      </c>
      <c r="BK58" s="559" t="str">
        <f t="shared" si="36"/>
        <v/>
      </c>
      <c r="BL58" s="559" t="str">
        <f t="shared" si="37"/>
        <v/>
      </c>
      <c r="BM58" s="559" t="str">
        <f t="shared" si="38"/>
        <v/>
      </c>
      <c r="BN58" s="559" t="str">
        <f t="shared" si="39"/>
        <v/>
      </c>
      <c r="BO58" s="559" t="str">
        <f t="shared" si="40"/>
        <v/>
      </c>
      <c r="BP58" s="559" t="str">
        <f t="shared" si="41"/>
        <v/>
      </c>
      <c r="BQ58" s="559" t="str">
        <f t="shared" si="42"/>
        <v/>
      </c>
      <c r="BR58" s="559" t="str">
        <f t="shared" si="43"/>
        <v/>
      </c>
      <c r="BS58" s="559" t="str">
        <f t="shared" si="44"/>
        <v/>
      </c>
      <c r="BT58" s="559" t="str">
        <f t="shared" si="45"/>
        <v/>
      </c>
    </row>
    <row r="59" spans="1:72" s="21" customFormat="1" ht="16.5" customHeight="1" thickBot="1" x14ac:dyDescent="0.25">
      <c r="A59" s="18">
        <v>50</v>
      </c>
      <c r="B59" s="123" t="str">
        <f>IF('2.ชื่อนักเรียน'!$AG60="","",'2.ชื่อนักเรียน'!$AG60)</f>
        <v/>
      </c>
      <c r="C59" s="124" t="str">
        <f>IF('2.ชื่อนักเรียน'!$AH60="","",'2.ชื่อนักเรียน'!$AH60)</f>
        <v/>
      </c>
      <c r="D59" s="415"/>
      <c r="E59" s="351" t="str">
        <f>IF(D$8="","",IF('2.ชื่อนักเรียน'!$R60="ร","ร",IF('2.ชื่อนักเรียน'!$R60="มส","",IF(D59="","",IF(D59&gt;=80,4,IF(D59&gt;=75,3.5,IF(D59&gt;=70,3,IF(D59&gt;=65,2.5,IF(D59&gt;=60,2,IF(D59&gt;=55,1.5,IF(D59&gt;=50,1,0)))))))))))</f>
        <v/>
      </c>
      <c r="F59" s="417"/>
      <c r="G59" s="351" t="str">
        <f>IF(F$8="","",IF('2.ชื่อนักเรียน'!$R60="ร","ร",IF('2.ชื่อนักเรียน'!$R60="มส","",IF(F59="","",IF(F59&gt;=80,4,IF(F59&gt;=75,3.5,IF(F59&gt;=70,3,IF(F59&gt;=65,2.5,IF(F59&gt;=60,2,IF(F59&gt;=55,1.5,IF(F59&gt;=50,1,0)))))))))))</f>
        <v/>
      </c>
      <c r="H59" s="417"/>
      <c r="I59" s="351" t="str">
        <f>IF(H$8="","",IF('2.ชื่อนักเรียน'!$R60="ร","ร",IF('2.ชื่อนักเรียน'!$R60="มส","",IF(H59="","",IF(H59&gt;=80,4,IF(H59&gt;=75,3.5,IF(H59&gt;=70,3,IF(H59&gt;=65,2.5,IF(H59&gt;=60,2,IF(H59&gt;=55,1.5,IF(H59&gt;=50,1,0)))))))))))</f>
        <v/>
      </c>
      <c r="J59" s="549"/>
      <c r="K59" s="351" t="str">
        <f>IF(J$8="","",IF('2.ชื่อนักเรียน'!$R60="ร","ร",IF('2.ชื่อนักเรียน'!$R60="มส","",IF(J59="","",IF(J59&gt;=80,4,IF(J59&gt;=75,3.5,IF(J59&gt;=70,3,IF(J59&gt;=65,2.5,IF(J59&gt;=60,2,IF(J59&gt;=55,1.5,IF(J59&gt;=50,1,0)))))))))))</f>
        <v/>
      </c>
      <c r="L59" s="417"/>
      <c r="M59" s="352" t="str">
        <f>IF(L$8="","",IF('2.ชื่อนักเรียน'!$R60="ร","ร",IF('2.ชื่อนักเรียน'!$R60="มส","",IF(L59="","",IF(L59&gt;=80,4,IF(L59&gt;=75,3.5,IF(L59&gt;=70,3,IF(L59&gt;=65,2.5,IF(L59&gt;=60,2,IF(L59&gt;=55,1.5,IF(L59&gt;=50,1,0)))))))))))</f>
        <v/>
      </c>
      <c r="N59" s="415"/>
      <c r="O59" s="351" t="str">
        <f>IF(N$8="","",IF('2.ชื่อนักเรียน'!$R60="ร","ร",IF('2.ชื่อนักเรียน'!$R60="มส","",IF(N59="","",IF(N59&gt;=80,4,IF(N59&gt;=75,3.5,IF(N59&gt;=70,3,IF(N59&gt;=65,2.5,IF(N59&gt;=60,2,IF(N59&gt;=55,1.5,IF(N59&gt;=50,1,0)))))))))))</f>
        <v/>
      </c>
      <c r="P59" s="417"/>
      <c r="Q59" s="351" t="str">
        <f>IF(P$8="","",IF('2.ชื่อนักเรียน'!$R60="ร","ร",IF('2.ชื่อนักเรียน'!$R60="มส","",IF(P59="","",IF(P59&gt;=80,4,IF(P59&gt;=75,3.5,IF(P59&gt;=70,3,IF(P59&gt;=65,2.5,IF(P59&gt;=60,2,IF(P59&gt;=55,1.5,IF(P59&gt;=50,1,0)))))))))))</f>
        <v/>
      </c>
      <c r="R59" s="417"/>
      <c r="S59" s="351" t="str">
        <f>IF(R$8="","",IF('2.ชื่อนักเรียน'!$R60="ร","ร",IF('2.ชื่อนักเรียน'!$R60="มส","",IF(R59="","",IF(R59&gt;=80,4,IF(R59&gt;=75,3.5,IF(R59&gt;=70,3,IF(R59&gt;=65,2.5,IF(R59&gt;=60,2,IF(R59&gt;=55,1.5,IF(R59&gt;=50,1,0)))))))))))</f>
        <v/>
      </c>
      <c r="T59" s="549"/>
      <c r="U59" s="351" t="str">
        <f>IF(T$8="","",IF('2.ชื่อนักเรียน'!$R60="ร","ร",IF('2.ชื่อนักเรียน'!$R60="มส","",IF(T59="","",IF(T59&gt;=80,4,IF(T59&gt;=75,3.5,IF(T59&gt;=70,3,IF(T59&gt;=65,2.5,IF(T59&gt;=60,2,IF(T59&gt;=55,1.5,IF(T59&gt;=50,1,0)))))))))))</f>
        <v/>
      </c>
      <c r="V59" s="417"/>
      <c r="W59" s="353" t="str">
        <f>IF(V$8="","",IF('2.ชื่อนักเรียน'!$R60="ร","ร",IF('2.ชื่อนักเรียน'!$R60="มส","",IF(V59="","",IF(V59&gt;=80,4,IF(V59&gt;=75,3.5,IF(V59&gt;=70,3,IF(V59&gt;=65,2.5,IF(V59&gt;=60,2,IF(V59&gt;=55,1.5,IF(V59&gt;=50,1,0)))))))))))</f>
        <v/>
      </c>
      <c r="Y59" s="20"/>
      <c r="Z59" s="20"/>
      <c r="AA59" s="20"/>
      <c r="AB59" s="20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20"/>
      <c r="AT59" s="20"/>
      <c r="AU59" s="20"/>
      <c r="AV59" s="20"/>
      <c r="AW59" s="20"/>
      <c r="AX59" s="20"/>
      <c r="AY59" s="20"/>
      <c r="AZ59" s="20"/>
      <c r="BA59" s="20"/>
      <c r="BB59" s="20"/>
      <c r="BC59" s="20"/>
      <c r="BF59" s="560" t="str">
        <f t="shared" si="31"/>
        <v/>
      </c>
      <c r="BG59" s="558" t="str">
        <f t="shared" si="32"/>
        <v/>
      </c>
      <c r="BH59" s="559" t="str">
        <f t="shared" si="33"/>
        <v/>
      </c>
      <c r="BI59" s="559" t="str">
        <f t="shared" si="34"/>
        <v/>
      </c>
      <c r="BJ59" s="559" t="str">
        <f t="shared" si="35"/>
        <v/>
      </c>
      <c r="BK59" s="559" t="str">
        <f t="shared" si="36"/>
        <v/>
      </c>
      <c r="BL59" s="559" t="str">
        <f t="shared" si="37"/>
        <v/>
      </c>
      <c r="BM59" s="559" t="str">
        <f t="shared" si="38"/>
        <v/>
      </c>
      <c r="BN59" s="559" t="str">
        <f t="shared" si="39"/>
        <v/>
      </c>
      <c r="BO59" s="559" t="str">
        <f t="shared" si="40"/>
        <v/>
      </c>
      <c r="BP59" s="559" t="str">
        <f t="shared" si="41"/>
        <v/>
      </c>
      <c r="BQ59" s="559" t="str">
        <f t="shared" si="42"/>
        <v/>
      </c>
      <c r="BR59" s="559" t="str">
        <f t="shared" si="43"/>
        <v/>
      </c>
      <c r="BS59" s="559" t="str">
        <f t="shared" si="44"/>
        <v/>
      </c>
      <c r="BT59" s="559" t="str">
        <f t="shared" si="45"/>
        <v/>
      </c>
    </row>
    <row r="60" spans="1:72" s="21" customFormat="1" ht="16.5" customHeight="1" x14ac:dyDescent="0.2">
      <c r="A60" s="118"/>
      <c r="B60" s="118"/>
      <c r="C60" s="118"/>
      <c r="D60" s="355"/>
      <c r="E60" s="355"/>
      <c r="F60" s="354"/>
      <c r="G60" s="929" t="s">
        <v>659</v>
      </c>
      <c r="H60" s="929"/>
      <c r="I60" s="929"/>
      <c r="J60" s="929"/>
      <c r="K60" s="929"/>
      <c r="L60" s="929"/>
      <c r="M60" s="929"/>
      <c r="N60" s="929"/>
      <c r="O60" s="929"/>
      <c r="P60" s="929"/>
      <c r="Y60" s="20"/>
      <c r="Z60" s="20"/>
      <c r="AA60" s="20"/>
      <c r="AB60" s="20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20"/>
      <c r="AT60" s="20"/>
      <c r="AU60" s="20"/>
      <c r="AV60" s="20"/>
      <c r="AW60" s="20"/>
      <c r="AX60" s="20"/>
      <c r="AY60" s="20"/>
      <c r="AZ60" s="20"/>
      <c r="BA60" s="20"/>
      <c r="BB60" s="20"/>
      <c r="BC60" s="20"/>
    </row>
    <row r="61" spans="1:72" s="21" customFormat="1" ht="16.5" customHeight="1" x14ac:dyDescent="0.2">
      <c r="A61" s="118"/>
      <c r="B61" s="118"/>
      <c r="C61" s="118"/>
      <c r="D61" s="355"/>
      <c r="E61" s="355"/>
      <c r="F61" s="354"/>
      <c r="G61" s="929" t="str">
        <f>IF('01.ข้อมูลเบื้องต้น'!$U$4="","(………………………………….)",CONCATENATE("(",'01.ข้อมูลเบื้องต้น'!$U$4,")"))</f>
        <v>(Miss Nattha Boonkong)</v>
      </c>
      <c r="H61" s="929"/>
      <c r="I61" s="929"/>
      <c r="J61" s="929"/>
      <c r="K61" s="929"/>
      <c r="L61" s="929"/>
      <c r="M61" s="929"/>
      <c r="N61" s="929"/>
      <c r="O61" s="929"/>
      <c r="P61" s="929"/>
      <c r="Y61" s="20"/>
      <c r="Z61" s="20"/>
      <c r="AA61" s="20"/>
      <c r="AB61" s="20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20"/>
      <c r="AT61" s="20"/>
      <c r="AU61" s="20"/>
      <c r="AV61" s="20"/>
      <c r="AW61" s="20"/>
      <c r="AX61" s="20"/>
      <c r="AY61" s="20"/>
      <c r="AZ61" s="20"/>
      <c r="BA61" s="20"/>
      <c r="BB61" s="20"/>
      <c r="BC61" s="20"/>
    </row>
    <row r="62" spans="1:72" ht="16.5" customHeight="1" x14ac:dyDescent="0.35">
      <c r="A62" s="118"/>
      <c r="B62" s="118"/>
      <c r="C62" s="118"/>
      <c r="D62" s="355"/>
      <c r="E62" s="355"/>
      <c r="F62" s="354"/>
      <c r="G62" s="929" t="s">
        <v>665</v>
      </c>
      <c r="H62" s="929"/>
      <c r="I62" s="929"/>
      <c r="J62" s="929"/>
      <c r="K62" s="929"/>
      <c r="L62" s="929"/>
      <c r="M62" s="929"/>
      <c r="N62" s="929"/>
      <c r="O62" s="929"/>
      <c r="P62" s="929"/>
      <c r="Y62" s="23"/>
      <c r="Z62" s="23"/>
      <c r="AA62" s="23"/>
      <c r="AB62" s="23"/>
      <c r="AS62" s="23"/>
      <c r="AT62" s="23"/>
      <c r="AU62" s="23"/>
      <c r="AV62" s="23"/>
      <c r="AW62" s="23"/>
      <c r="AX62" s="23"/>
      <c r="AY62" s="23"/>
      <c r="AZ62" s="23"/>
      <c r="BA62" s="23"/>
      <c r="BB62" s="23"/>
      <c r="BC62" s="23"/>
    </row>
    <row r="63" spans="1:72" ht="16.5" customHeight="1" x14ac:dyDescent="0.35">
      <c r="A63" s="118"/>
      <c r="B63" s="118"/>
      <c r="C63" s="118"/>
      <c r="D63" s="355"/>
      <c r="E63" s="355"/>
      <c r="F63" s="354"/>
      <c r="G63" s="355"/>
      <c r="H63" s="355"/>
      <c r="I63" s="355"/>
      <c r="J63" s="355"/>
      <c r="K63" s="355"/>
      <c r="L63" s="355"/>
      <c r="M63" s="355"/>
      <c r="N63" s="355"/>
      <c r="O63" s="355"/>
      <c r="P63" s="355"/>
      <c r="Q63" s="355"/>
      <c r="R63" s="355"/>
      <c r="S63" s="355"/>
      <c r="T63" s="355"/>
      <c r="U63" s="355"/>
      <c r="V63" s="355"/>
      <c r="W63" s="355"/>
      <c r="Y63" s="23"/>
      <c r="Z63" s="23"/>
      <c r="AA63" s="23"/>
      <c r="AB63" s="23"/>
      <c r="AS63" s="23"/>
      <c r="AT63" s="23"/>
      <c r="AU63" s="23"/>
      <c r="AV63" s="23"/>
      <c r="AW63" s="23"/>
      <c r="AX63" s="23"/>
      <c r="AY63" s="23"/>
      <c r="AZ63" s="23"/>
      <c r="BA63" s="23"/>
      <c r="BB63" s="23"/>
      <c r="BC63" s="23"/>
    </row>
    <row r="64" spans="1:72" ht="16.5" customHeight="1" x14ac:dyDescent="0.35">
      <c r="A64" s="20"/>
      <c r="B64" s="928" t="s">
        <v>659</v>
      </c>
      <c r="C64" s="928"/>
      <c r="D64" s="928"/>
      <c r="E64" s="928"/>
      <c r="F64" s="20"/>
      <c r="G64" s="929" t="str">
        <f>IF('01.ข้อมูลเบื้องต้น'!$U$8="","","ลงชื่อ......................................................")</f>
        <v/>
      </c>
      <c r="H64" s="929"/>
      <c r="I64" s="929"/>
      <c r="J64" s="929"/>
      <c r="K64" s="929"/>
      <c r="L64" s="929"/>
      <c r="M64" s="929"/>
      <c r="N64" s="929"/>
      <c r="O64" s="929"/>
      <c r="P64" s="929"/>
      <c r="Q64" s="1301" t="s">
        <v>660</v>
      </c>
      <c r="R64" s="1301"/>
      <c r="S64" s="1301"/>
      <c r="T64" s="1301"/>
      <c r="U64" s="1301"/>
      <c r="V64" s="1301"/>
      <c r="W64" s="1301"/>
      <c r="X64" s="1301"/>
      <c r="Y64" s="1301"/>
      <c r="Z64" s="1301"/>
      <c r="AA64" s="1301"/>
      <c r="AB64" s="1301"/>
      <c r="AC64" s="1301"/>
      <c r="AD64" s="1301"/>
      <c r="AE64" s="1301"/>
      <c r="AF64" s="1301"/>
      <c r="AG64" s="1301"/>
      <c r="AH64" s="1301"/>
      <c r="AI64" s="1301"/>
      <c r="AJ64" s="1301"/>
      <c r="AK64" s="1301"/>
      <c r="AL64" s="1301"/>
      <c r="AM64" s="1301"/>
      <c r="AN64" s="1301"/>
      <c r="AO64" s="1301"/>
      <c r="AP64" s="1301"/>
      <c r="AQ64" s="1301"/>
      <c r="AR64" s="1301"/>
      <c r="AS64" s="1301"/>
      <c r="AT64" s="1301"/>
      <c r="AU64" s="1301"/>
      <c r="AV64" s="1301"/>
      <c r="AW64" s="1301"/>
      <c r="AX64" s="1301"/>
      <c r="AY64" s="1301"/>
      <c r="AZ64" s="1301"/>
      <c r="BA64" s="1301"/>
      <c r="BB64" s="1301"/>
      <c r="BC64" s="1301"/>
      <c r="BD64" s="1301"/>
      <c r="BE64" s="1301"/>
    </row>
    <row r="65" spans="2:57" ht="16.5" customHeight="1" x14ac:dyDescent="0.35">
      <c r="B65" s="928" t="str">
        <f>IF('01.ข้อมูลเบื้องต้น'!$U$6="","(………………………………….)",CONCATENATE("(",'01.ข้อมูลเบื้องต้น'!$U$6,")"))</f>
        <v>(Miss Phattharakan Semsugsam)</v>
      </c>
      <c r="C65" s="928"/>
      <c r="D65" s="928"/>
      <c r="E65" s="928"/>
      <c r="G65" s="929" t="str">
        <f>IF('01.ข้อมูลเบื้องต้น'!$U$8="","",CONCATENATE("(",'01.ข้อมูลเบื้องต้น'!$U$8,")"))</f>
        <v/>
      </c>
      <c r="H65" s="929"/>
      <c r="I65" s="929"/>
      <c r="J65" s="929"/>
      <c r="K65" s="929"/>
      <c r="L65" s="929"/>
      <c r="M65" s="929"/>
      <c r="N65" s="929"/>
      <c r="O65" s="929"/>
      <c r="P65" s="929"/>
      <c r="R65" s="928" t="str">
        <f>IF('01.ข้อมูลเบื้องต้น'!$U$10="","(………………………………….)",CONCATENATE("(",'01.ข้อมูลเบื้องต้น'!$U$10,")"))</f>
        <v>(Mr. Asawin Khongphetsak)</v>
      </c>
      <c r="S65" s="928"/>
      <c r="T65" s="928"/>
      <c r="U65" s="928"/>
      <c r="V65" s="928"/>
      <c r="W65" s="928"/>
      <c r="X65" s="928"/>
      <c r="Y65" s="928"/>
      <c r="Z65" s="928"/>
      <c r="AA65" s="928"/>
      <c r="AB65" s="928"/>
      <c r="AC65" s="928"/>
      <c r="AD65" s="928"/>
      <c r="AE65" s="928"/>
      <c r="AF65" s="928"/>
      <c r="AG65" s="928"/>
      <c r="AH65" s="928"/>
      <c r="AI65" s="928"/>
      <c r="AJ65" s="928"/>
      <c r="AK65" s="928"/>
      <c r="AL65" s="928"/>
      <c r="AM65" s="928"/>
      <c r="AN65" s="928"/>
      <c r="AO65" s="928"/>
      <c r="AP65" s="928"/>
      <c r="AQ65" s="928"/>
      <c r="AR65" s="928"/>
      <c r="AS65" s="928"/>
      <c r="AT65" s="928"/>
      <c r="AU65" s="928"/>
      <c r="AV65" s="928"/>
      <c r="AW65" s="928"/>
      <c r="AX65" s="928"/>
      <c r="AY65" s="928"/>
      <c r="AZ65" s="928"/>
      <c r="BA65" s="928"/>
      <c r="BB65" s="928"/>
      <c r="BC65" s="928"/>
      <c r="BD65" s="928"/>
      <c r="BE65" s="928"/>
    </row>
    <row r="66" spans="2:57" ht="16.5" customHeight="1" x14ac:dyDescent="0.35">
      <c r="B66" s="928" t="s">
        <v>666</v>
      </c>
      <c r="C66" s="928"/>
      <c r="D66" s="928"/>
      <c r="E66" s="928"/>
      <c r="G66" s="929" t="str">
        <f>IF('01.ข้อมูลเบื้องต้น'!$U$8="","","Assistant Director")</f>
        <v/>
      </c>
      <c r="H66" s="929"/>
      <c r="I66" s="929"/>
      <c r="J66" s="929"/>
      <c r="K66" s="929"/>
      <c r="L66" s="929"/>
      <c r="M66" s="929"/>
      <c r="N66" s="929"/>
      <c r="O66" s="929"/>
      <c r="P66" s="929"/>
      <c r="R66" s="928" t="str">
        <f>IF('01.ข้อมูลเบื้องต้น'!$U$10='01.ข้อมูลเบื้องต้น'!$U$8,"Assistant Director","School Director")</f>
        <v>School Director</v>
      </c>
      <c r="S66" s="928"/>
      <c r="T66" s="928"/>
      <c r="U66" s="928"/>
      <c r="V66" s="928"/>
      <c r="W66" s="928"/>
      <c r="X66" s="928"/>
      <c r="Y66" s="928"/>
      <c r="Z66" s="928"/>
      <c r="AA66" s="928"/>
      <c r="AB66" s="928"/>
      <c r="AC66" s="928"/>
      <c r="AD66" s="928"/>
      <c r="AE66" s="928"/>
      <c r="AF66" s="928"/>
      <c r="AG66" s="928"/>
      <c r="AH66" s="928"/>
      <c r="AI66" s="928"/>
      <c r="AJ66" s="928"/>
      <c r="AK66" s="928"/>
      <c r="AL66" s="928"/>
      <c r="AM66" s="928"/>
      <c r="AN66" s="928"/>
      <c r="AO66" s="928"/>
      <c r="AP66" s="928"/>
      <c r="AQ66" s="928"/>
      <c r="AR66" s="928"/>
      <c r="AS66" s="928"/>
      <c r="AT66" s="928"/>
      <c r="AU66" s="928"/>
      <c r="AV66" s="928"/>
      <c r="AW66" s="928"/>
      <c r="AX66" s="928"/>
      <c r="AY66" s="928"/>
      <c r="AZ66" s="928"/>
      <c r="BA66" s="928"/>
      <c r="BB66" s="928"/>
      <c r="BC66" s="928"/>
      <c r="BD66" s="928"/>
      <c r="BE66" s="928"/>
    </row>
    <row r="67" spans="2:57" ht="16.5" customHeight="1" x14ac:dyDescent="0.35">
      <c r="G67" s="938" t="str">
        <f>IF('01.ข้อมูลเบื้องต้น'!$U$10='01.ข้อมูลเบื้องต้น'!$U$8,"Deputy Director","")</f>
        <v/>
      </c>
      <c r="H67" s="938"/>
      <c r="I67" s="938"/>
      <c r="J67" s="938"/>
      <c r="K67" s="938"/>
      <c r="L67" s="938"/>
      <c r="M67" s="938"/>
      <c r="N67" s="938"/>
      <c r="O67" s="938"/>
      <c r="R67" s="938" t="str">
        <f>IF('01.ข้อมูลเบื้องต้น'!$U$10='01.ข้อมูลเบื้องต้น'!$U$8,"Action Director","")</f>
        <v/>
      </c>
      <c r="S67" s="938"/>
      <c r="T67" s="938"/>
      <c r="U67" s="938"/>
      <c r="V67" s="938"/>
      <c r="W67" s="938"/>
    </row>
  </sheetData>
  <mergeCells count="59">
    <mergeCell ref="BF8:BH8"/>
    <mergeCell ref="BI8:BK8"/>
    <mergeCell ref="BF7:BT7"/>
    <mergeCell ref="BL8:BN8"/>
    <mergeCell ref="BO8:BQ8"/>
    <mergeCell ref="BR8:BT8"/>
    <mergeCell ref="A4:W4"/>
    <mergeCell ref="D7:M7"/>
    <mergeCell ref="N7:W7"/>
    <mergeCell ref="A1:W1"/>
    <mergeCell ref="Y1:AS1"/>
    <mergeCell ref="A3:W3"/>
    <mergeCell ref="Y3:AS3"/>
    <mergeCell ref="A5:W5"/>
    <mergeCell ref="A7:A9"/>
    <mergeCell ref="B7:C9"/>
    <mergeCell ref="Y7:AQ7"/>
    <mergeCell ref="AR7:BC7"/>
    <mergeCell ref="D8:E8"/>
    <mergeCell ref="F8:G8"/>
    <mergeCell ref="H8:I8"/>
    <mergeCell ref="L8:M8"/>
    <mergeCell ref="N8:O8"/>
    <mergeCell ref="P8:Q8"/>
    <mergeCell ref="V8:W8"/>
    <mergeCell ref="G62:P62"/>
    <mergeCell ref="AR8:AS8"/>
    <mergeCell ref="X8:Y8"/>
    <mergeCell ref="Z8:AA8"/>
    <mergeCell ref="AB8:AC8"/>
    <mergeCell ref="J8:K8"/>
    <mergeCell ref="T8:U8"/>
    <mergeCell ref="BD8:BD9"/>
    <mergeCell ref="G60:P60"/>
    <mergeCell ref="G61:P61"/>
    <mergeCell ref="AX8:AY8"/>
    <mergeCell ref="AZ8:BA8"/>
    <mergeCell ref="BB8:BC8"/>
    <mergeCell ref="AD8:AE8"/>
    <mergeCell ref="R8:S8"/>
    <mergeCell ref="AT8:AU8"/>
    <mergeCell ref="AV8:AW8"/>
    <mergeCell ref="AF8:AG8"/>
    <mergeCell ref="AH8:AI8"/>
    <mergeCell ref="AJ8:AK8"/>
    <mergeCell ref="AL8:AM8"/>
    <mergeCell ref="AN8:AO8"/>
    <mergeCell ref="AP8:AQ8"/>
    <mergeCell ref="B64:E64"/>
    <mergeCell ref="G64:P64"/>
    <mergeCell ref="B65:E65"/>
    <mergeCell ref="G65:P65"/>
    <mergeCell ref="R65:BE65"/>
    <mergeCell ref="Q64:BE64"/>
    <mergeCell ref="G67:O67"/>
    <mergeCell ref="R67:W67"/>
    <mergeCell ref="B66:E66"/>
    <mergeCell ref="G66:P66"/>
    <mergeCell ref="R66:BE66"/>
  </mergeCells>
  <printOptions horizontalCentered="1"/>
  <pageMargins left="0.39370078740157499" right="0.39370078740157499" top="0.78740157480314998" bottom="0.39370078740157499" header="0.39370078740157499" footer="0.39370078740157499"/>
  <pageSetup paperSize="5" scale="82" fitToWidth="2" orientation="portrait" horizontalDpi="4294967293" r:id="rId1"/>
  <headerFooter alignWithMargins="0"/>
  <colBreaks count="1" manualBreakCount="1">
    <brk id="57" max="62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DY492"/>
  <sheetViews>
    <sheetView view="pageBreakPreview" zoomScale="102" zoomScaleSheetLayoutView="102" workbookViewId="0">
      <pane xSplit="4" ySplit="8" topLeftCell="E9" activePane="bottomRight" state="frozen"/>
      <selection activeCell="DE9" sqref="DE9"/>
      <selection pane="topRight" activeCell="DE9" sqref="DE9"/>
      <selection pane="bottomLeft" activeCell="DE9" sqref="DE9"/>
      <selection pane="bottomRight" activeCell="BH9" sqref="BH9:BH58"/>
    </sheetView>
  </sheetViews>
  <sheetFormatPr defaultColWidth="9.28515625" defaultRowHeight="21" x14ac:dyDescent="0.35"/>
  <cols>
    <col min="1" max="1" width="3.5703125" style="85" customWidth="1"/>
    <col min="2" max="2" width="17.42578125" style="85" customWidth="1"/>
    <col min="3" max="3" width="8.42578125" style="85" customWidth="1"/>
    <col min="4" max="4" width="22.42578125" style="85" customWidth="1"/>
    <col min="5" max="5" width="15.28515625" style="85" customWidth="1"/>
    <col min="6" max="6" width="15.42578125" style="85" customWidth="1"/>
    <col min="7" max="7" width="9.28515625" style="87" customWidth="1"/>
    <col min="8" max="8" width="20.42578125" style="85" customWidth="1"/>
    <col min="9" max="9" width="8.28515625" style="87" customWidth="1"/>
    <col min="10" max="11" width="5" style="85" customWidth="1"/>
    <col min="12" max="12" width="9.28515625" style="87" customWidth="1"/>
    <col min="13" max="13" width="20.42578125" style="85" customWidth="1"/>
    <col min="14" max="14" width="8.28515625" style="87" customWidth="1"/>
    <col min="15" max="16" width="5" style="85" customWidth="1"/>
    <col min="17" max="17" width="9.28515625" style="87" customWidth="1"/>
    <col min="18" max="18" width="20.42578125" style="85" customWidth="1"/>
    <col min="19" max="19" width="8.28515625" style="87" customWidth="1"/>
    <col min="20" max="21" width="5" style="85" customWidth="1"/>
    <col min="22" max="22" width="9.28515625" style="87" customWidth="1"/>
    <col min="23" max="23" width="20.42578125" style="85" customWidth="1"/>
    <col min="24" max="24" width="8.28515625" style="87" customWidth="1"/>
    <col min="25" max="26" width="5" style="85" customWidth="1"/>
    <col min="27" max="27" width="9.28515625" style="87" customWidth="1"/>
    <col min="28" max="28" width="20.42578125" style="85" customWidth="1"/>
    <col min="29" max="29" width="8.28515625" style="87" customWidth="1"/>
    <col min="30" max="31" width="5" style="85" customWidth="1"/>
    <col min="32" max="32" width="9.28515625" style="87" customWidth="1"/>
    <col min="33" max="33" width="20.42578125" style="85" customWidth="1"/>
    <col min="34" max="34" width="8.28515625" style="87" customWidth="1"/>
    <col min="35" max="36" width="5" style="85" customWidth="1"/>
    <col min="37" max="37" width="9.28515625" style="87" customWidth="1"/>
    <col min="38" max="38" width="20.42578125" style="85" customWidth="1"/>
    <col min="39" max="39" width="8.28515625" style="87" customWidth="1"/>
    <col min="40" max="41" width="5" style="85" customWidth="1"/>
    <col min="42" max="42" width="9.28515625" style="87" customWidth="1"/>
    <col min="43" max="43" width="20.42578125" style="85" customWidth="1"/>
    <col min="44" max="44" width="8.28515625" style="87" customWidth="1"/>
    <col min="45" max="46" width="5" style="85" customWidth="1"/>
    <col min="47" max="47" width="9.28515625" style="87" customWidth="1"/>
    <col min="48" max="48" width="20.42578125" style="85" customWidth="1"/>
    <col min="49" max="49" width="8.28515625" style="87" customWidth="1"/>
    <col min="50" max="50" width="5.42578125" style="85" customWidth="1"/>
    <col min="51" max="51" width="5" style="85" customWidth="1"/>
    <col min="52" max="52" width="9.28515625" style="87" customWidth="1"/>
    <col min="53" max="53" width="20.42578125" style="85" customWidth="1"/>
    <col min="54" max="54" width="8.28515625" style="87" customWidth="1"/>
    <col min="55" max="56" width="5" style="85" customWidth="1"/>
    <col min="57" max="57" width="9.28515625" style="87" customWidth="1"/>
    <col min="58" max="58" width="20.42578125" style="85" customWidth="1"/>
    <col min="59" max="59" width="8.28515625" style="87" customWidth="1"/>
    <col min="60" max="61" width="5" style="85" customWidth="1"/>
    <col min="62" max="62" width="9.28515625" style="87" customWidth="1"/>
    <col min="63" max="63" width="20.42578125" style="85" customWidth="1"/>
    <col min="64" max="64" width="8.28515625" style="87" customWidth="1"/>
    <col min="65" max="66" width="5" style="85" customWidth="1"/>
    <col min="67" max="67" width="9.28515625" style="87" customWidth="1"/>
    <col min="68" max="68" width="20.42578125" style="85" customWidth="1"/>
    <col min="69" max="69" width="8.28515625" style="87" customWidth="1"/>
    <col min="70" max="71" width="5" style="85" customWidth="1"/>
    <col min="72" max="72" width="9.28515625" style="87" customWidth="1"/>
    <col min="73" max="73" width="20.42578125" style="85" customWidth="1"/>
    <col min="74" max="74" width="8.28515625" style="87" customWidth="1"/>
    <col min="75" max="76" width="5" style="85" customWidth="1"/>
    <col min="77" max="77" width="9.28515625" style="87" customWidth="1"/>
    <col min="78" max="78" width="20.42578125" style="85" customWidth="1"/>
    <col min="79" max="79" width="8.28515625" style="87" customWidth="1"/>
    <col min="80" max="81" width="5" style="85" customWidth="1"/>
    <col min="82" max="82" width="9.28515625" style="87" customWidth="1"/>
    <col min="83" max="83" width="20.42578125" style="85" customWidth="1"/>
    <col min="84" max="84" width="8.28515625" style="87" customWidth="1"/>
    <col min="85" max="86" width="5" style="85" customWidth="1"/>
    <col min="87" max="87" width="9.28515625" style="87" customWidth="1"/>
    <col min="88" max="88" width="20.42578125" style="85" customWidth="1"/>
    <col min="89" max="89" width="8.28515625" style="87" customWidth="1"/>
    <col min="90" max="91" width="5" style="85" customWidth="1"/>
    <col min="92" max="92" width="9.28515625" style="87" customWidth="1"/>
    <col min="93" max="93" width="20.42578125" style="85" customWidth="1"/>
    <col min="94" max="94" width="8.28515625" style="87" customWidth="1"/>
    <col min="95" max="96" width="5" style="85" customWidth="1"/>
    <col min="97" max="97" width="9.28515625" style="87" customWidth="1"/>
    <col min="98" max="98" width="20.42578125" style="85" customWidth="1"/>
    <col min="99" max="99" width="8.28515625" style="87" customWidth="1"/>
    <col min="100" max="101" width="5" style="85" customWidth="1"/>
    <col min="102" max="102" width="9.28515625" style="87" customWidth="1"/>
    <col min="103" max="103" width="20.42578125" style="85" customWidth="1"/>
    <col min="104" max="104" width="8.28515625" style="87" customWidth="1"/>
    <col min="105" max="107" width="5" style="85" customWidth="1"/>
    <col min="108" max="109" width="6.7109375" style="87" customWidth="1"/>
    <col min="110" max="110" width="9.7109375" style="87" customWidth="1"/>
    <col min="111" max="111" width="0" style="85" hidden="1" customWidth="1"/>
    <col min="112" max="129" width="7" style="6" hidden="1" customWidth="1"/>
    <col min="130" max="16384" width="9.28515625" style="85"/>
  </cols>
  <sheetData>
    <row r="1" spans="1:129" s="84" customFormat="1" ht="22.5" customHeight="1" x14ac:dyDescent="0.3">
      <c r="A1" s="289" t="str">
        <f>CONCATENATE("ผลคะแนนพัฒนาความก้าวหน้าทางการเรียนครั้งที่ 1 ปีการศึกษา  ",'01.ข้อมูลเบื้องต้น'!M2)</f>
        <v>ผลคะแนนพัฒนาความก้าวหน้าทางการเรียนครั้งที่ 1 ปีการศึกษา  2567</v>
      </c>
      <c r="B1" s="289"/>
      <c r="C1" s="289"/>
      <c r="D1" s="289"/>
      <c r="E1" s="289"/>
      <c r="F1" s="289"/>
      <c r="G1" s="289"/>
      <c r="H1" s="289"/>
      <c r="I1" s="289"/>
      <c r="J1" s="289"/>
      <c r="K1" s="289"/>
      <c r="L1" s="289"/>
      <c r="M1" s="289"/>
      <c r="N1" s="289"/>
      <c r="O1" s="289"/>
      <c r="P1" s="289"/>
      <c r="Q1" s="289"/>
      <c r="R1" s="289"/>
      <c r="S1" s="289"/>
      <c r="T1" s="289"/>
      <c r="U1" s="289"/>
      <c r="V1" s="289"/>
      <c r="W1" s="289"/>
      <c r="X1" s="289"/>
      <c r="Y1" s="289"/>
      <c r="Z1" s="289"/>
      <c r="AA1" s="289"/>
      <c r="AB1" s="289"/>
      <c r="AC1" s="289"/>
      <c r="AD1" s="289"/>
      <c r="AE1" s="289"/>
      <c r="AF1" s="289"/>
      <c r="AG1" s="289"/>
      <c r="AH1" s="289"/>
      <c r="AI1" s="289"/>
      <c r="AJ1" s="289"/>
      <c r="AK1" s="289"/>
      <c r="AL1" s="289"/>
      <c r="AM1" s="289"/>
      <c r="AN1" s="289"/>
      <c r="AO1" s="289"/>
      <c r="AP1" s="289"/>
      <c r="AQ1" s="289"/>
      <c r="AR1" s="289"/>
      <c r="AS1" s="289"/>
      <c r="AT1" s="289"/>
      <c r="AU1" s="289"/>
      <c r="AV1" s="289"/>
      <c r="AW1" s="289"/>
      <c r="AX1" s="289"/>
      <c r="AY1" s="289"/>
      <c r="AZ1" s="289"/>
      <c r="BA1" s="289"/>
      <c r="BB1" s="289"/>
      <c r="BC1" s="289"/>
      <c r="BD1" s="289"/>
      <c r="BE1" s="289"/>
      <c r="BF1" s="289"/>
      <c r="BG1" s="289"/>
      <c r="BH1" s="289"/>
      <c r="BI1" s="289"/>
      <c r="BJ1" s="289"/>
      <c r="BK1" s="289"/>
      <c r="BL1" s="289"/>
      <c r="BM1" s="289"/>
      <c r="BN1" s="289"/>
      <c r="BO1" s="289"/>
      <c r="BP1" s="289"/>
      <c r="BQ1" s="289"/>
      <c r="BR1" s="289"/>
      <c r="BS1" s="289"/>
      <c r="BT1" s="289"/>
      <c r="BU1" s="289"/>
      <c r="BV1" s="289"/>
      <c r="BW1" s="289"/>
      <c r="BX1" s="289"/>
      <c r="BY1" s="289"/>
      <c r="BZ1" s="289"/>
      <c r="CA1" s="289"/>
      <c r="CB1" s="289"/>
      <c r="CC1" s="289"/>
      <c r="CD1" s="289"/>
      <c r="CE1" s="289"/>
      <c r="CF1" s="289"/>
      <c r="CG1" s="289"/>
      <c r="CH1" s="289"/>
      <c r="CI1" s="289"/>
      <c r="CJ1" s="289"/>
      <c r="CK1" s="289"/>
      <c r="CL1" s="289"/>
      <c r="CM1" s="289"/>
      <c r="CN1" s="289"/>
      <c r="CO1" s="289"/>
      <c r="CP1" s="289"/>
      <c r="CQ1" s="289"/>
      <c r="CR1" s="289"/>
      <c r="CS1" s="289"/>
      <c r="CT1" s="289"/>
      <c r="CU1" s="289"/>
      <c r="CV1" s="289"/>
      <c r="CW1" s="289"/>
      <c r="CX1" s="289"/>
      <c r="CY1" s="289"/>
      <c r="CZ1" s="289"/>
      <c r="DA1" s="289"/>
      <c r="DB1" s="289"/>
      <c r="DC1" s="289"/>
      <c r="DD1" s="133"/>
      <c r="DE1" s="133"/>
      <c r="DF1" s="133"/>
      <c r="DH1" s="6">
        <f>COLUMN(DH1)</f>
        <v>112</v>
      </c>
      <c r="DI1" s="6">
        <f t="shared" ref="DI1:DY1" si="0">COLUMN(DI1)</f>
        <v>113</v>
      </c>
      <c r="DJ1" s="6">
        <f t="shared" si="0"/>
        <v>114</v>
      </c>
      <c r="DK1" s="6">
        <f t="shared" si="0"/>
        <v>115</v>
      </c>
      <c r="DL1" s="6">
        <f t="shared" si="0"/>
        <v>116</v>
      </c>
      <c r="DM1" s="6">
        <f t="shared" si="0"/>
        <v>117</v>
      </c>
      <c r="DN1" s="6">
        <f t="shared" si="0"/>
        <v>118</v>
      </c>
      <c r="DO1" s="6">
        <f t="shared" si="0"/>
        <v>119</v>
      </c>
      <c r="DP1" s="6">
        <f t="shared" si="0"/>
        <v>120</v>
      </c>
      <c r="DQ1" s="6">
        <f t="shared" si="0"/>
        <v>121</v>
      </c>
      <c r="DR1" s="6">
        <f t="shared" si="0"/>
        <v>122</v>
      </c>
      <c r="DS1" s="6">
        <f t="shared" si="0"/>
        <v>123</v>
      </c>
      <c r="DT1" s="6">
        <f t="shared" si="0"/>
        <v>124</v>
      </c>
      <c r="DU1" s="6">
        <f t="shared" si="0"/>
        <v>125</v>
      </c>
      <c r="DV1" s="6">
        <f t="shared" si="0"/>
        <v>126</v>
      </c>
      <c r="DW1" s="6">
        <f t="shared" si="0"/>
        <v>127</v>
      </c>
      <c r="DX1" s="6">
        <f t="shared" si="0"/>
        <v>128</v>
      </c>
      <c r="DY1" s="6">
        <f t="shared" si="0"/>
        <v>129</v>
      </c>
    </row>
    <row r="2" spans="1:129" s="84" customFormat="1" ht="22.5" customHeight="1" x14ac:dyDescent="0.3">
      <c r="A2" s="289" t="s">
        <v>679</v>
      </c>
      <c r="B2" s="289"/>
      <c r="C2" s="289"/>
      <c r="D2" s="289"/>
      <c r="E2" s="289"/>
      <c r="F2" s="289"/>
      <c r="G2" s="289"/>
      <c r="H2" s="289"/>
      <c r="I2" s="289"/>
      <c r="J2" s="289"/>
      <c r="K2" s="289"/>
      <c r="L2" s="289"/>
      <c r="M2" s="289"/>
      <c r="N2" s="289"/>
      <c r="O2" s="289"/>
      <c r="P2" s="289"/>
      <c r="Q2" s="289"/>
      <c r="R2" s="289"/>
      <c r="S2" s="289"/>
      <c r="T2" s="289"/>
      <c r="U2" s="289"/>
      <c r="V2" s="289"/>
      <c r="W2" s="289"/>
      <c r="X2" s="289"/>
      <c r="Y2" s="289"/>
      <c r="Z2" s="289"/>
      <c r="AA2" s="289"/>
      <c r="AB2" s="289"/>
      <c r="AC2" s="289"/>
      <c r="AD2" s="289"/>
      <c r="AE2" s="289"/>
      <c r="AF2" s="289"/>
      <c r="AG2" s="289"/>
      <c r="AH2" s="289"/>
      <c r="AI2" s="289"/>
      <c r="AJ2" s="289"/>
      <c r="AK2" s="289"/>
      <c r="AL2" s="289"/>
      <c r="AM2" s="289"/>
      <c r="AN2" s="289"/>
      <c r="AO2" s="289"/>
      <c r="AP2" s="289"/>
      <c r="AQ2" s="289"/>
      <c r="AR2" s="289"/>
      <c r="AS2" s="289"/>
      <c r="AT2" s="289"/>
      <c r="AU2" s="289"/>
      <c r="AV2" s="289"/>
      <c r="AW2" s="289"/>
      <c r="AX2" s="289"/>
      <c r="AY2" s="289"/>
      <c r="AZ2" s="289"/>
      <c r="BA2" s="289"/>
      <c r="BB2" s="289"/>
      <c r="BC2" s="289"/>
      <c r="BD2" s="289"/>
      <c r="BE2" s="289"/>
      <c r="BF2" s="289"/>
      <c r="BG2" s="289"/>
      <c r="BH2" s="289"/>
      <c r="BI2" s="289"/>
      <c r="BJ2" s="289"/>
      <c r="BK2" s="289"/>
      <c r="BL2" s="289"/>
      <c r="BM2" s="289"/>
      <c r="BN2" s="289"/>
      <c r="BO2" s="289"/>
      <c r="BP2" s="289"/>
      <c r="BQ2" s="289"/>
      <c r="BR2" s="289"/>
      <c r="BS2" s="289"/>
      <c r="BT2" s="289"/>
      <c r="BU2" s="289"/>
      <c r="BV2" s="289"/>
      <c r="BW2" s="289"/>
      <c r="BX2" s="289"/>
      <c r="BY2" s="289"/>
      <c r="BZ2" s="289"/>
      <c r="CA2" s="289"/>
      <c r="CB2" s="289"/>
      <c r="CC2" s="289"/>
      <c r="CD2" s="289"/>
      <c r="CE2" s="289"/>
      <c r="CF2" s="289"/>
      <c r="CG2" s="289"/>
      <c r="CH2" s="289"/>
      <c r="CI2" s="289"/>
      <c r="CJ2" s="289"/>
      <c r="CK2" s="289"/>
      <c r="CL2" s="289"/>
      <c r="CM2" s="289"/>
      <c r="CN2" s="289"/>
      <c r="CO2" s="289"/>
      <c r="CP2" s="289"/>
      <c r="CQ2" s="289"/>
      <c r="CR2" s="289"/>
      <c r="CS2" s="289"/>
      <c r="CT2" s="289"/>
      <c r="CU2" s="289"/>
      <c r="CV2" s="289"/>
      <c r="CW2" s="289"/>
      <c r="CX2" s="289"/>
      <c r="CY2" s="289"/>
      <c r="CZ2" s="289"/>
      <c r="DA2" s="289"/>
      <c r="DB2" s="289"/>
      <c r="DC2" s="289"/>
      <c r="DD2" s="133"/>
      <c r="DE2" s="133"/>
      <c r="DF2" s="133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</row>
    <row r="3" spans="1:129" s="84" customFormat="1" ht="20.25" customHeight="1" x14ac:dyDescent="0.3">
      <c r="A3" s="289" t="str">
        <f>CONCATENATE("ชั้น",'01.ข้อมูลเบื้องต้น'!J2)</f>
        <v>ชั้น</v>
      </c>
      <c r="B3" s="289"/>
      <c r="C3" s="289"/>
      <c r="D3" s="289"/>
      <c r="E3" s="289"/>
      <c r="F3" s="289"/>
      <c r="G3" s="289"/>
      <c r="H3" s="289"/>
      <c r="I3" s="289"/>
      <c r="J3" s="289"/>
      <c r="K3" s="289"/>
      <c r="L3" s="289"/>
      <c r="M3" s="289"/>
      <c r="N3" s="289"/>
      <c r="O3" s="289"/>
      <c r="P3" s="289"/>
      <c r="Q3" s="289"/>
      <c r="R3" s="289"/>
      <c r="S3" s="289"/>
      <c r="T3" s="289"/>
      <c r="U3" s="289"/>
      <c r="V3" s="289"/>
      <c r="W3" s="289"/>
      <c r="X3" s="289"/>
      <c r="Y3" s="289"/>
      <c r="Z3" s="289"/>
      <c r="AA3" s="289"/>
      <c r="AB3" s="289"/>
      <c r="AC3" s="289"/>
      <c r="AD3" s="289"/>
      <c r="AE3" s="289"/>
      <c r="AF3" s="289"/>
      <c r="AG3" s="289"/>
      <c r="AH3" s="289"/>
      <c r="AI3" s="289"/>
      <c r="AJ3" s="289"/>
      <c r="AK3" s="289"/>
      <c r="AL3" s="289"/>
      <c r="AM3" s="289"/>
      <c r="AN3" s="289"/>
      <c r="AO3" s="289"/>
      <c r="AP3" s="289"/>
      <c r="AQ3" s="289"/>
      <c r="AR3" s="289"/>
      <c r="AS3" s="289"/>
      <c r="AT3" s="289"/>
      <c r="AU3" s="289"/>
      <c r="AV3" s="289"/>
      <c r="AW3" s="289"/>
      <c r="AX3" s="289"/>
      <c r="AY3" s="289"/>
      <c r="AZ3" s="289"/>
      <c r="BA3" s="289"/>
      <c r="BB3" s="289"/>
      <c r="BC3" s="289"/>
      <c r="BD3" s="289"/>
      <c r="BE3" s="289"/>
      <c r="BF3" s="289"/>
      <c r="BG3" s="289"/>
      <c r="BH3" s="289"/>
      <c r="BI3" s="289"/>
      <c r="BJ3" s="289"/>
      <c r="BK3" s="289"/>
      <c r="BL3" s="289"/>
      <c r="BM3" s="289"/>
      <c r="BN3" s="289"/>
      <c r="BO3" s="289"/>
      <c r="BP3" s="289"/>
      <c r="BQ3" s="289"/>
      <c r="BR3" s="289"/>
      <c r="BS3" s="289"/>
      <c r="BT3" s="289"/>
      <c r="BU3" s="289"/>
      <c r="BV3" s="289"/>
      <c r="BW3" s="289"/>
      <c r="BX3" s="289"/>
      <c r="BY3" s="289"/>
      <c r="BZ3" s="289"/>
      <c r="CA3" s="289"/>
      <c r="CB3" s="289"/>
      <c r="CC3" s="289"/>
      <c r="CD3" s="289"/>
      <c r="CE3" s="289"/>
      <c r="CF3" s="289"/>
      <c r="CG3" s="289"/>
      <c r="CH3" s="289"/>
      <c r="CI3" s="289"/>
      <c r="CJ3" s="289"/>
      <c r="CK3" s="289"/>
      <c r="CL3" s="289"/>
      <c r="CM3" s="289"/>
      <c r="CN3" s="289"/>
      <c r="CO3" s="289"/>
      <c r="CP3" s="289"/>
      <c r="CQ3" s="289"/>
      <c r="CR3" s="289"/>
      <c r="CS3" s="289"/>
      <c r="CT3" s="289"/>
      <c r="CU3" s="289"/>
      <c r="CV3" s="289"/>
      <c r="CW3" s="289"/>
      <c r="CX3" s="289"/>
      <c r="CY3" s="289"/>
      <c r="CZ3" s="289"/>
      <c r="DA3" s="289"/>
      <c r="DB3" s="289"/>
      <c r="DC3" s="289"/>
      <c r="DD3" s="133"/>
      <c r="DE3" s="133"/>
      <c r="DF3" s="133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</row>
    <row r="4" spans="1:129" s="84" customFormat="1" ht="22.5" hidden="1" customHeight="1" x14ac:dyDescent="0.3">
      <c r="A4" s="133"/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33"/>
      <c r="AI4" s="133"/>
      <c r="AJ4" s="133"/>
      <c r="AK4" s="133"/>
      <c r="AL4" s="133"/>
      <c r="AM4" s="133"/>
      <c r="AN4" s="133"/>
      <c r="AO4" s="133"/>
      <c r="AP4" s="133"/>
      <c r="AQ4" s="133"/>
      <c r="AR4" s="133"/>
      <c r="AS4" s="133"/>
      <c r="AT4" s="133"/>
      <c r="AU4" s="133"/>
      <c r="AV4" s="133"/>
      <c r="AW4" s="133"/>
      <c r="AX4" s="133"/>
      <c r="AY4" s="133"/>
      <c r="AZ4" s="133"/>
      <c r="BA4" s="133"/>
      <c r="BB4" s="133"/>
      <c r="BC4" s="133"/>
      <c r="BD4" s="133"/>
      <c r="BE4" s="133"/>
      <c r="BF4" s="133"/>
      <c r="BG4" s="133"/>
      <c r="BH4" s="133"/>
      <c r="BI4" s="133"/>
      <c r="BJ4" s="133"/>
      <c r="BK4" s="133"/>
      <c r="BL4" s="133"/>
      <c r="BM4" s="133"/>
      <c r="BN4" s="133"/>
      <c r="BO4" s="133"/>
      <c r="BP4" s="133"/>
      <c r="BQ4" s="133"/>
      <c r="BR4" s="133"/>
      <c r="BS4" s="133"/>
      <c r="BT4" s="133"/>
      <c r="BU4" s="133"/>
      <c r="BV4" s="133"/>
      <c r="BW4" s="133"/>
      <c r="BX4" s="133"/>
      <c r="BY4" s="133"/>
      <c r="BZ4" s="133"/>
      <c r="CA4" s="133"/>
      <c r="CB4" s="133"/>
      <c r="CC4" s="133"/>
      <c r="CD4" s="133"/>
      <c r="CE4" s="133"/>
      <c r="CF4" s="133"/>
      <c r="CG4" s="133"/>
      <c r="CH4" s="133"/>
      <c r="CI4" s="133"/>
      <c r="CJ4" s="133"/>
      <c r="CK4" s="133"/>
      <c r="CL4" s="133"/>
      <c r="CM4" s="133"/>
      <c r="CN4" s="133"/>
      <c r="CO4" s="133"/>
      <c r="CP4" s="133"/>
      <c r="CQ4" s="133"/>
      <c r="CR4" s="133"/>
      <c r="CS4" s="133"/>
      <c r="CT4" s="133"/>
      <c r="CU4" s="133"/>
      <c r="CV4" s="133"/>
      <c r="CW4" s="133"/>
      <c r="CX4" s="133"/>
      <c r="CY4" s="133"/>
      <c r="CZ4" s="133"/>
      <c r="DA4" s="133"/>
      <c r="DB4" s="133"/>
      <c r="DC4" s="133"/>
      <c r="DD4" s="133"/>
      <c r="DE4" s="133"/>
      <c r="DF4" s="133"/>
      <c r="DH4" s="789" t="s">
        <v>3</v>
      </c>
      <c r="DI4" s="790"/>
      <c r="DJ4" s="790"/>
      <c r="DK4" s="790"/>
      <c r="DL4" s="790"/>
      <c r="DM4" s="790"/>
      <c r="DN4" s="790"/>
      <c r="DO4" s="790"/>
      <c r="DP4" s="790"/>
      <c r="DQ4" s="790"/>
      <c r="DR4" s="790"/>
      <c r="DS4" s="790"/>
      <c r="DT4" s="790"/>
      <c r="DU4" s="790"/>
      <c r="DV4" s="790"/>
      <c r="DW4" s="790"/>
      <c r="DX4" s="790"/>
      <c r="DY4" s="791"/>
    </row>
    <row r="5" spans="1:129" s="84" customFormat="1" ht="18" customHeight="1" x14ac:dyDescent="0.3">
      <c r="A5" s="133"/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  <c r="Q5" s="133"/>
      <c r="R5" s="133"/>
      <c r="S5" s="133"/>
      <c r="T5" s="133"/>
      <c r="U5" s="133"/>
      <c r="V5" s="133"/>
      <c r="W5" s="133"/>
      <c r="X5" s="133"/>
      <c r="Y5" s="133"/>
      <c r="Z5" s="133"/>
      <c r="AA5" s="133"/>
      <c r="AB5" s="133"/>
      <c r="AC5" s="133"/>
      <c r="AD5" s="133"/>
      <c r="AE5" s="133"/>
      <c r="AF5" s="133"/>
      <c r="AG5" s="133"/>
      <c r="AH5" s="133"/>
      <c r="AI5" s="133"/>
      <c r="AJ5" s="133"/>
      <c r="AK5" s="133"/>
      <c r="AL5" s="133"/>
      <c r="AM5" s="133"/>
      <c r="AN5" s="133"/>
      <c r="AO5" s="133"/>
      <c r="AP5" s="133"/>
      <c r="AQ5" s="133"/>
      <c r="AR5" s="133"/>
      <c r="AS5" s="133"/>
      <c r="AT5" s="133"/>
      <c r="AU5" s="133"/>
      <c r="AV5" s="133"/>
      <c r="AW5" s="133"/>
      <c r="AX5" s="133"/>
      <c r="AY5" s="133"/>
      <c r="AZ5" s="133"/>
      <c r="BA5" s="133"/>
      <c r="BB5" s="133"/>
      <c r="BC5" s="133"/>
      <c r="BD5" s="133"/>
      <c r="BE5" s="133"/>
      <c r="BF5" s="133"/>
      <c r="BG5" s="133"/>
      <c r="BH5" s="133"/>
      <c r="BI5" s="133"/>
      <c r="BJ5" s="133"/>
      <c r="BK5" s="133"/>
      <c r="BL5" s="133"/>
      <c r="BM5" s="133"/>
      <c r="BN5" s="133"/>
      <c r="BO5" s="133"/>
      <c r="BP5" s="133"/>
      <c r="BQ5" s="133"/>
      <c r="BR5" s="133"/>
      <c r="BS5" s="133"/>
      <c r="BT5" s="133"/>
      <c r="BU5" s="133"/>
      <c r="BV5" s="133"/>
      <c r="BW5" s="133"/>
      <c r="BX5" s="133"/>
      <c r="BY5" s="133"/>
      <c r="BZ5" s="133"/>
      <c r="CA5" s="133"/>
      <c r="CB5" s="133"/>
      <c r="CC5" s="133"/>
      <c r="CD5" s="133"/>
      <c r="CE5" s="133"/>
      <c r="CF5" s="133"/>
      <c r="CG5" s="133"/>
      <c r="CH5" s="133"/>
      <c r="CI5" s="133"/>
      <c r="CJ5" s="133"/>
      <c r="CK5" s="133"/>
      <c r="CL5" s="133"/>
      <c r="CM5" s="133"/>
      <c r="CN5" s="133"/>
      <c r="CO5" s="133"/>
      <c r="CP5" s="133"/>
      <c r="CQ5" s="133"/>
      <c r="CR5" s="133"/>
      <c r="CS5" s="133"/>
      <c r="CT5" s="133"/>
      <c r="CU5" s="133"/>
      <c r="CV5" s="133"/>
      <c r="CW5" s="133"/>
      <c r="CX5" s="133"/>
      <c r="CY5" s="133"/>
      <c r="CZ5" s="133"/>
      <c r="DA5" s="133"/>
      <c r="DB5" s="133"/>
      <c r="DC5" s="133"/>
      <c r="DD5" s="133"/>
      <c r="DE5" s="133"/>
      <c r="DF5" s="133"/>
      <c r="DH5" s="798" t="str">
        <f>IF('01.ข้อมูลเบื้องต้น'!C19="","",IF('01.ข้อมูลเบื้องต้น'!F19="SBMLD","SBMLD",'01.ข้อมูลเบื้องต้น'!C19))</f>
        <v/>
      </c>
      <c r="DI5" s="799"/>
      <c r="DJ5" s="800"/>
      <c r="DK5" s="807" t="str">
        <f>IF('01.ข้อมูลเบื้องต้น'!C20="","",IF(DH5="SBMLD","",IF('01.ข้อมูลเบื้องต้น'!F20="SBMLD","SBMLD",'01.ข้อมูลเบื้องต้น'!C20)))</f>
        <v/>
      </c>
      <c r="DL5" s="808"/>
      <c r="DM5" s="809"/>
      <c r="DN5" s="816" t="str">
        <f>IF('01.ข้อมูลเบื้องต้น'!C21="","",IF(DK5="SBMLD","",IF(DK5="","",IF('01.ข้อมูลเบื้องต้น'!F21="SBMLD","SBMLD",'01.ข้อมูลเบื้องต้น'!C21))))</f>
        <v/>
      </c>
      <c r="DO5" s="799"/>
      <c r="DP5" s="800"/>
      <c r="DQ5" s="816" t="str">
        <f>IF('01.ข้อมูลเบื้องต้น'!C22="","",IF(DN5="SBMLD","",IF(DN5="","",IF('01.ข้อมูลเบื้องต้น'!F22="SBMLD","SBMLD",'01.ข้อมูลเบื้องต้น'!C22))))</f>
        <v/>
      </c>
      <c r="DR5" s="799"/>
      <c r="DS5" s="800"/>
      <c r="DT5" s="792" t="str">
        <f>IF('01.ข้อมูลเบื้องต้น'!C23="","",IF(DQ5="SBMLD","",IF(DQ5="","",IF('01.ข้อมูลเบื้องต้น'!F23="SBMLD","SBMLD",'01.ข้อมูลเบื้องต้น'!C23))))</f>
        <v/>
      </c>
      <c r="DU5" s="793"/>
      <c r="DV5" s="819"/>
      <c r="DW5" s="792" t="str">
        <f>IF('01.ข้อมูลเบื้องต้น'!C24="","",IF(DT5="SBMLD","",IF(DT5="","",IF('01.ข้อมูลเบื้องต้น'!F24="SBMLD","SBMLD",'01.ข้อมูลเบื้องต้น'!C24))))</f>
        <v/>
      </c>
      <c r="DX5" s="793"/>
      <c r="DY5" s="793"/>
    </row>
    <row r="6" spans="1:129" ht="18.75" hidden="1" customHeight="1" x14ac:dyDescent="0.35">
      <c r="A6" s="85">
        <f>COLUMN(A6)</f>
        <v>1</v>
      </c>
      <c r="B6" s="85">
        <f t="shared" ref="B6:BM6" si="1">COLUMN(B6)</f>
        <v>2</v>
      </c>
      <c r="C6" s="85">
        <f t="shared" si="1"/>
        <v>3</v>
      </c>
      <c r="D6" s="85">
        <f t="shared" si="1"/>
        <v>4</v>
      </c>
      <c r="E6" s="85">
        <f t="shared" si="1"/>
        <v>5</v>
      </c>
      <c r="F6" s="85">
        <f t="shared" si="1"/>
        <v>6</v>
      </c>
      <c r="G6" s="85">
        <f t="shared" si="1"/>
        <v>7</v>
      </c>
      <c r="H6" s="85">
        <f t="shared" si="1"/>
        <v>8</v>
      </c>
      <c r="I6" s="85">
        <f t="shared" si="1"/>
        <v>9</v>
      </c>
      <c r="J6" s="85">
        <f t="shared" si="1"/>
        <v>10</v>
      </c>
      <c r="K6" s="85">
        <f t="shared" si="1"/>
        <v>11</v>
      </c>
      <c r="L6" s="85">
        <f t="shared" si="1"/>
        <v>12</v>
      </c>
      <c r="M6" s="85">
        <f t="shared" si="1"/>
        <v>13</v>
      </c>
      <c r="N6" s="85">
        <f t="shared" si="1"/>
        <v>14</v>
      </c>
      <c r="O6" s="85">
        <f t="shared" si="1"/>
        <v>15</v>
      </c>
      <c r="P6" s="85">
        <f t="shared" si="1"/>
        <v>16</v>
      </c>
      <c r="Q6" s="85">
        <f t="shared" si="1"/>
        <v>17</v>
      </c>
      <c r="R6" s="85">
        <f t="shared" si="1"/>
        <v>18</v>
      </c>
      <c r="S6" s="85">
        <f t="shared" si="1"/>
        <v>19</v>
      </c>
      <c r="T6" s="85">
        <f t="shared" si="1"/>
        <v>20</v>
      </c>
      <c r="U6" s="85">
        <f t="shared" si="1"/>
        <v>21</v>
      </c>
      <c r="V6" s="85">
        <f t="shared" si="1"/>
        <v>22</v>
      </c>
      <c r="W6" s="85">
        <f t="shared" si="1"/>
        <v>23</v>
      </c>
      <c r="X6" s="85">
        <f t="shared" si="1"/>
        <v>24</v>
      </c>
      <c r="Y6" s="85">
        <f t="shared" si="1"/>
        <v>25</v>
      </c>
      <c r="Z6" s="85">
        <f t="shared" si="1"/>
        <v>26</v>
      </c>
      <c r="AA6" s="85">
        <f t="shared" si="1"/>
        <v>27</v>
      </c>
      <c r="AB6" s="85">
        <f t="shared" si="1"/>
        <v>28</v>
      </c>
      <c r="AC6" s="85">
        <f t="shared" si="1"/>
        <v>29</v>
      </c>
      <c r="AD6" s="85">
        <f t="shared" si="1"/>
        <v>30</v>
      </c>
      <c r="AE6" s="85">
        <f t="shared" si="1"/>
        <v>31</v>
      </c>
      <c r="AF6" s="85">
        <f t="shared" si="1"/>
        <v>32</v>
      </c>
      <c r="AG6" s="85">
        <f t="shared" si="1"/>
        <v>33</v>
      </c>
      <c r="AH6" s="85">
        <f t="shared" si="1"/>
        <v>34</v>
      </c>
      <c r="AI6" s="85">
        <f t="shared" si="1"/>
        <v>35</v>
      </c>
      <c r="AJ6" s="85">
        <f t="shared" si="1"/>
        <v>36</v>
      </c>
      <c r="AK6" s="85">
        <f t="shared" si="1"/>
        <v>37</v>
      </c>
      <c r="AL6" s="85">
        <f t="shared" si="1"/>
        <v>38</v>
      </c>
      <c r="AM6" s="85">
        <f t="shared" si="1"/>
        <v>39</v>
      </c>
      <c r="AN6" s="85">
        <f t="shared" si="1"/>
        <v>40</v>
      </c>
      <c r="AO6" s="85">
        <f t="shared" si="1"/>
        <v>41</v>
      </c>
      <c r="AP6" s="85">
        <f t="shared" si="1"/>
        <v>42</v>
      </c>
      <c r="AQ6" s="85">
        <f t="shared" si="1"/>
        <v>43</v>
      </c>
      <c r="AR6" s="85">
        <f t="shared" si="1"/>
        <v>44</v>
      </c>
      <c r="AS6" s="85">
        <f t="shared" si="1"/>
        <v>45</v>
      </c>
      <c r="AT6" s="85">
        <f t="shared" si="1"/>
        <v>46</v>
      </c>
      <c r="AU6" s="85">
        <f t="shared" si="1"/>
        <v>47</v>
      </c>
      <c r="AV6" s="85">
        <f t="shared" si="1"/>
        <v>48</v>
      </c>
      <c r="AW6" s="85">
        <f t="shared" si="1"/>
        <v>49</v>
      </c>
      <c r="AX6" s="85">
        <f t="shared" si="1"/>
        <v>50</v>
      </c>
      <c r="AY6" s="85">
        <f t="shared" si="1"/>
        <v>51</v>
      </c>
      <c r="AZ6" s="85">
        <f t="shared" si="1"/>
        <v>52</v>
      </c>
      <c r="BA6" s="85">
        <f t="shared" si="1"/>
        <v>53</v>
      </c>
      <c r="BB6" s="85">
        <f t="shared" si="1"/>
        <v>54</v>
      </c>
      <c r="BC6" s="85">
        <f t="shared" si="1"/>
        <v>55</v>
      </c>
      <c r="BD6" s="85">
        <f t="shared" si="1"/>
        <v>56</v>
      </c>
      <c r="BE6" s="85">
        <f t="shared" si="1"/>
        <v>57</v>
      </c>
      <c r="BF6" s="85">
        <f t="shared" si="1"/>
        <v>58</v>
      </c>
      <c r="BG6" s="85">
        <f t="shared" si="1"/>
        <v>59</v>
      </c>
      <c r="BH6" s="85">
        <f t="shared" si="1"/>
        <v>60</v>
      </c>
      <c r="BI6" s="85">
        <f t="shared" si="1"/>
        <v>61</v>
      </c>
      <c r="BJ6" s="85">
        <f t="shared" si="1"/>
        <v>62</v>
      </c>
      <c r="BK6" s="85">
        <f t="shared" si="1"/>
        <v>63</v>
      </c>
      <c r="BL6" s="85">
        <f t="shared" si="1"/>
        <v>64</v>
      </c>
      <c r="BM6" s="85">
        <f t="shared" si="1"/>
        <v>65</v>
      </c>
      <c r="BN6" s="85">
        <f t="shared" ref="BN6:DE6" si="2">COLUMN(BN6)</f>
        <v>66</v>
      </c>
      <c r="BO6" s="85">
        <f t="shared" si="2"/>
        <v>67</v>
      </c>
      <c r="BP6" s="85">
        <f t="shared" si="2"/>
        <v>68</v>
      </c>
      <c r="BQ6" s="85">
        <f t="shared" si="2"/>
        <v>69</v>
      </c>
      <c r="BR6" s="85">
        <f t="shared" si="2"/>
        <v>70</v>
      </c>
      <c r="BS6" s="85">
        <f t="shared" si="2"/>
        <v>71</v>
      </c>
      <c r="BT6" s="85">
        <f t="shared" si="2"/>
        <v>72</v>
      </c>
      <c r="BU6" s="85">
        <f t="shared" si="2"/>
        <v>73</v>
      </c>
      <c r="BV6" s="85">
        <f t="shared" si="2"/>
        <v>74</v>
      </c>
      <c r="BW6" s="85">
        <f t="shared" si="2"/>
        <v>75</v>
      </c>
      <c r="BX6" s="85">
        <f t="shared" si="2"/>
        <v>76</v>
      </c>
      <c r="BY6" s="85">
        <f t="shared" si="2"/>
        <v>77</v>
      </c>
      <c r="BZ6" s="85">
        <f t="shared" si="2"/>
        <v>78</v>
      </c>
      <c r="CA6" s="85">
        <f t="shared" si="2"/>
        <v>79</v>
      </c>
      <c r="CB6" s="85">
        <f t="shared" si="2"/>
        <v>80</v>
      </c>
      <c r="CC6" s="85">
        <f t="shared" si="2"/>
        <v>81</v>
      </c>
      <c r="CD6" s="85">
        <f t="shared" si="2"/>
        <v>82</v>
      </c>
      <c r="CE6" s="85">
        <f t="shared" si="2"/>
        <v>83</v>
      </c>
      <c r="CF6" s="85">
        <f t="shared" si="2"/>
        <v>84</v>
      </c>
      <c r="CG6" s="85">
        <f t="shared" si="2"/>
        <v>85</v>
      </c>
      <c r="CH6" s="85">
        <f t="shared" si="2"/>
        <v>86</v>
      </c>
      <c r="CI6" s="85">
        <f t="shared" si="2"/>
        <v>87</v>
      </c>
      <c r="CJ6" s="85">
        <f t="shared" si="2"/>
        <v>88</v>
      </c>
      <c r="CK6" s="85">
        <f t="shared" si="2"/>
        <v>89</v>
      </c>
      <c r="CL6" s="85">
        <f t="shared" si="2"/>
        <v>90</v>
      </c>
      <c r="CM6" s="85">
        <f t="shared" si="2"/>
        <v>91</v>
      </c>
      <c r="CN6" s="85">
        <f t="shared" si="2"/>
        <v>92</v>
      </c>
      <c r="CO6" s="85">
        <f t="shared" si="2"/>
        <v>93</v>
      </c>
      <c r="CP6" s="85">
        <f t="shared" si="2"/>
        <v>94</v>
      </c>
      <c r="CQ6" s="85">
        <f t="shared" si="2"/>
        <v>95</v>
      </c>
      <c r="CR6" s="85">
        <f t="shared" si="2"/>
        <v>96</v>
      </c>
      <c r="CS6" s="85">
        <f t="shared" si="2"/>
        <v>97</v>
      </c>
      <c r="CT6" s="85">
        <f t="shared" si="2"/>
        <v>98</v>
      </c>
      <c r="CU6" s="85">
        <f t="shared" si="2"/>
        <v>99</v>
      </c>
      <c r="CV6" s="85">
        <f t="shared" si="2"/>
        <v>100</v>
      </c>
      <c r="CW6" s="85">
        <f t="shared" si="2"/>
        <v>101</v>
      </c>
      <c r="CX6" s="85">
        <f t="shared" si="2"/>
        <v>102</v>
      </c>
      <c r="CY6" s="85">
        <f t="shared" si="2"/>
        <v>103</v>
      </c>
      <c r="CZ6" s="85">
        <f t="shared" si="2"/>
        <v>104</v>
      </c>
      <c r="DA6" s="85">
        <f t="shared" si="2"/>
        <v>105</v>
      </c>
      <c r="DB6" s="85">
        <f t="shared" si="2"/>
        <v>106</v>
      </c>
      <c r="DC6" s="85">
        <f t="shared" si="2"/>
        <v>107</v>
      </c>
      <c r="DD6" s="87">
        <f t="shared" si="2"/>
        <v>108</v>
      </c>
      <c r="DE6" s="87">
        <f t="shared" si="2"/>
        <v>109</v>
      </c>
      <c r="DH6" s="801"/>
      <c r="DI6" s="802"/>
      <c r="DJ6" s="803"/>
      <c r="DK6" s="810"/>
      <c r="DL6" s="811"/>
      <c r="DM6" s="812"/>
      <c r="DN6" s="817"/>
      <c r="DO6" s="802"/>
      <c r="DP6" s="803"/>
      <c r="DQ6" s="817"/>
      <c r="DR6" s="802"/>
      <c r="DS6" s="803"/>
      <c r="DT6" s="794"/>
      <c r="DU6" s="795"/>
      <c r="DV6" s="820"/>
      <c r="DW6" s="794"/>
      <c r="DX6" s="795"/>
      <c r="DY6" s="795"/>
    </row>
    <row r="7" spans="1:129" s="87" customFormat="1" ht="18" customHeight="1" x14ac:dyDescent="0.35">
      <c r="A7" s="784" t="s">
        <v>0</v>
      </c>
      <c r="B7" s="784" t="s">
        <v>466</v>
      </c>
      <c r="C7" s="784" t="s">
        <v>21</v>
      </c>
      <c r="D7" s="784" t="s">
        <v>1</v>
      </c>
      <c r="E7" s="784" t="s">
        <v>14</v>
      </c>
      <c r="F7" s="784" t="s">
        <v>7</v>
      </c>
      <c r="G7" s="784" t="s">
        <v>16</v>
      </c>
      <c r="H7" s="784" t="s">
        <v>162</v>
      </c>
      <c r="I7" s="784" t="s">
        <v>36</v>
      </c>
      <c r="J7" s="786" t="s">
        <v>72</v>
      </c>
      <c r="K7" s="786"/>
      <c r="L7" s="784" t="s">
        <v>16</v>
      </c>
      <c r="M7" s="784" t="s">
        <v>162</v>
      </c>
      <c r="N7" s="784" t="s">
        <v>36</v>
      </c>
      <c r="O7" s="786" t="s">
        <v>72</v>
      </c>
      <c r="P7" s="786"/>
      <c r="Q7" s="784" t="s">
        <v>16</v>
      </c>
      <c r="R7" s="784" t="s">
        <v>162</v>
      </c>
      <c r="S7" s="784" t="s">
        <v>36</v>
      </c>
      <c r="T7" s="786" t="s">
        <v>72</v>
      </c>
      <c r="U7" s="786"/>
      <c r="V7" s="784" t="s">
        <v>16</v>
      </c>
      <c r="W7" s="784" t="s">
        <v>162</v>
      </c>
      <c r="X7" s="784" t="s">
        <v>36</v>
      </c>
      <c r="Y7" s="786" t="s">
        <v>72</v>
      </c>
      <c r="Z7" s="786"/>
      <c r="AA7" s="784" t="s">
        <v>16</v>
      </c>
      <c r="AB7" s="784" t="s">
        <v>162</v>
      </c>
      <c r="AC7" s="784" t="s">
        <v>36</v>
      </c>
      <c r="AD7" s="786" t="s">
        <v>72</v>
      </c>
      <c r="AE7" s="786"/>
      <c r="AF7" s="784" t="s">
        <v>16</v>
      </c>
      <c r="AG7" s="784" t="s">
        <v>162</v>
      </c>
      <c r="AH7" s="784" t="s">
        <v>36</v>
      </c>
      <c r="AI7" s="786" t="s">
        <v>72</v>
      </c>
      <c r="AJ7" s="786"/>
      <c r="AK7" s="784" t="s">
        <v>16</v>
      </c>
      <c r="AL7" s="784" t="s">
        <v>162</v>
      </c>
      <c r="AM7" s="784" t="s">
        <v>36</v>
      </c>
      <c r="AN7" s="786" t="s">
        <v>72</v>
      </c>
      <c r="AO7" s="786"/>
      <c r="AP7" s="784" t="s">
        <v>16</v>
      </c>
      <c r="AQ7" s="784" t="s">
        <v>162</v>
      </c>
      <c r="AR7" s="784" t="s">
        <v>36</v>
      </c>
      <c r="AS7" s="786" t="s">
        <v>72</v>
      </c>
      <c r="AT7" s="786"/>
      <c r="AU7" s="784" t="s">
        <v>16</v>
      </c>
      <c r="AV7" s="784" t="s">
        <v>162</v>
      </c>
      <c r="AW7" s="784" t="s">
        <v>36</v>
      </c>
      <c r="AX7" s="786" t="s">
        <v>72</v>
      </c>
      <c r="AY7" s="786"/>
      <c r="AZ7" s="784" t="s">
        <v>16</v>
      </c>
      <c r="BA7" s="784" t="s">
        <v>162</v>
      </c>
      <c r="BB7" s="784" t="s">
        <v>36</v>
      </c>
      <c r="BC7" s="786" t="s">
        <v>72</v>
      </c>
      <c r="BD7" s="786"/>
      <c r="BE7" s="784" t="s">
        <v>16</v>
      </c>
      <c r="BF7" s="784" t="s">
        <v>162</v>
      </c>
      <c r="BG7" s="784" t="s">
        <v>36</v>
      </c>
      <c r="BH7" s="786" t="s">
        <v>72</v>
      </c>
      <c r="BI7" s="786"/>
      <c r="BJ7" s="784" t="s">
        <v>16</v>
      </c>
      <c r="BK7" s="784" t="s">
        <v>162</v>
      </c>
      <c r="BL7" s="784" t="s">
        <v>36</v>
      </c>
      <c r="BM7" s="786" t="s">
        <v>72</v>
      </c>
      <c r="BN7" s="786"/>
      <c r="BO7" s="784" t="s">
        <v>16</v>
      </c>
      <c r="BP7" s="784" t="s">
        <v>162</v>
      </c>
      <c r="BQ7" s="784" t="s">
        <v>36</v>
      </c>
      <c r="BR7" s="786" t="s">
        <v>72</v>
      </c>
      <c r="BS7" s="786"/>
      <c r="BT7" s="784" t="s">
        <v>16</v>
      </c>
      <c r="BU7" s="784" t="s">
        <v>162</v>
      </c>
      <c r="BV7" s="784" t="s">
        <v>36</v>
      </c>
      <c r="BW7" s="786" t="s">
        <v>72</v>
      </c>
      <c r="BX7" s="786"/>
      <c r="BY7" s="784" t="s">
        <v>16</v>
      </c>
      <c r="BZ7" s="784" t="s">
        <v>162</v>
      </c>
      <c r="CA7" s="784" t="s">
        <v>36</v>
      </c>
      <c r="CB7" s="786" t="s">
        <v>72</v>
      </c>
      <c r="CC7" s="786"/>
      <c r="CD7" s="784" t="s">
        <v>16</v>
      </c>
      <c r="CE7" s="784" t="s">
        <v>162</v>
      </c>
      <c r="CF7" s="784" t="s">
        <v>36</v>
      </c>
      <c r="CG7" s="786" t="s">
        <v>72</v>
      </c>
      <c r="CH7" s="786"/>
      <c r="CI7" s="784" t="s">
        <v>16</v>
      </c>
      <c r="CJ7" s="784" t="s">
        <v>162</v>
      </c>
      <c r="CK7" s="784" t="s">
        <v>36</v>
      </c>
      <c r="CL7" s="786" t="s">
        <v>72</v>
      </c>
      <c r="CM7" s="786"/>
      <c r="CN7" s="784" t="s">
        <v>16</v>
      </c>
      <c r="CO7" s="784" t="s">
        <v>162</v>
      </c>
      <c r="CP7" s="784" t="s">
        <v>36</v>
      </c>
      <c r="CQ7" s="786" t="s">
        <v>72</v>
      </c>
      <c r="CR7" s="786"/>
      <c r="CS7" s="784" t="s">
        <v>16</v>
      </c>
      <c r="CT7" s="784" t="s">
        <v>162</v>
      </c>
      <c r="CU7" s="784" t="s">
        <v>36</v>
      </c>
      <c r="CV7" s="786" t="s">
        <v>72</v>
      </c>
      <c r="CW7" s="786"/>
      <c r="CX7" s="784" t="s">
        <v>16</v>
      </c>
      <c r="CY7" s="784" t="s">
        <v>162</v>
      </c>
      <c r="CZ7" s="784" t="s">
        <v>36</v>
      </c>
      <c r="DA7" s="786" t="s">
        <v>72</v>
      </c>
      <c r="DB7" s="786"/>
      <c r="DC7" s="294" t="s">
        <v>62</v>
      </c>
      <c r="DD7" s="785" t="s">
        <v>48</v>
      </c>
      <c r="DE7" s="785" t="s">
        <v>4</v>
      </c>
      <c r="DF7" s="311" t="s">
        <v>467</v>
      </c>
      <c r="DH7" s="804"/>
      <c r="DI7" s="805"/>
      <c r="DJ7" s="806"/>
      <c r="DK7" s="813"/>
      <c r="DL7" s="814"/>
      <c r="DM7" s="815"/>
      <c r="DN7" s="818"/>
      <c r="DO7" s="805"/>
      <c r="DP7" s="806"/>
      <c r="DQ7" s="818"/>
      <c r="DR7" s="805"/>
      <c r="DS7" s="806"/>
      <c r="DT7" s="796"/>
      <c r="DU7" s="797"/>
      <c r="DV7" s="821"/>
      <c r="DW7" s="796"/>
      <c r="DX7" s="797"/>
      <c r="DY7" s="797"/>
    </row>
    <row r="8" spans="1:129" s="95" customFormat="1" ht="16.5" customHeight="1" thickBot="1" x14ac:dyDescent="0.3">
      <c r="A8" s="784"/>
      <c r="B8" s="784"/>
      <c r="C8" s="784"/>
      <c r="D8" s="784"/>
      <c r="E8" s="784"/>
      <c r="F8" s="784"/>
      <c r="G8" s="784"/>
      <c r="H8" s="784"/>
      <c r="I8" s="784"/>
      <c r="J8" s="316" t="str">
        <f>IF(G9="","",100)</f>
        <v/>
      </c>
      <c r="K8" s="290" t="s">
        <v>82</v>
      </c>
      <c r="L8" s="784"/>
      <c r="M8" s="784"/>
      <c r="N8" s="784"/>
      <c r="O8" s="316" t="str">
        <f>IF(L9="","",100)</f>
        <v/>
      </c>
      <c r="P8" s="290" t="s">
        <v>82</v>
      </c>
      <c r="Q8" s="784"/>
      <c r="R8" s="784"/>
      <c r="S8" s="784"/>
      <c r="T8" s="316" t="str">
        <f>IF(Q9="","",100)</f>
        <v/>
      </c>
      <c r="U8" s="290" t="s">
        <v>82</v>
      </c>
      <c r="V8" s="784"/>
      <c r="W8" s="784"/>
      <c r="X8" s="784"/>
      <c r="Y8" s="316" t="str">
        <f>IF(V9="","",100)</f>
        <v/>
      </c>
      <c r="Z8" s="290" t="s">
        <v>82</v>
      </c>
      <c r="AA8" s="784"/>
      <c r="AB8" s="784"/>
      <c r="AC8" s="784"/>
      <c r="AD8" s="316" t="str">
        <f>IF(AA9="","",100)</f>
        <v/>
      </c>
      <c r="AE8" s="290" t="s">
        <v>82</v>
      </c>
      <c r="AF8" s="784"/>
      <c r="AG8" s="784"/>
      <c r="AH8" s="784"/>
      <c r="AI8" s="316" t="str">
        <f>IF(AF9="","",100)</f>
        <v/>
      </c>
      <c r="AJ8" s="290" t="s">
        <v>82</v>
      </c>
      <c r="AK8" s="784"/>
      <c r="AL8" s="784"/>
      <c r="AM8" s="784"/>
      <c r="AN8" s="316" t="str">
        <f>IF(AK9="","",100)</f>
        <v/>
      </c>
      <c r="AO8" s="290" t="s">
        <v>82</v>
      </c>
      <c r="AP8" s="784"/>
      <c r="AQ8" s="784"/>
      <c r="AR8" s="784"/>
      <c r="AS8" s="316" t="str">
        <f>IF(AP9="","",100)</f>
        <v/>
      </c>
      <c r="AT8" s="290" t="s">
        <v>82</v>
      </c>
      <c r="AU8" s="784"/>
      <c r="AV8" s="784"/>
      <c r="AW8" s="784"/>
      <c r="AX8" s="316" t="str">
        <f>IF(AU9="","",100)</f>
        <v/>
      </c>
      <c r="AY8" s="290" t="s">
        <v>82</v>
      </c>
      <c r="AZ8" s="784"/>
      <c r="BA8" s="784"/>
      <c r="BB8" s="784"/>
      <c r="BC8" s="316" t="str">
        <f>IF(AZ9="","",100)</f>
        <v/>
      </c>
      <c r="BD8" s="290" t="s">
        <v>82</v>
      </c>
      <c r="BE8" s="784"/>
      <c r="BF8" s="784"/>
      <c r="BG8" s="784"/>
      <c r="BH8" s="316" t="str">
        <f>IF(BE9="","",100)</f>
        <v/>
      </c>
      <c r="BI8" s="290" t="s">
        <v>82</v>
      </c>
      <c r="BJ8" s="784"/>
      <c r="BK8" s="784"/>
      <c r="BL8" s="784"/>
      <c r="BM8" s="316" t="str">
        <f>IF(BJ9="","",100)</f>
        <v/>
      </c>
      <c r="BN8" s="290" t="s">
        <v>82</v>
      </c>
      <c r="BO8" s="784"/>
      <c r="BP8" s="784"/>
      <c r="BQ8" s="784"/>
      <c r="BR8" s="316" t="str">
        <f>IF(BO9="","",100)</f>
        <v/>
      </c>
      <c r="BS8" s="290" t="s">
        <v>82</v>
      </c>
      <c r="BT8" s="784"/>
      <c r="BU8" s="784"/>
      <c r="BV8" s="784"/>
      <c r="BW8" s="316" t="str">
        <f>IF(BT9="","",100)</f>
        <v/>
      </c>
      <c r="BX8" s="290" t="s">
        <v>82</v>
      </c>
      <c r="BY8" s="784"/>
      <c r="BZ8" s="784"/>
      <c r="CA8" s="784"/>
      <c r="CB8" s="316" t="str">
        <f>IF(BY9="","",100)</f>
        <v/>
      </c>
      <c r="CC8" s="290" t="s">
        <v>82</v>
      </c>
      <c r="CD8" s="784"/>
      <c r="CE8" s="784"/>
      <c r="CF8" s="784"/>
      <c r="CG8" s="316" t="str">
        <f>IF(CD9="","",100)</f>
        <v/>
      </c>
      <c r="CH8" s="290" t="s">
        <v>82</v>
      </c>
      <c r="CI8" s="784"/>
      <c r="CJ8" s="784"/>
      <c r="CK8" s="784"/>
      <c r="CL8" s="316" t="str">
        <f>IF(CI9="","",100)</f>
        <v/>
      </c>
      <c r="CM8" s="290" t="s">
        <v>82</v>
      </c>
      <c r="CN8" s="784"/>
      <c r="CO8" s="784"/>
      <c r="CP8" s="784"/>
      <c r="CQ8" s="316" t="str">
        <f>IF(CN9="","",100)</f>
        <v/>
      </c>
      <c r="CR8" s="290" t="s">
        <v>82</v>
      </c>
      <c r="CS8" s="784"/>
      <c r="CT8" s="784"/>
      <c r="CU8" s="784"/>
      <c r="CV8" s="316" t="str">
        <f>IF(CS9="","",100)</f>
        <v/>
      </c>
      <c r="CW8" s="290" t="s">
        <v>82</v>
      </c>
      <c r="CX8" s="784"/>
      <c r="CY8" s="784"/>
      <c r="CZ8" s="784"/>
      <c r="DA8" s="316" t="str">
        <f>IF(CX9="","",100)</f>
        <v/>
      </c>
      <c r="DB8" s="290" t="s">
        <v>82</v>
      </c>
      <c r="DC8" s="290" t="str">
        <f>IF(DF8="","",DF8*100)</f>
        <v/>
      </c>
      <c r="DD8" s="785"/>
      <c r="DE8" s="785"/>
      <c r="DF8" s="313" t="str">
        <f>IF(COUNT(DF9:DF53)=0,"",_xlfn.MODE.MULT(DF9:DF53))</f>
        <v/>
      </c>
      <c r="DH8" s="317" t="str">
        <f>IF(COUNT(DH9:DH53)=0,"",100)</f>
        <v/>
      </c>
      <c r="DI8" s="787" t="str">
        <f>IF(DH8=100,"แก้ไข","")</f>
        <v/>
      </c>
      <c r="DJ8" s="788"/>
      <c r="DK8" s="317" t="str">
        <f>IF(COUNT(DK9:DK53)=0,"",100)</f>
        <v/>
      </c>
      <c r="DL8" s="787" t="str">
        <f>IF(DK8=100,"แก้ไข","")</f>
        <v/>
      </c>
      <c r="DM8" s="788"/>
      <c r="DN8" s="317" t="str">
        <f>IF(COUNT(DN9:DN53)=0,"",100)</f>
        <v/>
      </c>
      <c r="DO8" s="787" t="str">
        <f>IF(DN8=100,"แก้ไข","")</f>
        <v/>
      </c>
      <c r="DP8" s="788"/>
      <c r="DQ8" s="317" t="str">
        <f>IF(COUNT(DQ9:DQ53)=0,"",100)</f>
        <v/>
      </c>
      <c r="DR8" s="787" t="str">
        <f>IF(DQ8=100,"แก้ไข","")</f>
        <v/>
      </c>
      <c r="DS8" s="788"/>
      <c r="DT8" s="317" t="str">
        <f>IF(COUNT(DT9:DT53)=0,"",100)</f>
        <v/>
      </c>
      <c r="DU8" s="787" t="str">
        <f>IF(DT8=100,"แก้ไข","")</f>
        <v/>
      </c>
      <c r="DV8" s="788"/>
      <c r="DW8" s="317" t="str">
        <f>IF(COUNT(DW9:DW53)=0,"",100)</f>
        <v/>
      </c>
      <c r="DX8" s="787" t="str">
        <f>IF(DW8=100,"แก้ไข","")</f>
        <v/>
      </c>
      <c r="DY8" s="788"/>
    </row>
    <row r="9" spans="1:129" s="102" customFormat="1" ht="17.25" customHeight="1" x14ac:dyDescent="0.25">
      <c r="A9" s="278">
        <v>1</v>
      </c>
      <c r="B9" s="278" t="str">
        <f>IF('2.ชื่อนักเรียน'!E11="","",CONCATENATE('2.ชื่อนักเรียน'!E11,'2.ชื่อนักเรียน'!F11,'2.ชื่อนักเรียน'!G11,'2.ชื่อนักเรียน'!H11,'2.ชื่อนักเรียน'!I11,'2.ชื่อนักเรียน'!J11,'2.ชื่อนักเรียน'!K11,'2.ชื่อนักเรียน'!L11,'2.ชื่อนักเรียน'!M11,'2.ชื่อนักเรียน'!N11,'2.ชื่อนักเรียน'!O11,'2.ชื่อนักเรียน'!P11,'2.ชื่อนักเรียน'!Q11))</f>
        <v/>
      </c>
      <c r="C9" s="463" t="str">
        <f>IF('2.ชื่อนักเรียน'!B11="","",'2.ชื่อนักเรียน'!B11)</f>
        <v/>
      </c>
      <c r="D9" s="291" t="str">
        <f>IF('2.ชื่อนักเรียน'!C11="","",CONCATENATE(TRIM('2.ชื่อนักเรียน'!C11),"  ",'2.ชื่อนักเรียน'!D11))</f>
        <v/>
      </c>
      <c r="E9" s="292" t="str">
        <f>IF(B9="","",IF('01.ข้อมูลเบื้องต้น'!$J$2="","",'01.ข้อมูลเบื้องต้น'!$J$2))</f>
        <v/>
      </c>
      <c r="F9" s="291" t="str">
        <f>IF(B9="","",IF('01.ข้อมูลเบื้องต้น'!$K$4="","",'01.ข้อมูลเบื้องต้น'!$K$4))</f>
        <v/>
      </c>
      <c r="G9" s="292" t="str">
        <f>IF('01.ข้อมูลเบื้องต้น'!$B$8="","",IF('02.คีย์เทอม1'!$B9="","",'01.ข้อมูลเบื้องต้น'!$B$8))</f>
        <v/>
      </c>
      <c r="H9" s="291" t="str">
        <f>IF('01.ข้อมูลเบื้องต้น'!$C$8="","",IF('02.คีย์เทอม1'!$B9="","",'01.ข้อมูลเบื้องต้น'!$C$8))</f>
        <v/>
      </c>
      <c r="I9" s="292" t="str">
        <f>IF('01.ข้อมูลเบื้องต้น'!$D$8="","",IF('02.คีย์เทอม1'!$B9="","",'01.ข้อมูลเบื้องต้น'!$D$8))</f>
        <v/>
      </c>
      <c r="J9" s="286"/>
      <c r="K9" s="160"/>
      <c r="L9" s="292" t="str">
        <f>IF('01.ข้อมูลเบื้องต้น'!$B$9="","",IF('02.คีย์เทอม1'!$B9="","",'01.ข้อมูลเบื้องต้น'!$B$9))</f>
        <v/>
      </c>
      <c r="M9" s="291" t="str">
        <f>IF('01.ข้อมูลเบื้องต้น'!$C$9="","",IF('02.คีย์เทอม1'!$B9="","",'01.ข้อมูลเบื้องต้น'!$C$9))</f>
        <v/>
      </c>
      <c r="N9" s="292" t="str">
        <f>IF('01.ข้อมูลเบื้องต้น'!$D$9="","",IF('02.คีย์เทอม1'!$B9="","",'01.ข้อมูลเบื้องต้น'!$D$9))</f>
        <v/>
      </c>
      <c r="O9" s="286"/>
      <c r="P9" s="160"/>
      <c r="Q9" s="292" t="str">
        <f>IF('01.ข้อมูลเบื้องต้น'!$B$10="","",IF('02.คีย์เทอม1'!$B9="","",'01.ข้อมูลเบื้องต้น'!$B$10))</f>
        <v/>
      </c>
      <c r="R9" s="291" t="str">
        <f>IF('01.ข้อมูลเบื้องต้น'!$C$10="","",IF('02.คีย์เทอม1'!$B9="","",'01.ข้อมูลเบื้องต้น'!$C$10))</f>
        <v/>
      </c>
      <c r="S9" s="292" t="str">
        <f>IF('01.ข้อมูลเบื้องต้น'!$D$10="","",IF('02.คีย์เทอม1'!$B9="","",'01.ข้อมูลเบื้องต้น'!$D$10))</f>
        <v/>
      </c>
      <c r="T9" s="286"/>
      <c r="U9" s="160"/>
      <c r="V9" s="292" t="str">
        <f>IF('01.ข้อมูลเบื้องต้น'!$B$11="","",IF('02.คีย์เทอม1'!$B9="","",'01.ข้อมูลเบื้องต้น'!$B$11))</f>
        <v/>
      </c>
      <c r="W9" s="291" t="str">
        <f>IF('01.ข้อมูลเบื้องต้น'!$C$11="","",IF('02.คีย์เทอม1'!$B9="","",'01.ข้อมูลเบื้องต้น'!$C$11))</f>
        <v/>
      </c>
      <c r="X9" s="292" t="str">
        <f>IF('01.ข้อมูลเบื้องต้น'!$D$11="","",IF('02.คีย์เทอม1'!$B9="","",'01.ข้อมูลเบื้องต้น'!$D$11))</f>
        <v/>
      </c>
      <c r="Y9" s="286"/>
      <c r="Z9" s="160"/>
      <c r="AA9" s="292" t="str">
        <f>IF('01.ข้อมูลเบื้องต้น'!$B$12="","",IF('02.คีย์เทอม1'!$B9="","",'01.ข้อมูลเบื้องต้น'!$B$12))</f>
        <v/>
      </c>
      <c r="AB9" s="291" t="str">
        <f>IF('01.ข้อมูลเบื้องต้น'!$C$12="","",IF('02.คีย์เทอม1'!$B9="","",'01.ข้อมูลเบื้องต้น'!$C$12))</f>
        <v/>
      </c>
      <c r="AC9" s="292" t="str">
        <f>IF('01.ข้อมูลเบื้องต้น'!$D$12="","",IF('02.คีย์เทอม1'!$B9="","",'01.ข้อมูลเบื้องต้น'!$D$12))</f>
        <v/>
      </c>
      <c r="AD9" s="286"/>
      <c r="AE9" s="160"/>
      <c r="AF9" s="292" t="str">
        <f>IF('01.ข้อมูลเบื้องต้น'!$B$13="","",IF('02.คีย์เทอม1'!$B9="","",'01.ข้อมูลเบื้องต้น'!$B$13))</f>
        <v/>
      </c>
      <c r="AG9" s="291" t="str">
        <f>IF('01.ข้อมูลเบื้องต้น'!$C$13="","",IF('02.คีย์เทอม1'!$B9="","",'01.ข้อมูลเบื้องต้น'!$C$13))</f>
        <v/>
      </c>
      <c r="AH9" s="292" t="str">
        <f>IF('01.ข้อมูลเบื้องต้น'!$D$13="","",IF('02.คีย์เทอม1'!$B9="","",'01.ข้อมูลเบื้องต้น'!$D$13))</f>
        <v/>
      </c>
      <c r="AI9" s="286"/>
      <c r="AJ9" s="160"/>
      <c r="AK9" s="292" t="str">
        <f>IF('01.ข้อมูลเบื้องต้น'!$B$14="","",IF('02.คีย์เทอม1'!$B9="","",'01.ข้อมูลเบื้องต้น'!$B$14))</f>
        <v/>
      </c>
      <c r="AL9" s="291" t="str">
        <f>IF('01.ข้อมูลเบื้องต้น'!$C$14="","",IF('02.คีย์เทอม1'!$B9="","",'01.ข้อมูลเบื้องต้น'!$C$14))</f>
        <v/>
      </c>
      <c r="AM9" s="292" t="str">
        <f>IF('01.ข้อมูลเบื้องต้น'!$D$14="","",IF('02.คีย์เทอม1'!$B9="","",'01.ข้อมูลเบื้องต้น'!$D$14))</f>
        <v/>
      </c>
      <c r="AN9" s="286"/>
      <c r="AO9" s="160"/>
      <c r="AP9" s="292" t="str">
        <f>IF('01.ข้อมูลเบื้องต้น'!$B$15="","",IF('02.คีย์เทอม1'!$B9="","",'01.ข้อมูลเบื้องต้น'!$B$15))</f>
        <v/>
      </c>
      <c r="AQ9" s="291" t="str">
        <f>IF('01.ข้อมูลเบื้องต้น'!$C$15="","",IF('02.คีย์เทอม1'!$B9="","",'01.ข้อมูลเบื้องต้น'!$C$15))</f>
        <v/>
      </c>
      <c r="AR9" s="292" t="str">
        <f>IF('01.ข้อมูลเบื้องต้น'!$D$15="","",IF('02.คีย์เทอม1'!$B9="","",'01.ข้อมูลเบื้องต้น'!$D$15))</f>
        <v/>
      </c>
      <c r="AS9" s="286"/>
      <c r="AT9" s="160"/>
      <c r="AU9" s="292" t="str">
        <f>IF('01.ข้อมูลเบื้องต้น'!$B$16="","",IF('02.คีย์เทอม1'!$B9="","",'01.ข้อมูลเบื้องต้น'!$B$16))</f>
        <v/>
      </c>
      <c r="AV9" s="291" t="str">
        <f>IF('01.ข้อมูลเบื้องต้น'!$C$16="","",IF('02.คีย์เทอม1'!$B9="","",'01.ข้อมูลเบื้องต้น'!$C$16))</f>
        <v/>
      </c>
      <c r="AW9" s="292" t="str">
        <f>IF('01.ข้อมูลเบื้องต้น'!$D$16="","",IF('02.คีย์เทอม1'!$B9="","",'01.ข้อมูลเบื้องต้น'!$D$16))</f>
        <v/>
      </c>
      <c r="AX9" s="286"/>
      <c r="AY9" s="160"/>
      <c r="AZ9" s="292" t="str">
        <f>IF('01.ข้อมูลเบื้องต้น'!$B$17="","",IF('02.คีย์เทอม1'!$B9="","",'01.ข้อมูลเบื้องต้น'!$B$17))</f>
        <v/>
      </c>
      <c r="BA9" s="291" t="str">
        <f>IF('01.ข้อมูลเบื้องต้น'!$C$17="","",IF('02.คีย์เทอม1'!$B9="","",'01.ข้อมูลเบื้องต้น'!$C$17))</f>
        <v/>
      </c>
      <c r="BB9" s="292" t="str">
        <f>IF('01.ข้อมูลเบื้องต้น'!$D$17="","",IF('02.คีย์เทอม1'!$B9="","",'01.ข้อมูลเบื้องต้น'!$D$17))</f>
        <v/>
      </c>
      <c r="BC9" s="286"/>
      <c r="BD9" s="160"/>
      <c r="BE9" s="292" t="str">
        <f>IF('01.ข้อมูลเบื้องต้น'!$B$19="","",IF('02.คีย์เทอม1'!$B9="","",'01.ข้อมูลเบื้องต้น'!$B$19))</f>
        <v/>
      </c>
      <c r="BF9" s="291" t="str">
        <f>IF('01.ข้อมูลเบื้องต้น'!$C$19="","",IF('02.คีย์เทอม1'!$B9="","",'01.ข้อมูลเบื้องต้น'!$C$19))</f>
        <v/>
      </c>
      <c r="BG9" s="292" t="str">
        <f>IF('01.ข้อมูลเบื้องต้น'!$D$19="","",IF('02.คีย์เทอม1'!$B9="","",'01.ข้อมูลเบื้องต้น'!$D$19))</f>
        <v/>
      </c>
      <c r="BH9" s="286"/>
      <c r="BI9" s="160"/>
      <c r="BJ9" s="292" t="str">
        <f>IF('01.ข้อมูลเบื้องต้น'!$B$20="","",IF('02.คีย์เทอม1'!$B9="","",'01.ข้อมูลเบื้องต้น'!$B$20))</f>
        <v/>
      </c>
      <c r="BK9" s="291" t="str">
        <f>IF('01.ข้อมูลเบื้องต้น'!$C$20="","",IF('02.คีย์เทอม1'!$B9="","",'01.ข้อมูลเบื้องต้น'!$C$20))</f>
        <v/>
      </c>
      <c r="BL9" s="292" t="str">
        <f>IF('01.ข้อมูลเบื้องต้น'!$D$20="","",IF('02.คีย์เทอม1'!$B9="","",'01.ข้อมูลเบื้องต้น'!$D$20))</f>
        <v/>
      </c>
      <c r="BM9" s="286"/>
      <c r="BN9" s="160"/>
      <c r="BO9" s="292" t="str">
        <f>IF('01.ข้อมูลเบื้องต้น'!$B$21="","",IF('02.คีย์เทอม1'!$B9="","",'01.ข้อมูลเบื้องต้น'!$B$21))</f>
        <v/>
      </c>
      <c r="BP9" s="291" t="str">
        <f>IF('01.ข้อมูลเบื้องต้น'!$C$21="","",IF('02.คีย์เทอม1'!$B9="","",'01.ข้อมูลเบื้องต้น'!$C$21))</f>
        <v/>
      </c>
      <c r="BQ9" s="292" t="str">
        <f>IF('01.ข้อมูลเบื้องต้น'!$D$21="","",IF('02.คีย์เทอม1'!$B9="","",'01.ข้อมูลเบื้องต้น'!$D$21))</f>
        <v/>
      </c>
      <c r="BR9" s="286"/>
      <c r="BS9" s="160"/>
      <c r="BT9" s="292" t="str">
        <f>IF('01.ข้อมูลเบื้องต้น'!$B$22="","",IF('02.คีย์เทอม1'!$B9="","",'01.ข้อมูลเบื้องต้น'!$B$22))</f>
        <v/>
      </c>
      <c r="BU9" s="291" t="str">
        <f>IF('01.ข้อมูลเบื้องต้น'!$C$22="","",IF('02.คีย์เทอม1'!$B9="","",'01.ข้อมูลเบื้องต้น'!$C$22))</f>
        <v/>
      </c>
      <c r="BV9" s="292" t="str">
        <f>IF('01.ข้อมูลเบื้องต้น'!$D$22="","",IF('02.คีย์เทอม1'!$B9="","",'01.ข้อมูลเบื้องต้น'!$D$22))</f>
        <v/>
      </c>
      <c r="BW9" s="286"/>
      <c r="BX9" s="160"/>
      <c r="BY9" s="292" t="str">
        <f>IF('01.ข้อมูลเบื้องต้น'!$B$23="","",IF('02.คีย์เทอม1'!$B9="","",'01.ข้อมูลเบื้องต้น'!$B$23))</f>
        <v/>
      </c>
      <c r="BZ9" s="291" t="str">
        <f>IF('01.ข้อมูลเบื้องต้น'!$C$23="","",IF('02.คีย์เทอม1'!$B9="","",'01.ข้อมูลเบื้องต้น'!$C$23))</f>
        <v/>
      </c>
      <c r="CA9" s="292" t="str">
        <f>IF('01.ข้อมูลเบื้องต้น'!$D$23="","",IF('02.คีย์เทอม1'!$B9="","",'01.ข้อมูลเบื้องต้น'!$D$23))</f>
        <v/>
      </c>
      <c r="CB9" s="286"/>
      <c r="CC9" s="160"/>
      <c r="CD9" s="292" t="str">
        <f>IF('01.ข้อมูลเบื้องต้น'!$B$24="","",IF('02.คีย์เทอม1'!$B9="","",'01.ข้อมูลเบื้องต้น'!$B$24))</f>
        <v/>
      </c>
      <c r="CE9" s="291" t="str">
        <f>IF('01.ข้อมูลเบื้องต้น'!$C$24="","",IF('02.คีย์เทอม1'!$B9="","",'01.ข้อมูลเบื้องต้น'!$C$24))</f>
        <v/>
      </c>
      <c r="CF9" s="292" t="str">
        <f>IF('01.ข้อมูลเบื้องต้น'!$D$24="","",IF('02.คีย์เทอม1'!$B9="","",'01.ข้อมูลเบื้องต้น'!$D$24))</f>
        <v/>
      </c>
      <c r="CG9" s="286"/>
      <c r="CH9" s="160"/>
      <c r="CI9" s="292" t="str">
        <f>IF('01.ข้อมูลเบื้องต้น'!$B$25="","",IF('02.คีย์เทอม1'!$B9="","",'01.ข้อมูลเบื้องต้น'!$B$25))</f>
        <v/>
      </c>
      <c r="CJ9" s="291" t="str">
        <f>IF('01.ข้อมูลเบื้องต้น'!$C$25="","",IF('02.คีย์เทอม1'!$B9="","",'01.ข้อมูลเบื้องต้น'!$C$25))</f>
        <v/>
      </c>
      <c r="CK9" s="292" t="str">
        <f>IF('01.ข้อมูลเบื้องต้น'!$D$25="","",IF('02.คีย์เทอม1'!$B9="","",'01.ข้อมูลเบื้องต้น'!$D$25))</f>
        <v/>
      </c>
      <c r="CL9" s="286"/>
      <c r="CM9" s="160"/>
      <c r="CN9" s="292" t="str">
        <f>IF('01.ข้อมูลเบื้องต้น'!$B$26="","",IF('02.คีย์เทอม1'!$B9="","",'01.ข้อมูลเบื้องต้น'!$B$26))</f>
        <v/>
      </c>
      <c r="CO9" s="291" t="str">
        <f>IF('01.ข้อมูลเบื้องต้น'!$C$26="","",IF('02.คีย์เทอม1'!$B9="","",'01.ข้อมูลเบื้องต้น'!$C$26))</f>
        <v/>
      </c>
      <c r="CP9" s="292" t="str">
        <f>IF('01.ข้อมูลเบื้องต้น'!$D$26="","",IF('02.คีย์เทอม1'!$B9="","",'01.ข้อมูลเบื้องต้น'!$D$26))</f>
        <v/>
      </c>
      <c r="CQ9" s="286"/>
      <c r="CR9" s="160"/>
      <c r="CS9" s="292" t="str">
        <f>IF('01.ข้อมูลเบื้องต้น'!$B$27="","",IF('02.คีย์เทอม1'!$B9="","",'01.ข้อมูลเบื้องต้น'!$B$27))</f>
        <v/>
      </c>
      <c r="CT9" s="291" t="str">
        <f>IF('01.ข้อมูลเบื้องต้น'!$C$27="","",IF('02.คีย์เทอม1'!$B9="","",'01.ข้อมูลเบื้องต้น'!$C$27))</f>
        <v/>
      </c>
      <c r="CU9" s="292" t="str">
        <f>IF('01.ข้อมูลเบื้องต้น'!$D$27="","",IF('02.คีย์เทอม1'!$B9="","",'01.ข้อมูลเบื้องต้น'!$D$27))</f>
        <v/>
      </c>
      <c r="CV9" s="286"/>
      <c r="CW9" s="160"/>
      <c r="CX9" s="292" t="str">
        <f>IF('01.ข้อมูลเบื้องต้น'!$B$28="","",IF('02.คีย์เทอม1'!$B9="","",'01.ข้อมูลเบื้องต้น'!$B$28))</f>
        <v/>
      </c>
      <c r="CY9" s="291" t="str">
        <f>IF('01.ข้อมูลเบื้องต้น'!$C$28="","",IF('02.คีย์เทอม1'!$B9="","",'01.ข้อมูลเบื้องต้น'!$C$28))</f>
        <v/>
      </c>
      <c r="CZ9" s="292" t="str">
        <f>IF('01.ข้อมูลเบื้องต้น'!$D$28="","",IF('02.คีย์เทอม1'!$B9="","",'01.ข้อมูลเบื้องต้น'!$D$28))</f>
        <v/>
      </c>
      <c r="DA9" s="286"/>
      <c r="DB9" s="160"/>
      <c r="DC9" s="288" t="str">
        <f>IF(OR(J9&gt;$J$8,O9&gt;$O$8,T9&gt;$T$8,Y9&gt;$Y$8,AD9&gt;$AD$8,AI9&gt;$AI$8,AN9&gt;$AN$8,AS9&gt;$AS$8,AX9&gt;$AX$8,BC9&gt;$BC$8,BH9&gt;$BH$8,BM9&gt;$BM$8,BR9&gt;$BR$8,BW9&gt;$BW$8,CB9&gt;$CB$8,CG9&gt;$CG$8,CL9&gt;$CL$8,CQ9&gt;$CQ$8,CV9&gt;$CV$8,DA9&gt;$DA$8),"",IF(COUNT(J9,O9,T9,Y9,AD9,AI9,AN9,AS9,AX9,BC9,BH9,BM9,BR9,BW9,CB9,CG9,CL9,CQ9,CV9,DA9)=0,"",SUM(J9,O9,T9,Y9,AD9,AI9,AN9,AS9,AX9,BC9,BH9,BM9,BR9,BW9,CB9,CG9,CL9,CQ9,CV9,DA9)))</f>
        <v/>
      </c>
      <c r="DD9" s="152" t="str">
        <f>IF(DC9="","",(DC9*100)/$DC$8)</f>
        <v/>
      </c>
      <c r="DE9" s="293" t="str">
        <f>IF('2.ชื่อนักเรียน'!R11="มส","มส",IF('2.ชื่อนักเรียน'!R11="ย้าย","ย้าย",IF('2.ชื่อนักเรียน'!R11="ร","ร",IF(DD9="","",RANK(DD9,$DD$9:$DD$58,0)))))</f>
        <v/>
      </c>
      <c r="DF9" s="293" t="str">
        <f>IF(COUNT(J9,O9,T9,Y9,AD9,AI9,AN9,AS9,AX9,BC9,BH9,BM9,BR9,BW9,CB9,CG9,CL9,CQ9,CV9,DA9)=0,"",COUNT(J9,O9,T9,Y9,AD9,AI9,AN9,AS9,AX9,BC9,BH9,BM9,BR9,BW9,CB9,CG9,CL9,CQ9,CV9,DA9))</f>
        <v/>
      </c>
      <c r="DH9" s="318" t="str">
        <f>IF('2.ชื่อนักเรียน'!$R11=",มส","มส",IF($DC9="","",IF(DH$5="","",IF(DH$5="SBMLD",SUM($BH9,$BM9,$BR9,$BW9,$CB9,$CG9,$CL9,$CQ9,$CV9,$DA9),$BH9))))</f>
        <v/>
      </c>
      <c r="DI9" s="298" t="str">
        <f>IF('2.ชื่อนักเรียน'!$R11=",มส","มส",IF($DH9="","",IF(DH$5="","",IF(DH$5="SBMLD",SUM($BI9,$BN9,$BS9,$BX9,$CC9,$CH9,$CM9,$CR9,$CW9,$DB9),$BI9))))</f>
        <v/>
      </c>
      <c r="DJ9" s="329" t="str">
        <f>IF(DI9=0,"",IF(DI9="","",DI9))</f>
        <v/>
      </c>
      <c r="DK9" s="318" t="str">
        <f>IF('2.ชื่อนักเรียน'!$R11=",มส","มส",IF($DC9="","",IF(DK$5="","",IF(DK$5="SBMLD",SUM($BM9,$BR9,$BW9,$CB9,$CG9,$CL9,$CQ9,$CV9,$DA9),$BM9))))</f>
        <v/>
      </c>
      <c r="DL9" s="298" t="str">
        <f>IF('2.ชื่อนักเรียน'!$R11=",มส","มส",IF($DK9="","",IF(DK$5="","",IF(DK$5="SBMLD",SUM($BN9,$BS9,$BX9,$CC9,$CH9,$CM9,$CR9,$CW9,$DB9),$BN9))))</f>
        <v/>
      </c>
      <c r="DM9" s="329" t="str">
        <f>IF(DL9=0,"",IF(DL9="","",DL9))</f>
        <v/>
      </c>
      <c r="DN9" s="318" t="str">
        <f>IF('2.ชื่อนักเรียน'!$R11=",มส","มส",IF($DC9="","",IF(DN$5="","",IF(DN$5="SBMLD",SUM($BR9,$BW9,$CB9,$CG9,$CL9,$CQ9,$CV9,$DA9),$BR9))))</f>
        <v/>
      </c>
      <c r="DO9" s="298" t="str">
        <f>IF('2.ชื่อนักเรียน'!$R11=",มส","มส",IF($DN9="","",IF(DN$5="","",IF(DN$5="SBMLD",SUM($BS9,$BX9,$CC9,$CH9,$CM9,$CR9,$CW9,$DB9),$BS9))))</f>
        <v/>
      </c>
      <c r="DP9" s="329" t="str">
        <f>IF(DO9=0,"",IF(DO9="","",DO9))</f>
        <v/>
      </c>
      <c r="DQ9" s="318" t="str">
        <f>IF('2.ชื่อนักเรียน'!$R11=",มส","มส",IF($DC9="","",IF(DQ$5="","",IF(DQ$5="SBMLD",SUM($BW9,$CB9,$CG9,$CL9,$CQ9,$CV9,$DA9),$BW9))))</f>
        <v/>
      </c>
      <c r="DR9" s="298" t="str">
        <f>IF('2.ชื่อนักเรียน'!$R11=",มส","มส",IF($DQ9="","",IF(DQ$5="","",IF(DQ$5="SBMLD",SUM($BX9,$CC9,$CH9,$CM9,$CR9,$CW9,$DB9),$BX9))))</f>
        <v/>
      </c>
      <c r="DS9" s="329" t="str">
        <f>IF(DR9=0,"",IF(DR9="","",DR9))</f>
        <v/>
      </c>
      <c r="DT9" s="318" t="str">
        <f>IF('2.ชื่อนักเรียน'!$R11=",มส","มส",IF($DC9="","",IF(DT$5="","",IF(DT$5="SBMLD",SUM($CB9,$CG9,$CL9,$CQ9,$CV9,$DA9),$CB9))))</f>
        <v/>
      </c>
      <c r="DU9" s="298" t="str">
        <f>IF('2.ชื่อนักเรียน'!$R11=",มส","มส",IF($DT9="","",IF(DT$5="","",IF(DT$5="SBMLD",SUM($CC9,$CH9,$CM9,$CR9,$CW9,$DB9),$CC9))))</f>
        <v/>
      </c>
      <c r="DV9" s="329" t="str">
        <f>IF(DU9=0,"",IF(DU9="","",DU9))</f>
        <v/>
      </c>
      <c r="DW9" s="318" t="str">
        <f>IF('2.ชื่อนักเรียน'!$R11=",มส","มส",IF($DC9="","",IF(DW$5="","",IF(DW$5="SBMLD",SUM($CG9,$CL9,$CQ9,$CV9,$DA9),$CG9))))</f>
        <v/>
      </c>
      <c r="DX9" s="298" t="str">
        <f>IF('2.ชื่อนักเรียน'!$R11=",มส","มส",IF($DW9="","",IF(DW$5="","",IF(DW$5="SBMLD",SUM($CH9,$CM9,$CR9,$CW9,$DB9),$CH9))))</f>
        <v/>
      </c>
      <c r="DY9" s="329" t="str">
        <f>IF(DX9=0,"",IF(DX9="","",DX9))</f>
        <v/>
      </c>
    </row>
    <row r="10" spans="1:129" s="102" customFormat="1" ht="17.25" customHeight="1" x14ac:dyDescent="0.25">
      <c r="A10" s="278">
        <v>2</v>
      </c>
      <c r="B10" s="278" t="str">
        <f>IF('2.ชื่อนักเรียน'!E12="","",CONCATENATE('2.ชื่อนักเรียน'!E12,'2.ชื่อนักเรียน'!F12,'2.ชื่อนักเรียน'!G12,'2.ชื่อนักเรียน'!H12,'2.ชื่อนักเรียน'!I12,'2.ชื่อนักเรียน'!J12,'2.ชื่อนักเรียน'!K12,'2.ชื่อนักเรียน'!L12,'2.ชื่อนักเรียน'!M12,'2.ชื่อนักเรียน'!N12,'2.ชื่อนักเรียน'!O12,'2.ชื่อนักเรียน'!P12,'2.ชื่อนักเรียน'!Q12))</f>
        <v/>
      </c>
      <c r="C10" s="463" t="str">
        <f>IF('2.ชื่อนักเรียน'!B12="","",'2.ชื่อนักเรียน'!B12)</f>
        <v/>
      </c>
      <c r="D10" s="291" t="str">
        <f>IF('2.ชื่อนักเรียน'!C12="","",CONCATENATE(TRIM('2.ชื่อนักเรียน'!C12),"  ",'2.ชื่อนักเรียน'!D12))</f>
        <v/>
      </c>
      <c r="E10" s="292" t="str">
        <f>IF(B10="","",IF('01.ข้อมูลเบื้องต้น'!$J$2="","",'01.ข้อมูลเบื้องต้น'!$J$2))</f>
        <v/>
      </c>
      <c r="F10" s="291" t="str">
        <f>IF(B10="","",IF('01.ข้อมูลเบื้องต้น'!$K$4="","",'01.ข้อมูลเบื้องต้น'!$K$4))</f>
        <v/>
      </c>
      <c r="G10" s="292" t="str">
        <f>IF('01.ข้อมูลเบื้องต้น'!$B$8="","",IF('02.คีย์เทอม1'!$B10="","",'01.ข้อมูลเบื้องต้น'!$B$8))</f>
        <v/>
      </c>
      <c r="H10" s="291" t="str">
        <f>IF('01.ข้อมูลเบื้องต้น'!$C$8="","",IF('02.คีย์เทอม1'!$B10="","",'01.ข้อมูลเบื้องต้น'!$C$8))</f>
        <v/>
      </c>
      <c r="I10" s="292" t="str">
        <f>IF('01.ข้อมูลเบื้องต้น'!$D$8="","",IF('02.คีย์เทอม1'!$B10="","",'01.ข้อมูลเบื้องต้น'!$D$8))</f>
        <v/>
      </c>
      <c r="J10" s="286"/>
      <c r="K10" s="160"/>
      <c r="L10" s="292" t="str">
        <f>IF('01.ข้อมูลเบื้องต้น'!$B$9="","",IF('02.คีย์เทอม1'!$B10="","",'01.ข้อมูลเบื้องต้น'!$B$9))</f>
        <v/>
      </c>
      <c r="M10" s="291" t="str">
        <f>IF('01.ข้อมูลเบื้องต้น'!$C$9="","",IF('02.คีย์เทอม1'!$B10="","",'01.ข้อมูลเบื้องต้น'!$C$9))</f>
        <v/>
      </c>
      <c r="N10" s="292" t="str">
        <f>IF('01.ข้อมูลเบื้องต้น'!$D$9="","",IF('02.คีย์เทอม1'!$B10="","",'01.ข้อมูลเบื้องต้น'!$D$9))</f>
        <v/>
      </c>
      <c r="O10" s="287"/>
      <c r="P10" s="159"/>
      <c r="Q10" s="292" t="str">
        <f>IF('01.ข้อมูลเบื้องต้น'!$B$10="","",IF('02.คีย์เทอม1'!$B10="","",'01.ข้อมูลเบื้องต้น'!$B$10))</f>
        <v/>
      </c>
      <c r="R10" s="291" t="str">
        <f>IF('01.ข้อมูลเบื้องต้น'!$C$10="","",IF('02.คีย์เทอม1'!$B10="","",'01.ข้อมูลเบื้องต้น'!$C$10))</f>
        <v/>
      </c>
      <c r="S10" s="292" t="str">
        <f>IF('01.ข้อมูลเบื้องต้น'!$D$10="","",IF('02.คีย์เทอม1'!$B10="","",'01.ข้อมูลเบื้องต้น'!$D$10))</f>
        <v/>
      </c>
      <c r="T10" s="287"/>
      <c r="U10" s="159"/>
      <c r="V10" s="292" t="str">
        <f>IF('01.ข้อมูลเบื้องต้น'!$B$11="","",IF('02.คีย์เทอม1'!$B10="","",'01.ข้อมูลเบื้องต้น'!$B$11))</f>
        <v/>
      </c>
      <c r="W10" s="291" t="str">
        <f>IF('01.ข้อมูลเบื้องต้น'!$C$11="","",IF('02.คีย์เทอม1'!$B10="","",'01.ข้อมูลเบื้องต้น'!$C$11))</f>
        <v/>
      </c>
      <c r="X10" s="292" t="str">
        <f>IF('01.ข้อมูลเบื้องต้น'!$D$11="","",IF('02.คีย์เทอม1'!$B10="","",'01.ข้อมูลเบื้องต้น'!$D$11))</f>
        <v/>
      </c>
      <c r="Y10" s="286"/>
      <c r="Z10" s="160"/>
      <c r="AA10" s="292" t="str">
        <f>IF('01.ข้อมูลเบื้องต้น'!$B$12="","",IF('02.คีย์เทอม1'!$B10="","",'01.ข้อมูลเบื้องต้น'!$B$12))</f>
        <v/>
      </c>
      <c r="AB10" s="291" t="str">
        <f>IF('01.ข้อมูลเบื้องต้น'!$C$12="","",IF('02.คีย์เทอม1'!$B10="","",'01.ข้อมูลเบื้องต้น'!$C$12))</f>
        <v/>
      </c>
      <c r="AC10" s="292" t="str">
        <f>IF('01.ข้อมูลเบื้องต้น'!$D$12="","",IF('02.คีย์เทอม1'!$B10="","",'01.ข้อมูลเบื้องต้น'!$D$12))</f>
        <v/>
      </c>
      <c r="AD10" s="287"/>
      <c r="AE10" s="159"/>
      <c r="AF10" s="292" t="str">
        <f>IF('01.ข้อมูลเบื้องต้น'!$B$13="","",IF('02.คีย์เทอม1'!$B10="","",'01.ข้อมูลเบื้องต้น'!$B$13))</f>
        <v/>
      </c>
      <c r="AG10" s="291" t="str">
        <f>IF('01.ข้อมูลเบื้องต้น'!$C$13="","",IF('02.คีย์เทอม1'!$B10="","",'01.ข้อมูลเบื้องต้น'!$C$13))</f>
        <v/>
      </c>
      <c r="AH10" s="292" t="str">
        <f>IF('01.ข้อมูลเบื้องต้น'!$D$13="","",IF('02.คีย์เทอม1'!$B10="","",'01.ข้อมูลเบื้องต้น'!$D$13))</f>
        <v/>
      </c>
      <c r="AI10" s="287"/>
      <c r="AJ10" s="159"/>
      <c r="AK10" s="292" t="str">
        <f>IF('01.ข้อมูลเบื้องต้น'!$B$14="","",IF('02.คีย์เทอม1'!$B10="","",'01.ข้อมูลเบื้องต้น'!$B$14))</f>
        <v/>
      </c>
      <c r="AL10" s="291" t="str">
        <f>IF('01.ข้อมูลเบื้องต้น'!$C$14="","",IF('02.คีย์เทอม1'!$B10="","",'01.ข้อมูลเบื้องต้น'!$C$14))</f>
        <v/>
      </c>
      <c r="AM10" s="292" t="str">
        <f>IF('01.ข้อมูลเบื้องต้น'!$D$14="","",IF('02.คีย์เทอม1'!$B10="","",'01.ข้อมูลเบื้องต้น'!$D$14))</f>
        <v/>
      </c>
      <c r="AN10" s="287"/>
      <c r="AO10" s="159"/>
      <c r="AP10" s="292" t="str">
        <f>IF('01.ข้อมูลเบื้องต้น'!$B$15="","",IF('02.คีย์เทอม1'!$B10="","",'01.ข้อมูลเบื้องต้น'!$B$15))</f>
        <v/>
      </c>
      <c r="AQ10" s="291" t="str">
        <f>IF('01.ข้อมูลเบื้องต้น'!$C$15="","",IF('02.คีย์เทอม1'!$B10="","",'01.ข้อมูลเบื้องต้น'!$C$15))</f>
        <v/>
      </c>
      <c r="AR10" s="292" t="str">
        <f>IF('01.ข้อมูลเบื้องต้น'!$D$15="","",IF('02.คีย์เทอม1'!$B10="","",'01.ข้อมูลเบื้องต้น'!$D$15))</f>
        <v/>
      </c>
      <c r="AS10" s="287"/>
      <c r="AT10" s="159"/>
      <c r="AU10" s="292" t="str">
        <f>IF('01.ข้อมูลเบื้องต้น'!$B$16="","",IF('02.คีย์เทอม1'!$B10="","",'01.ข้อมูลเบื้องต้น'!$B$16))</f>
        <v/>
      </c>
      <c r="AV10" s="291" t="str">
        <f>IF('01.ข้อมูลเบื้องต้น'!$C$16="","",IF('02.คีย์เทอม1'!$B10="","",'01.ข้อมูลเบื้องต้น'!$C$16))</f>
        <v/>
      </c>
      <c r="AW10" s="292" t="str">
        <f>IF('01.ข้อมูลเบื้องต้น'!$D$16="","",IF('02.คีย์เทอม1'!$B10="","",'01.ข้อมูลเบื้องต้น'!$D$16))</f>
        <v/>
      </c>
      <c r="AX10" s="286"/>
      <c r="AY10" s="160"/>
      <c r="AZ10" s="292" t="str">
        <f>IF('01.ข้อมูลเบื้องต้น'!$B$17="","",IF('02.คีย์เทอม1'!$B10="","",'01.ข้อมูลเบื้องต้น'!$B$17))</f>
        <v/>
      </c>
      <c r="BA10" s="291" t="str">
        <f>IF('01.ข้อมูลเบื้องต้น'!$C$17="","",IF('02.คีย์เทอม1'!$B10="","",'01.ข้อมูลเบื้องต้น'!$C$17))</f>
        <v/>
      </c>
      <c r="BB10" s="292" t="str">
        <f>IF('01.ข้อมูลเบื้องต้น'!$D$17="","",IF('02.คีย์เทอม1'!$B10="","",'01.ข้อมูลเบื้องต้น'!$D$17))</f>
        <v/>
      </c>
      <c r="BC10" s="286"/>
      <c r="BD10" s="160"/>
      <c r="BE10" s="292" t="str">
        <f>IF('01.ข้อมูลเบื้องต้น'!$B$19="","",IF('02.คีย์เทอม1'!$B10="","",'01.ข้อมูลเบื้องต้น'!$B$19))</f>
        <v/>
      </c>
      <c r="BF10" s="291" t="str">
        <f>IF('01.ข้อมูลเบื้องต้น'!$C$19="","",IF('02.คีย์เทอม1'!$B10="","",'01.ข้อมูลเบื้องต้น'!$C$19))</f>
        <v/>
      </c>
      <c r="BG10" s="292" t="str">
        <f>IF('01.ข้อมูลเบื้องต้น'!$D$19="","",IF('02.คีย์เทอม1'!$B10="","",'01.ข้อมูลเบื้องต้น'!$D$19))</f>
        <v/>
      </c>
      <c r="BH10" s="287"/>
      <c r="BI10" s="160"/>
      <c r="BJ10" s="292" t="str">
        <f>IF('01.ข้อมูลเบื้องต้น'!$B$20="","",IF('02.คีย์เทอม1'!$B10="","",'01.ข้อมูลเบื้องต้น'!$B$20))</f>
        <v/>
      </c>
      <c r="BK10" s="291" t="str">
        <f>IF('01.ข้อมูลเบื้องต้น'!$C$20="","",IF('02.คีย์เทอม1'!$B10="","",'01.ข้อมูลเบื้องต้น'!$C$20))</f>
        <v/>
      </c>
      <c r="BL10" s="292" t="str">
        <f>IF('01.ข้อมูลเบื้องต้น'!$D$20="","",IF('02.คีย์เทอม1'!$B10="","",'01.ข้อมูลเบื้องต้น'!$D$20))</f>
        <v/>
      </c>
      <c r="BM10" s="287"/>
      <c r="BN10" s="159"/>
      <c r="BO10" s="292" t="str">
        <f>IF('01.ข้อมูลเบื้องต้น'!$B$21="","",IF('02.คีย์เทอม1'!$B10="","",'01.ข้อมูลเบื้องต้น'!$B$21))</f>
        <v/>
      </c>
      <c r="BP10" s="291" t="str">
        <f>IF('01.ข้อมูลเบื้องต้น'!$C$21="","",IF('02.คีย์เทอม1'!$B10="","",'01.ข้อมูลเบื้องต้น'!$C$21))</f>
        <v/>
      </c>
      <c r="BQ10" s="292" t="str">
        <f>IF('01.ข้อมูลเบื้องต้น'!$D$21="","",IF('02.คีย์เทอม1'!$B10="","",'01.ข้อมูลเบื้องต้น'!$D$21))</f>
        <v/>
      </c>
      <c r="BR10" s="286"/>
      <c r="BS10" s="160"/>
      <c r="BT10" s="292" t="str">
        <f>IF('01.ข้อมูลเบื้องต้น'!$B$22="","",IF('02.คีย์เทอม1'!$B10="","",'01.ข้อมูลเบื้องต้น'!$B$22))</f>
        <v/>
      </c>
      <c r="BU10" s="291" t="str">
        <f>IF('01.ข้อมูลเบื้องต้น'!$C$22="","",IF('02.คีย์เทอม1'!$B10="","",'01.ข้อมูลเบื้องต้น'!$C$22))</f>
        <v/>
      </c>
      <c r="BV10" s="292" t="str">
        <f>IF('01.ข้อมูลเบื้องต้น'!$D$22="","",IF('02.คีย์เทอม1'!$B10="","",'01.ข้อมูลเบื้องต้น'!$D$22))</f>
        <v/>
      </c>
      <c r="BW10" s="286"/>
      <c r="BX10" s="160"/>
      <c r="BY10" s="292" t="str">
        <f>IF('01.ข้อมูลเบื้องต้น'!$B$23="","",IF('02.คีย์เทอม1'!$B10="","",'01.ข้อมูลเบื้องต้น'!$B$23))</f>
        <v/>
      </c>
      <c r="BZ10" s="291" t="str">
        <f>IF('01.ข้อมูลเบื้องต้น'!$C$23="","",IF('02.คีย์เทอม1'!$B10="","",'01.ข้อมูลเบื้องต้น'!$C$23))</f>
        <v/>
      </c>
      <c r="CA10" s="292" t="str">
        <f>IF('01.ข้อมูลเบื้องต้น'!$D$23="","",IF('02.คีย์เทอม1'!$B10="","",'01.ข้อมูลเบื้องต้น'!$D$23))</f>
        <v/>
      </c>
      <c r="CB10" s="286"/>
      <c r="CC10" s="160"/>
      <c r="CD10" s="292" t="str">
        <f>IF('01.ข้อมูลเบื้องต้น'!$B$24="","",IF('02.คีย์เทอม1'!$B10="","",'01.ข้อมูลเบื้องต้น'!$B$24))</f>
        <v/>
      </c>
      <c r="CE10" s="291" t="str">
        <f>IF('01.ข้อมูลเบื้องต้น'!$C$24="","",IF('02.คีย์เทอม1'!$B10="","",'01.ข้อมูลเบื้องต้น'!$C$24))</f>
        <v/>
      </c>
      <c r="CF10" s="292" t="str">
        <f>IF('01.ข้อมูลเบื้องต้น'!$D$24="","",IF('02.คีย์เทอม1'!$B10="","",'01.ข้อมูลเบื้องต้น'!$D$24))</f>
        <v/>
      </c>
      <c r="CG10" s="286"/>
      <c r="CH10" s="160"/>
      <c r="CI10" s="292" t="str">
        <f>IF('01.ข้อมูลเบื้องต้น'!$B$25="","",IF('02.คีย์เทอม1'!$B10="","",'01.ข้อมูลเบื้องต้น'!$B$25))</f>
        <v/>
      </c>
      <c r="CJ10" s="291" t="str">
        <f>IF('01.ข้อมูลเบื้องต้น'!$C$25="","",IF('02.คีย์เทอม1'!$B10="","",'01.ข้อมูลเบื้องต้น'!$C$25))</f>
        <v/>
      </c>
      <c r="CK10" s="292" t="str">
        <f>IF('01.ข้อมูลเบื้องต้น'!$D$25="","",IF('02.คีย์เทอม1'!$B10="","",'01.ข้อมูลเบื้องต้น'!$D$25))</f>
        <v/>
      </c>
      <c r="CL10" s="286"/>
      <c r="CM10" s="160"/>
      <c r="CN10" s="292" t="str">
        <f>IF('01.ข้อมูลเบื้องต้น'!$B$26="","",IF('02.คีย์เทอม1'!$B10="","",'01.ข้อมูลเบื้องต้น'!$B$26))</f>
        <v/>
      </c>
      <c r="CO10" s="291" t="str">
        <f>IF('01.ข้อมูลเบื้องต้น'!$C$26="","",IF('02.คีย์เทอม1'!$B10="","",'01.ข้อมูลเบื้องต้น'!$C$26))</f>
        <v/>
      </c>
      <c r="CP10" s="292" t="str">
        <f>IF('01.ข้อมูลเบื้องต้น'!$D$26="","",IF('02.คีย์เทอม1'!$B10="","",'01.ข้อมูลเบื้องต้น'!$D$26))</f>
        <v/>
      </c>
      <c r="CQ10" s="286"/>
      <c r="CR10" s="160"/>
      <c r="CS10" s="292" t="str">
        <f>IF('01.ข้อมูลเบื้องต้น'!$B$27="","",IF('02.คีย์เทอม1'!$B10="","",'01.ข้อมูลเบื้องต้น'!$B$27))</f>
        <v/>
      </c>
      <c r="CT10" s="291" t="str">
        <f>IF('01.ข้อมูลเบื้องต้น'!$C$27="","",IF('02.คีย์เทอม1'!$B10="","",'01.ข้อมูลเบื้องต้น'!$C$27))</f>
        <v/>
      </c>
      <c r="CU10" s="292" t="str">
        <f>IF('01.ข้อมูลเบื้องต้น'!$D$27="","",IF('02.คีย์เทอม1'!$B10="","",'01.ข้อมูลเบื้องต้น'!$D$27))</f>
        <v/>
      </c>
      <c r="CV10" s="286"/>
      <c r="CW10" s="160"/>
      <c r="CX10" s="292" t="str">
        <f>IF('01.ข้อมูลเบื้องต้น'!$B$28="","",IF('02.คีย์เทอม1'!$B10="","",'01.ข้อมูลเบื้องต้น'!$B$28))</f>
        <v/>
      </c>
      <c r="CY10" s="291" t="str">
        <f>IF('01.ข้อมูลเบื้องต้น'!$C$28="","",IF('02.คีย์เทอม1'!$B10="","",'01.ข้อมูลเบื้องต้น'!$C$28))</f>
        <v/>
      </c>
      <c r="CZ10" s="292" t="str">
        <f>IF('01.ข้อมูลเบื้องต้น'!$D$28="","",IF('02.คีย์เทอม1'!$B10="","",'01.ข้อมูลเบื้องต้น'!$D$28))</f>
        <v/>
      </c>
      <c r="DA10" s="286"/>
      <c r="DB10" s="160"/>
      <c r="DC10" s="288" t="str">
        <f t="shared" ref="DC10:DC53" si="3">IF(OR(J10&gt;$J$8,O10&gt;$O$8,T10&gt;$T$8,Y10&gt;$Y$8,AD10&gt;$AD$8,AI10&gt;$AI$8,AN10&gt;$AN$8,AS10&gt;$AS$8,AX10&gt;$AX$8,BC10&gt;$BC$8,BH10&gt;$BH$8,BM10&gt;$BM$8,BR10&gt;$BR$8,BW10&gt;$BW$8,CB10&gt;$CB$8,CG10&gt;$CG$8,CL10&gt;$CL$8,CQ10&gt;$CQ$8,CV10&gt;$CV$8,DA10&gt;$DA$8),"",IF(COUNT(J10,O10,T10,Y10,AD10,AI10,AN10,AS10,AX10,BC10,BH10,BM10,BR10,BW10,CB10,CG10,CL10,CQ10,CV10,DA10)=0,"",SUM(J10,O10,T10,Y10,AD10,AI10,AN10,AS10,AX10,BC10,BH10,BM10,BR10,BW10,CB10,CG10,CL10,CQ10,CV10,DA10)))</f>
        <v/>
      </c>
      <c r="DD10" s="152" t="str">
        <f t="shared" ref="DD10:DD53" si="4">IF(DC10="","",(DC10*100)/$DC$8)</f>
        <v/>
      </c>
      <c r="DE10" s="293" t="str">
        <f>IF('2.ชื่อนักเรียน'!R12="มส","มส",IF('2.ชื่อนักเรียน'!R12="ย้าย","ย้าย",IF('2.ชื่อนักเรียน'!R12="ร","ร",IF(DD10="","",RANK(DD10,$DD$9:$DD$58,0)))))</f>
        <v/>
      </c>
      <c r="DF10" s="293" t="str">
        <f t="shared" ref="DF10:DF53" si="5">IF(COUNT(J10,O10,T10,Y10,AD10,AI10,AN10,AS10,AX10,BC10,BH10,BM10,BR10,BW10,CB10,CG10,CL10,CQ10,CV10,DA10)=0,"",COUNT(J10,O10,T10,Y10,AD10,AI10,AN10,AS10,AX10,BC10,BH10,BM10,BR10,BW10,CB10,CG10,CL10,CQ10,CV10,DA10))</f>
        <v/>
      </c>
      <c r="DH10" s="320" t="str">
        <f>IF('2.ชื่อนักเรียน'!$R12=",มส","มส",IF($DC10="","",IF(DH$5="","",IF(DH$5="SBMLD",SUM($BH10,$BM10,$BR10,$BW10,$CB10,$CG10,$CL10,$CQ10,$CV10,$DA10),$BH10))))</f>
        <v/>
      </c>
      <c r="DI10" s="299" t="str">
        <f>IF('2.ชื่อนักเรียน'!$R12=",มส","มส",IF($DH10="","",IF(DH$5="","",IF(DH$5="SBMLD",SUM($BI10,$BN10,$BS10,$BX10,$CC10,$CH10,$CM10,$CR10,$CW10,$DB10),$BI10))))</f>
        <v/>
      </c>
      <c r="DJ10" s="299" t="str">
        <f t="shared" ref="DJ10:DJ53" si="6">IF(DI10=0,"",IF(DI10="","",DI10))</f>
        <v/>
      </c>
      <c r="DK10" s="321" t="str">
        <f>IF('2.ชื่อนักเรียน'!$R12=",มส","มส",IF($DC10="","",IF(DK$5="","",IF(DK$5="SBMLD",SUM($BM10,$BR10,$BW10,$CB10,$CG10,$CL10,$CQ10,$CV10,$DA10),$BM10))))</f>
        <v/>
      </c>
      <c r="DL10" s="299" t="str">
        <f>IF('2.ชื่อนักเรียน'!$R12=",มส","มส",IF($DK10="","",IF(DK$5="","",IF(DK$5="SBMLD",SUM($BN10,$BS10,$BX10,$CC10,$CH10,$CM10,$CR10,$CW10,$DB10),$BN10))))</f>
        <v/>
      </c>
      <c r="DM10" s="299" t="str">
        <f t="shared" ref="DM10:DM53" si="7">IF(DL10=0,"",IF(DL10="","",DL10))</f>
        <v/>
      </c>
      <c r="DN10" s="321" t="str">
        <f>IF('2.ชื่อนักเรียน'!$R12=",มส","มส",IF($DC10="","",IF(DN$5="","",IF(DN$5="SBMLD",SUM($BR10,$BW10,$CB10,$CG10,$CL10,$CQ10,$CV10,$DA10),$BR10))))</f>
        <v/>
      </c>
      <c r="DO10" s="299" t="str">
        <f>IF('2.ชื่อนักเรียน'!$R12=",มส","มส",IF($DN10="","",IF(DN$5="","",IF(DN$5="SBMLD",SUM($BS10,$BX10,$CC10,$CH10,$CM10,$CR10,$CW10,$DB10),$BS10))))</f>
        <v/>
      </c>
      <c r="DP10" s="299" t="str">
        <f t="shared" ref="DP10:DP53" si="8">IF(DO10=0,"",IF(DO10="","",DO10))</f>
        <v/>
      </c>
      <c r="DQ10" s="321" t="str">
        <f>IF('2.ชื่อนักเรียน'!$R12=",มส","มส",IF($DC10="","",IF(DQ$5="","",IF(DQ$5="SBMLD",SUM($BW10,$CB10,$CG10,$CL10,$CQ10,$CV10,$DA10),$BW10))))</f>
        <v/>
      </c>
      <c r="DR10" s="299" t="str">
        <f>IF('2.ชื่อนักเรียน'!$R12=",มส","มส",IF($DQ10="","",IF(DQ$5="","",IF(DQ$5="SBMLD",SUM($BX10,$CC10,$CH10,$CM10,$CR10,$CW10,$DB10),$BX10))))</f>
        <v/>
      </c>
      <c r="DS10" s="299" t="str">
        <f t="shared" ref="DS10:DS53" si="9">IF(DR10=0,"",IF(DR10="","",DR10))</f>
        <v/>
      </c>
      <c r="DT10" s="299" t="str">
        <f>IF('2.ชื่อนักเรียน'!$R12=",มส","มส",IF($DC10="","",IF(DT$5="","",IF(DT$5="SBMLD",SUM($CB10,$CG10,$CL10,$CQ10,$CV10,$DA10),$CB10))))</f>
        <v/>
      </c>
      <c r="DU10" s="299" t="str">
        <f>IF('2.ชื่อนักเรียน'!$R12=",มส","มส",IF($DT10="","",IF(DT$5="","",IF(DT$5="SBMLD",SUM($CC10,$CH10,$CM10,$CR10,$CW10,$DB10),$CC10))))</f>
        <v/>
      </c>
      <c r="DV10" s="299" t="str">
        <f t="shared" ref="DV10:DV53" si="10">IF(DU10=0,"",IF(DU10="","",DU10))</f>
        <v/>
      </c>
      <c r="DW10" s="321" t="str">
        <f>IF('2.ชื่อนักเรียน'!$R12=",มส","มส",IF($DC10="","",IF(DW$5="","",IF(DW$5="SBMLD",SUM($CG10,$CL10,$CQ10,$CV10,$DA10),$CG10))))</f>
        <v/>
      </c>
      <c r="DX10" s="321" t="str">
        <f>IF('2.ชื่อนักเรียน'!$R12=",มส","มส",IF($DW10="","",IF(DW$5="","",IF(DW$5="SBMLD",SUM($CH10,$CM10,$CR10,$CW10,$DB10),$CH10))))</f>
        <v/>
      </c>
      <c r="DY10" s="299" t="str">
        <f t="shared" ref="DY10:DY53" si="11">IF(DX10=0,"",IF(DX10="","",DX10))</f>
        <v/>
      </c>
    </row>
    <row r="11" spans="1:129" s="102" customFormat="1" ht="17.25" customHeight="1" x14ac:dyDescent="0.25">
      <c r="A11" s="278">
        <v>3</v>
      </c>
      <c r="B11" s="278" t="str">
        <f>IF('2.ชื่อนักเรียน'!E13="","",CONCATENATE('2.ชื่อนักเรียน'!E13,'2.ชื่อนักเรียน'!F13,'2.ชื่อนักเรียน'!G13,'2.ชื่อนักเรียน'!H13,'2.ชื่อนักเรียน'!I13,'2.ชื่อนักเรียน'!J13,'2.ชื่อนักเรียน'!K13,'2.ชื่อนักเรียน'!L13,'2.ชื่อนักเรียน'!M13,'2.ชื่อนักเรียน'!N13,'2.ชื่อนักเรียน'!O13,'2.ชื่อนักเรียน'!P13,'2.ชื่อนักเรียน'!Q13))</f>
        <v/>
      </c>
      <c r="C11" s="463" t="str">
        <f>IF('2.ชื่อนักเรียน'!B13="","",'2.ชื่อนักเรียน'!B13)</f>
        <v/>
      </c>
      <c r="D11" s="291" t="str">
        <f>IF('2.ชื่อนักเรียน'!C13="","",CONCATENATE(TRIM('2.ชื่อนักเรียน'!C13),"  ",'2.ชื่อนักเรียน'!D13))</f>
        <v/>
      </c>
      <c r="E11" s="292" t="str">
        <f>IF(B11="","",IF('01.ข้อมูลเบื้องต้น'!$J$2="","",'01.ข้อมูลเบื้องต้น'!$J$2))</f>
        <v/>
      </c>
      <c r="F11" s="291" t="str">
        <f>IF(B11="","",IF('01.ข้อมูลเบื้องต้น'!$K$4="","",'01.ข้อมูลเบื้องต้น'!$K$4))</f>
        <v/>
      </c>
      <c r="G11" s="292" t="str">
        <f>IF('01.ข้อมูลเบื้องต้น'!$B$8="","",IF('02.คีย์เทอม1'!$B11="","",'01.ข้อมูลเบื้องต้น'!$B$8))</f>
        <v/>
      </c>
      <c r="H11" s="291" t="str">
        <f>IF('01.ข้อมูลเบื้องต้น'!$C$8="","",IF('02.คีย์เทอม1'!$B11="","",'01.ข้อมูลเบื้องต้น'!$C$8))</f>
        <v/>
      </c>
      <c r="I11" s="292" t="str">
        <f>IF('01.ข้อมูลเบื้องต้น'!$D$8="","",IF('02.คีย์เทอม1'!$B11="","",'01.ข้อมูลเบื้องต้น'!$D$8))</f>
        <v/>
      </c>
      <c r="J11" s="286"/>
      <c r="K11" s="160"/>
      <c r="L11" s="292" t="str">
        <f>IF('01.ข้อมูลเบื้องต้น'!$B$9="","",IF('02.คีย์เทอม1'!$B11="","",'01.ข้อมูลเบื้องต้น'!$B$9))</f>
        <v/>
      </c>
      <c r="M11" s="291" t="str">
        <f>IF('01.ข้อมูลเบื้องต้น'!$C$9="","",IF('02.คีย์เทอม1'!$B11="","",'01.ข้อมูลเบื้องต้น'!$C$9))</f>
        <v/>
      </c>
      <c r="N11" s="292" t="str">
        <f>IF('01.ข้อมูลเบื้องต้น'!$D$9="","",IF('02.คีย์เทอม1'!$B11="","",'01.ข้อมูลเบื้องต้น'!$D$9))</f>
        <v/>
      </c>
      <c r="O11" s="287"/>
      <c r="P11" s="159"/>
      <c r="Q11" s="292" t="str">
        <f>IF('01.ข้อมูลเบื้องต้น'!$B$10="","",IF('02.คีย์เทอม1'!$B11="","",'01.ข้อมูลเบื้องต้น'!$B$10))</f>
        <v/>
      </c>
      <c r="R11" s="291" t="str">
        <f>IF('01.ข้อมูลเบื้องต้น'!$C$10="","",IF('02.คีย์เทอม1'!$B11="","",'01.ข้อมูลเบื้องต้น'!$C$10))</f>
        <v/>
      </c>
      <c r="S11" s="292" t="str">
        <f>IF('01.ข้อมูลเบื้องต้น'!$D$10="","",IF('02.คีย์เทอม1'!$B11="","",'01.ข้อมูลเบื้องต้น'!$D$10))</f>
        <v/>
      </c>
      <c r="T11" s="287"/>
      <c r="U11" s="159"/>
      <c r="V11" s="292" t="str">
        <f>IF('01.ข้อมูลเบื้องต้น'!$B$11="","",IF('02.คีย์เทอม1'!$B11="","",'01.ข้อมูลเบื้องต้น'!$B$11))</f>
        <v/>
      </c>
      <c r="W11" s="291" t="str">
        <f>IF('01.ข้อมูลเบื้องต้น'!$C$11="","",IF('02.คีย์เทอม1'!$B11="","",'01.ข้อมูลเบื้องต้น'!$C$11))</f>
        <v/>
      </c>
      <c r="X11" s="292" t="str">
        <f>IF('01.ข้อมูลเบื้องต้น'!$D$11="","",IF('02.คีย์เทอม1'!$B11="","",'01.ข้อมูลเบื้องต้น'!$D$11))</f>
        <v/>
      </c>
      <c r="Y11" s="286"/>
      <c r="Z11" s="160"/>
      <c r="AA11" s="292" t="str">
        <f>IF('01.ข้อมูลเบื้องต้น'!$B$12="","",IF('02.คีย์เทอม1'!$B11="","",'01.ข้อมูลเบื้องต้น'!$B$12))</f>
        <v/>
      </c>
      <c r="AB11" s="291" t="str">
        <f>IF('01.ข้อมูลเบื้องต้น'!$C$12="","",IF('02.คีย์เทอม1'!$B11="","",'01.ข้อมูลเบื้องต้น'!$C$12))</f>
        <v/>
      </c>
      <c r="AC11" s="292" t="str">
        <f>IF('01.ข้อมูลเบื้องต้น'!$D$12="","",IF('02.คีย์เทอม1'!$B11="","",'01.ข้อมูลเบื้องต้น'!$D$12))</f>
        <v/>
      </c>
      <c r="AD11" s="287"/>
      <c r="AE11" s="159"/>
      <c r="AF11" s="292" t="str">
        <f>IF('01.ข้อมูลเบื้องต้น'!$B$13="","",IF('02.คีย์เทอม1'!$B11="","",'01.ข้อมูลเบื้องต้น'!$B$13))</f>
        <v/>
      </c>
      <c r="AG11" s="291" t="str">
        <f>IF('01.ข้อมูลเบื้องต้น'!$C$13="","",IF('02.คีย์เทอม1'!$B11="","",'01.ข้อมูลเบื้องต้น'!$C$13))</f>
        <v/>
      </c>
      <c r="AH11" s="292" t="str">
        <f>IF('01.ข้อมูลเบื้องต้น'!$D$13="","",IF('02.คีย์เทอม1'!$B11="","",'01.ข้อมูลเบื้องต้น'!$D$13))</f>
        <v/>
      </c>
      <c r="AI11" s="287"/>
      <c r="AJ11" s="159"/>
      <c r="AK11" s="292" t="str">
        <f>IF('01.ข้อมูลเบื้องต้น'!$B$14="","",IF('02.คีย์เทอม1'!$B11="","",'01.ข้อมูลเบื้องต้น'!$B$14))</f>
        <v/>
      </c>
      <c r="AL11" s="291" t="str">
        <f>IF('01.ข้อมูลเบื้องต้น'!$C$14="","",IF('02.คีย์เทอม1'!$B11="","",'01.ข้อมูลเบื้องต้น'!$C$14))</f>
        <v/>
      </c>
      <c r="AM11" s="292" t="str">
        <f>IF('01.ข้อมูลเบื้องต้น'!$D$14="","",IF('02.คีย์เทอม1'!$B11="","",'01.ข้อมูลเบื้องต้น'!$D$14))</f>
        <v/>
      </c>
      <c r="AN11" s="287"/>
      <c r="AO11" s="159"/>
      <c r="AP11" s="292" t="str">
        <f>IF('01.ข้อมูลเบื้องต้น'!$B$15="","",IF('02.คีย์เทอม1'!$B11="","",'01.ข้อมูลเบื้องต้น'!$B$15))</f>
        <v/>
      </c>
      <c r="AQ11" s="291" t="str">
        <f>IF('01.ข้อมูลเบื้องต้น'!$C$15="","",IF('02.คีย์เทอม1'!$B11="","",'01.ข้อมูลเบื้องต้น'!$C$15))</f>
        <v/>
      </c>
      <c r="AR11" s="292" t="str">
        <f>IF('01.ข้อมูลเบื้องต้น'!$D$15="","",IF('02.คีย์เทอม1'!$B11="","",'01.ข้อมูลเบื้องต้น'!$D$15))</f>
        <v/>
      </c>
      <c r="AS11" s="287"/>
      <c r="AT11" s="159"/>
      <c r="AU11" s="292" t="str">
        <f>IF('01.ข้อมูลเบื้องต้น'!$B$16="","",IF('02.คีย์เทอม1'!$B11="","",'01.ข้อมูลเบื้องต้น'!$B$16))</f>
        <v/>
      </c>
      <c r="AV11" s="291" t="str">
        <f>IF('01.ข้อมูลเบื้องต้น'!$C$16="","",IF('02.คีย์เทอม1'!$B11="","",'01.ข้อมูลเบื้องต้น'!$C$16))</f>
        <v/>
      </c>
      <c r="AW11" s="292" t="str">
        <f>IF('01.ข้อมูลเบื้องต้น'!$D$16="","",IF('02.คีย์เทอม1'!$B11="","",'01.ข้อมูลเบื้องต้น'!$D$16))</f>
        <v/>
      </c>
      <c r="AX11" s="286"/>
      <c r="AY11" s="160"/>
      <c r="AZ11" s="292" t="str">
        <f>IF('01.ข้อมูลเบื้องต้น'!$B$17="","",IF('02.คีย์เทอม1'!$B11="","",'01.ข้อมูลเบื้องต้น'!$B$17))</f>
        <v/>
      </c>
      <c r="BA11" s="291" t="str">
        <f>IF('01.ข้อมูลเบื้องต้น'!$C$17="","",IF('02.คีย์เทอม1'!$B11="","",'01.ข้อมูลเบื้องต้น'!$C$17))</f>
        <v/>
      </c>
      <c r="BB11" s="292" t="str">
        <f>IF('01.ข้อมูลเบื้องต้น'!$D$17="","",IF('02.คีย์เทอม1'!$B11="","",'01.ข้อมูลเบื้องต้น'!$D$17))</f>
        <v/>
      </c>
      <c r="BC11" s="286"/>
      <c r="BD11" s="160"/>
      <c r="BE11" s="292" t="str">
        <f>IF('01.ข้อมูลเบื้องต้น'!$B$19="","",IF('02.คีย์เทอม1'!$B11="","",'01.ข้อมูลเบื้องต้น'!$B$19))</f>
        <v/>
      </c>
      <c r="BF11" s="291" t="str">
        <f>IF('01.ข้อมูลเบื้องต้น'!$C$19="","",IF('02.คีย์เทอม1'!$B11="","",'01.ข้อมูลเบื้องต้น'!$C$19))</f>
        <v/>
      </c>
      <c r="BG11" s="292" t="str">
        <f>IF('01.ข้อมูลเบื้องต้น'!$D$19="","",IF('02.คีย์เทอม1'!$B11="","",'01.ข้อมูลเบื้องต้น'!$D$19))</f>
        <v/>
      </c>
      <c r="BH11" s="287"/>
      <c r="BI11" s="160"/>
      <c r="BJ11" s="292" t="str">
        <f>IF('01.ข้อมูลเบื้องต้น'!$B$20="","",IF('02.คีย์เทอม1'!$B11="","",'01.ข้อมูลเบื้องต้น'!$B$20))</f>
        <v/>
      </c>
      <c r="BK11" s="291" t="str">
        <f>IF('01.ข้อมูลเบื้องต้น'!$C$20="","",IF('02.คีย์เทอม1'!$B11="","",'01.ข้อมูลเบื้องต้น'!$C$20))</f>
        <v/>
      </c>
      <c r="BL11" s="292" t="str">
        <f>IF('01.ข้อมูลเบื้องต้น'!$D$20="","",IF('02.คีย์เทอม1'!$B11="","",'01.ข้อมูลเบื้องต้น'!$D$20))</f>
        <v/>
      </c>
      <c r="BM11" s="286"/>
      <c r="BN11" s="159"/>
      <c r="BO11" s="292" t="str">
        <f>IF('01.ข้อมูลเบื้องต้น'!$B$21="","",IF('02.คีย์เทอม1'!$B11="","",'01.ข้อมูลเบื้องต้น'!$B$21))</f>
        <v/>
      </c>
      <c r="BP11" s="291" t="str">
        <f>IF('01.ข้อมูลเบื้องต้น'!$C$21="","",IF('02.คีย์เทอม1'!$B11="","",'01.ข้อมูลเบื้องต้น'!$C$21))</f>
        <v/>
      </c>
      <c r="BQ11" s="292" t="str">
        <f>IF('01.ข้อมูลเบื้องต้น'!$D$21="","",IF('02.คีย์เทอม1'!$B11="","",'01.ข้อมูลเบื้องต้น'!$D$21))</f>
        <v/>
      </c>
      <c r="BR11" s="286"/>
      <c r="BS11" s="160"/>
      <c r="BT11" s="292" t="str">
        <f>IF('01.ข้อมูลเบื้องต้น'!$B$22="","",IF('02.คีย์เทอม1'!$B11="","",'01.ข้อมูลเบื้องต้น'!$B$22))</f>
        <v/>
      </c>
      <c r="BU11" s="291" t="str">
        <f>IF('01.ข้อมูลเบื้องต้น'!$C$22="","",IF('02.คีย์เทอม1'!$B11="","",'01.ข้อมูลเบื้องต้น'!$C$22))</f>
        <v/>
      </c>
      <c r="BV11" s="292" t="str">
        <f>IF('01.ข้อมูลเบื้องต้น'!$D$22="","",IF('02.คีย์เทอม1'!$B11="","",'01.ข้อมูลเบื้องต้น'!$D$22))</f>
        <v/>
      </c>
      <c r="BW11" s="286"/>
      <c r="BX11" s="160"/>
      <c r="BY11" s="292" t="str">
        <f>IF('01.ข้อมูลเบื้องต้น'!$B$23="","",IF('02.คีย์เทอม1'!$B11="","",'01.ข้อมูลเบื้องต้น'!$B$23))</f>
        <v/>
      </c>
      <c r="BZ11" s="291" t="str">
        <f>IF('01.ข้อมูลเบื้องต้น'!$C$23="","",IF('02.คีย์เทอม1'!$B11="","",'01.ข้อมูลเบื้องต้น'!$C$23))</f>
        <v/>
      </c>
      <c r="CA11" s="292" t="str">
        <f>IF('01.ข้อมูลเบื้องต้น'!$D$23="","",IF('02.คีย์เทอม1'!$B11="","",'01.ข้อมูลเบื้องต้น'!$D$23))</f>
        <v/>
      </c>
      <c r="CB11" s="286"/>
      <c r="CC11" s="160"/>
      <c r="CD11" s="292" t="str">
        <f>IF('01.ข้อมูลเบื้องต้น'!$B$24="","",IF('02.คีย์เทอม1'!$B11="","",'01.ข้อมูลเบื้องต้น'!$B$24))</f>
        <v/>
      </c>
      <c r="CE11" s="291" t="str">
        <f>IF('01.ข้อมูลเบื้องต้น'!$C$24="","",IF('02.คีย์เทอม1'!$B11="","",'01.ข้อมูลเบื้องต้น'!$C$24))</f>
        <v/>
      </c>
      <c r="CF11" s="292" t="str">
        <f>IF('01.ข้อมูลเบื้องต้น'!$D$24="","",IF('02.คีย์เทอม1'!$B11="","",'01.ข้อมูลเบื้องต้น'!$D$24))</f>
        <v/>
      </c>
      <c r="CG11" s="286"/>
      <c r="CH11" s="160"/>
      <c r="CI11" s="292" t="str">
        <f>IF('01.ข้อมูลเบื้องต้น'!$B$25="","",IF('02.คีย์เทอม1'!$B11="","",'01.ข้อมูลเบื้องต้น'!$B$25))</f>
        <v/>
      </c>
      <c r="CJ11" s="291" t="str">
        <f>IF('01.ข้อมูลเบื้องต้น'!$C$25="","",IF('02.คีย์เทอม1'!$B11="","",'01.ข้อมูลเบื้องต้น'!$C$25))</f>
        <v/>
      </c>
      <c r="CK11" s="292" t="str">
        <f>IF('01.ข้อมูลเบื้องต้น'!$D$25="","",IF('02.คีย์เทอม1'!$B11="","",'01.ข้อมูลเบื้องต้น'!$D$25))</f>
        <v/>
      </c>
      <c r="CL11" s="286"/>
      <c r="CM11" s="160"/>
      <c r="CN11" s="292" t="str">
        <f>IF('01.ข้อมูลเบื้องต้น'!$B$26="","",IF('02.คีย์เทอม1'!$B11="","",'01.ข้อมูลเบื้องต้น'!$B$26))</f>
        <v/>
      </c>
      <c r="CO11" s="291" t="str">
        <f>IF('01.ข้อมูลเบื้องต้น'!$C$26="","",IF('02.คีย์เทอม1'!$B11="","",'01.ข้อมูลเบื้องต้น'!$C$26))</f>
        <v/>
      </c>
      <c r="CP11" s="292" t="str">
        <f>IF('01.ข้อมูลเบื้องต้น'!$D$26="","",IF('02.คีย์เทอม1'!$B11="","",'01.ข้อมูลเบื้องต้น'!$D$26))</f>
        <v/>
      </c>
      <c r="CQ11" s="286"/>
      <c r="CR11" s="160"/>
      <c r="CS11" s="292" t="str">
        <f>IF('01.ข้อมูลเบื้องต้น'!$B$27="","",IF('02.คีย์เทอม1'!$B11="","",'01.ข้อมูลเบื้องต้น'!$B$27))</f>
        <v/>
      </c>
      <c r="CT11" s="291" t="str">
        <f>IF('01.ข้อมูลเบื้องต้น'!$C$27="","",IF('02.คีย์เทอม1'!$B11="","",'01.ข้อมูลเบื้องต้น'!$C$27))</f>
        <v/>
      </c>
      <c r="CU11" s="292" t="str">
        <f>IF('01.ข้อมูลเบื้องต้น'!$D$27="","",IF('02.คีย์เทอม1'!$B11="","",'01.ข้อมูลเบื้องต้น'!$D$27))</f>
        <v/>
      </c>
      <c r="CV11" s="286"/>
      <c r="CW11" s="160"/>
      <c r="CX11" s="292" t="str">
        <f>IF('01.ข้อมูลเบื้องต้น'!$B$28="","",IF('02.คีย์เทอม1'!$B11="","",'01.ข้อมูลเบื้องต้น'!$B$28))</f>
        <v/>
      </c>
      <c r="CY11" s="291" t="str">
        <f>IF('01.ข้อมูลเบื้องต้น'!$C$28="","",IF('02.คีย์เทอม1'!$B11="","",'01.ข้อมูลเบื้องต้น'!$C$28))</f>
        <v/>
      </c>
      <c r="CZ11" s="292" t="str">
        <f>IF('01.ข้อมูลเบื้องต้น'!$D$28="","",IF('02.คีย์เทอม1'!$B11="","",'01.ข้อมูลเบื้องต้น'!$D$28))</f>
        <v/>
      </c>
      <c r="DA11" s="286"/>
      <c r="DB11" s="160"/>
      <c r="DC11" s="288" t="str">
        <f t="shared" si="3"/>
        <v/>
      </c>
      <c r="DD11" s="152" t="str">
        <f t="shared" si="4"/>
        <v/>
      </c>
      <c r="DE11" s="293" t="str">
        <f>IF('2.ชื่อนักเรียน'!R13="มส","มส",IF('2.ชื่อนักเรียน'!R13="ย้าย","ย้าย",IF('2.ชื่อนักเรียน'!R13="ร","ร",IF(DD11="","",RANK(DD11,$DD$9:$DD$58,0)))))</f>
        <v/>
      </c>
      <c r="DF11" s="293" t="str">
        <f t="shared" si="5"/>
        <v/>
      </c>
      <c r="DH11" s="320" t="str">
        <f>IF('2.ชื่อนักเรียน'!$R13=",มส","มส",IF($DC11="","",IF(DH$5="","",IF(DH$5="SBMLD",SUM($BH11,$BM11,$BR11,$BW11,$CB11,$CG11,$CL11,$CQ11,$CV11,$DA11),$BH11))))</f>
        <v/>
      </c>
      <c r="DI11" s="299" t="str">
        <f>IF('2.ชื่อนักเรียน'!$R13=",มส","มส",IF($DH11="","",IF(DH$5="","",IF(DH$5="SBMLD",SUM($BI11,$BN11,$BS11,$BX11,$CC11,$CH11,$CM11,$CR11,$CW11,$DB11),$BI11))))</f>
        <v/>
      </c>
      <c r="DJ11" s="299" t="str">
        <f t="shared" si="6"/>
        <v/>
      </c>
      <c r="DK11" s="321" t="str">
        <f>IF('2.ชื่อนักเรียน'!$R13=",มส","มส",IF($DC11="","",IF(DK$5="","",IF(DK$5="SBMLD",SUM($BM11,$BR11,$BW11,$CB11,$CG11,$CL11,$CQ11,$CV11,$DA11),$BM11))))</f>
        <v/>
      </c>
      <c r="DL11" s="299" t="str">
        <f>IF('2.ชื่อนักเรียน'!$R13=",มส","มส",IF($DK11="","",IF(DK$5="","",IF(DK$5="SBMLD",SUM($BN11,$BS11,$BX11,$CC11,$CH11,$CM11,$CR11,$CW11,$DB11),$BN11))))</f>
        <v/>
      </c>
      <c r="DM11" s="299" t="str">
        <f t="shared" si="7"/>
        <v/>
      </c>
      <c r="DN11" s="321" t="str">
        <f>IF('2.ชื่อนักเรียน'!$R13=",มส","มส",IF($DC11="","",IF(DN$5="","",IF(DN$5="SBMLD",SUM($BR11,$BW11,$CB11,$CG11,$CL11,$CQ11,$CV11,$DA11),$BR11))))</f>
        <v/>
      </c>
      <c r="DO11" s="299" t="str">
        <f>IF('2.ชื่อนักเรียน'!$R13=",มส","มส",IF($DN11="","",IF(DN$5="","",IF(DN$5="SBMLD",SUM($BS11,$BX11,$CC11,$CH11,$CM11,$CR11,$CW11,$DB11),$BS11))))</f>
        <v/>
      </c>
      <c r="DP11" s="299" t="str">
        <f t="shared" si="8"/>
        <v/>
      </c>
      <c r="DQ11" s="321" t="str">
        <f>IF('2.ชื่อนักเรียน'!$R13=",มส","มส",IF($DC11="","",IF(DQ$5="","",IF(DQ$5="SBMLD",SUM($BW11,$CB11,$CG11,$CL11,$CQ11,$CV11,$DA11),$BW11))))</f>
        <v/>
      </c>
      <c r="DR11" s="299" t="str">
        <f>IF('2.ชื่อนักเรียน'!$R13=",มส","มส",IF($DQ11="","",IF(DQ$5="","",IF(DQ$5="SBMLD",SUM($BX11,$CC11,$CH11,$CM11,$CR11,$CW11,$DB11),$BX11))))</f>
        <v/>
      </c>
      <c r="DS11" s="299" t="str">
        <f t="shared" si="9"/>
        <v/>
      </c>
      <c r="DT11" s="299" t="str">
        <f>IF('2.ชื่อนักเรียน'!$R13=",มส","มส",IF($DC11="","",IF(DT$5="","",IF(DT$5="SBMLD",SUM($CB11,$CG11,$CL11,$CQ11,$CV11,$DA11),$CB11))))</f>
        <v/>
      </c>
      <c r="DU11" s="299" t="str">
        <f>IF('2.ชื่อนักเรียน'!$R13=",มส","มส",IF($DT11="","",IF(DT$5="","",IF(DT$5="SBMLD",SUM($CC11,$CH11,$CM11,$CR11,$CW11,$DB11),$CC11))))</f>
        <v/>
      </c>
      <c r="DV11" s="299" t="str">
        <f t="shared" si="10"/>
        <v/>
      </c>
      <c r="DW11" s="321" t="str">
        <f>IF('2.ชื่อนักเรียน'!$R13=",มส","มส",IF($DC11="","",IF(DW$5="","",IF(DW$5="SBMLD",SUM($CG11,$CL11,$CQ11,$CV11,$DA11),$CG11))))</f>
        <v/>
      </c>
      <c r="DX11" s="321" t="str">
        <f>IF('2.ชื่อนักเรียน'!$R13=",มส","มส",IF($DW11="","",IF(DW$5="","",IF(DW$5="SBMLD",SUM($CH11,$CM11,$CR11,$CW11,$DB11),$CH11))))</f>
        <v/>
      </c>
      <c r="DY11" s="299" t="str">
        <f t="shared" si="11"/>
        <v/>
      </c>
    </row>
    <row r="12" spans="1:129" s="102" customFormat="1" ht="17.25" customHeight="1" x14ac:dyDescent="0.25">
      <c r="A12" s="278">
        <v>4</v>
      </c>
      <c r="B12" s="278" t="str">
        <f>IF('2.ชื่อนักเรียน'!E14="","",CONCATENATE('2.ชื่อนักเรียน'!E14,'2.ชื่อนักเรียน'!F14,'2.ชื่อนักเรียน'!G14,'2.ชื่อนักเรียน'!H14,'2.ชื่อนักเรียน'!I14,'2.ชื่อนักเรียน'!J14,'2.ชื่อนักเรียน'!K14,'2.ชื่อนักเรียน'!L14,'2.ชื่อนักเรียน'!M14,'2.ชื่อนักเรียน'!N14,'2.ชื่อนักเรียน'!O14,'2.ชื่อนักเรียน'!P14,'2.ชื่อนักเรียน'!Q14))</f>
        <v/>
      </c>
      <c r="C12" s="463" t="str">
        <f>IF('2.ชื่อนักเรียน'!B14="","",'2.ชื่อนักเรียน'!B14)</f>
        <v/>
      </c>
      <c r="D12" s="291" t="str">
        <f>IF('2.ชื่อนักเรียน'!C14="","",CONCATENATE(TRIM('2.ชื่อนักเรียน'!C14),"  ",'2.ชื่อนักเรียน'!D14))</f>
        <v/>
      </c>
      <c r="E12" s="292" t="str">
        <f>IF(B12="","",IF('01.ข้อมูลเบื้องต้น'!$J$2="","",'01.ข้อมูลเบื้องต้น'!$J$2))</f>
        <v/>
      </c>
      <c r="F12" s="291" t="str">
        <f>IF(B12="","",IF('01.ข้อมูลเบื้องต้น'!$K$4="","",'01.ข้อมูลเบื้องต้น'!$K$4))</f>
        <v/>
      </c>
      <c r="G12" s="292" t="str">
        <f>IF('01.ข้อมูลเบื้องต้น'!$B$8="","",IF('02.คีย์เทอม1'!$B12="","",'01.ข้อมูลเบื้องต้น'!$B$8))</f>
        <v/>
      </c>
      <c r="H12" s="291" t="str">
        <f>IF('01.ข้อมูลเบื้องต้น'!$C$8="","",IF('02.คีย์เทอม1'!$B12="","",'01.ข้อมูลเบื้องต้น'!$C$8))</f>
        <v/>
      </c>
      <c r="I12" s="292" t="str">
        <f>IF('01.ข้อมูลเบื้องต้น'!$D$8="","",IF('02.คีย์เทอม1'!$B12="","",'01.ข้อมูลเบื้องต้น'!$D$8))</f>
        <v/>
      </c>
      <c r="J12" s="286"/>
      <c r="K12" s="160"/>
      <c r="L12" s="292" t="str">
        <f>IF('01.ข้อมูลเบื้องต้น'!$B$9="","",IF('02.คีย์เทอม1'!$B12="","",'01.ข้อมูลเบื้องต้น'!$B$9))</f>
        <v/>
      </c>
      <c r="M12" s="291" t="str">
        <f>IF('01.ข้อมูลเบื้องต้น'!$C$9="","",IF('02.คีย์เทอม1'!$B12="","",'01.ข้อมูลเบื้องต้น'!$C$9))</f>
        <v/>
      </c>
      <c r="N12" s="292" t="str">
        <f>IF('01.ข้อมูลเบื้องต้น'!$D$9="","",IF('02.คีย์เทอม1'!$B12="","",'01.ข้อมูลเบื้องต้น'!$D$9))</f>
        <v/>
      </c>
      <c r="O12" s="287"/>
      <c r="P12" s="159"/>
      <c r="Q12" s="292" t="str">
        <f>IF('01.ข้อมูลเบื้องต้น'!$B$10="","",IF('02.คีย์เทอม1'!$B12="","",'01.ข้อมูลเบื้องต้น'!$B$10))</f>
        <v/>
      </c>
      <c r="R12" s="291" t="str">
        <f>IF('01.ข้อมูลเบื้องต้น'!$C$10="","",IF('02.คีย์เทอม1'!$B12="","",'01.ข้อมูลเบื้องต้น'!$C$10))</f>
        <v/>
      </c>
      <c r="S12" s="292" t="str">
        <f>IF('01.ข้อมูลเบื้องต้น'!$D$10="","",IF('02.คีย์เทอม1'!$B12="","",'01.ข้อมูลเบื้องต้น'!$D$10))</f>
        <v/>
      </c>
      <c r="T12" s="287"/>
      <c r="U12" s="159"/>
      <c r="V12" s="292" t="str">
        <f>IF('01.ข้อมูลเบื้องต้น'!$B$11="","",IF('02.คีย์เทอม1'!$B12="","",'01.ข้อมูลเบื้องต้น'!$B$11))</f>
        <v/>
      </c>
      <c r="W12" s="291" t="str">
        <f>IF('01.ข้อมูลเบื้องต้น'!$C$11="","",IF('02.คีย์เทอม1'!$B12="","",'01.ข้อมูลเบื้องต้น'!$C$11))</f>
        <v/>
      </c>
      <c r="X12" s="292" t="str">
        <f>IF('01.ข้อมูลเบื้องต้น'!$D$11="","",IF('02.คีย์เทอม1'!$B12="","",'01.ข้อมูลเบื้องต้น'!$D$11))</f>
        <v/>
      </c>
      <c r="Y12" s="286"/>
      <c r="Z12" s="160"/>
      <c r="AA12" s="292" t="str">
        <f>IF('01.ข้อมูลเบื้องต้น'!$B$12="","",IF('02.คีย์เทอม1'!$B12="","",'01.ข้อมูลเบื้องต้น'!$B$12))</f>
        <v/>
      </c>
      <c r="AB12" s="291" t="str">
        <f>IF('01.ข้อมูลเบื้องต้น'!$C$12="","",IF('02.คีย์เทอม1'!$B12="","",'01.ข้อมูลเบื้องต้น'!$C$12))</f>
        <v/>
      </c>
      <c r="AC12" s="292" t="str">
        <f>IF('01.ข้อมูลเบื้องต้น'!$D$12="","",IF('02.คีย์เทอม1'!$B12="","",'01.ข้อมูลเบื้องต้น'!$D$12))</f>
        <v/>
      </c>
      <c r="AD12" s="287"/>
      <c r="AE12" s="159"/>
      <c r="AF12" s="292" t="str">
        <f>IF('01.ข้อมูลเบื้องต้น'!$B$13="","",IF('02.คีย์เทอม1'!$B12="","",'01.ข้อมูลเบื้องต้น'!$B$13))</f>
        <v/>
      </c>
      <c r="AG12" s="291" t="str">
        <f>IF('01.ข้อมูลเบื้องต้น'!$C$13="","",IF('02.คีย์เทอม1'!$B12="","",'01.ข้อมูลเบื้องต้น'!$C$13))</f>
        <v/>
      </c>
      <c r="AH12" s="292" t="str">
        <f>IF('01.ข้อมูลเบื้องต้น'!$D$13="","",IF('02.คีย์เทอม1'!$B12="","",'01.ข้อมูลเบื้องต้น'!$D$13))</f>
        <v/>
      </c>
      <c r="AI12" s="287"/>
      <c r="AJ12" s="159"/>
      <c r="AK12" s="292" t="str">
        <f>IF('01.ข้อมูลเบื้องต้น'!$B$14="","",IF('02.คีย์เทอม1'!$B12="","",'01.ข้อมูลเบื้องต้น'!$B$14))</f>
        <v/>
      </c>
      <c r="AL12" s="291" t="str">
        <f>IF('01.ข้อมูลเบื้องต้น'!$C$14="","",IF('02.คีย์เทอม1'!$B12="","",'01.ข้อมูลเบื้องต้น'!$C$14))</f>
        <v/>
      </c>
      <c r="AM12" s="292" t="str">
        <f>IF('01.ข้อมูลเบื้องต้น'!$D$14="","",IF('02.คีย์เทอม1'!$B12="","",'01.ข้อมูลเบื้องต้น'!$D$14))</f>
        <v/>
      </c>
      <c r="AN12" s="287"/>
      <c r="AO12" s="159"/>
      <c r="AP12" s="292" t="str">
        <f>IF('01.ข้อมูลเบื้องต้น'!$B$15="","",IF('02.คีย์เทอม1'!$B12="","",'01.ข้อมูลเบื้องต้น'!$B$15))</f>
        <v/>
      </c>
      <c r="AQ12" s="291" t="str">
        <f>IF('01.ข้อมูลเบื้องต้น'!$C$15="","",IF('02.คีย์เทอม1'!$B12="","",'01.ข้อมูลเบื้องต้น'!$C$15))</f>
        <v/>
      </c>
      <c r="AR12" s="292" t="str">
        <f>IF('01.ข้อมูลเบื้องต้น'!$D$15="","",IF('02.คีย์เทอม1'!$B12="","",'01.ข้อมูลเบื้องต้น'!$D$15))</f>
        <v/>
      </c>
      <c r="AS12" s="287"/>
      <c r="AT12" s="159"/>
      <c r="AU12" s="292" t="str">
        <f>IF('01.ข้อมูลเบื้องต้น'!$B$16="","",IF('02.คีย์เทอม1'!$B12="","",'01.ข้อมูลเบื้องต้น'!$B$16))</f>
        <v/>
      </c>
      <c r="AV12" s="291" t="str">
        <f>IF('01.ข้อมูลเบื้องต้น'!$C$16="","",IF('02.คีย์เทอม1'!$B12="","",'01.ข้อมูลเบื้องต้น'!$C$16))</f>
        <v/>
      </c>
      <c r="AW12" s="292" t="str">
        <f>IF('01.ข้อมูลเบื้องต้น'!$D$16="","",IF('02.คีย์เทอม1'!$B12="","",'01.ข้อมูลเบื้องต้น'!$D$16))</f>
        <v/>
      </c>
      <c r="AX12" s="286"/>
      <c r="AY12" s="160"/>
      <c r="AZ12" s="292" t="str">
        <f>IF('01.ข้อมูลเบื้องต้น'!$B$17="","",IF('02.คีย์เทอม1'!$B12="","",'01.ข้อมูลเบื้องต้น'!$B$17))</f>
        <v/>
      </c>
      <c r="BA12" s="291" t="str">
        <f>IF('01.ข้อมูลเบื้องต้น'!$C$17="","",IF('02.คีย์เทอม1'!$B12="","",'01.ข้อมูลเบื้องต้น'!$C$17))</f>
        <v/>
      </c>
      <c r="BB12" s="292" t="str">
        <f>IF('01.ข้อมูลเบื้องต้น'!$D$17="","",IF('02.คีย์เทอม1'!$B12="","",'01.ข้อมูลเบื้องต้น'!$D$17))</f>
        <v/>
      </c>
      <c r="BC12" s="286"/>
      <c r="BD12" s="160"/>
      <c r="BE12" s="292" t="str">
        <f>IF('01.ข้อมูลเบื้องต้น'!$B$19="","",IF('02.คีย์เทอม1'!$B12="","",'01.ข้อมูลเบื้องต้น'!$B$19))</f>
        <v/>
      </c>
      <c r="BF12" s="291" t="str">
        <f>IF('01.ข้อมูลเบื้องต้น'!$C$19="","",IF('02.คีย์เทอม1'!$B12="","",'01.ข้อมูลเบื้องต้น'!$C$19))</f>
        <v/>
      </c>
      <c r="BG12" s="292" t="str">
        <f>IF('01.ข้อมูลเบื้องต้น'!$D$19="","",IF('02.คีย์เทอม1'!$B12="","",'01.ข้อมูลเบื้องต้น'!$D$19))</f>
        <v/>
      </c>
      <c r="BH12" s="287"/>
      <c r="BI12" s="160"/>
      <c r="BJ12" s="292" t="str">
        <f>IF('01.ข้อมูลเบื้องต้น'!$B$20="","",IF('02.คีย์เทอม1'!$B12="","",'01.ข้อมูลเบื้องต้น'!$B$20))</f>
        <v/>
      </c>
      <c r="BK12" s="291" t="str">
        <f>IF('01.ข้อมูลเบื้องต้น'!$C$20="","",IF('02.คีย์เทอม1'!$B12="","",'01.ข้อมูลเบื้องต้น'!$C$20))</f>
        <v/>
      </c>
      <c r="BL12" s="292" t="str">
        <f>IF('01.ข้อมูลเบื้องต้น'!$D$20="","",IF('02.คีย์เทอม1'!$B12="","",'01.ข้อมูลเบื้องต้น'!$D$20))</f>
        <v/>
      </c>
      <c r="BM12" s="287"/>
      <c r="BN12" s="159"/>
      <c r="BO12" s="292" t="str">
        <f>IF('01.ข้อมูลเบื้องต้น'!$B$21="","",IF('02.คีย์เทอม1'!$B12="","",'01.ข้อมูลเบื้องต้น'!$B$21))</f>
        <v/>
      </c>
      <c r="BP12" s="291" t="str">
        <f>IF('01.ข้อมูลเบื้องต้น'!$C$21="","",IF('02.คีย์เทอม1'!$B12="","",'01.ข้อมูลเบื้องต้น'!$C$21))</f>
        <v/>
      </c>
      <c r="BQ12" s="292" t="str">
        <f>IF('01.ข้อมูลเบื้องต้น'!$D$21="","",IF('02.คีย์เทอม1'!$B12="","",'01.ข้อมูลเบื้องต้น'!$D$21))</f>
        <v/>
      </c>
      <c r="BR12" s="286"/>
      <c r="BS12" s="160"/>
      <c r="BT12" s="292" t="str">
        <f>IF('01.ข้อมูลเบื้องต้น'!$B$22="","",IF('02.คีย์เทอม1'!$B12="","",'01.ข้อมูลเบื้องต้น'!$B$22))</f>
        <v/>
      </c>
      <c r="BU12" s="291" t="str">
        <f>IF('01.ข้อมูลเบื้องต้น'!$C$22="","",IF('02.คีย์เทอม1'!$B12="","",'01.ข้อมูลเบื้องต้น'!$C$22))</f>
        <v/>
      </c>
      <c r="BV12" s="292" t="str">
        <f>IF('01.ข้อมูลเบื้องต้น'!$D$22="","",IF('02.คีย์เทอม1'!$B12="","",'01.ข้อมูลเบื้องต้น'!$D$22))</f>
        <v/>
      </c>
      <c r="BW12" s="286"/>
      <c r="BX12" s="160"/>
      <c r="BY12" s="292" t="str">
        <f>IF('01.ข้อมูลเบื้องต้น'!$B$23="","",IF('02.คีย์เทอม1'!$B12="","",'01.ข้อมูลเบื้องต้น'!$B$23))</f>
        <v/>
      </c>
      <c r="BZ12" s="291" t="str">
        <f>IF('01.ข้อมูลเบื้องต้น'!$C$23="","",IF('02.คีย์เทอม1'!$B12="","",'01.ข้อมูลเบื้องต้น'!$C$23))</f>
        <v/>
      </c>
      <c r="CA12" s="292" t="str">
        <f>IF('01.ข้อมูลเบื้องต้น'!$D$23="","",IF('02.คีย์เทอม1'!$B12="","",'01.ข้อมูลเบื้องต้น'!$D$23))</f>
        <v/>
      </c>
      <c r="CB12" s="286"/>
      <c r="CC12" s="160"/>
      <c r="CD12" s="292" t="str">
        <f>IF('01.ข้อมูลเบื้องต้น'!$B$24="","",IF('02.คีย์เทอม1'!$B12="","",'01.ข้อมูลเบื้องต้น'!$B$24))</f>
        <v/>
      </c>
      <c r="CE12" s="291" t="str">
        <f>IF('01.ข้อมูลเบื้องต้น'!$C$24="","",IF('02.คีย์เทอม1'!$B12="","",'01.ข้อมูลเบื้องต้น'!$C$24))</f>
        <v/>
      </c>
      <c r="CF12" s="292" t="str">
        <f>IF('01.ข้อมูลเบื้องต้น'!$D$24="","",IF('02.คีย์เทอม1'!$B12="","",'01.ข้อมูลเบื้องต้น'!$D$24))</f>
        <v/>
      </c>
      <c r="CG12" s="286"/>
      <c r="CH12" s="160"/>
      <c r="CI12" s="292" t="str">
        <f>IF('01.ข้อมูลเบื้องต้น'!$B$25="","",IF('02.คีย์เทอม1'!$B12="","",'01.ข้อมูลเบื้องต้น'!$B$25))</f>
        <v/>
      </c>
      <c r="CJ12" s="291" t="str">
        <f>IF('01.ข้อมูลเบื้องต้น'!$C$25="","",IF('02.คีย์เทอม1'!$B12="","",'01.ข้อมูลเบื้องต้น'!$C$25))</f>
        <v/>
      </c>
      <c r="CK12" s="292" t="str">
        <f>IF('01.ข้อมูลเบื้องต้น'!$D$25="","",IF('02.คีย์เทอม1'!$B12="","",'01.ข้อมูลเบื้องต้น'!$D$25))</f>
        <v/>
      </c>
      <c r="CL12" s="286"/>
      <c r="CM12" s="160"/>
      <c r="CN12" s="292" t="str">
        <f>IF('01.ข้อมูลเบื้องต้น'!$B$26="","",IF('02.คีย์เทอม1'!$B12="","",'01.ข้อมูลเบื้องต้น'!$B$26))</f>
        <v/>
      </c>
      <c r="CO12" s="291" t="str">
        <f>IF('01.ข้อมูลเบื้องต้น'!$C$26="","",IF('02.คีย์เทอม1'!$B12="","",'01.ข้อมูลเบื้องต้น'!$C$26))</f>
        <v/>
      </c>
      <c r="CP12" s="292" t="str">
        <f>IF('01.ข้อมูลเบื้องต้น'!$D$26="","",IF('02.คีย์เทอม1'!$B12="","",'01.ข้อมูลเบื้องต้น'!$D$26))</f>
        <v/>
      </c>
      <c r="CQ12" s="286"/>
      <c r="CR12" s="160"/>
      <c r="CS12" s="292" t="str">
        <f>IF('01.ข้อมูลเบื้องต้น'!$B$27="","",IF('02.คีย์เทอม1'!$B12="","",'01.ข้อมูลเบื้องต้น'!$B$27))</f>
        <v/>
      </c>
      <c r="CT12" s="291" t="str">
        <f>IF('01.ข้อมูลเบื้องต้น'!$C$27="","",IF('02.คีย์เทอม1'!$B12="","",'01.ข้อมูลเบื้องต้น'!$C$27))</f>
        <v/>
      </c>
      <c r="CU12" s="292" t="str">
        <f>IF('01.ข้อมูลเบื้องต้น'!$D$27="","",IF('02.คีย์เทอม1'!$B12="","",'01.ข้อมูลเบื้องต้น'!$D$27))</f>
        <v/>
      </c>
      <c r="CV12" s="286"/>
      <c r="CW12" s="160"/>
      <c r="CX12" s="292" t="str">
        <f>IF('01.ข้อมูลเบื้องต้น'!$B$28="","",IF('02.คีย์เทอม1'!$B12="","",'01.ข้อมูลเบื้องต้น'!$B$28))</f>
        <v/>
      </c>
      <c r="CY12" s="291" t="str">
        <f>IF('01.ข้อมูลเบื้องต้น'!$C$28="","",IF('02.คีย์เทอม1'!$B12="","",'01.ข้อมูลเบื้องต้น'!$C$28))</f>
        <v/>
      </c>
      <c r="CZ12" s="292" t="str">
        <f>IF('01.ข้อมูลเบื้องต้น'!$D$28="","",IF('02.คีย์เทอม1'!$B12="","",'01.ข้อมูลเบื้องต้น'!$D$28))</f>
        <v/>
      </c>
      <c r="DA12" s="286"/>
      <c r="DB12" s="160"/>
      <c r="DC12" s="288" t="str">
        <f t="shared" si="3"/>
        <v/>
      </c>
      <c r="DD12" s="152" t="str">
        <f t="shared" si="4"/>
        <v/>
      </c>
      <c r="DE12" s="293" t="str">
        <f>IF('2.ชื่อนักเรียน'!R14="มส","มส",IF('2.ชื่อนักเรียน'!R14="ย้าย","ย้าย",IF('2.ชื่อนักเรียน'!R14="ร","ร",IF(DD12="","",RANK(DD12,$DD$9:$DD$58,0)))))</f>
        <v/>
      </c>
      <c r="DF12" s="293" t="str">
        <f t="shared" si="5"/>
        <v/>
      </c>
      <c r="DH12" s="320" t="str">
        <f>IF('2.ชื่อนักเรียน'!$R14=",มส","มส",IF($DC12="","",IF(DH$5="","",IF(DH$5="SBMLD",SUM($BH12,$BM12,$BR12,$BW12,$CB12,$CG12,$CL12,$CQ12,$CV12,$DA12),$BH12))))</f>
        <v/>
      </c>
      <c r="DI12" s="299" t="str">
        <f>IF('2.ชื่อนักเรียน'!$R14=",มส","มส",IF($DH12="","",IF(DH$5="","",IF(DH$5="SBMLD",SUM($BI12,$BN12,$BS12,$BX12,$CC12,$CH12,$CM12,$CR12,$CW12,$DB12),$BI12))))</f>
        <v/>
      </c>
      <c r="DJ12" s="299" t="str">
        <f t="shared" si="6"/>
        <v/>
      </c>
      <c r="DK12" s="321" t="str">
        <f>IF('2.ชื่อนักเรียน'!$R14=",มส","มส",IF($DC12="","",IF(DK$5="","",IF(DK$5="SBMLD",SUM($BM12,$BR12,$BW12,$CB12,$CG12,$CL12,$CQ12,$CV12,$DA12),$BM12))))</f>
        <v/>
      </c>
      <c r="DL12" s="299" t="str">
        <f>IF('2.ชื่อนักเรียน'!$R14=",มส","มส",IF($DK12="","",IF(DK$5="","",IF(DK$5="SBMLD",SUM($BN12,$BS12,$BX12,$CC12,$CH12,$CM12,$CR12,$CW12,$DB12),$BN12))))</f>
        <v/>
      </c>
      <c r="DM12" s="299" t="str">
        <f t="shared" si="7"/>
        <v/>
      </c>
      <c r="DN12" s="321" t="str">
        <f>IF('2.ชื่อนักเรียน'!$R14=",มส","มส",IF($DC12="","",IF(DN$5="","",IF(DN$5="SBMLD",SUM($BR12,$BW12,$CB12,$CG12,$CL12,$CQ12,$CV12,$DA12),$BR12))))</f>
        <v/>
      </c>
      <c r="DO12" s="299" t="str">
        <f>IF('2.ชื่อนักเรียน'!$R14=",มส","มส",IF($DN12="","",IF(DN$5="","",IF(DN$5="SBMLD",SUM($BS12,$BX12,$CC12,$CH12,$CM12,$CR12,$CW12,$DB12),$BS12))))</f>
        <v/>
      </c>
      <c r="DP12" s="299" t="str">
        <f t="shared" si="8"/>
        <v/>
      </c>
      <c r="DQ12" s="321" t="str">
        <f>IF('2.ชื่อนักเรียน'!$R14=",มส","มส",IF($DC12="","",IF(DQ$5="","",IF(DQ$5="SBMLD",SUM($BW12,$CB12,$CG12,$CL12,$CQ12,$CV12,$DA12),$BW12))))</f>
        <v/>
      </c>
      <c r="DR12" s="299" t="str">
        <f>IF('2.ชื่อนักเรียน'!$R14=",มส","มส",IF($DQ12="","",IF(DQ$5="","",IF(DQ$5="SBMLD",SUM($BX12,$CC12,$CH12,$CM12,$CR12,$CW12,$DB12),$BX12))))</f>
        <v/>
      </c>
      <c r="DS12" s="299" t="str">
        <f t="shared" si="9"/>
        <v/>
      </c>
      <c r="DT12" s="299" t="str">
        <f>IF('2.ชื่อนักเรียน'!$R14=",มส","มส",IF($DC12="","",IF(DT$5="","",IF(DT$5="SBMLD",SUM($CB12,$CG12,$CL12,$CQ12,$CV12,$DA12),$CB12))))</f>
        <v/>
      </c>
      <c r="DU12" s="299" t="str">
        <f>IF('2.ชื่อนักเรียน'!$R14=",มส","มส",IF($DT12="","",IF(DT$5="","",IF(DT$5="SBMLD",SUM($CC12,$CH12,$CM12,$CR12,$CW12,$DB12),$CC12))))</f>
        <v/>
      </c>
      <c r="DV12" s="299" t="str">
        <f t="shared" si="10"/>
        <v/>
      </c>
      <c r="DW12" s="321" t="str">
        <f>IF('2.ชื่อนักเรียน'!$R14=",มส","มส",IF($DC12="","",IF(DW$5="","",IF(DW$5="SBMLD",SUM($CG12,$CL12,$CQ12,$CV12,$DA12),$CG12))))</f>
        <v/>
      </c>
      <c r="DX12" s="321" t="str">
        <f>IF('2.ชื่อนักเรียน'!$R14=",มส","มส",IF($DW12="","",IF(DW$5="","",IF(DW$5="SBMLD",SUM($CH12,$CM12,$CR12,$CW12,$DB12),$CH12))))</f>
        <v/>
      </c>
      <c r="DY12" s="299" t="str">
        <f t="shared" si="11"/>
        <v/>
      </c>
    </row>
    <row r="13" spans="1:129" s="102" customFormat="1" ht="17.25" customHeight="1" thickBot="1" x14ac:dyDescent="0.3">
      <c r="A13" s="278">
        <v>5</v>
      </c>
      <c r="B13" s="278" t="str">
        <f>IF('2.ชื่อนักเรียน'!E15="","",CONCATENATE('2.ชื่อนักเรียน'!E15,'2.ชื่อนักเรียน'!F15,'2.ชื่อนักเรียน'!G15,'2.ชื่อนักเรียน'!H15,'2.ชื่อนักเรียน'!I15,'2.ชื่อนักเรียน'!J15,'2.ชื่อนักเรียน'!K15,'2.ชื่อนักเรียน'!L15,'2.ชื่อนักเรียน'!M15,'2.ชื่อนักเรียน'!N15,'2.ชื่อนักเรียน'!O15,'2.ชื่อนักเรียน'!P15,'2.ชื่อนักเรียน'!Q15))</f>
        <v/>
      </c>
      <c r="C13" s="463" t="str">
        <f>IF('2.ชื่อนักเรียน'!B15="","",'2.ชื่อนักเรียน'!B15)</f>
        <v/>
      </c>
      <c r="D13" s="291" t="str">
        <f>IF('2.ชื่อนักเรียน'!C15="","",CONCATENATE(TRIM('2.ชื่อนักเรียน'!C15),"  ",'2.ชื่อนักเรียน'!D15))</f>
        <v/>
      </c>
      <c r="E13" s="292" t="str">
        <f>IF(B13="","",IF('01.ข้อมูลเบื้องต้น'!$J$2="","",'01.ข้อมูลเบื้องต้น'!$J$2))</f>
        <v/>
      </c>
      <c r="F13" s="291" t="str">
        <f>IF(B13="","",IF('01.ข้อมูลเบื้องต้น'!$K$4="","",'01.ข้อมูลเบื้องต้น'!$K$4))</f>
        <v/>
      </c>
      <c r="G13" s="292" t="str">
        <f>IF('01.ข้อมูลเบื้องต้น'!$B$8="","",IF('02.คีย์เทอม1'!$B13="","",'01.ข้อมูลเบื้องต้น'!$B$8))</f>
        <v/>
      </c>
      <c r="H13" s="291" t="str">
        <f>IF('01.ข้อมูลเบื้องต้น'!$C$8="","",IF('02.คีย์เทอม1'!$B13="","",'01.ข้อมูลเบื้องต้น'!$C$8))</f>
        <v/>
      </c>
      <c r="I13" s="292" t="str">
        <f>IF('01.ข้อมูลเบื้องต้น'!$D$8="","",IF('02.คีย์เทอม1'!$B13="","",'01.ข้อมูลเบื้องต้น'!$D$8))</f>
        <v/>
      </c>
      <c r="J13" s="286"/>
      <c r="K13" s="160"/>
      <c r="L13" s="292" t="str">
        <f>IF('01.ข้อมูลเบื้องต้น'!$B$9="","",IF('02.คีย์เทอม1'!$B13="","",'01.ข้อมูลเบื้องต้น'!$B$9))</f>
        <v/>
      </c>
      <c r="M13" s="291" t="str">
        <f>IF('01.ข้อมูลเบื้องต้น'!$C$9="","",IF('02.คีย์เทอม1'!$B13="","",'01.ข้อมูลเบื้องต้น'!$C$9))</f>
        <v/>
      </c>
      <c r="N13" s="292" t="str">
        <f>IF('01.ข้อมูลเบื้องต้น'!$D$9="","",IF('02.คีย์เทอม1'!$B13="","",'01.ข้อมูลเบื้องต้น'!$D$9))</f>
        <v/>
      </c>
      <c r="O13" s="287"/>
      <c r="P13" s="159"/>
      <c r="Q13" s="292" t="str">
        <f>IF('01.ข้อมูลเบื้องต้น'!$B$10="","",IF('02.คีย์เทอม1'!$B13="","",'01.ข้อมูลเบื้องต้น'!$B$10))</f>
        <v/>
      </c>
      <c r="R13" s="291" t="str">
        <f>IF('01.ข้อมูลเบื้องต้น'!$C$10="","",IF('02.คีย์เทอม1'!$B13="","",'01.ข้อมูลเบื้องต้น'!$C$10))</f>
        <v/>
      </c>
      <c r="S13" s="292" t="str">
        <f>IF('01.ข้อมูลเบื้องต้น'!$D$10="","",IF('02.คีย์เทอม1'!$B13="","",'01.ข้อมูลเบื้องต้น'!$D$10))</f>
        <v/>
      </c>
      <c r="T13" s="287"/>
      <c r="U13" s="159"/>
      <c r="V13" s="292" t="str">
        <f>IF('01.ข้อมูลเบื้องต้น'!$B$11="","",IF('02.คีย์เทอม1'!$B13="","",'01.ข้อมูลเบื้องต้น'!$B$11))</f>
        <v/>
      </c>
      <c r="W13" s="291" t="str">
        <f>IF('01.ข้อมูลเบื้องต้น'!$C$11="","",IF('02.คีย์เทอม1'!$B13="","",'01.ข้อมูลเบื้องต้น'!$C$11))</f>
        <v/>
      </c>
      <c r="X13" s="292" t="str">
        <f>IF('01.ข้อมูลเบื้องต้น'!$D$11="","",IF('02.คีย์เทอม1'!$B13="","",'01.ข้อมูลเบื้องต้น'!$D$11))</f>
        <v/>
      </c>
      <c r="Y13" s="286"/>
      <c r="Z13" s="160"/>
      <c r="AA13" s="292" t="str">
        <f>IF('01.ข้อมูลเบื้องต้น'!$B$12="","",IF('02.คีย์เทอม1'!$B13="","",'01.ข้อมูลเบื้องต้น'!$B$12))</f>
        <v/>
      </c>
      <c r="AB13" s="291" t="str">
        <f>IF('01.ข้อมูลเบื้องต้น'!$C$12="","",IF('02.คีย์เทอม1'!$B13="","",'01.ข้อมูลเบื้องต้น'!$C$12))</f>
        <v/>
      </c>
      <c r="AC13" s="292" t="str">
        <f>IF('01.ข้อมูลเบื้องต้น'!$D$12="","",IF('02.คีย์เทอม1'!$B13="","",'01.ข้อมูลเบื้องต้น'!$D$12))</f>
        <v/>
      </c>
      <c r="AD13" s="287"/>
      <c r="AE13" s="159"/>
      <c r="AF13" s="292" t="str">
        <f>IF('01.ข้อมูลเบื้องต้น'!$B$13="","",IF('02.คีย์เทอม1'!$B13="","",'01.ข้อมูลเบื้องต้น'!$B$13))</f>
        <v/>
      </c>
      <c r="AG13" s="291" t="str">
        <f>IF('01.ข้อมูลเบื้องต้น'!$C$13="","",IF('02.คีย์เทอม1'!$B13="","",'01.ข้อมูลเบื้องต้น'!$C$13))</f>
        <v/>
      </c>
      <c r="AH13" s="292" t="str">
        <f>IF('01.ข้อมูลเบื้องต้น'!$D$13="","",IF('02.คีย์เทอม1'!$B13="","",'01.ข้อมูลเบื้องต้น'!$D$13))</f>
        <v/>
      </c>
      <c r="AI13" s="287"/>
      <c r="AJ13" s="159"/>
      <c r="AK13" s="292" t="str">
        <f>IF('01.ข้อมูลเบื้องต้น'!$B$14="","",IF('02.คีย์เทอม1'!$B13="","",'01.ข้อมูลเบื้องต้น'!$B$14))</f>
        <v/>
      </c>
      <c r="AL13" s="291" t="str">
        <f>IF('01.ข้อมูลเบื้องต้น'!$C$14="","",IF('02.คีย์เทอม1'!$B13="","",'01.ข้อมูลเบื้องต้น'!$C$14))</f>
        <v/>
      </c>
      <c r="AM13" s="292" t="str">
        <f>IF('01.ข้อมูลเบื้องต้น'!$D$14="","",IF('02.คีย์เทอม1'!$B13="","",'01.ข้อมูลเบื้องต้น'!$D$14))</f>
        <v/>
      </c>
      <c r="AN13" s="287"/>
      <c r="AO13" s="159"/>
      <c r="AP13" s="292" t="str">
        <f>IF('01.ข้อมูลเบื้องต้น'!$B$15="","",IF('02.คีย์เทอม1'!$B13="","",'01.ข้อมูลเบื้องต้น'!$B$15))</f>
        <v/>
      </c>
      <c r="AQ13" s="291" t="str">
        <f>IF('01.ข้อมูลเบื้องต้น'!$C$15="","",IF('02.คีย์เทอม1'!$B13="","",'01.ข้อมูลเบื้องต้น'!$C$15))</f>
        <v/>
      </c>
      <c r="AR13" s="292" t="str">
        <f>IF('01.ข้อมูลเบื้องต้น'!$D$15="","",IF('02.คีย์เทอม1'!$B13="","",'01.ข้อมูลเบื้องต้น'!$D$15))</f>
        <v/>
      </c>
      <c r="AS13" s="287"/>
      <c r="AT13" s="159"/>
      <c r="AU13" s="292" t="str">
        <f>IF('01.ข้อมูลเบื้องต้น'!$B$16="","",IF('02.คีย์เทอม1'!$B13="","",'01.ข้อมูลเบื้องต้น'!$B$16))</f>
        <v/>
      </c>
      <c r="AV13" s="291" t="str">
        <f>IF('01.ข้อมูลเบื้องต้น'!$C$16="","",IF('02.คีย์เทอม1'!$B13="","",'01.ข้อมูลเบื้องต้น'!$C$16))</f>
        <v/>
      </c>
      <c r="AW13" s="292" t="str">
        <f>IF('01.ข้อมูลเบื้องต้น'!$D$16="","",IF('02.คีย์เทอม1'!$B13="","",'01.ข้อมูลเบื้องต้น'!$D$16))</f>
        <v/>
      </c>
      <c r="AX13" s="286"/>
      <c r="AY13" s="160"/>
      <c r="AZ13" s="292" t="str">
        <f>IF('01.ข้อมูลเบื้องต้น'!$B$17="","",IF('02.คีย์เทอม1'!$B13="","",'01.ข้อมูลเบื้องต้น'!$B$17))</f>
        <v/>
      </c>
      <c r="BA13" s="291" t="str">
        <f>IF('01.ข้อมูลเบื้องต้น'!$C$17="","",IF('02.คีย์เทอม1'!$B13="","",'01.ข้อมูลเบื้องต้น'!$C$17))</f>
        <v/>
      </c>
      <c r="BB13" s="292" t="str">
        <f>IF('01.ข้อมูลเบื้องต้น'!$D$17="","",IF('02.คีย์เทอม1'!$B13="","",'01.ข้อมูลเบื้องต้น'!$D$17))</f>
        <v/>
      </c>
      <c r="BC13" s="286"/>
      <c r="BD13" s="160"/>
      <c r="BE13" s="292" t="str">
        <f>IF('01.ข้อมูลเบื้องต้น'!$B$19="","",IF('02.คีย์เทอม1'!$B13="","",'01.ข้อมูลเบื้องต้น'!$B$19))</f>
        <v/>
      </c>
      <c r="BF13" s="291" t="str">
        <f>IF('01.ข้อมูลเบื้องต้น'!$C$19="","",IF('02.คีย์เทอม1'!$B13="","",'01.ข้อมูลเบื้องต้น'!$C$19))</f>
        <v/>
      </c>
      <c r="BG13" s="292" t="str">
        <f>IF('01.ข้อมูลเบื้องต้น'!$D$19="","",IF('02.คีย์เทอม1'!$B13="","",'01.ข้อมูลเบื้องต้น'!$D$19))</f>
        <v/>
      </c>
      <c r="BH13" s="287"/>
      <c r="BI13" s="160"/>
      <c r="BJ13" s="292" t="str">
        <f>IF('01.ข้อมูลเบื้องต้น'!$B$20="","",IF('02.คีย์เทอม1'!$B13="","",'01.ข้อมูลเบื้องต้น'!$B$20))</f>
        <v/>
      </c>
      <c r="BK13" s="291" t="str">
        <f>IF('01.ข้อมูลเบื้องต้น'!$C$20="","",IF('02.คีย์เทอม1'!$B13="","",'01.ข้อมูลเบื้องต้น'!$C$20))</f>
        <v/>
      </c>
      <c r="BL13" s="292" t="str">
        <f>IF('01.ข้อมูลเบื้องต้น'!$D$20="","",IF('02.คีย์เทอม1'!$B13="","",'01.ข้อมูลเบื้องต้น'!$D$20))</f>
        <v/>
      </c>
      <c r="BM13" s="286"/>
      <c r="BN13" s="159"/>
      <c r="BO13" s="292" t="str">
        <f>IF('01.ข้อมูลเบื้องต้น'!$B$21="","",IF('02.คีย์เทอม1'!$B13="","",'01.ข้อมูลเบื้องต้น'!$B$21))</f>
        <v/>
      </c>
      <c r="BP13" s="291" t="str">
        <f>IF('01.ข้อมูลเบื้องต้น'!$C$21="","",IF('02.คีย์เทอม1'!$B13="","",'01.ข้อมูลเบื้องต้น'!$C$21))</f>
        <v/>
      </c>
      <c r="BQ13" s="292" t="str">
        <f>IF('01.ข้อมูลเบื้องต้น'!$D$21="","",IF('02.คีย์เทอม1'!$B13="","",'01.ข้อมูลเบื้องต้น'!$D$21))</f>
        <v/>
      </c>
      <c r="BR13" s="286"/>
      <c r="BS13" s="160"/>
      <c r="BT13" s="292" t="str">
        <f>IF('01.ข้อมูลเบื้องต้น'!$B$22="","",IF('02.คีย์เทอม1'!$B13="","",'01.ข้อมูลเบื้องต้น'!$B$22))</f>
        <v/>
      </c>
      <c r="BU13" s="291" t="str">
        <f>IF('01.ข้อมูลเบื้องต้น'!$C$22="","",IF('02.คีย์เทอม1'!$B13="","",'01.ข้อมูลเบื้องต้น'!$C$22))</f>
        <v/>
      </c>
      <c r="BV13" s="292" t="str">
        <f>IF('01.ข้อมูลเบื้องต้น'!$D$22="","",IF('02.คีย์เทอม1'!$B13="","",'01.ข้อมูลเบื้องต้น'!$D$22))</f>
        <v/>
      </c>
      <c r="BW13" s="286"/>
      <c r="BX13" s="160"/>
      <c r="BY13" s="292" t="str">
        <f>IF('01.ข้อมูลเบื้องต้น'!$B$23="","",IF('02.คีย์เทอม1'!$B13="","",'01.ข้อมูลเบื้องต้น'!$B$23))</f>
        <v/>
      </c>
      <c r="BZ13" s="291" t="str">
        <f>IF('01.ข้อมูลเบื้องต้น'!$C$23="","",IF('02.คีย์เทอม1'!$B13="","",'01.ข้อมูลเบื้องต้น'!$C$23))</f>
        <v/>
      </c>
      <c r="CA13" s="292" t="str">
        <f>IF('01.ข้อมูลเบื้องต้น'!$D$23="","",IF('02.คีย์เทอม1'!$B13="","",'01.ข้อมูลเบื้องต้น'!$D$23))</f>
        <v/>
      </c>
      <c r="CB13" s="286"/>
      <c r="CC13" s="160"/>
      <c r="CD13" s="292" t="str">
        <f>IF('01.ข้อมูลเบื้องต้น'!$B$24="","",IF('02.คีย์เทอม1'!$B13="","",'01.ข้อมูลเบื้องต้น'!$B$24))</f>
        <v/>
      </c>
      <c r="CE13" s="291" t="str">
        <f>IF('01.ข้อมูลเบื้องต้น'!$C$24="","",IF('02.คีย์เทอม1'!$B13="","",'01.ข้อมูลเบื้องต้น'!$C$24))</f>
        <v/>
      </c>
      <c r="CF13" s="292" t="str">
        <f>IF('01.ข้อมูลเบื้องต้น'!$D$24="","",IF('02.คีย์เทอม1'!$B13="","",'01.ข้อมูลเบื้องต้น'!$D$24))</f>
        <v/>
      </c>
      <c r="CG13" s="286"/>
      <c r="CH13" s="160"/>
      <c r="CI13" s="292" t="str">
        <f>IF('01.ข้อมูลเบื้องต้น'!$B$25="","",IF('02.คีย์เทอม1'!$B13="","",'01.ข้อมูลเบื้องต้น'!$B$25))</f>
        <v/>
      </c>
      <c r="CJ13" s="291" t="str">
        <f>IF('01.ข้อมูลเบื้องต้น'!$C$25="","",IF('02.คีย์เทอม1'!$B13="","",'01.ข้อมูลเบื้องต้น'!$C$25))</f>
        <v/>
      </c>
      <c r="CK13" s="292" t="str">
        <f>IF('01.ข้อมูลเบื้องต้น'!$D$25="","",IF('02.คีย์เทอม1'!$B13="","",'01.ข้อมูลเบื้องต้น'!$D$25))</f>
        <v/>
      </c>
      <c r="CL13" s="286"/>
      <c r="CM13" s="160"/>
      <c r="CN13" s="292" t="str">
        <f>IF('01.ข้อมูลเบื้องต้น'!$B$26="","",IF('02.คีย์เทอม1'!$B13="","",'01.ข้อมูลเบื้องต้น'!$B$26))</f>
        <v/>
      </c>
      <c r="CO13" s="291" t="str">
        <f>IF('01.ข้อมูลเบื้องต้น'!$C$26="","",IF('02.คีย์เทอม1'!$B13="","",'01.ข้อมูลเบื้องต้น'!$C$26))</f>
        <v/>
      </c>
      <c r="CP13" s="292" t="str">
        <f>IF('01.ข้อมูลเบื้องต้น'!$D$26="","",IF('02.คีย์เทอม1'!$B13="","",'01.ข้อมูลเบื้องต้น'!$D$26))</f>
        <v/>
      </c>
      <c r="CQ13" s="286"/>
      <c r="CR13" s="160"/>
      <c r="CS13" s="292" t="str">
        <f>IF('01.ข้อมูลเบื้องต้น'!$B$27="","",IF('02.คีย์เทอม1'!$B13="","",'01.ข้อมูลเบื้องต้น'!$B$27))</f>
        <v/>
      </c>
      <c r="CT13" s="291" t="str">
        <f>IF('01.ข้อมูลเบื้องต้น'!$C$27="","",IF('02.คีย์เทอม1'!$B13="","",'01.ข้อมูลเบื้องต้น'!$C$27))</f>
        <v/>
      </c>
      <c r="CU13" s="292" t="str">
        <f>IF('01.ข้อมูลเบื้องต้น'!$D$27="","",IF('02.คีย์เทอม1'!$B13="","",'01.ข้อมูลเบื้องต้น'!$D$27))</f>
        <v/>
      </c>
      <c r="CV13" s="286"/>
      <c r="CW13" s="160"/>
      <c r="CX13" s="292" t="str">
        <f>IF('01.ข้อมูลเบื้องต้น'!$B$28="","",IF('02.คีย์เทอม1'!$B13="","",'01.ข้อมูลเบื้องต้น'!$B$28))</f>
        <v/>
      </c>
      <c r="CY13" s="291" t="str">
        <f>IF('01.ข้อมูลเบื้องต้น'!$C$28="","",IF('02.คีย์เทอม1'!$B13="","",'01.ข้อมูลเบื้องต้น'!$C$28))</f>
        <v/>
      </c>
      <c r="CZ13" s="292" t="str">
        <f>IF('01.ข้อมูลเบื้องต้น'!$D$28="","",IF('02.คีย์เทอม1'!$B13="","",'01.ข้อมูลเบื้องต้น'!$D$28))</f>
        <v/>
      </c>
      <c r="DA13" s="286"/>
      <c r="DB13" s="160"/>
      <c r="DC13" s="288" t="str">
        <f t="shared" si="3"/>
        <v/>
      </c>
      <c r="DD13" s="152" t="str">
        <f t="shared" si="4"/>
        <v/>
      </c>
      <c r="DE13" s="293" t="str">
        <f>IF('2.ชื่อนักเรียน'!R15="มส","มส",IF('2.ชื่อนักเรียน'!R15="ย้าย","ย้าย",IF('2.ชื่อนักเรียน'!R15="ร","ร",IF(DD13="","",RANK(DD13,$DD$9:$DD$58,0)))))</f>
        <v/>
      </c>
      <c r="DF13" s="293" t="str">
        <f t="shared" si="5"/>
        <v/>
      </c>
      <c r="DH13" s="322" t="str">
        <f>IF('2.ชื่อนักเรียน'!$R15=",มส","มส",IF($DC13="","",IF(DH$5="","",IF(DH$5="SBMLD",SUM($BH13,$BM13,$BR13,$BW13,$CB13,$CG13,$CL13,$CQ13,$CV13,$DA13),$BH13))))</f>
        <v/>
      </c>
      <c r="DI13" s="300" t="str">
        <f>IF('2.ชื่อนักเรียน'!$R15=",มส","มส",IF($DH13="","",IF(DH$5="","",IF(DH$5="SBMLD",SUM($BI13,$BN13,$BS13,$BX13,$CC13,$CH13,$CM13,$CR13,$CW13,$DB13),$BI13))))</f>
        <v/>
      </c>
      <c r="DJ13" s="300" t="str">
        <f t="shared" si="6"/>
        <v/>
      </c>
      <c r="DK13" s="323" t="str">
        <f>IF('2.ชื่อนักเรียน'!$R15=",มส","มส",IF($DC13="","",IF(DK$5="","",IF(DK$5="SBMLD",SUM($BM13,$BR13,$BW13,$CB13,$CG13,$CL13,$CQ13,$CV13,$DA13),$BM13))))</f>
        <v/>
      </c>
      <c r="DL13" s="300" t="str">
        <f>IF('2.ชื่อนักเรียน'!$R15=",มส","มส",IF($DK13="","",IF(DK$5="","",IF(DK$5="SBMLD",SUM($BN13,$BS13,$BX13,$CC13,$CH13,$CM13,$CR13,$CW13,$DB13),$BN13))))</f>
        <v/>
      </c>
      <c r="DM13" s="300" t="str">
        <f t="shared" si="7"/>
        <v/>
      </c>
      <c r="DN13" s="323" t="str">
        <f>IF('2.ชื่อนักเรียน'!$R15=",มส","มส",IF($DC13="","",IF(DN$5="","",IF(DN$5="SBMLD",SUM($BR13,$BW13,$CB13,$CG13,$CL13,$CQ13,$CV13,$DA13),$BR13))))</f>
        <v/>
      </c>
      <c r="DO13" s="300" t="str">
        <f>IF('2.ชื่อนักเรียน'!$R15=",มส","มส",IF($DN13="","",IF(DN$5="","",IF(DN$5="SBMLD",SUM($BS13,$BX13,$CC13,$CH13,$CM13,$CR13,$CW13,$DB13),$BS13))))</f>
        <v/>
      </c>
      <c r="DP13" s="300" t="str">
        <f t="shared" si="8"/>
        <v/>
      </c>
      <c r="DQ13" s="323" t="str">
        <f>IF('2.ชื่อนักเรียน'!$R15=",มส","มส",IF($DC13="","",IF(DQ$5="","",IF(DQ$5="SBMLD",SUM($BW13,$CB13,$CG13,$CL13,$CQ13,$CV13,$DA13),$BW13))))</f>
        <v/>
      </c>
      <c r="DR13" s="300" t="str">
        <f>IF('2.ชื่อนักเรียน'!$R15=",มส","มส",IF($DQ13="","",IF(DQ$5="","",IF(DQ$5="SBMLD",SUM($BX13,$CC13,$CH13,$CM13,$CR13,$CW13,$DB13),$BX13))))</f>
        <v/>
      </c>
      <c r="DS13" s="300" t="str">
        <f t="shared" si="9"/>
        <v/>
      </c>
      <c r="DT13" s="300" t="str">
        <f>IF('2.ชื่อนักเรียน'!$R15=",มส","มส",IF($DC13="","",IF(DT$5="","",IF(DT$5="SBMLD",SUM($CB13,$CG13,$CL13,$CQ13,$CV13,$DA13),$CB13))))</f>
        <v/>
      </c>
      <c r="DU13" s="300" t="str">
        <f>IF('2.ชื่อนักเรียน'!$R15=",มส","มส",IF($DT13="","",IF(DT$5="","",IF(DT$5="SBMLD",SUM($CC13,$CH13,$CM13,$CR13,$CW13,$DB13),$CC13))))</f>
        <v/>
      </c>
      <c r="DV13" s="300" t="str">
        <f t="shared" si="10"/>
        <v/>
      </c>
      <c r="DW13" s="323" t="str">
        <f>IF('2.ชื่อนักเรียน'!$R15=",มส","มส",IF($DC13="","",IF(DW$5="","",IF(DW$5="SBMLD",SUM($CG13,$CL13,$CQ13,$CV13,$DA13),$CG13))))</f>
        <v/>
      </c>
      <c r="DX13" s="323" t="str">
        <f>IF('2.ชื่อนักเรียน'!$R15=",มส","มส",IF($DW13="","",IF(DW$5="","",IF(DW$5="SBMLD",SUM($CH13,$CM13,$CR13,$CW13,$DB13),$CH13))))</f>
        <v/>
      </c>
      <c r="DY13" s="300" t="str">
        <f t="shared" si="11"/>
        <v/>
      </c>
    </row>
    <row r="14" spans="1:129" s="102" customFormat="1" ht="17.25" customHeight="1" thickTop="1" x14ac:dyDescent="0.25">
      <c r="A14" s="278">
        <v>6</v>
      </c>
      <c r="B14" s="278" t="str">
        <f>IF('2.ชื่อนักเรียน'!E16="","",CONCATENATE('2.ชื่อนักเรียน'!E16,'2.ชื่อนักเรียน'!F16,'2.ชื่อนักเรียน'!G16,'2.ชื่อนักเรียน'!H16,'2.ชื่อนักเรียน'!I16,'2.ชื่อนักเรียน'!J16,'2.ชื่อนักเรียน'!K16,'2.ชื่อนักเรียน'!L16,'2.ชื่อนักเรียน'!M16,'2.ชื่อนักเรียน'!N16,'2.ชื่อนักเรียน'!O16,'2.ชื่อนักเรียน'!P16,'2.ชื่อนักเรียน'!Q16))</f>
        <v/>
      </c>
      <c r="C14" s="463" t="str">
        <f>IF('2.ชื่อนักเรียน'!B16="","",'2.ชื่อนักเรียน'!B16)</f>
        <v/>
      </c>
      <c r="D14" s="291" t="str">
        <f>IF('2.ชื่อนักเรียน'!C16="","",CONCATENATE(TRIM('2.ชื่อนักเรียน'!C16),"  ",'2.ชื่อนักเรียน'!D16))</f>
        <v/>
      </c>
      <c r="E14" s="292" t="str">
        <f>IF(B14="","",IF('01.ข้อมูลเบื้องต้น'!$J$2="","",'01.ข้อมูลเบื้องต้น'!$J$2))</f>
        <v/>
      </c>
      <c r="F14" s="291" t="str">
        <f>IF(B14="","",IF('01.ข้อมูลเบื้องต้น'!$K$4="","",'01.ข้อมูลเบื้องต้น'!$K$4))</f>
        <v/>
      </c>
      <c r="G14" s="292" t="str">
        <f>IF('01.ข้อมูลเบื้องต้น'!$B$8="","",IF('02.คีย์เทอม1'!$B14="","",'01.ข้อมูลเบื้องต้น'!$B$8))</f>
        <v/>
      </c>
      <c r="H14" s="291" t="str">
        <f>IF('01.ข้อมูลเบื้องต้น'!$C$8="","",IF('02.คีย์เทอม1'!$B14="","",'01.ข้อมูลเบื้องต้น'!$C$8))</f>
        <v/>
      </c>
      <c r="I14" s="292" t="str">
        <f>IF('01.ข้อมูลเบื้องต้น'!$D$8="","",IF('02.คีย์เทอม1'!$B14="","",'01.ข้อมูลเบื้องต้น'!$D$8))</f>
        <v/>
      </c>
      <c r="J14" s="286"/>
      <c r="K14" s="160"/>
      <c r="L14" s="292" t="str">
        <f>IF('01.ข้อมูลเบื้องต้น'!$B$9="","",IF('02.คีย์เทอม1'!$B14="","",'01.ข้อมูลเบื้องต้น'!$B$9))</f>
        <v/>
      </c>
      <c r="M14" s="291" t="str">
        <f>IF('01.ข้อมูลเบื้องต้น'!$C$9="","",IF('02.คีย์เทอม1'!$B14="","",'01.ข้อมูลเบื้องต้น'!$C$9))</f>
        <v/>
      </c>
      <c r="N14" s="292" t="str">
        <f>IF('01.ข้อมูลเบื้องต้น'!$D$9="","",IF('02.คีย์เทอม1'!$B14="","",'01.ข้อมูลเบื้องต้น'!$D$9))</f>
        <v/>
      </c>
      <c r="O14" s="286"/>
      <c r="P14" s="160"/>
      <c r="Q14" s="292" t="str">
        <f>IF('01.ข้อมูลเบื้องต้น'!$B$10="","",IF('02.คีย์เทอม1'!$B14="","",'01.ข้อมูลเบื้องต้น'!$B$10))</f>
        <v/>
      </c>
      <c r="R14" s="291" t="str">
        <f>IF('01.ข้อมูลเบื้องต้น'!$C$10="","",IF('02.คีย์เทอม1'!$B14="","",'01.ข้อมูลเบื้องต้น'!$C$10))</f>
        <v/>
      </c>
      <c r="S14" s="292" t="str">
        <f>IF('01.ข้อมูลเบื้องต้น'!$D$10="","",IF('02.คีย์เทอม1'!$B14="","",'01.ข้อมูลเบื้องต้น'!$D$10))</f>
        <v/>
      </c>
      <c r="T14" s="286"/>
      <c r="U14" s="160"/>
      <c r="V14" s="292" t="str">
        <f>IF('01.ข้อมูลเบื้องต้น'!$B$11="","",IF('02.คีย์เทอม1'!$B14="","",'01.ข้อมูลเบื้องต้น'!$B$11))</f>
        <v/>
      </c>
      <c r="W14" s="291" t="str">
        <f>IF('01.ข้อมูลเบื้องต้น'!$C$11="","",IF('02.คีย์เทอม1'!$B14="","",'01.ข้อมูลเบื้องต้น'!$C$11))</f>
        <v/>
      </c>
      <c r="X14" s="292" t="str">
        <f>IF('01.ข้อมูลเบื้องต้น'!$D$11="","",IF('02.คีย์เทอม1'!$B14="","",'01.ข้อมูลเบื้องต้น'!$D$11))</f>
        <v/>
      </c>
      <c r="Y14" s="286"/>
      <c r="Z14" s="160"/>
      <c r="AA14" s="292" t="str">
        <f>IF('01.ข้อมูลเบื้องต้น'!$B$12="","",IF('02.คีย์เทอม1'!$B14="","",'01.ข้อมูลเบื้องต้น'!$B$12))</f>
        <v/>
      </c>
      <c r="AB14" s="291" t="str">
        <f>IF('01.ข้อมูลเบื้องต้น'!$C$12="","",IF('02.คีย์เทอม1'!$B14="","",'01.ข้อมูลเบื้องต้น'!$C$12))</f>
        <v/>
      </c>
      <c r="AC14" s="292" t="str">
        <f>IF('01.ข้อมูลเบื้องต้น'!$D$12="","",IF('02.คีย์เทอม1'!$B14="","",'01.ข้อมูลเบื้องต้น'!$D$12))</f>
        <v/>
      </c>
      <c r="AD14" s="286"/>
      <c r="AE14" s="160"/>
      <c r="AF14" s="292" t="str">
        <f>IF('01.ข้อมูลเบื้องต้น'!$B$13="","",IF('02.คีย์เทอม1'!$B14="","",'01.ข้อมูลเบื้องต้น'!$B$13))</f>
        <v/>
      </c>
      <c r="AG14" s="291" t="str">
        <f>IF('01.ข้อมูลเบื้องต้น'!$C$13="","",IF('02.คีย์เทอม1'!$B14="","",'01.ข้อมูลเบื้องต้น'!$C$13))</f>
        <v/>
      </c>
      <c r="AH14" s="292" t="str">
        <f>IF('01.ข้อมูลเบื้องต้น'!$D$13="","",IF('02.คีย์เทอม1'!$B14="","",'01.ข้อมูลเบื้องต้น'!$D$13))</f>
        <v/>
      </c>
      <c r="AI14" s="286"/>
      <c r="AJ14" s="160"/>
      <c r="AK14" s="292" t="str">
        <f>IF('01.ข้อมูลเบื้องต้น'!$B$14="","",IF('02.คีย์เทอม1'!$B14="","",'01.ข้อมูลเบื้องต้น'!$B$14))</f>
        <v/>
      </c>
      <c r="AL14" s="291" t="str">
        <f>IF('01.ข้อมูลเบื้องต้น'!$C$14="","",IF('02.คีย์เทอม1'!$B14="","",'01.ข้อมูลเบื้องต้น'!$C$14))</f>
        <v/>
      </c>
      <c r="AM14" s="292" t="str">
        <f>IF('01.ข้อมูลเบื้องต้น'!$D$14="","",IF('02.คีย์เทอม1'!$B14="","",'01.ข้อมูลเบื้องต้น'!$D$14))</f>
        <v/>
      </c>
      <c r="AN14" s="286"/>
      <c r="AO14" s="160"/>
      <c r="AP14" s="292" t="str">
        <f>IF('01.ข้อมูลเบื้องต้น'!$B$15="","",IF('02.คีย์เทอม1'!$B14="","",'01.ข้อมูลเบื้องต้น'!$B$15))</f>
        <v/>
      </c>
      <c r="AQ14" s="291" t="str">
        <f>IF('01.ข้อมูลเบื้องต้น'!$C$15="","",IF('02.คีย์เทอม1'!$B14="","",'01.ข้อมูลเบื้องต้น'!$C$15))</f>
        <v/>
      </c>
      <c r="AR14" s="292" t="str">
        <f>IF('01.ข้อมูลเบื้องต้น'!$D$15="","",IF('02.คีย์เทอม1'!$B14="","",'01.ข้อมูลเบื้องต้น'!$D$15))</f>
        <v/>
      </c>
      <c r="AS14" s="286"/>
      <c r="AT14" s="160"/>
      <c r="AU14" s="292" t="str">
        <f>IF('01.ข้อมูลเบื้องต้น'!$B$16="","",IF('02.คีย์เทอม1'!$B14="","",'01.ข้อมูลเบื้องต้น'!$B$16))</f>
        <v/>
      </c>
      <c r="AV14" s="291" t="str">
        <f>IF('01.ข้อมูลเบื้องต้น'!$C$16="","",IF('02.คีย์เทอม1'!$B14="","",'01.ข้อมูลเบื้องต้น'!$C$16))</f>
        <v/>
      </c>
      <c r="AW14" s="292" t="str">
        <f>IF('01.ข้อมูลเบื้องต้น'!$D$16="","",IF('02.คีย์เทอม1'!$B14="","",'01.ข้อมูลเบื้องต้น'!$D$16))</f>
        <v/>
      </c>
      <c r="AX14" s="286"/>
      <c r="AY14" s="160"/>
      <c r="AZ14" s="292" t="str">
        <f>IF('01.ข้อมูลเบื้องต้น'!$B$17="","",IF('02.คีย์เทอม1'!$B14="","",'01.ข้อมูลเบื้องต้น'!$B$17))</f>
        <v/>
      </c>
      <c r="BA14" s="291" t="str">
        <f>IF('01.ข้อมูลเบื้องต้น'!$C$17="","",IF('02.คีย์เทอม1'!$B14="","",'01.ข้อมูลเบื้องต้น'!$C$17))</f>
        <v/>
      </c>
      <c r="BB14" s="292" t="str">
        <f>IF('01.ข้อมูลเบื้องต้น'!$D$17="","",IF('02.คีย์เทอม1'!$B14="","",'01.ข้อมูลเบื้องต้น'!$D$17))</f>
        <v/>
      </c>
      <c r="BC14" s="286"/>
      <c r="BD14" s="160"/>
      <c r="BE14" s="292" t="str">
        <f>IF('01.ข้อมูลเบื้องต้น'!$B$19="","",IF('02.คีย์เทอม1'!$B14="","",'01.ข้อมูลเบื้องต้น'!$B$19))</f>
        <v/>
      </c>
      <c r="BF14" s="291" t="str">
        <f>IF('01.ข้อมูลเบื้องต้น'!$C$19="","",IF('02.คีย์เทอม1'!$B14="","",'01.ข้อมูลเบื้องต้น'!$C$19))</f>
        <v/>
      </c>
      <c r="BG14" s="292" t="str">
        <f>IF('01.ข้อมูลเบื้องต้น'!$D$19="","",IF('02.คีย์เทอม1'!$B14="","",'01.ข้อมูลเบื้องต้น'!$D$19))</f>
        <v/>
      </c>
      <c r="BH14" s="286"/>
      <c r="BI14" s="160"/>
      <c r="BJ14" s="292" t="str">
        <f>IF('01.ข้อมูลเบื้องต้น'!$B$20="","",IF('02.คีย์เทอม1'!$B14="","",'01.ข้อมูลเบื้องต้น'!$B$20))</f>
        <v/>
      </c>
      <c r="BK14" s="291" t="str">
        <f>IF('01.ข้อมูลเบื้องต้น'!$C$20="","",IF('02.คีย์เทอม1'!$B14="","",'01.ข้อมูลเบื้องต้น'!$C$20))</f>
        <v/>
      </c>
      <c r="BL14" s="292" t="str">
        <f>IF('01.ข้อมูลเบื้องต้น'!$D$20="","",IF('02.คีย์เทอม1'!$B14="","",'01.ข้อมูลเบื้องต้น'!$D$20))</f>
        <v/>
      </c>
      <c r="BM14" s="287"/>
      <c r="BN14" s="160"/>
      <c r="BO14" s="292" t="str">
        <f>IF('01.ข้อมูลเบื้องต้น'!$B$21="","",IF('02.คีย์เทอม1'!$B14="","",'01.ข้อมูลเบื้องต้น'!$B$21))</f>
        <v/>
      </c>
      <c r="BP14" s="291" t="str">
        <f>IF('01.ข้อมูลเบื้องต้น'!$C$21="","",IF('02.คีย์เทอม1'!$B14="","",'01.ข้อมูลเบื้องต้น'!$C$21))</f>
        <v/>
      </c>
      <c r="BQ14" s="292" t="str">
        <f>IF('01.ข้อมูลเบื้องต้น'!$D$21="","",IF('02.คีย์เทอม1'!$B14="","",'01.ข้อมูลเบื้องต้น'!$D$21))</f>
        <v/>
      </c>
      <c r="BR14" s="286"/>
      <c r="BS14" s="160"/>
      <c r="BT14" s="292" t="str">
        <f>IF('01.ข้อมูลเบื้องต้น'!$B$22="","",IF('02.คีย์เทอม1'!$B14="","",'01.ข้อมูลเบื้องต้น'!$B$22))</f>
        <v/>
      </c>
      <c r="BU14" s="291" t="str">
        <f>IF('01.ข้อมูลเบื้องต้น'!$C$22="","",IF('02.คีย์เทอม1'!$B14="","",'01.ข้อมูลเบื้องต้น'!$C$22))</f>
        <v/>
      </c>
      <c r="BV14" s="292" t="str">
        <f>IF('01.ข้อมูลเบื้องต้น'!$D$22="","",IF('02.คีย์เทอม1'!$B14="","",'01.ข้อมูลเบื้องต้น'!$D$22))</f>
        <v/>
      </c>
      <c r="BW14" s="286"/>
      <c r="BX14" s="160"/>
      <c r="BY14" s="292" t="str">
        <f>IF('01.ข้อมูลเบื้องต้น'!$B$23="","",IF('02.คีย์เทอม1'!$B14="","",'01.ข้อมูลเบื้องต้น'!$B$23))</f>
        <v/>
      </c>
      <c r="BZ14" s="291" t="str">
        <f>IF('01.ข้อมูลเบื้องต้น'!$C$23="","",IF('02.คีย์เทอม1'!$B14="","",'01.ข้อมูลเบื้องต้น'!$C$23))</f>
        <v/>
      </c>
      <c r="CA14" s="292" t="str">
        <f>IF('01.ข้อมูลเบื้องต้น'!$D$23="","",IF('02.คีย์เทอม1'!$B14="","",'01.ข้อมูลเบื้องต้น'!$D$23))</f>
        <v/>
      </c>
      <c r="CB14" s="286"/>
      <c r="CC14" s="160"/>
      <c r="CD14" s="292" t="str">
        <f>IF('01.ข้อมูลเบื้องต้น'!$B$24="","",IF('02.คีย์เทอม1'!$B14="","",'01.ข้อมูลเบื้องต้น'!$B$24))</f>
        <v/>
      </c>
      <c r="CE14" s="291" t="str">
        <f>IF('01.ข้อมูลเบื้องต้น'!$C$24="","",IF('02.คีย์เทอม1'!$B14="","",'01.ข้อมูลเบื้องต้น'!$C$24))</f>
        <v/>
      </c>
      <c r="CF14" s="292" t="str">
        <f>IF('01.ข้อมูลเบื้องต้น'!$D$24="","",IF('02.คีย์เทอม1'!$B14="","",'01.ข้อมูลเบื้องต้น'!$D$24))</f>
        <v/>
      </c>
      <c r="CG14" s="286"/>
      <c r="CH14" s="160"/>
      <c r="CI14" s="292" t="str">
        <f>IF('01.ข้อมูลเบื้องต้น'!$B$25="","",IF('02.คีย์เทอม1'!$B14="","",'01.ข้อมูลเบื้องต้น'!$B$25))</f>
        <v/>
      </c>
      <c r="CJ14" s="291" t="str">
        <f>IF('01.ข้อมูลเบื้องต้น'!$C$25="","",IF('02.คีย์เทอม1'!$B14="","",'01.ข้อมูลเบื้องต้น'!$C$25))</f>
        <v/>
      </c>
      <c r="CK14" s="292" t="str">
        <f>IF('01.ข้อมูลเบื้องต้น'!$D$25="","",IF('02.คีย์เทอม1'!$B14="","",'01.ข้อมูลเบื้องต้น'!$D$25))</f>
        <v/>
      </c>
      <c r="CL14" s="286"/>
      <c r="CM14" s="160"/>
      <c r="CN14" s="292" t="str">
        <f>IF('01.ข้อมูลเบื้องต้น'!$B$26="","",IF('02.คีย์เทอม1'!$B14="","",'01.ข้อมูลเบื้องต้น'!$B$26))</f>
        <v/>
      </c>
      <c r="CO14" s="291" t="str">
        <f>IF('01.ข้อมูลเบื้องต้น'!$C$26="","",IF('02.คีย์เทอม1'!$B14="","",'01.ข้อมูลเบื้องต้น'!$C$26))</f>
        <v/>
      </c>
      <c r="CP14" s="292" t="str">
        <f>IF('01.ข้อมูลเบื้องต้น'!$D$26="","",IF('02.คีย์เทอม1'!$B14="","",'01.ข้อมูลเบื้องต้น'!$D$26))</f>
        <v/>
      </c>
      <c r="CQ14" s="286"/>
      <c r="CR14" s="160"/>
      <c r="CS14" s="292" t="str">
        <f>IF('01.ข้อมูลเบื้องต้น'!$B$27="","",IF('02.คีย์เทอม1'!$B14="","",'01.ข้อมูลเบื้องต้น'!$B$27))</f>
        <v/>
      </c>
      <c r="CT14" s="291" t="str">
        <f>IF('01.ข้อมูลเบื้องต้น'!$C$27="","",IF('02.คีย์เทอม1'!$B14="","",'01.ข้อมูลเบื้องต้น'!$C$27))</f>
        <v/>
      </c>
      <c r="CU14" s="292" t="str">
        <f>IF('01.ข้อมูลเบื้องต้น'!$D$27="","",IF('02.คีย์เทอม1'!$B14="","",'01.ข้อมูลเบื้องต้น'!$D$27))</f>
        <v/>
      </c>
      <c r="CV14" s="286"/>
      <c r="CW14" s="160"/>
      <c r="CX14" s="292" t="str">
        <f>IF('01.ข้อมูลเบื้องต้น'!$B$28="","",IF('02.คีย์เทอม1'!$B14="","",'01.ข้อมูลเบื้องต้น'!$B$28))</f>
        <v/>
      </c>
      <c r="CY14" s="291" t="str">
        <f>IF('01.ข้อมูลเบื้องต้น'!$C$28="","",IF('02.คีย์เทอม1'!$B14="","",'01.ข้อมูลเบื้องต้น'!$C$28))</f>
        <v/>
      </c>
      <c r="CZ14" s="292" t="str">
        <f>IF('01.ข้อมูลเบื้องต้น'!$D$28="","",IF('02.คีย์เทอม1'!$B14="","",'01.ข้อมูลเบื้องต้น'!$D$28))</f>
        <v/>
      </c>
      <c r="DA14" s="286"/>
      <c r="DB14" s="160"/>
      <c r="DC14" s="288" t="str">
        <f t="shared" si="3"/>
        <v/>
      </c>
      <c r="DD14" s="152" t="str">
        <f t="shared" si="4"/>
        <v/>
      </c>
      <c r="DE14" s="293" t="str">
        <f>IF('2.ชื่อนักเรียน'!R16="มส","มส",IF('2.ชื่อนักเรียน'!R16="ย้าย","ย้าย",IF('2.ชื่อนักเรียน'!R16="ร","ร",IF(DD14="","",RANK(DD14,$DD$9:$DD$58,0)))))</f>
        <v/>
      </c>
      <c r="DF14" s="293" t="str">
        <f t="shared" si="5"/>
        <v/>
      </c>
      <c r="DH14" s="324" t="str">
        <f>IF('2.ชื่อนักเรียน'!$R16=",มส","มส",IF($DC14="","",IF(DH$5="","",IF(DH$5="SBMLD",SUM($BH14,$BM14,$BR14,$BW14,$CB14,$CG14,$CL14,$CQ14,$CV14,$DA14),$BH14))))</f>
        <v/>
      </c>
      <c r="DI14" s="301" t="str">
        <f>IF('2.ชื่อนักเรียน'!$R16=",มส","มส",IF($DH14="","",IF(DH$5="","",IF(DH$5="SBMLD",SUM($BI14,$BN14,$BS14,$BX14,$CC14,$CH14,$CM14,$CR14,$CW14,$DB14),$BI14))))</f>
        <v/>
      </c>
      <c r="DJ14" s="301" t="str">
        <f t="shared" si="6"/>
        <v/>
      </c>
      <c r="DK14" s="325" t="str">
        <f>IF('2.ชื่อนักเรียน'!$R16=",มส","มส",IF($DC14="","",IF(DK$5="","",IF(DK$5="SBMLD",SUM($BM14,$BR14,$BW14,$CB14,$CG14,$CL14,$CQ14,$CV14,$DA14),$BM14))))</f>
        <v/>
      </c>
      <c r="DL14" s="301" t="str">
        <f>IF('2.ชื่อนักเรียน'!$R16=",มส","มส",IF($DK14="","",IF(DK$5="","",IF(DK$5="SBMLD",SUM($BN14,$BS14,$BX14,$CC14,$CH14,$CM14,$CR14,$CW14,$DB14),$BN14))))</f>
        <v/>
      </c>
      <c r="DM14" s="301" t="str">
        <f t="shared" si="7"/>
        <v/>
      </c>
      <c r="DN14" s="325" t="str">
        <f>IF('2.ชื่อนักเรียน'!$R16=",มส","มส",IF($DC14="","",IF(DN$5="","",IF(DN$5="SBMLD",SUM($BR14,$BW14,$CB14,$CG14,$CL14,$CQ14,$CV14,$DA14),$BR14))))</f>
        <v/>
      </c>
      <c r="DO14" s="301" t="str">
        <f>IF('2.ชื่อนักเรียน'!$R16=",มส","มส",IF($DN14="","",IF(DN$5="","",IF(DN$5="SBMLD",SUM($BS14,$BX14,$CC14,$CH14,$CM14,$CR14,$CW14,$DB14),$BS14))))</f>
        <v/>
      </c>
      <c r="DP14" s="301" t="str">
        <f t="shared" si="8"/>
        <v/>
      </c>
      <c r="DQ14" s="325" t="str">
        <f>IF('2.ชื่อนักเรียน'!$R16=",มส","มส",IF($DC14="","",IF(DQ$5="","",IF(DQ$5="SBMLD",SUM($BW14,$CB14,$CG14,$CL14,$CQ14,$CV14,$DA14),$BW14))))</f>
        <v/>
      </c>
      <c r="DR14" s="301" t="str">
        <f>IF('2.ชื่อนักเรียน'!$R16=",มส","มส",IF($DQ14="","",IF(DQ$5="","",IF(DQ$5="SBMLD",SUM($BX14,$CC14,$CH14,$CM14,$CR14,$CW14,$DB14),$BX14))))</f>
        <v/>
      </c>
      <c r="DS14" s="301" t="str">
        <f t="shared" si="9"/>
        <v/>
      </c>
      <c r="DT14" s="301" t="str">
        <f>IF('2.ชื่อนักเรียน'!$R16=",มส","มส",IF($DC14="","",IF(DT$5="","",IF(DT$5="SBMLD",SUM($CB14,$CG14,$CL14,$CQ14,$CV14,$DA14),$CB14))))</f>
        <v/>
      </c>
      <c r="DU14" s="301" t="str">
        <f>IF('2.ชื่อนักเรียน'!$R16=",มส","มส",IF($DT14="","",IF(DT$5="","",IF(DT$5="SBMLD",SUM($CC14,$CH14,$CM14,$CR14,$CW14,$DB14),$CC14))))</f>
        <v/>
      </c>
      <c r="DV14" s="301" t="str">
        <f t="shared" si="10"/>
        <v/>
      </c>
      <c r="DW14" s="325" t="str">
        <f>IF('2.ชื่อนักเรียน'!$R16=",มส","มส",IF($DC14="","",IF(DW$5="","",IF(DW$5="SBMLD",SUM($CG14,$CL14,$CQ14,$CV14,$DA14),$CG14))))</f>
        <v/>
      </c>
      <c r="DX14" s="325" t="str">
        <f>IF('2.ชื่อนักเรียน'!$R16=",มส","มส",IF($DW14="","",IF(DW$5="","",IF(DW$5="SBMLD",SUM($CH14,$CM14,$CR14,$CW14,$DB14),$CH14))))</f>
        <v/>
      </c>
      <c r="DY14" s="301" t="str">
        <f t="shared" si="11"/>
        <v/>
      </c>
    </row>
    <row r="15" spans="1:129" s="102" customFormat="1" ht="17.25" customHeight="1" x14ac:dyDescent="0.25">
      <c r="A15" s="278">
        <v>7</v>
      </c>
      <c r="B15" s="278" t="str">
        <f>IF('2.ชื่อนักเรียน'!E17="","",CONCATENATE('2.ชื่อนักเรียน'!E17,'2.ชื่อนักเรียน'!F17,'2.ชื่อนักเรียน'!G17,'2.ชื่อนักเรียน'!H17,'2.ชื่อนักเรียน'!I17,'2.ชื่อนักเรียน'!J17,'2.ชื่อนักเรียน'!K17,'2.ชื่อนักเรียน'!L17,'2.ชื่อนักเรียน'!M17,'2.ชื่อนักเรียน'!N17,'2.ชื่อนักเรียน'!O17,'2.ชื่อนักเรียน'!P17,'2.ชื่อนักเรียน'!Q17))</f>
        <v/>
      </c>
      <c r="C15" s="463" t="str">
        <f>IF('2.ชื่อนักเรียน'!B17="","",'2.ชื่อนักเรียน'!B17)</f>
        <v/>
      </c>
      <c r="D15" s="291" t="str">
        <f>IF('2.ชื่อนักเรียน'!C17="","",CONCATENATE(TRIM('2.ชื่อนักเรียน'!C17),"  ",'2.ชื่อนักเรียน'!D17))</f>
        <v/>
      </c>
      <c r="E15" s="292" t="str">
        <f>IF(B15="","",IF('01.ข้อมูลเบื้องต้น'!$J$2="","",'01.ข้อมูลเบื้องต้น'!$J$2))</f>
        <v/>
      </c>
      <c r="F15" s="291" t="str">
        <f>IF(B15="","",IF('01.ข้อมูลเบื้องต้น'!$K$4="","",'01.ข้อมูลเบื้องต้น'!$K$4))</f>
        <v/>
      </c>
      <c r="G15" s="292" t="str">
        <f>IF('01.ข้อมูลเบื้องต้น'!$B$8="","",IF('02.คีย์เทอม1'!$B15="","",'01.ข้อมูลเบื้องต้น'!$B$8))</f>
        <v/>
      </c>
      <c r="H15" s="291" t="str">
        <f>IF('01.ข้อมูลเบื้องต้น'!$C$8="","",IF('02.คีย์เทอม1'!$B15="","",'01.ข้อมูลเบื้องต้น'!$C$8))</f>
        <v/>
      </c>
      <c r="I15" s="292" t="str">
        <f>IF('01.ข้อมูลเบื้องต้น'!$D$8="","",IF('02.คีย์เทอม1'!$B15="","",'01.ข้อมูลเบื้องต้น'!$D$8))</f>
        <v/>
      </c>
      <c r="J15" s="286"/>
      <c r="K15" s="160"/>
      <c r="L15" s="292" t="str">
        <f>IF('01.ข้อมูลเบื้องต้น'!$B$9="","",IF('02.คีย์เทอม1'!$B15="","",'01.ข้อมูลเบื้องต้น'!$B$9))</f>
        <v/>
      </c>
      <c r="M15" s="291" t="str">
        <f>IF('01.ข้อมูลเบื้องต้น'!$C$9="","",IF('02.คีย์เทอม1'!$B15="","",'01.ข้อมูลเบื้องต้น'!$C$9))</f>
        <v/>
      </c>
      <c r="N15" s="292" t="str">
        <f>IF('01.ข้อมูลเบื้องต้น'!$D$9="","",IF('02.คีย์เทอม1'!$B15="","",'01.ข้อมูลเบื้องต้น'!$D$9))</f>
        <v/>
      </c>
      <c r="O15" s="287"/>
      <c r="P15" s="159"/>
      <c r="Q15" s="292" t="str">
        <f>IF('01.ข้อมูลเบื้องต้น'!$B$10="","",IF('02.คีย์เทอม1'!$B15="","",'01.ข้อมูลเบื้องต้น'!$B$10))</f>
        <v/>
      </c>
      <c r="R15" s="291" t="str">
        <f>IF('01.ข้อมูลเบื้องต้น'!$C$10="","",IF('02.คีย์เทอม1'!$B15="","",'01.ข้อมูลเบื้องต้น'!$C$10))</f>
        <v/>
      </c>
      <c r="S15" s="292" t="str">
        <f>IF('01.ข้อมูลเบื้องต้น'!$D$10="","",IF('02.คีย์เทอม1'!$B15="","",'01.ข้อมูลเบื้องต้น'!$D$10))</f>
        <v/>
      </c>
      <c r="T15" s="287"/>
      <c r="U15" s="159"/>
      <c r="V15" s="292" t="str">
        <f>IF('01.ข้อมูลเบื้องต้น'!$B$11="","",IF('02.คีย์เทอม1'!$B15="","",'01.ข้อมูลเบื้องต้น'!$B$11))</f>
        <v/>
      </c>
      <c r="W15" s="291" t="str">
        <f>IF('01.ข้อมูลเบื้องต้น'!$C$11="","",IF('02.คีย์เทอม1'!$B15="","",'01.ข้อมูลเบื้องต้น'!$C$11))</f>
        <v/>
      </c>
      <c r="X15" s="292" t="str">
        <f>IF('01.ข้อมูลเบื้องต้น'!$D$11="","",IF('02.คีย์เทอม1'!$B15="","",'01.ข้อมูลเบื้องต้น'!$D$11))</f>
        <v/>
      </c>
      <c r="Y15" s="286"/>
      <c r="Z15" s="160"/>
      <c r="AA15" s="292" t="str">
        <f>IF('01.ข้อมูลเบื้องต้น'!$B$12="","",IF('02.คีย์เทอม1'!$B15="","",'01.ข้อมูลเบื้องต้น'!$B$12))</f>
        <v/>
      </c>
      <c r="AB15" s="291" t="str">
        <f>IF('01.ข้อมูลเบื้องต้น'!$C$12="","",IF('02.คีย์เทอม1'!$B15="","",'01.ข้อมูลเบื้องต้น'!$C$12))</f>
        <v/>
      </c>
      <c r="AC15" s="292" t="str">
        <f>IF('01.ข้อมูลเบื้องต้น'!$D$12="","",IF('02.คีย์เทอม1'!$B15="","",'01.ข้อมูลเบื้องต้น'!$D$12))</f>
        <v/>
      </c>
      <c r="AD15" s="287"/>
      <c r="AE15" s="159"/>
      <c r="AF15" s="292" t="str">
        <f>IF('01.ข้อมูลเบื้องต้น'!$B$13="","",IF('02.คีย์เทอม1'!$B15="","",'01.ข้อมูลเบื้องต้น'!$B$13))</f>
        <v/>
      </c>
      <c r="AG15" s="291" t="str">
        <f>IF('01.ข้อมูลเบื้องต้น'!$C$13="","",IF('02.คีย์เทอม1'!$B15="","",'01.ข้อมูลเบื้องต้น'!$C$13))</f>
        <v/>
      </c>
      <c r="AH15" s="292" t="str">
        <f>IF('01.ข้อมูลเบื้องต้น'!$D$13="","",IF('02.คีย์เทอม1'!$B15="","",'01.ข้อมูลเบื้องต้น'!$D$13))</f>
        <v/>
      </c>
      <c r="AI15" s="287"/>
      <c r="AJ15" s="159"/>
      <c r="AK15" s="292" t="str">
        <f>IF('01.ข้อมูลเบื้องต้น'!$B$14="","",IF('02.คีย์เทอม1'!$B15="","",'01.ข้อมูลเบื้องต้น'!$B$14))</f>
        <v/>
      </c>
      <c r="AL15" s="291" t="str">
        <f>IF('01.ข้อมูลเบื้องต้น'!$C$14="","",IF('02.คีย์เทอม1'!$B15="","",'01.ข้อมูลเบื้องต้น'!$C$14))</f>
        <v/>
      </c>
      <c r="AM15" s="292" t="str">
        <f>IF('01.ข้อมูลเบื้องต้น'!$D$14="","",IF('02.คีย์เทอม1'!$B15="","",'01.ข้อมูลเบื้องต้น'!$D$14))</f>
        <v/>
      </c>
      <c r="AN15" s="287"/>
      <c r="AO15" s="159"/>
      <c r="AP15" s="292" t="str">
        <f>IF('01.ข้อมูลเบื้องต้น'!$B$15="","",IF('02.คีย์เทอม1'!$B15="","",'01.ข้อมูลเบื้องต้น'!$B$15))</f>
        <v/>
      </c>
      <c r="AQ15" s="291" t="str">
        <f>IF('01.ข้อมูลเบื้องต้น'!$C$15="","",IF('02.คีย์เทอม1'!$B15="","",'01.ข้อมูลเบื้องต้น'!$C$15))</f>
        <v/>
      </c>
      <c r="AR15" s="292" t="str">
        <f>IF('01.ข้อมูลเบื้องต้น'!$D$15="","",IF('02.คีย์เทอม1'!$B15="","",'01.ข้อมูลเบื้องต้น'!$D$15))</f>
        <v/>
      </c>
      <c r="AS15" s="287"/>
      <c r="AT15" s="159"/>
      <c r="AU15" s="292" t="str">
        <f>IF('01.ข้อมูลเบื้องต้น'!$B$16="","",IF('02.คีย์เทอม1'!$B15="","",'01.ข้อมูลเบื้องต้น'!$B$16))</f>
        <v/>
      </c>
      <c r="AV15" s="291" t="str">
        <f>IF('01.ข้อมูลเบื้องต้น'!$C$16="","",IF('02.คีย์เทอม1'!$B15="","",'01.ข้อมูลเบื้องต้น'!$C$16))</f>
        <v/>
      </c>
      <c r="AW15" s="292" t="str">
        <f>IF('01.ข้อมูลเบื้องต้น'!$D$16="","",IF('02.คีย์เทอม1'!$B15="","",'01.ข้อมูลเบื้องต้น'!$D$16))</f>
        <v/>
      </c>
      <c r="AX15" s="286"/>
      <c r="AY15" s="160"/>
      <c r="AZ15" s="292" t="str">
        <f>IF('01.ข้อมูลเบื้องต้น'!$B$17="","",IF('02.คีย์เทอม1'!$B15="","",'01.ข้อมูลเบื้องต้น'!$B$17))</f>
        <v/>
      </c>
      <c r="BA15" s="291" t="str">
        <f>IF('01.ข้อมูลเบื้องต้น'!$C$17="","",IF('02.คีย์เทอม1'!$B15="","",'01.ข้อมูลเบื้องต้น'!$C$17))</f>
        <v/>
      </c>
      <c r="BB15" s="292" t="str">
        <f>IF('01.ข้อมูลเบื้องต้น'!$D$17="","",IF('02.คีย์เทอม1'!$B15="","",'01.ข้อมูลเบื้องต้น'!$D$17))</f>
        <v/>
      </c>
      <c r="BC15" s="286"/>
      <c r="BD15" s="160"/>
      <c r="BE15" s="292" t="str">
        <f>IF('01.ข้อมูลเบื้องต้น'!$B$19="","",IF('02.คีย์เทอม1'!$B15="","",'01.ข้อมูลเบื้องต้น'!$B$19))</f>
        <v/>
      </c>
      <c r="BF15" s="291" t="str">
        <f>IF('01.ข้อมูลเบื้องต้น'!$C$19="","",IF('02.คีย์เทอม1'!$B15="","",'01.ข้อมูลเบื้องต้น'!$C$19))</f>
        <v/>
      </c>
      <c r="BG15" s="292" t="str">
        <f>IF('01.ข้อมูลเบื้องต้น'!$D$19="","",IF('02.คีย์เทอม1'!$B15="","",'01.ข้อมูลเบื้องต้น'!$D$19))</f>
        <v/>
      </c>
      <c r="BH15" s="287"/>
      <c r="BI15" s="160"/>
      <c r="BJ15" s="292" t="str">
        <f>IF('01.ข้อมูลเบื้องต้น'!$B$20="","",IF('02.คีย์เทอม1'!$B15="","",'01.ข้อมูลเบื้องต้น'!$B$20))</f>
        <v/>
      </c>
      <c r="BK15" s="291" t="str">
        <f>IF('01.ข้อมูลเบื้องต้น'!$C$20="","",IF('02.คีย์เทอม1'!$B15="","",'01.ข้อมูลเบื้องต้น'!$C$20))</f>
        <v/>
      </c>
      <c r="BL15" s="292" t="str">
        <f>IF('01.ข้อมูลเบื้องต้น'!$D$20="","",IF('02.คีย์เทอม1'!$B15="","",'01.ข้อมูลเบื้องต้น'!$D$20))</f>
        <v/>
      </c>
      <c r="BM15" s="286"/>
      <c r="BN15" s="159"/>
      <c r="BO15" s="292" t="str">
        <f>IF('01.ข้อมูลเบื้องต้น'!$B$21="","",IF('02.คีย์เทอม1'!$B15="","",'01.ข้อมูลเบื้องต้น'!$B$21))</f>
        <v/>
      </c>
      <c r="BP15" s="291" t="str">
        <f>IF('01.ข้อมูลเบื้องต้น'!$C$21="","",IF('02.คีย์เทอม1'!$B15="","",'01.ข้อมูลเบื้องต้น'!$C$21))</f>
        <v/>
      </c>
      <c r="BQ15" s="292" t="str">
        <f>IF('01.ข้อมูลเบื้องต้น'!$D$21="","",IF('02.คีย์เทอม1'!$B15="","",'01.ข้อมูลเบื้องต้น'!$D$21))</f>
        <v/>
      </c>
      <c r="BR15" s="286"/>
      <c r="BS15" s="160"/>
      <c r="BT15" s="292" t="str">
        <f>IF('01.ข้อมูลเบื้องต้น'!$B$22="","",IF('02.คีย์เทอม1'!$B15="","",'01.ข้อมูลเบื้องต้น'!$B$22))</f>
        <v/>
      </c>
      <c r="BU15" s="291" t="str">
        <f>IF('01.ข้อมูลเบื้องต้น'!$C$22="","",IF('02.คีย์เทอม1'!$B15="","",'01.ข้อมูลเบื้องต้น'!$C$22))</f>
        <v/>
      </c>
      <c r="BV15" s="292" t="str">
        <f>IF('01.ข้อมูลเบื้องต้น'!$D$22="","",IF('02.คีย์เทอม1'!$B15="","",'01.ข้อมูลเบื้องต้น'!$D$22))</f>
        <v/>
      </c>
      <c r="BW15" s="286"/>
      <c r="BX15" s="160"/>
      <c r="BY15" s="292" t="str">
        <f>IF('01.ข้อมูลเบื้องต้น'!$B$23="","",IF('02.คีย์เทอม1'!$B15="","",'01.ข้อมูลเบื้องต้น'!$B$23))</f>
        <v/>
      </c>
      <c r="BZ15" s="291" t="str">
        <f>IF('01.ข้อมูลเบื้องต้น'!$C$23="","",IF('02.คีย์เทอม1'!$B15="","",'01.ข้อมูลเบื้องต้น'!$C$23))</f>
        <v/>
      </c>
      <c r="CA15" s="292" t="str">
        <f>IF('01.ข้อมูลเบื้องต้น'!$D$23="","",IF('02.คีย์เทอม1'!$B15="","",'01.ข้อมูลเบื้องต้น'!$D$23))</f>
        <v/>
      </c>
      <c r="CB15" s="286"/>
      <c r="CC15" s="160"/>
      <c r="CD15" s="292" t="str">
        <f>IF('01.ข้อมูลเบื้องต้น'!$B$24="","",IF('02.คีย์เทอม1'!$B15="","",'01.ข้อมูลเบื้องต้น'!$B$24))</f>
        <v/>
      </c>
      <c r="CE15" s="291" t="str">
        <f>IF('01.ข้อมูลเบื้องต้น'!$C$24="","",IF('02.คีย์เทอม1'!$B15="","",'01.ข้อมูลเบื้องต้น'!$C$24))</f>
        <v/>
      </c>
      <c r="CF15" s="292" t="str">
        <f>IF('01.ข้อมูลเบื้องต้น'!$D$24="","",IF('02.คีย์เทอม1'!$B15="","",'01.ข้อมูลเบื้องต้น'!$D$24))</f>
        <v/>
      </c>
      <c r="CG15" s="286"/>
      <c r="CH15" s="160"/>
      <c r="CI15" s="292" t="str">
        <f>IF('01.ข้อมูลเบื้องต้น'!$B$25="","",IF('02.คีย์เทอม1'!$B15="","",'01.ข้อมูลเบื้องต้น'!$B$25))</f>
        <v/>
      </c>
      <c r="CJ15" s="291" t="str">
        <f>IF('01.ข้อมูลเบื้องต้น'!$C$25="","",IF('02.คีย์เทอม1'!$B15="","",'01.ข้อมูลเบื้องต้น'!$C$25))</f>
        <v/>
      </c>
      <c r="CK15" s="292" t="str">
        <f>IF('01.ข้อมูลเบื้องต้น'!$D$25="","",IF('02.คีย์เทอม1'!$B15="","",'01.ข้อมูลเบื้องต้น'!$D$25))</f>
        <v/>
      </c>
      <c r="CL15" s="286"/>
      <c r="CM15" s="160"/>
      <c r="CN15" s="292" t="str">
        <f>IF('01.ข้อมูลเบื้องต้น'!$B$26="","",IF('02.คีย์เทอม1'!$B15="","",'01.ข้อมูลเบื้องต้น'!$B$26))</f>
        <v/>
      </c>
      <c r="CO15" s="291" t="str">
        <f>IF('01.ข้อมูลเบื้องต้น'!$C$26="","",IF('02.คีย์เทอม1'!$B15="","",'01.ข้อมูลเบื้องต้น'!$C$26))</f>
        <v/>
      </c>
      <c r="CP15" s="292" t="str">
        <f>IF('01.ข้อมูลเบื้องต้น'!$D$26="","",IF('02.คีย์เทอม1'!$B15="","",'01.ข้อมูลเบื้องต้น'!$D$26))</f>
        <v/>
      </c>
      <c r="CQ15" s="286"/>
      <c r="CR15" s="160"/>
      <c r="CS15" s="292" t="str">
        <f>IF('01.ข้อมูลเบื้องต้น'!$B$27="","",IF('02.คีย์เทอม1'!$B15="","",'01.ข้อมูลเบื้องต้น'!$B$27))</f>
        <v/>
      </c>
      <c r="CT15" s="291" t="str">
        <f>IF('01.ข้อมูลเบื้องต้น'!$C$27="","",IF('02.คีย์เทอม1'!$B15="","",'01.ข้อมูลเบื้องต้น'!$C$27))</f>
        <v/>
      </c>
      <c r="CU15" s="292" t="str">
        <f>IF('01.ข้อมูลเบื้องต้น'!$D$27="","",IF('02.คีย์เทอม1'!$B15="","",'01.ข้อมูลเบื้องต้น'!$D$27))</f>
        <v/>
      </c>
      <c r="CV15" s="286"/>
      <c r="CW15" s="160"/>
      <c r="CX15" s="292" t="str">
        <f>IF('01.ข้อมูลเบื้องต้น'!$B$28="","",IF('02.คีย์เทอม1'!$B15="","",'01.ข้อมูลเบื้องต้น'!$B$28))</f>
        <v/>
      </c>
      <c r="CY15" s="291" t="str">
        <f>IF('01.ข้อมูลเบื้องต้น'!$C$28="","",IF('02.คีย์เทอม1'!$B15="","",'01.ข้อมูลเบื้องต้น'!$C$28))</f>
        <v/>
      </c>
      <c r="CZ15" s="292" t="str">
        <f>IF('01.ข้อมูลเบื้องต้น'!$D$28="","",IF('02.คีย์เทอม1'!$B15="","",'01.ข้อมูลเบื้องต้น'!$D$28))</f>
        <v/>
      </c>
      <c r="DA15" s="286"/>
      <c r="DB15" s="160"/>
      <c r="DC15" s="288" t="str">
        <f t="shared" si="3"/>
        <v/>
      </c>
      <c r="DD15" s="152" t="str">
        <f t="shared" si="4"/>
        <v/>
      </c>
      <c r="DE15" s="293" t="str">
        <f>IF('2.ชื่อนักเรียน'!R17="มส","มส",IF('2.ชื่อนักเรียน'!R17="ย้าย","ย้าย",IF('2.ชื่อนักเรียน'!R17="ร","ร",IF(DD15="","",RANK(DD15,$DD$9:$DD$58,0)))))</f>
        <v/>
      </c>
      <c r="DF15" s="293" t="str">
        <f t="shared" si="5"/>
        <v/>
      </c>
      <c r="DH15" s="320" t="str">
        <f>IF('2.ชื่อนักเรียน'!$R17=",มส","มส",IF($DC15="","",IF(DH$5="","",IF(DH$5="SBMLD",SUM($BH15,$BM15,$BR15,$BW15,$CB15,$CG15,$CL15,$CQ15,$CV15,$DA15),$BH15))))</f>
        <v/>
      </c>
      <c r="DI15" s="299" t="str">
        <f>IF('2.ชื่อนักเรียน'!$R17=",มส","มส",IF($DH15="","",IF(DH$5="","",IF(DH$5="SBMLD",SUM($BI15,$BN15,$BS15,$BX15,$CC15,$CH15,$CM15,$CR15,$CW15,$DB15),$BI15))))</f>
        <v/>
      </c>
      <c r="DJ15" s="299" t="str">
        <f t="shared" si="6"/>
        <v/>
      </c>
      <c r="DK15" s="321" t="str">
        <f>IF('2.ชื่อนักเรียน'!$R17=",มส","มส",IF($DC15="","",IF(DK$5="","",IF(DK$5="SBMLD",SUM($BM15,$BR15,$BW15,$CB15,$CG15,$CL15,$CQ15,$CV15,$DA15),$BM15))))</f>
        <v/>
      </c>
      <c r="DL15" s="299" t="str">
        <f>IF('2.ชื่อนักเรียน'!$R17=",มส","มส",IF($DK15="","",IF(DK$5="","",IF(DK$5="SBMLD",SUM($BN15,$BS15,$BX15,$CC15,$CH15,$CM15,$CR15,$CW15,$DB15),$BN15))))</f>
        <v/>
      </c>
      <c r="DM15" s="299" t="str">
        <f t="shared" si="7"/>
        <v/>
      </c>
      <c r="DN15" s="321" t="str">
        <f>IF('2.ชื่อนักเรียน'!$R17=",มส","มส",IF($DC15="","",IF(DN$5="","",IF(DN$5="SBMLD",SUM($BR15,$BW15,$CB15,$CG15,$CL15,$CQ15,$CV15,$DA15),$BR15))))</f>
        <v/>
      </c>
      <c r="DO15" s="299" t="str">
        <f>IF('2.ชื่อนักเรียน'!$R17=",มส","มส",IF($DN15="","",IF(DN$5="","",IF(DN$5="SBMLD",SUM($BS15,$BX15,$CC15,$CH15,$CM15,$CR15,$CW15,$DB15),$BS15))))</f>
        <v/>
      </c>
      <c r="DP15" s="299" t="str">
        <f t="shared" si="8"/>
        <v/>
      </c>
      <c r="DQ15" s="321" t="str">
        <f>IF('2.ชื่อนักเรียน'!$R17=",มส","มส",IF($DC15="","",IF(DQ$5="","",IF(DQ$5="SBMLD",SUM($BW15,$CB15,$CG15,$CL15,$CQ15,$CV15,$DA15),$BW15))))</f>
        <v/>
      </c>
      <c r="DR15" s="299" t="str">
        <f>IF('2.ชื่อนักเรียน'!$R17=",มส","มส",IF($DQ15="","",IF(DQ$5="","",IF(DQ$5="SBMLD",SUM($BX15,$CC15,$CH15,$CM15,$CR15,$CW15,$DB15),$BX15))))</f>
        <v/>
      </c>
      <c r="DS15" s="299" t="str">
        <f t="shared" si="9"/>
        <v/>
      </c>
      <c r="DT15" s="299" t="str">
        <f>IF('2.ชื่อนักเรียน'!$R17=",มส","มส",IF($DC15="","",IF(DT$5="","",IF(DT$5="SBMLD",SUM($CB15,$CG15,$CL15,$CQ15,$CV15,$DA15),$CB15))))</f>
        <v/>
      </c>
      <c r="DU15" s="299" t="str">
        <f>IF('2.ชื่อนักเรียน'!$R17=",มส","มส",IF($DT15="","",IF(DT$5="","",IF(DT$5="SBMLD",SUM($CC15,$CH15,$CM15,$CR15,$CW15,$DB15),$CC15))))</f>
        <v/>
      </c>
      <c r="DV15" s="299" t="str">
        <f t="shared" si="10"/>
        <v/>
      </c>
      <c r="DW15" s="321" t="str">
        <f>IF('2.ชื่อนักเรียน'!$R17=",มส","มส",IF($DC15="","",IF(DW$5="","",IF(DW$5="SBMLD",SUM($CG15,$CL15,$CQ15,$CV15,$DA15),$CG15))))</f>
        <v/>
      </c>
      <c r="DX15" s="321" t="str">
        <f>IF('2.ชื่อนักเรียน'!$R17=",มส","มส",IF($DW15="","",IF(DW$5="","",IF(DW$5="SBMLD",SUM($CH15,$CM15,$CR15,$CW15,$DB15),$CH15))))</f>
        <v/>
      </c>
      <c r="DY15" s="299" t="str">
        <f t="shared" si="11"/>
        <v/>
      </c>
    </row>
    <row r="16" spans="1:129" s="102" customFormat="1" ht="17.25" customHeight="1" x14ac:dyDescent="0.25">
      <c r="A16" s="278">
        <v>8</v>
      </c>
      <c r="B16" s="278" t="str">
        <f>IF('2.ชื่อนักเรียน'!E18="","",CONCATENATE('2.ชื่อนักเรียน'!E18,'2.ชื่อนักเรียน'!F18,'2.ชื่อนักเรียน'!G18,'2.ชื่อนักเรียน'!H18,'2.ชื่อนักเรียน'!I18,'2.ชื่อนักเรียน'!J18,'2.ชื่อนักเรียน'!K18,'2.ชื่อนักเรียน'!L18,'2.ชื่อนักเรียน'!M18,'2.ชื่อนักเรียน'!N18,'2.ชื่อนักเรียน'!O18,'2.ชื่อนักเรียน'!P18,'2.ชื่อนักเรียน'!Q18))</f>
        <v/>
      </c>
      <c r="C16" s="463" t="str">
        <f>IF('2.ชื่อนักเรียน'!B18="","",'2.ชื่อนักเรียน'!B18)</f>
        <v/>
      </c>
      <c r="D16" s="291" t="str">
        <f>IF('2.ชื่อนักเรียน'!C18="","",CONCATENATE(TRIM('2.ชื่อนักเรียน'!C18),"  ",'2.ชื่อนักเรียน'!D18))</f>
        <v/>
      </c>
      <c r="E16" s="292" t="str">
        <f>IF(B16="","",IF('01.ข้อมูลเบื้องต้น'!$J$2="","",'01.ข้อมูลเบื้องต้น'!$J$2))</f>
        <v/>
      </c>
      <c r="F16" s="291" t="str">
        <f>IF(B16="","",IF('01.ข้อมูลเบื้องต้น'!$K$4="","",'01.ข้อมูลเบื้องต้น'!$K$4))</f>
        <v/>
      </c>
      <c r="G16" s="292" t="str">
        <f>IF('01.ข้อมูลเบื้องต้น'!$B$8="","",IF('02.คีย์เทอม1'!$B16="","",'01.ข้อมูลเบื้องต้น'!$B$8))</f>
        <v/>
      </c>
      <c r="H16" s="291" t="str">
        <f>IF('01.ข้อมูลเบื้องต้น'!$C$8="","",IF('02.คีย์เทอม1'!$B16="","",'01.ข้อมูลเบื้องต้น'!$C$8))</f>
        <v/>
      </c>
      <c r="I16" s="292" t="str">
        <f>IF('01.ข้อมูลเบื้องต้น'!$D$8="","",IF('02.คีย์เทอม1'!$B16="","",'01.ข้อมูลเบื้องต้น'!$D$8))</f>
        <v/>
      </c>
      <c r="J16" s="286"/>
      <c r="K16" s="160"/>
      <c r="L16" s="292" t="str">
        <f>IF('01.ข้อมูลเบื้องต้น'!$B$9="","",IF('02.คีย์เทอม1'!$B16="","",'01.ข้อมูลเบื้องต้น'!$B$9))</f>
        <v/>
      </c>
      <c r="M16" s="291" t="str">
        <f>IF('01.ข้อมูลเบื้องต้น'!$C$9="","",IF('02.คีย์เทอม1'!$B16="","",'01.ข้อมูลเบื้องต้น'!$C$9))</f>
        <v/>
      </c>
      <c r="N16" s="292" t="str">
        <f>IF('01.ข้อมูลเบื้องต้น'!$D$9="","",IF('02.คีย์เทอม1'!$B16="","",'01.ข้อมูลเบื้องต้น'!$D$9))</f>
        <v/>
      </c>
      <c r="O16" s="287"/>
      <c r="P16" s="159"/>
      <c r="Q16" s="292" t="str">
        <f>IF('01.ข้อมูลเบื้องต้น'!$B$10="","",IF('02.คีย์เทอม1'!$B16="","",'01.ข้อมูลเบื้องต้น'!$B$10))</f>
        <v/>
      </c>
      <c r="R16" s="291" t="str">
        <f>IF('01.ข้อมูลเบื้องต้น'!$C$10="","",IF('02.คีย์เทอม1'!$B16="","",'01.ข้อมูลเบื้องต้น'!$C$10))</f>
        <v/>
      </c>
      <c r="S16" s="292" t="str">
        <f>IF('01.ข้อมูลเบื้องต้น'!$D$10="","",IF('02.คีย์เทอม1'!$B16="","",'01.ข้อมูลเบื้องต้น'!$D$10))</f>
        <v/>
      </c>
      <c r="T16" s="287"/>
      <c r="U16" s="159"/>
      <c r="V16" s="292" t="str">
        <f>IF('01.ข้อมูลเบื้องต้น'!$B$11="","",IF('02.คีย์เทอม1'!$B16="","",'01.ข้อมูลเบื้องต้น'!$B$11))</f>
        <v/>
      </c>
      <c r="W16" s="291" t="str">
        <f>IF('01.ข้อมูลเบื้องต้น'!$C$11="","",IF('02.คีย์เทอม1'!$B16="","",'01.ข้อมูลเบื้องต้น'!$C$11))</f>
        <v/>
      </c>
      <c r="X16" s="292" t="str">
        <f>IF('01.ข้อมูลเบื้องต้น'!$D$11="","",IF('02.คีย์เทอม1'!$B16="","",'01.ข้อมูลเบื้องต้น'!$D$11))</f>
        <v/>
      </c>
      <c r="Y16" s="286"/>
      <c r="Z16" s="160"/>
      <c r="AA16" s="292" t="str">
        <f>IF('01.ข้อมูลเบื้องต้น'!$B$12="","",IF('02.คีย์เทอม1'!$B16="","",'01.ข้อมูลเบื้องต้น'!$B$12))</f>
        <v/>
      </c>
      <c r="AB16" s="291" t="str">
        <f>IF('01.ข้อมูลเบื้องต้น'!$C$12="","",IF('02.คีย์เทอม1'!$B16="","",'01.ข้อมูลเบื้องต้น'!$C$12))</f>
        <v/>
      </c>
      <c r="AC16" s="292" t="str">
        <f>IF('01.ข้อมูลเบื้องต้น'!$D$12="","",IF('02.คีย์เทอม1'!$B16="","",'01.ข้อมูลเบื้องต้น'!$D$12))</f>
        <v/>
      </c>
      <c r="AD16" s="287"/>
      <c r="AE16" s="159"/>
      <c r="AF16" s="292" t="str">
        <f>IF('01.ข้อมูลเบื้องต้น'!$B$13="","",IF('02.คีย์เทอม1'!$B16="","",'01.ข้อมูลเบื้องต้น'!$B$13))</f>
        <v/>
      </c>
      <c r="AG16" s="291" t="str">
        <f>IF('01.ข้อมูลเบื้องต้น'!$C$13="","",IF('02.คีย์เทอม1'!$B16="","",'01.ข้อมูลเบื้องต้น'!$C$13))</f>
        <v/>
      </c>
      <c r="AH16" s="292" t="str">
        <f>IF('01.ข้อมูลเบื้องต้น'!$D$13="","",IF('02.คีย์เทอม1'!$B16="","",'01.ข้อมูลเบื้องต้น'!$D$13))</f>
        <v/>
      </c>
      <c r="AI16" s="287"/>
      <c r="AJ16" s="159"/>
      <c r="AK16" s="292" t="str">
        <f>IF('01.ข้อมูลเบื้องต้น'!$B$14="","",IF('02.คีย์เทอม1'!$B16="","",'01.ข้อมูลเบื้องต้น'!$B$14))</f>
        <v/>
      </c>
      <c r="AL16" s="291" t="str">
        <f>IF('01.ข้อมูลเบื้องต้น'!$C$14="","",IF('02.คีย์เทอม1'!$B16="","",'01.ข้อมูลเบื้องต้น'!$C$14))</f>
        <v/>
      </c>
      <c r="AM16" s="292" t="str">
        <f>IF('01.ข้อมูลเบื้องต้น'!$D$14="","",IF('02.คีย์เทอม1'!$B16="","",'01.ข้อมูลเบื้องต้น'!$D$14))</f>
        <v/>
      </c>
      <c r="AN16" s="287"/>
      <c r="AO16" s="159"/>
      <c r="AP16" s="292" t="str">
        <f>IF('01.ข้อมูลเบื้องต้น'!$B$15="","",IF('02.คีย์เทอม1'!$B16="","",'01.ข้อมูลเบื้องต้น'!$B$15))</f>
        <v/>
      </c>
      <c r="AQ16" s="291" t="str">
        <f>IF('01.ข้อมูลเบื้องต้น'!$C$15="","",IF('02.คีย์เทอม1'!$B16="","",'01.ข้อมูลเบื้องต้น'!$C$15))</f>
        <v/>
      </c>
      <c r="AR16" s="292" t="str">
        <f>IF('01.ข้อมูลเบื้องต้น'!$D$15="","",IF('02.คีย์เทอม1'!$B16="","",'01.ข้อมูลเบื้องต้น'!$D$15))</f>
        <v/>
      </c>
      <c r="AS16" s="287"/>
      <c r="AT16" s="159"/>
      <c r="AU16" s="292" t="str">
        <f>IF('01.ข้อมูลเบื้องต้น'!$B$16="","",IF('02.คีย์เทอม1'!$B16="","",'01.ข้อมูลเบื้องต้น'!$B$16))</f>
        <v/>
      </c>
      <c r="AV16" s="291" t="str">
        <f>IF('01.ข้อมูลเบื้องต้น'!$C$16="","",IF('02.คีย์เทอม1'!$B16="","",'01.ข้อมูลเบื้องต้น'!$C$16))</f>
        <v/>
      </c>
      <c r="AW16" s="292" t="str">
        <f>IF('01.ข้อมูลเบื้องต้น'!$D$16="","",IF('02.คีย์เทอม1'!$B16="","",'01.ข้อมูลเบื้องต้น'!$D$16))</f>
        <v/>
      </c>
      <c r="AX16" s="286"/>
      <c r="AY16" s="160"/>
      <c r="AZ16" s="292" t="str">
        <f>IF('01.ข้อมูลเบื้องต้น'!$B$17="","",IF('02.คีย์เทอม1'!$B16="","",'01.ข้อมูลเบื้องต้น'!$B$17))</f>
        <v/>
      </c>
      <c r="BA16" s="291" t="str">
        <f>IF('01.ข้อมูลเบื้องต้น'!$C$17="","",IF('02.คีย์เทอม1'!$B16="","",'01.ข้อมูลเบื้องต้น'!$C$17))</f>
        <v/>
      </c>
      <c r="BB16" s="292" t="str">
        <f>IF('01.ข้อมูลเบื้องต้น'!$D$17="","",IF('02.คีย์เทอม1'!$B16="","",'01.ข้อมูลเบื้องต้น'!$D$17))</f>
        <v/>
      </c>
      <c r="BC16" s="286"/>
      <c r="BD16" s="160"/>
      <c r="BE16" s="292" t="str">
        <f>IF('01.ข้อมูลเบื้องต้น'!$B$19="","",IF('02.คีย์เทอม1'!$B16="","",'01.ข้อมูลเบื้องต้น'!$B$19))</f>
        <v/>
      </c>
      <c r="BF16" s="291" t="str">
        <f>IF('01.ข้อมูลเบื้องต้น'!$C$19="","",IF('02.คีย์เทอม1'!$B16="","",'01.ข้อมูลเบื้องต้น'!$C$19))</f>
        <v/>
      </c>
      <c r="BG16" s="292" t="str">
        <f>IF('01.ข้อมูลเบื้องต้น'!$D$19="","",IF('02.คีย์เทอม1'!$B16="","",'01.ข้อมูลเบื้องต้น'!$D$19))</f>
        <v/>
      </c>
      <c r="BH16" s="287"/>
      <c r="BI16" s="160"/>
      <c r="BJ16" s="292" t="str">
        <f>IF('01.ข้อมูลเบื้องต้น'!$B$20="","",IF('02.คีย์เทอม1'!$B16="","",'01.ข้อมูลเบื้องต้น'!$B$20))</f>
        <v/>
      </c>
      <c r="BK16" s="291" t="str">
        <f>IF('01.ข้อมูลเบื้องต้น'!$C$20="","",IF('02.คีย์เทอม1'!$B16="","",'01.ข้อมูลเบื้องต้น'!$C$20))</f>
        <v/>
      </c>
      <c r="BL16" s="292" t="str">
        <f>IF('01.ข้อมูลเบื้องต้น'!$D$20="","",IF('02.คีย์เทอม1'!$B16="","",'01.ข้อมูลเบื้องต้น'!$D$20))</f>
        <v/>
      </c>
      <c r="BM16" s="287"/>
      <c r="BN16" s="159"/>
      <c r="BO16" s="292" t="str">
        <f>IF('01.ข้อมูลเบื้องต้น'!$B$21="","",IF('02.คีย์เทอม1'!$B16="","",'01.ข้อมูลเบื้องต้น'!$B$21))</f>
        <v/>
      </c>
      <c r="BP16" s="291" t="str">
        <f>IF('01.ข้อมูลเบื้องต้น'!$C$21="","",IF('02.คีย์เทอม1'!$B16="","",'01.ข้อมูลเบื้องต้น'!$C$21))</f>
        <v/>
      </c>
      <c r="BQ16" s="292" t="str">
        <f>IF('01.ข้อมูลเบื้องต้น'!$D$21="","",IF('02.คีย์เทอม1'!$B16="","",'01.ข้อมูลเบื้องต้น'!$D$21))</f>
        <v/>
      </c>
      <c r="BR16" s="286"/>
      <c r="BS16" s="160"/>
      <c r="BT16" s="292" t="str">
        <f>IF('01.ข้อมูลเบื้องต้น'!$B$22="","",IF('02.คีย์เทอม1'!$B16="","",'01.ข้อมูลเบื้องต้น'!$B$22))</f>
        <v/>
      </c>
      <c r="BU16" s="291" t="str">
        <f>IF('01.ข้อมูลเบื้องต้น'!$C$22="","",IF('02.คีย์เทอม1'!$B16="","",'01.ข้อมูลเบื้องต้น'!$C$22))</f>
        <v/>
      </c>
      <c r="BV16" s="292" t="str">
        <f>IF('01.ข้อมูลเบื้องต้น'!$D$22="","",IF('02.คีย์เทอม1'!$B16="","",'01.ข้อมูลเบื้องต้น'!$D$22))</f>
        <v/>
      </c>
      <c r="BW16" s="286"/>
      <c r="BX16" s="160"/>
      <c r="BY16" s="292" t="str">
        <f>IF('01.ข้อมูลเบื้องต้น'!$B$23="","",IF('02.คีย์เทอม1'!$B16="","",'01.ข้อมูลเบื้องต้น'!$B$23))</f>
        <v/>
      </c>
      <c r="BZ16" s="291" t="str">
        <f>IF('01.ข้อมูลเบื้องต้น'!$C$23="","",IF('02.คีย์เทอม1'!$B16="","",'01.ข้อมูลเบื้องต้น'!$C$23))</f>
        <v/>
      </c>
      <c r="CA16" s="292" t="str">
        <f>IF('01.ข้อมูลเบื้องต้น'!$D$23="","",IF('02.คีย์เทอม1'!$B16="","",'01.ข้อมูลเบื้องต้น'!$D$23))</f>
        <v/>
      </c>
      <c r="CB16" s="286"/>
      <c r="CC16" s="160"/>
      <c r="CD16" s="292" t="str">
        <f>IF('01.ข้อมูลเบื้องต้น'!$B$24="","",IF('02.คีย์เทอม1'!$B16="","",'01.ข้อมูลเบื้องต้น'!$B$24))</f>
        <v/>
      </c>
      <c r="CE16" s="291" t="str">
        <f>IF('01.ข้อมูลเบื้องต้น'!$C$24="","",IF('02.คีย์เทอม1'!$B16="","",'01.ข้อมูลเบื้องต้น'!$C$24))</f>
        <v/>
      </c>
      <c r="CF16" s="292" t="str">
        <f>IF('01.ข้อมูลเบื้องต้น'!$D$24="","",IF('02.คีย์เทอม1'!$B16="","",'01.ข้อมูลเบื้องต้น'!$D$24))</f>
        <v/>
      </c>
      <c r="CG16" s="286"/>
      <c r="CH16" s="160"/>
      <c r="CI16" s="292" t="str">
        <f>IF('01.ข้อมูลเบื้องต้น'!$B$25="","",IF('02.คีย์เทอม1'!$B16="","",'01.ข้อมูลเบื้องต้น'!$B$25))</f>
        <v/>
      </c>
      <c r="CJ16" s="291" t="str">
        <f>IF('01.ข้อมูลเบื้องต้น'!$C$25="","",IF('02.คีย์เทอม1'!$B16="","",'01.ข้อมูลเบื้องต้น'!$C$25))</f>
        <v/>
      </c>
      <c r="CK16" s="292" t="str">
        <f>IF('01.ข้อมูลเบื้องต้น'!$D$25="","",IF('02.คีย์เทอม1'!$B16="","",'01.ข้อมูลเบื้องต้น'!$D$25))</f>
        <v/>
      </c>
      <c r="CL16" s="286"/>
      <c r="CM16" s="160"/>
      <c r="CN16" s="292" t="str">
        <f>IF('01.ข้อมูลเบื้องต้น'!$B$26="","",IF('02.คีย์เทอม1'!$B16="","",'01.ข้อมูลเบื้องต้น'!$B$26))</f>
        <v/>
      </c>
      <c r="CO16" s="291" t="str">
        <f>IF('01.ข้อมูลเบื้องต้น'!$C$26="","",IF('02.คีย์เทอม1'!$B16="","",'01.ข้อมูลเบื้องต้น'!$C$26))</f>
        <v/>
      </c>
      <c r="CP16" s="292" t="str">
        <f>IF('01.ข้อมูลเบื้องต้น'!$D$26="","",IF('02.คีย์เทอม1'!$B16="","",'01.ข้อมูลเบื้องต้น'!$D$26))</f>
        <v/>
      </c>
      <c r="CQ16" s="286"/>
      <c r="CR16" s="160"/>
      <c r="CS16" s="292" t="str">
        <f>IF('01.ข้อมูลเบื้องต้น'!$B$27="","",IF('02.คีย์เทอม1'!$B16="","",'01.ข้อมูลเบื้องต้น'!$B$27))</f>
        <v/>
      </c>
      <c r="CT16" s="291" t="str">
        <f>IF('01.ข้อมูลเบื้องต้น'!$C$27="","",IF('02.คีย์เทอม1'!$B16="","",'01.ข้อมูลเบื้องต้น'!$C$27))</f>
        <v/>
      </c>
      <c r="CU16" s="292" t="str">
        <f>IF('01.ข้อมูลเบื้องต้น'!$D$27="","",IF('02.คีย์เทอม1'!$B16="","",'01.ข้อมูลเบื้องต้น'!$D$27))</f>
        <v/>
      </c>
      <c r="CV16" s="286"/>
      <c r="CW16" s="160"/>
      <c r="CX16" s="292" t="str">
        <f>IF('01.ข้อมูลเบื้องต้น'!$B$28="","",IF('02.คีย์เทอม1'!$B16="","",'01.ข้อมูลเบื้องต้น'!$B$28))</f>
        <v/>
      </c>
      <c r="CY16" s="291" t="str">
        <f>IF('01.ข้อมูลเบื้องต้น'!$C$28="","",IF('02.คีย์เทอม1'!$B16="","",'01.ข้อมูลเบื้องต้น'!$C$28))</f>
        <v/>
      </c>
      <c r="CZ16" s="292" t="str">
        <f>IF('01.ข้อมูลเบื้องต้น'!$D$28="","",IF('02.คีย์เทอม1'!$B16="","",'01.ข้อมูลเบื้องต้น'!$D$28))</f>
        <v/>
      </c>
      <c r="DA16" s="286"/>
      <c r="DB16" s="160"/>
      <c r="DC16" s="288" t="str">
        <f t="shared" si="3"/>
        <v/>
      </c>
      <c r="DD16" s="152" t="str">
        <f t="shared" si="4"/>
        <v/>
      </c>
      <c r="DE16" s="293" t="str">
        <f>IF('2.ชื่อนักเรียน'!R18="มส","มส",IF('2.ชื่อนักเรียน'!R18="ย้าย","ย้าย",IF('2.ชื่อนักเรียน'!R18="ร","ร",IF(DD16="","",RANK(DD16,$DD$9:$DD$58,0)))))</f>
        <v/>
      </c>
      <c r="DF16" s="293" t="str">
        <f t="shared" si="5"/>
        <v/>
      </c>
      <c r="DH16" s="320" t="str">
        <f>IF('2.ชื่อนักเรียน'!$R18=",มส","มส",IF($DC16="","",IF(DH$5="","",IF(DH$5="SBMLD",SUM($BH16,$BM16,$BR16,$BW16,$CB16,$CG16,$CL16,$CQ16,$CV16,$DA16),$BH16))))</f>
        <v/>
      </c>
      <c r="DI16" s="299" t="str">
        <f>IF('2.ชื่อนักเรียน'!$R18=",มส","มส",IF($DH16="","",IF(DH$5="","",IF(DH$5="SBMLD",SUM($BI16,$BN16,$BS16,$BX16,$CC16,$CH16,$CM16,$CR16,$CW16,$DB16),$BI16))))</f>
        <v/>
      </c>
      <c r="DJ16" s="299" t="str">
        <f t="shared" si="6"/>
        <v/>
      </c>
      <c r="DK16" s="321" t="str">
        <f>IF('2.ชื่อนักเรียน'!$R18=",มส","มส",IF($DC16="","",IF(DK$5="","",IF(DK$5="SBMLD",SUM($BM16,$BR16,$BW16,$CB16,$CG16,$CL16,$CQ16,$CV16,$DA16),$BM16))))</f>
        <v/>
      </c>
      <c r="DL16" s="299" t="str">
        <f>IF('2.ชื่อนักเรียน'!$R18=",มส","มส",IF($DK16="","",IF(DK$5="","",IF(DK$5="SBMLD",SUM($BN16,$BS16,$BX16,$CC16,$CH16,$CM16,$CR16,$CW16,$DB16),$BN16))))</f>
        <v/>
      </c>
      <c r="DM16" s="299" t="str">
        <f t="shared" si="7"/>
        <v/>
      </c>
      <c r="DN16" s="321" t="str">
        <f>IF('2.ชื่อนักเรียน'!$R18=",มส","มส",IF($DC16="","",IF(DN$5="","",IF(DN$5="SBMLD",SUM($BR16,$BW16,$CB16,$CG16,$CL16,$CQ16,$CV16,$DA16),$BR16))))</f>
        <v/>
      </c>
      <c r="DO16" s="299" t="str">
        <f>IF('2.ชื่อนักเรียน'!$R18=",มส","มส",IF($DN16="","",IF(DN$5="","",IF(DN$5="SBMLD",SUM($BS16,$BX16,$CC16,$CH16,$CM16,$CR16,$CW16,$DB16),$BS16))))</f>
        <v/>
      </c>
      <c r="DP16" s="299" t="str">
        <f t="shared" si="8"/>
        <v/>
      </c>
      <c r="DQ16" s="321" t="str">
        <f>IF('2.ชื่อนักเรียน'!$R18=",มส","มส",IF($DC16="","",IF(DQ$5="","",IF(DQ$5="SBMLD",SUM($BW16,$CB16,$CG16,$CL16,$CQ16,$CV16,$DA16),$BW16))))</f>
        <v/>
      </c>
      <c r="DR16" s="299" t="str">
        <f>IF('2.ชื่อนักเรียน'!$R18=",มส","มส",IF($DQ16="","",IF(DQ$5="","",IF(DQ$5="SBMLD",SUM($BX16,$CC16,$CH16,$CM16,$CR16,$CW16,$DB16),$BX16))))</f>
        <v/>
      </c>
      <c r="DS16" s="299" t="str">
        <f t="shared" si="9"/>
        <v/>
      </c>
      <c r="DT16" s="299" t="str">
        <f>IF('2.ชื่อนักเรียน'!$R18=",มส","มส",IF($DC16="","",IF(DT$5="","",IF(DT$5="SBMLD",SUM($CB16,$CG16,$CL16,$CQ16,$CV16,$DA16),$CB16))))</f>
        <v/>
      </c>
      <c r="DU16" s="299" t="str">
        <f>IF('2.ชื่อนักเรียน'!$R18=",มส","มส",IF($DT16="","",IF(DT$5="","",IF(DT$5="SBMLD",SUM($CC16,$CH16,$CM16,$CR16,$CW16,$DB16),$CC16))))</f>
        <v/>
      </c>
      <c r="DV16" s="299" t="str">
        <f t="shared" si="10"/>
        <v/>
      </c>
      <c r="DW16" s="321" t="str">
        <f>IF('2.ชื่อนักเรียน'!$R18=",มส","มส",IF($DC16="","",IF(DW$5="","",IF(DW$5="SBMLD",SUM($CG16,$CL16,$CQ16,$CV16,$DA16),$CG16))))</f>
        <v/>
      </c>
      <c r="DX16" s="321" t="str">
        <f>IF('2.ชื่อนักเรียน'!$R18=",มส","มส",IF($DW16="","",IF(DW$5="","",IF(DW$5="SBMLD",SUM($CH16,$CM16,$CR16,$CW16,$DB16),$CH16))))</f>
        <v/>
      </c>
      <c r="DY16" s="299" t="str">
        <f t="shared" si="11"/>
        <v/>
      </c>
    </row>
    <row r="17" spans="1:129" s="102" customFormat="1" ht="17.25" customHeight="1" x14ac:dyDescent="0.25">
      <c r="A17" s="278">
        <v>9</v>
      </c>
      <c r="B17" s="278" t="str">
        <f>IF('2.ชื่อนักเรียน'!E19="","",CONCATENATE('2.ชื่อนักเรียน'!E19,'2.ชื่อนักเรียน'!F19,'2.ชื่อนักเรียน'!G19,'2.ชื่อนักเรียน'!H19,'2.ชื่อนักเรียน'!I19,'2.ชื่อนักเรียน'!J19,'2.ชื่อนักเรียน'!K19,'2.ชื่อนักเรียน'!L19,'2.ชื่อนักเรียน'!M19,'2.ชื่อนักเรียน'!N19,'2.ชื่อนักเรียน'!O19,'2.ชื่อนักเรียน'!P19,'2.ชื่อนักเรียน'!Q19))</f>
        <v/>
      </c>
      <c r="C17" s="463" t="str">
        <f>IF('2.ชื่อนักเรียน'!B19="","",'2.ชื่อนักเรียน'!B19)</f>
        <v/>
      </c>
      <c r="D17" s="291" t="str">
        <f>IF('2.ชื่อนักเรียน'!C19="","",CONCATENATE(TRIM('2.ชื่อนักเรียน'!C19),"  ",'2.ชื่อนักเรียน'!D19))</f>
        <v/>
      </c>
      <c r="E17" s="292" t="str">
        <f>IF(B17="","",IF('01.ข้อมูลเบื้องต้น'!$J$2="","",'01.ข้อมูลเบื้องต้น'!$J$2))</f>
        <v/>
      </c>
      <c r="F17" s="291" t="str">
        <f>IF(B17="","",IF('01.ข้อมูลเบื้องต้น'!$K$4="","",'01.ข้อมูลเบื้องต้น'!$K$4))</f>
        <v/>
      </c>
      <c r="G17" s="292" t="str">
        <f>IF('01.ข้อมูลเบื้องต้น'!$B$8="","",IF('02.คีย์เทอม1'!$B17="","",'01.ข้อมูลเบื้องต้น'!$B$8))</f>
        <v/>
      </c>
      <c r="H17" s="291" t="str">
        <f>IF('01.ข้อมูลเบื้องต้น'!$C$8="","",IF('02.คีย์เทอม1'!$B17="","",'01.ข้อมูลเบื้องต้น'!$C$8))</f>
        <v/>
      </c>
      <c r="I17" s="292" t="str">
        <f>IF('01.ข้อมูลเบื้องต้น'!$D$8="","",IF('02.คีย์เทอม1'!$B17="","",'01.ข้อมูลเบื้องต้น'!$D$8))</f>
        <v/>
      </c>
      <c r="J17" s="286"/>
      <c r="K17" s="160"/>
      <c r="L17" s="292" t="str">
        <f>IF('01.ข้อมูลเบื้องต้น'!$B$9="","",IF('02.คีย์เทอม1'!$B17="","",'01.ข้อมูลเบื้องต้น'!$B$9))</f>
        <v/>
      </c>
      <c r="M17" s="291" t="str">
        <f>IF('01.ข้อมูลเบื้องต้น'!$C$9="","",IF('02.คีย์เทอม1'!$B17="","",'01.ข้อมูลเบื้องต้น'!$C$9))</f>
        <v/>
      </c>
      <c r="N17" s="292" t="str">
        <f>IF('01.ข้อมูลเบื้องต้น'!$D$9="","",IF('02.คีย์เทอม1'!$B17="","",'01.ข้อมูลเบื้องต้น'!$D$9))</f>
        <v/>
      </c>
      <c r="O17" s="287"/>
      <c r="P17" s="159"/>
      <c r="Q17" s="292" t="str">
        <f>IF('01.ข้อมูลเบื้องต้น'!$B$10="","",IF('02.คีย์เทอม1'!$B17="","",'01.ข้อมูลเบื้องต้น'!$B$10))</f>
        <v/>
      </c>
      <c r="R17" s="291" t="str">
        <f>IF('01.ข้อมูลเบื้องต้น'!$C$10="","",IF('02.คีย์เทอม1'!$B17="","",'01.ข้อมูลเบื้องต้น'!$C$10))</f>
        <v/>
      </c>
      <c r="S17" s="292" t="str">
        <f>IF('01.ข้อมูลเบื้องต้น'!$D$10="","",IF('02.คีย์เทอม1'!$B17="","",'01.ข้อมูลเบื้องต้น'!$D$10))</f>
        <v/>
      </c>
      <c r="T17" s="287"/>
      <c r="U17" s="159"/>
      <c r="V17" s="292" t="str">
        <f>IF('01.ข้อมูลเบื้องต้น'!$B$11="","",IF('02.คีย์เทอม1'!$B17="","",'01.ข้อมูลเบื้องต้น'!$B$11))</f>
        <v/>
      </c>
      <c r="W17" s="291" t="str">
        <f>IF('01.ข้อมูลเบื้องต้น'!$C$11="","",IF('02.คีย์เทอม1'!$B17="","",'01.ข้อมูลเบื้องต้น'!$C$11))</f>
        <v/>
      </c>
      <c r="X17" s="292" t="str">
        <f>IF('01.ข้อมูลเบื้องต้น'!$D$11="","",IF('02.คีย์เทอม1'!$B17="","",'01.ข้อมูลเบื้องต้น'!$D$11))</f>
        <v/>
      </c>
      <c r="Y17" s="286"/>
      <c r="Z17" s="160"/>
      <c r="AA17" s="292" t="str">
        <f>IF('01.ข้อมูลเบื้องต้น'!$B$12="","",IF('02.คีย์เทอม1'!$B17="","",'01.ข้อมูลเบื้องต้น'!$B$12))</f>
        <v/>
      </c>
      <c r="AB17" s="291" t="str">
        <f>IF('01.ข้อมูลเบื้องต้น'!$C$12="","",IF('02.คีย์เทอม1'!$B17="","",'01.ข้อมูลเบื้องต้น'!$C$12))</f>
        <v/>
      </c>
      <c r="AC17" s="292" t="str">
        <f>IF('01.ข้อมูลเบื้องต้น'!$D$12="","",IF('02.คีย์เทอม1'!$B17="","",'01.ข้อมูลเบื้องต้น'!$D$12))</f>
        <v/>
      </c>
      <c r="AD17" s="287"/>
      <c r="AE17" s="159"/>
      <c r="AF17" s="292" t="str">
        <f>IF('01.ข้อมูลเบื้องต้น'!$B$13="","",IF('02.คีย์เทอม1'!$B17="","",'01.ข้อมูลเบื้องต้น'!$B$13))</f>
        <v/>
      </c>
      <c r="AG17" s="291" t="str">
        <f>IF('01.ข้อมูลเบื้องต้น'!$C$13="","",IF('02.คีย์เทอม1'!$B17="","",'01.ข้อมูลเบื้องต้น'!$C$13))</f>
        <v/>
      </c>
      <c r="AH17" s="292" t="str">
        <f>IF('01.ข้อมูลเบื้องต้น'!$D$13="","",IF('02.คีย์เทอม1'!$B17="","",'01.ข้อมูลเบื้องต้น'!$D$13))</f>
        <v/>
      </c>
      <c r="AI17" s="287"/>
      <c r="AJ17" s="159"/>
      <c r="AK17" s="292" t="str">
        <f>IF('01.ข้อมูลเบื้องต้น'!$B$14="","",IF('02.คีย์เทอม1'!$B17="","",'01.ข้อมูลเบื้องต้น'!$B$14))</f>
        <v/>
      </c>
      <c r="AL17" s="291" t="str">
        <f>IF('01.ข้อมูลเบื้องต้น'!$C$14="","",IF('02.คีย์เทอม1'!$B17="","",'01.ข้อมูลเบื้องต้น'!$C$14))</f>
        <v/>
      </c>
      <c r="AM17" s="292" t="str">
        <f>IF('01.ข้อมูลเบื้องต้น'!$D$14="","",IF('02.คีย์เทอม1'!$B17="","",'01.ข้อมูลเบื้องต้น'!$D$14))</f>
        <v/>
      </c>
      <c r="AN17" s="287"/>
      <c r="AO17" s="159"/>
      <c r="AP17" s="292" t="str">
        <f>IF('01.ข้อมูลเบื้องต้น'!$B$15="","",IF('02.คีย์เทอม1'!$B17="","",'01.ข้อมูลเบื้องต้น'!$B$15))</f>
        <v/>
      </c>
      <c r="AQ17" s="291" t="str">
        <f>IF('01.ข้อมูลเบื้องต้น'!$C$15="","",IF('02.คีย์เทอม1'!$B17="","",'01.ข้อมูลเบื้องต้น'!$C$15))</f>
        <v/>
      </c>
      <c r="AR17" s="292" t="str">
        <f>IF('01.ข้อมูลเบื้องต้น'!$D$15="","",IF('02.คีย์เทอม1'!$B17="","",'01.ข้อมูลเบื้องต้น'!$D$15))</f>
        <v/>
      </c>
      <c r="AS17" s="287"/>
      <c r="AT17" s="159"/>
      <c r="AU17" s="292" t="str">
        <f>IF('01.ข้อมูลเบื้องต้น'!$B$16="","",IF('02.คีย์เทอม1'!$B17="","",'01.ข้อมูลเบื้องต้น'!$B$16))</f>
        <v/>
      </c>
      <c r="AV17" s="291" t="str">
        <f>IF('01.ข้อมูลเบื้องต้น'!$C$16="","",IF('02.คีย์เทอม1'!$B17="","",'01.ข้อมูลเบื้องต้น'!$C$16))</f>
        <v/>
      </c>
      <c r="AW17" s="292" t="str">
        <f>IF('01.ข้อมูลเบื้องต้น'!$D$16="","",IF('02.คีย์เทอม1'!$B17="","",'01.ข้อมูลเบื้องต้น'!$D$16))</f>
        <v/>
      </c>
      <c r="AX17" s="286"/>
      <c r="AY17" s="160"/>
      <c r="AZ17" s="292" t="str">
        <f>IF('01.ข้อมูลเบื้องต้น'!$B$17="","",IF('02.คีย์เทอม1'!$B17="","",'01.ข้อมูลเบื้องต้น'!$B$17))</f>
        <v/>
      </c>
      <c r="BA17" s="291" t="str">
        <f>IF('01.ข้อมูลเบื้องต้น'!$C$17="","",IF('02.คีย์เทอม1'!$B17="","",'01.ข้อมูลเบื้องต้น'!$C$17))</f>
        <v/>
      </c>
      <c r="BB17" s="292" t="str">
        <f>IF('01.ข้อมูลเบื้องต้น'!$D$17="","",IF('02.คีย์เทอม1'!$B17="","",'01.ข้อมูลเบื้องต้น'!$D$17))</f>
        <v/>
      </c>
      <c r="BC17" s="286"/>
      <c r="BD17" s="160"/>
      <c r="BE17" s="292" t="str">
        <f>IF('01.ข้อมูลเบื้องต้น'!$B$19="","",IF('02.คีย์เทอม1'!$B17="","",'01.ข้อมูลเบื้องต้น'!$B$19))</f>
        <v/>
      </c>
      <c r="BF17" s="291" t="str">
        <f>IF('01.ข้อมูลเบื้องต้น'!$C$19="","",IF('02.คีย์เทอม1'!$B17="","",'01.ข้อมูลเบื้องต้น'!$C$19))</f>
        <v/>
      </c>
      <c r="BG17" s="292" t="str">
        <f>IF('01.ข้อมูลเบื้องต้น'!$D$19="","",IF('02.คีย์เทอม1'!$B17="","",'01.ข้อมูลเบื้องต้น'!$D$19))</f>
        <v/>
      </c>
      <c r="BH17" s="287"/>
      <c r="BI17" s="160"/>
      <c r="BJ17" s="292" t="str">
        <f>IF('01.ข้อมูลเบื้องต้น'!$B$20="","",IF('02.คีย์เทอม1'!$B17="","",'01.ข้อมูลเบื้องต้น'!$B$20))</f>
        <v/>
      </c>
      <c r="BK17" s="291" t="str">
        <f>IF('01.ข้อมูลเบื้องต้น'!$C$20="","",IF('02.คีย์เทอม1'!$B17="","",'01.ข้อมูลเบื้องต้น'!$C$20))</f>
        <v/>
      </c>
      <c r="BL17" s="292" t="str">
        <f>IF('01.ข้อมูลเบื้องต้น'!$D$20="","",IF('02.คีย์เทอม1'!$B17="","",'01.ข้อมูลเบื้องต้น'!$D$20))</f>
        <v/>
      </c>
      <c r="BM17" s="286"/>
      <c r="BN17" s="159"/>
      <c r="BO17" s="292" t="str">
        <f>IF('01.ข้อมูลเบื้องต้น'!$B$21="","",IF('02.คีย์เทอม1'!$B17="","",'01.ข้อมูลเบื้องต้น'!$B$21))</f>
        <v/>
      </c>
      <c r="BP17" s="291" t="str">
        <f>IF('01.ข้อมูลเบื้องต้น'!$C$21="","",IF('02.คีย์เทอม1'!$B17="","",'01.ข้อมูลเบื้องต้น'!$C$21))</f>
        <v/>
      </c>
      <c r="BQ17" s="292" t="str">
        <f>IF('01.ข้อมูลเบื้องต้น'!$D$21="","",IF('02.คีย์เทอม1'!$B17="","",'01.ข้อมูลเบื้องต้น'!$D$21))</f>
        <v/>
      </c>
      <c r="BR17" s="286"/>
      <c r="BS17" s="160"/>
      <c r="BT17" s="292" t="str">
        <f>IF('01.ข้อมูลเบื้องต้น'!$B$22="","",IF('02.คีย์เทอม1'!$B17="","",'01.ข้อมูลเบื้องต้น'!$B$22))</f>
        <v/>
      </c>
      <c r="BU17" s="291" t="str">
        <f>IF('01.ข้อมูลเบื้องต้น'!$C$22="","",IF('02.คีย์เทอม1'!$B17="","",'01.ข้อมูลเบื้องต้น'!$C$22))</f>
        <v/>
      </c>
      <c r="BV17" s="292" t="str">
        <f>IF('01.ข้อมูลเบื้องต้น'!$D$22="","",IF('02.คีย์เทอม1'!$B17="","",'01.ข้อมูลเบื้องต้น'!$D$22))</f>
        <v/>
      </c>
      <c r="BW17" s="286"/>
      <c r="BX17" s="160"/>
      <c r="BY17" s="292" t="str">
        <f>IF('01.ข้อมูลเบื้องต้น'!$B$23="","",IF('02.คีย์เทอม1'!$B17="","",'01.ข้อมูลเบื้องต้น'!$B$23))</f>
        <v/>
      </c>
      <c r="BZ17" s="291" t="str">
        <f>IF('01.ข้อมูลเบื้องต้น'!$C$23="","",IF('02.คีย์เทอม1'!$B17="","",'01.ข้อมูลเบื้องต้น'!$C$23))</f>
        <v/>
      </c>
      <c r="CA17" s="292" t="str">
        <f>IF('01.ข้อมูลเบื้องต้น'!$D$23="","",IF('02.คีย์เทอม1'!$B17="","",'01.ข้อมูลเบื้องต้น'!$D$23))</f>
        <v/>
      </c>
      <c r="CB17" s="286"/>
      <c r="CC17" s="160"/>
      <c r="CD17" s="292" t="str">
        <f>IF('01.ข้อมูลเบื้องต้น'!$B$24="","",IF('02.คีย์เทอม1'!$B17="","",'01.ข้อมูลเบื้องต้น'!$B$24))</f>
        <v/>
      </c>
      <c r="CE17" s="291" t="str">
        <f>IF('01.ข้อมูลเบื้องต้น'!$C$24="","",IF('02.คีย์เทอม1'!$B17="","",'01.ข้อมูลเบื้องต้น'!$C$24))</f>
        <v/>
      </c>
      <c r="CF17" s="292" t="str">
        <f>IF('01.ข้อมูลเบื้องต้น'!$D$24="","",IF('02.คีย์เทอม1'!$B17="","",'01.ข้อมูลเบื้องต้น'!$D$24))</f>
        <v/>
      </c>
      <c r="CG17" s="286"/>
      <c r="CH17" s="160"/>
      <c r="CI17" s="292" t="str">
        <f>IF('01.ข้อมูลเบื้องต้น'!$B$25="","",IF('02.คีย์เทอม1'!$B17="","",'01.ข้อมูลเบื้องต้น'!$B$25))</f>
        <v/>
      </c>
      <c r="CJ17" s="291" t="str">
        <f>IF('01.ข้อมูลเบื้องต้น'!$C$25="","",IF('02.คีย์เทอม1'!$B17="","",'01.ข้อมูลเบื้องต้น'!$C$25))</f>
        <v/>
      </c>
      <c r="CK17" s="292" t="str">
        <f>IF('01.ข้อมูลเบื้องต้น'!$D$25="","",IF('02.คีย์เทอม1'!$B17="","",'01.ข้อมูลเบื้องต้น'!$D$25))</f>
        <v/>
      </c>
      <c r="CL17" s="286"/>
      <c r="CM17" s="160"/>
      <c r="CN17" s="292" t="str">
        <f>IF('01.ข้อมูลเบื้องต้น'!$B$26="","",IF('02.คีย์เทอม1'!$B17="","",'01.ข้อมูลเบื้องต้น'!$B$26))</f>
        <v/>
      </c>
      <c r="CO17" s="291" t="str">
        <f>IF('01.ข้อมูลเบื้องต้น'!$C$26="","",IF('02.คีย์เทอม1'!$B17="","",'01.ข้อมูลเบื้องต้น'!$C$26))</f>
        <v/>
      </c>
      <c r="CP17" s="292" t="str">
        <f>IF('01.ข้อมูลเบื้องต้น'!$D$26="","",IF('02.คีย์เทอม1'!$B17="","",'01.ข้อมูลเบื้องต้น'!$D$26))</f>
        <v/>
      </c>
      <c r="CQ17" s="286"/>
      <c r="CR17" s="160"/>
      <c r="CS17" s="292" t="str">
        <f>IF('01.ข้อมูลเบื้องต้น'!$B$27="","",IF('02.คีย์เทอม1'!$B17="","",'01.ข้อมูลเบื้องต้น'!$B$27))</f>
        <v/>
      </c>
      <c r="CT17" s="291" t="str">
        <f>IF('01.ข้อมูลเบื้องต้น'!$C$27="","",IF('02.คีย์เทอม1'!$B17="","",'01.ข้อมูลเบื้องต้น'!$C$27))</f>
        <v/>
      </c>
      <c r="CU17" s="292" t="str">
        <f>IF('01.ข้อมูลเบื้องต้น'!$D$27="","",IF('02.คีย์เทอม1'!$B17="","",'01.ข้อมูลเบื้องต้น'!$D$27))</f>
        <v/>
      </c>
      <c r="CV17" s="286"/>
      <c r="CW17" s="160"/>
      <c r="CX17" s="292" t="str">
        <f>IF('01.ข้อมูลเบื้องต้น'!$B$28="","",IF('02.คีย์เทอม1'!$B17="","",'01.ข้อมูลเบื้องต้น'!$B$28))</f>
        <v/>
      </c>
      <c r="CY17" s="291" t="str">
        <f>IF('01.ข้อมูลเบื้องต้น'!$C$28="","",IF('02.คีย์เทอม1'!$B17="","",'01.ข้อมูลเบื้องต้น'!$C$28))</f>
        <v/>
      </c>
      <c r="CZ17" s="292" t="str">
        <f>IF('01.ข้อมูลเบื้องต้น'!$D$28="","",IF('02.คีย์เทอม1'!$B17="","",'01.ข้อมูลเบื้องต้น'!$D$28))</f>
        <v/>
      </c>
      <c r="DA17" s="286"/>
      <c r="DB17" s="160"/>
      <c r="DC17" s="288" t="str">
        <f t="shared" si="3"/>
        <v/>
      </c>
      <c r="DD17" s="152" t="str">
        <f t="shared" si="4"/>
        <v/>
      </c>
      <c r="DE17" s="293" t="str">
        <f>IF('2.ชื่อนักเรียน'!R19="มส","มส",IF('2.ชื่อนักเรียน'!R19="ย้าย","ย้าย",IF('2.ชื่อนักเรียน'!R19="ร","ร",IF(DD17="","",RANK(DD17,$DD$9:$DD$58,0)))))</f>
        <v/>
      </c>
      <c r="DF17" s="293" t="str">
        <f t="shared" si="5"/>
        <v/>
      </c>
      <c r="DH17" s="320" t="str">
        <f>IF('2.ชื่อนักเรียน'!$R19=",มส","มส",IF($DC17="","",IF(DH$5="","",IF(DH$5="SBMLD",SUM($BH17,$BM17,$BR17,$BW17,$CB17,$CG17,$CL17,$CQ17,$CV17,$DA17),$BH17))))</f>
        <v/>
      </c>
      <c r="DI17" s="299" t="str">
        <f>IF('2.ชื่อนักเรียน'!$R19=",มส","มส",IF($DH17="","",IF(DH$5="","",IF(DH$5="SBMLD",SUM($BI17,$BN17,$BS17,$BX17,$CC17,$CH17,$CM17,$CR17,$CW17,$DB17),$BI17))))</f>
        <v/>
      </c>
      <c r="DJ17" s="299" t="str">
        <f t="shared" si="6"/>
        <v/>
      </c>
      <c r="DK17" s="321" t="str">
        <f>IF('2.ชื่อนักเรียน'!$R19=",มส","มส",IF($DC17="","",IF(DK$5="","",IF(DK$5="SBMLD",SUM($BM17,$BR17,$BW17,$CB17,$CG17,$CL17,$CQ17,$CV17,$DA17),$BM17))))</f>
        <v/>
      </c>
      <c r="DL17" s="299" t="str">
        <f>IF('2.ชื่อนักเรียน'!$R19=",มส","มส",IF($DK17="","",IF(DK$5="","",IF(DK$5="SBMLD",SUM($BN17,$BS17,$BX17,$CC17,$CH17,$CM17,$CR17,$CW17,$DB17),$BN17))))</f>
        <v/>
      </c>
      <c r="DM17" s="299" t="str">
        <f t="shared" si="7"/>
        <v/>
      </c>
      <c r="DN17" s="321" t="str">
        <f>IF('2.ชื่อนักเรียน'!$R19=",มส","มส",IF($DC17="","",IF(DN$5="","",IF(DN$5="SBMLD",SUM($BR17,$BW17,$CB17,$CG17,$CL17,$CQ17,$CV17,$DA17),$BR17))))</f>
        <v/>
      </c>
      <c r="DO17" s="299" t="str">
        <f>IF('2.ชื่อนักเรียน'!$R19=",มส","มส",IF($DN17="","",IF(DN$5="","",IF(DN$5="SBMLD",SUM($BS17,$BX17,$CC17,$CH17,$CM17,$CR17,$CW17,$DB17),$BS17))))</f>
        <v/>
      </c>
      <c r="DP17" s="299" t="str">
        <f t="shared" si="8"/>
        <v/>
      </c>
      <c r="DQ17" s="321" t="str">
        <f>IF('2.ชื่อนักเรียน'!$R19=",มส","มส",IF($DC17="","",IF(DQ$5="","",IF(DQ$5="SBMLD",SUM($BW17,$CB17,$CG17,$CL17,$CQ17,$CV17,$DA17),$BW17))))</f>
        <v/>
      </c>
      <c r="DR17" s="299" t="str">
        <f>IF('2.ชื่อนักเรียน'!$R19=",มส","มส",IF($DQ17="","",IF(DQ$5="","",IF(DQ$5="SBMLD",SUM($BX17,$CC17,$CH17,$CM17,$CR17,$CW17,$DB17),$BX17))))</f>
        <v/>
      </c>
      <c r="DS17" s="299" t="str">
        <f t="shared" si="9"/>
        <v/>
      </c>
      <c r="DT17" s="299" t="str">
        <f>IF('2.ชื่อนักเรียน'!$R19=",มส","มส",IF($DC17="","",IF(DT$5="","",IF(DT$5="SBMLD",SUM($CB17,$CG17,$CL17,$CQ17,$CV17,$DA17),$CB17))))</f>
        <v/>
      </c>
      <c r="DU17" s="299" t="str">
        <f>IF('2.ชื่อนักเรียน'!$R19=",มส","มส",IF($DT17="","",IF(DT$5="","",IF(DT$5="SBMLD",SUM($CC17,$CH17,$CM17,$CR17,$CW17,$DB17),$CC17))))</f>
        <v/>
      </c>
      <c r="DV17" s="299" t="str">
        <f t="shared" si="10"/>
        <v/>
      </c>
      <c r="DW17" s="321" t="str">
        <f>IF('2.ชื่อนักเรียน'!$R19=",มส","มส",IF($DC17="","",IF(DW$5="","",IF(DW$5="SBMLD",SUM($CG17,$CL17,$CQ17,$CV17,$DA17),$CG17))))</f>
        <v/>
      </c>
      <c r="DX17" s="321" t="str">
        <f>IF('2.ชื่อนักเรียน'!$R19=",มส","มส",IF($DW17="","",IF(DW$5="","",IF(DW$5="SBMLD",SUM($CH17,$CM17,$CR17,$CW17,$DB17),$CH17))))</f>
        <v/>
      </c>
      <c r="DY17" s="299" t="str">
        <f t="shared" si="11"/>
        <v/>
      </c>
    </row>
    <row r="18" spans="1:129" s="102" customFormat="1" ht="17.25" customHeight="1" thickBot="1" x14ac:dyDescent="0.3">
      <c r="A18" s="278">
        <v>10</v>
      </c>
      <c r="B18" s="278" t="str">
        <f>IF('2.ชื่อนักเรียน'!E20="","",CONCATENATE('2.ชื่อนักเรียน'!E20,'2.ชื่อนักเรียน'!F20,'2.ชื่อนักเรียน'!G20,'2.ชื่อนักเรียน'!H20,'2.ชื่อนักเรียน'!I20,'2.ชื่อนักเรียน'!J20,'2.ชื่อนักเรียน'!K20,'2.ชื่อนักเรียน'!L20,'2.ชื่อนักเรียน'!M20,'2.ชื่อนักเรียน'!N20,'2.ชื่อนักเรียน'!O20,'2.ชื่อนักเรียน'!P20,'2.ชื่อนักเรียน'!Q20))</f>
        <v/>
      </c>
      <c r="C18" s="463" t="str">
        <f>IF('2.ชื่อนักเรียน'!B20="","",'2.ชื่อนักเรียน'!B20)</f>
        <v/>
      </c>
      <c r="D18" s="291" t="str">
        <f>IF('2.ชื่อนักเรียน'!C20="","",CONCATENATE(TRIM('2.ชื่อนักเรียน'!C20),"  ",'2.ชื่อนักเรียน'!D20))</f>
        <v/>
      </c>
      <c r="E18" s="292" t="str">
        <f>IF(B18="","",IF('01.ข้อมูลเบื้องต้น'!$J$2="","",'01.ข้อมูลเบื้องต้น'!$J$2))</f>
        <v/>
      </c>
      <c r="F18" s="291" t="str">
        <f>IF(B18="","",IF('01.ข้อมูลเบื้องต้น'!$K$4="","",'01.ข้อมูลเบื้องต้น'!$K$4))</f>
        <v/>
      </c>
      <c r="G18" s="292" t="str">
        <f>IF('01.ข้อมูลเบื้องต้น'!$B$8="","",IF('02.คีย์เทอม1'!$B18="","",'01.ข้อมูลเบื้องต้น'!$B$8))</f>
        <v/>
      </c>
      <c r="H18" s="291" t="str">
        <f>IF('01.ข้อมูลเบื้องต้น'!$C$8="","",IF('02.คีย์เทอม1'!$B18="","",'01.ข้อมูลเบื้องต้น'!$C$8))</f>
        <v/>
      </c>
      <c r="I18" s="292" t="str">
        <f>IF('01.ข้อมูลเบื้องต้น'!$D$8="","",IF('02.คีย์เทอม1'!$B18="","",'01.ข้อมูลเบื้องต้น'!$D$8))</f>
        <v/>
      </c>
      <c r="J18" s="286"/>
      <c r="K18" s="160"/>
      <c r="L18" s="292" t="str">
        <f>IF('01.ข้อมูลเบื้องต้น'!$B$9="","",IF('02.คีย์เทอม1'!$B18="","",'01.ข้อมูลเบื้องต้น'!$B$9))</f>
        <v/>
      </c>
      <c r="M18" s="291" t="str">
        <f>IF('01.ข้อมูลเบื้องต้น'!$C$9="","",IF('02.คีย์เทอม1'!$B18="","",'01.ข้อมูลเบื้องต้น'!$C$9))</f>
        <v/>
      </c>
      <c r="N18" s="292" t="str">
        <f>IF('01.ข้อมูลเบื้องต้น'!$D$9="","",IF('02.คีย์เทอม1'!$B18="","",'01.ข้อมูลเบื้องต้น'!$D$9))</f>
        <v/>
      </c>
      <c r="O18" s="287"/>
      <c r="P18" s="159"/>
      <c r="Q18" s="292" t="str">
        <f>IF('01.ข้อมูลเบื้องต้น'!$B$10="","",IF('02.คีย์เทอม1'!$B18="","",'01.ข้อมูลเบื้องต้น'!$B$10))</f>
        <v/>
      </c>
      <c r="R18" s="291" t="str">
        <f>IF('01.ข้อมูลเบื้องต้น'!$C$10="","",IF('02.คีย์เทอม1'!$B18="","",'01.ข้อมูลเบื้องต้น'!$C$10))</f>
        <v/>
      </c>
      <c r="S18" s="292" t="str">
        <f>IF('01.ข้อมูลเบื้องต้น'!$D$10="","",IF('02.คีย์เทอม1'!$B18="","",'01.ข้อมูลเบื้องต้น'!$D$10))</f>
        <v/>
      </c>
      <c r="T18" s="287"/>
      <c r="U18" s="159"/>
      <c r="V18" s="292" t="str">
        <f>IF('01.ข้อมูลเบื้องต้น'!$B$11="","",IF('02.คีย์เทอม1'!$B18="","",'01.ข้อมูลเบื้องต้น'!$B$11))</f>
        <v/>
      </c>
      <c r="W18" s="291" t="str">
        <f>IF('01.ข้อมูลเบื้องต้น'!$C$11="","",IF('02.คีย์เทอม1'!$B18="","",'01.ข้อมูลเบื้องต้น'!$C$11))</f>
        <v/>
      </c>
      <c r="X18" s="292" t="str">
        <f>IF('01.ข้อมูลเบื้องต้น'!$D$11="","",IF('02.คีย์เทอม1'!$B18="","",'01.ข้อมูลเบื้องต้น'!$D$11))</f>
        <v/>
      </c>
      <c r="Y18" s="286"/>
      <c r="Z18" s="160"/>
      <c r="AA18" s="292" t="str">
        <f>IF('01.ข้อมูลเบื้องต้น'!$B$12="","",IF('02.คีย์เทอม1'!$B18="","",'01.ข้อมูลเบื้องต้น'!$B$12))</f>
        <v/>
      </c>
      <c r="AB18" s="291" t="str">
        <f>IF('01.ข้อมูลเบื้องต้น'!$C$12="","",IF('02.คีย์เทอม1'!$B18="","",'01.ข้อมูลเบื้องต้น'!$C$12))</f>
        <v/>
      </c>
      <c r="AC18" s="292" t="str">
        <f>IF('01.ข้อมูลเบื้องต้น'!$D$12="","",IF('02.คีย์เทอม1'!$B18="","",'01.ข้อมูลเบื้องต้น'!$D$12))</f>
        <v/>
      </c>
      <c r="AD18" s="287"/>
      <c r="AE18" s="159"/>
      <c r="AF18" s="292" t="str">
        <f>IF('01.ข้อมูลเบื้องต้น'!$B$13="","",IF('02.คีย์เทอม1'!$B18="","",'01.ข้อมูลเบื้องต้น'!$B$13))</f>
        <v/>
      </c>
      <c r="AG18" s="291" t="str">
        <f>IF('01.ข้อมูลเบื้องต้น'!$C$13="","",IF('02.คีย์เทอม1'!$B18="","",'01.ข้อมูลเบื้องต้น'!$C$13))</f>
        <v/>
      </c>
      <c r="AH18" s="292" t="str">
        <f>IF('01.ข้อมูลเบื้องต้น'!$D$13="","",IF('02.คีย์เทอม1'!$B18="","",'01.ข้อมูลเบื้องต้น'!$D$13))</f>
        <v/>
      </c>
      <c r="AI18" s="287"/>
      <c r="AJ18" s="159"/>
      <c r="AK18" s="292" t="str">
        <f>IF('01.ข้อมูลเบื้องต้น'!$B$14="","",IF('02.คีย์เทอม1'!$B18="","",'01.ข้อมูลเบื้องต้น'!$B$14))</f>
        <v/>
      </c>
      <c r="AL18" s="291" t="str">
        <f>IF('01.ข้อมูลเบื้องต้น'!$C$14="","",IF('02.คีย์เทอม1'!$B18="","",'01.ข้อมูลเบื้องต้น'!$C$14))</f>
        <v/>
      </c>
      <c r="AM18" s="292" t="str">
        <f>IF('01.ข้อมูลเบื้องต้น'!$D$14="","",IF('02.คีย์เทอม1'!$B18="","",'01.ข้อมูลเบื้องต้น'!$D$14))</f>
        <v/>
      </c>
      <c r="AN18" s="287"/>
      <c r="AO18" s="159"/>
      <c r="AP18" s="292" t="str">
        <f>IF('01.ข้อมูลเบื้องต้น'!$B$15="","",IF('02.คีย์เทอม1'!$B18="","",'01.ข้อมูลเบื้องต้น'!$B$15))</f>
        <v/>
      </c>
      <c r="AQ18" s="291" t="str">
        <f>IF('01.ข้อมูลเบื้องต้น'!$C$15="","",IF('02.คีย์เทอม1'!$B18="","",'01.ข้อมูลเบื้องต้น'!$C$15))</f>
        <v/>
      </c>
      <c r="AR18" s="292" t="str">
        <f>IF('01.ข้อมูลเบื้องต้น'!$D$15="","",IF('02.คีย์เทอม1'!$B18="","",'01.ข้อมูลเบื้องต้น'!$D$15))</f>
        <v/>
      </c>
      <c r="AS18" s="287"/>
      <c r="AT18" s="159"/>
      <c r="AU18" s="292" t="str">
        <f>IF('01.ข้อมูลเบื้องต้น'!$B$16="","",IF('02.คีย์เทอม1'!$B18="","",'01.ข้อมูลเบื้องต้น'!$B$16))</f>
        <v/>
      </c>
      <c r="AV18" s="291" t="str">
        <f>IF('01.ข้อมูลเบื้องต้น'!$C$16="","",IF('02.คีย์เทอม1'!$B18="","",'01.ข้อมูลเบื้องต้น'!$C$16))</f>
        <v/>
      </c>
      <c r="AW18" s="292" t="str">
        <f>IF('01.ข้อมูลเบื้องต้น'!$D$16="","",IF('02.คีย์เทอม1'!$B18="","",'01.ข้อมูลเบื้องต้น'!$D$16))</f>
        <v/>
      </c>
      <c r="AX18" s="286"/>
      <c r="AY18" s="160"/>
      <c r="AZ18" s="292" t="str">
        <f>IF('01.ข้อมูลเบื้องต้น'!$B$17="","",IF('02.คีย์เทอม1'!$B18="","",'01.ข้อมูลเบื้องต้น'!$B$17))</f>
        <v/>
      </c>
      <c r="BA18" s="291" t="str">
        <f>IF('01.ข้อมูลเบื้องต้น'!$C$17="","",IF('02.คีย์เทอม1'!$B18="","",'01.ข้อมูลเบื้องต้น'!$C$17))</f>
        <v/>
      </c>
      <c r="BB18" s="292" t="str">
        <f>IF('01.ข้อมูลเบื้องต้น'!$D$17="","",IF('02.คีย์เทอม1'!$B18="","",'01.ข้อมูลเบื้องต้น'!$D$17))</f>
        <v/>
      </c>
      <c r="BC18" s="286"/>
      <c r="BD18" s="160"/>
      <c r="BE18" s="292" t="str">
        <f>IF('01.ข้อมูลเบื้องต้น'!$B$19="","",IF('02.คีย์เทอม1'!$B18="","",'01.ข้อมูลเบื้องต้น'!$B$19))</f>
        <v/>
      </c>
      <c r="BF18" s="291" t="str">
        <f>IF('01.ข้อมูลเบื้องต้น'!$C$19="","",IF('02.คีย์เทอม1'!$B18="","",'01.ข้อมูลเบื้องต้น'!$C$19))</f>
        <v/>
      </c>
      <c r="BG18" s="292" t="str">
        <f>IF('01.ข้อมูลเบื้องต้น'!$D$19="","",IF('02.คีย์เทอม1'!$B18="","",'01.ข้อมูลเบื้องต้น'!$D$19))</f>
        <v/>
      </c>
      <c r="BH18" s="287"/>
      <c r="BI18" s="160"/>
      <c r="BJ18" s="292" t="str">
        <f>IF('01.ข้อมูลเบื้องต้น'!$B$20="","",IF('02.คีย์เทอม1'!$B18="","",'01.ข้อมูลเบื้องต้น'!$B$20))</f>
        <v/>
      </c>
      <c r="BK18" s="291" t="str">
        <f>IF('01.ข้อมูลเบื้องต้น'!$C$20="","",IF('02.คีย์เทอม1'!$B18="","",'01.ข้อมูลเบื้องต้น'!$C$20))</f>
        <v/>
      </c>
      <c r="BL18" s="292" t="str">
        <f>IF('01.ข้อมูลเบื้องต้น'!$D$20="","",IF('02.คีย์เทอม1'!$B18="","",'01.ข้อมูลเบื้องต้น'!$D$20))</f>
        <v/>
      </c>
      <c r="BM18" s="287"/>
      <c r="BN18" s="159"/>
      <c r="BO18" s="292" t="str">
        <f>IF('01.ข้อมูลเบื้องต้น'!$B$21="","",IF('02.คีย์เทอม1'!$B18="","",'01.ข้อมูลเบื้องต้น'!$B$21))</f>
        <v/>
      </c>
      <c r="BP18" s="291" t="str">
        <f>IF('01.ข้อมูลเบื้องต้น'!$C$21="","",IF('02.คีย์เทอม1'!$B18="","",'01.ข้อมูลเบื้องต้น'!$C$21))</f>
        <v/>
      </c>
      <c r="BQ18" s="292" t="str">
        <f>IF('01.ข้อมูลเบื้องต้น'!$D$21="","",IF('02.คีย์เทอม1'!$B18="","",'01.ข้อมูลเบื้องต้น'!$D$21))</f>
        <v/>
      </c>
      <c r="BR18" s="286"/>
      <c r="BS18" s="160"/>
      <c r="BT18" s="292" t="str">
        <f>IF('01.ข้อมูลเบื้องต้น'!$B$22="","",IF('02.คีย์เทอม1'!$B18="","",'01.ข้อมูลเบื้องต้น'!$B$22))</f>
        <v/>
      </c>
      <c r="BU18" s="291" t="str">
        <f>IF('01.ข้อมูลเบื้องต้น'!$C$22="","",IF('02.คีย์เทอม1'!$B18="","",'01.ข้อมูลเบื้องต้น'!$C$22))</f>
        <v/>
      </c>
      <c r="BV18" s="292" t="str">
        <f>IF('01.ข้อมูลเบื้องต้น'!$D$22="","",IF('02.คีย์เทอม1'!$B18="","",'01.ข้อมูลเบื้องต้น'!$D$22))</f>
        <v/>
      </c>
      <c r="BW18" s="286"/>
      <c r="BX18" s="160"/>
      <c r="BY18" s="292" t="str">
        <f>IF('01.ข้อมูลเบื้องต้น'!$B$23="","",IF('02.คีย์เทอม1'!$B18="","",'01.ข้อมูลเบื้องต้น'!$B$23))</f>
        <v/>
      </c>
      <c r="BZ18" s="291" t="str">
        <f>IF('01.ข้อมูลเบื้องต้น'!$C$23="","",IF('02.คีย์เทอม1'!$B18="","",'01.ข้อมูลเบื้องต้น'!$C$23))</f>
        <v/>
      </c>
      <c r="CA18" s="292" t="str">
        <f>IF('01.ข้อมูลเบื้องต้น'!$D$23="","",IF('02.คีย์เทอม1'!$B18="","",'01.ข้อมูลเบื้องต้น'!$D$23))</f>
        <v/>
      </c>
      <c r="CB18" s="286"/>
      <c r="CC18" s="160"/>
      <c r="CD18" s="292" t="str">
        <f>IF('01.ข้อมูลเบื้องต้น'!$B$24="","",IF('02.คีย์เทอม1'!$B18="","",'01.ข้อมูลเบื้องต้น'!$B$24))</f>
        <v/>
      </c>
      <c r="CE18" s="291" t="str">
        <f>IF('01.ข้อมูลเบื้องต้น'!$C$24="","",IF('02.คีย์เทอม1'!$B18="","",'01.ข้อมูลเบื้องต้น'!$C$24))</f>
        <v/>
      </c>
      <c r="CF18" s="292" t="str">
        <f>IF('01.ข้อมูลเบื้องต้น'!$D$24="","",IF('02.คีย์เทอม1'!$B18="","",'01.ข้อมูลเบื้องต้น'!$D$24))</f>
        <v/>
      </c>
      <c r="CG18" s="286"/>
      <c r="CH18" s="160"/>
      <c r="CI18" s="292" t="str">
        <f>IF('01.ข้อมูลเบื้องต้น'!$B$25="","",IF('02.คีย์เทอม1'!$B18="","",'01.ข้อมูลเบื้องต้น'!$B$25))</f>
        <v/>
      </c>
      <c r="CJ18" s="291" t="str">
        <f>IF('01.ข้อมูลเบื้องต้น'!$C$25="","",IF('02.คีย์เทอม1'!$B18="","",'01.ข้อมูลเบื้องต้น'!$C$25))</f>
        <v/>
      </c>
      <c r="CK18" s="292" t="str">
        <f>IF('01.ข้อมูลเบื้องต้น'!$D$25="","",IF('02.คีย์เทอม1'!$B18="","",'01.ข้อมูลเบื้องต้น'!$D$25))</f>
        <v/>
      </c>
      <c r="CL18" s="286"/>
      <c r="CM18" s="160"/>
      <c r="CN18" s="292" t="str">
        <f>IF('01.ข้อมูลเบื้องต้น'!$B$26="","",IF('02.คีย์เทอม1'!$B18="","",'01.ข้อมูลเบื้องต้น'!$B$26))</f>
        <v/>
      </c>
      <c r="CO18" s="291" t="str">
        <f>IF('01.ข้อมูลเบื้องต้น'!$C$26="","",IF('02.คีย์เทอม1'!$B18="","",'01.ข้อมูลเบื้องต้น'!$C$26))</f>
        <v/>
      </c>
      <c r="CP18" s="292" t="str">
        <f>IF('01.ข้อมูลเบื้องต้น'!$D$26="","",IF('02.คีย์เทอม1'!$B18="","",'01.ข้อมูลเบื้องต้น'!$D$26))</f>
        <v/>
      </c>
      <c r="CQ18" s="286"/>
      <c r="CR18" s="160"/>
      <c r="CS18" s="292" t="str">
        <f>IF('01.ข้อมูลเบื้องต้น'!$B$27="","",IF('02.คีย์เทอม1'!$B18="","",'01.ข้อมูลเบื้องต้น'!$B$27))</f>
        <v/>
      </c>
      <c r="CT18" s="291" t="str">
        <f>IF('01.ข้อมูลเบื้องต้น'!$C$27="","",IF('02.คีย์เทอม1'!$B18="","",'01.ข้อมูลเบื้องต้น'!$C$27))</f>
        <v/>
      </c>
      <c r="CU18" s="292" t="str">
        <f>IF('01.ข้อมูลเบื้องต้น'!$D$27="","",IF('02.คีย์เทอม1'!$B18="","",'01.ข้อมูลเบื้องต้น'!$D$27))</f>
        <v/>
      </c>
      <c r="CV18" s="286"/>
      <c r="CW18" s="160"/>
      <c r="CX18" s="292" t="str">
        <f>IF('01.ข้อมูลเบื้องต้น'!$B$28="","",IF('02.คีย์เทอม1'!$B18="","",'01.ข้อมูลเบื้องต้น'!$B$28))</f>
        <v/>
      </c>
      <c r="CY18" s="291" t="str">
        <f>IF('01.ข้อมูลเบื้องต้น'!$C$28="","",IF('02.คีย์เทอม1'!$B18="","",'01.ข้อมูลเบื้องต้น'!$C$28))</f>
        <v/>
      </c>
      <c r="CZ18" s="292" t="str">
        <f>IF('01.ข้อมูลเบื้องต้น'!$D$28="","",IF('02.คีย์เทอม1'!$B18="","",'01.ข้อมูลเบื้องต้น'!$D$28))</f>
        <v/>
      </c>
      <c r="DA18" s="286"/>
      <c r="DB18" s="160"/>
      <c r="DC18" s="288" t="str">
        <f t="shared" si="3"/>
        <v/>
      </c>
      <c r="DD18" s="152" t="str">
        <f t="shared" si="4"/>
        <v/>
      </c>
      <c r="DE18" s="293" t="str">
        <f>IF('2.ชื่อนักเรียน'!R20="มส","มส",IF('2.ชื่อนักเรียน'!R20="ย้าย","ย้าย",IF('2.ชื่อนักเรียน'!R20="ร","ร",IF(DD18="","",RANK(DD18,$DD$9:$DD$58,0)))))</f>
        <v/>
      </c>
      <c r="DF18" s="293" t="str">
        <f t="shared" si="5"/>
        <v/>
      </c>
      <c r="DH18" s="322" t="str">
        <f>IF('2.ชื่อนักเรียน'!$R20=",มส","มส",IF($DC18="","",IF(DH$5="","",IF(DH$5="SBMLD",SUM($BH18,$BM18,$BR18,$BW18,$CB18,$CG18,$CL18,$CQ18,$CV18,$DA18),$BH18))))</f>
        <v/>
      </c>
      <c r="DI18" s="300" t="str">
        <f>IF('2.ชื่อนักเรียน'!$R20=",มส","มส",IF($DH18="","",IF(DH$5="","",IF(DH$5="SBMLD",SUM($BI18,$BN18,$BS18,$BX18,$CC18,$CH18,$CM18,$CR18,$CW18,$DB18),$BI18))))</f>
        <v/>
      </c>
      <c r="DJ18" s="300" t="str">
        <f t="shared" si="6"/>
        <v/>
      </c>
      <c r="DK18" s="323" t="str">
        <f>IF('2.ชื่อนักเรียน'!$R20=",มส","มส",IF($DC18="","",IF(DK$5="","",IF(DK$5="SBMLD",SUM($BM18,$BR18,$BW18,$CB18,$CG18,$CL18,$CQ18,$CV18,$DA18),$BM18))))</f>
        <v/>
      </c>
      <c r="DL18" s="300" t="str">
        <f>IF('2.ชื่อนักเรียน'!$R20=",มส","มส",IF($DK18="","",IF(DK$5="","",IF(DK$5="SBMLD",SUM($BN18,$BS18,$BX18,$CC18,$CH18,$CM18,$CR18,$CW18,$DB18),$BN18))))</f>
        <v/>
      </c>
      <c r="DM18" s="300" t="str">
        <f t="shared" si="7"/>
        <v/>
      </c>
      <c r="DN18" s="323" t="str">
        <f>IF('2.ชื่อนักเรียน'!$R20=",มส","มส",IF($DC18="","",IF(DN$5="","",IF(DN$5="SBMLD",SUM($BR18,$BW18,$CB18,$CG18,$CL18,$CQ18,$CV18,$DA18),$BR18))))</f>
        <v/>
      </c>
      <c r="DO18" s="300" t="str">
        <f>IF('2.ชื่อนักเรียน'!$R20=",มส","มส",IF($DN18="","",IF(DN$5="","",IF(DN$5="SBMLD",SUM($BS18,$BX18,$CC18,$CH18,$CM18,$CR18,$CW18,$DB18),$BS18))))</f>
        <v/>
      </c>
      <c r="DP18" s="300" t="str">
        <f t="shared" si="8"/>
        <v/>
      </c>
      <c r="DQ18" s="323" t="str">
        <f>IF('2.ชื่อนักเรียน'!$R20=",มส","มส",IF($DC18="","",IF(DQ$5="","",IF(DQ$5="SBMLD",SUM($BW18,$CB18,$CG18,$CL18,$CQ18,$CV18,$DA18),$BW18))))</f>
        <v/>
      </c>
      <c r="DR18" s="300" t="str">
        <f>IF('2.ชื่อนักเรียน'!$R20=",มส","มส",IF($DQ18="","",IF(DQ$5="","",IF(DQ$5="SBMLD",SUM($BX18,$CC18,$CH18,$CM18,$CR18,$CW18,$DB18),$BX18))))</f>
        <v/>
      </c>
      <c r="DS18" s="300" t="str">
        <f t="shared" si="9"/>
        <v/>
      </c>
      <c r="DT18" s="300" t="str">
        <f>IF('2.ชื่อนักเรียน'!$R20=",มส","มส",IF($DC18="","",IF(DT$5="","",IF(DT$5="SBMLD",SUM($CB18,$CG18,$CL18,$CQ18,$CV18,$DA18),$CB18))))</f>
        <v/>
      </c>
      <c r="DU18" s="300" t="str">
        <f>IF('2.ชื่อนักเรียน'!$R20=",มส","มส",IF($DT18="","",IF(DT$5="","",IF(DT$5="SBMLD",SUM($CC18,$CH18,$CM18,$CR18,$CW18,$DB18),$CC18))))</f>
        <v/>
      </c>
      <c r="DV18" s="300" t="str">
        <f t="shared" si="10"/>
        <v/>
      </c>
      <c r="DW18" s="323" t="str">
        <f>IF('2.ชื่อนักเรียน'!$R20=",มส","มส",IF($DC18="","",IF(DW$5="","",IF(DW$5="SBMLD",SUM($CG18,$CL18,$CQ18,$CV18,$DA18),$CG18))))</f>
        <v/>
      </c>
      <c r="DX18" s="323" t="str">
        <f>IF('2.ชื่อนักเรียน'!$R20=",มส","มส",IF($DW18="","",IF(DW$5="","",IF(DW$5="SBMLD",SUM($CH18,$CM18,$CR18,$CW18,$DB18),$CH18))))</f>
        <v/>
      </c>
      <c r="DY18" s="300" t="str">
        <f t="shared" si="11"/>
        <v/>
      </c>
    </row>
    <row r="19" spans="1:129" s="102" customFormat="1" ht="17.25" customHeight="1" thickTop="1" x14ac:dyDescent="0.25">
      <c r="A19" s="278">
        <v>11</v>
      </c>
      <c r="B19" s="278" t="str">
        <f>IF('2.ชื่อนักเรียน'!E21="","",CONCATENATE('2.ชื่อนักเรียน'!E21,'2.ชื่อนักเรียน'!F21,'2.ชื่อนักเรียน'!G21,'2.ชื่อนักเรียน'!H21,'2.ชื่อนักเรียน'!I21,'2.ชื่อนักเรียน'!J21,'2.ชื่อนักเรียน'!K21,'2.ชื่อนักเรียน'!L21,'2.ชื่อนักเรียน'!M21,'2.ชื่อนักเรียน'!N21,'2.ชื่อนักเรียน'!O21,'2.ชื่อนักเรียน'!P21,'2.ชื่อนักเรียน'!Q21))</f>
        <v/>
      </c>
      <c r="C19" s="463" t="str">
        <f>IF('2.ชื่อนักเรียน'!B21="","",'2.ชื่อนักเรียน'!B21)</f>
        <v/>
      </c>
      <c r="D19" s="291" t="str">
        <f>IF('2.ชื่อนักเรียน'!C21="","",CONCATENATE(TRIM('2.ชื่อนักเรียน'!C21),"  ",'2.ชื่อนักเรียน'!D21))</f>
        <v/>
      </c>
      <c r="E19" s="292" t="str">
        <f>IF(B19="","",IF('01.ข้อมูลเบื้องต้น'!$J$2="","",'01.ข้อมูลเบื้องต้น'!$J$2))</f>
        <v/>
      </c>
      <c r="F19" s="291" t="str">
        <f>IF(B19="","",IF('01.ข้อมูลเบื้องต้น'!$K$4="","",'01.ข้อมูลเบื้องต้น'!$K$4))</f>
        <v/>
      </c>
      <c r="G19" s="292" t="str">
        <f>IF('01.ข้อมูลเบื้องต้น'!$B$8="","",IF('02.คีย์เทอม1'!$B19="","",'01.ข้อมูลเบื้องต้น'!$B$8))</f>
        <v/>
      </c>
      <c r="H19" s="291" t="str">
        <f>IF('01.ข้อมูลเบื้องต้น'!$C$8="","",IF('02.คีย์เทอม1'!$B19="","",'01.ข้อมูลเบื้องต้น'!$C$8))</f>
        <v/>
      </c>
      <c r="I19" s="292" t="str">
        <f>IF('01.ข้อมูลเบื้องต้น'!$D$8="","",IF('02.คีย์เทอม1'!$B19="","",'01.ข้อมูลเบื้องต้น'!$D$8))</f>
        <v/>
      </c>
      <c r="J19" s="286"/>
      <c r="K19" s="160"/>
      <c r="L19" s="292" t="str">
        <f>IF('01.ข้อมูลเบื้องต้น'!$B$9="","",IF('02.คีย์เทอม1'!$B19="","",'01.ข้อมูลเบื้องต้น'!$B$9))</f>
        <v/>
      </c>
      <c r="M19" s="291" t="str">
        <f>IF('01.ข้อมูลเบื้องต้น'!$C$9="","",IF('02.คีย์เทอม1'!$B19="","",'01.ข้อมูลเบื้องต้น'!$C$9))</f>
        <v/>
      </c>
      <c r="N19" s="292" t="str">
        <f>IF('01.ข้อมูลเบื้องต้น'!$D$9="","",IF('02.คีย์เทอม1'!$B19="","",'01.ข้อมูลเบื้องต้น'!$D$9))</f>
        <v/>
      </c>
      <c r="O19" s="286"/>
      <c r="P19" s="160"/>
      <c r="Q19" s="292" t="str">
        <f>IF('01.ข้อมูลเบื้องต้น'!$B$10="","",IF('02.คีย์เทอม1'!$B19="","",'01.ข้อมูลเบื้องต้น'!$B$10))</f>
        <v/>
      </c>
      <c r="R19" s="291" t="str">
        <f>IF('01.ข้อมูลเบื้องต้น'!$C$10="","",IF('02.คีย์เทอม1'!$B19="","",'01.ข้อมูลเบื้องต้น'!$C$10))</f>
        <v/>
      </c>
      <c r="S19" s="292" t="str">
        <f>IF('01.ข้อมูลเบื้องต้น'!$D$10="","",IF('02.คีย์เทอม1'!$B19="","",'01.ข้อมูลเบื้องต้น'!$D$10))</f>
        <v/>
      </c>
      <c r="T19" s="286"/>
      <c r="U19" s="160"/>
      <c r="V19" s="292" t="str">
        <f>IF('01.ข้อมูลเบื้องต้น'!$B$11="","",IF('02.คีย์เทอม1'!$B19="","",'01.ข้อมูลเบื้องต้น'!$B$11))</f>
        <v/>
      </c>
      <c r="W19" s="291" t="str">
        <f>IF('01.ข้อมูลเบื้องต้น'!$C$11="","",IF('02.คีย์เทอม1'!$B19="","",'01.ข้อมูลเบื้องต้น'!$C$11))</f>
        <v/>
      </c>
      <c r="X19" s="292" t="str">
        <f>IF('01.ข้อมูลเบื้องต้น'!$D$11="","",IF('02.คีย์เทอม1'!$B19="","",'01.ข้อมูลเบื้องต้น'!$D$11))</f>
        <v/>
      </c>
      <c r="Y19" s="286"/>
      <c r="Z19" s="160"/>
      <c r="AA19" s="292" t="str">
        <f>IF('01.ข้อมูลเบื้องต้น'!$B$12="","",IF('02.คีย์เทอม1'!$B19="","",'01.ข้อมูลเบื้องต้น'!$B$12))</f>
        <v/>
      </c>
      <c r="AB19" s="291" t="str">
        <f>IF('01.ข้อมูลเบื้องต้น'!$C$12="","",IF('02.คีย์เทอม1'!$B19="","",'01.ข้อมูลเบื้องต้น'!$C$12))</f>
        <v/>
      </c>
      <c r="AC19" s="292" t="str">
        <f>IF('01.ข้อมูลเบื้องต้น'!$D$12="","",IF('02.คีย์เทอม1'!$B19="","",'01.ข้อมูลเบื้องต้น'!$D$12))</f>
        <v/>
      </c>
      <c r="AD19" s="286"/>
      <c r="AE19" s="160"/>
      <c r="AF19" s="292" t="str">
        <f>IF('01.ข้อมูลเบื้องต้น'!$B$13="","",IF('02.คีย์เทอม1'!$B19="","",'01.ข้อมูลเบื้องต้น'!$B$13))</f>
        <v/>
      </c>
      <c r="AG19" s="291" t="str">
        <f>IF('01.ข้อมูลเบื้องต้น'!$C$13="","",IF('02.คีย์เทอม1'!$B19="","",'01.ข้อมูลเบื้องต้น'!$C$13))</f>
        <v/>
      </c>
      <c r="AH19" s="292" t="str">
        <f>IF('01.ข้อมูลเบื้องต้น'!$D$13="","",IF('02.คีย์เทอม1'!$B19="","",'01.ข้อมูลเบื้องต้น'!$D$13))</f>
        <v/>
      </c>
      <c r="AI19" s="286"/>
      <c r="AJ19" s="160"/>
      <c r="AK19" s="292" t="str">
        <f>IF('01.ข้อมูลเบื้องต้น'!$B$14="","",IF('02.คีย์เทอม1'!$B19="","",'01.ข้อมูลเบื้องต้น'!$B$14))</f>
        <v/>
      </c>
      <c r="AL19" s="291" t="str">
        <f>IF('01.ข้อมูลเบื้องต้น'!$C$14="","",IF('02.คีย์เทอม1'!$B19="","",'01.ข้อมูลเบื้องต้น'!$C$14))</f>
        <v/>
      </c>
      <c r="AM19" s="292" t="str">
        <f>IF('01.ข้อมูลเบื้องต้น'!$D$14="","",IF('02.คีย์เทอม1'!$B19="","",'01.ข้อมูลเบื้องต้น'!$D$14))</f>
        <v/>
      </c>
      <c r="AN19" s="286"/>
      <c r="AO19" s="160"/>
      <c r="AP19" s="292" t="str">
        <f>IF('01.ข้อมูลเบื้องต้น'!$B$15="","",IF('02.คีย์เทอม1'!$B19="","",'01.ข้อมูลเบื้องต้น'!$B$15))</f>
        <v/>
      </c>
      <c r="AQ19" s="291" t="str">
        <f>IF('01.ข้อมูลเบื้องต้น'!$C$15="","",IF('02.คีย์เทอม1'!$B19="","",'01.ข้อมูลเบื้องต้น'!$C$15))</f>
        <v/>
      </c>
      <c r="AR19" s="292" t="str">
        <f>IF('01.ข้อมูลเบื้องต้น'!$D$15="","",IF('02.คีย์เทอม1'!$B19="","",'01.ข้อมูลเบื้องต้น'!$D$15))</f>
        <v/>
      </c>
      <c r="AS19" s="286"/>
      <c r="AT19" s="160"/>
      <c r="AU19" s="292" t="str">
        <f>IF('01.ข้อมูลเบื้องต้น'!$B$16="","",IF('02.คีย์เทอม1'!$B19="","",'01.ข้อมูลเบื้องต้น'!$B$16))</f>
        <v/>
      </c>
      <c r="AV19" s="291" t="str">
        <f>IF('01.ข้อมูลเบื้องต้น'!$C$16="","",IF('02.คีย์เทอม1'!$B19="","",'01.ข้อมูลเบื้องต้น'!$C$16))</f>
        <v/>
      </c>
      <c r="AW19" s="292" t="str">
        <f>IF('01.ข้อมูลเบื้องต้น'!$D$16="","",IF('02.คีย์เทอม1'!$B19="","",'01.ข้อมูลเบื้องต้น'!$D$16))</f>
        <v/>
      </c>
      <c r="AX19" s="286"/>
      <c r="AY19" s="160"/>
      <c r="AZ19" s="292" t="str">
        <f>IF('01.ข้อมูลเบื้องต้น'!$B$17="","",IF('02.คีย์เทอม1'!$B19="","",'01.ข้อมูลเบื้องต้น'!$B$17))</f>
        <v/>
      </c>
      <c r="BA19" s="291" t="str">
        <f>IF('01.ข้อมูลเบื้องต้น'!$C$17="","",IF('02.คีย์เทอม1'!$B19="","",'01.ข้อมูลเบื้องต้น'!$C$17))</f>
        <v/>
      </c>
      <c r="BB19" s="292" t="str">
        <f>IF('01.ข้อมูลเบื้องต้น'!$D$17="","",IF('02.คีย์เทอม1'!$B19="","",'01.ข้อมูลเบื้องต้น'!$D$17))</f>
        <v/>
      </c>
      <c r="BC19" s="286"/>
      <c r="BD19" s="160"/>
      <c r="BE19" s="292" t="str">
        <f>IF('01.ข้อมูลเบื้องต้น'!$B$19="","",IF('02.คีย์เทอม1'!$B19="","",'01.ข้อมูลเบื้องต้น'!$B$19))</f>
        <v/>
      </c>
      <c r="BF19" s="291" t="str">
        <f>IF('01.ข้อมูลเบื้องต้น'!$C$19="","",IF('02.คีย์เทอม1'!$B19="","",'01.ข้อมูลเบื้องต้น'!$C$19))</f>
        <v/>
      </c>
      <c r="BG19" s="292" t="str">
        <f>IF('01.ข้อมูลเบื้องต้น'!$D$19="","",IF('02.คีย์เทอม1'!$B19="","",'01.ข้อมูลเบื้องต้น'!$D$19))</f>
        <v/>
      </c>
      <c r="BH19" s="286"/>
      <c r="BI19" s="160"/>
      <c r="BJ19" s="292" t="str">
        <f>IF('01.ข้อมูลเบื้องต้น'!$B$20="","",IF('02.คีย์เทอม1'!$B19="","",'01.ข้อมูลเบื้องต้น'!$B$20))</f>
        <v/>
      </c>
      <c r="BK19" s="291" t="str">
        <f>IF('01.ข้อมูลเบื้องต้น'!$C$20="","",IF('02.คีย์เทอม1'!$B19="","",'01.ข้อมูลเบื้องต้น'!$C$20))</f>
        <v/>
      </c>
      <c r="BL19" s="292" t="str">
        <f>IF('01.ข้อมูลเบื้องต้น'!$D$20="","",IF('02.คีย์เทอม1'!$B19="","",'01.ข้อมูลเบื้องต้น'!$D$20))</f>
        <v/>
      </c>
      <c r="BM19" s="286"/>
      <c r="BN19" s="160"/>
      <c r="BO19" s="292" t="str">
        <f>IF('01.ข้อมูลเบื้องต้น'!$B$21="","",IF('02.คีย์เทอม1'!$B19="","",'01.ข้อมูลเบื้องต้น'!$B$21))</f>
        <v/>
      </c>
      <c r="BP19" s="291" t="str">
        <f>IF('01.ข้อมูลเบื้องต้น'!$C$21="","",IF('02.คีย์เทอม1'!$B19="","",'01.ข้อมูลเบื้องต้น'!$C$21))</f>
        <v/>
      </c>
      <c r="BQ19" s="292" t="str">
        <f>IF('01.ข้อมูลเบื้องต้น'!$D$21="","",IF('02.คีย์เทอม1'!$B19="","",'01.ข้อมูลเบื้องต้น'!$D$21))</f>
        <v/>
      </c>
      <c r="BR19" s="286"/>
      <c r="BS19" s="160"/>
      <c r="BT19" s="292" t="str">
        <f>IF('01.ข้อมูลเบื้องต้น'!$B$22="","",IF('02.คีย์เทอม1'!$B19="","",'01.ข้อมูลเบื้องต้น'!$B$22))</f>
        <v/>
      </c>
      <c r="BU19" s="291" t="str">
        <f>IF('01.ข้อมูลเบื้องต้น'!$C$22="","",IF('02.คีย์เทอม1'!$B19="","",'01.ข้อมูลเบื้องต้น'!$C$22))</f>
        <v/>
      </c>
      <c r="BV19" s="292" t="str">
        <f>IF('01.ข้อมูลเบื้องต้น'!$D$22="","",IF('02.คีย์เทอม1'!$B19="","",'01.ข้อมูลเบื้องต้น'!$D$22))</f>
        <v/>
      </c>
      <c r="BW19" s="286"/>
      <c r="BX19" s="160"/>
      <c r="BY19" s="292" t="str">
        <f>IF('01.ข้อมูลเบื้องต้น'!$B$23="","",IF('02.คีย์เทอม1'!$B19="","",'01.ข้อมูลเบื้องต้น'!$B$23))</f>
        <v/>
      </c>
      <c r="BZ19" s="291" t="str">
        <f>IF('01.ข้อมูลเบื้องต้น'!$C$23="","",IF('02.คีย์เทอม1'!$B19="","",'01.ข้อมูลเบื้องต้น'!$C$23))</f>
        <v/>
      </c>
      <c r="CA19" s="292" t="str">
        <f>IF('01.ข้อมูลเบื้องต้น'!$D$23="","",IF('02.คีย์เทอม1'!$B19="","",'01.ข้อมูลเบื้องต้น'!$D$23))</f>
        <v/>
      </c>
      <c r="CB19" s="286"/>
      <c r="CC19" s="160"/>
      <c r="CD19" s="292" t="str">
        <f>IF('01.ข้อมูลเบื้องต้น'!$B$24="","",IF('02.คีย์เทอม1'!$B19="","",'01.ข้อมูลเบื้องต้น'!$B$24))</f>
        <v/>
      </c>
      <c r="CE19" s="291" t="str">
        <f>IF('01.ข้อมูลเบื้องต้น'!$C$24="","",IF('02.คีย์เทอม1'!$B19="","",'01.ข้อมูลเบื้องต้น'!$C$24))</f>
        <v/>
      </c>
      <c r="CF19" s="292" t="str">
        <f>IF('01.ข้อมูลเบื้องต้น'!$D$24="","",IF('02.คีย์เทอม1'!$B19="","",'01.ข้อมูลเบื้องต้น'!$D$24))</f>
        <v/>
      </c>
      <c r="CG19" s="286"/>
      <c r="CH19" s="160"/>
      <c r="CI19" s="292" t="str">
        <f>IF('01.ข้อมูลเบื้องต้น'!$B$25="","",IF('02.คีย์เทอม1'!$B19="","",'01.ข้อมูลเบื้องต้น'!$B$25))</f>
        <v/>
      </c>
      <c r="CJ19" s="291" t="str">
        <f>IF('01.ข้อมูลเบื้องต้น'!$C$25="","",IF('02.คีย์เทอม1'!$B19="","",'01.ข้อมูลเบื้องต้น'!$C$25))</f>
        <v/>
      </c>
      <c r="CK19" s="292" t="str">
        <f>IF('01.ข้อมูลเบื้องต้น'!$D$25="","",IF('02.คีย์เทอม1'!$B19="","",'01.ข้อมูลเบื้องต้น'!$D$25))</f>
        <v/>
      </c>
      <c r="CL19" s="286"/>
      <c r="CM19" s="160"/>
      <c r="CN19" s="292" t="str">
        <f>IF('01.ข้อมูลเบื้องต้น'!$B$26="","",IF('02.คีย์เทอม1'!$B19="","",'01.ข้อมูลเบื้องต้น'!$B$26))</f>
        <v/>
      </c>
      <c r="CO19" s="291" t="str">
        <f>IF('01.ข้อมูลเบื้องต้น'!$C$26="","",IF('02.คีย์เทอม1'!$B19="","",'01.ข้อมูลเบื้องต้น'!$C$26))</f>
        <v/>
      </c>
      <c r="CP19" s="292" t="str">
        <f>IF('01.ข้อมูลเบื้องต้น'!$D$26="","",IF('02.คีย์เทอม1'!$B19="","",'01.ข้อมูลเบื้องต้น'!$D$26))</f>
        <v/>
      </c>
      <c r="CQ19" s="286"/>
      <c r="CR19" s="160"/>
      <c r="CS19" s="292" t="str">
        <f>IF('01.ข้อมูลเบื้องต้น'!$B$27="","",IF('02.คีย์เทอม1'!$B19="","",'01.ข้อมูลเบื้องต้น'!$B$27))</f>
        <v/>
      </c>
      <c r="CT19" s="291" t="str">
        <f>IF('01.ข้อมูลเบื้องต้น'!$C$27="","",IF('02.คีย์เทอม1'!$B19="","",'01.ข้อมูลเบื้องต้น'!$C$27))</f>
        <v/>
      </c>
      <c r="CU19" s="292" t="str">
        <f>IF('01.ข้อมูลเบื้องต้น'!$D$27="","",IF('02.คีย์เทอม1'!$B19="","",'01.ข้อมูลเบื้องต้น'!$D$27))</f>
        <v/>
      </c>
      <c r="CV19" s="286"/>
      <c r="CW19" s="160"/>
      <c r="CX19" s="292" t="str">
        <f>IF('01.ข้อมูลเบื้องต้น'!$B$28="","",IF('02.คีย์เทอม1'!$B19="","",'01.ข้อมูลเบื้องต้น'!$B$28))</f>
        <v/>
      </c>
      <c r="CY19" s="291" t="str">
        <f>IF('01.ข้อมูลเบื้องต้น'!$C$28="","",IF('02.คีย์เทอม1'!$B19="","",'01.ข้อมูลเบื้องต้น'!$C$28))</f>
        <v/>
      </c>
      <c r="CZ19" s="292" t="str">
        <f>IF('01.ข้อมูลเบื้องต้น'!$D$28="","",IF('02.คีย์เทอม1'!$B19="","",'01.ข้อมูลเบื้องต้น'!$D$28))</f>
        <v/>
      </c>
      <c r="DA19" s="286"/>
      <c r="DB19" s="160"/>
      <c r="DC19" s="288" t="str">
        <f t="shared" si="3"/>
        <v/>
      </c>
      <c r="DD19" s="152" t="str">
        <f t="shared" si="4"/>
        <v/>
      </c>
      <c r="DE19" s="293" t="str">
        <f>IF('2.ชื่อนักเรียน'!R21="มส","มส",IF('2.ชื่อนักเรียน'!R21="ย้าย","ย้าย",IF('2.ชื่อนักเรียน'!R21="ร","ร",IF(DD19="","",RANK(DD19,$DD$9:$DD$58,0)))))</f>
        <v/>
      </c>
      <c r="DF19" s="293" t="str">
        <f t="shared" si="5"/>
        <v/>
      </c>
      <c r="DH19" s="324" t="str">
        <f>IF('2.ชื่อนักเรียน'!$R21=",มส","มส",IF($DC19="","",IF(DH$5="","",IF(DH$5="SBMLD",SUM($BH19,$BM19,$BR19,$BW19,$CB19,$CG19,$CL19,$CQ19,$CV19,$DA19),$BH19))))</f>
        <v/>
      </c>
      <c r="DI19" s="301" t="str">
        <f>IF('2.ชื่อนักเรียน'!$R21=",มส","มส",IF($DH19="","",IF(DH$5="","",IF(DH$5="SBMLD",SUM($BI19,$BN19,$BS19,$BX19,$CC19,$CH19,$CM19,$CR19,$CW19,$DB19),$BI19))))</f>
        <v/>
      </c>
      <c r="DJ19" s="301" t="str">
        <f t="shared" si="6"/>
        <v/>
      </c>
      <c r="DK19" s="325" t="str">
        <f>IF('2.ชื่อนักเรียน'!$R21=",มส","มส",IF($DC19="","",IF(DK$5="","",IF(DK$5="SBMLD",SUM($BM19,$BR19,$BW19,$CB19,$CG19,$CL19,$CQ19,$CV19,$DA19),$BM19))))</f>
        <v/>
      </c>
      <c r="DL19" s="301" t="str">
        <f>IF('2.ชื่อนักเรียน'!$R21=",มส","มส",IF($DK19="","",IF(DK$5="","",IF(DK$5="SBMLD",SUM($BN19,$BS19,$BX19,$CC19,$CH19,$CM19,$CR19,$CW19,$DB19),$BN19))))</f>
        <v/>
      </c>
      <c r="DM19" s="301" t="str">
        <f t="shared" si="7"/>
        <v/>
      </c>
      <c r="DN19" s="325" t="str">
        <f>IF('2.ชื่อนักเรียน'!$R21=",มส","มส",IF($DC19="","",IF(DN$5="","",IF(DN$5="SBMLD",SUM($BR19,$BW19,$CB19,$CG19,$CL19,$CQ19,$CV19,$DA19),$BR19))))</f>
        <v/>
      </c>
      <c r="DO19" s="301" t="str">
        <f>IF('2.ชื่อนักเรียน'!$R21=",มส","มส",IF($DN19="","",IF(DN$5="","",IF(DN$5="SBMLD",SUM($BS19,$BX19,$CC19,$CH19,$CM19,$CR19,$CW19,$DB19),$BS19))))</f>
        <v/>
      </c>
      <c r="DP19" s="301" t="str">
        <f t="shared" si="8"/>
        <v/>
      </c>
      <c r="DQ19" s="325" t="str">
        <f>IF('2.ชื่อนักเรียน'!$R21=",มส","มส",IF($DC19="","",IF(DQ$5="","",IF(DQ$5="SBMLD",SUM($BW19,$CB19,$CG19,$CL19,$CQ19,$CV19,$DA19),$BW19))))</f>
        <v/>
      </c>
      <c r="DR19" s="301" t="str">
        <f>IF('2.ชื่อนักเรียน'!$R21=",มส","มส",IF($DQ19="","",IF(DQ$5="","",IF(DQ$5="SBMLD",SUM($BX19,$CC19,$CH19,$CM19,$CR19,$CW19,$DB19),$BX19))))</f>
        <v/>
      </c>
      <c r="DS19" s="301" t="str">
        <f t="shared" si="9"/>
        <v/>
      </c>
      <c r="DT19" s="301" t="str">
        <f>IF('2.ชื่อนักเรียน'!$R21=",มส","มส",IF($DC19="","",IF(DT$5="","",IF(DT$5="SBMLD",SUM($CB19,$CG19,$CL19,$CQ19,$CV19,$DA19),$CB19))))</f>
        <v/>
      </c>
      <c r="DU19" s="301" t="str">
        <f>IF('2.ชื่อนักเรียน'!$R21=",มส","มส",IF($DT19="","",IF(DT$5="","",IF(DT$5="SBMLD",SUM($CC19,$CH19,$CM19,$CR19,$CW19,$DB19),$CC19))))</f>
        <v/>
      </c>
      <c r="DV19" s="301" t="str">
        <f t="shared" si="10"/>
        <v/>
      </c>
      <c r="DW19" s="325" t="str">
        <f>IF('2.ชื่อนักเรียน'!$R21=",มส","มส",IF($DC19="","",IF(DW$5="","",IF(DW$5="SBMLD",SUM($CG19,$CL19,$CQ19,$CV19,$DA19),$CG19))))</f>
        <v/>
      </c>
      <c r="DX19" s="325" t="str">
        <f>IF('2.ชื่อนักเรียน'!$R21=",มส","มส",IF($DW19="","",IF(DW$5="","",IF(DW$5="SBMLD",SUM($CH19,$CM19,$CR19,$CW19,$DB19),$CH19))))</f>
        <v/>
      </c>
      <c r="DY19" s="301" t="str">
        <f t="shared" si="11"/>
        <v/>
      </c>
    </row>
    <row r="20" spans="1:129" s="102" customFormat="1" ht="17.25" customHeight="1" x14ac:dyDescent="0.25">
      <c r="A20" s="278">
        <v>12</v>
      </c>
      <c r="B20" s="278" t="str">
        <f>IF('2.ชื่อนักเรียน'!E22="","",CONCATENATE('2.ชื่อนักเรียน'!E22,'2.ชื่อนักเรียน'!F22,'2.ชื่อนักเรียน'!G22,'2.ชื่อนักเรียน'!H22,'2.ชื่อนักเรียน'!I22,'2.ชื่อนักเรียน'!J22,'2.ชื่อนักเรียน'!K22,'2.ชื่อนักเรียน'!L22,'2.ชื่อนักเรียน'!M22,'2.ชื่อนักเรียน'!N22,'2.ชื่อนักเรียน'!O22,'2.ชื่อนักเรียน'!P22,'2.ชื่อนักเรียน'!Q22))</f>
        <v/>
      </c>
      <c r="C20" s="463" t="str">
        <f>IF('2.ชื่อนักเรียน'!B22="","",'2.ชื่อนักเรียน'!B22)</f>
        <v/>
      </c>
      <c r="D20" s="291" t="str">
        <f>IF('2.ชื่อนักเรียน'!C22="","",CONCATENATE(TRIM('2.ชื่อนักเรียน'!C22),"  ",'2.ชื่อนักเรียน'!D22))</f>
        <v/>
      </c>
      <c r="E20" s="292" t="str">
        <f>IF(B20="","",IF('01.ข้อมูลเบื้องต้น'!$J$2="","",'01.ข้อมูลเบื้องต้น'!$J$2))</f>
        <v/>
      </c>
      <c r="F20" s="291" t="str">
        <f>IF(B20="","",IF('01.ข้อมูลเบื้องต้น'!$K$4="","",'01.ข้อมูลเบื้องต้น'!$K$4))</f>
        <v/>
      </c>
      <c r="G20" s="292" t="str">
        <f>IF('01.ข้อมูลเบื้องต้น'!$B$8="","",IF('02.คีย์เทอม1'!$B20="","",'01.ข้อมูลเบื้องต้น'!$B$8))</f>
        <v/>
      </c>
      <c r="H20" s="291" t="str">
        <f>IF('01.ข้อมูลเบื้องต้น'!$C$8="","",IF('02.คีย์เทอม1'!$B20="","",'01.ข้อมูลเบื้องต้น'!$C$8))</f>
        <v/>
      </c>
      <c r="I20" s="292" t="str">
        <f>IF('01.ข้อมูลเบื้องต้น'!$D$8="","",IF('02.คีย์เทอม1'!$B20="","",'01.ข้อมูลเบื้องต้น'!$D$8))</f>
        <v/>
      </c>
      <c r="J20" s="286"/>
      <c r="K20" s="160"/>
      <c r="L20" s="292" t="str">
        <f>IF('01.ข้อมูลเบื้องต้น'!$B$9="","",IF('02.คีย์เทอม1'!$B20="","",'01.ข้อมูลเบื้องต้น'!$B$9))</f>
        <v/>
      </c>
      <c r="M20" s="291" t="str">
        <f>IF('01.ข้อมูลเบื้องต้น'!$C$9="","",IF('02.คีย์เทอม1'!$B20="","",'01.ข้อมูลเบื้องต้น'!$C$9))</f>
        <v/>
      </c>
      <c r="N20" s="292" t="str">
        <f>IF('01.ข้อมูลเบื้องต้น'!$D$9="","",IF('02.คีย์เทอม1'!$B20="","",'01.ข้อมูลเบื้องต้น'!$D$9))</f>
        <v/>
      </c>
      <c r="O20" s="287"/>
      <c r="P20" s="159"/>
      <c r="Q20" s="292" t="str">
        <f>IF('01.ข้อมูลเบื้องต้น'!$B$10="","",IF('02.คีย์เทอม1'!$B20="","",'01.ข้อมูลเบื้องต้น'!$B$10))</f>
        <v/>
      </c>
      <c r="R20" s="291" t="str">
        <f>IF('01.ข้อมูลเบื้องต้น'!$C$10="","",IF('02.คีย์เทอม1'!$B20="","",'01.ข้อมูลเบื้องต้น'!$C$10))</f>
        <v/>
      </c>
      <c r="S20" s="292" t="str">
        <f>IF('01.ข้อมูลเบื้องต้น'!$D$10="","",IF('02.คีย์เทอม1'!$B20="","",'01.ข้อมูลเบื้องต้น'!$D$10))</f>
        <v/>
      </c>
      <c r="T20" s="287"/>
      <c r="U20" s="159"/>
      <c r="V20" s="292" t="str">
        <f>IF('01.ข้อมูลเบื้องต้น'!$B$11="","",IF('02.คีย์เทอม1'!$B20="","",'01.ข้อมูลเบื้องต้น'!$B$11))</f>
        <v/>
      </c>
      <c r="W20" s="291" t="str">
        <f>IF('01.ข้อมูลเบื้องต้น'!$C$11="","",IF('02.คีย์เทอม1'!$B20="","",'01.ข้อมูลเบื้องต้น'!$C$11))</f>
        <v/>
      </c>
      <c r="X20" s="292" t="str">
        <f>IF('01.ข้อมูลเบื้องต้น'!$D$11="","",IF('02.คีย์เทอม1'!$B20="","",'01.ข้อมูลเบื้องต้น'!$D$11))</f>
        <v/>
      </c>
      <c r="Y20" s="286"/>
      <c r="Z20" s="160"/>
      <c r="AA20" s="292" t="str">
        <f>IF('01.ข้อมูลเบื้องต้น'!$B$12="","",IF('02.คีย์เทอม1'!$B20="","",'01.ข้อมูลเบื้องต้น'!$B$12))</f>
        <v/>
      </c>
      <c r="AB20" s="291" t="str">
        <f>IF('01.ข้อมูลเบื้องต้น'!$C$12="","",IF('02.คีย์เทอม1'!$B20="","",'01.ข้อมูลเบื้องต้น'!$C$12))</f>
        <v/>
      </c>
      <c r="AC20" s="292" t="str">
        <f>IF('01.ข้อมูลเบื้องต้น'!$D$12="","",IF('02.คีย์เทอม1'!$B20="","",'01.ข้อมูลเบื้องต้น'!$D$12))</f>
        <v/>
      </c>
      <c r="AD20" s="287"/>
      <c r="AE20" s="159"/>
      <c r="AF20" s="292" t="str">
        <f>IF('01.ข้อมูลเบื้องต้น'!$B$13="","",IF('02.คีย์เทอม1'!$B20="","",'01.ข้อมูลเบื้องต้น'!$B$13))</f>
        <v/>
      </c>
      <c r="AG20" s="291" t="str">
        <f>IF('01.ข้อมูลเบื้องต้น'!$C$13="","",IF('02.คีย์เทอม1'!$B20="","",'01.ข้อมูลเบื้องต้น'!$C$13))</f>
        <v/>
      </c>
      <c r="AH20" s="292" t="str">
        <f>IF('01.ข้อมูลเบื้องต้น'!$D$13="","",IF('02.คีย์เทอม1'!$B20="","",'01.ข้อมูลเบื้องต้น'!$D$13))</f>
        <v/>
      </c>
      <c r="AI20" s="287"/>
      <c r="AJ20" s="159"/>
      <c r="AK20" s="292" t="str">
        <f>IF('01.ข้อมูลเบื้องต้น'!$B$14="","",IF('02.คีย์เทอม1'!$B20="","",'01.ข้อมูลเบื้องต้น'!$B$14))</f>
        <v/>
      </c>
      <c r="AL20" s="291" t="str">
        <f>IF('01.ข้อมูลเบื้องต้น'!$C$14="","",IF('02.คีย์เทอม1'!$B20="","",'01.ข้อมูลเบื้องต้น'!$C$14))</f>
        <v/>
      </c>
      <c r="AM20" s="292" t="str">
        <f>IF('01.ข้อมูลเบื้องต้น'!$D$14="","",IF('02.คีย์เทอม1'!$B20="","",'01.ข้อมูลเบื้องต้น'!$D$14))</f>
        <v/>
      </c>
      <c r="AN20" s="287"/>
      <c r="AO20" s="159"/>
      <c r="AP20" s="292" t="str">
        <f>IF('01.ข้อมูลเบื้องต้น'!$B$15="","",IF('02.คีย์เทอม1'!$B20="","",'01.ข้อมูลเบื้องต้น'!$B$15))</f>
        <v/>
      </c>
      <c r="AQ20" s="291" t="str">
        <f>IF('01.ข้อมูลเบื้องต้น'!$C$15="","",IF('02.คีย์เทอม1'!$B20="","",'01.ข้อมูลเบื้องต้น'!$C$15))</f>
        <v/>
      </c>
      <c r="AR20" s="292" t="str">
        <f>IF('01.ข้อมูลเบื้องต้น'!$D$15="","",IF('02.คีย์เทอม1'!$B20="","",'01.ข้อมูลเบื้องต้น'!$D$15))</f>
        <v/>
      </c>
      <c r="AS20" s="287"/>
      <c r="AT20" s="159"/>
      <c r="AU20" s="292" t="str">
        <f>IF('01.ข้อมูลเบื้องต้น'!$B$16="","",IF('02.คีย์เทอม1'!$B20="","",'01.ข้อมูลเบื้องต้น'!$B$16))</f>
        <v/>
      </c>
      <c r="AV20" s="291" t="str">
        <f>IF('01.ข้อมูลเบื้องต้น'!$C$16="","",IF('02.คีย์เทอม1'!$B20="","",'01.ข้อมูลเบื้องต้น'!$C$16))</f>
        <v/>
      </c>
      <c r="AW20" s="292" t="str">
        <f>IF('01.ข้อมูลเบื้องต้น'!$D$16="","",IF('02.คีย์เทอม1'!$B20="","",'01.ข้อมูลเบื้องต้น'!$D$16))</f>
        <v/>
      </c>
      <c r="AX20" s="286"/>
      <c r="AY20" s="160"/>
      <c r="AZ20" s="292" t="str">
        <f>IF('01.ข้อมูลเบื้องต้น'!$B$17="","",IF('02.คีย์เทอม1'!$B20="","",'01.ข้อมูลเบื้องต้น'!$B$17))</f>
        <v/>
      </c>
      <c r="BA20" s="291" t="str">
        <f>IF('01.ข้อมูลเบื้องต้น'!$C$17="","",IF('02.คีย์เทอม1'!$B20="","",'01.ข้อมูลเบื้องต้น'!$C$17))</f>
        <v/>
      </c>
      <c r="BB20" s="292" t="str">
        <f>IF('01.ข้อมูลเบื้องต้น'!$D$17="","",IF('02.คีย์เทอม1'!$B20="","",'01.ข้อมูลเบื้องต้น'!$D$17))</f>
        <v/>
      </c>
      <c r="BC20" s="286"/>
      <c r="BD20" s="160"/>
      <c r="BE20" s="292" t="str">
        <f>IF('01.ข้อมูลเบื้องต้น'!$B$19="","",IF('02.คีย์เทอม1'!$B20="","",'01.ข้อมูลเบื้องต้น'!$B$19))</f>
        <v/>
      </c>
      <c r="BF20" s="291" t="str">
        <f>IF('01.ข้อมูลเบื้องต้น'!$C$19="","",IF('02.คีย์เทอม1'!$B20="","",'01.ข้อมูลเบื้องต้น'!$C$19))</f>
        <v/>
      </c>
      <c r="BG20" s="292" t="str">
        <f>IF('01.ข้อมูลเบื้องต้น'!$D$19="","",IF('02.คีย์เทอม1'!$B20="","",'01.ข้อมูลเบื้องต้น'!$D$19))</f>
        <v/>
      </c>
      <c r="BH20" s="287"/>
      <c r="BI20" s="160"/>
      <c r="BJ20" s="292" t="str">
        <f>IF('01.ข้อมูลเบื้องต้น'!$B$20="","",IF('02.คีย์เทอม1'!$B20="","",'01.ข้อมูลเบื้องต้น'!$B$20))</f>
        <v/>
      </c>
      <c r="BK20" s="291" t="str">
        <f>IF('01.ข้อมูลเบื้องต้น'!$C$20="","",IF('02.คีย์เทอม1'!$B20="","",'01.ข้อมูลเบื้องต้น'!$C$20))</f>
        <v/>
      </c>
      <c r="BL20" s="292" t="str">
        <f>IF('01.ข้อมูลเบื้องต้น'!$D$20="","",IF('02.คีย์เทอม1'!$B20="","",'01.ข้อมูลเบื้องต้น'!$D$20))</f>
        <v/>
      </c>
      <c r="BM20" s="287"/>
      <c r="BN20" s="159"/>
      <c r="BO20" s="292" t="str">
        <f>IF('01.ข้อมูลเบื้องต้น'!$B$21="","",IF('02.คีย์เทอม1'!$B20="","",'01.ข้อมูลเบื้องต้น'!$B$21))</f>
        <v/>
      </c>
      <c r="BP20" s="291" t="str">
        <f>IF('01.ข้อมูลเบื้องต้น'!$C$21="","",IF('02.คีย์เทอม1'!$B20="","",'01.ข้อมูลเบื้องต้น'!$C$21))</f>
        <v/>
      </c>
      <c r="BQ20" s="292" t="str">
        <f>IF('01.ข้อมูลเบื้องต้น'!$D$21="","",IF('02.คีย์เทอม1'!$B20="","",'01.ข้อมูลเบื้องต้น'!$D$21))</f>
        <v/>
      </c>
      <c r="BR20" s="286"/>
      <c r="BS20" s="160"/>
      <c r="BT20" s="292" t="str">
        <f>IF('01.ข้อมูลเบื้องต้น'!$B$22="","",IF('02.คีย์เทอม1'!$B20="","",'01.ข้อมูลเบื้องต้น'!$B$22))</f>
        <v/>
      </c>
      <c r="BU20" s="291" t="str">
        <f>IF('01.ข้อมูลเบื้องต้น'!$C$22="","",IF('02.คีย์เทอม1'!$B20="","",'01.ข้อมูลเบื้องต้น'!$C$22))</f>
        <v/>
      </c>
      <c r="BV20" s="292" t="str">
        <f>IF('01.ข้อมูลเบื้องต้น'!$D$22="","",IF('02.คีย์เทอม1'!$B20="","",'01.ข้อมูลเบื้องต้น'!$D$22))</f>
        <v/>
      </c>
      <c r="BW20" s="286"/>
      <c r="BX20" s="160"/>
      <c r="BY20" s="292" t="str">
        <f>IF('01.ข้อมูลเบื้องต้น'!$B$23="","",IF('02.คีย์เทอม1'!$B20="","",'01.ข้อมูลเบื้องต้น'!$B$23))</f>
        <v/>
      </c>
      <c r="BZ20" s="291" t="str">
        <f>IF('01.ข้อมูลเบื้องต้น'!$C$23="","",IF('02.คีย์เทอม1'!$B20="","",'01.ข้อมูลเบื้องต้น'!$C$23))</f>
        <v/>
      </c>
      <c r="CA20" s="292" t="str">
        <f>IF('01.ข้อมูลเบื้องต้น'!$D$23="","",IF('02.คีย์เทอม1'!$B20="","",'01.ข้อมูลเบื้องต้น'!$D$23))</f>
        <v/>
      </c>
      <c r="CB20" s="286"/>
      <c r="CC20" s="160"/>
      <c r="CD20" s="292" t="str">
        <f>IF('01.ข้อมูลเบื้องต้น'!$B$24="","",IF('02.คีย์เทอม1'!$B20="","",'01.ข้อมูลเบื้องต้น'!$B$24))</f>
        <v/>
      </c>
      <c r="CE20" s="291" t="str">
        <f>IF('01.ข้อมูลเบื้องต้น'!$C$24="","",IF('02.คีย์เทอม1'!$B20="","",'01.ข้อมูลเบื้องต้น'!$C$24))</f>
        <v/>
      </c>
      <c r="CF20" s="292" t="str">
        <f>IF('01.ข้อมูลเบื้องต้น'!$D$24="","",IF('02.คีย์เทอม1'!$B20="","",'01.ข้อมูลเบื้องต้น'!$D$24))</f>
        <v/>
      </c>
      <c r="CG20" s="286"/>
      <c r="CH20" s="160"/>
      <c r="CI20" s="292" t="str">
        <f>IF('01.ข้อมูลเบื้องต้น'!$B$25="","",IF('02.คีย์เทอม1'!$B20="","",'01.ข้อมูลเบื้องต้น'!$B$25))</f>
        <v/>
      </c>
      <c r="CJ20" s="291" t="str">
        <f>IF('01.ข้อมูลเบื้องต้น'!$C$25="","",IF('02.คีย์เทอม1'!$B20="","",'01.ข้อมูลเบื้องต้น'!$C$25))</f>
        <v/>
      </c>
      <c r="CK20" s="292" t="str">
        <f>IF('01.ข้อมูลเบื้องต้น'!$D$25="","",IF('02.คีย์เทอม1'!$B20="","",'01.ข้อมูลเบื้องต้น'!$D$25))</f>
        <v/>
      </c>
      <c r="CL20" s="286"/>
      <c r="CM20" s="160"/>
      <c r="CN20" s="292" t="str">
        <f>IF('01.ข้อมูลเบื้องต้น'!$B$26="","",IF('02.คีย์เทอม1'!$B20="","",'01.ข้อมูลเบื้องต้น'!$B$26))</f>
        <v/>
      </c>
      <c r="CO20" s="291" t="str">
        <f>IF('01.ข้อมูลเบื้องต้น'!$C$26="","",IF('02.คีย์เทอม1'!$B20="","",'01.ข้อมูลเบื้องต้น'!$C$26))</f>
        <v/>
      </c>
      <c r="CP20" s="292" t="str">
        <f>IF('01.ข้อมูลเบื้องต้น'!$D$26="","",IF('02.คีย์เทอม1'!$B20="","",'01.ข้อมูลเบื้องต้น'!$D$26))</f>
        <v/>
      </c>
      <c r="CQ20" s="286"/>
      <c r="CR20" s="160"/>
      <c r="CS20" s="292" t="str">
        <f>IF('01.ข้อมูลเบื้องต้น'!$B$27="","",IF('02.คีย์เทอม1'!$B20="","",'01.ข้อมูลเบื้องต้น'!$B$27))</f>
        <v/>
      </c>
      <c r="CT20" s="291" t="str">
        <f>IF('01.ข้อมูลเบื้องต้น'!$C$27="","",IF('02.คีย์เทอม1'!$B20="","",'01.ข้อมูลเบื้องต้น'!$C$27))</f>
        <v/>
      </c>
      <c r="CU20" s="292" t="str">
        <f>IF('01.ข้อมูลเบื้องต้น'!$D$27="","",IF('02.คีย์เทอม1'!$B20="","",'01.ข้อมูลเบื้องต้น'!$D$27))</f>
        <v/>
      </c>
      <c r="CV20" s="286"/>
      <c r="CW20" s="160"/>
      <c r="CX20" s="292" t="str">
        <f>IF('01.ข้อมูลเบื้องต้น'!$B$28="","",IF('02.คีย์เทอม1'!$B20="","",'01.ข้อมูลเบื้องต้น'!$B$28))</f>
        <v/>
      </c>
      <c r="CY20" s="291" t="str">
        <f>IF('01.ข้อมูลเบื้องต้น'!$C$28="","",IF('02.คีย์เทอม1'!$B20="","",'01.ข้อมูลเบื้องต้น'!$C$28))</f>
        <v/>
      </c>
      <c r="CZ20" s="292" t="str">
        <f>IF('01.ข้อมูลเบื้องต้น'!$D$28="","",IF('02.คีย์เทอม1'!$B20="","",'01.ข้อมูลเบื้องต้น'!$D$28))</f>
        <v/>
      </c>
      <c r="DA20" s="286"/>
      <c r="DB20" s="160"/>
      <c r="DC20" s="288" t="str">
        <f t="shared" si="3"/>
        <v/>
      </c>
      <c r="DD20" s="152" t="str">
        <f t="shared" si="4"/>
        <v/>
      </c>
      <c r="DE20" s="293" t="str">
        <f>IF('2.ชื่อนักเรียน'!R22="มส","มส",IF('2.ชื่อนักเรียน'!R22="ย้าย","ย้าย",IF('2.ชื่อนักเรียน'!R22="ร","ร",IF(DD20="","",RANK(DD20,$DD$9:$DD$58,0)))))</f>
        <v/>
      </c>
      <c r="DF20" s="293" t="str">
        <f t="shared" si="5"/>
        <v/>
      </c>
      <c r="DH20" s="320" t="str">
        <f>IF('2.ชื่อนักเรียน'!$R22=",มส","มส",IF($DC20="","",IF(DH$5="","",IF(DH$5="SBMLD",SUM($BH20,$BM20,$BR20,$BW20,$CB20,$CG20,$CL20,$CQ20,$CV20,$DA20),$BH20))))</f>
        <v/>
      </c>
      <c r="DI20" s="299" t="str">
        <f>IF('2.ชื่อนักเรียน'!$R22=",มส","มส",IF($DH20="","",IF(DH$5="","",IF(DH$5="SBMLD",SUM($BI20,$BN20,$BS20,$BX20,$CC20,$CH20,$CM20,$CR20,$CW20,$DB20),$BI20))))</f>
        <v/>
      </c>
      <c r="DJ20" s="299" t="str">
        <f t="shared" si="6"/>
        <v/>
      </c>
      <c r="DK20" s="321" t="str">
        <f>IF('2.ชื่อนักเรียน'!$R22=",มส","มส",IF($DC20="","",IF(DK$5="","",IF(DK$5="SBMLD",SUM($BM20,$BR20,$BW20,$CB20,$CG20,$CL20,$CQ20,$CV20,$DA20),$BM20))))</f>
        <v/>
      </c>
      <c r="DL20" s="299" t="str">
        <f>IF('2.ชื่อนักเรียน'!$R22=",มส","มส",IF($DK20="","",IF(DK$5="","",IF(DK$5="SBMLD",SUM($BN20,$BS20,$BX20,$CC20,$CH20,$CM20,$CR20,$CW20,$DB20),$BN20))))</f>
        <v/>
      </c>
      <c r="DM20" s="299" t="str">
        <f t="shared" si="7"/>
        <v/>
      </c>
      <c r="DN20" s="321" t="str">
        <f>IF('2.ชื่อนักเรียน'!$R22=",มส","มส",IF($DC20="","",IF(DN$5="","",IF(DN$5="SBMLD",SUM($BR20,$BW20,$CB20,$CG20,$CL20,$CQ20,$CV20,$DA20),$BR20))))</f>
        <v/>
      </c>
      <c r="DO20" s="299" t="str">
        <f>IF('2.ชื่อนักเรียน'!$R22=",มส","มส",IF($DN20="","",IF(DN$5="","",IF(DN$5="SBMLD",SUM($BS20,$BX20,$CC20,$CH20,$CM20,$CR20,$CW20,$DB20),$BS20))))</f>
        <v/>
      </c>
      <c r="DP20" s="299" t="str">
        <f t="shared" si="8"/>
        <v/>
      </c>
      <c r="DQ20" s="321" t="str">
        <f>IF('2.ชื่อนักเรียน'!$R22=",มส","มส",IF($DC20="","",IF(DQ$5="","",IF(DQ$5="SBMLD",SUM($BW20,$CB20,$CG20,$CL20,$CQ20,$CV20,$DA20),$BW20))))</f>
        <v/>
      </c>
      <c r="DR20" s="299" t="str">
        <f>IF('2.ชื่อนักเรียน'!$R22=",มส","มส",IF($DQ20="","",IF(DQ$5="","",IF(DQ$5="SBMLD",SUM($BX20,$CC20,$CH20,$CM20,$CR20,$CW20,$DB20),$BX20))))</f>
        <v/>
      </c>
      <c r="DS20" s="299" t="str">
        <f t="shared" si="9"/>
        <v/>
      </c>
      <c r="DT20" s="299" t="str">
        <f>IF('2.ชื่อนักเรียน'!$R22=",มส","มส",IF($DC20="","",IF(DT$5="","",IF(DT$5="SBMLD",SUM($CB20,$CG20,$CL20,$CQ20,$CV20,$DA20),$CB20))))</f>
        <v/>
      </c>
      <c r="DU20" s="299" t="str">
        <f>IF('2.ชื่อนักเรียน'!$R22=",มส","มส",IF($DT20="","",IF(DT$5="","",IF(DT$5="SBMLD",SUM($CC20,$CH20,$CM20,$CR20,$CW20,$DB20),$CC20))))</f>
        <v/>
      </c>
      <c r="DV20" s="299" t="str">
        <f t="shared" si="10"/>
        <v/>
      </c>
      <c r="DW20" s="321" t="str">
        <f>IF('2.ชื่อนักเรียน'!$R22=",มส","มส",IF($DC20="","",IF(DW$5="","",IF(DW$5="SBMLD",SUM($CG20,$CL20,$CQ20,$CV20,$DA20),$CG20))))</f>
        <v/>
      </c>
      <c r="DX20" s="321" t="str">
        <f>IF('2.ชื่อนักเรียน'!$R22=",มส","มส",IF($DW20="","",IF(DW$5="","",IF(DW$5="SBMLD",SUM($CH20,$CM20,$CR20,$CW20,$DB20),$CH20))))</f>
        <v/>
      </c>
      <c r="DY20" s="299" t="str">
        <f t="shared" si="11"/>
        <v/>
      </c>
    </row>
    <row r="21" spans="1:129" s="102" customFormat="1" ht="17.25" customHeight="1" x14ac:dyDescent="0.25">
      <c r="A21" s="278">
        <v>13</v>
      </c>
      <c r="B21" s="278" t="str">
        <f>IF('2.ชื่อนักเรียน'!E23="","",CONCATENATE('2.ชื่อนักเรียน'!E23,'2.ชื่อนักเรียน'!F23,'2.ชื่อนักเรียน'!G23,'2.ชื่อนักเรียน'!H23,'2.ชื่อนักเรียน'!I23,'2.ชื่อนักเรียน'!J23,'2.ชื่อนักเรียน'!K23,'2.ชื่อนักเรียน'!L23,'2.ชื่อนักเรียน'!M23,'2.ชื่อนักเรียน'!N23,'2.ชื่อนักเรียน'!O23,'2.ชื่อนักเรียน'!P23,'2.ชื่อนักเรียน'!Q23))</f>
        <v/>
      </c>
      <c r="C21" s="463" t="str">
        <f>IF('2.ชื่อนักเรียน'!B23="","",'2.ชื่อนักเรียน'!B23)</f>
        <v/>
      </c>
      <c r="D21" s="291" t="str">
        <f>IF('2.ชื่อนักเรียน'!C23="","",CONCATENATE(TRIM('2.ชื่อนักเรียน'!C23),"  ",'2.ชื่อนักเรียน'!D23))</f>
        <v/>
      </c>
      <c r="E21" s="292" t="str">
        <f>IF(B21="","",IF('01.ข้อมูลเบื้องต้น'!$J$2="","",'01.ข้อมูลเบื้องต้น'!$J$2))</f>
        <v/>
      </c>
      <c r="F21" s="291" t="str">
        <f>IF(B21="","",IF('01.ข้อมูลเบื้องต้น'!$K$4="","",'01.ข้อมูลเบื้องต้น'!$K$4))</f>
        <v/>
      </c>
      <c r="G21" s="292" t="str">
        <f>IF('01.ข้อมูลเบื้องต้น'!$B$8="","",IF('02.คีย์เทอม1'!$B21="","",'01.ข้อมูลเบื้องต้น'!$B$8))</f>
        <v/>
      </c>
      <c r="H21" s="291" t="str">
        <f>IF('01.ข้อมูลเบื้องต้น'!$C$8="","",IF('02.คีย์เทอม1'!$B21="","",'01.ข้อมูลเบื้องต้น'!$C$8))</f>
        <v/>
      </c>
      <c r="I21" s="292" t="str">
        <f>IF('01.ข้อมูลเบื้องต้น'!$D$8="","",IF('02.คีย์เทอม1'!$B21="","",'01.ข้อมูลเบื้องต้น'!$D$8))</f>
        <v/>
      </c>
      <c r="J21" s="286"/>
      <c r="K21" s="160"/>
      <c r="L21" s="292" t="str">
        <f>IF('01.ข้อมูลเบื้องต้น'!$B$9="","",IF('02.คีย์เทอม1'!$B21="","",'01.ข้อมูลเบื้องต้น'!$B$9))</f>
        <v/>
      </c>
      <c r="M21" s="291" t="str">
        <f>IF('01.ข้อมูลเบื้องต้น'!$C$9="","",IF('02.คีย์เทอม1'!$B21="","",'01.ข้อมูลเบื้องต้น'!$C$9))</f>
        <v/>
      </c>
      <c r="N21" s="292" t="str">
        <f>IF('01.ข้อมูลเบื้องต้น'!$D$9="","",IF('02.คีย์เทอม1'!$B21="","",'01.ข้อมูลเบื้องต้น'!$D$9))</f>
        <v/>
      </c>
      <c r="O21" s="287"/>
      <c r="P21" s="159"/>
      <c r="Q21" s="292" t="str">
        <f>IF('01.ข้อมูลเบื้องต้น'!$B$10="","",IF('02.คีย์เทอม1'!$B21="","",'01.ข้อมูลเบื้องต้น'!$B$10))</f>
        <v/>
      </c>
      <c r="R21" s="291" t="str">
        <f>IF('01.ข้อมูลเบื้องต้น'!$C$10="","",IF('02.คีย์เทอม1'!$B21="","",'01.ข้อมูลเบื้องต้น'!$C$10))</f>
        <v/>
      </c>
      <c r="S21" s="292" t="str">
        <f>IF('01.ข้อมูลเบื้องต้น'!$D$10="","",IF('02.คีย์เทอม1'!$B21="","",'01.ข้อมูลเบื้องต้น'!$D$10))</f>
        <v/>
      </c>
      <c r="T21" s="287"/>
      <c r="U21" s="159"/>
      <c r="V21" s="292" t="str">
        <f>IF('01.ข้อมูลเบื้องต้น'!$B$11="","",IF('02.คีย์เทอม1'!$B21="","",'01.ข้อมูลเบื้องต้น'!$B$11))</f>
        <v/>
      </c>
      <c r="W21" s="291" t="str">
        <f>IF('01.ข้อมูลเบื้องต้น'!$C$11="","",IF('02.คีย์เทอม1'!$B21="","",'01.ข้อมูลเบื้องต้น'!$C$11))</f>
        <v/>
      </c>
      <c r="X21" s="292" t="str">
        <f>IF('01.ข้อมูลเบื้องต้น'!$D$11="","",IF('02.คีย์เทอม1'!$B21="","",'01.ข้อมูลเบื้องต้น'!$D$11))</f>
        <v/>
      </c>
      <c r="Y21" s="286"/>
      <c r="Z21" s="160"/>
      <c r="AA21" s="292" t="str">
        <f>IF('01.ข้อมูลเบื้องต้น'!$B$12="","",IF('02.คีย์เทอม1'!$B21="","",'01.ข้อมูลเบื้องต้น'!$B$12))</f>
        <v/>
      </c>
      <c r="AB21" s="291" t="str">
        <f>IF('01.ข้อมูลเบื้องต้น'!$C$12="","",IF('02.คีย์เทอม1'!$B21="","",'01.ข้อมูลเบื้องต้น'!$C$12))</f>
        <v/>
      </c>
      <c r="AC21" s="292" t="str">
        <f>IF('01.ข้อมูลเบื้องต้น'!$D$12="","",IF('02.คีย์เทอม1'!$B21="","",'01.ข้อมูลเบื้องต้น'!$D$12))</f>
        <v/>
      </c>
      <c r="AD21" s="287"/>
      <c r="AE21" s="159"/>
      <c r="AF21" s="292" t="str">
        <f>IF('01.ข้อมูลเบื้องต้น'!$B$13="","",IF('02.คีย์เทอม1'!$B21="","",'01.ข้อมูลเบื้องต้น'!$B$13))</f>
        <v/>
      </c>
      <c r="AG21" s="291" t="str">
        <f>IF('01.ข้อมูลเบื้องต้น'!$C$13="","",IF('02.คีย์เทอม1'!$B21="","",'01.ข้อมูลเบื้องต้น'!$C$13))</f>
        <v/>
      </c>
      <c r="AH21" s="292" t="str">
        <f>IF('01.ข้อมูลเบื้องต้น'!$D$13="","",IF('02.คีย์เทอม1'!$B21="","",'01.ข้อมูลเบื้องต้น'!$D$13))</f>
        <v/>
      </c>
      <c r="AI21" s="287"/>
      <c r="AJ21" s="159"/>
      <c r="AK21" s="292" t="str">
        <f>IF('01.ข้อมูลเบื้องต้น'!$B$14="","",IF('02.คีย์เทอม1'!$B21="","",'01.ข้อมูลเบื้องต้น'!$B$14))</f>
        <v/>
      </c>
      <c r="AL21" s="291" t="str">
        <f>IF('01.ข้อมูลเบื้องต้น'!$C$14="","",IF('02.คีย์เทอม1'!$B21="","",'01.ข้อมูลเบื้องต้น'!$C$14))</f>
        <v/>
      </c>
      <c r="AM21" s="292" t="str">
        <f>IF('01.ข้อมูลเบื้องต้น'!$D$14="","",IF('02.คีย์เทอม1'!$B21="","",'01.ข้อมูลเบื้องต้น'!$D$14))</f>
        <v/>
      </c>
      <c r="AN21" s="287"/>
      <c r="AO21" s="159"/>
      <c r="AP21" s="292" t="str">
        <f>IF('01.ข้อมูลเบื้องต้น'!$B$15="","",IF('02.คีย์เทอม1'!$B21="","",'01.ข้อมูลเบื้องต้น'!$B$15))</f>
        <v/>
      </c>
      <c r="AQ21" s="291" t="str">
        <f>IF('01.ข้อมูลเบื้องต้น'!$C$15="","",IF('02.คีย์เทอม1'!$B21="","",'01.ข้อมูลเบื้องต้น'!$C$15))</f>
        <v/>
      </c>
      <c r="AR21" s="292" t="str">
        <f>IF('01.ข้อมูลเบื้องต้น'!$D$15="","",IF('02.คีย์เทอม1'!$B21="","",'01.ข้อมูลเบื้องต้น'!$D$15))</f>
        <v/>
      </c>
      <c r="AS21" s="287"/>
      <c r="AT21" s="159"/>
      <c r="AU21" s="292" t="str">
        <f>IF('01.ข้อมูลเบื้องต้น'!$B$16="","",IF('02.คีย์เทอม1'!$B21="","",'01.ข้อมูลเบื้องต้น'!$B$16))</f>
        <v/>
      </c>
      <c r="AV21" s="291" t="str">
        <f>IF('01.ข้อมูลเบื้องต้น'!$C$16="","",IF('02.คีย์เทอม1'!$B21="","",'01.ข้อมูลเบื้องต้น'!$C$16))</f>
        <v/>
      </c>
      <c r="AW21" s="292" t="str">
        <f>IF('01.ข้อมูลเบื้องต้น'!$D$16="","",IF('02.คีย์เทอม1'!$B21="","",'01.ข้อมูลเบื้องต้น'!$D$16))</f>
        <v/>
      </c>
      <c r="AX21" s="286"/>
      <c r="AY21" s="160"/>
      <c r="AZ21" s="292" t="str">
        <f>IF('01.ข้อมูลเบื้องต้น'!$B$17="","",IF('02.คีย์เทอม1'!$B21="","",'01.ข้อมูลเบื้องต้น'!$B$17))</f>
        <v/>
      </c>
      <c r="BA21" s="291" t="str">
        <f>IF('01.ข้อมูลเบื้องต้น'!$C$17="","",IF('02.คีย์เทอม1'!$B21="","",'01.ข้อมูลเบื้องต้น'!$C$17))</f>
        <v/>
      </c>
      <c r="BB21" s="292" t="str">
        <f>IF('01.ข้อมูลเบื้องต้น'!$D$17="","",IF('02.คีย์เทอม1'!$B21="","",'01.ข้อมูลเบื้องต้น'!$D$17))</f>
        <v/>
      </c>
      <c r="BC21" s="286"/>
      <c r="BD21" s="160"/>
      <c r="BE21" s="292" t="str">
        <f>IF('01.ข้อมูลเบื้องต้น'!$B$19="","",IF('02.คีย์เทอม1'!$B21="","",'01.ข้อมูลเบื้องต้น'!$B$19))</f>
        <v/>
      </c>
      <c r="BF21" s="291" t="str">
        <f>IF('01.ข้อมูลเบื้องต้น'!$C$19="","",IF('02.คีย์เทอม1'!$B21="","",'01.ข้อมูลเบื้องต้น'!$C$19))</f>
        <v/>
      </c>
      <c r="BG21" s="292" t="str">
        <f>IF('01.ข้อมูลเบื้องต้น'!$D$19="","",IF('02.คีย์เทอม1'!$B21="","",'01.ข้อมูลเบื้องต้น'!$D$19))</f>
        <v/>
      </c>
      <c r="BH21" s="287"/>
      <c r="BI21" s="160"/>
      <c r="BJ21" s="292" t="str">
        <f>IF('01.ข้อมูลเบื้องต้น'!$B$20="","",IF('02.คีย์เทอม1'!$B21="","",'01.ข้อมูลเบื้องต้น'!$B$20))</f>
        <v/>
      </c>
      <c r="BK21" s="291" t="str">
        <f>IF('01.ข้อมูลเบื้องต้น'!$C$20="","",IF('02.คีย์เทอม1'!$B21="","",'01.ข้อมูลเบื้องต้น'!$C$20))</f>
        <v/>
      </c>
      <c r="BL21" s="292" t="str">
        <f>IF('01.ข้อมูลเบื้องต้น'!$D$20="","",IF('02.คีย์เทอม1'!$B21="","",'01.ข้อมูลเบื้องต้น'!$D$20))</f>
        <v/>
      </c>
      <c r="BM21" s="286"/>
      <c r="BN21" s="159"/>
      <c r="BO21" s="292" t="str">
        <f>IF('01.ข้อมูลเบื้องต้น'!$B$21="","",IF('02.คีย์เทอม1'!$B21="","",'01.ข้อมูลเบื้องต้น'!$B$21))</f>
        <v/>
      </c>
      <c r="BP21" s="291" t="str">
        <f>IF('01.ข้อมูลเบื้องต้น'!$C$21="","",IF('02.คีย์เทอม1'!$B21="","",'01.ข้อมูลเบื้องต้น'!$C$21))</f>
        <v/>
      </c>
      <c r="BQ21" s="292" t="str">
        <f>IF('01.ข้อมูลเบื้องต้น'!$D$21="","",IF('02.คีย์เทอม1'!$B21="","",'01.ข้อมูลเบื้องต้น'!$D$21))</f>
        <v/>
      </c>
      <c r="BR21" s="286"/>
      <c r="BS21" s="160"/>
      <c r="BT21" s="292" t="str">
        <f>IF('01.ข้อมูลเบื้องต้น'!$B$22="","",IF('02.คีย์เทอม1'!$B21="","",'01.ข้อมูลเบื้องต้น'!$B$22))</f>
        <v/>
      </c>
      <c r="BU21" s="291" t="str">
        <f>IF('01.ข้อมูลเบื้องต้น'!$C$22="","",IF('02.คีย์เทอม1'!$B21="","",'01.ข้อมูลเบื้องต้น'!$C$22))</f>
        <v/>
      </c>
      <c r="BV21" s="292" t="str">
        <f>IF('01.ข้อมูลเบื้องต้น'!$D$22="","",IF('02.คีย์เทอม1'!$B21="","",'01.ข้อมูลเบื้องต้น'!$D$22))</f>
        <v/>
      </c>
      <c r="BW21" s="286"/>
      <c r="BX21" s="160"/>
      <c r="BY21" s="292" t="str">
        <f>IF('01.ข้อมูลเบื้องต้น'!$B$23="","",IF('02.คีย์เทอม1'!$B21="","",'01.ข้อมูลเบื้องต้น'!$B$23))</f>
        <v/>
      </c>
      <c r="BZ21" s="291" t="str">
        <f>IF('01.ข้อมูลเบื้องต้น'!$C$23="","",IF('02.คีย์เทอม1'!$B21="","",'01.ข้อมูลเบื้องต้น'!$C$23))</f>
        <v/>
      </c>
      <c r="CA21" s="292" t="str">
        <f>IF('01.ข้อมูลเบื้องต้น'!$D$23="","",IF('02.คีย์เทอม1'!$B21="","",'01.ข้อมูลเบื้องต้น'!$D$23))</f>
        <v/>
      </c>
      <c r="CB21" s="286"/>
      <c r="CC21" s="160"/>
      <c r="CD21" s="292" t="str">
        <f>IF('01.ข้อมูลเบื้องต้น'!$B$24="","",IF('02.คีย์เทอม1'!$B21="","",'01.ข้อมูลเบื้องต้น'!$B$24))</f>
        <v/>
      </c>
      <c r="CE21" s="291" t="str">
        <f>IF('01.ข้อมูลเบื้องต้น'!$C$24="","",IF('02.คีย์เทอม1'!$B21="","",'01.ข้อมูลเบื้องต้น'!$C$24))</f>
        <v/>
      </c>
      <c r="CF21" s="292" t="str">
        <f>IF('01.ข้อมูลเบื้องต้น'!$D$24="","",IF('02.คีย์เทอม1'!$B21="","",'01.ข้อมูลเบื้องต้น'!$D$24))</f>
        <v/>
      </c>
      <c r="CG21" s="286"/>
      <c r="CH21" s="160"/>
      <c r="CI21" s="292" t="str">
        <f>IF('01.ข้อมูลเบื้องต้น'!$B$25="","",IF('02.คีย์เทอม1'!$B21="","",'01.ข้อมูลเบื้องต้น'!$B$25))</f>
        <v/>
      </c>
      <c r="CJ21" s="291" t="str">
        <f>IF('01.ข้อมูลเบื้องต้น'!$C$25="","",IF('02.คีย์เทอม1'!$B21="","",'01.ข้อมูลเบื้องต้น'!$C$25))</f>
        <v/>
      </c>
      <c r="CK21" s="292" t="str">
        <f>IF('01.ข้อมูลเบื้องต้น'!$D$25="","",IF('02.คีย์เทอม1'!$B21="","",'01.ข้อมูลเบื้องต้น'!$D$25))</f>
        <v/>
      </c>
      <c r="CL21" s="286"/>
      <c r="CM21" s="160"/>
      <c r="CN21" s="292" t="str">
        <f>IF('01.ข้อมูลเบื้องต้น'!$B$26="","",IF('02.คีย์เทอม1'!$B21="","",'01.ข้อมูลเบื้องต้น'!$B$26))</f>
        <v/>
      </c>
      <c r="CO21" s="291" t="str">
        <f>IF('01.ข้อมูลเบื้องต้น'!$C$26="","",IF('02.คีย์เทอม1'!$B21="","",'01.ข้อมูลเบื้องต้น'!$C$26))</f>
        <v/>
      </c>
      <c r="CP21" s="292" t="str">
        <f>IF('01.ข้อมูลเบื้องต้น'!$D$26="","",IF('02.คีย์เทอม1'!$B21="","",'01.ข้อมูลเบื้องต้น'!$D$26))</f>
        <v/>
      </c>
      <c r="CQ21" s="286"/>
      <c r="CR21" s="160"/>
      <c r="CS21" s="292" t="str">
        <f>IF('01.ข้อมูลเบื้องต้น'!$B$27="","",IF('02.คีย์เทอม1'!$B21="","",'01.ข้อมูลเบื้องต้น'!$B$27))</f>
        <v/>
      </c>
      <c r="CT21" s="291" t="str">
        <f>IF('01.ข้อมูลเบื้องต้น'!$C$27="","",IF('02.คีย์เทอม1'!$B21="","",'01.ข้อมูลเบื้องต้น'!$C$27))</f>
        <v/>
      </c>
      <c r="CU21" s="292" t="str">
        <f>IF('01.ข้อมูลเบื้องต้น'!$D$27="","",IF('02.คีย์เทอม1'!$B21="","",'01.ข้อมูลเบื้องต้น'!$D$27))</f>
        <v/>
      </c>
      <c r="CV21" s="286"/>
      <c r="CW21" s="160"/>
      <c r="CX21" s="292" t="str">
        <f>IF('01.ข้อมูลเบื้องต้น'!$B$28="","",IF('02.คีย์เทอม1'!$B21="","",'01.ข้อมูลเบื้องต้น'!$B$28))</f>
        <v/>
      </c>
      <c r="CY21" s="291" t="str">
        <f>IF('01.ข้อมูลเบื้องต้น'!$C$28="","",IF('02.คีย์เทอม1'!$B21="","",'01.ข้อมูลเบื้องต้น'!$C$28))</f>
        <v/>
      </c>
      <c r="CZ21" s="292" t="str">
        <f>IF('01.ข้อมูลเบื้องต้น'!$D$28="","",IF('02.คีย์เทอม1'!$B21="","",'01.ข้อมูลเบื้องต้น'!$D$28))</f>
        <v/>
      </c>
      <c r="DA21" s="286"/>
      <c r="DB21" s="160"/>
      <c r="DC21" s="288" t="str">
        <f t="shared" si="3"/>
        <v/>
      </c>
      <c r="DD21" s="152" t="str">
        <f t="shared" si="4"/>
        <v/>
      </c>
      <c r="DE21" s="293" t="str">
        <f>IF('2.ชื่อนักเรียน'!R23="มส","มส",IF('2.ชื่อนักเรียน'!R23="ย้าย","ย้าย",IF('2.ชื่อนักเรียน'!R23="ร","ร",IF(DD21="","",RANK(DD21,$DD$9:$DD$58,0)))))</f>
        <v/>
      </c>
      <c r="DF21" s="293" t="str">
        <f t="shared" si="5"/>
        <v/>
      </c>
      <c r="DH21" s="320" t="str">
        <f>IF('2.ชื่อนักเรียน'!$R23=",มส","มส",IF($DC21="","",IF(DH$5="","",IF(DH$5="SBMLD",SUM($BH21,$BM21,$BR21,$BW21,$CB21,$CG21,$CL21,$CQ21,$CV21,$DA21),$BH21))))</f>
        <v/>
      </c>
      <c r="DI21" s="299" t="str">
        <f>IF('2.ชื่อนักเรียน'!$R23=",มส","มส",IF($DH21="","",IF(DH$5="","",IF(DH$5="SBMLD",SUM($BI21,$BN21,$BS21,$BX21,$CC21,$CH21,$CM21,$CR21,$CW21,$DB21),$BI21))))</f>
        <v/>
      </c>
      <c r="DJ21" s="299" t="str">
        <f t="shared" si="6"/>
        <v/>
      </c>
      <c r="DK21" s="321" t="str">
        <f>IF('2.ชื่อนักเรียน'!$R23=",มส","มส",IF($DC21="","",IF(DK$5="","",IF(DK$5="SBMLD",SUM($BM21,$BR21,$BW21,$CB21,$CG21,$CL21,$CQ21,$CV21,$DA21),$BM21))))</f>
        <v/>
      </c>
      <c r="DL21" s="299" t="str">
        <f>IF('2.ชื่อนักเรียน'!$R23=",มส","มส",IF($DK21="","",IF(DK$5="","",IF(DK$5="SBMLD",SUM($BN21,$BS21,$BX21,$CC21,$CH21,$CM21,$CR21,$CW21,$DB21),$BN21))))</f>
        <v/>
      </c>
      <c r="DM21" s="299" t="str">
        <f t="shared" si="7"/>
        <v/>
      </c>
      <c r="DN21" s="321" t="str">
        <f>IF('2.ชื่อนักเรียน'!$R23=",มส","มส",IF($DC21="","",IF(DN$5="","",IF(DN$5="SBMLD",SUM($BR21,$BW21,$CB21,$CG21,$CL21,$CQ21,$CV21,$DA21),$BR21))))</f>
        <v/>
      </c>
      <c r="DO21" s="299" t="str">
        <f>IF('2.ชื่อนักเรียน'!$R23=",มส","มส",IF($DN21="","",IF(DN$5="","",IF(DN$5="SBMLD",SUM($BS21,$BX21,$CC21,$CH21,$CM21,$CR21,$CW21,$DB21),$BS21))))</f>
        <v/>
      </c>
      <c r="DP21" s="299" t="str">
        <f t="shared" si="8"/>
        <v/>
      </c>
      <c r="DQ21" s="321" t="str">
        <f>IF('2.ชื่อนักเรียน'!$R23=",มส","มส",IF($DC21="","",IF(DQ$5="","",IF(DQ$5="SBMLD",SUM($BW21,$CB21,$CG21,$CL21,$CQ21,$CV21,$DA21),$BW21))))</f>
        <v/>
      </c>
      <c r="DR21" s="299" t="str">
        <f>IF('2.ชื่อนักเรียน'!$R23=",มส","มส",IF($DQ21="","",IF(DQ$5="","",IF(DQ$5="SBMLD",SUM($BX21,$CC21,$CH21,$CM21,$CR21,$CW21,$DB21),$BX21))))</f>
        <v/>
      </c>
      <c r="DS21" s="299" t="str">
        <f t="shared" si="9"/>
        <v/>
      </c>
      <c r="DT21" s="299" t="str">
        <f>IF('2.ชื่อนักเรียน'!$R23=",มส","มส",IF($DC21="","",IF(DT$5="","",IF(DT$5="SBMLD",SUM($CB21,$CG21,$CL21,$CQ21,$CV21,$DA21),$CB21))))</f>
        <v/>
      </c>
      <c r="DU21" s="299" t="str">
        <f>IF('2.ชื่อนักเรียน'!$R23=",มส","มส",IF($DT21="","",IF(DT$5="","",IF(DT$5="SBMLD",SUM($CC21,$CH21,$CM21,$CR21,$CW21,$DB21),$CC21))))</f>
        <v/>
      </c>
      <c r="DV21" s="299" t="str">
        <f t="shared" si="10"/>
        <v/>
      </c>
      <c r="DW21" s="321" t="str">
        <f>IF('2.ชื่อนักเรียน'!$R23=",มส","มส",IF($DC21="","",IF(DW$5="","",IF(DW$5="SBMLD",SUM($CG21,$CL21,$CQ21,$CV21,$DA21),$CG21))))</f>
        <v/>
      </c>
      <c r="DX21" s="321" t="str">
        <f>IF('2.ชื่อนักเรียน'!$R23=",มส","มส",IF($DW21="","",IF(DW$5="","",IF(DW$5="SBMLD",SUM($CH21,$CM21,$CR21,$CW21,$DB21),$CH21))))</f>
        <v/>
      </c>
      <c r="DY21" s="299" t="str">
        <f t="shared" si="11"/>
        <v/>
      </c>
    </row>
    <row r="22" spans="1:129" s="102" customFormat="1" ht="17.25" customHeight="1" x14ac:dyDescent="0.25">
      <c r="A22" s="278">
        <v>14</v>
      </c>
      <c r="B22" s="278" t="str">
        <f>IF('2.ชื่อนักเรียน'!E24="","",CONCATENATE('2.ชื่อนักเรียน'!E24,'2.ชื่อนักเรียน'!F24,'2.ชื่อนักเรียน'!G24,'2.ชื่อนักเรียน'!H24,'2.ชื่อนักเรียน'!I24,'2.ชื่อนักเรียน'!J24,'2.ชื่อนักเรียน'!K24,'2.ชื่อนักเรียน'!L24,'2.ชื่อนักเรียน'!M24,'2.ชื่อนักเรียน'!N24,'2.ชื่อนักเรียน'!O24,'2.ชื่อนักเรียน'!P24,'2.ชื่อนักเรียน'!Q24))</f>
        <v/>
      </c>
      <c r="C22" s="463" t="str">
        <f>IF('2.ชื่อนักเรียน'!B24="","",'2.ชื่อนักเรียน'!B24)</f>
        <v/>
      </c>
      <c r="D22" s="291" t="str">
        <f>IF('2.ชื่อนักเรียน'!C24="","",CONCATENATE(TRIM('2.ชื่อนักเรียน'!C24),"  ",'2.ชื่อนักเรียน'!D24))</f>
        <v/>
      </c>
      <c r="E22" s="292" t="str">
        <f>IF(B22="","",IF('01.ข้อมูลเบื้องต้น'!$J$2="","",'01.ข้อมูลเบื้องต้น'!$J$2))</f>
        <v/>
      </c>
      <c r="F22" s="291" t="str">
        <f>IF(B22="","",IF('01.ข้อมูลเบื้องต้น'!$K$4="","",'01.ข้อมูลเบื้องต้น'!$K$4))</f>
        <v/>
      </c>
      <c r="G22" s="292" t="str">
        <f>IF('01.ข้อมูลเบื้องต้น'!$B$8="","",IF('02.คีย์เทอม1'!$B22="","",'01.ข้อมูลเบื้องต้น'!$B$8))</f>
        <v/>
      </c>
      <c r="H22" s="291" t="str">
        <f>IF('01.ข้อมูลเบื้องต้น'!$C$8="","",IF('02.คีย์เทอม1'!$B22="","",'01.ข้อมูลเบื้องต้น'!$C$8))</f>
        <v/>
      </c>
      <c r="I22" s="292" t="str">
        <f>IF('01.ข้อมูลเบื้องต้น'!$D$8="","",IF('02.คีย์เทอม1'!$B22="","",'01.ข้อมูลเบื้องต้น'!$D$8))</f>
        <v/>
      </c>
      <c r="J22" s="286"/>
      <c r="K22" s="160"/>
      <c r="L22" s="292" t="str">
        <f>IF('01.ข้อมูลเบื้องต้น'!$B$9="","",IF('02.คีย์เทอม1'!$B22="","",'01.ข้อมูลเบื้องต้น'!$B$9))</f>
        <v/>
      </c>
      <c r="M22" s="291" t="str">
        <f>IF('01.ข้อมูลเบื้องต้น'!$C$9="","",IF('02.คีย์เทอม1'!$B22="","",'01.ข้อมูลเบื้องต้น'!$C$9))</f>
        <v/>
      </c>
      <c r="N22" s="292" t="str">
        <f>IF('01.ข้อมูลเบื้องต้น'!$D$9="","",IF('02.คีย์เทอม1'!$B22="","",'01.ข้อมูลเบื้องต้น'!$D$9))</f>
        <v/>
      </c>
      <c r="O22" s="287"/>
      <c r="P22" s="159"/>
      <c r="Q22" s="292" t="str">
        <f>IF('01.ข้อมูลเบื้องต้น'!$B$10="","",IF('02.คีย์เทอม1'!$B22="","",'01.ข้อมูลเบื้องต้น'!$B$10))</f>
        <v/>
      </c>
      <c r="R22" s="291" t="str">
        <f>IF('01.ข้อมูลเบื้องต้น'!$C$10="","",IF('02.คีย์เทอม1'!$B22="","",'01.ข้อมูลเบื้องต้น'!$C$10))</f>
        <v/>
      </c>
      <c r="S22" s="292" t="str">
        <f>IF('01.ข้อมูลเบื้องต้น'!$D$10="","",IF('02.คีย์เทอม1'!$B22="","",'01.ข้อมูลเบื้องต้น'!$D$10))</f>
        <v/>
      </c>
      <c r="T22" s="287"/>
      <c r="U22" s="159"/>
      <c r="V22" s="292" t="str">
        <f>IF('01.ข้อมูลเบื้องต้น'!$B$11="","",IF('02.คีย์เทอม1'!$B22="","",'01.ข้อมูลเบื้องต้น'!$B$11))</f>
        <v/>
      </c>
      <c r="W22" s="291" t="str">
        <f>IF('01.ข้อมูลเบื้องต้น'!$C$11="","",IF('02.คีย์เทอม1'!$B22="","",'01.ข้อมูลเบื้องต้น'!$C$11))</f>
        <v/>
      </c>
      <c r="X22" s="292" t="str">
        <f>IF('01.ข้อมูลเบื้องต้น'!$D$11="","",IF('02.คีย์เทอม1'!$B22="","",'01.ข้อมูลเบื้องต้น'!$D$11))</f>
        <v/>
      </c>
      <c r="Y22" s="286"/>
      <c r="Z22" s="160"/>
      <c r="AA22" s="292" t="str">
        <f>IF('01.ข้อมูลเบื้องต้น'!$B$12="","",IF('02.คีย์เทอม1'!$B22="","",'01.ข้อมูลเบื้องต้น'!$B$12))</f>
        <v/>
      </c>
      <c r="AB22" s="291" t="str">
        <f>IF('01.ข้อมูลเบื้องต้น'!$C$12="","",IF('02.คีย์เทอม1'!$B22="","",'01.ข้อมูลเบื้องต้น'!$C$12))</f>
        <v/>
      </c>
      <c r="AC22" s="292" t="str">
        <f>IF('01.ข้อมูลเบื้องต้น'!$D$12="","",IF('02.คีย์เทอม1'!$B22="","",'01.ข้อมูลเบื้องต้น'!$D$12))</f>
        <v/>
      </c>
      <c r="AD22" s="287"/>
      <c r="AE22" s="159"/>
      <c r="AF22" s="292" t="str">
        <f>IF('01.ข้อมูลเบื้องต้น'!$B$13="","",IF('02.คีย์เทอม1'!$B22="","",'01.ข้อมูลเบื้องต้น'!$B$13))</f>
        <v/>
      </c>
      <c r="AG22" s="291" t="str">
        <f>IF('01.ข้อมูลเบื้องต้น'!$C$13="","",IF('02.คีย์เทอม1'!$B22="","",'01.ข้อมูลเบื้องต้น'!$C$13))</f>
        <v/>
      </c>
      <c r="AH22" s="292" t="str">
        <f>IF('01.ข้อมูลเบื้องต้น'!$D$13="","",IF('02.คีย์เทอม1'!$B22="","",'01.ข้อมูลเบื้องต้น'!$D$13))</f>
        <v/>
      </c>
      <c r="AI22" s="287"/>
      <c r="AJ22" s="159"/>
      <c r="AK22" s="292" t="str">
        <f>IF('01.ข้อมูลเบื้องต้น'!$B$14="","",IF('02.คีย์เทอม1'!$B22="","",'01.ข้อมูลเบื้องต้น'!$B$14))</f>
        <v/>
      </c>
      <c r="AL22" s="291" t="str">
        <f>IF('01.ข้อมูลเบื้องต้น'!$C$14="","",IF('02.คีย์เทอม1'!$B22="","",'01.ข้อมูลเบื้องต้น'!$C$14))</f>
        <v/>
      </c>
      <c r="AM22" s="292" t="str">
        <f>IF('01.ข้อมูลเบื้องต้น'!$D$14="","",IF('02.คีย์เทอม1'!$B22="","",'01.ข้อมูลเบื้องต้น'!$D$14))</f>
        <v/>
      </c>
      <c r="AN22" s="287"/>
      <c r="AO22" s="159"/>
      <c r="AP22" s="292" t="str">
        <f>IF('01.ข้อมูลเบื้องต้น'!$B$15="","",IF('02.คีย์เทอม1'!$B22="","",'01.ข้อมูลเบื้องต้น'!$B$15))</f>
        <v/>
      </c>
      <c r="AQ22" s="291" t="str">
        <f>IF('01.ข้อมูลเบื้องต้น'!$C$15="","",IF('02.คีย์เทอม1'!$B22="","",'01.ข้อมูลเบื้องต้น'!$C$15))</f>
        <v/>
      </c>
      <c r="AR22" s="292" t="str">
        <f>IF('01.ข้อมูลเบื้องต้น'!$D$15="","",IF('02.คีย์เทอม1'!$B22="","",'01.ข้อมูลเบื้องต้น'!$D$15))</f>
        <v/>
      </c>
      <c r="AS22" s="287"/>
      <c r="AT22" s="159"/>
      <c r="AU22" s="292" t="str">
        <f>IF('01.ข้อมูลเบื้องต้น'!$B$16="","",IF('02.คีย์เทอม1'!$B22="","",'01.ข้อมูลเบื้องต้น'!$B$16))</f>
        <v/>
      </c>
      <c r="AV22" s="291" t="str">
        <f>IF('01.ข้อมูลเบื้องต้น'!$C$16="","",IF('02.คีย์เทอม1'!$B22="","",'01.ข้อมูลเบื้องต้น'!$C$16))</f>
        <v/>
      </c>
      <c r="AW22" s="292" t="str">
        <f>IF('01.ข้อมูลเบื้องต้น'!$D$16="","",IF('02.คีย์เทอม1'!$B22="","",'01.ข้อมูลเบื้องต้น'!$D$16))</f>
        <v/>
      </c>
      <c r="AX22" s="286"/>
      <c r="AY22" s="160"/>
      <c r="AZ22" s="292" t="str">
        <f>IF('01.ข้อมูลเบื้องต้น'!$B$17="","",IF('02.คีย์เทอม1'!$B22="","",'01.ข้อมูลเบื้องต้น'!$B$17))</f>
        <v/>
      </c>
      <c r="BA22" s="291" t="str">
        <f>IF('01.ข้อมูลเบื้องต้น'!$C$17="","",IF('02.คีย์เทอม1'!$B22="","",'01.ข้อมูลเบื้องต้น'!$C$17))</f>
        <v/>
      </c>
      <c r="BB22" s="292" t="str">
        <f>IF('01.ข้อมูลเบื้องต้น'!$D$17="","",IF('02.คีย์เทอม1'!$B22="","",'01.ข้อมูลเบื้องต้น'!$D$17))</f>
        <v/>
      </c>
      <c r="BC22" s="286"/>
      <c r="BD22" s="160"/>
      <c r="BE22" s="292" t="str">
        <f>IF('01.ข้อมูลเบื้องต้น'!$B$19="","",IF('02.คีย์เทอม1'!$B22="","",'01.ข้อมูลเบื้องต้น'!$B$19))</f>
        <v/>
      </c>
      <c r="BF22" s="291" t="str">
        <f>IF('01.ข้อมูลเบื้องต้น'!$C$19="","",IF('02.คีย์เทอม1'!$B22="","",'01.ข้อมูลเบื้องต้น'!$C$19))</f>
        <v/>
      </c>
      <c r="BG22" s="292" t="str">
        <f>IF('01.ข้อมูลเบื้องต้น'!$D$19="","",IF('02.คีย์เทอม1'!$B22="","",'01.ข้อมูลเบื้องต้น'!$D$19))</f>
        <v/>
      </c>
      <c r="BH22" s="287"/>
      <c r="BI22" s="160"/>
      <c r="BJ22" s="292" t="str">
        <f>IF('01.ข้อมูลเบื้องต้น'!$B$20="","",IF('02.คีย์เทอม1'!$B22="","",'01.ข้อมูลเบื้องต้น'!$B$20))</f>
        <v/>
      </c>
      <c r="BK22" s="291" t="str">
        <f>IF('01.ข้อมูลเบื้องต้น'!$C$20="","",IF('02.คีย์เทอม1'!$B22="","",'01.ข้อมูลเบื้องต้น'!$C$20))</f>
        <v/>
      </c>
      <c r="BL22" s="292" t="str">
        <f>IF('01.ข้อมูลเบื้องต้น'!$D$20="","",IF('02.คีย์เทอม1'!$B22="","",'01.ข้อมูลเบื้องต้น'!$D$20))</f>
        <v/>
      </c>
      <c r="BM22" s="287"/>
      <c r="BN22" s="159"/>
      <c r="BO22" s="292" t="str">
        <f>IF('01.ข้อมูลเบื้องต้น'!$B$21="","",IF('02.คีย์เทอม1'!$B22="","",'01.ข้อมูลเบื้องต้น'!$B$21))</f>
        <v/>
      </c>
      <c r="BP22" s="291" t="str">
        <f>IF('01.ข้อมูลเบื้องต้น'!$C$21="","",IF('02.คีย์เทอม1'!$B22="","",'01.ข้อมูลเบื้องต้น'!$C$21))</f>
        <v/>
      </c>
      <c r="BQ22" s="292" t="str">
        <f>IF('01.ข้อมูลเบื้องต้น'!$D$21="","",IF('02.คีย์เทอม1'!$B22="","",'01.ข้อมูลเบื้องต้น'!$D$21))</f>
        <v/>
      </c>
      <c r="BR22" s="286"/>
      <c r="BS22" s="160"/>
      <c r="BT22" s="292" t="str">
        <f>IF('01.ข้อมูลเบื้องต้น'!$B$22="","",IF('02.คีย์เทอม1'!$B22="","",'01.ข้อมูลเบื้องต้น'!$B$22))</f>
        <v/>
      </c>
      <c r="BU22" s="291" t="str">
        <f>IF('01.ข้อมูลเบื้องต้น'!$C$22="","",IF('02.คีย์เทอม1'!$B22="","",'01.ข้อมูลเบื้องต้น'!$C$22))</f>
        <v/>
      </c>
      <c r="BV22" s="292" t="str">
        <f>IF('01.ข้อมูลเบื้องต้น'!$D$22="","",IF('02.คีย์เทอม1'!$B22="","",'01.ข้อมูลเบื้องต้น'!$D$22))</f>
        <v/>
      </c>
      <c r="BW22" s="286"/>
      <c r="BX22" s="160"/>
      <c r="BY22" s="292" t="str">
        <f>IF('01.ข้อมูลเบื้องต้น'!$B$23="","",IF('02.คีย์เทอม1'!$B22="","",'01.ข้อมูลเบื้องต้น'!$B$23))</f>
        <v/>
      </c>
      <c r="BZ22" s="291" t="str">
        <f>IF('01.ข้อมูลเบื้องต้น'!$C$23="","",IF('02.คีย์เทอม1'!$B22="","",'01.ข้อมูลเบื้องต้น'!$C$23))</f>
        <v/>
      </c>
      <c r="CA22" s="292" t="str">
        <f>IF('01.ข้อมูลเบื้องต้น'!$D$23="","",IF('02.คีย์เทอม1'!$B22="","",'01.ข้อมูลเบื้องต้น'!$D$23))</f>
        <v/>
      </c>
      <c r="CB22" s="286"/>
      <c r="CC22" s="160"/>
      <c r="CD22" s="292" t="str">
        <f>IF('01.ข้อมูลเบื้องต้น'!$B$24="","",IF('02.คีย์เทอม1'!$B22="","",'01.ข้อมูลเบื้องต้น'!$B$24))</f>
        <v/>
      </c>
      <c r="CE22" s="291" t="str">
        <f>IF('01.ข้อมูลเบื้องต้น'!$C$24="","",IF('02.คีย์เทอม1'!$B22="","",'01.ข้อมูลเบื้องต้น'!$C$24))</f>
        <v/>
      </c>
      <c r="CF22" s="292" t="str">
        <f>IF('01.ข้อมูลเบื้องต้น'!$D$24="","",IF('02.คีย์เทอม1'!$B22="","",'01.ข้อมูลเบื้องต้น'!$D$24))</f>
        <v/>
      </c>
      <c r="CG22" s="286"/>
      <c r="CH22" s="160"/>
      <c r="CI22" s="292" t="str">
        <f>IF('01.ข้อมูลเบื้องต้น'!$B$25="","",IF('02.คีย์เทอม1'!$B22="","",'01.ข้อมูลเบื้องต้น'!$B$25))</f>
        <v/>
      </c>
      <c r="CJ22" s="291" t="str">
        <f>IF('01.ข้อมูลเบื้องต้น'!$C$25="","",IF('02.คีย์เทอม1'!$B22="","",'01.ข้อมูลเบื้องต้น'!$C$25))</f>
        <v/>
      </c>
      <c r="CK22" s="292" t="str">
        <f>IF('01.ข้อมูลเบื้องต้น'!$D$25="","",IF('02.คีย์เทอม1'!$B22="","",'01.ข้อมูลเบื้องต้น'!$D$25))</f>
        <v/>
      </c>
      <c r="CL22" s="286"/>
      <c r="CM22" s="160"/>
      <c r="CN22" s="292" t="str">
        <f>IF('01.ข้อมูลเบื้องต้น'!$B$26="","",IF('02.คีย์เทอม1'!$B22="","",'01.ข้อมูลเบื้องต้น'!$B$26))</f>
        <v/>
      </c>
      <c r="CO22" s="291" t="str">
        <f>IF('01.ข้อมูลเบื้องต้น'!$C$26="","",IF('02.คีย์เทอม1'!$B22="","",'01.ข้อมูลเบื้องต้น'!$C$26))</f>
        <v/>
      </c>
      <c r="CP22" s="292" t="str">
        <f>IF('01.ข้อมูลเบื้องต้น'!$D$26="","",IF('02.คีย์เทอม1'!$B22="","",'01.ข้อมูลเบื้องต้น'!$D$26))</f>
        <v/>
      </c>
      <c r="CQ22" s="286"/>
      <c r="CR22" s="160"/>
      <c r="CS22" s="292" t="str">
        <f>IF('01.ข้อมูลเบื้องต้น'!$B$27="","",IF('02.คีย์เทอม1'!$B22="","",'01.ข้อมูลเบื้องต้น'!$B$27))</f>
        <v/>
      </c>
      <c r="CT22" s="291" t="str">
        <f>IF('01.ข้อมูลเบื้องต้น'!$C$27="","",IF('02.คีย์เทอม1'!$B22="","",'01.ข้อมูลเบื้องต้น'!$C$27))</f>
        <v/>
      </c>
      <c r="CU22" s="292" t="str">
        <f>IF('01.ข้อมูลเบื้องต้น'!$D$27="","",IF('02.คีย์เทอม1'!$B22="","",'01.ข้อมูลเบื้องต้น'!$D$27))</f>
        <v/>
      </c>
      <c r="CV22" s="286"/>
      <c r="CW22" s="160"/>
      <c r="CX22" s="292" t="str">
        <f>IF('01.ข้อมูลเบื้องต้น'!$B$28="","",IF('02.คีย์เทอม1'!$B22="","",'01.ข้อมูลเบื้องต้น'!$B$28))</f>
        <v/>
      </c>
      <c r="CY22" s="291" t="str">
        <f>IF('01.ข้อมูลเบื้องต้น'!$C$28="","",IF('02.คีย์เทอม1'!$B22="","",'01.ข้อมูลเบื้องต้น'!$C$28))</f>
        <v/>
      </c>
      <c r="CZ22" s="292" t="str">
        <f>IF('01.ข้อมูลเบื้องต้น'!$D$28="","",IF('02.คีย์เทอม1'!$B22="","",'01.ข้อมูลเบื้องต้น'!$D$28))</f>
        <v/>
      </c>
      <c r="DA22" s="286"/>
      <c r="DB22" s="160"/>
      <c r="DC22" s="288" t="str">
        <f t="shared" si="3"/>
        <v/>
      </c>
      <c r="DD22" s="152" t="str">
        <f t="shared" si="4"/>
        <v/>
      </c>
      <c r="DE22" s="293" t="str">
        <f>IF('2.ชื่อนักเรียน'!R24="มส","มส",IF('2.ชื่อนักเรียน'!R24="ย้าย","ย้าย",IF('2.ชื่อนักเรียน'!R24="ร","ร",IF(DD22="","",RANK(DD22,$DD$9:$DD$58,0)))))</f>
        <v/>
      </c>
      <c r="DF22" s="293" t="str">
        <f t="shared" si="5"/>
        <v/>
      </c>
      <c r="DH22" s="320" t="str">
        <f>IF('2.ชื่อนักเรียน'!$R24=",มส","มส",IF($DC22="","",IF(DH$5="","",IF(DH$5="SBMLD",SUM($BH22,$BM22,$BR22,$BW22,$CB22,$CG22,$CL22,$CQ22,$CV22,$DA22),$BH22))))</f>
        <v/>
      </c>
      <c r="DI22" s="299" t="str">
        <f>IF('2.ชื่อนักเรียน'!$R24=",มส","มส",IF($DH22="","",IF(DH$5="","",IF(DH$5="SBMLD",SUM($BI22,$BN22,$BS22,$BX22,$CC22,$CH22,$CM22,$CR22,$CW22,$DB22),$BI22))))</f>
        <v/>
      </c>
      <c r="DJ22" s="299" t="str">
        <f t="shared" si="6"/>
        <v/>
      </c>
      <c r="DK22" s="321" t="str">
        <f>IF('2.ชื่อนักเรียน'!$R24=",มส","มส",IF($DC22="","",IF(DK$5="","",IF(DK$5="SBMLD",SUM($BM22,$BR22,$BW22,$CB22,$CG22,$CL22,$CQ22,$CV22,$DA22),$BM22))))</f>
        <v/>
      </c>
      <c r="DL22" s="299" t="str">
        <f>IF('2.ชื่อนักเรียน'!$R24=",มส","มส",IF($DK22="","",IF(DK$5="","",IF(DK$5="SBMLD",SUM($BN22,$BS22,$BX22,$CC22,$CH22,$CM22,$CR22,$CW22,$DB22),$BN22))))</f>
        <v/>
      </c>
      <c r="DM22" s="299" t="str">
        <f t="shared" si="7"/>
        <v/>
      </c>
      <c r="DN22" s="321" t="str">
        <f>IF('2.ชื่อนักเรียน'!$R24=",มส","มส",IF($DC22="","",IF(DN$5="","",IF(DN$5="SBMLD",SUM($BR22,$BW22,$CB22,$CG22,$CL22,$CQ22,$CV22,$DA22),$BR22))))</f>
        <v/>
      </c>
      <c r="DO22" s="299" t="str">
        <f>IF('2.ชื่อนักเรียน'!$R24=",มส","มส",IF($DN22="","",IF(DN$5="","",IF(DN$5="SBMLD",SUM($BS22,$BX22,$CC22,$CH22,$CM22,$CR22,$CW22,$DB22),$BS22))))</f>
        <v/>
      </c>
      <c r="DP22" s="299" t="str">
        <f t="shared" si="8"/>
        <v/>
      </c>
      <c r="DQ22" s="321" t="str">
        <f>IF('2.ชื่อนักเรียน'!$R24=",มส","มส",IF($DC22="","",IF(DQ$5="","",IF(DQ$5="SBMLD",SUM($BW22,$CB22,$CG22,$CL22,$CQ22,$CV22,$DA22),$BW22))))</f>
        <v/>
      </c>
      <c r="DR22" s="299" t="str">
        <f>IF('2.ชื่อนักเรียน'!$R24=",มส","มส",IF($DQ22="","",IF(DQ$5="","",IF(DQ$5="SBMLD",SUM($BX22,$CC22,$CH22,$CM22,$CR22,$CW22,$DB22),$BX22))))</f>
        <v/>
      </c>
      <c r="DS22" s="299" t="str">
        <f t="shared" si="9"/>
        <v/>
      </c>
      <c r="DT22" s="299" t="str">
        <f>IF('2.ชื่อนักเรียน'!$R24=",มส","มส",IF($DC22="","",IF(DT$5="","",IF(DT$5="SBMLD",SUM($CB22,$CG22,$CL22,$CQ22,$CV22,$DA22),$CB22))))</f>
        <v/>
      </c>
      <c r="DU22" s="299" t="str">
        <f>IF('2.ชื่อนักเรียน'!$R24=",มส","มส",IF($DT22="","",IF(DT$5="","",IF(DT$5="SBMLD",SUM($CC22,$CH22,$CM22,$CR22,$CW22,$DB22),$CC22))))</f>
        <v/>
      </c>
      <c r="DV22" s="299" t="str">
        <f t="shared" si="10"/>
        <v/>
      </c>
      <c r="DW22" s="321" t="str">
        <f>IF('2.ชื่อนักเรียน'!$R24=",มส","มส",IF($DC22="","",IF(DW$5="","",IF(DW$5="SBMLD",SUM($CG22,$CL22,$CQ22,$CV22,$DA22),$CG22))))</f>
        <v/>
      </c>
      <c r="DX22" s="321" t="str">
        <f>IF('2.ชื่อนักเรียน'!$R24=",มส","มส",IF($DW22="","",IF(DW$5="","",IF(DW$5="SBMLD",SUM($CH22,$CM22,$CR22,$CW22,$DB22),$CH22))))</f>
        <v/>
      </c>
      <c r="DY22" s="299" t="str">
        <f t="shared" si="11"/>
        <v/>
      </c>
    </row>
    <row r="23" spans="1:129" s="102" customFormat="1" ht="17.25" customHeight="1" thickBot="1" x14ac:dyDescent="0.3">
      <c r="A23" s="278">
        <v>15</v>
      </c>
      <c r="B23" s="278" t="str">
        <f>IF('2.ชื่อนักเรียน'!E25="","",CONCATENATE('2.ชื่อนักเรียน'!E25,'2.ชื่อนักเรียน'!F25,'2.ชื่อนักเรียน'!G25,'2.ชื่อนักเรียน'!H25,'2.ชื่อนักเรียน'!I25,'2.ชื่อนักเรียน'!J25,'2.ชื่อนักเรียน'!K25,'2.ชื่อนักเรียน'!L25,'2.ชื่อนักเรียน'!M25,'2.ชื่อนักเรียน'!N25,'2.ชื่อนักเรียน'!O25,'2.ชื่อนักเรียน'!P25,'2.ชื่อนักเรียน'!Q25))</f>
        <v/>
      </c>
      <c r="C23" s="463" t="str">
        <f>IF('2.ชื่อนักเรียน'!B25="","",'2.ชื่อนักเรียน'!B25)</f>
        <v/>
      </c>
      <c r="D23" s="291" t="str">
        <f>IF('2.ชื่อนักเรียน'!C25="","",CONCATENATE(TRIM('2.ชื่อนักเรียน'!C25),"  ",'2.ชื่อนักเรียน'!D25))</f>
        <v/>
      </c>
      <c r="E23" s="292" t="str">
        <f>IF(B23="","",IF('01.ข้อมูลเบื้องต้น'!$J$2="","",'01.ข้อมูลเบื้องต้น'!$J$2))</f>
        <v/>
      </c>
      <c r="F23" s="291" t="str">
        <f>IF(B23="","",IF('01.ข้อมูลเบื้องต้น'!$K$4="","",'01.ข้อมูลเบื้องต้น'!$K$4))</f>
        <v/>
      </c>
      <c r="G23" s="292" t="str">
        <f>IF('01.ข้อมูลเบื้องต้น'!$B$8="","",IF('02.คีย์เทอม1'!$B23="","",'01.ข้อมูลเบื้องต้น'!$B$8))</f>
        <v/>
      </c>
      <c r="H23" s="291" t="str">
        <f>IF('01.ข้อมูลเบื้องต้น'!$C$8="","",IF('02.คีย์เทอม1'!$B23="","",'01.ข้อมูลเบื้องต้น'!$C$8))</f>
        <v/>
      </c>
      <c r="I23" s="292" t="str">
        <f>IF('01.ข้อมูลเบื้องต้น'!$D$8="","",IF('02.คีย์เทอม1'!$B23="","",'01.ข้อมูลเบื้องต้น'!$D$8))</f>
        <v/>
      </c>
      <c r="J23" s="286"/>
      <c r="K23" s="160"/>
      <c r="L23" s="292" t="str">
        <f>IF('01.ข้อมูลเบื้องต้น'!$B$9="","",IF('02.คีย์เทอม1'!$B23="","",'01.ข้อมูลเบื้องต้น'!$B$9))</f>
        <v/>
      </c>
      <c r="M23" s="291" t="str">
        <f>IF('01.ข้อมูลเบื้องต้น'!$C$9="","",IF('02.คีย์เทอม1'!$B23="","",'01.ข้อมูลเบื้องต้น'!$C$9))</f>
        <v/>
      </c>
      <c r="N23" s="292" t="str">
        <f>IF('01.ข้อมูลเบื้องต้น'!$D$9="","",IF('02.คีย์เทอม1'!$B23="","",'01.ข้อมูลเบื้องต้น'!$D$9))</f>
        <v/>
      </c>
      <c r="O23" s="287"/>
      <c r="P23" s="159"/>
      <c r="Q23" s="292" t="str">
        <f>IF('01.ข้อมูลเบื้องต้น'!$B$10="","",IF('02.คีย์เทอม1'!$B23="","",'01.ข้อมูลเบื้องต้น'!$B$10))</f>
        <v/>
      </c>
      <c r="R23" s="291" t="str">
        <f>IF('01.ข้อมูลเบื้องต้น'!$C$10="","",IF('02.คีย์เทอม1'!$B23="","",'01.ข้อมูลเบื้องต้น'!$C$10))</f>
        <v/>
      </c>
      <c r="S23" s="292" t="str">
        <f>IF('01.ข้อมูลเบื้องต้น'!$D$10="","",IF('02.คีย์เทอม1'!$B23="","",'01.ข้อมูลเบื้องต้น'!$D$10))</f>
        <v/>
      </c>
      <c r="T23" s="287"/>
      <c r="U23" s="159"/>
      <c r="V23" s="292" t="str">
        <f>IF('01.ข้อมูลเบื้องต้น'!$B$11="","",IF('02.คีย์เทอม1'!$B23="","",'01.ข้อมูลเบื้องต้น'!$B$11))</f>
        <v/>
      </c>
      <c r="W23" s="291" t="str">
        <f>IF('01.ข้อมูลเบื้องต้น'!$C$11="","",IF('02.คีย์เทอม1'!$B23="","",'01.ข้อมูลเบื้องต้น'!$C$11))</f>
        <v/>
      </c>
      <c r="X23" s="292" t="str">
        <f>IF('01.ข้อมูลเบื้องต้น'!$D$11="","",IF('02.คีย์เทอม1'!$B23="","",'01.ข้อมูลเบื้องต้น'!$D$11))</f>
        <v/>
      </c>
      <c r="Y23" s="286"/>
      <c r="Z23" s="160"/>
      <c r="AA23" s="292" t="str">
        <f>IF('01.ข้อมูลเบื้องต้น'!$B$12="","",IF('02.คีย์เทอม1'!$B23="","",'01.ข้อมูลเบื้องต้น'!$B$12))</f>
        <v/>
      </c>
      <c r="AB23" s="291" t="str">
        <f>IF('01.ข้อมูลเบื้องต้น'!$C$12="","",IF('02.คีย์เทอม1'!$B23="","",'01.ข้อมูลเบื้องต้น'!$C$12))</f>
        <v/>
      </c>
      <c r="AC23" s="292" t="str">
        <f>IF('01.ข้อมูลเบื้องต้น'!$D$12="","",IF('02.คีย์เทอม1'!$B23="","",'01.ข้อมูลเบื้องต้น'!$D$12))</f>
        <v/>
      </c>
      <c r="AD23" s="287"/>
      <c r="AE23" s="159"/>
      <c r="AF23" s="292" t="str">
        <f>IF('01.ข้อมูลเบื้องต้น'!$B$13="","",IF('02.คีย์เทอม1'!$B23="","",'01.ข้อมูลเบื้องต้น'!$B$13))</f>
        <v/>
      </c>
      <c r="AG23" s="291" t="str">
        <f>IF('01.ข้อมูลเบื้องต้น'!$C$13="","",IF('02.คีย์เทอม1'!$B23="","",'01.ข้อมูลเบื้องต้น'!$C$13))</f>
        <v/>
      </c>
      <c r="AH23" s="292" t="str">
        <f>IF('01.ข้อมูลเบื้องต้น'!$D$13="","",IF('02.คีย์เทอม1'!$B23="","",'01.ข้อมูลเบื้องต้น'!$D$13))</f>
        <v/>
      </c>
      <c r="AI23" s="287"/>
      <c r="AJ23" s="159"/>
      <c r="AK23" s="292" t="str">
        <f>IF('01.ข้อมูลเบื้องต้น'!$B$14="","",IF('02.คีย์เทอม1'!$B23="","",'01.ข้อมูลเบื้องต้น'!$B$14))</f>
        <v/>
      </c>
      <c r="AL23" s="291" t="str">
        <f>IF('01.ข้อมูลเบื้องต้น'!$C$14="","",IF('02.คีย์เทอม1'!$B23="","",'01.ข้อมูลเบื้องต้น'!$C$14))</f>
        <v/>
      </c>
      <c r="AM23" s="292" t="str">
        <f>IF('01.ข้อมูลเบื้องต้น'!$D$14="","",IF('02.คีย์เทอม1'!$B23="","",'01.ข้อมูลเบื้องต้น'!$D$14))</f>
        <v/>
      </c>
      <c r="AN23" s="287"/>
      <c r="AO23" s="159"/>
      <c r="AP23" s="292" t="str">
        <f>IF('01.ข้อมูลเบื้องต้น'!$B$15="","",IF('02.คีย์เทอม1'!$B23="","",'01.ข้อมูลเบื้องต้น'!$B$15))</f>
        <v/>
      </c>
      <c r="AQ23" s="291" t="str">
        <f>IF('01.ข้อมูลเบื้องต้น'!$C$15="","",IF('02.คีย์เทอม1'!$B23="","",'01.ข้อมูลเบื้องต้น'!$C$15))</f>
        <v/>
      </c>
      <c r="AR23" s="292" t="str">
        <f>IF('01.ข้อมูลเบื้องต้น'!$D$15="","",IF('02.คีย์เทอม1'!$B23="","",'01.ข้อมูลเบื้องต้น'!$D$15))</f>
        <v/>
      </c>
      <c r="AS23" s="287"/>
      <c r="AT23" s="159"/>
      <c r="AU23" s="292" t="str">
        <f>IF('01.ข้อมูลเบื้องต้น'!$B$16="","",IF('02.คีย์เทอม1'!$B23="","",'01.ข้อมูลเบื้องต้น'!$B$16))</f>
        <v/>
      </c>
      <c r="AV23" s="291" t="str">
        <f>IF('01.ข้อมูลเบื้องต้น'!$C$16="","",IF('02.คีย์เทอม1'!$B23="","",'01.ข้อมูลเบื้องต้น'!$C$16))</f>
        <v/>
      </c>
      <c r="AW23" s="292" t="str">
        <f>IF('01.ข้อมูลเบื้องต้น'!$D$16="","",IF('02.คีย์เทอม1'!$B23="","",'01.ข้อมูลเบื้องต้น'!$D$16))</f>
        <v/>
      </c>
      <c r="AX23" s="286"/>
      <c r="AY23" s="160"/>
      <c r="AZ23" s="292" t="str">
        <f>IF('01.ข้อมูลเบื้องต้น'!$B$17="","",IF('02.คีย์เทอม1'!$B23="","",'01.ข้อมูลเบื้องต้น'!$B$17))</f>
        <v/>
      </c>
      <c r="BA23" s="291" t="str">
        <f>IF('01.ข้อมูลเบื้องต้น'!$C$17="","",IF('02.คีย์เทอม1'!$B23="","",'01.ข้อมูลเบื้องต้น'!$C$17))</f>
        <v/>
      </c>
      <c r="BB23" s="292" t="str">
        <f>IF('01.ข้อมูลเบื้องต้น'!$D$17="","",IF('02.คีย์เทอม1'!$B23="","",'01.ข้อมูลเบื้องต้น'!$D$17))</f>
        <v/>
      </c>
      <c r="BC23" s="286"/>
      <c r="BD23" s="160"/>
      <c r="BE23" s="292" t="str">
        <f>IF('01.ข้อมูลเบื้องต้น'!$B$19="","",IF('02.คีย์เทอม1'!$B23="","",'01.ข้อมูลเบื้องต้น'!$B$19))</f>
        <v/>
      </c>
      <c r="BF23" s="291" t="str">
        <f>IF('01.ข้อมูลเบื้องต้น'!$C$19="","",IF('02.คีย์เทอม1'!$B23="","",'01.ข้อมูลเบื้องต้น'!$C$19))</f>
        <v/>
      </c>
      <c r="BG23" s="292" t="str">
        <f>IF('01.ข้อมูลเบื้องต้น'!$D$19="","",IF('02.คีย์เทอม1'!$B23="","",'01.ข้อมูลเบื้องต้น'!$D$19))</f>
        <v/>
      </c>
      <c r="BH23" s="287"/>
      <c r="BI23" s="160"/>
      <c r="BJ23" s="292" t="str">
        <f>IF('01.ข้อมูลเบื้องต้น'!$B$20="","",IF('02.คีย์เทอม1'!$B23="","",'01.ข้อมูลเบื้องต้น'!$B$20))</f>
        <v/>
      </c>
      <c r="BK23" s="291" t="str">
        <f>IF('01.ข้อมูลเบื้องต้น'!$C$20="","",IF('02.คีย์เทอม1'!$B23="","",'01.ข้อมูลเบื้องต้น'!$C$20))</f>
        <v/>
      </c>
      <c r="BL23" s="292" t="str">
        <f>IF('01.ข้อมูลเบื้องต้น'!$D$20="","",IF('02.คีย์เทอม1'!$B23="","",'01.ข้อมูลเบื้องต้น'!$D$20))</f>
        <v/>
      </c>
      <c r="BM23" s="286"/>
      <c r="BN23" s="159"/>
      <c r="BO23" s="292" t="str">
        <f>IF('01.ข้อมูลเบื้องต้น'!$B$21="","",IF('02.คีย์เทอม1'!$B23="","",'01.ข้อมูลเบื้องต้น'!$B$21))</f>
        <v/>
      </c>
      <c r="BP23" s="291" t="str">
        <f>IF('01.ข้อมูลเบื้องต้น'!$C$21="","",IF('02.คีย์เทอม1'!$B23="","",'01.ข้อมูลเบื้องต้น'!$C$21))</f>
        <v/>
      </c>
      <c r="BQ23" s="292" t="str">
        <f>IF('01.ข้อมูลเบื้องต้น'!$D$21="","",IF('02.คีย์เทอม1'!$B23="","",'01.ข้อมูลเบื้องต้น'!$D$21))</f>
        <v/>
      </c>
      <c r="BR23" s="286"/>
      <c r="BS23" s="160"/>
      <c r="BT23" s="292" t="str">
        <f>IF('01.ข้อมูลเบื้องต้น'!$B$22="","",IF('02.คีย์เทอม1'!$B23="","",'01.ข้อมูลเบื้องต้น'!$B$22))</f>
        <v/>
      </c>
      <c r="BU23" s="291" t="str">
        <f>IF('01.ข้อมูลเบื้องต้น'!$C$22="","",IF('02.คีย์เทอม1'!$B23="","",'01.ข้อมูลเบื้องต้น'!$C$22))</f>
        <v/>
      </c>
      <c r="BV23" s="292" t="str">
        <f>IF('01.ข้อมูลเบื้องต้น'!$D$22="","",IF('02.คีย์เทอม1'!$B23="","",'01.ข้อมูลเบื้องต้น'!$D$22))</f>
        <v/>
      </c>
      <c r="BW23" s="286"/>
      <c r="BX23" s="160"/>
      <c r="BY23" s="292" t="str">
        <f>IF('01.ข้อมูลเบื้องต้น'!$B$23="","",IF('02.คีย์เทอม1'!$B23="","",'01.ข้อมูลเบื้องต้น'!$B$23))</f>
        <v/>
      </c>
      <c r="BZ23" s="291" t="str">
        <f>IF('01.ข้อมูลเบื้องต้น'!$C$23="","",IF('02.คีย์เทอม1'!$B23="","",'01.ข้อมูลเบื้องต้น'!$C$23))</f>
        <v/>
      </c>
      <c r="CA23" s="292" t="str">
        <f>IF('01.ข้อมูลเบื้องต้น'!$D$23="","",IF('02.คีย์เทอม1'!$B23="","",'01.ข้อมูลเบื้องต้น'!$D$23))</f>
        <v/>
      </c>
      <c r="CB23" s="286"/>
      <c r="CC23" s="160"/>
      <c r="CD23" s="292" t="str">
        <f>IF('01.ข้อมูลเบื้องต้น'!$B$24="","",IF('02.คีย์เทอม1'!$B23="","",'01.ข้อมูลเบื้องต้น'!$B$24))</f>
        <v/>
      </c>
      <c r="CE23" s="291" t="str">
        <f>IF('01.ข้อมูลเบื้องต้น'!$C$24="","",IF('02.คีย์เทอม1'!$B23="","",'01.ข้อมูลเบื้องต้น'!$C$24))</f>
        <v/>
      </c>
      <c r="CF23" s="292" t="str">
        <f>IF('01.ข้อมูลเบื้องต้น'!$D$24="","",IF('02.คีย์เทอม1'!$B23="","",'01.ข้อมูลเบื้องต้น'!$D$24))</f>
        <v/>
      </c>
      <c r="CG23" s="286"/>
      <c r="CH23" s="160"/>
      <c r="CI23" s="292" t="str">
        <f>IF('01.ข้อมูลเบื้องต้น'!$B$25="","",IF('02.คีย์เทอม1'!$B23="","",'01.ข้อมูลเบื้องต้น'!$B$25))</f>
        <v/>
      </c>
      <c r="CJ23" s="291" t="str">
        <f>IF('01.ข้อมูลเบื้องต้น'!$C$25="","",IF('02.คีย์เทอม1'!$B23="","",'01.ข้อมูลเบื้องต้น'!$C$25))</f>
        <v/>
      </c>
      <c r="CK23" s="292" t="str">
        <f>IF('01.ข้อมูลเบื้องต้น'!$D$25="","",IF('02.คีย์เทอม1'!$B23="","",'01.ข้อมูลเบื้องต้น'!$D$25))</f>
        <v/>
      </c>
      <c r="CL23" s="286"/>
      <c r="CM23" s="160"/>
      <c r="CN23" s="292" t="str">
        <f>IF('01.ข้อมูลเบื้องต้น'!$B$26="","",IF('02.คีย์เทอม1'!$B23="","",'01.ข้อมูลเบื้องต้น'!$B$26))</f>
        <v/>
      </c>
      <c r="CO23" s="291" t="str">
        <f>IF('01.ข้อมูลเบื้องต้น'!$C$26="","",IF('02.คีย์เทอม1'!$B23="","",'01.ข้อมูลเบื้องต้น'!$C$26))</f>
        <v/>
      </c>
      <c r="CP23" s="292" t="str">
        <f>IF('01.ข้อมูลเบื้องต้น'!$D$26="","",IF('02.คีย์เทอม1'!$B23="","",'01.ข้อมูลเบื้องต้น'!$D$26))</f>
        <v/>
      </c>
      <c r="CQ23" s="286"/>
      <c r="CR23" s="160"/>
      <c r="CS23" s="292" t="str">
        <f>IF('01.ข้อมูลเบื้องต้น'!$B$27="","",IF('02.คีย์เทอม1'!$B23="","",'01.ข้อมูลเบื้องต้น'!$B$27))</f>
        <v/>
      </c>
      <c r="CT23" s="291" t="str">
        <f>IF('01.ข้อมูลเบื้องต้น'!$C$27="","",IF('02.คีย์เทอม1'!$B23="","",'01.ข้อมูลเบื้องต้น'!$C$27))</f>
        <v/>
      </c>
      <c r="CU23" s="292" t="str">
        <f>IF('01.ข้อมูลเบื้องต้น'!$D$27="","",IF('02.คีย์เทอม1'!$B23="","",'01.ข้อมูลเบื้องต้น'!$D$27))</f>
        <v/>
      </c>
      <c r="CV23" s="286"/>
      <c r="CW23" s="160"/>
      <c r="CX23" s="292" t="str">
        <f>IF('01.ข้อมูลเบื้องต้น'!$B$28="","",IF('02.คีย์เทอม1'!$B23="","",'01.ข้อมูลเบื้องต้น'!$B$28))</f>
        <v/>
      </c>
      <c r="CY23" s="291" t="str">
        <f>IF('01.ข้อมูลเบื้องต้น'!$C$28="","",IF('02.คีย์เทอม1'!$B23="","",'01.ข้อมูลเบื้องต้น'!$C$28))</f>
        <v/>
      </c>
      <c r="CZ23" s="292" t="str">
        <f>IF('01.ข้อมูลเบื้องต้น'!$D$28="","",IF('02.คีย์เทอม1'!$B23="","",'01.ข้อมูลเบื้องต้น'!$D$28))</f>
        <v/>
      </c>
      <c r="DA23" s="286"/>
      <c r="DB23" s="160"/>
      <c r="DC23" s="288" t="str">
        <f t="shared" si="3"/>
        <v/>
      </c>
      <c r="DD23" s="152" t="str">
        <f t="shared" si="4"/>
        <v/>
      </c>
      <c r="DE23" s="293" t="str">
        <f>IF('2.ชื่อนักเรียน'!R25="มส","มส",IF('2.ชื่อนักเรียน'!R25="ย้าย","ย้าย",IF('2.ชื่อนักเรียน'!R25="ร","ร",IF(DD23="","",RANK(DD23,$DD$9:$DD$58,0)))))</f>
        <v/>
      </c>
      <c r="DF23" s="293" t="str">
        <f t="shared" si="5"/>
        <v/>
      </c>
      <c r="DH23" s="322" t="str">
        <f>IF('2.ชื่อนักเรียน'!$R25=",มส","มส",IF($DC23="","",IF(DH$5="","",IF(DH$5="SBMLD",SUM($BH23,$BM23,$BR23,$BW23,$CB23,$CG23,$CL23,$CQ23,$CV23,$DA23),$BH23))))</f>
        <v/>
      </c>
      <c r="DI23" s="300" t="str">
        <f>IF('2.ชื่อนักเรียน'!$R25=",มส","มส",IF($DH23="","",IF(DH$5="","",IF(DH$5="SBMLD",SUM($BI23,$BN23,$BS23,$BX23,$CC23,$CH23,$CM23,$CR23,$CW23,$DB23),$BI23))))</f>
        <v/>
      </c>
      <c r="DJ23" s="300" t="str">
        <f t="shared" si="6"/>
        <v/>
      </c>
      <c r="DK23" s="323" t="str">
        <f>IF('2.ชื่อนักเรียน'!$R25=",มส","มส",IF($DC23="","",IF(DK$5="","",IF(DK$5="SBMLD",SUM($BM23,$BR23,$BW23,$CB23,$CG23,$CL23,$CQ23,$CV23,$DA23),$BM23))))</f>
        <v/>
      </c>
      <c r="DL23" s="300" t="str">
        <f>IF('2.ชื่อนักเรียน'!$R25=",มส","มส",IF($DK23="","",IF(DK$5="","",IF(DK$5="SBMLD",SUM($BN23,$BS23,$BX23,$CC23,$CH23,$CM23,$CR23,$CW23,$DB23),$BN23))))</f>
        <v/>
      </c>
      <c r="DM23" s="300" t="str">
        <f t="shared" si="7"/>
        <v/>
      </c>
      <c r="DN23" s="323" t="str">
        <f>IF('2.ชื่อนักเรียน'!$R25=",มส","มส",IF($DC23="","",IF(DN$5="","",IF(DN$5="SBMLD",SUM($BR23,$BW23,$CB23,$CG23,$CL23,$CQ23,$CV23,$DA23),$BR23))))</f>
        <v/>
      </c>
      <c r="DO23" s="300" t="str">
        <f>IF('2.ชื่อนักเรียน'!$R25=",มส","มส",IF($DN23="","",IF(DN$5="","",IF(DN$5="SBMLD",SUM($BS23,$BX23,$CC23,$CH23,$CM23,$CR23,$CW23,$DB23),$BS23))))</f>
        <v/>
      </c>
      <c r="DP23" s="300" t="str">
        <f t="shared" si="8"/>
        <v/>
      </c>
      <c r="DQ23" s="323" t="str">
        <f>IF('2.ชื่อนักเรียน'!$R25=",มส","มส",IF($DC23="","",IF(DQ$5="","",IF(DQ$5="SBMLD",SUM($BW23,$CB23,$CG23,$CL23,$CQ23,$CV23,$DA23),$BW23))))</f>
        <v/>
      </c>
      <c r="DR23" s="300" t="str">
        <f>IF('2.ชื่อนักเรียน'!$R25=",มส","มส",IF($DQ23="","",IF(DQ$5="","",IF(DQ$5="SBMLD",SUM($BX23,$CC23,$CH23,$CM23,$CR23,$CW23,$DB23),$BX23))))</f>
        <v/>
      </c>
      <c r="DS23" s="300" t="str">
        <f t="shared" si="9"/>
        <v/>
      </c>
      <c r="DT23" s="300" t="str">
        <f>IF('2.ชื่อนักเรียน'!$R25=",มส","มส",IF($DC23="","",IF(DT$5="","",IF(DT$5="SBMLD",SUM($CB23,$CG23,$CL23,$CQ23,$CV23,$DA23),$CB23))))</f>
        <v/>
      </c>
      <c r="DU23" s="300" t="str">
        <f>IF('2.ชื่อนักเรียน'!$R25=",มส","มส",IF($DT23="","",IF(DT$5="","",IF(DT$5="SBMLD",SUM($CC23,$CH23,$CM23,$CR23,$CW23,$DB23),$CC23))))</f>
        <v/>
      </c>
      <c r="DV23" s="300" t="str">
        <f t="shared" si="10"/>
        <v/>
      </c>
      <c r="DW23" s="323" t="str">
        <f>IF('2.ชื่อนักเรียน'!$R25=",มส","มส",IF($DC23="","",IF(DW$5="","",IF(DW$5="SBMLD",SUM($CG23,$CL23,$CQ23,$CV23,$DA23),$CG23))))</f>
        <v/>
      </c>
      <c r="DX23" s="323" t="str">
        <f>IF('2.ชื่อนักเรียน'!$R25=",มส","มส",IF($DW23="","",IF(DW$5="","",IF(DW$5="SBMLD",SUM($CH23,$CM23,$CR23,$CW23,$DB23),$CH23))))</f>
        <v/>
      </c>
      <c r="DY23" s="300" t="str">
        <f t="shared" si="11"/>
        <v/>
      </c>
    </row>
    <row r="24" spans="1:129" s="102" customFormat="1" ht="17.25" customHeight="1" thickTop="1" x14ac:dyDescent="0.25">
      <c r="A24" s="278">
        <v>16</v>
      </c>
      <c r="B24" s="278" t="str">
        <f>IF('2.ชื่อนักเรียน'!E26="","",CONCATENATE('2.ชื่อนักเรียน'!E26,'2.ชื่อนักเรียน'!F26,'2.ชื่อนักเรียน'!G26,'2.ชื่อนักเรียน'!H26,'2.ชื่อนักเรียน'!I26,'2.ชื่อนักเรียน'!J26,'2.ชื่อนักเรียน'!K26,'2.ชื่อนักเรียน'!L26,'2.ชื่อนักเรียน'!M26,'2.ชื่อนักเรียน'!N26,'2.ชื่อนักเรียน'!O26,'2.ชื่อนักเรียน'!P26,'2.ชื่อนักเรียน'!Q26))</f>
        <v/>
      </c>
      <c r="C24" s="463" t="str">
        <f>IF('2.ชื่อนักเรียน'!B26="","",'2.ชื่อนักเรียน'!B26)</f>
        <v/>
      </c>
      <c r="D24" s="291" t="str">
        <f>IF('2.ชื่อนักเรียน'!C26="","",CONCATENATE(TRIM('2.ชื่อนักเรียน'!C26),"  ",'2.ชื่อนักเรียน'!D26))</f>
        <v/>
      </c>
      <c r="E24" s="292" t="str">
        <f>IF(B24="","",IF('01.ข้อมูลเบื้องต้น'!$J$2="","",'01.ข้อมูลเบื้องต้น'!$J$2))</f>
        <v/>
      </c>
      <c r="F24" s="291" t="str">
        <f>IF(B24="","",IF('01.ข้อมูลเบื้องต้น'!$K$4="","",'01.ข้อมูลเบื้องต้น'!$K$4))</f>
        <v/>
      </c>
      <c r="G24" s="292" t="str">
        <f>IF('01.ข้อมูลเบื้องต้น'!$B$8="","",IF('02.คีย์เทอม1'!$B24="","",'01.ข้อมูลเบื้องต้น'!$B$8))</f>
        <v/>
      </c>
      <c r="H24" s="291" t="str">
        <f>IF('01.ข้อมูลเบื้องต้น'!$C$8="","",IF('02.คีย์เทอม1'!$B24="","",'01.ข้อมูลเบื้องต้น'!$C$8))</f>
        <v/>
      </c>
      <c r="I24" s="292" t="str">
        <f>IF('01.ข้อมูลเบื้องต้น'!$D$8="","",IF('02.คีย์เทอม1'!$B24="","",'01.ข้อมูลเบื้องต้น'!$D$8))</f>
        <v/>
      </c>
      <c r="J24" s="286"/>
      <c r="K24" s="160"/>
      <c r="L24" s="292" t="str">
        <f>IF('01.ข้อมูลเบื้องต้น'!$B$9="","",IF('02.คีย์เทอม1'!$B24="","",'01.ข้อมูลเบื้องต้น'!$B$9))</f>
        <v/>
      </c>
      <c r="M24" s="291" t="str">
        <f>IF('01.ข้อมูลเบื้องต้น'!$C$9="","",IF('02.คีย์เทอม1'!$B24="","",'01.ข้อมูลเบื้องต้น'!$C$9))</f>
        <v/>
      </c>
      <c r="N24" s="292" t="str">
        <f>IF('01.ข้อมูลเบื้องต้น'!$D$9="","",IF('02.คีย์เทอม1'!$B24="","",'01.ข้อมูลเบื้องต้น'!$D$9))</f>
        <v/>
      </c>
      <c r="O24" s="286"/>
      <c r="P24" s="160"/>
      <c r="Q24" s="292" t="str">
        <f>IF('01.ข้อมูลเบื้องต้น'!$B$10="","",IF('02.คีย์เทอม1'!$B24="","",'01.ข้อมูลเบื้องต้น'!$B$10))</f>
        <v/>
      </c>
      <c r="R24" s="291" t="str">
        <f>IF('01.ข้อมูลเบื้องต้น'!$C$10="","",IF('02.คีย์เทอม1'!$B24="","",'01.ข้อมูลเบื้องต้น'!$C$10))</f>
        <v/>
      </c>
      <c r="S24" s="292" t="str">
        <f>IF('01.ข้อมูลเบื้องต้น'!$D$10="","",IF('02.คีย์เทอม1'!$B24="","",'01.ข้อมูลเบื้องต้น'!$D$10))</f>
        <v/>
      </c>
      <c r="T24" s="286"/>
      <c r="U24" s="160"/>
      <c r="V24" s="292" t="str">
        <f>IF('01.ข้อมูลเบื้องต้น'!$B$11="","",IF('02.คีย์เทอม1'!$B24="","",'01.ข้อมูลเบื้องต้น'!$B$11))</f>
        <v/>
      </c>
      <c r="W24" s="291" t="str">
        <f>IF('01.ข้อมูลเบื้องต้น'!$C$11="","",IF('02.คีย์เทอม1'!$B24="","",'01.ข้อมูลเบื้องต้น'!$C$11))</f>
        <v/>
      </c>
      <c r="X24" s="292" t="str">
        <f>IF('01.ข้อมูลเบื้องต้น'!$D$11="","",IF('02.คีย์เทอม1'!$B24="","",'01.ข้อมูลเบื้องต้น'!$D$11))</f>
        <v/>
      </c>
      <c r="Y24" s="286"/>
      <c r="Z24" s="160"/>
      <c r="AA24" s="292" t="str">
        <f>IF('01.ข้อมูลเบื้องต้น'!$B$12="","",IF('02.คีย์เทอม1'!$B24="","",'01.ข้อมูลเบื้องต้น'!$B$12))</f>
        <v/>
      </c>
      <c r="AB24" s="291" t="str">
        <f>IF('01.ข้อมูลเบื้องต้น'!$C$12="","",IF('02.คีย์เทอม1'!$B24="","",'01.ข้อมูลเบื้องต้น'!$C$12))</f>
        <v/>
      </c>
      <c r="AC24" s="292" t="str">
        <f>IF('01.ข้อมูลเบื้องต้น'!$D$12="","",IF('02.คีย์เทอม1'!$B24="","",'01.ข้อมูลเบื้องต้น'!$D$12))</f>
        <v/>
      </c>
      <c r="AD24" s="286"/>
      <c r="AE24" s="160"/>
      <c r="AF24" s="292" t="str">
        <f>IF('01.ข้อมูลเบื้องต้น'!$B$13="","",IF('02.คีย์เทอม1'!$B24="","",'01.ข้อมูลเบื้องต้น'!$B$13))</f>
        <v/>
      </c>
      <c r="AG24" s="291" t="str">
        <f>IF('01.ข้อมูลเบื้องต้น'!$C$13="","",IF('02.คีย์เทอม1'!$B24="","",'01.ข้อมูลเบื้องต้น'!$C$13))</f>
        <v/>
      </c>
      <c r="AH24" s="292" t="str">
        <f>IF('01.ข้อมูลเบื้องต้น'!$D$13="","",IF('02.คีย์เทอม1'!$B24="","",'01.ข้อมูลเบื้องต้น'!$D$13))</f>
        <v/>
      </c>
      <c r="AI24" s="286"/>
      <c r="AJ24" s="160"/>
      <c r="AK24" s="292" t="str">
        <f>IF('01.ข้อมูลเบื้องต้น'!$B$14="","",IF('02.คีย์เทอม1'!$B24="","",'01.ข้อมูลเบื้องต้น'!$B$14))</f>
        <v/>
      </c>
      <c r="AL24" s="291" t="str">
        <f>IF('01.ข้อมูลเบื้องต้น'!$C$14="","",IF('02.คีย์เทอม1'!$B24="","",'01.ข้อมูลเบื้องต้น'!$C$14))</f>
        <v/>
      </c>
      <c r="AM24" s="292" t="str">
        <f>IF('01.ข้อมูลเบื้องต้น'!$D$14="","",IF('02.คีย์เทอม1'!$B24="","",'01.ข้อมูลเบื้องต้น'!$D$14))</f>
        <v/>
      </c>
      <c r="AN24" s="286"/>
      <c r="AO24" s="160"/>
      <c r="AP24" s="292" t="str">
        <f>IF('01.ข้อมูลเบื้องต้น'!$B$15="","",IF('02.คีย์เทอม1'!$B24="","",'01.ข้อมูลเบื้องต้น'!$B$15))</f>
        <v/>
      </c>
      <c r="AQ24" s="291" t="str">
        <f>IF('01.ข้อมูลเบื้องต้น'!$C$15="","",IF('02.คีย์เทอม1'!$B24="","",'01.ข้อมูลเบื้องต้น'!$C$15))</f>
        <v/>
      </c>
      <c r="AR24" s="292" t="str">
        <f>IF('01.ข้อมูลเบื้องต้น'!$D$15="","",IF('02.คีย์เทอม1'!$B24="","",'01.ข้อมูลเบื้องต้น'!$D$15))</f>
        <v/>
      </c>
      <c r="AS24" s="286"/>
      <c r="AT24" s="160"/>
      <c r="AU24" s="292" t="str">
        <f>IF('01.ข้อมูลเบื้องต้น'!$B$16="","",IF('02.คีย์เทอม1'!$B24="","",'01.ข้อมูลเบื้องต้น'!$B$16))</f>
        <v/>
      </c>
      <c r="AV24" s="291" t="str">
        <f>IF('01.ข้อมูลเบื้องต้น'!$C$16="","",IF('02.คีย์เทอม1'!$B24="","",'01.ข้อมูลเบื้องต้น'!$C$16))</f>
        <v/>
      </c>
      <c r="AW24" s="292" t="str">
        <f>IF('01.ข้อมูลเบื้องต้น'!$D$16="","",IF('02.คีย์เทอม1'!$B24="","",'01.ข้อมูลเบื้องต้น'!$D$16))</f>
        <v/>
      </c>
      <c r="AX24" s="286"/>
      <c r="AY24" s="160"/>
      <c r="AZ24" s="292" t="str">
        <f>IF('01.ข้อมูลเบื้องต้น'!$B$17="","",IF('02.คีย์เทอม1'!$B24="","",'01.ข้อมูลเบื้องต้น'!$B$17))</f>
        <v/>
      </c>
      <c r="BA24" s="291" t="str">
        <f>IF('01.ข้อมูลเบื้องต้น'!$C$17="","",IF('02.คีย์เทอม1'!$B24="","",'01.ข้อมูลเบื้องต้น'!$C$17))</f>
        <v/>
      </c>
      <c r="BB24" s="292" t="str">
        <f>IF('01.ข้อมูลเบื้องต้น'!$D$17="","",IF('02.คีย์เทอม1'!$B24="","",'01.ข้อมูลเบื้องต้น'!$D$17))</f>
        <v/>
      </c>
      <c r="BC24" s="286"/>
      <c r="BD24" s="160"/>
      <c r="BE24" s="292" t="str">
        <f>IF('01.ข้อมูลเบื้องต้น'!$B$19="","",IF('02.คีย์เทอม1'!$B24="","",'01.ข้อมูลเบื้องต้น'!$B$19))</f>
        <v/>
      </c>
      <c r="BF24" s="291" t="str">
        <f>IF('01.ข้อมูลเบื้องต้น'!$C$19="","",IF('02.คีย์เทอม1'!$B24="","",'01.ข้อมูลเบื้องต้น'!$C$19))</f>
        <v/>
      </c>
      <c r="BG24" s="292" t="str">
        <f>IF('01.ข้อมูลเบื้องต้น'!$D$19="","",IF('02.คีย์เทอม1'!$B24="","",'01.ข้อมูลเบื้องต้น'!$D$19))</f>
        <v/>
      </c>
      <c r="BH24" s="286"/>
      <c r="BI24" s="160"/>
      <c r="BJ24" s="292" t="str">
        <f>IF('01.ข้อมูลเบื้องต้น'!$B$20="","",IF('02.คีย์เทอม1'!$B24="","",'01.ข้อมูลเบื้องต้น'!$B$20))</f>
        <v/>
      </c>
      <c r="BK24" s="291" t="str">
        <f>IF('01.ข้อมูลเบื้องต้น'!$C$20="","",IF('02.คีย์เทอม1'!$B24="","",'01.ข้อมูลเบื้องต้น'!$C$20))</f>
        <v/>
      </c>
      <c r="BL24" s="292" t="str">
        <f>IF('01.ข้อมูลเบื้องต้น'!$D$20="","",IF('02.คีย์เทอม1'!$B24="","",'01.ข้อมูลเบื้องต้น'!$D$20))</f>
        <v/>
      </c>
      <c r="BM24" s="287"/>
      <c r="BN24" s="160"/>
      <c r="BO24" s="292" t="str">
        <f>IF('01.ข้อมูลเบื้องต้น'!$B$21="","",IF('02.คีย์เทอม1'!$B24="","",'01.ข้อมูลเบื้องต้น'!$B$21))</f>
        <v/>
      </c>
      <c r="BP24" s="291" t="str">
        <f>IF('01.ข้อมูลเบื้องต้น'!$C$21="","",IF('02.คีย์เทอม1'!$B24="","",'01.ข้อมูลเบื้องต้น'!$C$21))</f>
        <v/>
      </c>
      <c r="BQ24" s="292" t="str">
        <f>IF('01.ข้อมูลเบื้องต้น'!$D$21="","",IF('02.คีย์เทอม1'!$B24="","",'01.ข้อมูลเบื้องต้น'!$D$21))</f>
        <v/>
      </c>
      <c r="BR24" s="286"/>
      <c r="BS24" s="160"/>
      <c r="BT24" s="292" t="str">
        <f>IF('01.ข้อมูลเบื้องต้น'!$B$22="","",IF('02.คีย์เทอม1'!$B24="","",'01.ข้อมูลเบื้องต้น'!$B$22))</f>
        <v/>
      </c>
      <c r="BU24" s="291" t="str">
        <f>IF('01.ข้อมูลเบื้องต้น'!$C$22="","",IF('02.คีย์เทอม1'!$B24="","",'01.ข้อมูลเบื้องต้น'!$C$22))</f>
        <v/>
      </c>
      <c r="BV24" s="292" t="str">
        <f>IF('01.ข้อมูลเบื้องต้น'!$D$22="","",IF('02.คีย์เทอม1'!$B24="","",'01.ข้อมูลเบื้องต้น'!$D$22))</f>
        <v/>
      </c>
      <c r="BW24" s="286"/>
      <c r="BX24" s="160"/>
      <c r="BY24" s="292" t="str">
        <f>IF('01.ข้อมูลเบื้องต้น'!$B$23="","",IF('02.คีย์เทอม1'!$B24="","",'01.ข้อมูลเบื้องต้น'!$B$23))</f>
        <v/>
      </c>
      <c r="BZ24" s="291" t="str">
        <f>IF('01.ข้อมูลเบื้องต้น'!$C$23="","",IF('02.คีย์เทอม1'!$B24="","",'01.ข้อมูลเบื้องต้น'!$C$23))</f>
        <v/>
      </c>
      <c r="CA24" s="292" t="str">
        <f>IF('01.ข้อมูลเบื้องต้น'!$D$23="","",IF('02.คีย์เทอม1'!$B24="","",'01.ข้อมูลเบื้องต้น'!$D$23))</f>
        <v/>
      </c>
      <c r="CB24" s="286"/>
      <c r="CC24" s="160"/>
      <c r="CD24" s="292" t="str">
        <f>IF('01.ข้อมูลเบื้องต้น'!$B$24="","",IF('02.คีย์เทอม1'!$B24="","",'01.ข้อมูลเบื้องต้น'!$B$24))</f>
        <v/>
      </c>
      <c r="CE24" s="291" t="str">
        <f>IF('01.ข้อมูลเบื้องต้น'!$C$24="","",IF('02.คีย์เทอม1'!$B24="","",'01.ข้อมูลเบื้องต้น'!$C$24))</f>
        <v/>
      </c>
      <c r="CF24" s="292" t="str">
        <f>IF('01.ข้อมูลเบื้องต้น'!$D$24="","",IF('02.คีย์เทอม1'!$B24="","",'01.ข้อมูลเบื้องต้น'!$D$24))</f>
        <v/>
      </c>
      <c r="CG24" s="286"/>
      <c r="CH24" s="160"/>
      <c r="CI24" s="292" t="str">
        <f>IF('01.ข้อมูลเบื้องต้น'!$B$25="","",IF('02.คีย์เทอม1'!$B24="","",'01.ข้อมูลเบื้องต้น'!$B$25))</f>
        <v/>
      </c>
      <c r="CJ24" s="291" t="str">
        <f>IF('01.ข้อมูลเบื้องต้น'!$C$25="","",IF('02.คีย์เทอม1'!$B24="","",'01.ข้อมูลเบื้องต้น'!$C$25))</f>
        <v/>
      </c>
      <c r="CK24" s="292" t="str">
        <f>IF('01.ข้อมูลเบื้องต้น'!$D$25="","",IF('02.คีย์เทอม1'!$B24="","",'01.ข้อมูลเบื้องต้น'!$D$25))</f>
        <v/>
      </c>
      <c r="CL24" s="286"/>
      <c r="CM24" s="160"/>
      <c r="CN24" s="292" t="str">
        <f>IF('01.ข้อมูลเบื้องต้น'!$B$26="","",IF('02.คีย์เทอม1'!$B24="","",'01.ข้อมูลเบื้องต้น'!$B$26))</f>
        <v/>
      </c>
      <c r="CO24" s="291" t="str">
        <f>IF('01.ข้อมูลเบื้องต้น'!$C$26="","",IF('02.คีย์เทอม1'!$B24="","",'01.ข้อมูลเบื้องต้น'!$C$26))</f>
        <v/>
      </c>
      <c r="CP24" s="292" t="str">
        <f>IF('01.ข้อมูลเบื้องต้น'!$D$26="","",IF('02.คีย์เทอม1'!$B24="","",'01.ข้อมูลเบื้องต้น'!$D$26))</f>
        <v/>
      </c>
      <c r="CQ24" s="286"/>
      <c r="CR24" s="160"/>
      <c r="CS24" s="292" t="str">
        <f>IF('01.ข้อมูลเบื้องต้น'!$B$27="","",IF('02.คีย์เทอม1'!$B24="","",'01.ข้อมูลเบื้องต้น'!$B$27))</f>
        <v/>
      </c>
      <c r="CT24" s="291" t="str">
        <f>IF('01.ข้อมูลเบื้องต้น'!$C$27="","",IF('02.คีย์เทอม1'!$B24="","",'01.ข้อมูลเบื้องต้น'!$C$27))</f>
        <v/>
      </c>
      <c r="CU24" s="292" t="str">
        <f>IF('01.ข้อมูลเบื้องต้น'!$D$27="","",IF('02.คีย์เทอม1'!$B24="","",'01.ข้อมูลเบื้องต้น'!$D$27))</f>
        <v/>
      </c>
      <c r="CV24" s="286"/>
      <c r="CW24" s="160"/>
      <c r="CX24" s="292" t="str">
        <f>IF('01.ข้อมูลเบื้องต้น'!$B$28="","",IF('02.คีย์เทอม1'!$B24="","",'01.ข้อมูลเบื้องต้น'!$B$28))</f>
        <v/>
      </c>
      <c r="CY24" s="291" t="str">
        <f>IF('01.ข้อมูลเบื้องต้น'!$C$28="","",IF('02.คีย์เทอม1'!$B24="","",'01.ข้อมูลเบื้องต้น'!$C$28))</f>
        <v/>
      </c>
      <c r="CZ24" s="292" t="str">
        <f>IF('01.ข้อมูลเบื้องต้น'!$D$28="","",IF('02.คีย์เทอม1'!$B24="","",'01.ข้อมูลเบื้องต้น'!$D$28))</f>
        <v/>
      </c>
      <c r="DA24" s="286"/>
      <c r="DB24" s="160"/>
      <c r="DC24" s="288" t="str">
        <f t="shared" si="3"/>
        <v/>
      </c>
      <c r="DD24" s="152" t="str">
        <f t="shared" si="4"/>
        <v/>
      </c>
      <c r="DE24" s="293" t="str">
        <f>IF('2.ชื่อนักเรียน'!R26="มส","มส",IF('2.ชื่อนักเรียน'!R26="ย้าย","ย้าย",IF('2.ชื่อนักเรียน'!R26="ร","ร",IF(DD24="","",RANK(DD24,$DD$9:$DD$58,0)))))</f>
        <v/>
      </c>
      <c r="DF24" s="293" t="str">
        <f t="shared" si="5"/>
        <v/>
      </c>
      <c r="DH24" s="324" t="str">
        <f>IF('2.ชื่อนักเรียน'!$R26=",มส","มส",IF($DC24="","",IF(DH$5="","",IF(DH$5="SBMLD",SUM($BH24,$BM24,$BR24,$BW24,$CB24,$CG24,$CL24,$CQ24,$CV24,$DA24),$BH24))))</f>
        <v/>
      </c>
      <c r="DI24" s="301" t="str">
        <f>IF('2.ชื่อนักเรียน'!$R26=",มส","มส",IF($DH24="","",IF(DH$5="","",IF(DH$5="SBMLD",SUM($BI24,$BN24,$BS24,$BX24,$CC24,$CH24,$CM24,$CR24,$CW24,$DB24),$BI24))))</f>
        <v/>
      </c>
      <c r="DJ24" s="301" t="str">
        <f t="shared" si="6"/>
        <v/>
      </c>
      <c r="DK24" s="325" t="str">
        <f>IF('2.ชื่อนักเรียน'!$R26=",มส","มส",IF($DC24="","",IF(DK$5="","",IF(DK$5="SBMLD",SUM($BM24,$BR24,$BW24,$CB24,$CG24,$CL24,$CQ24,$CV24,$DA24),$BM24))))</f>
        <v/>
      </c>
      <c r="DL24" s="301" t="str">
        <f>IF('2.ชื่อนักเรียน'!$R26=",มส","มส",IF($DK24="","",IF(DK$5="","",IF(DK$5="SBMLD",SUM($BN24,$BS24,$BX24,$CC24,$CH24,$CM24,$CR24,$CW24,$DB24),$BN24))))</f>
        <v/>
      </c>
      <c r="DM24" s="301" t="str">
        <f t="shared" si="7"/>
        <v/>
      </c>
      <c r="DN24" s="325" t="str">
        <f>IF('2.ชื่อนักเรียน'!$R26=",มส","มส",IF($DC24="","",IF(DN$5="","",IF(DN$5="SBMLD",SUM($BR24,$BW24,$CB24,$CG24,$CL24,$CQ24,$CV24,$DA24),$BR24))))</f>
        <v/>
      </c>
      <c r="DO24" s="301" t="str">
        <f>IF('2.ชื่อนักเรียน'!$R26=",มส","มส",IF($DN24="","",IF(DN$5="","",IF(DN$5="SBMLD",SUM($BS24,$BX24,$CC24,$CH24,$CM24,$CR24,$CW24,$DB24),$BS24))))</f>
        <v/>
      </c>
      <c r="DP24" s="301" t="str">
        <f t="shared" si="8"/>
        <v/>
      </c>
      <c r="DQ24" s="325" t="str">
        <f>IF('2.ชื่อนักเรียน'!$R26=",มส","มส",IF($DC24="","",IF(DQ$5="","",IF(DQ$5="SBMLD",SUM($BW24,$CB24,$CG24,$CL24,$CQ24,$CV24,$DA24),$BW24))))</f>
        <v/>
      </c>
      <c r="DR24" s="301" t="str">
        <f>IF('2.ชื่อนักเรียน'!$R26=",มส","มส",IF($DQ24="","",IF(DQ$5="","",IF(DQ$5="SBMLD",SUM($BX24,$CC24,$CH24,$CM24,$CR24,$CW24,$DB24),$BX24))))</f>
        <v/>
      </c>
      <c r="DS24" s="301" t="str">
        <f t="shared" si="9"/>
        <v/>
      </c>
      <c r="DT24" s="301" t="str">
        <f>IF('2.ชื่อนักเรียน'!$R26=",มส","มส",IF($DC24="","",IF(DT$5="","",IF(DT$5="SBMLD",SUM($CB24,$CG24,$CL24,$CQ24,$CV24,$DA24),$CB24))))</f>
        <v/>
      </c>
      <c r="DU24" s="301" t="str">
        <f>IF('2.ชื่อนักเรียน'!$R26=",มส","มส",IF($DT24="","",IF(DT$5="","",IF(DT$5="SBMLD",SUM($CC24,$CH24,$CM24,$CR24,$CW24,$DB24),$CC24))))</f>
        <v/>
      </c>
      <c r="DV24" s="301" t="str">
        <f t="shared" si="10"/>
        <v/>
      </c>
      <c r="DW24" s="325" t="str">
        <f>IF('2.ชื่อนักเรียน'!$R26=",มส","มส",IF($DC24="","",IF(DW$5="","",IF(DW$5="SBMLD",SUM($CG24,$CL24,$CQ24,$CV24,$DA24),$CG24))))</f>
        <v/>
      </c>
      <c r="DX24" s="325" t="str">
        <f>IF('2.ชื่อนักเรียน'!$R26=",มส","มส",IF($DW24="","",IF(DW$5="","",IF(DW$5="SBMLD",SUM($CH24,$CM24,$CR24,$CW24,$DB24),$CH24))))</f>
        <v/>
      </c>
      <c r="DY24" s="301" t="str">
        <f t="shared" si="11"/>
        <v/>
      </c>
    </row>
    <row r="25" spans="1:129" s="102" customFormat="1" ht="17.25" customHeight="1" x14ac:dyDescent="0.25">
      <c r="A25" s="278">
        <v>17</v>
      </c>
      <c r="B25" s="278" t="str">
        <f>IF('2.ชื่อนักเรียน'!E27="","",CONCATENATE('2.ชื่อนักเรียน'!E27,'2.ชื่อนักเรียน'!F27,'2.ชื่อนักเรียน'!G27,'2.ชื่อนักเรียน'!H27,'2.ชื่อนักเรียน'!I27,'2.ชื่อนักเรียน'!J27,'2.ชื่อนักเรียน'!K27,'2.ชื่อนักเรียน'!L27,'2.ชื่อนักเรียน'!M27,'2.ชื่อนักเรียน'!N27,'2.ชื่อนักเรียน'!O27,'2.ชื่อนักเรียน'!P27,'2.ชื่อนักเรียน'!Q27))</f>
        <v/>
      </c>
      <c r="C25" s="463" t="str">
        <f>IF('2.ชื่อนักเรียน'!B27="","",'2.ชื่อนักเรียน'!B27)</f>
        <v/>
      </c>
      <c r="D25" s="291" t="str">
        <f>IF('2.ชื่อนักเรียน'!C27="","",CONCATENATE(TRIM('2.ชื่อนักเรียน'!C27),"  ",'2.ชื่อนักเรียน'!D27))</f>
        <v/>
      </c>
      <c r="E25" s="292" t="str">
        <f>IF(B25="","",IF('01.ข้อมูลเบื้องต้น'!$J$2="","",'01.ข้อมูลเบื้องต้น'!$J$2))</f>
        <v/>
      </c>
      <c r="F25" s="291" t="str">
        <f>IF(B25="","",IF('01.ข้อมูลเบื้องต้น'!$K$4="","",'01.ข้อมูลเบื้องต้น'!$K$4))</f>
        <v/>
      </c>
      <c r="G25" s="292" t="str">
        <f>IF('01.ข้อมูลเบื้องต้น'!$B$8="","",IF('02.คีย์เทอม1'!$B25="","",'01.ข้อมูลเบื้องต้น'!$B$8))</f>
        <v/>
      </c>
      <c r="H25" s="291" t="str">
        <f>IF('01.ข้อมูลเบื้องต้น'!$C$8="","",IF('02.คีย์เทอม1'!$B25="","",'01.ข้อมูลเบื้องต้น'!$C$8))</f>
        <v/>
      </c>
      <c r="I25" s="292" t="str">
        <f>IF('01.ข้อมูลเบื้องต้น'!$D$8="","",IF('02.คีย์เทอม1'!$B25="","",'01.ข้อมูลเบื้องต้น'!$D$8))</f>
        <v/>
      </c>
      <c r="J25" s="286"/>
      <c r="K25" s="160"/>
      <c r="L25" s="292" t="str">
        <f>IF('01.ข้อมูลเบื้องต้น'!$B$9="","",IF('02.คีย์เทอม1'!$B25="","",'01.ข้อมูลเบื้องต้น'!$B$9))</f>
        <v/>
      </c>
      <c r="M25" s="291" t="str">
        <f>IF('01.ข้อมูลเบื้องต้น'!$C$9="","",IF('02.คีย์เทอม1'!$B25="","",'01.ข้อมูลเบื้องต้น'!$C$9))</f>
        <v/>
      </c>
      <c r="N25" s="292" t="str">
        <f>IF('01.ข้อมูลเบื้องต้น'!$D$9="","",IF('02.คีย์เทอม1'!$B25="","",'01.ข้อมูลเบื้องต้น'!$D$9))</f>
        <v/>
      </c>
      <c r="O25" s="287"/>
      <c r="P25" s="159"/>
      <c r="Q25" s="292" t="str">
        <f>IF('01.ข้อมูลเบื้องต้น'!$B$10="","",IF('02.คีย์เทอม1'!$B25="","",'01.ข้อมูลเบื้องต้น'!$B$10))</f>
        <v/>
      </c>
      <c r="R25" s="291" t="str">
        <f>IF('01.ข้อมูลเบื้องต้น'!$C$10="","",IF('02.คีย์เทอม1'!$B25="","",'01.ข้อมูลเบื้องต้น'!$C$10))</f>
        <v/>
      </c>
      <c r="S25" s="292" t="str">
        <f>IF('01.ข้อมูลเบื้องต้น'!$D$10="","",IF('02.คีย์เทอม1'!$B25="","",'01.ข้อมูลเบื้องต้น'!$D$10))</f>
        <v/>
      </c>
      <c r="T25" s="287"/>
      <c r="U25" s="159"/>
      <c r="V25" s="292" t="str">
        <f>IF('01.ข้อมูลเบื้องต้น'!$B$11="","",IF('02.คีย์เทอม1'!$B25="","",'01.ข้อมูลเบื้องต้น'!$B$11))</f>
        <v/>
      </c>
      <c r="W25" s="291" t="str">
        <f>IF('01.ข้อมูลเบื้องต้น'!$C$11="","",IF('02.คีย์เทอม1'!$B25="","",'01.ข้อมูลเบื้องต้น'!$C$11))</f>
        <v/>
      </c>
      <c r="X25" s="292" t="str">
        <f>IF('01.ข้อมูลเบื้องต้น'!$D$11="","",IF('02.คีย์เทอม1'!$B25="","",'01.ข้อมูลเบื้องต้น'!$D$11))</f>
        <v/>
      </c>
      <c r="Y25" s="286"/>
      <c r="Z25" s="160"/>
      <c r="AA25" s="292" t="str">
        <f>IF('01.ข้อมูลเบื้องต้น'!$B$12="","",IF('02.คีย์เทอม1'!$B25="","",'01.ข้อมูลเบื้องต้น'!$B$12))</f>
        <v/>
      </c>
      <c r="AB25" s="291" t="str">
        <f>IF('01.ข้อมูลเบื้องต้น'!$C$12="","",IF('02.คีย์เทอม1'!$B25="","",'01.ข้อมูลเบื้องต้น'!$C$12))</f>
        <v/>
      </c>
      <c r="AC25" s="292" t="str">
        <f>IF('01.ข้อมูลเบื้องต้น'!$D$12="","",IF('02.คีย์เทอม1'!$B25="","",'01.ข้อมูลเบื้องต้น'!$D$12))</f>
        <v/>
      </c>
      <c r="AD25" s="287"/>
      <c r="AE25" s="159"/>
      <c r="AF25" s="292" t="str">
        <f>IF('01.ข้อมูลเบื้องต้น'!$B$13="","",IF('02.คีย์เทอม1'!$B25="","",'01.ข้อมูลเบื้องต้น'!$B$13))</f>
        <v/>
      </c>
      <c r="AG25" s="291" t="str">
        <f>IF('01.ข้อมูลเบื้องต้น'!$C$13="","",IF('02.คีย์เทอม1'!$B25="","",'01.ข้อมูลเบื้องต้น'!$C$13))</f>
        <v/>
      </c>
      <c r="AH25" s="292" t="str">
        <f>IF('01.ข้อมูลเบื้องต้น'!$D$13="","",IF('02.คีย์เทอม1'!$B25="","",'01.ข้อมูลเบื้องต้น'!$D$13))</f>
        <v/>
      </c>
      <c r="AI25" s="287"/>
      <c r="AJ25" s="159"/>
      <c r="AK25" s="292" t="str">
        <f>IF('01.ข้อมูลเบื้องต้น'!$B$14="","",IF('02.คีย์เทอม1'!$B25="","",'01.ข้อมูลเบื้องต้น'!$B$14))</f>
        <v/>
      </c>
      <c r="AL25" s="291" t="str">
        <f>IF('01.ข้อมูลเบื้องต้น'!$C$14="","",IF('02.คีย์เทอม1'!$B25="","",'01.ข้อมูลเบื้องต้น'!$C$14))</f>
        <v/>
      </c>
      <c r="AM25" s="292" t="str">
        <f>IF('01.ข้อมูลเบื้องต้น'!$D$14="","",IF('02.คีย์เทอม1'!$B25="","",'01.ข้อมูลเบื้องต้น'!$D$14))</f>
        <v/>
      </c>
      <c r="AN25" s="287"/>
      <c r="AO25" s="159"/>
      <c r="AP25" s="292" t="str">
        <f>IF('01.ข้อมูลเบื้องต้น'!$B$15="","",IF('02.คีย์เทอม1'!$B25="","",'01.ข้อมูลเบื้องต้น'!$B$15))</f>
        <v/>
      </c>
      <c r="AQ25" s="291" t="str">
        <f>IF('01.ข้อมูลเบื้องต้น'!$C$15="","",IF('02.คีย์เทอม1'!$B25="","",'01.ข้อมูลเบื้องต้น'!$C$15))</f>
        <v/>
      </c>
      <c r="AR25" s="292" t="str">
        <f>IF('01.ข้อมูลเบื้องต้น'!$D$15="","",IF('02.คีย์เทอม1'!$B25="","",'01.ข้อมูลเบื้องต้น'!$D$15))</f>
        <v/>
      </c>
      <c r="AS25" s="287"/>
      <c r="AT25" s="159"/>
      <c r="AU25" s="292" t="str">
        <f>IF('01.ข้อมูลเบื้องต้น'!$B$16="","",IF('02.คีย์เทอม1'!$B25="","",'01.ข้อมูลเบื้องต้น'!$B$16))</f>
        <v/>
      </c>
      <c r="AV25" s="291" t="str">
        <f>IF('01.ข้อมูลเบื้องต้น'!$C$16="","",IF('02.คีย์เทอม1'!$B25="","",'01.ข้อมูลเบื้องต้น'!$C$16))</f>
        <v/>
      </c>
      <c r="AW25" s="292" t="str">
        <f>IF('01.ข้อมูลเบื้องต้น'!$D$16="","",IF('02.คีย์เทอม1'!$B25="","",'01.ข้อมูลเบื้องต้น'!$D$16))</f>
        <v/>
      </c>
      <c r="AX25" s="286"/>
      <c r="AY25" s="160"/>
      <c r="AZ25" s="292" t="str">
        <f>IF('01.ข้อมูลเบื้องต้น'!$B$17="","",IF('02.คีย์เทอม1'!$B25="","",'01.ข้อมูลเบื้องต้น'!$B$17))</f>
        <v/>
      </c>
      <c r="BA25" s="291" t="str">
        <f>IF('01.ข้อมูลเบื้องต้น'!$C$17="","",IF('02.คีย์เทอม1'!$B25="","",'01.ข้อมูลเบื้องต้น'!$C$17))</f>
        <v/>
      </c>
      <c r="BB25" s="292" t="str">
        <f>IF('01.ข้อมูลเบื้องต้น'!$D$17="","",IF('02.คีย์เทอม1'!$B25="","",'01.ข้อมูลเบื้องต้น'!$D$17))</f>
        <v/>
      </c>
      <c r="BC25" s="286"/>
      <c r="BD25" s="160"/>
      <c r="BE25" s="292" t="str">
        <f>IF('01.ข้อมูลเบื้องต้น'!$B$19="","",IF('02.คีย์เทอม1'!$B25="","",'01.ข้อมูลเบื้องต้น'!$B$19))</f>
        <v/>
      </c>
      <c r="BF25" s="291" t="str">
        <f>IF('01.ข้อมูลเบื้องต้น'!$C$19="","",IF('02.คีย์เทอม1'!$B25="","",'01.ข้อมูลเบื้องต้น'!$C$19))</f>
        <v/>
      </c>
      <c r="BG25" s="292" t="str">
        <f>IF('01.ข้อมูลเบื้องต้น'!$D$19="","",IF('02.คีย์เทอม1'!$B25="","",'01.ข้อมูลเบื้องต้น'!$D$19))</f>
        <v/>
      </c>
      <c r="BH25" s="287"/>
      <c r="BI25" s="160"/>
      <c r="BJ25" s="292" t="str">
        <f>IF('01.ข้อมูลเบื้องต้น'!$B$20="","",IF('02.คีย์เทอม1'!$B25="","",'01.ข้อมูลเบื้องต้น'!$B$20))</f>
        <v/>
      </c>
      <c r="BK25" s="291" t="str">
        <f>IF('01.ข้อมูลเบื้องต้น'!$C$20="","",IF('02.คีย์เทอม1'!$B25="","",'01.ข้อมูลเบื้องต้น'!$C$20))</f>
        <v/>
      </c>
      <c r="BL25" s="292" t="str">
        <f>IF('01.ข้อมูลเบื้องต้น'!$D$20="","",IF('02.คีย์เทอม1'!$B25="","",'01.ข้อมูลเบื้องต้น'!$D$20))</f>
        <v/>
      </c>
      <c r="BM25" s="286"/>
      <c r="BN25" s="159"/>
      <c r="BO25" s="292" t="str">
        <f>IF('01.ข้อมูลเบื้องต้น'!$B$21="","",IF('02.คีย์เทอม1'!$B25="","",'01.ข้อมูลเบื้องต้น'!$B$21))</f>
        <v/>
      </c>
      <c r="BP25" s="291" t="str">
        <f>IF('01.ข้อมูลเบื้องต้น'!$C$21="","",IF('02.คีย์เทอม1'!$B25="","",'01.ข้อมูลเบื้องต้น'!$C$21))</f>
        <v/>
      </c>
      <c r="BQ25" s="292" t="str">
        <f>IF('01.ข้อมูลเบื้องต้น'!$D$21="","",IF('02.คีย์เทอม1'!$B25="","",'01.ข้อมูลเบื้องต้น'!$D$21))</f>
        <v/>
      </c>
      <c r="BR25" s="286"/>
      <c r="BS25" s="160"/>
      <c r="BT25" s="292" t="str">
        <f>IF('01.ข้อมูลเบื้องต้น'!$B$22="","",IF('02.คีย์เทอม1'!$B25="","",'01.ข้อมูลเบื้องต้น'!$B$22))</f>
        <v/>
      </c>
      <c r="BU25" s="291" t="str">
        <f>IF('01.ข้อมูลเบื้องต้น'!$C$22="","",IF('02.คีย์เทอม1'!$B25="","",'01.ข้อมูลเบื้องต้น'!$C$22))</f>
        <v/>
      </c>
      <c r="BV25" s="292" t="str">
        <f>IF('01.ข้อมูลเบื้องต้น'!$D$22="","",IF('02.คีย์เทอม1'!$B25="","",'01.ข้อมูลเบื้องต้น'!$D$22))</f>
        <v/>
      </c>
      <c r="BW25" s="286"/>
      <c r="BX25" s="160"/>
      <c r="BY25" s="292" t="str">
        <f>IF('01.ข้อมูลเบื้องต้น'!$B$23="","",IF('02.คีย์เทอม1'!$B25="","",'01.ข้อมูลเบื้องต้น'!$B$23))</f>
        <v/>
      </c>
      <c r="BZ25" s="291" t="str">
        <f>IF('01.ข้อมูลเบื้องต้น'!$C$23="","",IF('02.คีย์เทอม1'!$B25="","",'01.ข้อมูลเบื้องต้น'!$C$23))</f>
        <v/>
      </c>
      <c r="CA25" s="292" t="str">
        <f>IF('01.ข้อมูลเบื้องต้น'!$D$23="","",IF('02.คีย์เทอม1'!$B25="","",'01.ข้อมูลเบื้องต้น'!$D$23))</f>
        <v/>
      </c>
      <c r="CB25" s="286"/>
      <c r="CC25" s="160"/>
      <c r="CD25" s="292" t="str">
        <f>IF('01.ข้อมูลเบื้องต้น'!$B$24="","",IF('02.คีย์เทอม1'!$B25="","",'01.ข้อมูลเบื้องต้น'!$B$24))</f>
        <v/>
      </c>
      <c r="CE25" s="291" t="str">
        <f>IF('01.ข้อมูลเบื้องต้น'!$C$24="","",IF('02.คีย์เทอม1'!$B25="","",'01.ข้อมูลเบื้องต้น'!$C$24))</f>
        <v/>
      </c>
      <c r="CF25" s="292" t="str">
        <f>IF('01.ข้อมูลเบื้องต้น'!$D$24="","",IF('02.คีย์เทอม1'!$B25="","",'01.ข้อมูลเบื้องต้น'!$D$24))</f>
        <v/>
      </c>
      <c r="CG25" s="286"/>
      <c r="CH25" s="160"/>
      <c r="CI25" s="292" t="str">
        <f>IF('01.ข้อมูลเบื้องต้น'!$B$25="","",IF('02.คีย์เทอม1'!$B25="","",'01.ข้อมูลเบื้องต้น'!$B$25))</f>
        <v/>
      </c>
      <c r="CJ25" s="291" t="str">
        <f>IF('01.ข้อมูลเบื้องต้น'!$C$25="","",IF('02.คีย์เทอม1'!$B25="","",'01.ข้อมูลเบื้องต้น'!$C$25))</f>
        <v/>
      </c>
      <c r="CK25" s="292" t="str">
        <f>IF('01.ข้อมูลเบื้องต้น'!$D$25="","",IF('02.คีย์เทอม1'!$B25="","",'01.ข้อมูลเบื้องต้น'!$D$25))</f>
        <v/>
      </c>
      <c r="CL25" s="286"/>
      <c r="CM25" s="160"/>
      <c r="CN25" s="292" t="str">
        <f>IF('01.ข้อมูลเบื้องต้น'!$B$26="","",IF('02.คีย์เทอม1'!$B25="","",'01.ข้อมูลเบื้องต้น'!$B$26))</f>
        <v/>
      </c>
      <c r="CO25" s="291" t="str">
        <f>IF('01.ข้อมูลเบื้องต้น'!$C$26="","",IF('02.คีย์เทอม1'!$B25="","",'01.ข้อมูลเบื้องต้น'!$C$26))</f>
        <v/>
      </c>
      <c r="CP25" s="292" t="str">
        <f>IF('01.ข้อมูลเบื้องต้น'!$D$26="","",IF('02.คีย์เทอม1'!$B25="","",'01.ข้อมูลเบื้องต้น'!$D$26))</f>
        <v/>
      </c>
      <c r="CQ25" s="286"/>
      <c r="CR25" s="160"/>
      <c r="CS25" s="292" t="str">
        <f>IF('01.ข้อมูลเบื้องต้น'!$B$27="","",IF('02.คีย์เทอม1'!$B25="","",'01.ข้อมูลเบื้องต้น'!$B$27))</f>
        <v/>
      </c>
      <c r="CT25" s="291" t="str">
        <f>IF('01.ข้อมูลเบื้องต้น'!$C$27="","",IF('02.คีย์เทอม1'!$B25="","",'01.ข้อมูลเบื้องต้น'!$C$27))</f>
        <v/>
      </c>
      <c r="CU25" s="292" t="str">
        <f>IF('01.ข้อมูลเบื้องต้น'!$D$27="","",IF('02.คีย์เทอม1'!$B25="","",'01.ข้อมูลเบื้องต้น'!$D$27))</f>
        <v/>
      </c>
      <c r="CV25" s="286"/>
      <c r="CW25" s="160"/>
      <c r="CX25" s="292" t="str">
        <f>IF('01.ข้อมูลเบื้องต้น'!$B$28="","",IF('02.คีย์เทอม1'!$B25="","",'01.ข้อมูลเบื้องต้น'!$B$28))</f>
        <v/>
      </c>
      <c r="CY25" s="291" t="str">
        <f>IF('01.ข้อมูลเบื้องต้น'!$C$28="","",IF('02.คีย์เทอม1'!$B25="","",'01.ข้อมูลเบื้องต้น'!$C$28))</f>
        <v/>
      </c>
      <c r="CZ25" s="292" t="str">
        <f>IF('01.ข้อมูลเบื้องต้น'!$D$28="","",IF('02.คีย์เทอม1'!$B25="","",'01.ข้อมูลเบื้องต้น'!$D$28))</f>
        <v/>
      </c>
      <c r="DA25" s="286"/>
      <c r="DB25" s="160"/>
      <c r="DC25" s="288" t="str">
        <f t="shared" si="3"/>
        <v/>
      </c>
      <c r="DD25" s="152" t="str">
        <f t="shared" si="4"/>
        <v/>
      </c>
      <c r="DE25" s="293" t="str">
        <f>IF('2.ชื่อนักเรียน'!R27="มส","มส",IF('2.ชื่อนักเรียน'!R27="ย้าย","ย้าย",IF('2.ชื่อนักเรียน'!R27="ร","ร",IF(DD25="","",RANK(DD25,$DD$9:$DD$58,0)))))</f>
        <v/>
      </c>
      <c r="DF25" s="293" t="str">
        <f t="shared" si="5"/>
        <v/>
      </c>
      <c r="DH25" s="320" t="str">
        <f>IF('2.ชื่อนักเรียน'!$R27=",มส","มส",IF($DC25="","",IF(DH$5="","",IF(DH$5="SBMLD",SUM($BH25,$BM25,$BR25,$BW25,$CB25,$CG25,$CL25,$CQ25,$CV25,$DA25),$BH25))))</f>
        <v/>
      </c>
      <c r="DI25" s="299" t="str">
        <f>IF('2.ชื่อนักเรียน'!$R27=",มส","มส",IF($DH25="","",IF(DH$5="","",IF(DH$5="SBMLD",SUM($BI25,$BN25,$BS25,$BX25,$CC25,$CH25,$CM25,$CR25,$CW25,$DB25),$BI25))))</f>
        <v/>
      </c>
      <c r="DJ25" s="299" t="str">
        <f t="shared" si="6"/>
        <v/>
      </c>
      <c r="DK25" s="321" t="str">
        <f>IF('2.ชื่อนักเรียน'!$R27=",มส","มส",IF($DC25="","",IF(DK$5="","",IF(DK$5="SBMLD",SUM($BM25,$BR25,$BW25,$CB25,$CG25,$CL25,$CQ25,$CV25,$DA25),$BM25))))</f>
        <v/>
      </c>
      <c r="DL25" s="299" t="str">
        <f>IF('2.ชื่อนักเรียน'!$R27=",มส","มส",IF($DK25="","",IF(DK$5="","",IF(DK$5="SBMLD",SUM($BN25,$BS25,$BX25,$CC25,$CH25,$CM25,$CR25,$CW25,$DB25),$BN25))))</f>
        <v/>
      </c>
      <c r="DM25" s="299" t="str">
        <f t="shared" si="7"/>
        <v/>
      </c>
      <c r="DN25" s="321" t="str">
        <f>IF('2.ชื่อนักเรียน'!$R27=",มส","มส",IF($DC25="","",IF(DN$5="","",IF(DN$5="SBMLD",SUM($BR25,$BW25,$CB25,$CG25,$CL25,$CQ25,$CV25,$DA25),$BR25))))</f>
        <v/>
      </c>
      <c r="DO25" s="299" t="str">
        <f>IF('2.ชื่อนักเรียน'!$R27=",มส","มส",IF($DN25="","",IF(DN$5="","",IF(DN$5="SBMLD",SUM($BS25,$BX25,$CC25,$CH25,$CM25,$CR25,$CW25,$DB25),$BS25))))</f>
        <v/>
      </c>
      <c r="DP25" s="299" t="str">
        <f t="shared" si="8"/>
        <v/>
      </c>
      <c r="DQ25" s="321" t="str">
        <f>IF('2.ชื่อนักเรียน'!$R27=",มส","มส",IF($DC25="","",IF(DQ$5="","",IF(DQ$5="SBMLD",SUM($BW25,$CB25,$CG25,$CL25,$CQ25,$CV25,$DA25),$BW25))))</f>
        <v/>
      </c>
      <c r="DR25" s="299" t="str">
        <f>IF('2.ชื่อนักเรียน'!$R27=",มส","มส",IF($DQ25="","",IF(DQ$5="","",IF(DQ$5="SBMLD",SUM($BX25,$CC25,$CH25,$CM25,$CR25,$CW25,$DB25),$BX25))))</f>
        <v/>
      </c>
      <c r="DS25" s="299" t="str">
        <f t="shared" si="9"/>
        <v/>
      </c>
      <c r="DT25" s="299" t="str">
        <f>IF('2.ชื่อนักเรียน'!$R27=",มส","มส",IF($DC25="","",IF(DT$5="","",IF(DT$5="SBMLD",SUM($CB25,$CG25,$CL25,$CQ25,$CV25,$DA25),$CB25))))</f>
        <v/>
      </c>
      <c r="DU25" s="299" t="str">
        <f>IF('2.ชื่อนักเรียน'!$R27=",มส","มส",IF($DT25="","",IF(DT$5="","",IF(DT$5="SBMLD",SUM($CC25,$CH25,$CM25,$CR25,$CW25,$DB25),$CC25))))</f>
        <v/>
      </c>
      <c r="DV25" s="299" t="str">
        <f t="shared" si="10"/>
        <v/>
      </c>
      <c r="DW25" s="321" t="str">
        <f>IF('2.ชื่อนักเรียน'!$R27=",มส","มส",IF($DC25="","",IF(DW$5="","",IF(DW$5="SBMLD",SUM($CG25,$CL25,$CQ25,$CV25,$DA25),$CG25))))</f>
        <v/>
      </c>
      <c r="DX25" s="321" t="str">
        <f>IF('2.ชื่อนักเรียน'!$R27=",มส","มส",IF($DW25="","",IF(DW$5="","",IF(DW$5="SBMLD",SUM($CH25,$CM25,$CR25,$CW25,$DB25),$CH25))))</f>
        <v/>
      </c>
      <c r="DY25" s="299" t="str">
        <f t="shared" si="11"/>
        <v/>
      </c>
    </row>
    <row r="26" spans="1:129" s="102" customFormat="1" ht="17.25" customHeight="1" x14ac:dyDescent="0.25">
      <c r="A26" s="278">
        <v>18</v>
      </c>
      <c r="B26" s="278" t="str">
        <f>IF('2.ชื่อนักเรียน'!E28="","",CONCATENATE('2.ชื่อนักเรียน'!E28,'2.ชื่อนักเรียน'!F28,'2.ชื่อนักเรียน'!G28,'2.ชื่อนักเรียน'!H28,'2.ชื่อนักเรียน'!I28,'2.ชื่อนักเรียน'!J28,'2.ชื่อนักเรียน'!K28,'2.ชื่อนักเรียน'!L28,'2.ชื่อนักเรียน'!M28,'2.ชื่อนักเรียน'!N28,'2.ชื่อนักเรียน'!O28,'2.ชื่อนักเรียน'!P28,'2.ชื่อนักเรียน'!Q28))</f>
        <v/>
      </c>
      <c r="C26" s="463" t="str">
        <f>IF('2.ชื่อนักเรียน'!B28="","",'2.ชื่อนักเรียน'!B28)</f>
        <v/>
      </c>
      <c r="D26" s="291" t="str">
        <f>IF('2.ชื่อนักเรียน'!C28="","",CONCATENATE(TRIM('2.ชื่อนักเรียน'!C28),"  ",'2.ชื่อนักเรียน'!D28))</f>
        <v/>
      </c>
      <c r="E26" s="292" t="str">
        <f>IF(B26="","",IF('01.ข้อมูลเบื้องต้น'!$J$2="","",'01.ข้อมูลเบื้องต้น'!$J$2))</f>
        <v/>
      </c>
      <c r="F26" s="291" t="str">
        <f>IF(B26="","",IF('01.ข้อมูลเบื้องต้น'!$K$4="","",'01.ข้อมูลเบื้องต้น'!$K$4))</f>
        <v/>
      </c>
      <c r="G26" s="292" t="str">
        <f>IF('01.ข้อมูลเบื้องต้น'!$B$8="","",IF('02.คีย์เทอม1'!$B26="","",'01.ข้อมูลเบื้องต้น'!$B$8))</f>
        <v/>
      </c>
      <c r="H26" s="291" t="str">
        <f>IF('01.ข้อมูลเบื้องต้น'!$C$8="","",IF('02.คีย์เทอม1'!$B26="","",'01.ข้อมูลเบื้องต้น'!$C$8))</f>
        <v/>
      </c>
      <c r="I26" s="292" t="str">
        <f>IF('01.ข้อมูลเบื้องต้น'!$D$8="","",IF('02.คีย์เทอม1'!$B26="","",'01.ข้อมูลเบื้องต้น'!$D$8))</f>
        <v/>
      </c>
      <c r="J26" s="286"/>
      <c r="K26" s="160"/>
      <c r="L26" s="292" t="str">
        <f>IF('01.ข้อมูลเบื้องต้น'!$B$9="","",IF('02.คีย์เทอม1'!$B26="","",'01.ข้อมูลเบื้องต้น'!$B$9))</f>
        <v/>
      </c>
      <c r="M26" s="291" t="str">
        <f>IF('01.ข้อมูลเบื้องต้น'!$C$9="","",IF('02.คีย์เทอม1'!$B26="","",'01.ข้อมูลเบื้องต้น'!$C$9))</f>
        <v/>
      </c>
      <c r="N26" s="292" t="str">
        <f>IF('01.ข้อมูลเบื้องต้น'!$D$9="","",IF('02.คีย์เทอม1'!$B26="","",'01.ข้อมูลเบื้องต้น'!$D$9))</f>
        <v/>
      </c>
      <c r="O26" s="287"/>
      <c r="P26" s="159"/>
      <c r="Q26" s="292" t="str">
        <f>IF('01.ข้อมูลเบื้องต้น'!$B$10="","",IF('02.คีย์เทอม1'!$B26="","",'01.ข้อมูลเบื้องต้น'!$B$10))</f>
        <v/>
      </c>
      <c r="R26" s="291" t="str">
        <f>IF('01.ข้อมูลเบื้องต้น'!$C$10="","",IF('02.คีย์เทอม1'!$B26="","",'01.ข้อมูลเบื้องต้น'!$C$10))</f>
        <v/>
      </c>
      <c r="S26" s="292" t="str">
        <f>IF('01.ข้อมูลเบื้องต้น'!$D$10="","",IF('02.คีย์เทอม1'!$B26="","",'01.ข้อมูลเบื้องต้น'!$D$10))</f>
        <v/>
      </c>
      <c r="T26" s="287"/>
      <c r="U26" s="159"/>
      <c r="V26" s="292" t="str">
        <f>IF('01.ข้อมูลเบื้องต้น'!$B$11="","",IF('02.คีย์เทอม1'!$B26="","",'01.ข้อมูลเบื้องต้น'!$B$11))</f>
        <v/>
      </c>
      <c r="W26" s="291" t="str">
        <f>IF('01.ข้อมูลเบื้องต้น'!$C$11="","",IF('02.คีย์เทอม1'!$B26="","",'01.ข้อมูลเบื้องต้น'!$C$11))</f>
        <v/>
      </c>
      <c r="X26" s="292" t="str">
        <f>IF('01.ข้อมูลเบื้องต้น'!$D$11="","",IF('02.คีย์เทอม1'!$B26="","",'01.ข้อมูลเบื้องต้น'!$D$11))</f>
        <v/>
      </c>
      <c r="Y26" s="286"/>
      <c r="Z26" s="160"/>
      <c r="AA26" s="292" t="str">
        <f>IF('01.ข้อมูลเบื้องต้น'!$B$12="","",IF('02.คีย์เทอม1'!$B26="","",'01.ข้อมูลเบื้องต้น'!$B$12))</f>
        <v/>
      </c>
      <c r="AB26" s="291" t="str">
        <f>IF('01.ข้อมูลเบื้องต้น'!$C$12="","",IF('02.คีย์เทอม1'!$B26="","",'01.ข้อมูลเบื้องต้น'!$C$12))</f>
        <v/>
      </c>
      <c r="AC26" s="292" t="str">
        <f>IF('01.ข้อมูลเบื้องต้น'!$D$12="","",IF('02.คีย์เทอม1'!$B26="","",'01.ข้อมูลเบื้องต้น'!$D$12))</f>
        <v/>
      </c>
      <c r="AD26" s="287"/>
      <c r="AE26" s="159"/>
      <c r="AF26" s="292" t="str">
        <f>IF('01.ข้อมูลเบื้องต้น'!$B$13="","",IF('02.คีย์เทอม1'!$B26="","",'01.ข้อมูลเบื้องต้น'!$B$13))</f>
        <v/>
      </c>
      <c r="AG26" s="291" t="str">
        <f>IF('01.ข้อมูลเบื้องต้น'!$C$13="","",IF('02.คีย์เทอม1'!$B26="","",'01.ข้อมูลเบื้องต้น'!$C$13))</f>
        <v/>
      </c>
      <c r="AH26" s="292" t="str">
        <f>IF('01.ข้อมูลเบื้องต้น'!$D$13="","",IF('02.คีย์เทอม1'!$B26="","",'01.ข้อมูลเบื้องต้น'!$D$13))</f>
        <v/>
      </c>
      <c r="AI26" s="287"/>
      <c r="AJ26" s="159"/>
      <c r="AK26" s="292" t="str">
        <f>IF('01.ข้อมูลเบื้องต้น'!$B$14="","",IF('02.คีย์เทอม1'!$B26="","",'01.ข้อมูลเบื้องต้น'!$B$14))</f>
        <v/>
      </c>
      <c r="AL26" s="291" t="str">
        <f>IF('01.ข้อมูลเบื้องต้น'!$C$14="","",IF('02.คีย์เทอม1'!$B26="","",'01.ข้อมูลเบื้องต้น'!$C$14))</f>
        <v/>
      </c>
      <c r="AM26" s="292" t="str">
        <f>IF('01.ข้อมูลเบื้องต้น'!$D$14="","",IF('02.คีย์เทอม1'!$B26="","",'01.ข้อมูลเบื้องต้น'!$D$14))</f>
        <v/>
      </c>
      <c r="AN26" s="287"/>
      <c r="AO26" s="159"/>
      <c r="AP26" s="292" t="str">
        <f>IF('01.ข้อมูลเบื้องต้น'!$B$15="","",IF('02.คีย์เทอม1'!$B26="","",'01.ข้อมูลเบื้องต้น'!$B$15))</f>
        <v/>
      </c>
      <c r="AQ26" s="291" t="str">
        <f>IF('01.ข้อมูลเบื้องต้น'!$C$15="","",IF('02.คีย์เทอม1'!$B26="","",'01.ข้อมูลเบื้องต้น'!$C$15))</f>
        <v/>
      </c>
      <c r="AR26" s="292" t="str">
        <f>IF('01.ข้อมูลเบื้องต้น'!$D$15="","",IF('02.คีย์เทอม1'!$B26="","",'01.ข้อมูลเบื้องต้น'!$D$15))</f>
        <v/>
      </c>
      <c r="AS26" s="287"/>
      <c r="AT26" s="159"/>
      <c r="AU26" s="292" t="str">
        <f>IF('01.ข้อมูลเบื้องต้น'!$B$16="","",IF('02.คีย์เทอม1'!$B26="","",'01.ข้อมูลเบื้องต้น'!$B$16))</f>
        <v/>
      </c>
      <c r="AV26" s="291" t="str">
        <f>IF('01.ข้อมูลเบื้องต้น'!$C$16="","",IF('02.คีย์เทอม1'!$B26="","",'01.ข้อมูลเบื้องต้น'!$C$16))</f>
        <v/>
      </c>
      <c r="AW26" s="292" t="str">
        <f>IF('01.ข้อมูลเบื้องต้น'!$D$16="","",IF('02.คีย์เทอม1'!$B26="","",'01.ข้อมูลเบื้องต้น'!$D$16))</f>
        <v/>
      </c>
      <c r="AX26" s="286"/>
      <c r="AY26" s="160"/>
      <c r="AZ26" s="292" t="str">
        <f>IF('01.ข้อมูลเบื้องต้น'!$B$17="","",IF('02.คีย์เทอม1'!$B26="","",'01.ข้อมูลเบื้องต้น'!$B$17))</f>
        <v/>
      </c>
      <c r="BA26" s="291" t="str">
        <f>IF('01.ข้อมูลเบื้องต้น'!$C$17="","",IF('02.คีย์เทอม1'!$B26="","",'01.ข้อมูลเบื้องต้น'!$C$17))</f>
        <v/>
      </c>
      <c r="BB26" s="292" t="str">
        <f>IF('01.ข้อมูลเบื้องต้น'!$D$17="","",IF('02.คีย์เทอม1'!$B26="","",'01.ข้อมูลเบื้องต้น'!$D$17))</f>
        <v/>
      </c>
      <c r="BC26" s="286"/>
      <c r="BD26" s="160"/>
      <c r="BE26" s="292" t="str">
        <f>IF('01.ข้อมูลเบื้องต้น'!$B$19="","",IF('02.คีย์เทอม1'!$B26="","",'01.ข้อมูลเบื้องต้น'!$B$19))</f>
        <v/>
      </c>
      <c r="BF26" s="291" t="str">
        <f>IF('01.ข้อมูลเบื้องต้น'!$C$19="","",IF('02.คีย์เทอม1'!$B26="","",'01.ข้อมูลเบื้องต้น'!$C$19))</f>
        <v/>
      </c>
      <c r="BG26" s="292" t="str">
        <f>IF('01.ข้อมูลเบื้องต้น'!$D$19="","",IF('02.คีย์เทอม1'!$B26="","",'01.ข้อมูลเบื้องต้น'!$D$19))</f>
        <v/>
      </c>
      <c r="BH26" s="287"/>
      <c r="BI26" s="160"/>
      <c r="BJ26" s="292" t="str">
        <f>IF('01.ข้อมูลเบื้องต้น'!$B$20="","",IF('02.คีย์เทอม1'!$B26="","",'01.ข้อมูลเบื้องต้น'!$B$20))</f>
        <v/>
      </c>
      <c r="BK26" s="291" t="str">
        <f>IF('01.ข้อมูลเบื้องต้น'!$C$20="","",IF('02.คีย์เทอม1'!$B26="","",'01.ข้อมูลเบื้องต้น'!$C$20))</f>
        <v/>
      </c>
      <c r="BL26" s="292" t="str">
        <f>IF('01.ข้อมูลเบื้องต้น'!$D$20="","",IF('02.คีย์เทอม1'!$B26="","",'01.ข้อมูลเบื้องต้น'!$D$20))</f>
        <v/>
      </c>
      <c r="BM26" s="287"/>
      <c r="BN26" s="159"/>
      <c r="BO26" s="292" t="str">
        <f>IF('01.ข้อมูลเบื้องต้น'!$B$21="","",IF('02.คีย์เทอม1'!$B26="","",'01.ข้อมูลเบื้องต้น'!$B$21))</f>
        <v/>
      </c>
      <c r="BP26" s="291" t="str">
        <f>IF('01.ข้อมูลเบื้องต้น'!$C$21="","",IF('02.คีย์เทอม1'!$B26="","",'01.ข้อมูลเบื้องต้น'!$C$21))</f>
        <v/>
      </c>
      <c r="BQ26" s="292" t="str">
        <f>IF('01.ข้อมูลเบื้องต้น'!$D$21="","",IF('02.คีย์เทอม1'!$B26="","",'01.ข้อมูลเบื้องต้น'!$D$21))</f>
        <v/>
      </c>
      <c r="BR26" s="286"/>
      <c r="BS26" s="160"/>
      <c r="BT26" s="292" t="str">
        <f>IF('01.ข้อมูลเบื้องต้น'!$B$22="","",IF('02.คีย์เทอม1'!$B26="","",'01.ข้อมูลเบื้องต้น'!$B$22))</f>
        <v/>
      </c>
      <c r="BU26" s="291" t="str">
        <f>IF('01.ข้อมูลเบื้องต้น'!$C$22="","",IF('02.คีย์เทอม1'!$B26="","",'01.ข้อมูลเบื้องต้น'!$C$22))</f>
        <v/>
      </c>
      <c r="BV26" s="292" t="str">
        <f>IF('01.ข้อมูลเบื้องต้น'!$D$22="","",IF('02.คีย์เทอม1'!$B26="","",'01.ข้อมูลเบื้องต้น'!$D$22))</f>
        <v/>
      </c>
      <c r="BW26" s="286"/>
      <c r="BX26" s="160"/>
      <c r="BY26" s="292" t="str">
        <f>IF('01.ข้อมูลเบื้องต้น'!$B$23="","",IF('02.คีย์เทอม1'!$B26="","",'01.ข้อมูลเบื้องต้น'!$B$23))</f>
        <v/>
      </c>
      <c r="BZ26" s="291" t="str">
        <f>IF('01.ข้อมูลเบื้องต้น'!$C$23="","",IF('02.คีย์เทอม1'!$B26="","",'01.ข้อมูลเบื้องต้น'!$C$23))</f>
        <v/>
      </c>
      <c r="CA26" s="292" t="str">
        <f>IF('01.ข้อมูลเบื้องต้น'!$D$23="","",IF('02.คีย์เทอม1'!$B26="","",'01.ข้อมูลเบื้องต้น'!$D$23))</f>
        <v/>
      </c>
      <c r="CB26" s="286"/>
      <c r="CC26" s="160"/>
      <c r="CD26" s="292" t="str">
        <f>IF('01.ข้อมูลเบื้องต้น'!$B$24="","",IF('02.คีย์เทอม1'!$B26="","",'01.ข้อมูลเบื้องต้น'!$B$24))</f>
        <v/>
      </c>
      <c r="CE26" s="291" t="str">
        <f>IF('01.ข้อมูลเบื้องต้น'!$C$24="","",IF('02.คีย์เทอม1'!$B26="","",'01.ข้อมูลเบื้องต้น'!$C$24))</f>
        <v/>
      </c>
      <c r="CF26" s="292" t="str">
        <f>IF('01.ข้อมูลเบื้องต้น'!$D$24="","",IF('02.คีย์เทอม1'!$B26="","",'01.ข้อมูลเบื้องต้น'!$D$24))</f>
        <v/>
      </c>
      <c r="CG26" s="286"/>
      <c r="CH26" s="160"/>
      <c r="CI26" s="292" t="str">
        <f>IF('01.ข้อมูลเบื้องต้น'!$B$25="","",IF('02.คีย์เทอม1'!$B26="","",'01.ข้อมูลเบื้องต้น'!$B$25))</f>
        <v/>
      </c>
      <c r="CJ26" s="291" t="str">
        <f>IF('01.ข้อมูลเบื้องต้น'!$C$25="","",IF('02.คีย์เทอม1'!$B26="","",'01.ข้อมูลเบื้องต้น'!$C$25))</f>
        <v/>
      </c>
      <c r="CK26" s="292" t="str">
        <f>IF('01.ข้อมูลเบื้องต้น'!$D$25="","",IF('02.คีย์เทอม1'!$B26="","",'01.ข้อมูลเบื้องต้น'!$D$25))</f>
        <v/>
      </c>
      <c r="CL26" s="286"/>
      <c r="CM26" s="160"/>
      <c r="CN26" s="292" t="str">
        <f>IF('01.ข้อมูลเบื้องต้น'!$B$26="","",IF('02.คีย์เทอม1'!$B26="","",'01.ข้อมูลเบื้องต้น'!$B$26))</f>
        <v/>
      </c>
      <c r="CO26" s="291" t="str">
        <f>IF('01.ข้อมูลเบื้องต้น'!$C$26="","",IF('02.คีย์เทอม1'!$B26="","",'01.ข้อมูลเบื้องต้น'!$C$26))</f>
        <v/>
      </c>
      <c r="CP26" s="292" t="str">
        <f>IF('01.ข้อมูลเบื้องต้น'!$D$26="","",IF('02.คีย์เทอม1'!$B26="","",'01.ข้อมูลเบื้องต้น'!$D$26))</f>
        <v/>
      </c>
      <c r="CQ26" s="286"/>
      <c r="CR26" s="160"/>
      <c r="CS26" s="292" t="str">
        <f>IF('01.ข้อมูลเบื้องต้น'!$B$27="","",IF('02.คีย์เทอม1'!$B26="","",'01.ข้อมูลเบื้องต้น'!$B$27))</f>
        <v/>
      </c>
      <c r="CT26" s="291" t="str">
        <f>IF('01.ข้อมูลเบื้องต้น'!$C$27="","",IF('02.คีย์เทอม1'!$B26="","",'01.ข้อมูลเบื้องต้น'!$C$27))</f>
        <v/>
      </c>
      <c r="CU26" s="292" t="str">
        <f>IF('01.ข้อมูลเบื้องต้น'!$D$27="","",IF('02.คีย์เทอม1'!$B26="","",'01.ข้อมูลเบื้องต้น'!$D$27))</f>
        <v/>
      </c>
      <c r="CV26" s="286"/>
      <c r="CW26" s="160"/>
      <c r="CX26" s="292" t="str">
        <f>IF('01.ข้อมูลเบื้องต้น'!$B$28="","",IF('02.คีย์เทอม1'!$B26="","",'01.ข้อมูลเบื้องต้น'!$B$28))</f>
        <v/>
      </c>
      <c r="CY26" s="291" t="str">
        <f>IF('01.ข้อมูลเบื้องต้น'!$C$28="","",IF('02.คีย์เทอม1'!$B26="","",'01.ข้อมูลเบื้องต้น'!$C$28))</f>
        <v/>
      </c>
      <c r="CZ26" s="292" t="str">
        <f>IF('01.ข้อมูลเบื้องต้น'!$D$28="","",IF('02.คีย์เทอม1'!$B26="","",'01.ข้อมูลเบื้องต้น'!$D$28))</f>
        <v/>
      </c>
      <c r="DA26" s="286"/>
      <c r="DB26" s="160"/>
      <c r="DC26" s="288" t="str">
        <f t="shared" si="3"/>
        <v/>
      </c>
      <c r="DD26" s="152" t="str">
        <f t="shared" si="4"/>
        <v/>
      </c>
      <c r="DE26" s="293" t="str">
        <f>IF('2.ชื่อนักเรียน'!R28="มส","มส",IF('2.ชื่อนักเรียน'!R28="ย้าย","ย้าย",IF('2.ชื่อนักเรียน'!R28="ร","ร",IF(DD26="","",RANK(DD26,$DD$9:$DD$58,0)))))</f>
        <v/>
      </c>
      <c r="DF26" s="293" t="str">
        <f t="shared" si="5"/>
        <v/>
      </c>
      <c r="DH26" s="320" t="str">
        <f>IF('2.ชื่อนักเรียน'!$R28=",มส","มส",IF($DC26="","",IF(DH$5="","",IF(DH$5="SBMLD",SUM($BH26,$BM26,$BR26,$BW26,$CB26,$CG26,$CL26,$CQ26,$CV26,$DA26),$BH26))))</f>
        <v/>
      </c>
      <c r="DI26" s="299" t="str">
        <f>IF('2.ชื่อนักเรียน'!$R28=",มส","มส",IF($DH26="","",IF(DH$5="","",IF(DH$5="SBMLD",SUM($BI26,$BN26,$BS26,$BX26,$CC26,$CH26,$CM26,$CR26,$CW26,$DB26),$BI26))))</f>
        <v/>
      </c>
      <c r="DJ26" s="299" t="str">
        <f t="shared" si="6"/>
        <v/>
      </c>
      <c r="DK26" s="321" t="str">
        <f>IF('2.ชื่อนักเรียน'!$R28=",มส","มส",IF($DC26="","",IF(DK$5="","",IF(DK$5="SBMLD",SUM($BM26,$BR26,$BW26,$CB26,$CG26,$CL26,$CQ26,$CV26,$DA26),$BM26))))</f>
        <v/>
      </c>
      <c r="DL26" s="299" t="str">
        <f>IF('2.ชื่อนักเรียน'!$R28=",มส","มส",IF($DK26="","",IF(DK$5="","",IF(DK$5="SBMLD",SUM($BN26,$BS26,$BX26,$CC26,$CH26,$CM26,$CR26,$CW26,$DB26),$BN26))))</f>
        <v/>
      </c>
      <c r="DM26" s="299" t="str">
        <f t="shared" si="7"/>
        <v/>
      </c>
      <c r="DN26" s="321" t="str">
        <f>IF('2.ชื่อนักเรียน'!$R28=",มส","มส",IF($DC26="","",IF(DN$5="","",IF(DN$5="SBMLD",SUM($BR26,$BW26,$CB26,$CG26,$CL26,$CQ26,$CV26,$DA26),$BR26))))</f>
        <v/>
      </c>
      <c r="DO26" s="299" t="str">
        <f>IF('2.ชื่อนักเรียน'!$R28=",มส","มส",IF($DN26="","",IF(DN$5="","",IF(DN$5="SBMLD",SUM($BS26,$BX26,$CC26,$CH26,$CM26,$CR26,$CW26,$DB26),$BS26))))</f>
        <v/>
      </c>
      <c r="DP26" s="299" t="str">
        <f t="shared" si="8"/>
        <v/>
      </c>
      <c r="DQ26" s="321" t="str">
        <f>IF('2.ชื่อนักเรียน'!$R28=",มส","มส",IF($DC26="","",IF(DQ$5="","",IF(DQ$5="SBMLD",SUM($BW26,$CB26,$CG26,$CL26,$CQ26,$CV26,$DA26),$BW26))))</f>
        <v/>
      </c>
      <c r="DR26" s="299" t="str">
        <f>IF('2.ชื่อนักเรียน'!$R28=",มส","มส",IF($DQ26="","",IF(DQ$5="","",IF(DQ$5="SBMLD",SUM($BX26,$CC26,$CH26,$CM26,$CR26,$CW26,$DB26),$BX26))))</f>
        <v/>
      </c>
      <c r="DS26" s="299" t="str">
        <f t="shared" si="9"/>
        <v/>
      </c>
      <c r="DT26" s="299" t="str">
        <f>IF('2.ชื่อนักเรียน'!$R28=",มส","มส",IF($DC26="","",IF(DT$5="","",IF(DT$5="SBMLD",SUM($CB26,$CG26,$CL26,$CQ26,$CV26,$DA26),$CB26))))</f>
        <v/>
      </c>
      <c r="DU26" s="299" t="str">
        <f>IF('2.ชื่อนักเรียน'!$R28=",มส","มส",IF($DT26="","",IF(DT$5="","",IF(DT$5="SBMLD",SUM($CC26,$CH26,$CM26,$CR26,$CW26,$DB26),$CC26))))</f>
        <v/>
      </c>
      <c r="DV26" s="299" t="str">
        <f t="shared" si="10"/>
        <v/>
      </c>
      <c r="DW26" s="321" t="str">
        <f>IF('2.ชื่อนักเรียน'!$R28=",มส","มส",IF($DC26="","",IF(DW$5="","",IF(DW$5="SBMLD",SUM($CG26,$CL26,$CQ26,$CV26,$DA26),$CG26))))</f>
        <v/>
      </c>
      <c r="DX26" s="321" t="str">
        <f>IF('2.ชื่อนักเรียน'!$R28=",มส","มส",IF($DW26="","",IF(DW$5="","",IF(DW$5="SBMLD",SUM($CH26,$CM26,$CR26,$CW26,$DB26),$CH26))))</f>
        <v/>
      </c>
      <c r="DY26" s="299" t="str">
        <f t="shared" si="11"/>
        <v/>
      </c>
    </row>
    <row r="27" spans="1:129" s="102" customFormat="1" ht="17.25" customHeight="1" x14ac:dyDescent="0.25">
      <c r="A27" s="278">
        <v>19</v>
      </c>
      <c r="B27" s="278" t="str">
        <f>IF('2.ชื่อนักเรียน'!E29="","",CONCATENATE('2.ชื่อนักเรียน'!E29,'2.ชื่อนักเรียน'!F29,'2.ชื่อนักเรียน'!G29,'2.ชื่อนักเรียน'!H29,'2.ชื่อนักเรียน'!I29,'2.ชื่อนักเรียน'!J29,'2.ชื่อนักเรียน'!K29,'2.ชื่อนักเรียน'!L29,'2.ชื่อนักเรียน'!M29,'2.ชื่อนักเรียน'!N29,'2.ชื่อนักเรียน'!O29,'2.ชื่อนักเรียน'!P29,'2.ชื่อนักเรียน'!Q29))</f>
        <v/>
      </c>
      <c r="C27" s="463" t="str">
        <f>IF('2.ชื่อนักเรียน'!B29="","",'2.ชื่อนักเรียน'!B29)</f>
        <v/>
      </c>
      <c r="D27" s="291" t="str">
        <f>IF('2.ชื่อนักเรียน'!C29="","",CONCATENATE(TRIM('2.ชื่อนักเรียน'!C29),"  ",'2.ชื่อนักเรียน'!D29))</f>
        <v/>
      </c>
      <c r="E27" s="292" t="str">
        <f>IF(B27="","",IF('01.ข้อมูลเบื้องต้น'!$J$2="","",'01.ข้อมูลเบื้องต้น'!$J$2))</f>
        <v/>
      </c>
      <c r="F27" s="291" t="str">
        <f>IF(B27="","",IF('01.ข้อมูลเบื้องต้น'!$K$4="","",'01.ข้อมูลเบื้องต้น'!$K$4))</f>
        <v/>
      </c>
      <c r="G27" s="292" t="str">
        <f>IF('01.ข้อมูลเบื้องต้น'!$B$8="","",IF('02.คีย์เทอม1'!$B27="","",'01.ข้อมูลเบื้องต้น'!$B$8))</f>
        <v/>
      </c>
      <c r="H27" s="291" t="str">
        <f>IF('01.ข้อมูลเบื้องต้น'!$C$8="","",IF('02.คีย์เทอม1'!$B27="","",'01.ข้อมูลเบื้องต้น'!$C$8))</f>
        <v/>
      </c>
      <c r="I27" s="292" t="str">
        <f>IF('01.ข้อมูลเบื้องต้น'!$D$8="","",IF('02.คีย์เทอม1'!$B27="","",'01.ข้อมูลเบื้องต้น'!$D$8))</f>
        <v/>
      </c>
      <c r="J27" s="286"/>
      <c r="K27" s="160"/>
      <c r="L27" s="292" t="str">
        <f>IF('01.ข้อมูลเบื้องต้น'!$B$9="","",IF('02.คีย์เทอม1'!$B27="","",'01.ข้อมูลเบื้องต้น'!$B$9))</f>
        <v/>
      </c>
      <c r="M27" s="291" t="str">
        <f>IF('01.ข้อมูลเบื้องต้น'!$C$9="","",IF('02.คีย์เทอม1'!$B27="","",'01.ข้อมูลเบื้องต้น'!$C$9))</f>
        <v/>
      </c>
      <c r="N27" s="292" t="str">
        <f>IF('01.ข้อมูลเบื้องต้น'!$D$9="","",IF('02.คีย์เทอม1'!$B27="","",'01.ข้อมูลเบื้องต้น'!$D$9))</f>
        <v/>
      </c>
      <c r="O27" s="287"/>
      <c r="P27" s="159"/>
      <c r="Q27" s="292" t="str">
        <f>IF('01.ข้อมูลเบื้องต้น'!$B$10="","",IF('02.คีย์เทอม1'!$B27="","",'01.ข้อมูลเบื้องต้น'!$B$10))</f>
        <v/>
      </c>
      <c r="R27" s="291" t="str">
        <f>IF('01.ข้อมูลเบื้องต้น'!$C$10="","",IF('02.คีย์เทอม1'!$B27="","",'01.ข้อมูลเบื้องต้น'!$C$10))</f>
        <v/>
      </c>
      <c r="S27" s="292" t="str">
        <f>IF('01.ข้อมูลเบื้องต้น'!$D$10="","",IF('02.คีย์เทอม1'!$B27="","",'01.ข้อมูลเบื้องต้น'!$D$10))</f>
        <v/>
      </c>
      <c r="T27" s="287"/>
      <c r="U27" s="159"/>
      <c r="V27" s="292" t="str">
        <f>IF('01.ข้อมูลเบื้องต้น'!$B$11="","",IF('02.คีย์เทอม1'!$B27="","",'01.ข้อมูลเบื้องต้น'!$B$11))</f>
        <v/>
      </c>
      <c r="W27" s="291" t="str">
        <f>IF('01.ข้อมูลเบื้องต้น'!$C$11="","",IF('02.คีย์เทอม1'!$B27="","",'01.ข้อมูลเบื้องต้น'!$C$11))</f>
        <v/>
      </c>
      <c r="X27" s="292" t="str">
        <f>IF('01.ข้อมูลเบื้องต้น'!$D$11="","",IF('02.คีย์เทอม1'!$B27="","",'01.ข้อมูลเบื้องต้น'!$D$11))</f>
        <v/>
      </c>
      <c r="Y27" s="286"/>
      <c r="Z27" s="160"/>
      <c r="AA27" s="292" t="str">
        <f>IF('01.ข้อมูลเบื้องต้น'!$B$12="","",IF('02.คีย์เทอม1'!$B27="","",'01.ข้อมูลเบื้องต้น'!$B$12))</f>
        <v/>
      </c>
      <c r="AB27" s="291" t="str">
        <f>IF('01.ข้อมูลเบื้องต้น'!$C$12="","",IF('02.คีย์เทอม1'!$B27="","",'01.ข้อมูลเบื้องต้น'!$C$12))</f>
        <v/>
      </c>
      <c r="AC27" s="292" t="str">
        <f>IF('01.ข้อมูลเบื้องต้น'!$D$12="","",IF('02.คีย์เทอม1'!$B27="","",'01.ข้อมูลเบื้องต้น'!$D$12))</f>
        <v/>
      </c>
      <c r="AD27" s="287"/>
      <c r="AE27" s="159"/>
      <c r="AF27" s="292" t="str">
        <f>IF('01.ข้อมูลเบื้องต้น'!$B$13="","",IF('02.คีย์เทอม1'!$B27="","",'01.ข้อมูลเบื้องต้น'!$B$13))</f>
        <v/>
      </c>
      <c r="AG27" s="291" t="str">
        <f>IF('01.ข้อมูลเบื้องต้น'!$C$13="","",IF('02.คีย์เทอม1'!$B27="","",'01.ข้อมูลเบื้องต้น'!$C$13))</f>
        <v/>
      </c>
      <c r="AH27" s="292" t="str">
        <f>IF('01.ข้อมูลเบื้องต้น'!$D$13="","",IF('02.คีย์เทอม1'!$B27="","",'01.ข้อมูลเบื้องต้น'!$D$13))</f>
        <v/>
      </c>
      <c r="AI27" s="287"/>
      <c r="AJ27" s="159"/>
      <c r="AK27" s="292" t="str">
        <f>IF('01.ข้อมูลเบื้องต้น'!$B$14="","",IF('02.คีย์เทอม1'!$B27="","",'01.ข้อมูลเบื้องต้น'!$B$14))</f>
        <v/>
      </c>
      <c r="AL27" s="291" t="str">
        <f>IF('01.ข้อมูลเบื้องต้น'!$C$14="","",IF('02.คีย์เทอม1'!$B27="","",'01.ข้อมูลเบื้องต้น'!$C$14))</f>
        <v/>
      </c>
      <c r="AM27" s="292" t="str">
        <f>IF('01.ข้อมูลเบื้องต้น'!$D$14="","",IF('02.คีย์เทอม1'!$B27="","",'01.ข้อมูลเบื้องต้น'!$D$14))</f>
        <v/>
      </c>
      <c r="AN27" s="287"/>
      <c r="AO27" s="159"/>
      <c r="AP27" s="292" t="str">
        <f>IF('01.ข้อมูลเบื้องต้น'!$B$15="","",IF('02.คีย์เทอม1'!$B27="","",'01.ข้อมูลเบื้องต้น'!$B$15))</f>
        <v/>
      </c>
      <c r="AQ27" s="291" t="str">
        <f>IF('01.ข้อมูลเบื้องต้น'!$C$15="","",IF('02.คีย์เทอม1'!$B27="","",'01.ข้อมูลเบื้องต้น'!$C$15))</f>
        <v/>
      </c>
      <c r="AR27" s="292" t="str">
        <f>IF('01.ข้อมูลเบื้องต้น'!$D$15="","",IF('02.คีย์เทอม1'!$B27="","",'01.ข้อมูลเบื้องต้น'!$D$15))</f>
        <v/>
      </c>
      <c r="AS27" s="287"/>
      <c r="AT27" s="159"/>
      <c r="AU27" s="292" t="str">
        <f>IF('01.ข้อมูลเบื้องต้น'!$B$16="","",IF('02.คีย์เทอม1'!$B27="","",'01.ข้อมูลเบื้องต้น'!$B$16))</f>
        <v/>
      </c>
      <c r="AV27" s="291" t="str">
        <f>IF('01.ข้อมูลเบื้องต้น'!$C$16="","",IF('02.คีย์เทอม1'!$B27="","",'01.ข้อมูลเบื้องต้น'!$C$16))</f>
        <v/>
      </c>
      <c r="AW27" s="292" t="str">
        <f>IF('01.ข้อมูลเบื้องต้น'!$D$16="","",IF('02.คีย์เทอม1'!$B27="","",'01.ข้อมูลเบื้องต้น'!$D$16))</f>
        <v/>
      </c>
      <c r="AX27" s="286"/>
      <c r="AY27" s="160"/>
      <c r="AZ27" s="292" t="str">
        <f>IF('01.ข้อมูลเบื้องต้น'!$B$17="","",IF('02.คีย์เทอม1'!$B27="","",'01.ข้อมูลเบื้องต้น'!$B$17))</f>
        <v/>
      </c>
      <c r="BA27" s="291" t="str">
        <f>IF('01.ข้อมูลเบื้องต้น'!$C$17="","",IF('02.คีย์เทอม1'!$B27="","",'01.ข้อมูลเบื้องต้น'!$C$17))</f>
        <v/>
      </c>
      <c r="BB27" s="292" t="str">
        <f>IF('01.ข้อมูลเบื้องต้น'!$D$17="","",IF('02.คีย์เทอม1'!$B27="","",'01.ข้อมูลเบื้องต้น'!$D$17))</f>
        <v/>
      </c>
      <c r="BC27" s="286"/>
      <c r="BD27" s="160"/>
      <c r="BE27" s="292" t="str">
        <f>IF('01.ข้อมูลเบื้องต้น'!$B$19="","",IF('02.คีย์เทอม1'!$B27="","",'01.ข้อมูลเบื้องต้น'!$B$19))</f>
        <v/>
      </c>
      <c r="BF27" s="291" t="str">
        <f>IF('01.ข้อมูลเบื้องต้น'!$C$19="","",IF('02.คีย์เทอม1'!$B27="","",'01.ข้อมูลเบื้องต้น'!$C$19))</f>
        <v/>
      </c>
      <c r="BG27" s="292" t="str">
        <f>IF('01.ข้อมูลเบื้องต้น'!$D$19="","",IF('02.คีย์เทอม1'!$B27="","",'01.ข้อมูลเบื้องต้น'!$D$19))</f>
        <v/>
      </c>
      <c r="BH27" s="287"/>
      <c r="BI27" s="160"/>
      <c r="BJ27" s="292" t="str">
        <f>IF('01.ข้อมูลเบื้องต้น'!$B$20="","",IF('02.คีย์เทอม1'!$B27="","",'01.ข้อมูลเบื้องต้น'!$B$20))</f>
        <v/>
      </c>
      <c r="BK27" s="291" t="str">
        <f>IF('01.ข้อมูลเบื้องต้น'!$C$20="","",IF('02.คีย์เทอม1'!$B27="","",'01.ข้อมูลเบื้องต้น'!$C$20))</f>
        <v/>
      </c>
      <c r="BL27" s="292" t="str">
        <f>IF('01.ข้อมูลเบื้องต้น'!$D$20="","",IF('02.คีย์เทอม1'!$B27="","",'01.ข้อมูลเบื้องต้น'!$D$20))</f>
        <v/>
      </c>
      <c r="BM27" s="286"/>
      <c r="BN27" s="159"/>
      <c r="BO27" s="292" t="str">
        <f>IF('01.ข้อมูลเบื้องต้น'!$B$21="","",IF('02.คีย์เทอม1'!$B27="","",'01.ข้อมูลเบื้องต้น'!$B$21))</f>
        <v/>
      </c>
      <c r="BP27" s="291" t="str">
        <f>IF('01.ข้อมูลเบื้องต้น'!$C$21="","",IF('02.คีย์เทอม1'!$B27="","",'01.ข้อมูลเบื้องต้น'!$C$21))</f>
        <v/>
      </c>
      <c r="BQ27" s="292" t="str">
        <f>IF('01.ข้อมูลเบื้องต้น'!$D$21="","",IF('02.คีย์เทอม1'!$B27="","",'01.ข้อมูลเบื้องต้น'!$D$21))</f>
        <v/>
      </c>
      <c r="BR27" s="286"/>
      <c r="BS27" s="160"/>
      <c r="BT27" s="292" t="str">
        <f>IF('01.ข้อมูลเบื้องต้น'!$B$22="","",IF('02.คีย์เทอม1'!$B27="","",'01.ข้อมูลเบื้องต้น'!$B$22))</f>
        <v/>
      </c>
      <c r="BU27" s="291" t="str">
        <f>IF('01.ข้อมูลเบื้องต้น'!$C$22="","",IF('02.คีย์เทอม1'!$B27="","",'01.ข้อมูลเบื้องต้น'!$C$22))</f>
        <v/>
      </c>
      <c r="BV27" s="292" t="str">
        <f>IF('01.ข้อมูลเบื้องต้น'!$D$22="","",IF('02.คีย์เทอม1'!$B27="","",'01.ข้อมูลเบื้องต้น'!$D$22))</f>
        <v/>
      </c>
      <c r="BW27" s="286"/>
      <c r="BX27" s="160"/>
      <c r="BY27" s="292" t="str">
        <f>IF('01.ข้อมูลเบื้องต้น'!$B$23="","",IF('02.คีย์เทอม1'!$B27="","",'01.ข้อมูลเบื้องต้น'!$B$23))</f>
        <v/>
      </c>
      <c r="BZ27" s="291" t="str">
        <f>IF('01.ข้อมูลเบื้องต้น'!$C$23="","",IF('02.คีย์เทอม1'!$B27="","",'01.ข้อมูลเบื้องต้น'!$C$23))</f>
        <v/>
      </c>
      <c r="CA27" s="292" t="str">
        <f>IF('01.ข้อมูลเบื้องต้น'!$D$23="","",IF('02.คีย์เทอม1'!$B27="","",'01.ข้อมูลเบื้องต้น'!$D$23))</f>
        <v/>
      </c>
      <c r="CB27" s="286"/>
      <c r="CC27" s="160"/>
      <c r="CD27" s="292" t="str">
        <f>IF('01.ข้อมูลเบื้องต้น'!$B$24="","",IF('02.คีย์เทอม1'!$B27="","",'01.ข้อมูลเบื้องต้น'!$B$24))</f>
        <v/>
      </c>
      <c r="CE27" s="291" t="str">
        <f>IF('01.ข้อมูลเบื้องต้น'!$C$24="","",IF('02.คีย์เทอม1'!$B27="","",'01.ข้อมูลเบื้องต้น'!$C$24))</f>
        <v/>
      </c>
      <c r="CF27" s="292" t="str">
        <f>IF('01.ข้อมูลเบื้องต้น'!$D$24="","",IF('02.คีย์เทอม1'!$B27="","",'01.ข้อมูลเบื้องต้น'!$D$24))</f>
        <v/>
      </c>
      <c r="CG27" s="286"/>
      <c r="CH27" s="160"/>
      <c r="CI27" s="292" t="str">
        <f>IF('01.ข้อมูลเบื้องต้น'!$B$25="","",IF('02.คีย์เทอม1'!$B27="","",'01.ข้อมูลเบื้องต้น'!$B$25))</f>
        <v/>
      </c>
      <c r="CJ27" s="291" t="str">
        <f>IF('01.ข้อมูลเบื้องต้น'!$C$25="","",IF('02.คีย์เทอม1'!$B27="","",'01.ข้อมูลเบื้องต้น'!$C$25))</f>
        <v/>
      </c>
      <c r="CK27" s="292" t="str">
        <f>IF('01.ข้อมูลเบื้องต้น'!$D$25="","",IF('02.คีย์เทอม1'!$B27="","",'01.ข้อมูลเบื้องต้น'!$D$25))</f>
        <v/>
      </c>
      <c r="CL27" s="286"/>
      <c r="CM27" s="160"/>
      <c r="CN27" s="292" t="str">
        <f>IF('01.ข้อมูลเบื้องต้น'!$B$26="","",IF('02.คีย์เทอม1'!$B27="","",'01.ข้อมูลเบื้องต้น'!$B$26))</f>
        <v/>
      </c>
      <c r="CO27" s="291" t="str">
        <f>IF('01.ข้อมูลเบื้องต้น'!$C$26="","",IF('02.คีย์เทอม1'!$B27="","",'01.ข้อมูลเบื้องต้น'!$C$26))</f>
        <v/>
      </c>
      <c r="CP27" s="292" t="str">
        <f>IF('01.ข้อมูลเบื้องต้น'!$D$26="","",IF('02.คีย์เทอม1'!$B27="","",'01.ข้อมูลเบื้องต้น'!$D$26))</f>
        <v/>
      </c>
      <c r="CQ27" s="286"/>
      <c r="CR27" s="160"/>
      <c r="CS27" s="292" t="str">
        <f>IF('01.ข้อมูลเบื้องต้น'!$B$27="","",IF('02.คีย์เทอม1'!$B27="","",'01.ข้อมูลเบื้องต้น'!$B$27))</f>
        <v/>
      </c>
      <c r="CT27" s="291" t="str">
        <f>IF('01.ข้อมูลเบื้องต้น'!$C$27="","",IF('02.คีย์เทอม1'!$B27="","",'01.ข้อมูลเบื้องต้น'!$C$27))</f>
        <v/>
      </c>
      <c r="CU27" s="292" t="str">
        <f>IF('01.ข้อมูลเบื้องต้น'!$D$27="","",IF('02.คีย์เทอม1'!$B27="","",'01.ข้อมูลเบื้องต้น'!$D$27))</f>
        <v/>
      </c>
      <c r="CV27" s="286"/>
      <c r="CW27" s="160"/>
      <c r="CX27" s="292" t="str">
        <f>IF('01.ข้อมูลเบื้องต้น'!$B$28="","",IF('02.คีย์เทอม1'!$B27="","",'01.ข้อมูลเบื้องต้น'!$B$28))</f>
        <v/>
      </c>
      <c r="CY27" s="291" t="str">
        <f>IF('01.ข้อมูลเบื้องต้น'!$C$28="","",IF('02.คีย์เทอม1'!$B27="","",'01.ข้อมูลเบื้องต้น'!$C$28))</f>
        <v/>
      </c>
      <c r="CZ27" s="292" t="str">
        <f>IF('01.ข้อมูลเบื้องต้น'!$D$28="","",IF('02.คีย์เทอม1'!$B27="","",'01.ข้อมูลเบื้องต้น'!$D$28))</f>
        <v/>
      </c>
      <c r="DA27" s="286"/>
      <c r="DB27" s="160"/>
      <c r="DC27" s="288" t="str">
        <f t="shared" si="3"/>
        <v/>
      </c>
      <c r="DD27" s="152" t="str">
        <f t="shared" si="4"/>
        <v/>
      </c>
      <c r="DE27" s="293" t="str">
        <f>IF('2.ชื่อนักเรียน'!R29="มส","มส",IF('2.ชื่อนักเรียน'!R29="ย้าย","ย้าย",IF('2.ชื่อนักเรียน'!R29="ร","ร",IF(DD27="","",RANK(DD27,$DD$9:$DD$58,0)))))</f>
        <v/>
      </c>
      <c r="DF27" s="293" t="str">
        <f t="shared" si="5"/>
        <v/>
      </c>
      <c r="DH27" s="320" t="str">
        <f>IF('2.ชื่อนักเรียน'!$R29=",มส","มส",IF($DC27="","",IF(DH$5="","",IF(DH$5="SBMLD",SUM($BH27,$BM27,$BR27,$BW27,$CB27,$CG27,$CL27,$CQ27,$CV27,$DA27),$BH27))))</f>
        <v/>
      </c>
      <c r="DI27" s="299" t="str">
        <f>IF('2.ชื่อนักเรียน'!$R29=",มส","มส",IF($DH27="","",IF(DH$5="","",IF(DH$5="SBMLD",SUM($BI27,$BN27,$BS27,$BX27,$CC27,$CH27,$CM27,$CR27,$CW27,$DB27),$BI27))))</f>
        <v/>
      </c>
      <c r="DJ27" s="299" t="str">
        <f t="shared" si="6"/>
        <v/>
      </c>
      <c r="DK27" s="321" t="str">
        <f>IF('2.ชื่อนักเรียน'!$R29=",มส","มส",IF($DC27="","",IF(DK$5="","",IF(DK$5="SBMLD",SUM($BM27,$BR27,$BW27,$CB27,$CG27,$CL27,$CQ27,$CV27,$DA27),$BM27))))</f>
        <v/>
      </c>
      <c r="DL27" s="299" t="str">
        <f>IF('2.ชื่อนักเรียน'!$R29=",มส","มส",IF($DK27="","",IF(DK$5="","",IF(DK$5="SBMLD",SUM($BN27,$BS27,$BX27,$CC27,$CH27,$CM27,$CR27,$CW27,$DB27),$BN27))))</f>
        <v/>
      </c>
      <c r="DM27" s="299" t="str">
        <f t="shared" si="7"/>
        <v/>
      </c>
      <c r="DN27" s="321" t="str">
        <f>IF('2.ชื่อนักเรียน'!$R29=",มส","มส",IF($DC27="","",IF(DN$5="","",IF(DN$5="SBMLD",SUM($BR27,$BW27,$CB27,$CG27,$CL27,$CQ27,$CV27,$DA27),$BR27))))</f>
        <v/>
      </c>
      <c r="DO27" s="299" t="str">
        <f>IF('2.ชื่อนักเรียน'!$R29=",มส","มส",IF($DN27="","",IF(DN$5="","",IF(DN$5="SBMLD",SUM($BS27,$BX27,$CC27,$CH27,$CM27,$CR27,$CW27,$DB27),$BS27))))</f>
        <v/>
      </c>
      <c r="DP27" s="299" t="str">
        <f t="shared" si="8"/>
        <v/>
      </c>
      <c r="DQ27" s="321" t="str">
        <f>IF('2.ชื่อนักเรียน'!$R29=",มส","มส",IF($DC27="","",IF(DQ$5="","",IF(DQ$5="SBMLD",SUM($BW27,$CB27,$CG27,$CL27,$CQ27,$CV27,$DA27),$BW27))))</f>
        <v/>
      </c>
      <c r="DR27" s="299" t="str">
        <f>IF('2.ชื่อนักเรียน'!$R29=",มส","มส",IF($DQ27="","",IF(DQ$5="","",IF(DQ$5="SBMLD",SUM($BX27,$CC27,$CH27,$CM27,$CR27,$CW27,$DB27),$BX27))))</f>
        <v/>
      </c>
      <c r="DS27" s="299" t="str">
        <f t="shared" si="9"/>
        <v/>
      </c>
      <c r="DT27" s="299" t="str">
        <f>IF('2.ชื่อนักเรียน'!$R29=",มส","มส",IF($DC27="","",IF(DT$5="","",IF(DT$5="SBMLD",SUM($CB27,$CG27,$CL27,$CQ27,$CV27,$DA27),$CB27))))</f>
        <v/>
      </c>
      <c r="DU27" s="299" t="str">
        <f>IF('2.ชื่อนักเรียน'!$R29=",มส","มส",IF($DT27="","",IF(DT$5="","",IF(DT$5="SBMLD",SUM($CC27,$CH27,$CM27,$CR27,$CW27,$DB27),$CC27))))</f>
        <v/>
      </c>
      <c r="DV27" s="299" t="str">
        <f t="shared" si="10"/>
        <v/>
      </c>
      <c r="DW27" s="321" t="str">
        <f>IF('2.ชื่อนักเรียน'!$R29=",มส","มส",IF($DC27="","",IF(DW$5="","",IF(DW$5="SBMLD",SUM($CG27,$CL27,$CQ27,$CV27,$DA27),$CG27))))</f>
        <v/>
      </c>
      <c r="DX27" s="321" t="str">
        <f>IF('2.ชื่อนักเรียน'!$R29=",มส","มส",IF($DW27="","",IF(DW$5="","",IF(DW$5="SBMLD",SUM($CH27,$CM27,$CR27,$CW27,$DB27),$CH27))))</f>
        <v/>
      </c>
      <c r="DY27" s="299" t="str">
        <f t="shared" si="11"/>
        <v/>
      </c>
    </row>
    <row r="28" spans="1:129" s="102" customFormat="1" ht="17.25" customHeight="1" thickBot="1" x14ac:dyDescent="0.3">
      <c r="A28" s="278">
        <v>20</v>
      </c>
      <c r="B28" s="278" t="str">
        <f>IF('2.ชื่อนักเรียน'!E30="","",CONCATENATE('2.ชื่อนักเรียน'!E30,'2.ชื่อนักเรียน'!F30,'2.ชื่อนักเรียน'!G30,'2.ชื่อนักเรียน'!H30,'2.ชื่อนักเรียน'!I30,'2.ชื่อนักเรียน'!J30,'2.ชื่อนักเรียน'!K30,'2.ชื่อนักเรียน'!L30,'2.ชื่อนักเรียน'!M30,'2.ชื่อนักเรียน'!N30,'2.ชื่อนักเรียน'!O30,'2.ชื่อนักเรียน'!P30,'2.ชื่อนักเรียน'!Q30))</f>
        <v/>
      </c>
      <c r="C28" s="463" t="str">
        <f>IF('2.ชื่อนักเรียน'!B30="","",'2.ชื่อนักเรียน'!B30)</f>
        <v/>
      </c>
      <c r="D28" s="291" t="str">
        <f>IF('2.ชื่อนักเรียน'!C30="","",CONCATENATE(TRIM('2.ชื่อนักเรียน'!C30),"  ",'2.ชื่อนักเรียน'!D30))</f>
        <v/>
      </c>
      <c r="E28" s="292" t="str">
        <f>IF(B28="","",IF('01.ข้อมูลเบื้องต้น'!$J$2="","",'01.ข้อมูลเบื้องต้น'!$J$2))</f>
        <v/>
      </c>
      <c r="F28" s="291" t="str">
        <f>IF(B28="","",IF('01.ข้อมูลเบื้องต้น'!$K$4="","",'01.ข้อมูลเบื้องต้น'!$K$4))</f>
        <v/>
      </c>
      <c r="G28" s="292" t="str">
        <f>IF('01.ข้อมูลเบื้องต้น'!$B$8="","",IF('02.คีย์เทอม1'!$B28="","",'01.ข้อมูลเบื้องต้น'!$B$8))</f>
        <v/>
      </c>
      <c r="H28" s="291" t="str">
        <f>IF('01.ข้อมูลเบื้องต้น'!$C$8="","",IF('02.คีย์เทอม1'!$B28="","",'01.ข้อมูลเบื้องต้น'!$C$8))</f>
        <v/>
      </c>
      <c r="I28" s="292" t="str">
        <f>IF('01.ข้อมูลเบื้องต้น'!$D$8="","",IF('02.คีย์เทอม1'!$B28="","",'01.ข้อมูลเบื้องต้น'!$D$8))</f>
        <v/>
      </c>
      <c r="J28" s="286"/>
      <c r="K28" s="160"/>
      <c r="L28" s="292" t="str">
        <f>IF('01.ข้อมูลเบื้องต้น'!$B$9="","",IF('02.คีย์เทอม1'!$B28="","",'01.ข้อมูลเบื้องต้น'!$B$9))</f>
        <v/>
      </c>
      <c r="M28" s="291" t="str">
        <f>IF('01.ข้อมูลเบื้องต้น'!$C$9="","",IF('02.คีย์เทอม1'!$B28="","",'01.ข้อมูลเบื้องต้น'!$C$9))</f>
        <v/>
      </c>
      <c r="N28" s="292" t="str">
        <f>IF('01.ข้อมูลเบื้องต้น'!$D$9="","",IF('02.คีย์เทอม1'!$B28="","",'01.ข้อมูลเบื้องต้น'!$D$9))</f>
        <v/>
      </c>
      <c r="O28" s="287"/>
      <c r="P28" s="159"/>
      <c r="Q28" s="292" t="str">
        <f>IF('01.ข้อมูลเบื้องต้น'!$B$10="","",IF('02.คีย์เทอม1'!$B28="","",'01.ข้อมูลเบื้องต้น'!$B$10))</f>
        <v/>
      </c>
      <c r="R28" s="291" t="str">
        <f>IF('01.ข้อมูลเบื้องต้น'!$C$10="","",IF('02.คีย์เทอม1'!$B28="","",'01.ข้อมูลเบื้องต้น'!$C$10))</f>
        <v/>
      </c>
      <c r="S28" s="292" t="str">
        <f>IF('01.ข้อมูลเบื้องต้น'!$D$10="","",IF('02.คีย์เทอม1'!$B28="","",'01.ข้อมูลเบื้องต้น'!$D$10))</f>
        <v/>
      </c>
      <c r="T28" s="287"/>
      <c r="U28" s="159"/>
      <c r="V28" s="292" t="str">
        <f>IF('01.ข้อมูลเบื้องต้น'!$B$11="","",IF('02.คีย์เทอม1'!$B28="","",'01.ข้อมูลเบื้องต้น'!$B$11))</f>
        <v/>
      </c>
      <c r="W28" s="291" t="str">
        <f>IF('01.ข้อมูลเบื้องต้น'!$C$11="","",IF('02.คีย์เทอม1'!$B28="","",'01.ข้อมูลเบื้องต้น'!$C$11))</f>
        <v/>
      </c>
      <c r="X28" s="292" t="str">
        <f>IF('01.ข้อมูลเบื้องต้น'!$D$11="","",IF('02.คีย์เทอม1'!$B28="","",'01.ข้อมูลเบื้องต้น'!$D$11))</f>
        <v/>
      </c>
      <c r="Y28" s="286"/>
      <c r="Z28" s="160"/>
      <c r="AA28" s="292" t="str">
        <f>IF('01.ข้อมูลเบื้องต้น'!$B$12="","",IF('02.คีย์เทอม1'!$B28="","",'01.ข้อมูลเบื้องต้น'!$B$12))</f>
        <v/>
      </c>
      <c r="AB28" s="291" t="str">
        <f>IF('01.ข้อมูลเบื้องต้น'!$C$12="","",IF('02.คีย์เทอม1'!$B28="","",'01.ข้อมูลเบื้องต้น'!$C$12))</f>
        <v/>
      </c>
      <c r="AC28" s="292" t="str">
        <f>IF('01.ข้อมูลเบื้องต้น'!$D$12="","",IF('02.คีย์เทอม1'!$B28="","",'01.ข้อมูลเบื้องต้น'!$D$12))</f>
        <v/>
      </c>
      <c r="AD28" s="287"/>
      <c r="AE28" s="159"/>
      <c r="AF28" s="292" t="str">
        <f>IF('01.ข้อมูลเบื้องต้น'!$B$13="","",IF('02.คีย์เทอม1'!$B28="","",'01.ข้อมูลเบื้องต้น'!$B$13))</f>
        <v/>
      </c>
      <c r="AG28" s="291" t="str">
        <f>IF('01.ข้อมูลเบื้องต้น'!$C$13="","",IF('02.คีย์เทอม1'!$B28="","",'01.ข้อมูลเบื้องต้น'!$C$13))</f>
        <v/>
      </c>
      <c r="AH28" s="292" t="str">
        <f>IF('01.ข้อมูลเบื้องต้น'!$D$13="","",IF('02.คีย์เทอม1'!$B28="","",'01.ข้อมูลเบื้องต้น'!$D$13))</f>
        <v/>
      </c>
      <c r="AI28" s="287"/>
      <c r="AJ28" s="159"/>
      <c r="AK28" s="292" t="str">
        <f>IF('01.ข้อมูลเบื้องต้น'!$B$14="","",IF('02.คีย์เทอม1'!$B28="","",'01.ข้อมูลเบื้องต้น'!$B$14))</f>
        <v/>
      </c>
      <c r="AL28" s="291" t="str">
        <f>IF('01.ข้อมูลเบื้องต้น'!$C$14="","",IF('02.คีย์เทอม1'!$B28="","",'01.ข้อมูลเบื้องต้น'!$C$14))</f>
        <v/>
      </c>
      <c r="AM28" s="292" t="str">
        <f>IF('01.ข้อมูลเบื้องต้น'!$D$14="","",IF('02.คีย์เทอม1'!$B28="","",'01.ข้อมูลเบื้องต้น'!$D$14))</f>
        <v/>
      </c>
      <c r="AN28" s="287"/>
      <c r="AO28" s="159"/>
      <c r="AP28" s="292" t="str">
        <f>IF('01.ข้อมูลเบื้องต้น'!$B$15="","",IF('02.คีย์เทอม1'!$B28="","",'01.ข้อมูลเบื้องต้น'!$B$15))</f>
        <v/>
      </c>
      <c r="AQ28" s="291" t="str">
        <f>IF('01.ข้อมูลเบื้องต้น'!$C$15="","",IF('02.คีย์เทอม1'!$B28="","",'01.ข้อมูลเบื้องต้น'!$C$15))</f>
        <v/>
      </c>
      <c r="AR28" s="292" t="str">
        <f>IF('01.ข้อมูลเบื้องต้น'!$D$15="","",IF('02.คีย์เทอม1'!$B28="","",'01.ข้อมูลเบื้องต้น'!$D$15))</f>
        <v/>
      </c>
      <c r="AS28" s="287"/>
      <c r="AT28" s="159"/>
      <c r="AU28" s="292" t="str">
        <f>IF('01.ข้อมูลเบื้องต้น'!$B$16="","",IF('02.คีย์เทอม1'!$B28="","",'01.ข้อมูลเบื้องต้น'!$B$16))</f>
        <v/>
      </c>
      <c r="AV28" s="291" t="str">
        <f>IF('01.ข้อมูลเบื้องต้น'!$C$16="","",IF('02.คีย์เทอม1'!$B28="","",'01.ข้อมูลเบื้องต้น'!$C$16))</f>
        <v/>
      </c>
      <c r="AW28" s="292" t="str">
        <f>IF('01.ข้อมูลเบื้องต้น'!$D$16="","",IF('02.คีย์เทอม1'!$B28="","",'01.ข้อมูลเบื้องต้น'!$D$16))</f>
        <v/>
      </c>
      <c r="AX28" s="286"/>
      <c r="AY28" s="160"/>
      <c r="AZ28" s="292" t="str">
        <f>IF('01.ข้อมูลเบื้องต้น'!$B$17="","",IF('02.คีย์เทอม1'!$B28="","",'01.ข้อมูลเบื้องต้น'!$B$17))</f>
        <v/>
      </c>
      <c r="BA28" s="291" t="str">
        <f>IF('01.ข้อมูลเบื้องต้น'!$C$17="","",IF('02.คีย์เทอม1'!$B28="","",'01.ข้อมูลเบื้องต้น'!$C$17))</f>
        <v/>
      </c>
      <c r="BB28" s="292" t="str">
        <f>IF('01.ข้อมูลเบื้องต้น'!$D$17="","",IF('02.คีย์เทอม1'!$B28="","",'01.ข้อมูลเบื้องต้น'!$D$17))</f>
        <v/>
      </c>
      <c r="BC28" s="286"/>
      <c r="BD28" s="160"/>
      <c r="BE28" s="292" t="str">
        <f>IF('01.ข้อมูลเบื้องต้น'!$B$19="","",IF('02.คีย์เทอม1'!$B28="","",'01.ข้อมูลเบื้องต้น'!$B$19))</f>
        <v/>
      </c>
      <c r="BF28" s="291" t="str">
        <f>IF('01.ข้อมูลเบื้องต้น'!$C$19="","",IF('02.คีย์เทอม1'!$B28="","",'01.ข้อมูลเบื้องต้น'!$C$19))</f>
        <v/>
      </c>
      <c r="BG28" s="292" t="str">
        <f>IF('01.ข้อมูลเบื้องต้น'!$D$19="","",IF('02.คีย์เทอม1'!$B28="","",'01.ข้อมูลเบื้องต้น'!$D$19))</f>
        <v/>
      </c>
      <c r="BH28" s="287"/>
      <c r="BI28" s="160"/>
      <c r="BJ28" s="292" t="str">
        <f>IF('01.ข้อมูลเบื้องต้น'!$B$20="","",IF('02.คีย์เทอม1'!$B28="","",'01.ข้อมูลเบื้องต้น'!$B$20))</f>
        <v/>
      </c>
      <c r="BK28" s="291" t="str">
        <f>IF('01.ข้อมูลเบื้องต้น'!$C$20="","",IF('02.คีย์เทอม1'!$B28="","",'01.ข้อมูลเบื้องต้น'!$C$20))</f>
        <v/>
      </c>
      <c r="BL28" s="292" t="str">
        <f>IF('01.ข้อมูลเบื้องต้น'!$D$20="","",IF('02.คีย์เทอม1'!$B28="","",'01.ข้อมูลเบื้องต้น'!$D$20))</f>
        <v/>
      </c>
      <c r="BM28" s="287"/>
      <c r="BN28" s="159"/>
      <c r="BO28" s="292" t="str">
        <f>IF('01.ข้อมูลเบื้องต้น'!$B$21="","",IF('02.คีย์เทอม1'!$B28="","",'01.ข้อมูลเบื้องต้น'!$B$21))</f>
        <v/>
      </c>
      <c r="BP28" s="291" t="str">
        <f>IF('01.ข้อมูลเบื้องต้น'!$C$21="","",IF('02.คีย์เทอม1'!$B28="","",'01.ข้อมูลเบื้องต้น'!$C$21))</f>
        <v/>
      </c>
      <c r="BQ28" s="292" t="str">
        <f>IF('01.ข้อมูลเบื้องต้น'!$D$21="","",IF('02.คีย์เทอม1'!$B28="","",'01.ข้อมูลเบื้องต้น'!$D$21))</f>
        <v/>
      </c>
      <c r="BR28" s="286"/>
      <c r="BS28" s="160"/>
      <c r="BT28" s="292" t="str">
        <f>IF('01.ข้อมูลเบื้องต้น'!$B$22="","",IF('02.คีย์เทอม1'!$B28="","",'01.ข้อมูลเบื้องต้น'!$B$22))</f>
        <v/>
      </c>
      <c r="BU28" s="291" t="str">
        <f>IF('01.ข้อมูลเบื้องต้น'!$C$22="","",IF('02.คีย์เทอม1'!$B28="","",'01.ข้อมูลเบื้องต้น'!$C$22))</f>
        <v/>
      </c>
      <c r="BV28" s="292" t="str">
        <f>IF('01.ข้อมูลเบื้องต้น'!$D$22="","",IF('02.คีย์เทอม1'!$B28="","",'01.ข้อมูลเบื้องต้น'!$D$22))</f>
        <v/>
      </c>
      <c r="BW28" s="286"/>
      <c r="BX28" s="160"/>
      <c r="BY28" s="292" t="str">
        <f>IF('01.ข้อมูลเบื้องต้น'!$B$23="","",IF('02.คีย์เทอม1'!$B28="","",'01.ข้อมูลเบื้องต้น'!$B$23))</f>
        <v/>
      </c>
      <c r="BZ28" s="291" t="str">
        <f>IF('01.ข้อมูลเบื้องต้น'!$C$23="","",IF('02.คีย์เทอม1'!$B28="","",'01.ข้อมูลเบื้องต้น'!$C$23))</f>
        <v/>
      </c>
      <c r="CA28" s="292" t="str">
        <f>IF('01.ข้อมูลเบื้องต้น'!$D$23="","",IF('02.คีย์เทอม1'!$B28="","",'01.ข้อมูลเบื้องต้น'!$D$23))</f>
        <v/>
      </c>
      <c r="CB28" s="286"/>
      <c r="CC28" s="160"/>
      <c r="CD28" s="292" t="str">
        <f>IF('01.ข้อมูลเบื้องต้น'!$B$24="","",IF('02.คีย์เทอม1'!$B28="","",'01.ข้อมูลเบื้องต้น'!$B$24))</f>
        <v/>
      </c>
      <c r="CE28" s="291" t="str">
        <f>IF('01.ข้อมูลเบื้องต้น'!$C$24="","",IF('02.คีย์เทอม1'!$B28="","",'01.ข้อมูลเบื้องต้น'!$C$24))</f>
        <v/>
      </c>
      <c r="CF28" s="292" t="str">
        <f>IF('01.ข้อมูลเบื้องต้น'!$D$24="","",IF('02.คีย์เทอม1'!$B28="","",'01.ข้อมูลเบื้องต้น'!$D$24))</f>
        <v/>
      </c>
      <c r="CG28" s="286"/>
      <c r="CH28" s="160"/>
      <c r="CI28" s="292" t="str">
        <f>IF('01.ข้อมูลเบื้องต้น'!$B$25="","",IF('02.คีย์เทอม1'!$B28="","",'01.ข้อมูลเบื้องต้น'!$B$25))</f>
        <v/>
      </c>
      <c r="CJ28" s="291" t="str">
        <f>IF('01.ข้อมูลเบื้องต้น'!$C$25="","",IF('02.คีย์เทอม1'!$B28="","",'01.ข้อมูลเบื้องต้น'!$C$25))</f>
        <v/>
      </c>
      <c r="CK28" s="292" t="str">
        <f>IF('01.ข้อมูลเบื้องต้น'!$D$25="","",IF('02.คีย์เทอม1'!$B28="","",'01.ข้อมูลเบื้องต้น'!$D$25))</f>
        <v/>
      </c>
      <c r="CL28" s="286"/>
      <c r="CM28" s="160"/>
      <c r="CN28" s="292" t="str">
        <f>IF('01.ข้อมูลเบื้องต้น'!$B$26="","",IF('02.คีย์เทอม1'!$B28="","",'01.ข้อมูลเบื้องต้น'!$B$26))</f>
        <v/>
      </c>
      <c r="CO28" s="291" t="str">
        <f>IF('01.ข้อมูลเบื้องต้น'!$C$26="","",IF('02.คีย์เทอม1'!$B28="","",'01.ข้อมูลเบื้องต้น'!$C$26))</f>
        <v/>
      </c>
      <c r="CP28" s="292" t="str">
        <f>IF('01.ข้อมูลเบื้องต้น'!$D$26="","",IF('02.คีย์เทอม1'!$B28="","",'01.ข้อมูลเบื้องต้น'!$D$26))</f>
        <v/>
      </c>
      <c r="CQ28" s="286"/>
      <c r="CR28" s="160"/>
      <c r="CS28" s="292" t="str">
        <f>IF('01.ข้อมูลเบื้องต้น'!$B$27="","",IF('02.คีย์เทอม1'!$B28="","",'01.ข้อมูลเบื้องต้น'!$B$27))</f>
        <v/>
      </c>
      <c r="CT28" s="291" t="str">
        <f>IF('01.ข้อมูลเบื้องต้น'!$C$27="","",IF('02.คีย์เทอม1'!$B28="","",'01.ข้อมูลเบื้องต้น'!$C$27))</f>
        <v/>
      </c>
      <c r="CU28" s="292" t="str">
        <f>IF('01.ข้อมูลเบื้องต้น'!$D$27="","",IF('02.คีย์เทอม1'!$B28="","",'01.ข้อมูลเบื้องต้น'!$D$27))</f>
        <v/>
      </c>
      <c r="CV28" s="286"/>
      <c r="CW28" s="160"/>
      <c r="CX28" s="292" t="str">
        <f>IF('01.ข้อมูลเบื้องต้น'!$B$28="","",IF('02.คีย์เทอม1'!$B28="","",'01.ข้อมูลเบื้องต้น'!$B$28))</f>
        <v/>
      </c>
      <c r="CY28" s="291" t="str">
        <f>IF('01.ข้อมูลเบื้องต้น'!$C$28="","",IF('02.คีย์เทอม1'!$B28="","",'01.ข้อมูลเบื้องต้น'!$C$28))</f>
        <v/>
      </c>
      <c r="CZ28" s="292" t="str">
        <f>IF('01.ข้อมูลเบื้องต้น'!$D$28="","",IF('02.คีย์เทอม1'!$B28="","",'01.ข้อมูลเบื้องต้น'!$D$28))</f>
        <v/>
      </c>
      <c r="DA28" s="286"/>
      <c r="DB28" s="160"/>
      <c r="DC28" s="288" t="str">
        <f t="shared" si="3"/>
        <v/>
      </c>
      <c r="DD28" s="152" t="str">
        <f t="shared" si="4"/>
        <v/>
      </c>
      <c r="DE28" s="293" t="str">
        <f>IF('2.ชื่อนักเรียน'!R30="มส","มส",IF('2.ชื่อนักเรียน'!R30="ย้าย","ย้าย",IF('2.ชื่อนักเรียน'!R30="ร","ร",IF(DD28="","",RANK(DD28,$DD$9:$DD$58,0)))))</f>
        <v/>
      </c>
      <c r="DF28" s="293" t="str">
        <f t="shared" si="5"/>
        <v/>
      </c>
      <c r="DH28" s="322" t="str">
        <f>IF('2.ชื่อนักเรียน'!$R30=",มส","มส",IF($DC28="","",IF(DH$5="","",IF(DH$5="SBMLD",SUM($BH28,$BM28,$BR28,$BW28,$CB28,$CG28,$CL28,$CQ28,$CV28,$DA28),$BH28))))</f>
        <v/>
      </c>
      <c r="DI28" s="300" t="str">
        <f>IF('2.ชื่อนักเรียน'!$R30=",มส","มส",IF($DH28="","",IF(DH$5="","",IF(DH$5="SBMLD",SUM($BI28,$BN28,$BS28,$BX28,$CC28,$CH28,$CM28,$CR28,$CW28,$DB28),$BI28))))</f>
        <v/>
      </c>
      <c r="DJ28" s="300" t="str">
        <f t="shared" si="6"/>
        <v/>
      </c>
      <c r="DK28" s="323" t="str">
        <f>IF('2.ชื่อนักเรียน'!$R30=",มส","มส",IF($DC28="","",IF(DK$5="","",IF(DK$5="SBMLD",SUM($BM28,$BR28,$BW28,$CB28,$CG28,$CL28,$CQ28,$CV28,$DA28),$BM28))))</f>
        <v/>
      </c>
      <c r="DL28" s="300" t="str">
        <f>IF('2.ชื่อนักเรียน'!$R30=",มส","มส",IF($DK28="","",IF(DK$5="","",IF(DK$5="SBMLD",SUM($BN28,$BS28,$BX28,$CC28,$CH28,$CM28,$CR28,$CW28,$DB28),$BN28))))</f>
        <v/>
      </c>
      <c r="DM28" s="300" t="str">
        <f t="shared" si="7"/>
        <v/>
      </c>
      <c r="DN28" s="323" t="str">
        <f>IF('2.ชื่อนักเรียน'!$R30=",มส","มส",IF($DC28="","",IF(DN$5="","",IF(DN$5="SBMLD",SUM($BR28,$BW28,$CB28,$CG28,$CL28,$CQ28,$CV28,$DA28),$BR28))))</f>
        <v/>
      </c>
      <c r="DO28" s="300" t="str">
        <f>IF('2.ชื่อนักเรียน'!$R30=",มส","มส",IF($DN28="","",IF(DN$5="","",IF(DN$5="SBMLD",SUM($BS28,$BX28,$CC28,$CH28,$CM28,$CR28,$CW28,$DB28),$BS28))))</f>
        <v/>
      </c>
      <c r="DP28" s="300" t="str">
        <f t="shared" si="8"/>
        <v/>
      </c>
      <c r="DQ28" s="323" t="str">
        <f>IF('2.ชื่อนักเรียน'!$R30=",มส","มส",IF($DC28="","",IF(DQ$5="","",IF(DQ$5="SBMLD",SUM($BW28,$CB28,$CG28,$CL28,$CQ28,$CV28,$DA28),$BW28))))</f>
        <v/>
      </c>
      <c r="DR28" s="300" t="str">
        <f>IF('2.ชื่อนักเรียน'!$R30=",มส","มส",IF($DQ28="","",IF(DQ$5="","",IF(DQ$5="SBMLD",SUM($BX28,$CC28,$CH28,$CM28,$CR28,$CW28,$DB28),$BX28))))</f>
        <v/>
      </c>
      <c r="DS28" s="300" t="str">
        <f t="shared" si="9"/>
        <v/>
      </c>
      <c r="DT28" s="300" t="str">
        <f>IF('2.ชื่อนักเรียน'!$R30=",มส","มส",IF($DC28="","",IF(DT$5="","",IF(DT$5="SBMLD",SUM($CB28,$CG28,$CL28,$CQ28,$CV28,$DA28),$CB28))))</f>
        <v/>
      </c>
      <c r="DU28" s="300" t="str">
        <f>IF('2.ชื่อนักเรียน'!$R30=",มส","มส",IF($DT28="","",IF(DT$5="","",IF(DT$5="SBMLD",SUM($CC28,$CH28,$CM28,$CR28,$CW28,$DB28),$CC28))))</f>
        <v/>
      </c>
      <c r="DV28" s="300" t="str">
        <f t="shared" si="10"/>
        <v/>
      </c>
      <c r="DW28" s="323" t="str">
        <f>IF('2.ชื่อนักเรียน'!$R30=",มส","มส",IF($DC28="","",IF(DW$5="","",IF(DW$5="SBMLD",SUM($CG28,$CL28,$CQ28,$CV28,$DA28),$CG28))))</f>
        <v/>
      </c>
      <c r="DX28" s="323" t="str">
        <f>IF('2.ชื่อนักเรียน'!$R30=",มส","มส",IF($DW28="","",IF(DW$5="","",IF(DW$5="SBMLD",SUM($CH28,$CM28,$CR28,$CW28,$DB28),$CH28))))</f>
        <v/>
      </c>
      <c r="DY28" s="300" t="str">
        <f t="shared" si="11"/>
        <v/>
      </c>
    </row>
    <row r="29" spans="1:129" s="102" customFormat="1" ht="17.25" customHeight="1" thickTop="1" x14ac:dyDescent="0.25">
      <c r="A29" s="278">
        <v>21</v>
      </c>
      <c r="B29" s="278" t="str">
        <f>IF('2.ชื่อนักเรียน'!E31="","",CONCATENATE('2.ชื่อนักเรียน'!E31,'2.ชื่อนักเรียน'!F31,'2.ชื่อนักเรียน'!G31,'2.ชื่อนักเรียน'!H31,'2.ชื่อนักเรียน'!I31,'2.ชื่อนักเรียน'!J31,'2.ชื่อนักเรียน'!K31,'2.ชื่อนักเรียน'!L31,'2.ชื่อนักเรียน'!M31,'2.ชื่อนักเรียน'!N31,'2.ชื่อนักเรียน'!O31,'2.ชื่อนักเรียน'!P31,'2.ชื่อนักเรียน'!Q31))</f>
        <v/>
      </c>
      <c r="C29" s="463" t="str">
        <f>IF('2.ชื่อนักเรียน'!B31="","",'2.ชื่อนักเรียน'!B31)</f>
        <v/>
      </c>
      <c r="D29" s="291" t="str">
        <f>IF('2.ชื่อนักเรียน'!C31="","",CONCATENATE(TRIM('2.ชื่อนักเรียน'!C31),"  ",'2.ชื่อนักเรียน'!D31))</f>
        <v/>
      </c>
      <c r="E29" s="292" t="str">
        <f>IF(B29="","",IF('01.ข้อมูลเบื้องต้น'!$J$2="","",'01.ข้อมูลเบื้องต้น'!$J$2))</f>
        <v/>
      </c>
      <c r="F29" s="291" t="str">
        <f>IF(B29="","",IF('01.ข้อมูลเบื้องต้น'!$K$4="","",'01.ข้อมูลเบื้องต้น'!$K$4))</f>
        <v/>
      </c>
      <c r="G29" s="292" t="str">
        <f>IF('01.ข้อมูลเบื้องต้น'!$B$8="","",IF('02.คีย์เทอม1'!$B29="","",'01.ข้อมูลเบื้องต้น'!$B$8))</f>
        <v/>
      </c>
      <c r="H29" s="291" t="str">
        <f>IF('01.ข้อมูลเบื้องต้น'!$C$8="","",IF('02.คีย์เทอม1'!$B29="","",'01.ข้อมูลเบื้องต้น'!$C$8))</f>
        <v/>
      </c>
      <c r="I29" s="292" t="str">
        <f>IF('01.ข้อมูลเบื้องต้น'!$D$8="","",IF('02.คีย์เทอม1'!$B29="","",'01.ข้อมูลเบื้องต้น'!$D$8))</f>
        <v/>
      </c>
      <c r="J29" s="286"/>
      <c r="K29" s="160"/>
      <c r="L29" s="292" t="str">
        <f>IF('01.ข้อมูลเบื้องต้น'!$B$9="","",IF('02.คีย์เทอม1'!$B29="","",'01.ข้อมูลเบื้องต้น'!$B$9))</f>
        <v/>
      </c>
      <c r="M29" s="291" t="str">
        <f>IF('01.ข้อมูลเบื้องต้น'!$C$9="","",IF('02.คีย์เทอม1'!$B29="","",'01.ข้อมูลเบื้องต้น'!$C$9))</f>
        <v/>
      </c>
      <c r="N29" s="292" t="str">
        <f>IF('01.ข้อมูลเบื้องต้น'!$D$9="","",IF('02.คีย์เทอม1'!$B29="","",'01.ข้อมูลเบื้องต้น'!$D$9))</f>
        <v/>
      </c>
      <c r="O29" s="286"/>
      <c r="P29" s="160"/>
      <c r="Q29" s="292" t="str">
        <f>IF('01.ข้อมูลเบื้องต้น'!$B$10="","",IF('02.คีย์เทอม1'!$B29="","",'01.ข้อมูลเบื้องต้น'!$B$10))</f>
        <v/>
      </c>
      <c r="R29" s="291" t="str">
        <f>IF('01.ข้อมูลเบื้องต้น'!$C$10="","",IF('02.คีย์เทอม1'!$B29="","",'01.ข้อมูลเบื้องต้น'!$C$10))</f>
        <v/>
      </c>
      <c r="S29" s="292" t="str">
        <f>IF('01.ข้อมูลเบื้องต้น'!$D$10="","",IF('02.คีย์เทอม1'!$B29="","",'01.ข้อมูลเบื้องต้น'!$D$10))</f>
        <v/>
      </c>
      <c r="T29" s="286"/>
      <c r="U29" s="160"/>
      <c r="V29" s="292" t="str">
        <f>IF('01.ข้อมูลเบื้องต้น'!$B$11="","",IF('02.คีย์เทอม1'!$B29="","",'01.ข้อมูลเบื้องต้น'!$B$11))</f>
        <v/>
      </c>
      <c r="W29" s="291" t="str">
        <f>IF('01.ข้อมูลเบื้องต้น'!$C$11="","",IF('02.คีย์เทอม1'!$B29="","",'01.ข้อมูลเบื้องต้น'!$C$11))</f>
        <v/>
      </c>
      <c r="X29" s="292" t="str">
        <f>IF('01.ข้อมูลเบื้องต้น'!$D$11="","",IF('02.คีย์เทอม1'!$B29="","",'01.ข้อมูลเบื้องต้น'!$D$11))</f>
        <v/>
      </c>
      <c r="Y29" s="286"/>
      <c r="Z29" s="160"/>
      <c r="AA29" s="292" t="str">
        <f>IF('01.ข้อมูลเบื้องต้น'!$B$12="","",IF('02.คีย์เทอม1'!$B29="","",'01.ข้อมูลเบื้องต้น'!$B$12))</f>
        <v/>
      </c>
      <c r="AB29" s="291" t="str">
        <f>IF('01.ข้อมูลเบื้องต้น'!$C$12="","",IF('02.คีย์เทอม1'!$B29="","",'01.ข้อมูลเบื้องต้น'!$C$12))</f>
        <v/>
      </c>
      <c r="AC29" s="292" t="str">
        <f>IF('01.ข้อมูลเบื้องต้น'!$D$12="","",IF('02.คีย์เทอม1'!$B29="","",'01.ข้อมูลเบื้องต้น'!$D$12))</f>
        <v/>
      </c>
      <c r="AD29" s="286"/>
      <c r="AE29" s="160"/>
      <c r="AF29" s="292" t="str">
        <f>IF('01.ข้อมูลเบื้องต้น'!$B$13="","",IF('02.คีย์เทอม1'!$B29="","",'01.ข้อมูลเบื้องต้น'!$B$13))</f>
        <v/>
      </c>
      <c r="AG29" s="291" t="str">
        <f>IF('01.ข้อมูลเบื้องต้น'!$C$13="","",IF('02.คีย์เทอม1'!$B29="","",'01.ข้อมูลเบื้องต้น'!$C$13))</f>
        <v/>
      </c>
      <c r="AH29" s="292" t="str">
        <f>IF('01.ข้อมูลเบื้องต้น'!$D$13="","",IF('02.คีย์เทอม1'!$B29="","",'01.ข้อมูลเบื้องต้น'!$D$13))</f>
        <v/>
      </c>
      <c r="AI29" s="286"/>
      <c r="AJ29" s="160"/>
      <c r="AK29" s="292" t="str">
        <f>IF('01.ข้อมูลเบื้องต้น'!$B$14="","",IF('02.คีย์เทอม1'!$B29="","",'01.ข้อมูลเบื้องต้น'!$B$14))</f>
        <v/>
      </c>
      <c r="AL29" s="291" t="str">
        <f>IF('01.ข้อมูลเบื้องต้น'!$C$14="","",IF('02.คีย์เทอม1'!$B29="","",'01.ข้อมูลเบื้องต้น'!$C$14))</f>
        <v/>
      </c>
      <c r="AM29" s="292" t="str">
        <f>IF('01.ข้อมูลเบื้องต้น'!$D$14="","",IF('02.คีย์เทอม1'!$B29="","",'01.ข้อมูลเบื้องต้น'!$D$14))</f>
        <v/>
      </c>
      <c r="AN29" s="286"/>
      <c r="AO29" s="160"/>
      <c r="AP29" s="292" t="str">
        <f>IF('01.ข้อมูลเบื้องต้น'!$B$15="","",IF('02.คีย์เทอม1'!$B29="","",'01.ข้อมูลเบื้องต้น'!$B$15))</f>
        <v/>
      </c>
      <c r="AQ29" s="291" t="str">
        <f>IF('01.ข้อมูลเบื้องต้น'!$C$15="","",IF('02.คีย์เทอม1'!$B29="","",'01.ข้อมูลเบื้องต้น'!$C$15))</f>
        <v/>
      </c>
      <c r="AR29" s="292" t="str">
        <f>IF('01.ข้อมูลเบื้องต้น'!$D$15="","",IF('02.คีย์เทอม1'!$B29="","",'01.ข้อมูลเบื้องต้น'!$D$15))</f>
        <v/>
      </c>
      <c r="AS29" s="286"/>
      <c r="AT29" s="160"/>
      <c r="AU29" s="292" t="str">
        <f>IF('01.ข้อมูลเบื้องต้น'!$B$16="","",IF('02.คีย์เทอม1'!$B29="","",'01.ข้อมูลเบื้องต้น'!$B$16))</f>
        <v/>
      </c>
      <c r="AV29" s="291" t="str">
        <f>IF('01.ข้อมูลเบื้องต้น'!$C$16="","",IF('02.คีย์เทอม1'!$B29="","",'01.ข้อมูลเบื้องต้น'!$C$16))</f>
        <v/>
      </c>
      <c r="AW29" s="292" t="str">
        <f>IF('01.ข้อมูลเบื้องต้น'!$D$16="","",IF('02.คีย์เทอม1'!$B29="","",'01.ข้อมูลเบื้องต้น'!$D$16))</f>
        <v/>
      </c>
      <c r="AX29" s="286"/>
      <c r="AY29" s="160"/>
      <c r="AZ29" s="292" t="str">
        <f>IF('01.ข้อมูลเบื้องต้น'!$B$17="","",IF('02.คีย์เทอม1'!$B29="","",'01.ข้อมูลเบื้องต้น'!$B$17))</f>
        <v/>
      </c>
      <c r="BA29" s="291" t="str">
        <f>IF('01.ข้อมูลเบื้องต้น'!$C$17="","",IF('02.คีย์เทอม1'!$B29="","",'01.ข้อมูลเบื้องต้น'!$C$17))</f>
        <v/>
      </c>
      <c r="BB29" s="292" t="str">
        <f>IF('01.ข้อมูลเบื้องต้น'!$D$17="","",IF('02.คีย์เทอม1'!$B29="","",'01.ข้อมูลเบื้องต้น'!$D$17))</f>
        <v/>
      </c>
      <c r="BC29" s="286"/>
      <c r="BD29" s="160"/>
      <c r="BE29" s="292" t="str">
        <f>IF('01.ข้อมูลเบื้องต้น'!$B$19="","",IF('02.คีย์เทอม1'!$B29="","",'01.ข้อมูลเบื้องต้น'!$B$19))</f>
        <v/>
      </c>
      <c r="BF29" s="291" t="str">
        <f>IF('01.ข้อมูลเบื้องต้น'!$C$19="","",IF('02.คีย์เทอม1'!$B29="","",'01.ข้อมูลเบื้องต้น'!$C$19))</f>
        <v/>
      </c>
      <c r="BG29" s="292" t="str">
        <f>IF('01.ข้อมูลเบื้องต้น'!$D$19="","",IF('02.คีย์เทอม1'!$B29="","",'01.ข้อมูลเบื้องต้น'!$D$19))</f>
        <v/>
      </c>
      <c r="BH29" s="286"/>
      <c r="BI29" s="160"/>
      <c r="BJ29" s="292" t="str">
        <f>IF('01.ข้อมูลเบื้องต้น'!$B$20="","",IF('02.คีย์เทอม1'!$B29="","",'01.ข้อมูลเบื้องต้น'!$B$20))</f>
        <v/>
      </c>
      <c r="BK29" s="291" t="str">
        <f>IF('01.ข้อมูลเบื้องต้น'!$C$20="","",IF('02.คีย์เทอม1'!$B29="","",'01.ข้อมูลเบื้องต้น'!$C$20))</f>
        <v/>
      </c>
      <c r="BL29" s="292" t="str">
        <f>IF('01.ข้อมูลเบื้องต้น'!$D$20="","",IF('02.คีย์เทอม1'!$B29="","",'01.ข้อมูลเบื้องต้น'!$D$20))</f>
        <v/>
      </c>
      <c r="BM29" s="286"/>
      <c r="BN29" s="160"/>
      <c r="BO29" s="292" t="str">
        <f>IF('01.ข้อมูลเบื้องต้น'!$B$21="","",IF('02.คีย์เทอม1'!$B29="","",'01.ข้อมูลเบื้องต้น'!$B$21))</f>
        <v/>
      </c>
      <c r="BP29" s="291" t="str">
        <f>IF('01.ข้อมูลเบื้องต้น'!$C$21="","",IF('02.คีย์เทอม1'!$B29="","",'01.ข้อมูลเบื้องต้น'!$C$21))</f>
        <v/>
      </c>
      <c r="BQ29" s="292" t="str">
        <f>IF('01.ข้อมูลเบื้องต้น'!$D$21="","",IF('02.คีย์เทอม1'!$B29="","",'01.ข้อมูลเบื้องต้น'!$D$21))</f>
        <v/>
      </c>
      <c r="BR29" s="286"/>
      <c r="BS29" s="160"/>
      <c r="BT29" s="292" t="str">
        <f>IF('01.ข้อมูลเบื้องต้น'!$B$22="","",IF('02.คีย์เทอม1'!$B29="","",'01.ข้อมูลเบื้องต้น'!$B$22))</f>
        <v/>
      </c>
      <c r="BU29" s="291" t="str">
        <f>IF('01.ข้อมูลเบื้องต้น'!$C$22="","",IF('02.คีย์เทอม1'!$B29="","",'01.ข้อมูลเบื้องต้น'!$C$22))</f>
        <v/>
      </c>
      <c r="BV29" s="292" t="str">
        <f>IF('01.ข้อมูลเบื้องต้น'!$D$22="","",IF('02.คีย์เทอม1'!$B29="","",'01.ข้อมูลเบื้องต้น'!$D$22))</f>
        <v/>
      </c>
      <c r="BW29" s="286"/>
      <c r="BX29" s="160"/>
      <c r="BY29" s="292" t="str">
        <f>IF('01.ข้อมูลเบื้องต้น'!$B$23="","",IF('02.คีย์เทอม1'!$B29="","",'01.ข้อมูลเบื้องต้น'!$B$23))</f>
        <v/>
      </c>
      <c r="BZ29" s="291" t="str">
        <f>IF('01.ข้อมูลเบื้องต้น'!$C$23="","",IF('02.คีย์เทอม1'!$B29="","",'01.ข้อมูลเบื้องต้น'!$C$23))</f>
        <v/>
      </c>
      <c r="CA29" s="292" t="str">
        <f>IF('01.ข้อมูลเบื้องต้น'!$D$23="","",IF('02.คีย์เทอม1'!$B29="","",'01.ข้อมูลเบื้องต้น'!$D$23))</f>
        <v/>
      </c>
      <c r="CB29" s="286"/>
      <c r="CC29" s="160"/>
      <c r="CD29" s="292" t="str">
        <f>IF('01.ข้อมูลเบื้องต้น'!$B$24="","",IF('02.คีย์เทอม1'!$B29="","",'01.ข้อมูลเบื้องต้น'!$B$24))</f>
        <v/>
      </c>
      <c r="CE29" s="291" t="str">
        <f>IF('01.ข้อมูลเบื้องต้น'!$C$24="","",IF('02.คีย์เทอม1'!$B29="","",'01.ข้อมูลเบื้องต้น'!$C$24))</f>
        <v/>
      </c>
      <c r="CF29" s="292" t="str">
        <f>IF('01.ข้อมูลเบื้องต้น'!$D$24="","",IF('02.คีย์เทอม1'!$B29="","",'01.ข้อมูลเบื้องต้น'!$D$24))</f>
        <v/>
      </c>
      <c r="CG29" s="286"/>
      <c r="CH29" s="160"/>
      <c r="CI29" s="292" t="str">
        <f>IF('01.ข้อมูลเบื้องต้น'!$B$25="","",IF('02.คีย์เทอม1'!$B29="","",'01.ข้อมูลเบื้องต้น'!$B$25))</f>
        <v/>
      </c>
      <c r="CJ29" s="291" t="str">
        <f>IF('01.ข้อมูลเบื้องต้น'!$C$25="","",IF('02.คีย์เทอม1'!$B29="","",'01.ข้อมูลเบื้องต้น'!$C$25))</f>
        <v/>
      </c>
      <c r="CK29" s="292" t="str">
        <f>IF('01.ข้อมูลเบื้องต้น'!$D$25="","",IF('02.คีย์เทอม1'!$B29="","",'01.ข้อมูลเบื้องต้น'!$D$25))</f>
        <v/>
      </c>
      <c r="CL29" s="286"/>
      <c r="CM29" s="160"/>
      <c r="CN29" s="292" t="str">
        <f>IF('01.ข้อมูลเบื้องต้น'!$B$26="","",IF('02.คีย์เทอม1'!$B29="","",'01.ข้อมูลเบื้องต้น'!$B$26))</f>
        <v/>
      </c>
      <c r="CO29" s="291" t="str">
        <f>IF('01.ข้อมูลเบื้องต้น'!$C$26="","",IF('02.คีย์เทอม1'!$B29="","",'01.ข้อมูลเบื้องต้น'!$C$26))</f>
        <v/>
      </c>
      <c r="CP29" s="292" t="str">
        <f>IF('01.ข้อมูลเบื้องต้น'!$D$26="","",IF('02.คีย์เทอม1'!$B29="","",'01.ข้อมูลเบื้องต้น'!$D$26))</f>
        <v/>
      </c>
      <c r="CQ29" s="286"/>
      <c r="CR29" s="160"/>
      <c r="CS29" s="292" t="str">
        <f>IF('01.ข้อมูลเบื้องต้น'!$B$27="","",IF('02.คีย์เทอม1'!$B29="","",'01.ข้อมูลเบื้องต้น'!$B$27))</f>
        <v/>
      </c>
      <c r="CT29" s="291" t="str">
        <f>IF('01.ข้อมูลเบื้องต้น'!$C$27="","",IF('02.คีย์เทอม1'!$B29="","",'01.ข้อมูลเบื้องต้น'!$C$27))</f>
        <v/>
      </c>
      <c r="CU29" s="292" t="str">
        <f>IF('01.ข้อมูลเบื้องต้น'!$D$27="","",IF('02.คีย์เทอม1'!$B29="","",'01.ข้อมูลเบื้องต้น'!$D$27))</f>
        <v/>
      </c>
      <c r="CV29" s="286"/>
      <c r="CW29" s="160"/>
      <c r="CX29" s="292" t="str">
        <f>IF('01.ข้อมูลเบื้องต้น'!$B$28="","",IF('02.คีย์เทอม1'!$B29="","",'01.ข้อมูลเบื้องต้น'!$B$28))</f>
        <v/>
      </c>
      <c r="CY29" s="291" t="str">
        <f>IF('01.ข้อมูลเบื้องต้น'!$C$28="","",IF('02.คีย์เทอม1'!$B29="","",'01.ข้อมูลเบื้องต้น'!$C$28))</f>
        <v/>
      </c>
      <c r="CZ29" s="292" t="str">
        <f>IF('01.ข้อมูลเบื้องต้น'!$D$28="","",IF('02.คีย์เทอม1'!$B29="","",'01.ข้อมูลเบื้องต้น'!$D$28))</f>
        <v/>
      </c>
      <c r="DA29" s="286"/>
      <c r="DB29" s="160"/>
      <c r="DC29" s="288" t="str">
        <f t="shared" si="3"/>
        <v/>
      </c>
      <c r="DD29" s="152" t="str">
        <f t="shared" si="4"/>
        <v/>
      </c>
      <c r="DE29" s="293" t="str">
        <f>IF('2.ชื่อนักเรียน'!R31="มส","มส",IF('2.ชื่อนักเรียน'!R31="ย้าย","ย้าย",IF('2.ชื่อนักเรียน'!R31="ร","ร",IF(DD29="","",RANK(DD29,$DD$9:$DD$58,0)))))</f>
        <v/>
      </c>
      <c r="DF29" s="293" t="str">
        <f t="shared" si="5"/>
        <v/>
      </c>
      <c r="DH29" s="324" t="str">
        <f>IF('2.ชื่อนักเรียน'!$R31=",มส","มส",IF($DC29="","",IF(DH$5="","",IF(DH$5="SBMLD",SUM($BH29,$BM29,$BR29,$BW29,$CB29,$CG29,$CL29,$CQ29,$CV29,$DA29),$BH29))))</f>
        <v/>
      </c>
      <c r="DI29" s="301" t="str">
        <f>IF('2.ชื่อนักเรียน'!$R31=",มส","มส",IF($DH29="","",IF(DH$5="","",IF(DH$5="SBMLD",SUM($BI29,$BN29,$BS29,$BX29,$CC29,$CH29,$CM29,$CR29,$CW29,$DB29),$BI29))))</f>
        <v/>
      </c>
      <c r="DJ29" s="301" t="str">
        <f t="shared" si="6"/>
        <v/>
      </c>
      <c r="DK29" s="325" t="str">
        <f>IF('2.ชื่อนักเรียน'!$R31=",มส","มส",IF($DC29="","",IF(DK$5="","",IF(DK$5="SBMLD",SUM($BM29,$BR29,$BW29,$CB29,$CG29,$CL29,$CQ29,$CV29,$DA29),$BM29))))</f>
        <v/>
      </c>
      <c r="DL29" s="301" t="str">
        <f>IF('2.ชื่อนักเรียน'!$R31=",มส","มส",IF($DK29="","",IF(DK$5="","",IF(DK$5="SBMLD",SUM($BN29,$BS29,$BX29,$CC29,$CH29,$CM29,$CR29,$CW29,$DB29),$BN29))))</f>
        <v/>
      </c>
      <c r="DM29" s="301" t="str">
        <f t="shared" si="7"/>
        <v/>
      </c>
      <c r="DN29" s="325" t="str">
        <f>IF('2.ชื่อนักเรียน'!$R31=",มส","มส",IF($DC29="","",IF(DN$5="","",IF(DN$5="SBMLD",SUM($BR29,$BW29,$CB29,$CG29,$CL29,$CQ29,$CV29,$DA29),$BR29))))</f>
        <v/>
      </c>
      <c r="DO29" s="301" t="str">
        <f>IF('2.ชื่อนักเรียน'!$R31=",มส","มส",IF($DN29="","",IF(DN$5="","",IF(DN$5="SBMLD",SUM($BS29,$BX29,$CC29,$CH29,$CM29,$CR29,$CW29,$DB29),$BS29))))</f>
        <v/>
      </c>
      <c r="DP29" s="301" t="str">
        <f t="shared" si="8"/>
        <v/>
      </c>
      <c r="DQ29" s="325" t="str">
        <f>IF('2.ชื่อนักเรียน'!$R31=",มส","มส",IF($DC29="","",IF(DQ$5="","",IF(DQ$5="SBMLD",SUM($BW29,$CB29,$CG29,$CL29,$CQ29,$CV29,$DA29),$BW29))))</f>
        <v/>
      </c>
      <c r="DR29" s="301" t="str">
        <f>IF('2.ชื่อนักเรียน'!$R31=",มส","มส",IF($DQ29="","",IF(DQ$5="","",IF(DQ$5="SBMLD",SUM($BX29,$CC29,$CH29,$CM29,$CR29,$CW29,$DB29),$BX29))))</f>
        <v/>
      </c>
      <c r="DS29" s="301" t="str">
        <f t="shared" si="9"/>
        <v/>
      </c>
      <c r="DT29" s="301" t="str">
        <f>IF('2.ชื่อนักเรียน'!$R31=",มส","มส",IF($DC29="","",IF(DT$5="","",IF(DT$5="SBMLD",SUM($CB29,$CG29,$CL29,$CQ29,$CV29,$DA29),$CB29))))</f>
        <v/>
      </c>
      <c r="DU29" s="301" t="str">
        <f>IF('2.ชื่อนักเรียน'!$R31=",มส","มส",IF($DT29="","",IF(DT$5="","",IF(DT$5="SBMLD",SUM($CC29,$CH29,$CM29,$CR29,$CW29,$DB29),$CC29))))</f>
        <v/>
      </c>
      <c r="DV29" s="301" t="str">
        <f t="shared" si="10"/>
        <v/>
      </c>
      <c r="DW29" s="325" t="str">
        <f>IF('2.ชื่อนักเรียน'!$R31=",มส","มส",IF($DC29="","",IF(DW$5="","",IF(DW$5="SBMLD",SUM($CG29,$CL29,$CQ29,$CV29,$DA29),$CG29))))</f>
        <v/>
      </c>
      <c r="DX29" s="325" t="str">
        <f>IF('2.ชื่อนักเรียน'!$R31=",มส","มส",IF($DW29="","",IF(DW$5="","",IF(DW$5="SBMLD",SUM($CH29,$CM29,$CR29,$CW29,$DB29),$CH29))))</f>
        <v/>
      </c>
      <c r="DY29" s="301" t="str">
        <f t="shared" si="11"/>
        <v/>
      </c>
    </row>
    <row r="30" spans="1:129" s="102" customFormat="1" ht="17.25" customHeight="1" x14ac:dyDescent="0.25">
      <c r="A30" s="278">
        <v>22</v>
      </c>
      <c r="B30" s="278" t="str">
        <f>IF('2.ชื่อนักเรียน'!E32="","",CONCATENATE('2.ชื่อนักเรียน'!E32,'2.ชื่อนักเรียน'!F32,'2.ชื่อนักเรียน'!G32,'2.ชื่อนักเรียน'!H32,'2.ชื่อนักเรียน'!I32,'2.ชื่อนักเรียน'!J32,'2.ชื่อนักเรียน'!K32,'2.ชื่อนักเรียน'!L32,'2.ชื่อนักเรียน'!M32,'2.ชื่อนักเรียน'!N32,'2.ชื่อนักเรียน'!O32,'2.ชื่อนักเรียน'!P32,'2.ชื่อนักเรียน'!Q32))</f>
        <v/>
      </c>
      <c r="C30" s="463" t="str">
        <f>IF('2.ชื่อนักเรียน'!B32="","",'2.ชื่อนักเรียน'!B32)</f>
        <v/>
      </c>
      <c r="D30" s="291" t="str">
        <f>IF('2.ชื่อนักเรียน'!C32="","",CONCATENATE(TRIM('2.ชื่อนักเรียน'!C32),"  ",'2.ชื่อนักเรียน'!D32))</f>
        <v/>
      </c>
      <c r="E30" s="292" t="str">
        <f>IF(B30="","",IF('01.ข้อมูลเบื้องต้น'!$J$2="","",'01.ข้อมูลเบื้องต้น'!$J$2))</f>
        <v/>
      </c>
      <c r="F30" s="291" t="str">
        <f>IF(B30="","",IF('01.ข้อมูลเบื้องต้น'!$K$4="","",'01.ข้อมูลเบื้องต้น'!$K$4))</f>
        <v/>
      </c>
      <c r="G30" s="292" t="str">
        <f>IF('01.ข้อมูลเบื้องต้น'!$B$8="","",IF('02.คีย์เทอม1'!$B30="","",'01.ข้อมูลเบื้องต้น'!$B$8))</f>
        <v/>
      </c>
      <c r="H30" s="291" t="str">
        <f>IF('01.ข้อมูลเบื้องต้น'!$C$8="","",IF('02.คีย์เทอม1'!$B30="","",'01.ข้อมูลเบื้องต้น'!$C$8))</f>
        <v/>
      </c>
      <c r="I30" s="292" t="str">
        <f>IF('01.ข้อมูลเบื้องต้น'!$D$8="","",IF('02.คีย์เทอม1'!$B30="","",'01.ข้อมูลเบื้องต้น'!$D$8))</f>
        <v/>
      </c>
      <c r="J30" s="286"/>
      <c r="K30" s="160"/>
      <c r="L30" s="292" t="str">
        <f>IF('01.ข้อมูลเบื้องต้น'!$B$9="","",IF('02.คีย์เทอม1'!$B30="","",'01.ข้อมูลเบื้องต้น'!$B$9))</f>
        <v/>
      </c>
      <c r="M30" s="291" t="str">
        <f>IF('01.ข้อมูลเบื้องต้น'!$C$9="","",IF('02.คีย์เทอม1'!$B30="","",'01.ข้อมูลเบื้องต้น'!$C$9))</f>
        <v/>
      </c>
      <c r="N30" s="292" t="str">
        <f>IF('01.ข้อมูลเบื้องต้น'!$D$9="","",IF('02.คีย์เทอม1'!$B30="","",'01.ข้อมูลเบื้องต้น'!$D$9))</f>
        <v/>
      </c>
      <c r="O30" s="287"/>
      <c r="P30" s="159"/>
      <c r="Q30" s="292" t="str">
        <f>IF('01.ข้อมูลเบื้องต้น'!$B$10="","",IF('02.คีย์เทอม1'!$B30="","",'01.ข้อมูลเบื้องต้น'!$B$10))</f>
        <v/>
      </c>
      <c r="R30" s="291" t="str">
        <f>IF('01.ข้อมูลเบื้องต้น'!$C$10="","",IF('02.คีย์เทอม1'!$B30="","",'01.ข้อมูลเบื้องต้น'!$C$10))</f>
        <v/>
      </c>
      <c r="S30" s="292" t="str">
        <f>IF('01.ข้อมูลเบื้องต้น'!$D$10="","",IF('02.คีย์เทอม1'!$B30="","",'01.ข้อมูลเบื้องต้น'!$D$10))</f>
        <v/>
      </c>
      <c r="T30" s="287"/>
      <c r="U30" s="159"/>
      <c r="V30" s="292" t="str">
        <f>IF('01.ข้อมูลเบื้องต้น'!$B$11="","",IF('02.คีย์เทอม1'!$B30="","",'01.ข้อมูลเบื้องต้น'!$B$11))</f>
        <v/>
      </c>
      <c r="W30" s="291" t="str">
        <f>IF('01.ข้อมูลเบื้องต้น'!$C$11="","",IF('02.คีย์เทอม1'!$B30="","",'01.ข้อมูลเบื้องต้น'!$C$11))</f>
        <v/>
      </c>
      <c r="X30" s="292" t="str">
        <f>IF('01.ข้อมูลเบื้องต้น'!$D$11="","",IF('02.คีย์เทอม1'!$B30="","",'01.ข้อมูลเบื้องต้น'!$D$11))</f>
        <v/>
      </c>
      <c r="Y30" s="286"/>
      <c r="Z30" s="160"/>
      <c r="AA30" s="292" t="str">
        <f>IF('01.ข้อมูลเบื้องต้น'!$B$12="","",IF('02.คีย์เทอม1'!$B30="","",'01.ข้อมูลเบื้องต้น'!$B$12))</f>
        <v/>
      </c>
      <c r="AB30" s="291" t="str">
        <f>IF('01.ข้อมูลเบื้องต้น'!$C$12="","",IF('02.คีย์เทอม1'!$B30="","",'01.ข้อมูลเบื้องต้น'!$C$12))</f>
        <v/>
      </c>
      <c r="AC30" s="292" t="str">
        <f>IF('01.ข้อมูลเบื้องต้น'!$D$12="","",IF('02.คีย์เทอม1'!$B30="","",'01.ข้อมูลเบื้องต้น'!$D$12))</f>
        <v/>
      </c>
      <c r="AD30" s="287"/>
      <c r="AE30" s="159"/>
      <c r="AF30" s="292" t="str">
        <f>IF('01.ข้อมูลเบื้องต้น'!$B$13="","",IF('02.คีย์เทอม1'!$B30="","",'01.ข้อมูลเบื้องต้น'!$B$13))</f>
        <v/>
      </c>
      <c r="AG30" s="291" t="str">
        <f>IF('01.ข้อมูลเบื้องต้น'!$C$13="","",IF('02.คีย์เทอม1'!$B30="","",'01.ข้อมูลเบื้องต้น'!$C$13))</f>
        <v/>
      </c>
      <c r="AH30" s="292" t="str">
        <f>IF('01.ข้อมูลเบื้องต้น'!$D$13="","",IF('02.คีย์เทอม1'!$B30="","",'01.ข้อมูลเบื้องต้น'!$D$13))</f>
        <v/>
      </c>
      <c r="AI30" s="287"/>
      <c r="AJ30" s="159"/>
      <c r="AK30" s="292" t="str">
        <f>IF('01.ข้อมูลเบื้องต้น'!$B$14="","",IF('02.คีย์เทอม1'!$B30="","",'01.ข้อมูลเบื้องต้น'!$B$14))</f>
        <v/>
      </c>
      <c r="AL30" s="291" t="str">
        <f>IF('01.ข้อมูลเบื้องต้น'!$C$14="","",IF('02.คีย์เทอม1'!$B30="","",'01.ข้อมูลเบื้องต้น'!$C$14))</f>
        <v/>
      </c>
      <c r="AM30" s="292" t="str">
        <f>IF('01.ข้อมูลเบื้องต้น'!$D$14="","",IF('02.คีย์เทอม1'!$B30="","",'01.ข้อมูลเบื้องต้น'!$D$14))</f>
        <v/>
      </c>
      <c r="AN30" s="287"/>
      <c r="AO30" s="159"/>
      <c r="AP30" s="292" t="str">
        <f>IF('01.ข้อมูลเบื้องต้น'!$B$15="","",IF('02.คีย์เทอม1'!$B30="","",'01.ข้อมูลเบื้องต้น'!$B$15))</f>
        <v/>
      </c>
      <c r="AQ30" s="291" t="str">
        <f>IF('01.ข้อมูลเบื้องต้น'!$C$15="","",IF('02.คีย์เทอม1'!$B30="","",'01.ข้อมูลเบื้องต้น'!$C$15))</f>
        <v/>
      </c>
      <c r="AR30" s="292" t="str">
        <f>IF('01.ข้อมูลเบื้องต้น'!$D$15="","",IF('02.คีย์เทอม1'!$B30="","",'01.ข้อมูลเบื้องต้น'!$D$15))</f>
        <v/>
      </c>
      <c r="AS30" s="287"/>
      <c r="AT30" s="159"/>
      <c r="AU30" s="292" t="str">
        <f>IF('01.ข้อมูลเบื้องต้น'!$B$16="","",IF('02.คีย์เทอม1'!$B30="","",'01.ข้อมูลเบื้องต้น'!$B$16))</f>
        <v/>
      </c>
      <c r="AV30" s="291" t="str">
        <f>IF('01.ข้อมูลเบื้องต้น'!$C$16="","",IF('02.คีย์เทอม1'!$B30="","",'01.ข้อมูลเบื้องต้น'!$C$16))</f>
        <v/>
      </c>
      <c r="AW30" s="292" t="str">
        <f>IF('01.ข้อมูลเบื้องต้น'!$D$16="","",IF('02.คีย์เทอม1'!$B30="","",'01.ข้อมูลเบื้องต้น'!$D$16))</f>
        <v/>
      </c>
      <c r="AX30" s="286"/>
      <c r="AY30" s="160"/>
      <c r="AZ30" s="292" t="str">
        <f>IF('01.ข้อมูลเบื้องต้น'!$B$17="","",IF('02.คีย์เทอม1'!$B30="","",'01.ข้อมูลเบื้องต้น'!$B$17))</f>
        <v/>
      </c>
      <c r="BA30" s="291" t="str">
        <f>IF('01.ข้อมูลเบื้องต้น'!$C$17="","",IF('02.คีย์เทอม1'!$B30="","",'01.ข้อมูลเบื้องต้น'!$C$17))</f>
        <v/>
      </c>
      <c r="BB30" s="292" t="str">
        <f>IF('01.ข้อมูลเบื้องต้น'!$D$17="","",IF('02.คีย์เทอม1'!$B30="","",'01.ข้อมูลเบื้องต้น'!$D$17))</f>
        <v/>
      </c>
      <c r="BC30" s="286"/>
      <c r="BD30" s="160"/>
      <c r="BE30" s="292" t="str">
        <f>IF('01.ข้อมูลเบื้องต้น'!$B$19="","",IF('02.คีย์เทอม1'!$B30="","",'01.ข้อมูลเบื้องต้น'!$B$19))</f>
        <v/>
      </c>
      <c r="BF30" s="291" t="str">
        <f>IF('01.ข้อมูลเบื้องต้น'!$C$19="","",IF('02.คีย์เทอม1'!$B30="","",'01.ข้อมูลเบื้องต้น'!$C$19))</f>
        <v/>
      </c>
      <c r="BG30" s="292" t="str">
        <f>IF('01.ข้อมูลเบื้องต้น'!$D$19="","",IF('02.คีย์เทอม1'!$B30="","",'01.ข้อมูลเบื้องต้น'!$D$19))</f>
        <v/>
      </c>
      <c r="BH30" s="286"/>
      <c r="BI30" s="160"/>
      <c r="BJ30" s="292" t="str">
        <f>IF('01.ข้อมูลเบื้องต้น'!$B$20="","",IF('02.คีย์เทอม1'!$B30="","",'01.ข้อมูลเบื้องต้น'!$B$20))</f>
        <v/>
      </c>
      <c r="BK30" s="291" t="str">
        <f>IF('01.ข้อมูลเบื้องต้น'!$C$20="","",IF('02.คีย์เทอม1'!$B30="","",'01.ข้อมูลเบื้องต้น'!$C$20))</f>
        <v/>
      </c>
      <c r="BL30" s="292" t="str">
        <f>IF('01.ข้อมูลเบื้องต้น'!$D$20="","",IF('02.คีย์เทอม1'!$B30="","",'01.ข้อมูลเบื้องต้น'!$D$20))</f>
        <v/>
      </c>
      <c r="BM30" s="287"/>
      <c r="BN30" s="159"/>
      <c r="BO30" s="292" t="str">
        <f>IF('01.ข้อมูลเบื้องต้น'!$B$21="","",IF('02.คีย์เทอม1'!$B30="","",'01.ข้อมูลเบื้องต้น'!$B$21))</f>
        <v/>
      </c>
      <c r="BP30" s="291" t="str">
        <f>IF('01.ข้อมูลเบื้องต้น'!$C$21="","",IF('02.คีย์เทอม1'!$B30="","",'01.ข้อมูลเบื้องต้น'!$C$21))</f>
        <v/>
      </c>
      <c r="BQ30" s="292" t="str">
        <f>IF('01.ข้อมูลเบื้องต้น'!$D$21="","",IF('02.คีย์เทอม1'!$B30="","",'01.ข้อมูลเบื้องต้น'!$D$21))</f>
        <v/>
      </c>
      <c r="BR30" s="286"/>
      <c r="BS30" s="160"/>
      <c r="BT30" s="292" t="str">
        <f>IF('01.ข้อมูลเบื้องต้น'!$B$22="","",IF('02.คีย์เทอม1'!$B30="","",'01.ข้อมูลเบื้องต้น'!$B$22))</f>
        <v/>
      </c>
      <c r="BU30" s="291" t="str">
        <f>IF('01.ข้อมูลเบื้องต้น'!$C$22="","",IF('02.คีย์เทอม1'!$B30="","",'01.ข้อมูลเบื้องต้น'!$C$22))</f>
        <v/>
      </c>
      <c r="BV30" s="292" t="str">
        <f>IF('01.ข้อมูลเบื้องต้น'!$D$22="","",IF('02.คีย์เทอม1'!$B30="","",'01.ข้อมูลเบื้องต้น'!$D$22))</f>
        <v/>
      </c>
      <c r="BW30" s="286"/>
      <c r="BX30" s="160"/>
      <c r="BY30" s="292" t="str">
        <f>IF('01.ข้อมูลเบื้องต้น'!$B$23="","",IF('02.คีย์เทอม1'!$B30="","",'01.ข้อมูลเบื้องต้น'!$B$23))</f>
        <v/>
      </c>
      <c r="BZ30" s="291" t="str">
        <f>IF('01.ข้อมูลเบื้องต้น'!$C$23="","",IF('02.คีย์เทอม1'!$B30="","",'01.ข้อมูลเบื้องต้น'!$C$23))</f>
        <v/>
      </c>
      <c r="CA30" s="292" t="str">
        <f>IF('01.ข้อมูลเบื้องต้น'!$D$23="","",IF('02.คีย์เทอม1'!$B30="","",'01.ข้อมูลเบื้องต้น'!$D$23))</f>
        <v/>
      </c>
      <c r="CB30" s="286"/>
      <c r="CC30" s="160"/>
      <c r="CD30" s="292" t="str">
        <f>IF('01.ข้อมูลเบื้องต้น'!$B$24="","",IF('02.คีย์เทอม1'!$B30="","",'01.ข้อมูลเบื้องต้น'!$B$24))</f>
        <v/>
      </c>
      <c r="CE30" s="291" t="str">
        <f>IF('01.ข้อมูลเบื้องต้น'!$C$24="","",IF('02.คีย์เทอม1'!$B30="","",'01.ข้อมูลเบื้องต้น'!$C$24))</f>
        <v/>
      </c>
      <c r="CF30" s="292" t="str">
        <f>IF('01.ข้อมูลเบื้องต้น'!$D$24="","",IF('02.คีย์เทอม1'!$B30="","",'01.ข้อมูลเบื้องต้น'!$D$24))</f>
        <v/>
      </c>
      <c r="CG30" s="286"/>
      <c r="CH30" s="160"/>
      <c r="CI30" s="292" t="str">
        <f>IF('01.ข้อมูลเบื้องต้น'!$B$25="","",IF('02.คีย์เทอม1'!$B30="","",'01.ข้อมูลเบื้องต้น'!$B$25))</f>
        <v/>
      </c>
      <c r="CJ30" s="291" t="str">
        <f>IF('01.ข้อมูลเบื้องต้น'!$C$25="","",IF('02.คีย์เทอม1'!$B30="","",'01.ข้อมูลเบื้องต้น'!$C$25))</f>
        <v/>
      </c>
      <c r="CK30" s="292" t="str">
        <f>IF('01.ข้อมูลเบื้องต้น'!$D$25="","",IF('02.คีย์เทอม1'!$B30="","",'01.ข้อมูลเบื้องต้น'!$D$25))</f>
        <v/>
      </c>
      <c r="CL30" s="286"/>
      <c r="CM30" s="160"/>
      <c r="CN30" s="292" t="str">
        <f>IF('01.ข้อมูลเบื้องต้น'!$B$26="","",IF('02.คีย์เทอม1'!$B30="","",'01.ข้อมูลเบื้องต้น'!$B$26))</f>
        <v/>
      </c>
      <c r="CO30" s="291" t="str">
        <f>IF('01.ข้อมูลเบื้องต้น'!$C$26="","",IF('02.คีย์เทอม1'!$B30="","",'01.ข้อมูลเบื้องต้น'!$C$26))</f>
        <v/>
      </c>
      <c r="CP30" s="292" t="str">
        <f>IF('01.ข้อมูลเบื้องต้น'!$D$26="","",IF('02.คีย์เทอม1'!$B30="","",'01.ข้อมูลเบื้องต้น'!$D$26))</f>
        <v/>
      </c>
      <c r="CQ30" s="286"/>
      <c r="CR30" s="160"/>
      <c r="CS30" s="292" t="str">
        <f>IF('01.ข้อมูลเบื้องต้น'!$B$27="","",IF('02.คีย์เทอม1'!$B30="","",'01.ข้อมูลเบื้องต้น'!$B$27))</f>
        <v/>
      </c>
      <c r="CT30" s="291" t="str">
        <f>IF('01.ข้อมูลเบื้องต้น'!$C$27="","",IF('02.คีย์เทอม1'!$B30="","",'01.ข้อมูลเบื้องต้น'!$C$27))</f>
        <v/>
      </c>
      <c r="CU30" s="292" t="str">
        <f>IF('01.ข้อมูลเบื้องต้น'!$D$27="","",IF('02.คีย์เทอม1'!$B30="","",'01.ข้อมูลเบื้องต้น'!$D$27))</f>
        <v/>
      </c>
      <c r="CV30" s="286"/>
      <c r="CW30" s="160"/>
      <c r="CX30" s="292" t="str">
        <f>IF('01.ข้อมูลเบื้องต้น'!$B$28="","",IF('02.คีย์เทอม1'!$B30="","",'01.ข้อมูลเบื้องต้น'!$B$28))</f>
        <v/>
      </c>
      <c r="CY30" s="291" t="str">
        <f>IF('01.ข้อมูลเบื้องต้น'!$C$28="","",IF('02.คีย์เทอม1'!$B30="","",'01.ข้อมูลเบื้องต้น'!$C$28))</f>
        <v/>
      </c>
      <c r="CZ30" s="292" t="str">
        <f>IF('01.ข้อมูลเบื้องต้น'!$D$28="","",IF('02.คีย์เทอม1'!$B30="","",'01.ข้อมูลเบื้องต้น'!$D$28))</f>
        <v/>
      </c>
      <c r="DA30" s="286"/>
      <c r="DB30" s="160"/>
      <c r="DC30" s="288" t="str">
        <f t="shared" si="3"/>
        <v/>
      </c>
      <c r="DD30" s="152" t="str">
        <f t="shared" si="4"/>
        <v/>
      </c>
      <c r="DE30" s="293" t="str">
        <f>IF('2.ชื่อนักเรียน'!R32="มส","มส",IF('2.ชื่อนักเรียน'!R32="ย้าย","ย้าย",IF('2.ชื่อนักเรียน'!R32="ร","ร",IF(DD30="","",RANK(DD30,$DD$9:$DD$58,0)))))</f>
        <v/>
      </c>
      <c r="DF30" s="293" t="str">
        <f t="shared" si="5"/>
        <v/>
      </c>
      <c r="DH30" s="326" t="str">
        <f>IF('2.ชื่อนักเรียน'!$R32=",มส","มส",IF($DC30="","",IF(DH$5="","",IF(DH$5="SBMLD",SUM($BH30,$BM30,$BR30,$BW30,$CB30,$CG30,$CL30,$CQ30,$CV30,$DA30),$BH30))))</f>
        <v/>
      </c>
      <c r="DI30" s="299" t="str">
        <f>IF('2.ชื่อนักเรียน'!$R32=",มส","มส",IF($DH30="","",IF(DH$5="","",IF(DH$5="SBMLD",SUM($BI30,$BN30,$BS30,$BX30,$CC30,$CH30,$CM30,$CR30,$CW30,$DB30),$BI30))))</f>
        <v/>
      </c>
      <c r="DJ30" s="299" t="str">
        <f t="shared" si="6"/>
        <v/>
      </c>
      <c r="DK30" s="321" t="str">
        <f>IF('2.ชื่อนักเรียน'!$R32=",มส","มส",IF($DC30="","",IF(DK$5="","",IF(DK$5="SBMLD",SUM($BM30,$BR30,$BW30,$CB30,$CG30,$CL30,$CQ30,$CV30,$DA30),$BM30))))</f>
        <v/>
      </c>
      <c r="DL30" s="299" t="str">
        <f>IF('2.ชื่อนักเรียน'!$R32=",มส","มส",IF($DK30="","",IF(DK$5="","",IF(DK$5="SBMLD",SUM($BN30,$BS30,$BX30,$CC30,$CH30,$CM30,$CR30,$CW30,$DB30),$BN30))))</f>
        <v/>
      </c>
      <c r="DM30" s="299" t="str">
        <f t="shared" si="7"/>
        <v/>
      </c>
      <c r="DN30" s="321" t="str">
        <f>IF('2.ชื่อนักเรียน'!$R32=",มส","มส",IF($DC30="","",IF(DN$5="","",IF(DN$5="SBMLD",SUM($BR30,$BW30,$CB30,$CG30,$CL30,$CQ30,$CV30,$DA30),$BR30))))</f>
        <v/>
      </c>
      <c r="DO30" s="299" t="str">
        <f>IF('2.ชื่อนักเรียน'!$R32=",มส","มส",IF($DN30="","",IF(DN$5="","",IF(DN$5="SBMLD",SUM($BS30,$BX30,$CC30,$CH30,$CM30,$CR30,$CW30,$DB30),$BS30))))</f>
        <v/>
      </c>
      <c r="DP30" s="299" t="str">
        <f t="shared" si="8"/>
        <v/>
      </c>
      <c r="DQ30" s="321" t="str">
        <f>IF('2.ชื่อนักเรียน'!$R32=",มส","มส",IF($DC30="","",IF(DQ$5="","",IF(DQ$5="SBMLD",SUM($BW30,$CB30,$CG30,$CL30,$CQ30,$CV30,$DA30),$BW30))))</f>
        <v/>
      </c>
      <c r="DR30" s="299" t="str">
        <f>IF('2.ชื่อนักเรียน'!$R32=",มส","มส",IF($DQ30="","",IF(DQ$5="","",IF(DQ$5="SBMLD",SUM($BX30,$CC30,$CH30,$CM30,$CR30,$CW30,$DB30),$BX30))))</f>
        <v/>
      </c>
      <c r="DS30" s="299" t="str">
        <f t="shared" si="9"/>
        <v/>
      </c>
      <c r="DT30" s="299" t="str">
        <f>IF('2.ชื่อนักเรียน'!$R32=",มส","มส",IF($DC30="","",IF(DT$5="","",IF(DT$5="SBMLD",SUM($CB30,$CG30,$CL30,$CQ30,$CV30,$DA30),$CB30))))</f>
        <v/>
      </c>
      <c r="DU30" s="299" t="str">
        <f>IF('2.ชื่อนักเรียน'!$R32=",มส","มส",IF($DT30="","",IF(DT$5="","",IF(DT$5="SBMLD",SUM($CC30,$CH30,$CM30,$CR30,$CW30,$DB30),$CC30))))</f>
        <v/>
      </c>
      <c r="DV30" s="299" t="str">
        <f t="shared" si="10"/>
        <v/>
      </c>
      <c r="DW30" s="321" t="str">
        <f>IF('2.ชื่อนักเรียน'!$R32=",มส","มส",IF($DC30="","",IF(DW$5="","",IF(DW$5="SBMLD",SUM($CG30,$CL30,$CQ30,$CV30,$DA30),$CG30))))</f>
        <v/>
      </c>
      <c r="DX30" s="321" t="str">
        <f>IF('2.ชื่อนักเรียน'!$R32=",มส","มส",IF($DW30="","",IF(DW$5="","",IF(DW$5="SBMLD",SUM($CH30,$CM30,$CR30,$CW30,$DB30),$CH30))))</f>
        <v/>
      </c>
      <c r="DY30" s="299" t="str">
        <f t="shared" si="11"/>
        <v/>
      </c>
    </row>
    <row r="31" spans="1:129" s="102" customFormat="1" ht="17.25" customHeight="1" x14ac:dyDescent="0.25">
      <c r="A31" s="278">
        <v>23</v>
      </c>
      <c r="B31" s="278" t="str">
        <f>IF('2.ชื่อนักเรียน'!E33="","",CONCATENATE('2.ชื่อนักเรียน'!E33,'2.ชื่อนักเรียน'!F33,'2.ชื่อนักเรียน'!G33,'2.ชื่อนักเรียน'!H33,'2.ชื่อนักเรียน'!I33,'2.ชื่อนักเรียน'!J33,'2.ชื่อนักเรียน'!K33,'2.ชื่อนักเรียน'!L33,'2.ชื่อนักเรียน'!M33,'2.ชื่อนักเรียน'!N33,'2.ชื่อนักเรียน'!O33,'2.ชื่อนักเรียน'!P33,'2.ชื่อนักเรียน'!Q33))</f>
        <v/>
      </c>
      <c r="C31" s="463" t="str">
        <f>IF('2.ชื่อนักเรียน'!B33="","",'2.ชื่อนักเรียน'!B33)</f>
        <v/>
      </c>
      <c r="D31" s="291" t="str">
        <f>IF('2.ชื่อนักเรียน'!C33="","",CONCATENATE(TRIM('2.ชื่อนักเรียน'!C33),"  ",'2.ชื่อนักเรียน'!D33))</f>
        <v/>
      </c>
      <c r="E31" s="292" t="str">
        <f>IF(B31="","",IF('01.ข้อมูลเบื้องต้น'!$J$2="","",'01.ข้อมูลเบื้องต้น'!$J$2))</f>
        <v/>
      </c>
      <c r="F31" s="291" t="str">
        <f>IF(B31="","",IF('01.ข้อมูลเบื้องต้น'!$K$4="","",'01.ข้อมูลเบื้องต้น'!$K$4))</f>
        <v/>
      </c>
      <c r="G31" s="292" t="str">
        <f>IF('01.ข้อมูลเบื้องต้น'!$B$8="","",IF('02.คีย์เทอม1'!$B31="","",'01.ข้อมูลเบื้องต้น'!$B$8))</f>
        <v/>
      </c>
      <c r="H31" s="291" t="str">
        <f>IF('01.ข้อมูลเบื้องต้น'!$C$8="","",IF('02.คีย์เทอม1'!$B31="","",'01.ข้อมูลเบื้องต้น'!$C$8))</f>
        <v/>
      </c>
      <c r="I31" s="292" t="str">
        <f>IF('01.ข้อมูลเบื้องต้น'!$D$8="","",IF('02.คีย์เทอม1'!$B31="","",'01.ข้อมูลเบื้องต้น'!$D$8))</f>
        <v/>
      </c>
      <c r="J31" s="286"/>
      <c r="K31" s="160"/>
      <c r="L31" s="292" t="str">
        <f>IF('01.ข้อมูลเบื้องต้น'!$B$9="","",IF('02.คีย์เทอม1'!$B31="","",'01.ข้อมูลเบื้องต้น'!$B$9))</f>
        <v/>
      </c>
      <c r="M31" s="291" t="str">
        <f>IF('01.ข้อมูลเบื้องต้น'!$C$9="","",IF('02.คีย์เทอม1'!$B31="","",'01.ข้อมูลเบื้องต้น'!$C$9))</f>
        <v/>
      </c>
      <c r="N31" s="292" t="str">
        <f>IF('01.ข้อมูลเบื้องต้น'!$D$9="","",IF('02.คีย์เทอม1'!$B31="","",'01.ข้อมูลเบื้องต้น'!$D$9))</f>
        <v/>
      </c>
      <c r="O31" s="287"/>
      <c r="P31" s="159"/>
      <c r="Q31" s="292" t="str">
        <f>IF('01.ข้อมูลเบื้องต้น'!$B$10="","",IF('02.คีย์เทอม1'!$B31="","",'01.ข้อมูลเบื้องต้น'!$B$10))</f>
        <v/>
      </c>
      <c r="R31" s="291" t="str">
        <f>IF('01.ข้อมูลเบื้องต้น'!$C$10="","",IF('02.คีย์เทอม1'!$B31="","",'01.ข้อมูลเบื้องต้น'!$C$10))</f>
        <v/>
      </c>
      <c r="S31" s="292" t="str">
        <f>IF('01.ข้อมูลเบื้องต้น'!$D$10="","",IF('02.คีย์เทอม1'!$B31="","",'01.ข้อมูลเบื้องต้น'!$D$10))</f>
        <v/>
      </c>
      <c r="T31" s="287"/>
      <c r="U31" s="159"/>
      <c r="V31" s="292" t="str">
        <f>IF('01.ข้อมูลเบื้องต้น'!$B$11="","",IF('02.คีย์เทอม1'!$B31="","",'01.ข้อมูลเบื้องต้น'!$B$11))</f>
        <v/>
      </c>
      <c r="W31" s="291" t="str">
        <f>IF('01.ข้อมูลเบื้องต้น'!$C$11="","",IF('02.คีย์เทอม1'!$B31="","",'01.ข้อมูลเบื้องต้น'!$C$11))</f>
        <v/>
      </c>
      <c r="X31" s="292" t="str">
        <f>IF('01.ข้อมูลเบื้องต้น'!$D$11="","",IF('02.คีย์เทอม1'!$B31="","",'01.ข้อมูลเบื้องต้น'!$D$11))</f>
        <v/>
      </c>
      <c r="Y31" s="286"/>
      <c r="Z31" s="160"/>
      <c r="AA31" s="292" t="str">
        <f>IF('01.ข้อมูลเบื้องต้น'!$B$12="","",IF('02.คีย์เทอม1'!$B31="","",'01.ข้อมูลเบื้องต้น'!$B$12))</f>
        <v/>
      </c>
      <c r="AB31" s="291" t="str">
        <f>IF('01.ข้อมูลเบื้องต้น'!$C$12="","",IF('02.คีย์เทอม1'!$B31="","",'01.ข้อมูลเบื้องต้น'!$C$12))</f>
        <v/>
      </c>
      <c r="AC31" s="292" t="str">
        <f>IF('01.ข้อมูลเบื้องต้น'!$D$12="","",IF('02.คีย์เทอม1'!$B31="","",'01.ข้อมูลเบื้องต้น'!$D$12))</f>
        <v/>
      </c>
      <c r="AD31" s="287"/>
      <c r="AE31" s="159"/>
      <c r="AF31" s="292" t="str">
        <f>IF('01.ข้อมูลเบื้องต้น'!$B$13="","",IF('02.คีย์เทอม1'!$B31="","",'01.ข้อมูลเบื้องต้น'!$B$13))</f>
        <v/>
      </c>
      <c r="AG31" s="291" t="str">
        <f>IF('01.ข้อมูลเบื้องต้น'!$C$13="","",IF('02.คีย์เทอม1'!$B31="","",'01.ข้อมูลเบื้องต้น'!$C$13))</f>
        <v/>
      </c>
      <c r="AH31" s="292" t="str">
        <f>IF('01.ข้อมูลเบื้องต้น'!$D$13="","",IF('02.คีย์เทอม1'!$B31="","",'01.ข้อมูลเบื้องต้น'!$D$13))</f>
        <v/>
      </c>
      <c r="AI31" s="287"/>
      <c r="AJ31" s="159"/>
      <c r="AK31" s="292" t="str">
        <f>IF('01.ข้อมูลเบื้องต้น'!$B$14="","",IF('02.คีย์เทอม1'!$B31="","",'01.ข้อมูลเบื้องต้น'!$B$14))</f>
        <v/>
      </c>
      <c r="AL31" s="291" t="str">
        <f>IF('01.ข้อมูลเบื้องต้น'!$C$14="","",IF('02.คีย์เทอม1'!$B31="","",'01.ข้อมูลเบื้องต้น'!$C$14))</f>
        <v/>
      </c>
      <c r="AM31" s="292" t="str">
        <f>IF('01.ข้อมูลเบื้องต้น'!$D$14="","",IF('02.คีย์เทอม1'!$B31="","",'01.ข้อมูลเบื้องต้น'!$D$14))</f>
        <v/>
      </c>
      <c r="AN31" s="287"/>
      <c r="AO31" s="159"/>
      <c r="AP31" s="292" t="str">
        <f>IF('01.ข้อมูลเบื้องต้น'!$B$15="","",IF('02.คีย์เทอม1'!$B31="","",'01.ข้อมูลเบื้องต้น'!$B$15))</f>
        <v/>
      </c>
      <c r="AQ31" s="291" t="str">
        <f>IF('01.ข้อมูลเบื้องต้น'!$C$15="","",IF('02.คีย์เทอม1'!$B31="","",'01.ข้อมูลเบื้องต้น'!$C$15))</f>
        <v/>
      </c>
      <c r="AR31" s="292" t="str">
        <f>IF('01.ข้อมูลเบื้องต้น'!$D$15="","",IF('02.คีย์เทอม1'!$B31="","",'01.ข้อมูลเบื้องต้น'!$D$15))</f>
        <v/>
      </c>
      <c r="AS31" s="287"/>
      <c r="AT31" s="159"/>
      <c r="AU31" s="292" t="str">
        <f>IF('01.ข้อมูลเบื้องต้น'!$B$16="","",IF('02.คีย์เทอม1'!$B31="","",'01.ข้อมูลเบื้องต้น'!$B$16))</f>
        <v/>
      </c>
      <c r="AV31" s="291" t="str">
        <f>IF('01.ข้อมูลเบื้องต้น'!$C$16="","",IF('02.คีย์เทอม1'!$B31="","",'01.ข้อมูลเบื้องต้น'!$C$16))</f>
        <v/>
      </c>
      <c r="AW31" s="292" t="str">
        <f>IF('01.ข้อมูลเบื้องต้น'!$D$16="","",IF('02.คีย์เทอม1'!$B31="","",'01.ข้อมูลเบื้องต้น'!$D$16))</f>
        <v/>
      </c>
      <c r="AX31" s="286"/>
      <c r="AY31" s="160"/>
      <c r="AZ31" s="292" t="str">
        <f>IF('01.ข้อมูลเบื้องต้น'!$B$17="","",IF('02.คีย์เทอม1'!$B31="","",'01.ข้อมูลเบื้องต้น'!$B$17))</f>
        <v/>
      </c>
      <c r="BA31" s="291" t="str">
        <f>IF('01.ข้อมูลเบื้องต้น'!$C$17="","",IF('02.คีย์เทอม1'!$B31="","",'01.ข้อมูลเบื้องต้น'!$C$17))</f>
        <v/>
      </c>
      <c r="BB31" s="292" t="str">
        <f>IF('01.ข้อมูลเบื้องต้น'!$D$17="","",IF('02.คีย์เทอม1'!$B31="","",'01.ข้อมูลเบื้องต้น'!$D$17))</f>
        <v/>
      </c>
      <c r="BC31" s="286"/>
      <c r="BD31" s="160"/>
      <c r="BE31" s="292" t="str">
        <f>IF('01.ข้อมูลเบื้องต้น'!$B$19="","",IF('02.คีย์เทอม1'!$B31="","",'01.ข้อมูลเบื้องต้น'!$B$19))</f>
        <v/>
      </c>
      <c r="BF31" s="291" t="str">
        <f>IF('01.ข้อมูลเบื้องต้น'!$C$19="","",IF('02.คีย์เทอม1'!$B31="","",'01.ข้อมูลเบื้องต้น'!$C$19))</f>
        <v/>
      </c>
      <c r="BG31" s="292" t="str">
        <f>IF('01.ข้อมูลเบื้องต้น'!$D$19="","",IF('02.คีย์เทอม1'!$B31="","",'01.ข้อมูลเบื้องต้น'!$D$19))</f>
        <v/>
      </c>
      <c r="BH31" s="286"/>
      <c r="BI31" s="160"/>
      <c r="BJ31" s="292" t="str">
        <f>IF('01.ข้อมูลเบื้องต้น'!$B$20="","",IF('02.คีย์เทอม1'!$B31="","",'01.ข้อมูลเบื้องต้น'!$B$20))</f>
        <v/>
      </c>
      <c r="BK31" s="291" t="str">
        <f>IF('01.ข้อมูลเบื้องต้น'!$C$20="","",IF('02.คีย์เทอม1'!$B31="","",'01.ข้อมูลเบื้องต้น'!$C$20))</f>
        <v/>
      </c>
      <c r="BL31" s="292" t="str">
        <f>IF('01.ข้อมูลเบื้องต้น'!$D$20="","",IF('02.คีย์เทอม1'!$B31="","",'01.ข้อมูลเบื้องต้น'!$D$20))</f>
        <v/>
      </c>
      <c r="BM31" s="286"/>
      <c r="BN31" s="159"/>
      <c r="BO31" s="292" t="str">
        <f>IF('01.ข้อมูลเบื้องต้น'!$B$21="","",IF('02.คีย์เทอม1'!$B31="","",'01.ข้อมูลเบื้องต้น'!$B$21))</f>
        <v/>
      </c>
      <c r="BP31" s="291" t="str">
        <f>IF('01.ข้อมูลเบื้องต้น'!$C$21="","",IF('02.คีย์เทอม1'!$B31="","",'01.ข้อมูลเบื้องต้น'!$C$21))</f>
        <v/>
      </c>
      <c r="BQ31" s="292" t="str">
        <f>IF('01.ข้อมูลเบื้องต้น'!$D$21="","",IF('02.คีย์เทอม1'!$B31="","",'01.ข้อมูลเบื้องต้น'!$D$21))</f>
        <v/>
      </c>
      <c r="BR31" s="286"/>
      <c r="BS31" s="160"/>
      <c r="BT31" s="292" t="str">
        <f>IF('01.ข้อมูลเบื้องต้น'!$B$22="","",IF('02.คีย์เทอม1'!$B31="","",'01.ข้อมูลเบื้องต้น'!$B$22))</f>
        <v/>
      </c>
      <c r="BU31" s="291" t="str">
        <f>IF('01.ข้อมูลเบื้องต้น'!$C$22="","",IF('02.คีย์เทอม1'!$B31="","",'01.ข้อมูลเบื้องต้น'!$C$22))</f>
        <v/>
      </c>
      <c r="BV31" s="292" t="str">
        <f>IF('01.ข้อมูลเบื้องต้น'!$D$22="","",IF('02.คีย์เทอม1'!$B31="","",'01.ข้อมูลเบื้องต้น'!$D$22))</f>
        <v/>
      </c>
      <c r="BW31" s="286"/>
      <c r="BX31" s="160"/>
      <c r="BY31" s="292" t="str">
        <f>IF('01.ข้อมูลเบื้องต้น'!$B$23="","",IF('02.คีย์เทอม1'!$B31="","",'01.ข้อมูลเบื้องต้น'!$B$23))</f>
        <v/>
      </c>
      <c r="BZ31" s="291" t="str">
        <f>IF('01.ข้อมูลเบื้องต้น'!$C$23="","",IF('02.คีย์เทอม1'!$B31="","",'01.ข้อมูลเบื้องต้น'!$C$23))</f>
        <v/>
      </c>
      <c r="CA31" s="292" t="str">
        <f>IF('01.ข้อมูลเบื้องต้น'!$D$23="","",IF('02.คีย์เทอม1'!$B31="","",'01.ข้อมูลเบื้องต้น'!$D$23))</f>
        <v/>
      </c>
      <c r="CB31" s="286"/>
      <c r="CC31" s="160"/>
      <c r="CD31" s="292" t="str">
        <f>IF('01.ข้อมูลเบื้องต้น'!$B$24="","",IF('02.คีย์เทอม1'!$B31="","",'01.ข้อมูลเบื้องต้น'!$B$24))</f>
        <v/>
      </c>
      <c r="CE31" s="291" t="str">
        <f>IF('01.ข้อมูลเบื้องต้น'!$C$24="","",IF('02.คีย์เทอม1'!$B31="","",'01.ข้อมูลเบื้องต้น'!$C$24))</f>
        <v/>
      </c>
      <c r="CF31" s="292" t="str">
        <f>IF('01.ข้อมูลเบื้องต้น'!$D$24="","",IF('02.คีย์เทอม1'!$B31="","",'01.ข้อมูลเบื้องต้น'!$D$24))</f>
        <v/>
      </c>
      <c r="CG31" s="286"/>
      <c r="CH31" s="160"/>
      <c r="CI31" s="292" t="str">
        <f>IF('01.ข้อมูลเบื้องต้น'!$B$25="","",IF('02.คีย์เทอม1'!$B31="","",'01.ข้อมูลเบื้องต้น'!$B$25))</f>
        <v/>
      </c>
      <c r="CJ31" s="291" t="str">
        <f>IF('01.ข้อมูลเบื้องต้น'!$C$25="","",IF('02.คีย์เทอม1'!$B31="","",'01.ข้อมูลเบื้องต้น'!$C$25))</f>
        <v/>
      </c>
      <c r="CK31" s="292" t="str">
        <f>IF('01.ข้อมูลเบื้องต้น'!$D$25="","",IF('02.คีย์เทอม1'!$B31="","",'01.ข้อมูลเบื้องต้น'!$D$25))</f>
        <v/>
      </c>
      <c r="CL31" s="286"/>
      <c r="CM31" s="160"/>
      <c r="CN31" s="292" t="str">
        <f>IF('01.ข้อมูลเบื้องต้น'!$B$26="","",IF('02.คีย์เทอม1'!$B31="","",'01.ข้อมูลเบื้องต้น'!$B$26))</f>
        <v/>
      </c>
      <c r="CO31" s="291" t="str">
        <f>IF('01.ข้อมูลเบื้องต้น'!$C$26="","",IF('02.คีย์เทอม1'!$B31="","",'01.ข้อมูลเบื้องต้น'!$C$26))</f>
        <v/>
      </c>
      <c r="CP31" s="292" t="str">
        <f>IF('01.ข้อมูลเบื้องต้น'!$D$26="","",IF('02.คีย์เทอม1'!$B31="","",'01.ข้อมูลเบื้องต้น'!$D$26))</f>
        <v/>
      </c>
      <c r="CQ31" s="286"/>
      <c r="CR31" s="160"/>
      <c r="CS31" s="292" t="str">
        <f>IF('01.ข้อมูลเบื้องต้น'!$B$27="","",IF('02.คีย์เทอม1'!$B31="","",'01.ข้อมูลเบื้องต้น'!$B$27))</f>
        <v/>
      </c>
      <c r="CT31" s="291" t="str">
        <f>IF('01.ข้อมูลเบื้องต้น'!$C$27="","",IF('02.คีย์เทอม1'!$B31="","",'01.ข้อมูลเบื้องต้น'!$C$27))</f>
        <v/>
      </c>
      <c r="CU31" s="292" t="str">
        <f>IF('01.ข้อมูลเบื้องต้น'!$D$27="","",IF('02.คีย์เทอม1'!$B31="","",'01.ข้อมูลเบื้องต้น'!$D$27))</f>
        <v/>
      </c>
      <c r="CV31" s="286"/>
      <c r="CW31" s="160"/>
      <c r="CX31" s="292" t="str">
        <f>IF('01.ข้อมูลเบื้องต้น'!$B$28="","",IF('02.คีย์เทอม1'!$B31="","",'01.ข้อมูลเบื้องต้น'!$B$28))</f>
        <v/>
      </c>
      <c r="CY31" s="291" t="str">
        <f>IF('01.ข้อมูลเบื้องต้น'!$C$28="","",IF('02.คีย์เทอม1'!$B31="","",'01.ข้อมูลเบื้องต้น'!$C$28))</f>
        <v/>
      </c>
      <c r="CZ31" s="292" t="str">
        <f>IF('01.ข้อมูลเบื้องต้น'!$D$28="","",IF('02.คีย์เทอม1'!$B31="","",'01.ข้อมูลเบื้องต้น'!$D$28))</f>
        <v/>
      </c>
      <c r="DA31" s="286"/>
      <c r="DB31" s="160"/>
      <c r="DC31" s="288" t="str">
        <f t="shared" si="3"/>
        <v/>
      </c>
      <c r="DD31" s="152" t="str">
        <f t="shared" si="4"/>
        <v/>
      </c>
      <c r="DE31" s="293" t="str">
        <f>IF('2.ชื่อนักเรียน'!R33="มส","มส",IF('2.ชื่อนักเรียน'!R33="ย้าย","ย้าย",IF('2.ชื่อนักเรียน'!R33="ร","ร",IF(DD31="","",RANK(DD31,$DD$9:$DD$58,0)))))</f>
        <v/>
      </c>
      <c r="DF31" s="293" t="str">
        <f t="shared" si="5"/>
        <v/>
      </c>
      <c r="DH31" s="320" t="str">
        <f>IF('2.ชื่อนักเรียน'!$R33=",มส","มส",IF($DC31="","",IF(DH$5="","",IF(DH$5="SBMLD",SUM($BH31,$BM31,$BR31,$BW31,$CB31,$CG31,$CL31,$CQ31,$CV31,$DA31),$BH31))))</f>
        <v/>
      </c>
      <c r="DI31" s="299" t="str">
        <f>IF('2.ชื่อนักเรียน'!$R33=",มส","มส",IF($DH31="","",IF(DH$5="","",IF(DH$5="SBMLD",SUM($BI31,$BN31,$BS31,$BX31,$CC31,$CH31,$CM31,$CR31,$CW31,$DB31),$BI31))))</f>
        <v/>
      </c>
      <c r="DJ31" s="299" t="str">
        <f t="shared" si="6"/>
        <v/>
      </c>
      <c r="DK31" s="321" t="str">
        <f>IF('2.ชื่อนักเรียน'!$R33=",มส","มส",IF($DC31="","",IF(DK$5="","",IF(DK$5="SBMLD",SUM($BM31,$BR31,$BW31,$CB31,$CG31,$CL31,$CQ31,$CV31,$DA31),$BM31))))</f>
        <v/>
      </c>
      <c r="DL31" s="299" t="str">
        <f>IF('2.ชื่อนักเรียน'!$R33=",มส","มส",IF($DK31="","",IF(DK$5="","",IF(DK$5="SBMLD",SUM($BN31,$BS31,$BX31,$CC31,$CH31,$CM31,$CR31,$CW31,$DB31),$BN31))))</f>
        <v/>
      </c>
      <c r="DM31" s="299" t="str">
        <f t="shared" si="7"/>
        <v/>
      </c>
      <c r="DN31" s="321" t="str">
        <f>IF('2.ชื่อนักเรียน'!$R33=",มส","มส",IF($DC31="","",IF(DN$5="","",IF(DN$5="SBMLD",SUM($BR31,$BW31,$CB31,$CG31,$CL31,$CQ31,$CV31,$DA31),$BR31))))</f>
        <v/>
      </c>
      <c r="DO31" s="299" t="str">
        <f>IF('2.ชื่อนักเรียน'!$R33=",มส","มส",IF($DN31="","",IF(DN$5="","",IF(DN$5="SBMLD",SUM($BS31,$BX31,$CC31,$CH31,$CM31,$CR31,$CW31,$DB31),$BS31))))</f>
        <v/>
      </c>
      <c r="DP31" s="299" t="str">
        <f t="shared" si="8"/>
        <v/>
      </c>
      <c r="DQ31" s="321" t="str">
        <f>IF('2.ชื่อนักเรียน'!$R33=",มส","มส",IF($DC31="","",IF(DQ$5="","",IF(DQ$5="SBMLD",SUM($BW31,$CB31,$CG31,$CL31,$CQ31,$CV31,$DA31),$BW31))))</f>
        <v/>
      </c>
      <c r="DR31" s="299" t="str">
        <f>IF('2.ชื่อนักเรียน'!$R33=",มส","มส",IF($DQ31="","",IF(DQ$5="","",IF(DQ$5="SBMLD",SUM($BX31,$CC31,$CH31,$CM31,$CR31,$CW31,$DB31),$BX31))))</f>
        <v/>
      </c>
      <c r="DS31" s="299" t="str">
        <f t="shared" si="9"/>
        <v/>
      </c>
      <c r="DT31" s="299" t="str">
        <f>IF('2.ชื่อนักเรียน'!$R33=",มส","มส",IF($DC31="","",IF(DT$5="","",IF(DT$5="SBMLD",SUM($CB31,$CG31,$CL31,$CQ31,$CV31,$DA31),$CB31))))</f>
        <v/>
      </c>
      <c r="DU31" s="299" t="str">
        <f>IF('2.ชื่อนักเรียน'!$R33=",มส","มส",IF($DT31="","",IF(DT$5="","",IF(DT$5="SBMLD",SUM($CC31,$CH31,$CM31,$CR31,$CW31,$DB31),$CC31))))</f>
        <v/>
      </c>
      <c r="DV31" s="299" t="str">
        <f t="shared" si="10"/>
        <v/>
      </c>
      <c r="DW31" s="321" t="str">
        <f>IF('2.ชื่อนักเรียน'!$R33=",มส","มส",IF($DC31="","",IF(DW$5="","",IF(DW$5="SBMLD",SUM($CG31,$CL31,$CQ31,$CV31,$DA31),$CG31))))</f>
        <v/>
      </c>
      <c r="DX31" s="321" t="str">
        <f>IF('2.ชื่อนักเรียน'!$R33=",มส","มส",IF($DW31="","",IF(DW$5="","",IF(DW$5="SBMLD",SUM($CH31,$CM31,$CR31,$CW31,$DB31),$CH31))))</f>
        <v/>
      </c>
      <c r="DY31" s="299" t="str">
        <f t="shared" si="11"/>
        <v/>
      </c>
    </row>
    <row r="32" spans="1:129" s="102" customFormat="1" ht="17.25" customHeight="1" x14ac:dyDescent="0.25">
      <c r="A32" s="278">
        <v>24</v>
      </c>
      <c r="B32" s="278" t="str">
        <f>IF('2.ชื่อนักเรียน'!E34="","",CONCATENATE('2.ชื่อนักเรียน'!E34,'2.ชื่อนักเรียน'!F34,'2.ชื่อนักเรียน'!G34,'2.ชื่อนักเรียน'!H34,'2.ชื่อนักเรียน'!I34,'2.ชื่อนักเรียน'!J34,'2.ชื่อนักเรียน'!K34,'2.ชื่อนักเรียน'!L34,'2.ชื่อนักเรียน'!M34,'2.ชื่อนักเรียน'!N34,'2.ชื่อนักเรียน'!O34,'2.ชื่อนักเรียน'!P34,'2.ชื่อนักเรียน'!Q34))</f>
        <v/>
      </c>
      <c r="C32" s="463" t="str">
        <f>IF('2.ชื่อนักเรียน'!B34="","",'2.ชื่อนักเรียน'!B34)</f>
        <v/>
      </c>
      <c r="D32" s="291" t="str">
        <f>IF('2.ชื่อนักเรียน'!C34="","",CONCATENATE(TRIM('2.ชื่อนักเรียน'!C34),"  ",'2.ชื่อนักเรียน'!D34))</f>
        <v/>
      </c>
      <c r="E32" s="292" t="str">
        <f>IF(B32="","",IF('01.ข้อมูลเบื้องต้น'!$J$2="","",'01.ข้อมูลเบื้องต้น'!$J$2))</f>
        <v/>
      </c>
      <c r="F32" s="291" t="str">
        <f>IF(B32="","",IF('01.ข้อมูลเบื้องต้น'!$K$4="","",'01.ข้อมูลเบื้องต้น'!$K$4))</f>
        <v/>
      </c>
      <c r="G32" s="292" t="str">
        <f>IF('01.ข้อมูลเบื้องต้น'!$B$8="","",IF('02.คีย์เทอม1'!$B32="","",'01.ข้อมูลเบื้องต้น'!$B$8))</f>
        <v/>
      </c>
      <c r="H32" s="291" t="str">
        <f>IF('01.ข้อมูลเบื้องต้น'!$C$8="","",IF('02.คีย์เทอม1'!$B32="","",'01.ข้อมูลเบื้องต้น'!$C$8))</f>
        <v/>
      </c>
      <c r="I32" s="292" t="str">
        <f>IF('01.ข้อมูลเบื้องต้น'!$D$8="","",IF('02.คีย์เทอม1'!$B32="","",'01.ข้อมูลเบื้องต้น'!$D$8))</f>
        <v/>
      </c>
      <c r="J32" s="286"/>
      <c r="K32" s="160"/>
      <c r="L32" s="292" t="str">
        <f>IF('01.ข้อมูลเบื้องต้น'!$B$9="","",IF('02.คีย์เทอม1'!$B32="","",'01.ข้อมูลเบื้องต้น'!$B$9))</f>
        <v/>
      </c>
      <c r="M32" s="291" t="str">
        <f>IF('01.ข้อมูลเบื้องต้น'!$C$9="","",IF('02.คีย์เทอม1'!$B32="","",'01.ข้อมูลเบื้องต้น'!$C$9))</f>
        <v/>
      </c>
      <c r="N32" s="292" t="str">
        <f>IF('01.ข้อมูลเบื้องต้น'!$D$9="","",IF('02.คีย์เทอม1'!$B32="","",'01.ข้อมูลเบื้องต้น'!$D$9))</f>
        <v/>
      </c>
      <c r="O32" s="287"/>
      <c r="P32" s="159"/>
      <c r="Q32" s="292" t="str">
        <f>IF('01.ข้อมูลเบื้องต้น'!$B$10="","",IF('02.คีย์เทอม1'!$B32="","",'01.ข้อมูลเบื้องต้น'!$B$10))</f>
        <v/>
      </c>
      <c r="R32" s="291" t="str">
        <f>IF('01.ข้อมูลเบื้องต้น'!$C$10="","",IF('02.คีย์เทอม1'!$B32="","",'01.ข้อมูลเบื้องต้น'!$C$10))</f>
        <v/>
      </c>
      <c r="S32" s="292" t="str">
        <f>IF('01.ข้อมูลเบื้องต้น'!$D$10="","",IF('02.คีย์เทอม1'!$B32="","",'01.ข้อมูลเบื้องต้น'!$D$10))</f>
        <v/>
      </c>
      <c r="T32" s="287"/>
      <c r="U32" s="159"/>
      <c r="V32" s="292" t="str">
        <f>IF('01.ข้อมูลเบื้องต้น'!$B$11="","",IF('02.คีย์เทอม1'!$B32="","",'01.ข้อมูลเบื้องต้น'!$B$11))</f>
        <v/>
      </c>
      <c r="W32" s="291" t="str">
        <f>IF('01.ข้อมูลเบื้องต้น'!$C$11="","",IF('02.คีย์เทอม1'!$B32="","",'01.ข้อมูลเบื้องต้น'!$C$11))</f>
        <v/>
      </c>
      <c r="X32" s="292" t="str">
        <f>IF('01.ข้อมูลเบื้องต้น'!$D$11="","",IF('02.คีย์เทอม1'!$B32="","",'01.ข้อมูลเบื้องต้น'!$D$11))</f>
        <v/>
      </c>
      <c r="Y32" s="286"/>
      <c r="Z32" s="160"/>
      <c r="AA32" s="292" t="str">
        <f>IF('01.ข้อมูลเบื้องต้น'!$B$12="","",IF('02.คีย์เทอม1'!$B32="","",'01.ข้อมูลเบื้องต้น'!$B$12))</f>
        <v/>
      </c>
      <c r="AB32" s="291" t="str">
        <f>IF('01.ข้อมูลเบื้องต้น'!$C$12="","",IF('02.คีย์เทอม1'!$B32="","",'01.ข้อมูลเบื้องต้น'!$C$12))</f>
        <v/>
      </c>
      <c r="AC32" s="292" t="str">
        <f>IF('01.ข้อมูลเบื้องต้น'!$D$12="","",IF('02.คีย์เทอม1'!$B32="","",'01.ข้อมูลเบื้องต้น'!$D$12))</f>
        <v/>
      </c>
      <c r="AD32" s="287"/>
      <c r="AE32" s="159"/>
      <c r="AF32" s="292" t="str">
        <f>IF('01.ข้อมูลเบื้องต้น'!$B$13="","",IF('02.คีย์เทอม1'!$B32="","",'01.ข้อมูลเบื้องต้น'!$B$13))</f>
        <v/>
      </c>
      <c r="AG32" s="291" t="str">
        <f>IF('01.ข้อมูลเบื้องต้น'!$C$13="","",IF('02.คีย์เทอม1'!$B32="","",'01.ข้อมูลเบื้องต้น'!$C$13))</f>
        <v/>
      </c>
      <c r="AH32" s="292" t="str">
        <f>IF('01.ข้อมูลเบื้องต้น'!$D$13="","",IF('02.คีย์เทอม1'!$B32="","",'01.ข้อมูลเบื้องต้น'!$D$13))</f>
        <v/>
      </c>
      <c r="AI32" s="287"/>
      <c r="AJ32" s="159"/>
      <c r="AK32" s="292" t="str">
        <f>IF('01.ข้อมูลเบื้องต้น'!$B$14="","",IF('02.คีย์เทอม1'!$B32="","",'01.ข้อมูลเบื้องต้น'!$B$14))</f>
        <v/>
      </c>
      <c r="AL32" s="291" t="str">
        <f>IF('01.ข้อมูลเบื้องต้น'!$C$14="","",IF('02.คีย์เทอม1'!$B32="","",'01.ข้อมูลเบื้องต้น'!$C$14))</f>
        <v/>
      </c>
      <c r="AM32" s="292" t="str">
        <f>IF('01.ข้อมูลเบื้องต้น'!$D$14="","",IF('02.คีย์เทอม1'!$B32="","",'01.ข้อมูลเบื้องต้น'!$D$14))</f>
        <v/>
      </c>
      <c r="AN32" s="287"/>
      <c r="AO32" s="159"/>
      <c r="AP32" s="292" t="str">
        <f>IF('01.ข้อมูลเบื้องต้น'!$B$15="","",IF('02.คีย์เทอม1'!$B32="","",'01.ข้อมูลเบื้องต้น'!$B$15))</f>
        <v/>
      </c>
      <c r="AQ32" s="291" t="str">
        <f>IF('01.ข้อมูลเบื้องต้น'!$C$15="","",IF('02.คีย์เทอม1'!$B32="","",'01.ข้อมูลเบื้องต้น'!$C$15))</f>
        <v/>
      </c>
      <c r="AR32" s="292" t="str">
        <f>IF('01.ข้อมูลเบื้องต้น'!$D$15="","",IF('02.คีย์เทอม1'!$B32="","",'01.ข้อมูลเบื้องต้น'!$D$15))</f>
        <v/>
      </c>
      <c r="AS32" s="287"/>
      <c r="AT32" s="159"/>
      <c r="AU32" s="292" t="str">
        <f>IF('01.ข้อมูลเบื้องต้น'!$B$16="","",IF('02.คีย์เทอม1'!$B32="","",'01.ข้อมูลเบื้องต้น'!$B$16))</f>
        <v/>
      </c>
      <c r="AV32" s="291" t="str">
        <f>IF('01.ข้อมูลเบื้องต้น'!$C$16="","",IF('02.คีย์เทอม1'!$B32="","",'01.ข้อมูลเบื้องต้น'!$C$16))</f>
        <v/>
      </c>
      <c r="AW32" s="292" t="str">
        <f>IF('01.ข้อมูลเบื้องต้น'!$D$16="","",IF('02.คีย์เทอม1'!$B32="","",'01.ข้อมูลเบื้องต้น'!$D$16))</f>
        <v/>
      </c>
      <c r="AX32" s="286"/>
      <c r="AY32" s="160"/>
      <c r="AZ32" s="292" t="str">
        <f>IF('01.ข้อมูลเบื้องต้น'!$B$17="","",IF('02.คีย์เทอม1'!$B32="","",'01.ข้อมูลเบื้องต้น'!$B$17))</f>
        <v/>
      </c>
      <c r="BA32" s="291" t="str">
        <f>IF('01.ข้อมูลเบื้องต้น'!$C$17="","",IF('02.คีย์เทอม1'!$B32="","",'01.ข้อมูลเบื้องต้น'!$C$17))</f>
        <v/>
      </c>
      <c r="BB32" s="292" t="str">
        <f>IF('01.ข้อมูลเบื้องต้น'!$D$17="","",IF('02.คีย์เทอม1'!$B32="","",'01.ข้อมูลเบื้องต้น'!$D$17))</f>
        <v/>
      </c>
      <c r="BC32" s="286"/>
      <c r="BD32" s="160"/>
      <c r="BE32" s="292" t="str">
        <f>IF('01.ข้อมูลเบื้องต้น'!$B$19="","",IF('02.คีย์เทอม1'!$B32="","",'01.ข้อมูลเบื้องต้น'!$B$19))</f>
        <v/>
      </c>
      <c r="BF32" s="291" t="str">
        <f>IF('01.ข้อมูลเบื้องต้น'!$C$19="","",IF('02.คีย์เทอม1'!$B32="","",'01.ข้อมูลเบื้องต้น'!$C$19))</f>
        <v/>
      </c>
      <c r="BG32" s="292" t="str">
        <f>IF('01.ข้อมูลเบื้องต้น'!$D$19="","",IF('02.คีย์เทอม1'!$B32="","",'01.ข้อมูลเบื้องต้น'!$D$19))</f>
        <v/>
      </c>
      <c r="BH32" s="286"/>
      <c r="BI32" s="160"/>
      <c r="BJ32" s="292" t="str">
        <f>IF('01.ข้อมูลเบื้องต้น'!$B$20="","",IF('02.คีย์เทอม1'!$B32="","",'01.ข้อมูลเบื้องต้น'!$B$20))</f>
        <v/>
      </c>
      <c r="BK32" s="291" t="str">
        <f>IF('01.ข้อมูลเบื้องต้น'!$C$20="","",IF('02.คีย์เทอม1'!$B32="","",'01.ข้อมูลเบื้องต้น'!$C$20))</f>
        <v/>
      </c>
      <c r="BL32" s="292" t="str">
        <f>IF('01.ข้อมูลเบื้องต้น'!$D$20="","",IF('02.คีย์เทอม1'!$B32="","",'01.ข้อมูลเบื้องต้น'!$D$20))</f>
        <v/>
      </c>
      <c r="BM32" s="287"/>
      <c r="BN32" s="159"/>
      <c r="BO32" s="292" t="str">
        <f>IF('01.ข้อมูลเบื้องต้น'!$B$21="","",IF('02.คีย์เทอม1'!$B32="","",'01.ข้อมูลเบื้องต้น'!$B$21))</f>
        <v/>
      </c>
      <c r="BP32" s="291" t="str">
        <f>IF('01.ข้อมูลเบื้องต้น'!$C$21="","",IF('02.คีย์เทอม1'!$B32="","",'01.ข้อมูลเบื้องต้น'!$C$21))</f>
        <v/>
      </c>
      <c r="BQ32" s="292" t="str">
        <f>IF('01.ข้อมูลเบื้องต้น'!$D$21="","",IF('02.คีย์เทอม1'!$B32="","",'01.ข้อมูลเบื้องต้น'!$D$21))</f>
        <v/>
      </c>
      <c r="BR32" s="286"/>
      <c r="BS32" s="160"/>
      <c r="BT32" s="292" t="str">
        <f>IF('01.ข้อมูลเบื้องต้น'!$B$22="","",IF('02.คีย์เทอม1'!$B32="","",'01.ข้อมูลเบื้องต้น'!$B$22))</f>
        <v/>
      </c>
      <c r="BU32" s="291" t="str">
        <f>IF('01.ข้อมูลเบื้องต้น'!$C$22="","",IF('02.คีย์เทอม1'!$B32="","",'01.ข้อมูลเบื้องต้น'!$C$22))</f>
        <v/>
      </c>
      <c r="BV32" s="292" t="str">
        <f>IF('01.ข้อมูลเบื้องต้น'!$D$22="","",IF('02.คีย์เทอม1'!$B32="","",'01.ข้อมูลเบื้องต้น'!$D$22))</f>
        <v/>
      </c>
      <c r="BW32" s="286"/>
      <c r="BX32" s="160"/>
      <c r="BY32" s="292" t="str">
        <f>IF('01.ข้อมูลเบื้องต้น'!$B$23="","",IF('02.คีย์เทอม1'!$B32="","",'01.ข้อมูลเบื้องต้น'!$B$23))</f>
        <v/>
      </c>
      <c r="BZ32" s="291" t="str">
        <f>IF('01.ข้อมูลเบื้องต้น'!$C$23="","",IF('02.คีย์เทอม1'!$B32="","",'01.ข้อมูลเบื้องต้น'!$C$23))</f>
        <v/>
      </c>
      <c r="CA32" s="292" t="str">
        <f>IF('01.ข้อมูลเบื้องต้น'!$D$23="","",IF('02.คีย์เทอม1'!$B32="","",'01.ข้อมูลเบื้องต้น'!$D$23))</f>
        <v/>
      </c>
      <c r="CB32" s="286"/>
      <c r="CC32" s="160"/>
      <c r="CD32" s="292" t="str">
        <f>IF('01.ข้อมูลเบื้องต้น'!$B$24="","",IF('02.คีย์เทอม1'!$B32="","",'01.ข้อมูลเบื้องต้น'!$B$24))</f>
        <v/>
      </c>
      <c r="CE32" s="291" t="str">
        <f>IF('01.ข้อมูลเบื้องต้น'!$C$24="","",IF('02.คีย์เทอม1'!$B32="","",'01.ข้อมูลเบื้องต้น'!$C$24))</f>
        <v/>
      </c>
      <c r="CF32" s="292" t="str">
        <f>IF('01.ข้อมูลเบื้องต้น'!$D$24="","",IF('02.คีย์เทอม1'!$B32="","",'01.ข้อมูลเบื้องต้น'!$D$24))</f>
        <v/>
      </c>
      <c r="CG32" s="286"/>
      <c r="CH32" s="160"/>
      <c r="CI32" s="292" t="str">
        <f>IF('01.ข้อมูลเบื้องต้น'!$B$25="","",IF('02.คีย์เทอม1'!$B32="","",'01.ข้อมูลเบื้องต้น'!$B$25))</f>
        <v/>
      </c>
      <c r="CJ32" s="291" t="str">
        <f>IF('01.ข้อมูลเบื้องต้น'!$C$25="","",IF('02.คีย์เทอม1'!$B32="","",'01.ข้อมูลเบื้องต้น'!$C$25))</f>
        <v/>
      </c>
      <c r="CK32" s="292" t="str">
        <f>IF('01.ข้อมูลเบื้องต้น'!$D$25="","",IF('02.คีย์เทอม1'!$B32="","",'01.ข้อมูลเบื้องต้น'!$D$25))</f>
        <v/>
      </c>
      <c r="CL32" s="286"/>
      <c r="CM32" s="160"/>
      <c r="CN32" s="292" t="str">
        <f>IF('01.ข้อมูลเบื้องต้น'!$B$26="","",IF('02.คีย์เทอม1'!$B32="","",'01.ข้อมูลเบื้องต้น'!$B$26))</f>
        <v/>
      </c>
      <c r="CO32" s="291" t="str">
        <f>IF('01.ข้อมูลเบื้องต้น'!$C$26="","",IF('02.คีย์เทอม1'!$B32="","",'01.ข้อมูลเบื้องต้น'!$C$26))</f>
        <v/>
      </c>
      <c r="CP32" s="292" t="str">
        <f>IF('01.ข้อมูลเบื้องต้น'!$D$26="","",IF('02.คีย์เทอม1'!$B32="","",'01.ข้อมูลเบื้องต้น'!$D$26))</f>
        <v/>
      </c>
      <c r="CQ32" s="286"/>
      <c r="CR32" s="160"/>
      <c r="CS32" s="292" t="str">
        <f>IF('01.ข้อมูลเบื้องต้น'!$B$27="","",IF('02.คีย์เทอม1'!$B32="","",'01.ข้อมูลเบื้องต้น'!$B$27))</f>
        <v/>
      </c>
      <c r="CT32" s="291" t="str">
        <f>IF('01.ข้อมูลเบื้องต้น'!$C$27="","",IF('02.คีย์เทอม1'!$B32="","",'01.ข้อมูลเบื้องต้น'!$C$27))</f>
        <v/>
      </c>
      <c r="CU32" s="292" t="str">
        <f>IF('01.ข้อมูลเบื้องต้น'!$D$27="","",IF('02.คีย์เทอม1'!$B32="","",'01.ข้อมูลเบื้องต้น'!$D$27))</f>
        <v/>
      </c>
      <c r="CV32" s="286"/>
      <c r="CW32" s="160"/>
      <c r="CX32" s="292" t="str">
        <f>IF('01.ข้อมูลเบื้องต้น'!$B$28="","",IF('02.คีย์เทอม1'!$B32="","",'01.ข้อมูลเบื้องต้น'!$B$28))</f>
        <v/>
      </c>
      <c r="CY32" s="291" t="str">
        <f>IF('01.ข้อมูลเบื้องต้น'!$C$28="","",IF('02.คีย์เทอม1'!$B32="","",'01.ข้อมูลเบื้องต้น'!$C$28))</f>
        <v/>
      </c>
      <c r="CZ32" s="292" t="str">
        <f>IF('01.ข้อมูลเบื้องต้น'!$D$28="","",IF('02.คีย์เทอม1'!$B32="","",'01.ข้อมูลเบื้องต้น'!$D$28))</f>
        <v/>
      </c>
      <c r="DA32" s="286"/>
      <c r="DB32" s="160"/>
      <c r="DC32" s="288" t="str">
        <f t="shared" si="3"/>
        <v/>
      </c>
      <c r="DD32" s="152" t="str">
        <f t="shared" si="4"/>
        <v/>
      </c>
      <c r="DE32" s="293" t="str">
        <f>IF('2.ชื่อนักเรียน'!R34="มส","มส",IF('2.ชื่อนักเรียน'!R34="ย้าย","ย้าย",IF('2.ชื่อนักเรียน'!R34="ร","ร",IF(DD32="","",RANK(DD32,$DD$9:$DD$58,0)))))</f>
        <v/>
      </c>
      <c r="DF32" s="293" t="str">
        <f t="shared" si="5"/>
        <v/>
      </c>
      <c r="DH32" s="320" t="str">
        <f>IF('2.ชื่อนักเรียน'!$R34=",มส","มส",IF($DC32="","",IF(DH$5="","",IF(DH$5="SBMLD",SUM($BH32,$BM32,$BR32,$BW32,$CB32,$CG32,$CL32,$CQ32,$CV32,$DA32),$BH32))))</f>
        <v/>
      </c>
      <c r="DI32" s="299" t="str">
        <f>IF('2.ชื่อนักเรียน'!$R34=",มส","มส",IF($DH32="","",IF(DH$5="","",IF(DH$5="SBMLD",SUM($BI32,$BN32,$BS32,$BX32,$CC32,$CH32,$CM32,$CR32,$CW32,$DB32),$BI32))))</f>
        <v/>
      </c>
      <c r="DJ32" s="299" t="str">
        <f t="shared" si="6"/>
        <v/>
      </c>
      <c r="DK32" s="321" t="str">
        <f>IF('2.ชื่อนักเรียน'!$R34=",มส","มส",IF($DC32="","",IF(DK$5="","",IF(DK$5="SBMLD",SUM($BM32,$BR32,$BW32,$CB32,$CG32,$CL32,$CQ32,$CV32,$DA32),$BM32))))</f>
        <v/>
      </c>
      <c r="DL32" s="299" t="str">
        <f>IF('2.ชื่อนักเรียน'!$R34=",มส","มส",IF($DK32="","",IF(DK$5="","",IF(DK$5="SBMLD",SUM($BN32,$BS32,$BX32,$CC32,$CH32,$CM32,$CR32,$CW32,$DB32),$BN32))))</f>
        <v/>
      </c>
      <c r="DM32" s="299" t="str">
        <f t="shared" si="7"/>
        <v/>
      </c>
      <c r="DN32" s="321" t="str">
        <f>IF('2.ชื่อนักเรียน'!$R34=",มส","มส",IF($DC32="","",IF(DN$5="","",IF(DN$5="SBMLD",SUM($BR32,$BW32,$CB32,$CG32,$CL32,$CQ32,$CV32,$DA32),$BR32))))</f>
        <v/>
      </c>
      <c r="DO32" s="299" t="str">
        <f>IF('2.ชื่อนักเรียน'!$R34=",มส","มส",IF($DN32="","",IF(DN$5="","",IF(DN$5="SBMLD",SUM($BS32,$BX32,$CC32,$CH32,$CM32,$CR32,$CW32,$DB32),$BS32))))</f>
        <v/>
      </c>
      <c r="DP32" s="299" t="str">
        <f t="shared" si="8"/>
        <v/>
      </c>
      <c r="DQ32" s="321" t="str">
        <f>IF('2.ชื่อนักเรียน'!$R34=",มส","มส",IF($DC32="","",IF(DQ$5="","",IF(DQ$5="SBMLD",SUM($BW32,$CB32,$CG32,$CL32,$CQ32,$CV32,$DA32),$BW32))))</f>
        <v/>
      </c>
      <c r="DR32" s="299" t="str">
        <f>IF('2.ชื่อนักเรียน'!$R34=",มส","มส",IF($DQ32="","",IF(DQ$5="","",IF(DQ$5="SBMLD",SUM($BX32,$CC32,$CH32,$CM32,$CR32,$CW32,$DB32),$BX32))))</f>
        <v/>
      </c>
      <c r="DS32" s="299" t="str">
        <f t="shared" si="9"/>
        <v/>
      </c>
      <c r="DT32" s="299" t="str">
        <f>IF('2.ชื่อนักเรียน'!$R34=",มส","มส",IF($DC32="","",IF(DT$5="","",IF(DT$5="SBMLD",SUM($CB32,$CG32,$CL32,$CQ32,$CV32,$DA32),$CB32))))</f>
        <v/>
      </c>
      <c r="DU32" s="299" t="str">
        <f>IF('2.ชื่อนักเรียน'!$R34=",มส","มส",IF($DT32="","",IF(DT$5="","",IF(DT$5="SBMLD",SUM($CC32,$CH32,$CM32,$CR32,$CW32,$DB32),$CC32))))</f>
        <v/>
      </c>
      <c r="DV32" s="299" t="str">
        <f t="shared" si="10"/>
        <v/>
      </c>
      <c r="DW32" s="321" t="str">
        <f>IF('2.ชื่อนักเรียน'!$R34=",มส","มส",IF($DC32="","",IF(DW$5="","",IF(DW$5="SBMLD",SUM($CG32,$CL32,$CQ32,$CV32,$DA32),$CG32))))</f>
        <v/>
      </c>
      <c r="DX32" s="321" t="str">
        <f>IF('2.ชื่อนักเรียน'!$R34=",มส","มส",IF($DW32="","",IF(DW$5="","",IF(DW$5="SBMLD",SUM($CH32,$CM32,$CR32,$CW32,$DB32),$CH32))))</f>
        <v/>
      </c>
      <c r="DY32" s="299" t="str">
        <f t="shared" si="11"/>
        <v/>
      </c>
    </row>
    <row r="33" spans="1:129" s="102" customFormat="1" ht="17.25" customHeight="1" thickBot="1" x14ac:dyDescent="0.3">
      <c r="A33" s="278">
        <v>25</v>
      </c>
      <c r="B33" s="278" t="str">
        <f>IF('2.ชื่อนักเรียน'!E35="","",CONCATENATE('2.ชื่อนักเรียน'!E35,'2.ชื่อนักเรียน'!F35,'2.ชื่อนักเรียน'!G35,'2.ชื่อนักเรียน'!H35,'2.ชื่อนักเรียน'!I35,'2.ชื่อนักเรียน'!J35,'2.ชื่อนักเรียน'!K35,'2.ชื่อนักเรียน'!L35,'2.ชื่อนักเรียน'!M35,'2.ชื่อนักเรียน'!N35,'2.ชื่อนักเรียน'!O35,'2.ชื่อนักเรียน'!P35,'2.ชื่อนักเรียน'!Q35))</f>
        <v/>
      </c>
      <c r="C33" s="463" t="str">
        <f>IF('2.ชื่อนักเรียน'!B35="","",'2.ชื่อนักเรียน'!B35)</f>
        <v/>
      </c>
      <c r="D33" s="291" t="str">
        <f>IF('2.ชื่อนักเรียน'!C35="","",CONCATENATE(TRIM('2.ชื่อนักเรียน'!C35),"  ",'2.ชื่อนักเรียน'!D35))</f>
        <v/>
      </c>
      <c r="E33" s="292" t="str">
        <f>IF(B33="","",IF('01.ข้อมูลเบื้องต้น'!$J$2="","",'01.ข้อมูลเบื้องต้น'!$J$2))</f>
        <v/>
      </c>
      <c r="F33" s="291" t="str">
        <f>IF(B33="","",IF('01.ข้อมูลเบื้องต้น'!$K$4="","",'01.ข้อมูลเบื้องต้น'!$K$4))</f>
        <v/>
      </c>
      <c r="G33" s="292" t="str">
        <f>IF('01.ข้อมูลเบื้องต้น'!$B$8="","",IF('02.คีย์เทอม1'!$B33="","",'01.ข้อมูลเบื้องต้น'!$B$8))</f>
        <v/>
      </c>
      <c r="H33" s="291" t="str">
        <f>IF('01.ข้อมูลเบื้องต้น'!$C$8="","",IF('02.คีย์เทอม1'!$B33="","",'01.ข้อมูลเบื้องต้น'!$C$8))</f>
        <v/>
      </c>
      <c r="I33" s="292" t="str">
        <f>IF('01.ข้อมูลเบื้องต้น'!$D$8="","",IF('02.คีย์เทอม1'!$B33="","",'01.ข้อมูลเบื้องต้น'!$D$8))</f>
        <v/>
      </c>
      <c r="J33" s="286"/>
      <c r="K33" s="160"/>
      <c r="L33" s="292" t="str">
        <f>IF('01.ข้อมูลเบื้องต้น'!$B$9="","",IF('02.คีย์เทอม1'!$B33="","",'01.ข้อมูลเบื้องต้น'!$B$9))</f>
        <v/>
      </c>
      <c r="M33" s="291" t="str">
        <f>IF('01.ข้อมูลเบื้องต้น'!$C$9="","",IF('02.คีย์เทอม1'!$B33="","",'01.ข้อมูลเบื้องต้น'!$C$9))</f>
        <v/>
      </c>
      <c r="N33" s="292" t="str">
        <f>IF('01.ข้อมูลเบื้องต้น'!$D$9="","",IF('02.คีย์เทอม1'!$B33="","",'01.ข้อมูลเบื้องต้น'!$D$9))</f>
        <v/>
      </c>
      <c r="O33" s="287"/>
      <c r="P33" s="159"/>
      <c r="Q33" s="292" t="str">
        <f>IF('01.ข้อมูลเบื้องต้น'!$B$10="","",IF('02.คีย์เทอม1'!$B33="","",'01.ข้อมูลเบื้องต้น'!$B$10))</f>
        <v/>
      </c>
      <c r="R33" s="291" t="str">
        <f>IF('01.ข้อมูลเบื้องต้น'!$C$10="","",IF('02.คีย์เทอม1'!$B33="","",'01.ข้อมูลเบื้องต้น'!$C$10))</f>
        <v/>
      </c>
      <c r="S33" s="292" t="str">
        <f>IF('01.ข้อมูลเบื้องต้น'!$D$10="","",IF('02.คีย์เทอม1'!$B33="","",'01.ข้อมูลเบื้องต้น'!$D$10))</f>
        <v/>
      </c>
      <c r="T33" s="287"/>
      <c r="U33" s="159"/>
      <c r="V33" s="292" t="str">
        <f>IF('01.ข้อมูลเบื้องต้น'!$B$11="","",IF('02.คีย์เทอม1'!$B33="","",'01.ข้อมูลเบื้องต้น'!$B$11))</f>
        <v/>
      </c>
      <c r="W33" s="291" t="str">
        <f>IF('01.ข้อมูลเบื้องต้น'!$C$11="","",IF('02.คีย์เทอม1'!$B33="","",'01.ข้อมูลเบื้องต้น'!$C$11))</f>
        <v/>
      </c>
      <c r="X33" s="292" t="str">
        <f>IF('01.ข้อมูลเบื้องต้น'!$D$11="","",IF('02.คีย์เทอม1'!$B33="","",'01.ข้อมูลเบื้องต้น'!$D$11))</f>
        <v/>
      </c>
      <c r="Y33" s="286"/>
      <c r="Z33" s="160"/>
      <c r="AA33" s="292" t="str">
        <f>IF('01.ข้อมูลเบื้องต้น'!$B$12="","",IF('02.คีย์เทอม1'!$B33="","",'01.ข้อมูลเบื้องต้น'!$B$12))</f>
        <v/>
      </c>
      <c r="AB33" s="291" t="str">
        <f>IF('01.ข้อมูลเบื้องต้น'!$C$12="","",IF('02.คีย์เทอม1'!$B33="","",'01.ข้อมูลเบื้องต้น'!$C$12))</f>
        <v/>
      </c>
      <c r="AC33" s="292" t="str">
        <f>IF('01.ข้อมูลเบื้องต้น'!$D$12="","",IF('02.คีย์เทอม1'!$B33="","",'01.ข้อมูลเบื้องต้น'!$D$12))</f>
        <v/>
      </c>
      <c r="AD33" s="287"/>
      <c r="AE33" s="159"/>
      <c r="AF33" s="292" t="str">
        <f>IF('01.ข้อมูลเบื้องต้น'!$B$13="","",IF('02.คีย์เทอม1'!$B33="","",'01.ข้อมูลเบื้องต้น'!$B$13))</f>
        <v/>
      </c>
      <c r="AG33" s="291" t="str">
        <f>IF('01.ข้อมูลเบื้องต้น'!$C$13="","",IF('02.คีย์เทอม1'!$B33="","",'01.ข้อมูลเบื้องต้น'!$C$13))</f>
        <v/>
      </c>
      <c r="AH33" s="292" t="str">
        <f>IF('01.ข้อมูลเบื้องต้น'!$D$13="","",IF('02.คีย์เทอม1'!$B33="","",'01.ข้อมูลเบื้องต้น'!$D$13))</f>
        <v/>
      </c>
      <c r="AI33" s="287"/>
      <c r="AJ33" s="159"/>
      <c r="AK33" s="292" t="str">
        <f>IF('01.ข้อมูลเบื้องต้น'!$B$14="","",IF('02.คีย์เทอม1'!$B33="","",'01.ข้อมูลเบื้องต้น'!$B$14))</f>
        <v/>
      </c>
      <c r="AL33" s="291" t="str">
        <f>IF('01.ข้อมูลเบื้องต้น'!$C$14="","",IF('02.คีย์เทอม1'!$B33="","",'01.ข้อมูลเบื้องต้น'!$C$14))</f>
        <v/>
      </c>
      <c r="AM33" s="292" t="str">
        <f>IF('01.ข้อมูลเบื้องต้น'!$D$14="","",IF('02.คีย์เทอม1'!$B33="","",'01.ข้อมูลเบื้องต้น'!$D$14))</f>
        <v/>
      </c>
      <c r="AN33" s="287"/>
      <c r="AO33" s="159"/>
      <c r="AP33" s="292" t="str">
        <f>IF('01.ข้อมูลเบื้องต้น'!$B$15="","",IF('02.คีย์เทอม1'!$B33="","",'01.ข้อมูลเบื้องต้น'!$B$15))</f>
        <v/>
      </c>
      <c r="AQ33" s="291" t="str">
        <f>IF('01.ข้อมูลเบื้องต้น'!$C$15="","",IF('02.คีย์เทอม1'!$B33="","",'01.ข้อมูลเบื้องต้น'!$C$15))</f>
        <v/>
      </c>
      <c r="AR33" s="292" t="str">
        <f>IF('01.ข้อมูลเบื้องต้น'!$D$15="","",IF('02.คีย์เทอม1'!$B33="","",'01.ข้อมูลเบื้องต้น'!$D$15))</f>
        <v/>
      </c>
      <c r="AS33" s="287"/>
      <c r="AT33" s="159"/>
      <c r="AU33" s="292" t="str">
        <f>IF('01.ข้อมูลเบื้องต้น'!$B$16="","",IF('02.คีย์เทอม1'!$B33="","",'01.ข้อมูลเบื้องต้น'!$B$16))</f>
        <v/>
      </c>
      <c r="AV33" s="291" t="str">
        <f>IF('01.ข้อมูลเบื้องต้น'!$C$16="","",IF('02.คีย์เทอม1'!$B33="","",'01.ข้อมูลเบื้องต้น'!$C$16))</f>
        <v/>
      </c>
      <c r="AW33" s="292" t="str">
        <f>IF('01.ข้อมูลเบื้องต้น'!$D$16="","",IF('02.คีย์เทอม1'!$B33="","",'01.ข้อมูลเบื้องต้น'!$D$16))</f>
        <v/>
      </c>
      <c r="AX33" s="286"/>
      <c r="AY33" s="160"/>
      <c r="AZ33" s="292" t="str">
        <f>IF('01.ข้อมูลเบื้องต้น'!$B$17="","",IF('02.คีย์เทอม1'!$B33="","",'01.ข้อมูลเบื้องต้น'!$B$17))</f>
        <v/>
      </c>
      <c r="BA33" s="291" t="str">
        <f>IF('01.ข้อมูลเบื้องต้น'!$C$17="","",IF('02.คีย์เทอม1'!$B33="","",'01.ข้อมูลเบื้องต้น'!$C$17))</f>
        <v/>
      </c>
      <c r="BB33" s="292" t="str">
        <f>IF('01.ข้อมูลเบื้องต้น'!$D$17="","",IF('02.คีย์เทอม1'!$B33="","",'01.ข้อมูลเบื้องต้น'!$D$17))</f>
        <v/>
      </c>
      <c r="BC33" s="286"/>
      <c r="BD33" s="160"/>
      <c r="BE33" s="292" t="str">
        <f>IF('01.ข้อมูลเบื้องต้น'!$B$19="","",IF('02.คีย์เทอม1'!$B33="","",'01.ข้อมูลเบื้องต้น'!$B$19))</f>
        <v/>
      </c>
      <c r="BF33" s="291" t="str">
        <f>IF('01.ข้อมูลเบื้องต้น'!$C$19="","",IF('02.คีย์เทอม1'!$B33="","",'01.ข้อมูลเบื้องต้น'!$C$19))</f>
        <v/>
      </c>
      <c r="BG33" s="292" t="str">
        <f>IF('01.ข้อมูลเบื้องต้น'!$D$19="","",IF('02.คีย์เทอม1'!$B33="","",'01.ข้อมูลเบื้องต้น'!$D$19))</f>
        <v/>
      </c>
      <c r="BH33" s="286"/>
      <c r="BI33" s="160"/>
      <c r="BJ33" s="292" t="str">
        <f>IF('01.ข้อมูลเบื้องต้น'!$B$20="","",IF('02.คีย์เทอม1'!$B33="","",'01.ข้อมูลเบื้องต้น'!$B$20))</f>
        <v/>
      </c>
      <c r="BK33" s="291" t="str">
        <f>IF('01.ข้อมูลเบื้องต้น'!$C$20="","",IF('02.คีย์เทอม1'!$B33="","",'01.ข้อมูลเบื้องต้น'!$C$20))</f>
        <v/>
      </c>
      <c r="BL33" s="292" t="str">
        <f>IF('01.ข้อมูลเบื้องต้น'!$D$20="","",IF('02.คีย์เทอม1'!$B33="","",'01.ข้อมูลเบื้องต้น'!$D$20))</f>
        <v/>
      </c>
      <c r="BM33" s="286"/>
      <c r="BN33" s="159"/>
      <c r="BO33" s="292" t="str">
        <f>IF('01.ข้อมูลเบื้องต้น'!$B$21="","",IF('02.คีย์เทอม1'!$B33="","",'01.ข้อมูลเบื้องต้น'!$B$21))</f>
        <v/>
      </c>
      <c r="BP33" s="291" t="str">
        <f>IF('01.ข้อมูลเบื้องต้น'!$C$21="","",IF('02.คีย์เทอม1'!$B33="","",'01.ข้อมูลเบื้องต้น'!$C$21))</f>
        <v/>
      </c>
      <c r="BQ33" s="292" t="str">
        <f>IF('01.ข้อมูลเบื้องต้น'!$D$21="","",IF('02.คีย์เทอม1'!$B33="","",'01.ข้อมูลเบื้องต้น'!$D$21))</f>
        <v/>
      </c>
      <c r="BR33" s="286"/>
      <c r="BS33" s="160"/>
      <c r="BT33" s="292" t="str">
        <f>IF('01.ข้อมูลเบื้องต้น'!$B$22="","",IF('02.คีย์เทอม1'!$B33="","",'01.ข้อมูลเบื้องต้น'!$B$22))</f>
        <v/>
      </c>
      <c r="BU33" s="291" t="str">
        <f>IF('01.ข้อมูลเบื้องต้น'!$C$22="","",IF('02.คีย์เทอม1'!$B33="","",'01.ข้อมูลเบื้องต้น'!$C$22))</f>
        <v/>
      </c>
      <c r="BV33" s="292" t="str">
        <f>IF('01.ข้อมูลเบื้องต้น'!$D$22="","",IF('02.คีย์เทอม1'!$B33="","",'01.ข้อมูลเบื้องต้น'!$D$22))</f>
        <v/>
      </c>
      <c r="BW33" s="286"/>
      <c r="BX33" s="160"/>
      <c r="BY33" s="292" t="str">
        <f>IF('01.ข้อมูลเบื้องต้น'!$B$23="","",IF('02.คีย์เทอม1'!$B33="","",'01.ข้อมูลเบื้องต้น'!$B$23))</f>
        <v/>
      </c>
      <c r="BZ33" s="291" t="str">
        <f>IF('01.ข้อมูลเบื้องต้น'!$C$23="","",IF('02.คีย์เทอม1'!$B33="","",'01.ข้อมูลเบื้องต้น'!$C$23))</f>
        <v/>
      </c>
      <c r="CA33" s="292" t="str">
        <f>IF('01.ข้อมูลเบื้องต้น'!$D$23="","",IF('02.คีย์เทอม1'!$B33="","",'01.ข้อมูลเบื้องต้น'!$D$23))</f>
        <v/>
      </c>
      <c r="CB33" s="286"/>
      <c r="CC33" s="160"/>
      <c r="CD33" s="292" t="str">
        <f>IF('01.ข้อมูลเบื้องต้น'!$B$24="","",IF('02.คีย์เทอม1'!$B33="","",'01.ข้อมูลเบื้องต้น'!$B$24))</f>
        <v/>
      </c>
      <c r="CE33" s="291" t="str">
        <f>IF('01.ข้อมูลเบื้องต้น'!$C$24="","",IF('02.คีย์เทอม1'!$B33="","",'01.ข้อมูลเบื้องต้น'!$C$24))</f>
        <v/>
      </c>
      <c r="CF33" s="292" t="str">
        <f>IF('01.ข้อมูลเบื้องต้น'!$D$24="","",IF('02.คีย์เทอม1'!$B33="","",'01.ข้อมูลเบื้องต้น'!$D$24))</f>
        <v/>
      </c>
      <c r="CG33" s="286"/>
      <c r="CH33" s="160"/>
      <c r="CI33" s="292" t="str">
        <f>IF('01.ข้อมูลเบื้องต้น'!$B$25="","",IF('02.คีย์เทอม1'!$B33="","",'01.ข้อมูลเบื้องต้น'!$B$25))</f>
        <v/>
      </c>
      <c r="CJ33" s="291" t="str">
        <f>IF('01.ข้อมูลเบื้องต้น'!$C$25="","",IF('02.คีย์เทอม1'!$B33="","",'01.ข้อมูลเบื้องต้น'!$C$25))</f>
        <v/>
      </c>
      <c r="CK33" s="292" t="str">
        <f>IF('01.ข้อมูลเบื้องต้น'!$D$25="","",IF('02.คีย์เทอม1'!$B33="","",'01.ข้อมูลเบื้องต้น'!$D$25))</f>
        <v/>
      </c>
      <c r="CL33" s="286"/>
      <c r="CM33" s="160"/>
      <c r="CN33" s="292" t="str">
        <f>IF('01.ข้อมูลเบื้องต้น'!$B$26="","",IF('02.คีย์เทอม1'!$B33="","",'01.ข้อมูลเบื้องต้น'!$B$26))</f>
        <v/>
      </c>
      <c r="CO33" s="291" t="str">
        <f>IF('01.ข้อมูลเบื้องต้น'!$C$26="","",IF('02.คีย์เทอม1'!$B33="","",'01.ข้อมูลเบื้องต้น'!$C$26))</f>
        <v/>
      </c>
      <c r="CP33" s="292" t="str">
        <f>IF('01.ข้อมูลเบื้องต้น'!$D$26="","",IF('02.คีย์เทอม1'!$B33="","",'01.ข้อมูลเบื้องต้น'!$D$26))</f>
        <v/>
      </c>
      <c r="CQ33" s="286"/>
      <c r="CR33" s="160"/>
      <c r="CS33" s="292" t="str">
        <f>IF('01.ข้อมูลเบื้องต้น'!$B$27="","",IF('02.คีย์เทอม1'!$B33="","",'01.ข้อมูลเบื้องต้น'!$B$27))</f>
        <v/>
      </c>
      <c r="CT33" s="291" t="str">
        <f>IF('01.ข้อมูลเบื้องต้น'!$C$27="","",IF('02.คีย์เทอม1'!$B33="","",'01.ข้อมูลเบื้องต้น'!$C$27))</f>
        <v/>
      </c>
      <c r="CU33" s="292" t="str">
        <f>IF('01.ข้อมูลเบื้องต้น'!$D$27="","",IF('02.คีย์เทอม1'!$B33="","",'01.ข้อมูลเบื้องต้น'!$D$27))</f>
        <v/>
      </c>
      <c r="CV33" s="286"/>
      <c r="CW33" s="160"/>
      <c r="CX33" s="292" t="str">
        <f>IF('01.ข้อมูลเบื้องต้น'!$B$28="","",IF('02.คีย์เทอม1'!$B33="","",'01.ข้อมูลเบื้องต้น'!$B$28))</f>
        <v/>
      </c>
      <c r="CY33" s="291" t="str">
        <f>IF('01.ข้อมูลเบื้องต้น'!$C$28="","",IF('02.คีย์เทอม1'!$B33="","",'01.ข้อมูลเบื้องต้น'!$C$28))</f>
        <v/>
      </c>
      <c r="CZ33" s="292" t="str">
        <f>IF('01.ข้อมูลเบื้องต้น'!$D$28="","",IF('02.คีย์เทอม1'!$B33="","",'01.ข้อมูลเบื้องต้น'!$D$28))</f>
        <v/>
      </c>
      <c r="DA33" s="286"/>
      <c r="DB33" s="160"/>
      <c r="DC33" s="288" t="str">
        <f t="shared" si="3"/>
        <v/>
      </c>
      <c r="DD33" s="152" t="str">
        <f t="shared" si="4"/>
        <v/>
      </c>
      <c r="DE33" s="293" t="str">
        <f>IF('2.ชื่อนักเรียน'!R35="มส","มส",IF('2.ชื่อนักเรียน'!R35="ย้าย","ย้าย",IF('2.ชื่อนักเรียน'!R35="ร","ร",IF(DD33="","",RANK(DD33,$DD$9:$DD$58,0)))))</f>
        <v/>
      </c>
      <c r="DF33" s="293" t="str">
        <f t="shared" si="5"/>
        <v/>
      </c>
      <c r="DH33" s="322" t="str">
        <f>IF('2.ชื่อนักเรียน'!$R35=",มส","มส",IF($DC33="","",IF(DH$5="","",IF(DH$5="SBMLD",SUM($BH33,$BM33,$BR33,$BW33,$CB33,$CG33,$CL33,$CQ33,$CV33,$DA33),$BH33))))</f>
        <v/>
      </c>
      <c r="DI33" s="300" t="str">
        <f>IF('2.ชื่อนักเรียน'!$R35=",มส","มส",IF($DH33="","",IF(DH$5="","",IF(DH$5="SBMLD",SUM($BI33,$BN33,$BS33,$BX33,$CC33,$CH33,$CM33,$CR33,$CW33,$DB33),$BI33))))</f>
        <v/>
      </c>
      <c r="DJ33" s="300" t="str">
        <f t="shared" si="6"/>
        <v/>
      </c>
      <c r="DK33" s="323" t="str">
        <f>IF('2.ชื่อนักเรียน'!$R35=",มส","มส",IF($DC33="","",IF(DK$5="","",IF(DK$5="SBMLD",SUM($BM33,$BR33,$BW33,$CB33,$CG33,$CL33,$CQ33,$CV33,$DA33),$BM33))))</f>
        <v/>
      </c>
      <c r="DL33" s="300" t="str">
        <f>IF('2.ชื่อนักเรียน'!$R35=",มส","มส",IF($DK33="","",IF(DK$5="","",IF(DK$5="SBMLD",SUM($BN33,$BS33,$BX33,$CC33,$CH33,$CM33,$CR33,$CW33,$DB33),$BN33))))</f>
        <v/>
      </c>
      <c r="DM33" s="300" t="str">
        <f t="shared" si="7"/>
        <v/>
      </c>
      <c r="DN33" s="323" t="str">
        <f>IF('2.ชื่อนักเรียน'!$R35=",มส","มส",IF($DC33="","",IF(DN$5="","",IF(DN$5="SBMLD",SUM($BR33,$BW33,$CB33,$CG33,$CL33,$CQ33,$CV33,$DA33),$BR33))))</f>
        <v/>
      </c>
      <c r="DO33" s="300" t="str">
        <f>IF('2.ชื่อนักเรียน'!$R35=",มส","มส",IF($DN33="","",IF(DN$5="","",IF(DN$5="SBMLD",SUM($BS33,$BX33,$CC33,$CH33,$CM33,$CR33,$CW33,$DB33),$BS33))))</f>
        <v/>
      </c>
      <c r="DP33" s="300" t="str">
        <f t="shared" si="8"/>
        <v/>
      </c>
      <c r="DQ33" s="323" t="str">
        <f>IF('2.ชื่อนักเรียน'!$R35=",มส","มส",IF($DC33="","",IF(DQ$5="","",IF(DQ$5="SBMLD",SUM($BW33,$CB33,$CG33,$CL33,$CQ33,$CV33,$DA33),$BW33))))</f>
        <v/>
      </c>
      <c r="DR33" s="300" t="str">
        <f>IF('2.ชื่อนักเรียน'!$R35=",มส","มส",IF($DQ33="","",IF(DQ$5="","",IF(DQ$5="SBMLD",SUM($BX33,$CC33,$CH33,$CM33,$CR33,$CW33,$DB33),$BX33))))</f>
        <v/>
      </c>
      <c r="DS33" s="300" t="str">
        <f t="shared" si="9"/>
        <v/>
      </c>
      <c r="DT33" s="300" t="str">
        <f>IF('2.ชื่อนักเรียน'!$R35=",มส","มส",IF($DC33="","",IF(DT$5="","",IF(DT$5="SBMLD",SUM($CB33,$CG33,$CL33,$CQ33,$CV33,$DA33),$CB33))))</f>
        <v/>
      </c>
      <c r="DU33" s="300" t="str">
        <f>IF('2.ชื่อนักเรียน'!$R35=",มส","มส",IF($DT33="","",IF(DT$5="","",IF(DT$5="SBMLD",SUM($CC33,$CH33,$CM33,$CR33,$CW33,$DB33),$CC33))))</f>
        <v/>
      </c>
      <c r="DV33" s="300" t="str">
        <f t="shared" si="10"/>
        <v/>
      </c>
      <c r="DW33" s="323" t="str">
        <f>IF('2.ชื่อนักเรียน'!$R35=",มส","มส",IF($DC33="","",IF(DW$5="","",IF(DW$5="SBMLD",SUM($CG33,$CL33,$CQ33,$CV33,$DA33),$CG33))))</f>
        <v/>
      </c>
      <c r="DX33" s="323" t="str">
        <f>IF('2.ชื่อนักเรียน'!$R35=",มส","มส",IF($DW33="","",IF(DW$5="","",IF(DW$5="SBMLD",SUM($CH33,$CM33,$CR33,$CW33,$DB33),$CH33))))</f>
        <v/>
      </c>
      <c r="DY33" s="300" t="str">
        <f t="shared" si="11"/>
        <v/>
      </c>
    </row>
    <row r="34" spans="1:129" s="102" customFormat="1" ht="17.25" customHeight="1" thickTop="1" x14ac:dyDescent="0.25">
      <c r="A34" s="278">
        <v>26</v>
      </c>
      <c r="B34" s="278" t="str">
        <f>IF('2.ชื่อนักเรียน'!E36="","",CONCATENATE('2.ชื่อนักเรียน'!E36,'2.ชื่อนักเรียน'!F36,'2.ชื่อนักเรียน'!G36,'2.ชื่อนักเรียน'!H36,'2.ชื่อนักเรียน'!I36,'2.ชื่อนักเรียน'!J36,'2.ชื่อนักเรียน'!K36,'2.ชื่อนักเรียน'!L36,'2.ชื่อนักเรียน'!M36,'2.ชื่อนักเรียน'!N36,'2.ชื่อนักเรียน'!O36,'2.ชื่อนักเรียน'!P36,'2.ชื่อนักเรียน'!Q36))</f>
        <v/>
      </c>
      <c r="C34" s="463" t="str">
        <f>IF('2.ชื่อนักเรียน'!B36="","",'2.ชื่อนักเรียน'!B36)</f>
        <v/>
      </c>
      <c r="D34" s="291" t="str">
        <f>IF('2.ชื่อนักเรียน'!C36="","",CONCATENATE(TRIM('2.ชื่อนักเรียน'!C36),"  ",'2.ชื่อนักเรียน'!D36))</f>
        <v/>
      </c>
      <c r="E34" s="292" t="str">
        <f>IF(B34="","",IF('01.ข้อมูลเบื้องต้น'!$J$2="","",'01.ข้อมูลเบื้องต้น'!$J$2))</f>
        <v/>
      </c>
      <c r="F34" s="291" t="str">
        <f>IF(B34="","",IF('01.ข้อมูลเบื้องต้น'!$K$4="","",'01.ข้อมูลเบื้องต้น'!$K$4))</f>
        <v/>
      </c>
      <c r="G34" s="292" t="str">
        <f>IF('01.ข้อมูลเบื้องต้น'!$B$8="","",IF('02.คีย์เทอม1'!$B34="","",'01.ข้อมูลเบื้องต้น'!$B$8))</f>
        <v/>
      </c>
      <c r="H34" s="291" t="str">
        <f>IF('01.ข้อมูลเบื้องต้น'!$C$8="","",IF('02.คีย์เทอม1'!$B34="","",'01.ข้อมูลเบื้องต้น'!$C$8))</f>
        <v/>
      </c>
      <c r="I34" s="292" t="str">
        <f>IF('01.ข้อมูลเบื้องต้น'!$D$8="","",IF('02.คีย์เทอม1'!$B34="","",'01.ข้อมูลเบื้องต้น'!$D$8))</f>
        <v/>
      </c>
      <c r="J34" s="286"/>
      <c r="K34" s="160"/>
      <c r="L34" s="292" t="str">
        <f>IF('01.ข้อมูลเบื้องต้น'!$B$9="","",IF('02.คีย์เทอม1'!$B34="","",'01.ข้อมูลเบื้องต้น'!$B$9))</f>
        <v/>
      </c>
      <c r="M34" s="291" t="str">
        <f>IF('01.ข้อมูลเบื้องต้น'!$C$9="","",IF('02.คีย์เทอม1'!$B34="","",'01.ข้อมูลเบื้องต้น'!$C$9))</f>
        <v/>
      </c>
      <c r="N34" s="292" t="str">
        <f>IF('01.ข้อมูลเบื้องต้น'!$D$9="","",IF('02.คีย์เทอม1'!$B34="","",'01.ข้อมูลเบื้องต้น'!$D$9))</f>
        <v/>
      </c>
      <c r="O34" s="286"/>
      <c r="P34" s="160"/>
      <c r="Q34" s="292" t="str">
        <f>IF('01.ข้อมูลเบื้องต้น'!$B$10="","",IF('02.คีย์เทอม1'!$B34="","",'01.ข้อมูลเบื้องต้น'!$B$10))</f>
        <v/>
      </c>
      <c r="R34" s="291" t="str">
        <f>IF('01.ข้อมูลเบื้องต้น'!$C$10="","",IF('02.คีย์เทอม1'!$B34="","",'01.ข้อมูลเบื้องต้น'!$C$10))</f>
        <v/>
      </c>
      <c r="S34" s="292" t="str">
        <f>IF('01.ข้อมูลเบื้องต้น'!$D$10="","",IF('02.คีย์เทอม1'!$B34="","",'01.ข้อมูลเบื้องต้น'!$D$10))</f>
        <v/>
      </c>
      <c r="T34" s="286"/>
      <c r="U34" s="160"/>
      <c r="V34" s="292" t="str">
        <f>IF('01.ข้อมูลเบื้องต้น'!$B$11="","",IF('02.คีย์เทอม1'!$B34="","",'01.ข้อมูลเบื้องต้น'!$B$11))</f>
        <v/>
      </c>
      <c r="W34" s="291" t="str">
        <f>IF('01.ข้อมูลเบื้องต้น'!$C$11="","",IF('02.คีย์เทอม1'!$B34="","",'01.ข้อมูลเบื้องต้น'!$C$11))</f>
        <v/>
      </c>
      <c r="X34" s="292" t="str">
        <f>IF('01.ข้อมูลเบื้องต้น'!$D$11="","",IF('02.คีย์เทอม1'!$B34="","",'01.ข้อมูลเบื้องต้น'!$D$11))</f>
        <v/>
      </c>
      <c r="Y34" s="286"/>
      <c r="Z34" s="160"/>
      <c r="AA34" s="292" t="str">
        <f>IF('01.ข้อมูลเบื้องต้น'!$B$12="","",IF('02.คีย์เทอม1'!$B34="","",'01.ข้อมูลเบื้องต้น'!$B$12))</f>
        <v/>
      </c>
      <c r="AB34" s="291" t="str">
        <f>IF('01.ข้อมูลเบื้องต้น'!$C$12="","",IF('02.คีย์เทอม1'!$B34="","",'01.ข้อมูลเบื้องต้น'!$C$12))</f>
        <v/>
      </c>
      <c r="AC34" s="292" t="str">
        <f>IF('01.ข้อมูลเบื้องต้น'!$D$12="","",IF('02.คีย์เทอม1'!$B34="","",'01.ข้อมูลเบื้องต้น'!$D$12))</f>
        <v/>
      </c>
      <c r="AD34" s="286"/>
      <c r="AE34" s="160"/>
      <c r="AF34" s="292" t="str">
        <f>IF('01.ข้อมูลเบื้องต้น'!$B$13="","",IF('02.คีย์เทอม1'!$B34="","",'01.ข้อมูลเบื้องต้น'!$B$13))</f>
        <v/>
      </c>
      <c r="AG34" s="291" t="str">
        <f>IF('01.ข้อมูลเบื้องต้น'!$C$13="","",IF('02.คีย์เทอม1'!$B34="","",'01.ข้อมูลเบื้องต้น'!$C$13))</f>
        <v/>
      </c>
      <c r="AH34" s="292" t="str">
        <f>IF('01.ข้อมูลเบื้องต้น'!$D$13="","",IF('02.คีย์เทอม1'!$B34="","",'01.ข้อมูลเบื้องต้น'!$D$13))</f>
        <v/>
      </c>
      <c r="AI34" s="286"/>
      <c r="AJ34" s="160"/>
      <c r="AK34" s="292" t="str">
        <f>IF('01.ข้อมูลเบื้องต้น'!$B$14="","",IF('02.คีย์เทอม1'!$B34="","",'01.ข้อมูลเบื้องต้น'!$B$14))</f>
        <v/>
      </c>
      <c r="AL34" s="291" t="str">
        <f>IF('01.ข้อมูลเบื้องต้น'!$C$14="","",IF('02.คีย์เทอม1'!$B34="","",'01.ข้อมูลเบื้องต้น'!$C$14))</f>
        <v/>
      </c>
      <c r="AM34" s="292" t="str">
        <f>IF('01.ข้อมูลเบื้องต้น'!$D$14="","",IF('02.คีย์เทอม1'!$B34="","",'01.ข้อมูลเบื้องต้น'!$D$14))</f>
        <v/>
      </c>
      <c r="AN34" s="286"/>
      <c r="AO34" s="160"/>
      <c r="AP34" s="292" t="str">
        <f>IF('01.ข้อมูลเบื้องต้น'!$B$15="","",IF('02.คีย์เทอม1'!$B34="","",'01.ข้อมูลเบื้องต้น'!$B$15))</f>
        <v/>
      </c>
      <c r="AQ34" s="291" t="str">
        <f>IF('01.ข้อมูลเบื้องต้น'!$C$15="","",IF('02.คีย์เทอม1'!$B34="","",'01.ข้อมูลเบื้องต้น'!$C$15))</f>
        <v/>
      </c>
      <c r="AR34" s="292" t="str">
        <f>IF('01.ข้อมูลเบื้องต้น'!$D$15="","",IF('02.คีย์เทอม1'!$B34="","",'01.ข้อมูลเบื้องต้น'!$D$15))</f>
        <v/>
      </c>
      <c r="AS34" s="286"/>
      <c r="AT34" s="160"/>
      <c r="AU34" s="292" t="str">
        <f>IF('01.ข้อมูลเบื้องต้น'!$B$16="","",IF('02.คีย์เทอม1'!$B34="","",'01.ข้อมูลเบื้องต้น'!$B$16))</f>
        <v/>
      </c>
      <c r="AV34" s="291" t="str">
        <f>IF('01.ข้อมูลเบื้องต้น'!$C$16="","",IF('02.คีย์เทอม1'!$B34="","",'01.ข้อมูลเบื้องต้น'!$C$16))</f>
        <v/>
      </c>
      <c r="AW34" s="292" t="str">
        <f>IF('01.ข้อมูลเบื้องต้น'!$D$16="","",IF('02.คีย์เทอม1'!$B34="","",'01.ข้อมูลเบื้องต้น'!$D$16))</f>
        <v/>
      </c>
      <c r="AX34" s="286"/>
      <c r="AY34" s="160"/>
      <c r="AZ34" s="292" t="str">
        <f>IF('01.ข้อมูลเบื้องต้น'!$B$17="","",IF('02.คีย์เทอม1'!$B34="","",'01.ข้อมูลเบื้องต้น'!$B$17))</f>
        <v/>
      </c>
      <c r="BA34" s="291" t="str">
        <f>IF('01.ข้อมูลเบื้องต้น'!$C$17="","",IF('02.คีย์เทอม1'!$B34="","",'01.ข้อมูลเบื้องต้น'!$C$17))</f>
        <v/>
      </c>
      <c r="BB34" s="292" t="str">
        <f>IF('01.ข้อมูลเบื้องต้น'!$D$17="","",IF('02.คีย์เทอม1'!$B34="","",'01.ข้อมูลเบื้องต้น'!$D$17))</f>
        <v/>
      </c>
      <c r="BC34" s="286"/>
      <c r="BD34" s="160"/>
      <c r="BE34" s="292" t="str">
        <f>IF('01.ข้อมูลเบื้องต้น'!$B$19="","",IF('02.คีย์เทอม1'!$B34="","",'01.ข้อมูลเบื้องต้น'!$B$19))</f>
        <v/>
      </c>
      <c r="BF34" s="291" t="str">
        <f>IF('01.ข้อมูลเบื้องต้น'!$C$19="","",IF('02.คีย์เทอม1'!$B34="","",'01.ข้อมูลเบื้องต้น'!$C$19))</f>
        <v/>
      </c>
      <c r="BG34" s="292" t="str">
        <f>IF('01.ข้อมูลเบื้องต้น'!$D$19="","",IF('02.คีย์เทอม1'!$B34="","",'01.ข้อมูลเบื้องต้น'!$D$19))</f>
        <v/>
      </c>
      <c r="BH34" s="286"/>
      <c r="BI34" s="160"/>
      <c r="BJ34" s="292" t="str">
        <f>IF('01.ข้อมูลเบื้องต้น'!$B$20="","",IF('02.คีย์เทอม1'!$B34="","",'01.ข้อมูลเบื้องต้น'!$B$20))</f>
        <v/>
      </c>
      <c r="BK34" s="291" t="str">
        <f>IF('01.ข้อมูลเบื้องต้น'!$C$20="","",IF('02.คีย์เทอม1'!$B34="","",'01.ข้อมูลเบื้องต้น'!$C$20))</f>
        <v/>
      </c>
      <c r="BL34" s="292" t="str">
        <f>IF('01.ข้อมูลเบื้องต้น'!$D$20="","",IF('02.คีย์เทอม1'!$B34="","",'01.ข้อมูลเบื้องต้น'!$D$20))</f>
        <v/>
      </c>
      <c r="BM34" s="287"/>
      <c r="BN34" s="160"/>
      <c r="BO34" s="292" t="str">
        <f>IF('01.ข้อมูลเบื้องต้น'!$B$21="","",IF('02.คีย์เทอม1'!$B34="","",'01.ข้อมูลเบื้องต้น'!$B$21))</f>
        <v/>
      </c>
      <c r="BP34" s="291" t="str">
        <f>IF('01.ข้อมูลเบื้องต้น'!$C$21="","",IF('02.คีย์เทอม1'!$B34="","",'01.ข้อมูลเบื้องต้น'!$C$21))</f>
        <v/>
      </c>
      <c r="BQ34" s="292" t="str">
        <f>IF('01.ข้อมูลเบื้องต้น'!$D$21="","",IF('02.คีย์เทอม1'!$B34="","",'01.ข้อมูลเบื้องต้น'!$D$21))</f>
        <v/>
      </c>
      <c r="BR34" s="286"/>
      <c r="BS34" s="160"/>
      <c r="BT34" s="292" t="str">
        <f>IF('01.ข้อมูลเบื้องต้น'!$B$22="","",IF('02.คีย์เทอม1'!$B34="","",'01.ข้อมูลเบื้องต้น'!$B$22))</f>
        <v/>
      </c>
      <c r="BU34" s="291" t="str">
        <f>IF('01.ข้อมูลเบื้องต้น'!$C$22="","",IF('02.คีย์เทอม1'!$B34="","",'01.ข้อมูลเบื้องต้น'!$C$22))</f>
        <v/>
      </c>
      <c r="BV34" s="292" t="str">
        <f>IF('01.ข้อมูลเบื้องต้น'!$D$22="","",IF('02.คีย์เทอม1'!$B34="","",'01.ข้อมูลเบื้องต้น'!$D$22))</f>
        <v/>
      </c>
      <c r="BW34" s="286"/>
      <c r="BX34" s="160"/>
      <c r="BY34" s="292" t="str">
        <f>IF('01.ข้อมูลเบื้องต้น'!$B$23="","",IF('02.คีย์เทอม1'!$B34="","",'01.ข้อมูลเบื้องต้น'!$B$23))</f>
        <v/>
      </c>
      <c r="BZ34" s="291" t="str">
        <f>IF('01.ข้อมูลเบื้องต้น'!$C$23="","",IF('02.คีย์เทอม1'!$B34="","",'01.ข้อมูลเบื้องต้น'!$C$23))</f>
        <v/>
      </c>
      <c r="CA34" s="292" t="str">
        <f>IF('01.ข้อมูลเบื้องต้น'!$D$23="","",IF('02.คีย์เทอม1'!$B34="","",'01.ข้อมูลเบื้องต้น'!$D$23))</f>
        <v/>
      </c>
      <c r="CB34" s="286"/>
      <c r="CC34" s="160"/>
      <c r="CD34" s="292" t="str">
        <f>IF('01.ข้อมูลเบื้องต้น'!$B$24="","",IF('02.คีย์เทอม1'!$B34="","",'01.ข้อมูลเบื้องต้น'!$B$24))</f>
        <v/>
      </c>
      <c r="CE34" s="291" t="str">
        <f>IF('01.ข้อมูลเบื้องต้น'!$C$24="","",IF('02.คีย์เทอม1'!$B34="","",'01.ข้อมูลเบื้องต้น'!$C$24))</f>
        <v/>
      </c>
      <c r="CF34" s="292" t="str">
        <f>IF('01.ข้อมูลเบื้องต้น'!$D$24="","",IF('02.คีย์เทอม1'!$B34="","",'01.ข้อมูลเบื้องต้น'!$D$24))</f>
        <v/>
      </c>
      <c r="CG34" s="286"/>
      <c r="CH34" s="160"/>
      <c r="CI34" s="292" t="str">
        <f>IF('01.ข้อมูลเบื้องต้น'!$B$25="","",IF('02.คีย์เทอม1'!$B34="","",'01.ข้อมูลเบื้องต้น'!$B$25))</f>
        <v/>
      </c>
      <c r="CJ34" s="291" t="str">
        <f>IF('01.ข้อมูลเบื้องต้น'!$C$25="","",IF('02.คีย์เทอม1'!$B34="","",'01.ข้อมูลเบื้องต้น'!$C$25))</f>
        <v/>
      </c>
      <c r="CK34" s="292" t="str">
        <f>IF('01.ข้อมูลเบื้องต้น'!$D$25="","",IF('02.คีย์เทอม1'!$B34="","",'01.ข้อมูลเบื้องต้น'!$D$25))</f>
        <v/>
      </c>
      <c r="CL34" s="286"/>
      <c r="CM34" s="160"/>
      <c r="CN34" s="292" t="str">
        <f>IF('01.ข้อมูลเบื้องต้น'!$B$26="","",IF('02.คีย์เทอม1'!$B34="","",'01.ข้อมูลเบื้องต้น'!$B$26))</f>
        <v/>
      </c>
      <c r="CO34" s="291" t="str">
        <f>IF('01.ข้อมูลเบื้องต้น'!$C$26="","",IF('02.คีย์เทอม1'!$B34="","",'01.ข้อมูลเบื้องต้น'!$C$26))</f>
        <v/>
      </c>
      <c r="CP34" s="292" t="str">
        <f>IF('01.ข้อมูลเบื้องต้น'!$D$26="","",IF('02.คีย์เทอม1'!$B34="","",'01.ข้อมูลเบื้องต้น'!$D$26))</f>
        <v/>
      </c>
      <c r="CQ34" s="286"/>
      <c r="CR34" s="160"/>
      <c r="CS34" s="292" t="str">
        <f>IF('01.ข้อมูลเบื้องต้น'!$B$27="","",IF('02.คีย์เทอม1'!$B34="","",'01.ข้อมูลเบื้องต้น'!$B$27))</f>
        <v/>
      </c>
      <c r="CT34" s="291" t="str">
        <f>IF('01.ข้อมูลเบื้องต้น'!$C$27="","",IF('02.คีย์เทอม1'!$B34="","",'01.ข้อมูลเบื้องต้น'!$C$27))</f>
        <v/>
      </c>
      <c r="CU34" s="292" t="str">
        <f>IF('01.ข้อมูลเบื้องต้น'!$D$27="","",IF('02.คีย์เทอม1'!$B34="","",'01.ข้อมูลเบื้องต้น'!$D$27))</f>
        <v/>
      </c>
      <c r="CV34" s="286"/>
      <c r="CW34" s="160"/>
      <c r="CX34" s="292" t="str">
        <f>IF('01.ข้อมูลเบื้องต้น'!$B$28="","",IF('02.คีย์เทอม1'!$B34="","",'01.ข้อมูลเบื้องต้น'!$B$28))</f>
        <v/>
      </c>
      <c r="CY34" s="291" t="str">
        <f>IF('01.ข้อมูลเบื้องต้น'!$C$28="","",IF('02.คีย์เทอม1'!$B34="","",'01.ข้อมูลเบื้องต้น'!$C$28))</f>
        <v/>
      </c>
      <c r="CZ34" s="292" t="str">
        <f>IF('01.ข้อมูลเบื้องต้น'!$D$28="","",IF('02.คีย์เทอม1'!$B34="","",'01.ข้อมูลเบื้องต้น'!$D$28))</f>
        <v/>
      </c>
      <c r="DA34" s="286"/>
      <c r="DB34" s="160"/>
      <c r="DC34" s="288" t="str">
        <f t="shared" si="3"/>
        <v/>
      </c>
      <c r="DD34" s="152" t="str">
        <f t="shared" si="4"/>
        <v/>
      </c>
      <c r="DE34" s="293" t="str">
        <f>IF('2.ชื่อนักเรียน'!R36="มส","มส",IF('2.ชื่อนักเรียน'!R36="ย้าย","ย้าย",IF('2.ชื่อนักเรียน'!R36="ร","ร",IF(DD34="","",RANK(DD34,$DD$9:$DD$58,0)))))</f>
        <v/>
      </c>
      <c r="DF34" s="293" t="str">
        <f t="shared" si="5"/>
        <v/>
      </c>
      <c r="DH34" s="324" t="str">
        <f>IF('2.ชื่อนักเรียน'!$R36=",มส","มส",IF($DC34="","",IF(DH$5="","",IF(DH$5="SBMLD",SUM($BH34,$BM34,$BR34,$BW34,$CB34,$CG34,$CL34,$CQ34,$CV34,$DA34),$BH34))))</f>
        <v/>
      </c>
      <c r="DI34" s="301" t="str">
        <f>IF('2.ชื่อนักเรียน'!$R36=",มส","มส",IF($DH34="","",IF(DH$5="","",IF(DH$5="SBMLD",SUM($BI34,$BN34,$BS34,$BX34,$CC34,$CH34,$CM34,$CR34,$CW34,$DB34),$BI34))))</f>
        <v/>
      </c>
      <c r="DJ34" s="301" t="str">
        <f t="shared" si="6"/>
        <v/>
      </c>
      <c r="DK34" s="325" t="str">
        <f>IF('2.ชื่อนักเรียน'!$R36=",มส","มส",IF($DC34="","",IF(DK$5="","",IF(DK$5="SBMLD",SUM($BM34,$BR34,$BW34,$CB34,$CG34,$CL34,$CQ34,$CV34,$DA34),$BM34))))</f>
        <v/>
      </c>
      <c r="DL34" s="301" t="str">
        <f>IF('2.ชื่อนักเรียน'!$R36=",มส","มส",IF($DK34="","",IF(DK$5="","",IF(DK$5="SBMLD",SUM($BN34,$BS34,$BX34,$CC34,$CH34,$CM34,$CR34,$CW34,$DB34),$BN34))))</f>
        <v/>
      </c>
      <c r="DM34" s="301" t="str">
        <f t="shared" si="7"/>
        <v/>
      </c>
      <c r="DN34" s="325" t="str">
        <f>IF('2.ชื่อนักเรียน'!$R36=",มส","มส",IF($DC34="","",IF(DN$5="","",IF(DN$5="SBMLD",SUM($BR34,$BW34,$CB34,$CG34,$CL34,$CQ34,$CV34,$DA34),$BR34))))</f>
        <v/>
      </c>
      <c r="DO34" s="301" t="str">
        <f>IF('2.ชื่อนักเรียน'!$R36=",มส","มส",IF($DN34="","",IF(DN$5="","",IF(DN$5="SBMLD",SUM($BS34,$BX34,$CC34,$CH34,$CM34,$CR34,$CW34,$DB34),$BS34))))</f>
        <v/>
      </c>
      <c r="DP34" s="301" t="str">
        <f t="shared" si="8"/>
        <v/>
      </c>
      <c r="DQ34" s="325" t="str">
        <f>IF('2.ชื่อนักเรียน'!$R36=",มส","มส",IF($DC34="","",IF(DQ$5="","",IF(DQ$5="SBMLD",SUM($BW34,$CB34,$CG34,$CL34,$CQ34,$CV34,$DA34),$BW34))))</f>
        <v/>
      </c>
      <c r="DR34" s="301" t="str">
        <f>IF('2.ชื่อนักเรียน'!$R36=",มส","มส",IF($DQ34="","",IF(DQ$5="","",IF(DQ$5="SBMLD",SUM($BX34,$CC34,$CH34,$CM34,$CR34,$CW34,$DB34),$BX34))))</f>
        <v/>
      </c>
      <c r="DS34" s="301" t="str">
        <f t="shared" si="9"/>
        <v/>
      </c>
      <c r="DT34" s="301" t="str">
        <f>IF('2.ชื่อนักเรียน'!$R36=",มส","มส",IF($DC34="","",IF(DT$5="","",IF(DT$5="SBMLD",SUM($CB34,$CG34,$CL34,$CQ34,$CV34,$DA34),$CB34))))</f>
        <v/>
      </c>
      <c r="DU34" s="301" t="str">
        <f>IF('2.ชื่อนักเรียน'!$R36=",มส","มส",IF($DT34="","",IF(DT$5="","",IF(DT$5="SBMLD",SUM($CC34,$CH34,$CM34,$CR34,$CW34,$DB34),$CC34))))</f>
        <v/>
      </c>
      <c r="DV34" s="301" t="str">
        <f t="shared" si="10"/>
        <v/>
      </c>
      <c r="DW34" s="325" t="str">
        <f>IF('2.ชื่อนักเรียน'!$R36=",มส","มส",IF($DC34="","",IF(DW$5="","",IF(DW$5="SBMLD",SUM($CG34,$CL34,$CQ34,$CV34,$DA34),$CG34))))</f>
        <v/>
      </c>
      <c r="DX34" s="325" t="str">
        <f>IF('2.ชื่อนักเรียน'!$R36=",มส","มส",IF($DW34="","",IF(DW$5="","",IF(DW$5="SBMLD",SUM($CH34,$CM34,$CR34,$CW34,$DB34),$CH34))))</f>
        <v/>
      </c>
      <c r="DY34" s="301" t="str">
        <f t="shared" si="11"/>
        <v/>
      </c>
    </row>
    <row r="35" spans="1:129" s="102" customFormat="1" ht="17.25" customHeight="1" x14ac:dyDescent="0.25">
      <c r="A35" s="278">
        <v>27</v>
      </c>
      <c r="B35" s="278" t="str">
        <f>IF('2.ชื่อนักเรียน'!E37="","",CONCATENATE('2.ชื่อนักเรียน'!E37,'2.ชื่อนักเรียน'!F37,'2.ชื่อนักเรียน'!G37,'2.ชื่อนักเรียน'!H37,'2.ชื่อนักเรียน'!I37,'2.ชื่อนักเรียน'!J37,'2.ชื่อนักเรียน'!K37,'2.ชื่อนักเรียน'!L37,'2.ชื่อนักเรียน'!M37,'2.ชื่อนักเรียน'!N37,'2.ชื่อนักเรียน'!O37,'2.ชื่อนักเรียน'!P37,'2.ชื่อนักเรียน'!Q37))</f>
        <v/>
      </c>
      <c r="C35" s="463" t="str">
        <f>IF('2.ชื่อนักเรียน'!B37="","",'2.ชื่อนักเรียน'!B37)</f>
        <v/>
      </c>
      <c r="D35" s="291" t="str">
        <f>IF('2.ชื่อนักเรียน'!C37="","",CONCATENATE(TRIM('2.ชื่อนักเรียน'!C37),"  ",'2.ชื่อนักเรียน'!D37))</f>
        <v/>
      </c>
      <c r="E35" s="292" t="str">
        <f>IF(B35="","",IF('01.ข้อมูลเบื้องต้น'!$J$2="","",'01.ข้อมูลเบื้องต้น'!$J$2))</f>
        <v/>
      </c>
      <c r="F35" s="291" t="str">
        <f>IF(B35="","",IF('01.ข้อมูลเบื้องต้น'!$K$4="","",'01.ข้อมูลเบื้องต้น'!$K$4))</f>
        <v/>
      </c>
      <c r="G35" s="292" t="str">
        <f>IF('01.ข้อมูลเบื้องต้น'!$B$8="","",IF('02.คีย์เทอม1'!$B35="","",'01.ข้อมูลเบื้องต้น'!$B$8))</f>
        <v/>
      </c>
      <c r="H35" s="291" t="str">
        <f>IF('01.ข้อมูลเบื้องต้น'!$C$8="","",IF('02.คีย์เทอม1'!$B35="","",'01.ข้อมูลเบื้องต้น'!$C$8))</f>
        <v/>
      </c>
      <c r="I35" s="292" t="str">
        <f>IF('01.ข้อมูลเบื้องต้น'!$D$8="","",IF('02.คีย์เทอม1'!$B35="","",'01.ข้อมูลเบื้องต้น'!$D$8))</f>
        <v/>
      </c>
      <c r="J35" s="286"/>
      <c r="K35" s="160"/>
      <c r="L35" s="292" t="str">
        <f>IF('01.ข้อมูลเบื้องต้น'!$B$9="","",IF('02.คีย์เทอม1'!$B35="","",'01.ข้อมูลเบื้องต้น'!$B$9))</f>
        <v/>
      </c>
      <c r="M35" s="291" t="str">
        <f>IF('01.ข้อมูลเบื้องต้น'!$C$9="","",IF('02.คีย์เทอม1'!$B35="","",'01.ข้อมูลเบื้องต้น'!$C$9))</f>
        <v/>
      </c>
      <c r="N35" s="292" t="str">
        <f>IF('01.ข้อมูลเบื้องต้น'!$D$9="","",IF('02.คีย์เทอม1'!$B35="","",'01.ข้อมูลเบื้องต้น'!$D$9))</f>
        <v/>
      </c>
      <c r="O35" s="287"/>
      <c r="P35" s="159"/>
      <c r="Q35" s="292" t="str">
        <f>IF('01.ข้อมูลเบื้องต้น'!$B$10="","",IF('02.คีย์เทอม1'!$B35="","",'01.ข้อมูลเบื้องต้น'!$B$10))</f>
        <v/>
      </c>
      <c r="R35" s="291" t="str">
        <f>IF('01.ข้อมูลเบื้องต้น'!$C$10="","",IF('02.คีย์เทอม1'!$B35="","",'01.ข้อมูลเบื้องต้น'!$C$10))</f>
        <v/>
      </c>
      <c r="S35" s="292" t="str">
        <f>IF('01.ข้อมูลเบื้องต้น'!$D$10="","",IF('02.คีย์เทอม1'!$B35="","",'01.ข้อมูลเบื้องต้น'!$D$10))</f>
        <v/>
      </c>
      <c r="T35" s="287"/>
      <c r="U35" s="159"/>
      <c r="V35" s="292" t="str">
        <f>IF('01.ข้อมูลเบื้องต้น'!$B$11="","",IF('02.คีย์เทอม1'!$B35="","",'01.ข้อมูลเบื้องต้น'!$B$11))</f>
        <v/>
      </c>
      <c r="W35" s="291" t="str">
        <f>IF('01.ข้อมูลเบื้องต้น'!$C$11="","",IF('02.คีย์เทอม1'!$B35="","",'01.ข้อมูลเบื้องต้น'!$C$11))</f>
        <v/>
      </c>
      <c r="X35" s="292" t="str">
        <f>IF('01.ข้อมูลเบื้องต้น'!$D$11="","",IF('02.คีย์เทอม1'!$B35="","",'01.ข้อมูลเบื้องต้น'!$D$11))</f>
        <v/>
      </c>
      <c r="Y35" s="286"/>
      <c r="Z35" s="160"/>
      <c r="AA35" s="292" t="str">
        <f>IF('01.ข้อมูลเบื้องต้น'!$B$12="","",IF('02.คีย์เทอม1'!$B35="","",'01.ข้อมูลเบื้องต้น'!$B$12))</f>
        <v/>
      </c>
      <c r="AB35" s="291" t="str">
        <f>IF('01.ข้อมูลเบื้องต้น'!$C$12="","",IF('02.คีย์เทอม1'!$B35="","",'01.ข้อมูลเบื้องต้น'!$C$12))</f>
        <v/>
      </c>
      <c r="AC35" s="292" t="str">
        <f>IF('01.ข้อมูลเบื้องต้น'!$D$12="","",IF('02.คีย์เทอม1'!$B35="","",'01.ข้อมูลเบื้องต้น'!$D$12))</f>
        <v/>
      </c>
      <c r="AD35" s="287"/>
      <c r="AE35" s="159"/>
      <c r="AF35" s="292" t="str">
        <f>IF('01.ข้อมูลเบื้องต้น'!$B$13="","",IF('02.คีย์เทอม1'!$B35="","",'01.ข้อมูลเบื้องต้น'!$B$13))</f>
        <v/>
      </c>
      <c r="AG35" s="291" t="str">
        <f>IF('01.ข้อมูลเบื้องต้น'!$C$13="","",IF('02.คีย์เทอม1'!$B35="","",'01.ข้อมูลเบื้องต้น'!$C$13))</f>
        <v/>
      </c>
      <c r="AH35" s="292" t="str">
        <f>IF('01.ข้อมูลเบื้องต้น'!$D$13="","",IF('02.คีย์เทอม1'!$B35="","",'01.ข้อมูลเบื้องต้น'!$D$13))</f>
        <v/>
      </c>
      <c r="AI35" s="287"/>
      <c r="AJ35" s="159"/>
      <c r="AK35" s="292" t="str">
        <f>IF('01.ข้อมูลเบื้องต้น'!$B$14="","",IF('02.คีย์เทอม1'!$B35="","",'01.ข้อมูลเบื้องต้น'!$B$14))</f>
        <v/>
      </c>
      <c r="AL35" s="291" t="str">
        <f>IF('01.ข้อมูลเบื้องต้น'!$C$14="","",IF('02.คีย์เทอม1'!$B35="","",'01.ข้อมูลเบื้องต้น'!$C$14))</f>
        <v/>
      </c>
      <c r="AM35" s="292" t="str">
        <f>IF('01.ข้อมูลเบื้องต้น'!$D$14="","",IF('02.คีย์เทอม1'!$B35="","",'01.ข้อมูลเบื้องต้น'!$D$14))</f>
        <v/>
      </c>
      <c r="AN35" s="287"/>
      <c r="AO35" s="159"/>
      <c r="AP35" s="292" t="str">
        <f>IF('01.ข้อมูลเบื้องต้น'!$B$15="","",IF('02.คีย์เทอม1'!$B35="","",'01.ข้อมูลเบื้องต้น'!$B$15))</f>
        <v/>
      </c>
      <c r="AQ35" s="291" t="str">
        <f>IF('01.ข้อมูลเบื้องต้น'!$C$15="","",IF('02.คีย์เทอม1'!$B35="","",'01.ข้อมูลเบื้องต้น'!$C$15))</f>
        <v/>
      </c>
      <c r="AR35" s="292" t="str">
        <f>IF('01.ข้อมูลเบื้องต้น'!$D$15="","",IF('02.คีย์เทอม1'!$B35="","",'01.ข้อมูลเบื้องต้น'!$D$15))</f>
        <v/>
      </c>
      <c r="AS35" s="287"/>
      <c r="AT35" s="159"/>
      <c r="AU35" s="292" t="str">
        <f>IF('01.ข้อมูลเบื้องต้น'!$B$16="","",IF('02.คีย์เทอม1'!$B35="","",'01.ข้อมูลเบื้องต้น'!$B$16))</f>
        <v/>
      </c>
      <c r="AV35" s="291" t="str">
        <f>IF('01.ข้อมูลเบื้องต้น'!$C$16="","",IF('02.คีย์เทอม1'!$B35="","",'01.ข้อมูลเบื้องต้น'!$C$16))</f>
        <v/>
      </c>
      <c r="AW35" s="292" t="str">
        <f>IF('01.ข้อมูลเบื้องต้น'!$D$16="","",IF('02.คีย์เทอม1'!$B35="","",'01.ข้อมูลเบื้องต้น'!$D$16))</f>
        <v/>
      </c>
      <c r="AX35" s="286"/>
      <c r="AY35" s="160"/>
      <c r="AZ35" s="292" t="str">
        <f>IF('01.ข้อมูลเบื้องต้น'!$B$17="","",IF('02.คีย์เทอม1'!$B35="","",'01.ข้อมูลเบื้องต้น'!$B$17))</f>
        <v/>
      </c>
      <c r="BA35" s="291" t="str">
        <f>IF('01.ข้อมูลเบื้องต้น'!$C$17="","",IF('02.คีย์เทอม1'!$B35="","",'01.ข้อมูลเบื้องต้น'!$C$17))</f>
        <v/>
      </c>
      <c r="BB35" s="292" t="str">
        <f>IF('01.ข้อมูลเบื้องต้น'!$D$17="","",IF('02.คีย์เทอม1'!$B35="","",'01.ข้อมูลเบื้องต้น'!$D$17))</f>
        <v/>
      </c>
      <c r="BC35" s="286"/>
      <c r="BD35" s="160"/>
      <c r="BE35" s="292" t="str">
        <f>IF('01.ข้อมูลเบื้องต้น'!$B$19="","",IF('02.คีย์เทอม1'!$B35="","",'01.ข้อมูลเบื้องต้น'!$B$19))</f>
        <v/>
      </c>
      <c r="BF35" s="291" t="str">
        <f>IF('01.ข้อมูลเบื้องต้น'!$C$19="","",IF('02.คีย์เทอม1'!$B35="","",'01.ข้อมูลเบื้องต้น'!$C$19))</f>
        <v/>
      </c>
      <c r="BG35" s="292" t="str">
        <f>IF('01.ข้อมูลเบื้องต้น'!$D$19="","",IF('02.คีย์เทอม1'!$B35="","",'01.ข้อมูลเบื้องต้น'!$D$19))</f>
        <v/>
      </c>
      <c r="BH35" s="286"/>
      <c r="BI35" s="160"/>
      <c r="BJ35" s="292" t="str">
        <f>IF('01.ข้อมูลเบื้องต้น'!$B$20="","",IF('02.คีย์เทอม1'!$B35="","",'01.ข้อมูลเบื้องต้น'!$B$20))</f>
        <v/>
      </c>
      <c r="BK35" s="291" t="str">
        <f>IF('01.ข้อมูลเบื้องต้น'!$C$20="","",IF('02.คีย์เทอม1'!$B35="","",'01.ข้อมูลเบื้องต้น'!$C$20))</f>
        <v/>
      </c>
      <c r="BL35" s="292" t="str">
        <f>IF('01.ข้อมูลเบื้องต้น'!$D$20="","",IF('02.คีย์เทอม1'!$B35="","",'01.ข้อมูลเบื้องต้น'!$D$20))</f>
        <v/>
      </c>
      <c r="BM35" s="286"/>
      <c r="BN35" s="159"/>
      <c r="BO35" s="292" t="str">
        <f>IF('01.ข้อมูลเบื้องต้น'!$B$21="","",IF('02.คีย์เทอม1'!$B35="","",'01.ข้อมูลเบื้องต้น'!$B$21))</f>
        <v/>
      </c>
      <c r="BP35" s="291" t="str">
        <f>IF('01.ข้อมูลเบื้องต้น'!$C$21="","",IF('02.คีย์เทอม1'!$B35="","",'01.ข้อมูลเบื้องต้น'!$C$21))</f>
        <v/>
      </c>
      <c r="BQ35" s="292" t="str">
        <f>IF('01.ข้อมูลเบื้องต้น'!$D$21="","",IF('02.คีย์เทอม1'!$B35="","",'01.ข้อมูลเบื้องต้น'!$D$21))</f>
        <v/>
      </c>
      <c r="BR35" s="286"/>
      <c r="BS35" s="160"/>
      <c r="BT35" s="292" t="str">
        <f>IF('01.ข้อมูลเบื้องต้น'!$B$22="","",IF('02.คีย์เทอม1'!$B35="","",'01.ข้อมูลเบื้องต้น'!$B$22))</f>
        <v/>
      </c>
      <c r="BU35" s="291" t="str">
        <f>IF('01.ข้อมูลเบื้องต้น'!$C$22="","",IF('02.คีย์เทอม1'!$B35="","",'01.ข้อมูลเบื้องต้น'!$C$22))</f>
        <v/>
      </c>
      <c r="BV35" s="292" t="str">
        <f>IF('01.ข้อมูลเบื้องต้น'!$D$22="","",IF('02.คีย์เทอม1'!$B35="","",'01.ข้อมูลเบื้องต้น'!$D$22))</f>
        <v/>
      </c>
      <c r="BW35" s="286"/>
      <c r="BX35" s="160"/>
      <c r="BY35" s="292" t="str">
        <f>IF('01.ข้อมูลเบื้องต้น'!$B$23="","",IF('02.คีย์เทอม1'!$B35="","",'01.ข้อมูลเบื้องต้น'!$B$23))</f>
        <v/>
      </c>
      <c r="BZ35" s="291" t="str">
        <f>IF('01.ข้อมูลเบื้องต้น'!$C$23="","",IF('02.คีย์เทอม1'!$B35="","",'01.ข้อมูลเบื้องต้น'!$C$23))</f>
        <v/>
      </c>
      <c r="CA35" s="292" t="str">
        <f>IF('01.ข้อมูลเบื้องต้น'!$D$23="","",IF('02.คีย์เทอม1'!$B35="","",'01.ข้อมูลเบื้องต้น'!$D$23))</f>
        <v/>
      </c>
      <c r="CB35" s="286"/>
      <c r="CC35" s="160"/>
      <c r="CD35" s="292" t="str">
        <f>IF('01.ข้อมูลเบื้องต้น'!$B$24="","",IF('02.คีย์เทอม1'!$B35="","",'01.ข้อมูลเบื้องต้น'!$B$24))</f>
        <v/>
      </c>
      <c r="CE35" s="291" t="str">
        <f>IF('01.ข้อมูลเบื้องต้น'!$C$24="","",IF('02.คีย์เทอม1'!$B35="","",'01.ข้อมูลเบื้องต้น'!$C$24))</f>
        <v/>
      </c>
      <c r="CF35" s="292" t="str">
        <f>IF('01.ข้อมูลเบื้องต้น'!$D$24="","",IF('02.คีย์เทอม1'!$B35="","",'01.ข้อมูลเบื้องต้น'!$D$24))</f>
        <v/>
      </c>
      <c r="CG35" s="286"/>
      <c r="CH35" s="160"/>
      <c r="CI35" s="292" t="str">
        <f>IF('01.ข้อมูลเบื้องต้น'!$B$25="","",IF('02.คีย์เทอม1'!$B35="","",'01.ข้อมูลเบื้องต้น'!$B$25))</f>
        <v/>
      </c>
      <c r="CJ35" s="291" t="str">
        <f>IF('01.ข้อมูลเบื้องต้น'!$C$25="","",IF('02.คีย์เทอม1'!$B35="","",'01.ข้อมูลเบื้องต้น'!$C$25))</f>
        <v/>
      </c>
      <c r="CK35" s="292" t="str">
        <f>IF('01.ข้อมูลเบื้องต้น'!$D$25="","",IF('02.คีย์เทอม1'!$B35="","",'01.ข้อมูลเบื้องต้น'!$D$25))</f>
        <v/>
      </c>
      <c r="CL35" s="286"/>
      <c r="CM35" s="160"/>
      <c r="CN35" s="292" t="str">
        <f>IF('01.ข้อมูลเบื้องต้น'!$B$26="","",IF('02.คีย์เทอม1'!$B35="","",'01.ข้อมูลเบื้องต้น'!$B$26))</f>
        <v/>
      </c>
      <c r="CO35" s="291" t="str">
        <f>IF('01.ข้อมูลเบื้องต้น'!$C$26="","",IF('02.คีย์เทอม1'!$B35="","",'01.ข้อมูลเบื้องต้น'!$C$26))</f>
        <v/>
      </c>
      <c r="CP35" s="292" t="str">
        <f>IF('01.ข้อมูลเบื้องต้น'!$D$26="","",IF('02.คีย์เทอม1'!$B35="","",'01.ข้อมูลเบื้องต้น'!$D$26))</f>
        <v/>
      </c>
      <c r="CQ35" s="286"/>
      <c r="CR35" s="160"/>
      <c r="CS35" s="292" t="str">
        <f>IF('01.ข้อมูลเบื้องต้น'!$B$27="","",IF('02.คีย์เทอม1'!$B35="","",'01.ข้อมูลเบื้องต้น'!$B$27))</f>
        <v/>
      </c>
      <c r="CT35" s="291" t="str">
        <f>IF('01.ข้อมูลเบื้องต้น'!$C$27="","",IF('02.คีย์เทอม1'!$B35="","",'01.ข้อมูลเบื้องต้น'!$C$27))</f>
        <v/>
      </c>
      <c r="CU35" s="292" t="str">
        <f>IF('01.ข้อมูลเบื้องต้น'!$D$27="","",IF('02.คีย์เทอม1'!$B35="","",'01.ข้อมูลเบื้องต้น'!$D$27))</f>
        <v/>
      </c>
      <c r="CV35" s="286"/>
      <c r="CW35" s="160"/>
      <c r="CX35" s="292" t="str">
        <f>IF('01.ข้อมูลเบื้องต้น'!$B$28="","",IF('02.คีย์เทอม1'!$B35="","",'01.ข้อมูลเบื้องต้น'!$B$28))</f>
        <v/>
      </c>
      <c r="CY35" s="291" t="str">
        <f>IF('01.ข้อมูลเบื้องต้น'!$C$28="","",IF('02.คีย์เทอม1'!$B35="","",'01.ข้อมูลเบื้องต้น'!$C$28))</f>
        <v/>
      </c>
      <c r="CZ35" s="292" t="str">
        <f>IF('01.ข้อมูลเบื้องต้น'!$D$28="","",IF('02.คีย์เทอม1'!$B35="","",'01.ข้อมูลเบื้องต้น'!$D$28))</f>
        <v/>
      </c>
      <c r="DA35" s="286"/>
      <c r="DB35" s="160"/>
      <c r="DC35" s="288" t="str">
        <f t="shared" si="3"/>
        <v/>
      </c>
      <c r="DD35" s="152" t="str">
        <f t="shared" si="4"/>
        <v/>
      </c>
      <c r="DE35" s="293" t="str">
        <f>IF('2.ชื่อนักเรียน'!R37="มส","มส",IF('2.ชื่อนักเรียน'!R37="ย้าย","ย้าย",IF('2.ชื่อนักเรียน'!R37="ร","ร",IF(DD35="","",RANK(DD35,$DD$9:$DD$58,0)))))</f>
        <v/>
      </c>
      <c r="DF35" s="293" t="str">
        <f t="shared" si="5"/>
        <v/>
      </c>
      <c r="DH35" s="320" t="str">
        <f>IF('2.ชื่อนักเรียน'!$R37=",มส","มส",IF($DC35="","",IF(DH$5="","",IF(DH$5="SBMLD",SUM($BH35,$BM35,$BR35,$BW35,$CB35,$CG35,$CL35,$CQ35,$CV35,$DA35),$BH35))))</f>
        <v/>
      </c>
      <c r="DI35" s="299" t="str">
        <f>IF('2.ชื่อนักเรียน'!$R37=",มส","มส",IF($DH35="","",IF(DH$5="","",IF(DH$5="SBMLD",SUM($BI35,$BN35,$BS35,$BX35,$CC35,$CH35,$CM35,$CR35,$CW35,$DB35),$BI35))))</f>
        <v/>
      </c>
      <c r="DJ35" s="299" t="str">
        <f t="shared" si="6"/>
        <v/>
      </c>
      <c r="DK35" s="321" t="str">
        <f>IF('2.ชื่อนักเรียน'!$R37=",มส","มส",IF($DC35="","",IF(DK$5="","",IF(DK$5="SBMLD",SUM($BM35,$BR35,$BW35,$CB35,$CG35,$CL35,$CQ35,$CV35,$DA35),$BM35))))</f>
        <v/>
      </c>
      <c r="DL35" s="299" t="str">
        <f>IF('2.ชื่อนักเรียน'!$R37=",มส","มส",IF($DK35="","",IF(DK$5="","",IF(DK$5="SBMLD",SUM($BN35,$BS35,$BX35,$CC35,$CH35,$CM35,$CR35,$CW35,$DB35),$BN35))))</f>
        <v/>
      </c>
      <c r="DM35" s="299" t="str">
        <f t="shared" si="7"/>
        <v/>
      </c>
      <c r="DN35" s="321" t="str">
        <f>IF('2.ชื่อนักเรียน'!$R37=",มส","มส",IF($DC35="","",IF(DN$5="","",IF(DN$5="SBMLD",SUM($BR35,$BW35,$CB35,$CG35,$CL35,$CQ35,$CV35,$DA35),$BR35))))</f>
        <v/>
      </c>
      <c r="DO35" s="299" t="str">
        <f>IF('2.ชื่อนักเรียน'!$R37=",มส","มส",IF($DN35="","",IF(DN$5="","",IF(DN$5="SBMLD",SUM($BS35,$BX35,$CC35,$CH35,$CM35,$CR35,$CW35,$DB35),$BS35))))</f>
        <v/>
      </c>
      <c r="DP35" s="299" t="str">
        <f t="shared" si="8"/>
        <v/>
      </c>
      <c r="DQ35" s="321" t="str">
        <f>IF('2.ชื่อนักเรียน'!$R37=",มส","มส",IF($DC35="","",IF(DQ$5="","",IF(DQ$5="SBMLD",SUM($BW35,$CB35,$CG35,$CL35,$CQ35,$CV35,$DA35),$BW35))))</f>
        <v/>
      </c>
      <c r="DR35" s="299" t="str">
        <f>IF('2.ชื่อนักเรียน'!$R37=",มส","มส",IF($DQ35="","",IF(DQ$5="","",IF(DQ$5="SBMLD",SUM($BX35,$CC35,$CH35,$CM35,$CR35,$CW35,$DB35),$BX35))))</f>
        <v/>
      </c>
      <c r="DS35" s="299" t="str">
        <f t="shared" si="9"/>
        <v/>
      </c>
      <c r="DT35" s="299" t="str">
        <f>IF('2.ชื่อนักเรียน'!$R37=",มส","มส",IF($DC35="","",IF(DT$5="","",IF(DT$5="SBMLD",SUM($CB35,$CG35,$CL35,$CQ35,$CV35,$DA35),$CB35))))</f>
        <v/>
      </c>
      <c r="DU35" s="299" t="str">
        <f>IF('2.ชื่อนักเรียน'!$R37=",มส","มส",IF($DT35="","",IF(DT$5="","",IF(DT$5="SBMLD",SUM($CC35,$CH35,$CM35,$CR35,$CW35,$DB35),$CC35))))</f>
        <v/>
      </c>
      <c r="DV35" s="299" t="str">
        <f t="shared" si="10"/>
        <v/>
      </c>
      <c r="DW35" s="321" t="str">
        <f>IF('2.ชื่อนักเรียน'!$R37=",มส","มส",IF($DC35="","",IF(DW$5="","",IF(DW$5="SBMLD",SUM($CG35,$CL35,$CQ35,$CV35,$DA35),$CG35))))</f>
        <v/>
      </c>
      <c r="DX35" s="321" t="str">
        <f>IF('2.ชื่อนักเรียน'!$R37=",มส","มส",IF($DW35="","",IF(DW$5="","",IF(DW$5="SBMLD",SUM($CH35,$CM35,$CR35,$CW35,$DB35),$CH35))))</f>
        <v/>
      </c>
      <c r="DY35" s="299" t="str">
        <f t="shared" si="11"/>
        <v/>
      </c>
    </row>
    <row r="36" spans="1:129" s="102" customFormat="1" ht="17.25" customHeight="1" x14ac:dyDescent="0.25">
      <c r="A36" s="278">
        <v>28</v>
      </c>
      <c r="B36" s="278" t="str">
        <f>IF('2.ชื่อนักเรียน'!E38="","",CONCATENATE('2.ชื่อนักเรียน'!E38,'2.ชื่อนักเรียน'!F38,'2.ชื่อนักเรียน'!G38,'2.ชื่อนักเรียน'!H38,'2.ชื่อนักเรียน'!I38,'2.ชื่อนักเรียน'!J38,'2.ชื่อนักเรียน'!K38,'2.ชื่อนักเรียน'!L38,'2.ชื่อนักเรียน'!M38,'2.ชื่อนักเรียน'!N38,'2.ชื่อนักเรียน'!O38,'2.ชื่อนักเรียน'!P38,'2.ชื่อนักเรียน'!Q38))</f>
        <v/>
      </c>
      <c r="C36" s="463" t="str">
        <f>IF('2.ชื่อนักเรียน'!B38="","",'2.ชื่อนักเรียน'!B38)</f>
        <v/>
      </c>
      <c r="D36" s="291" t="str">
        <f>IF('2.ชื่อนักเรียน'!C38="","",CONCATENATE(TRIM('2.ชื่อนักเรียน'!C38),"  ",'2.ชื่อนักเรียน'!D38))</f>
        <v/>
      </c>
      <c r="E36" s="292" t="str">
        <f>IF(B36="","",IF('01.ข้อมูลเบื้องต้น'!$J$2="","",'01.ข้อมูลเบื้องต้น'!$J$2))</f>
        <v/>
      </c>
      <c r="F36" s="291" t="str">
        <f>IF(B36="","",IF('01.ข้อมูลเบื้องต้น'!$K$4="","",'01.ข้อมูลเบื้องต้น'!$K$4))</f>
        <v/>
      </c>
      <c r="G36" s="292" t="str">
        <f>IF('01.ข้อมูลเบื้องต้น'!$B$8="","",IF('02.คีย์เทอม1'!$B36="","",'01.ข้อมูลเบื้องต้น'!$B$8))</f>
        <v/>
      </c>
      <c r="H36" s="291" t="str">
        <f>IF('01.ข้อมูลเบื้องต้น'!$C$8="","",IF('02.คีย์เทอม1'!$B36="","",'01.ข้อมูลเบื้องต้น'!$C$8))</f>
        <v/>
      </c>
      <c r="I36" s="292" t="str">
        <f>IF('01.ข้อมูลเบื้องต้น'!$D$8="","",IF('02.คีย์เทอม1'!$B36="","",'01.ข้อมูลเบื้องต้น'!$D$8))</f>
        <v/>
      </c>
      <c r="J36" s="286"/>
      <c r="K36" s="160"/>
      <c r="L36" s="292" t="str">
        <f>IF('01.ข้อมูลเบื้องต้น'!$B$9="","",IF('02.คีย์เทอม1'!$B36="","",'01.ข้อมูลเบื้องต้น'!$B$9))</f>
        <v/>
      </c>
      <c r="M36" s="291" t="str">
        <f>IF('01.ข้อมูลเบื้องต้น'!$C$9="","",IF('02.คีย์เทอม1'!$B36="","",'01.ข้อมูลเบื้องต้น'!$C$9))</f>
        <v/>
      </c>
      <c r="N36" s="292" t="str">
        <f>IF('01.ข้อมูลเบื้องต้น'!$D$9="","",IF('02.คีย์เทอม1'!$B36="","",'01.ข้อมูลเบื้องต้น'!$D$9))</f>
        <v/>
      </c>
      <c r="O36" s="287"/>
      <c r="P36" s="159"/>
      <c r="Q36" s="292" t="str">
        <f>IF('01.ข้อมูลเบื้องต้น'!$B$10="","",IF('02.คีย์เทอม1'!$B36="","",'01.ข้อมูลเบื้องต้น'!$B$10))</f>
        <v/>
      </c>
      <c r="R36" s="291" t="str">
        <f>IF('01.ข้อมูลเบื้องต้น'!$C$10="","",IF('02.คีย์เทอม1'!$B36="","",'01.ข้อมูลเบื้องต้น'!$C$10))</f>
        <v/>
      </c>
      <c r="S36" s="292" t="str">
        <f>IF('01.ข้อมูลเบื้องต้น'!$D$10="","",IF('02.คีย์เทอม1'!$B36="","",'01.ข้อมูลเบื้องต้น'!$D$10))</f>
        <v/>
      </c>
      <c r="T36" s="287"/>
      <c r="U36" s="159"/>
      <c r="V36" s="292" t="str">
        <f>IF('01.ข้อมูลเบื้องต้น'!$B$11="","",IF('02.คีย์เทอม1'!$B36="","",'01.ข้อมูลเบื้องต้น'!$B$11))</f>
        <v/>
      </c>
      <c r="W36" s="291" t="str">
        <f>IF('01.ข้อมูลเบื้องต้น'!$C$11="","",IF('02.คีย์เทอม1'!$B36="","",'01.ข้อมูลเบื้องต้น'!$C$11))</f>
        <v/>
      </c>
      <c r="X36" s="292" t="str">
        <f>IF('01.ข้อมูลเบื้องต้น'!$D$11="","",IF('02.คีย์เทอม1'!$B36="","",'01.ข้อมูลเบื้องต้น'!$D$11))</f>
        <v/>
      </c>
      <c r="Y36" s="286"/>
      <c r="Z36" s="160"/>
      <c r="AA36" s="292" t="str">
        <f>IF('01.ข้อมูลเบื้องต้น'!$B$12="","",IF('02.คีย์เทอม1'!$B36="","",'01.ข้อมูลเบื้องต้น'!$B$12))</f>
        <v/>
      </c>
      <c r="AB36" s="291" t="str">
        <f>IF('01.ข้อมูลเบื้องต้น'!$C$12="","",IF('02.คีย์เทอม1'!$B36="","",'01.ข้อมูลเบื้องต้น'!$C$12))</f>
        <v/>
      </c>
      <c r="AC36" s="292" t="str">
        <f>IF('01.ข้อมูลเบื้องต้น'!$D$12="","",IF('02.คีย์เทอม1'!$B36="","",'01.ข้อมูลเบื้องต้น'!$D$12))</f>
        <v/>
      </c>
      <c r="AD36" s="287"/>
      <c r="AE36" s="159"/>
      <c r="AF36" s="292" t="str">
        <f>IF('01.ข้อมูลเบื้องต้น'!$B$13="","",IF('02.คีย์เทอม1'!$B36="","",'01.ข้อมูลเบื้องต้น'!$B$13))</f>
        <v/>
      </c>
      <c r="AG36" s="291" t="str">
        <f>IF('01.ข้อมูลเบื้องต้น'!$C$13="","",IF('02.คีย์เทอม1'!$B36="","",'01.ข้อมูลเบื้องต้น'!$C$13))</f>
        <v/>
      </c>
      <c r="AH36" s="292" t="str">
        <f>IF('01.ข้อมูลเบื้องต้น'!$D$13="","",IF('02.คีย์เทอม1'!$B36="","",'01.ข้อมูลเบื้องต้น'!$D$13))</f>
        <v/>
      </c>
      <c r="AI36" s="287"/>
      <c r="AJ36" s="159"/>
      <c r="AK36" s="292" t="str">
        <f>IF('01.ข้อมูลเบื้องต้น'!$B$14="","",IF('02.คีย์เทอม1'!$B36="","",'01.ข้อมูลเบื้องต้น'!$B$14))</f>
        <v/>
      </c>
      <c r="AL36" s="291" t="str">
        <f>IF('01.ข้อมูลเบื้องต้น'!$C$14="","",IF('02.คีย์เทอม1'!$B36="","",'01.ข้อมูลเบื้องต้น'!$C$14))</f>
        <v/>
      </c>
      <c r="AM36" s="292" t="str">
        <f>IF('01.ข้อมูลเบื้องต้น'!$D$14="","",IF('02.คีย์เทอม1'!$B36="","",'01.ข้อมูลเบื้องต้น'!$D$14))</f>
        <v/>
      </c>
      <c r="AN36" s="287"/>
      <c r="AO36" s="159"/>
      <c r="AP36" s="292" t="str">
        <f>IF('01.ข้อมูลเบื้องต้น'!$B$15="","",IF('02.คีย์เทอม1'!$B36="","",'01.ข้อมูลเบื้องต้น'!$B$15))</f>
        <v/>
      </c>
      <c r="AQ36" s="291" t="str">
        <f>IF('01.ข้อมูลเบื้องต้น'!$C$15="","",IF('02.คีย์เทอม1'!$B36="","",'01.ข้อมูลเบื้องต้น'!$C$15))</f>
        <v/>
      </c>
      <c r="AR36" s="292" t="str">
        <f>IF('01.ข้อมูลเบื้องต้น'!$D$15="","",IF('02.คีย์เทอม1'!$B36="","",'01.ข้อมูลเบื้องต้น'!$D$15))</f>
        <v/>
      </c>
      <c r="AS36" s="287"/>
      <c r="AT36" s="159"/>
      <c r="AU36" s="292" t="str">
        <f>IF('01.ข้อมูลเบื้องต้น'!$B$16="","",IF('02.คีย์เทอม1'!$B36="","",'01.ข้อมูลเบื้องต้น'!$B$16))</f>
        <v/>
      </c>
      <c r="AV36" s="291" t="str">
        <f>IF('01.ข้อมูลเบื้องต้น'!$C$16="","",IF('02.คีย์เทอม1'!$B36="","",'01.ข้อมูลเบื้องต้น'!$C$16))</f>
        <v/>
      </c>
      <c r="AW36" s="292" t="str">
        <f>IF('01.ข้อมูลเบื้องต้น'!$D$16="","",IF('02.คีย์เทอม1'!$B36="","",'01.ข้อมูลเบื้องต้น'!$D$16))</f>
        <v/>
      </c>
      <c r="AX36" s="286"/>
      <c r="AY36" s="160"/>
      <c r="AZ36" s="292" t="str">
        <f>IF('01.ข้อมูลเบื้องต้น'!$B$17="","",IF('02.คีย์เทอม1'!$B36="","",'01.ข้อมูลเบื้องต้น'!$B$17))</f>
        <v/>
      </c>
      <c r="BA36" s="291" t="str">
        <f>IF('01.ข้อมูลเบื้องต้น'!$C$17="","",IF('02.คีย์เทอม1'!$B36="","",'01.ข้อมูลเบื้องต้น'!$C$17))</f>
        <v/>
      </c>
      <c r="BB36" s="292" t="str">
        <f>IF('01.ข้อมูลเบื้องต้น'!$D$17="","",IF('02.คีย์เทอม1'!$B36="","",'01.ข้อมูลเบื้องต้น'!$D$17))</f>
        <v/>
      </c>
      <c r="BC36" s="286"/>
      <c r="BD36" s="160"/>
      <c r="BE36" s="292" t="str">
        <f>IF('01.ข้อมูลเบื้องต้น'!$B$19="","",IF('02.คีย์เทอม1'!$B36="","",'01.ข้อมูลเบื้องต้น'!$B$19))</f>
        <v/>
      </c>
      <c r="BF36" s="291" t="str">
        <f>IF('01.ข้อมูลเบื้องต้น'!$C$19="","",IF('02.คีย์เทอม1'!$B36="","",'01.ข้อมูลเบื้องต้น'!$C$19))</f>
        <v/>
      </c>
      <c r="BG36" s="292" t="str">
        <f>IF('01.ข้อมูลเบื้องต้น'!$D$19="","",IF('02.คีย์เทอม1'!$B36="","",'01.ข้อมูลเบื้องต้น'!$D$19))</f>
        <v/>
      </c>
      <c r="BH36" s="286"/>
      <c r="BI36" s="160"/>
      <c r="BJ36" s="292" t="str">
        <f>IF('01.ข้อมูลเบื้องต้น'!$B$20="","",IF('02.คีย์เทอม1'!$B36="","",'01.ข้อมูลเบื้องต้น'!$B$20))</f>
        <v/>
      </c>
      <c r="BK36" s="291" t="str">
        <f>IF('01.ข้อมูลเบื้องต้น'!$C$20="","",IF('02.คีย์เทอม1'!$B36="","",'01.ข้อมูลเบื้องต้น'!$C$20))</f>
        <v/>
      </c>
      <c r="BL36" s="292" t="str">
        <f>IF('01.ข้อมูลเบื้องต้น'!$D$20="","",IF('02.คีย์เทอม1'!$B36="","",'01.ข้อมูลเบื้องต้น'!$D$20))</f>
        <v/>
      </c>
      <c r="BM36" s="287"/>
      <c r="BN36" s="159"/>
      <c r="BO36" s="292" t="str">
        <f>IF('01.ข้อมูลเบื้องต้น'!$B$21="","",IF('02.คีย์เทอม1'!$B36="","",'01.ข้อมูลเบื้องต้น'!$B$21))</f>
        <v/>
      </c>
      <c r="BP36" s="291" t="str">
        <f>IF('01.ข้อมูลเบื้องต้น'!$C$21="","",IF('02.คีย์เทอม1'!$B36="","",'01.ข้อมูลเบื้องต้น'!$C$21))</f>
        <v/>
      </c>
      <c r="BQ36" s="292" t="str">
        <f>IF('01.ข้อมูลเบื้องต้น'!$D$21="","",IF('02.คีย์เทอม1'!$B36="","",'01.ข้อมูลเบื้องต้น'!$D$21))</f>
        <v/>
      </c>
      <c r="BR36" s="286"/>
      <c r="BS36" s="160"/>
      <c r="BT36" s="292" t="str">
        <f>IF('01.ข้อมูลเบื้องต้น'!$B$22="","",IF('02.คีย์เทอม1'!$B36="","",'01.ข้อมูลเบื้องต้น'!$B$22))</f>
        <v/>
      </c>
      <c r="BU36" s="291" t="str">
        <f>IF('01.ข้อมูลเบื้องต้น'!$C$22="","",IF('02.คีย์เทอม1'!$B36="","",'01.ข้อมูลเบื้องต้น'!$C$22))</f>
        <v/>
      </c>
      <c r="BV36" s="292" t="str">
        <f>IF('01.ข้อมูลเบื้องต้น'!$D$22="","",IF('02.คีย์เทอม1'!$B36="","",'01.ข้อมูลเบื้องต้น'!$D$22))</f>
        <v/>
      </c>
      <c r="BW36" s="286"/>
      <c r="BX36" s="160"/>
      <c r="BY36" s="292" t="str">
        <f>IF('01.ข้อมูลเบื้องต้น'!$B$23="","",IF('02.คีย์เทอม1'!$B36="","",'01.ข้อมูลเบื้องต้น'!$B$23))</f>
        <v/>
      </c>
      <c r="BZ36" s="291" t="str">
        <f>IF('01.ข้อมูลเบื้องต้น'!$C$23="","",IF('02.คีย์เทอม1'!$B36="","",'01.ข้อมูลเบื้องต้น'!$C$23))</f>
        <v/>
      </c>
      <c r="CA36" s="292" t="str">
        <f>IF('01.ข้อมูลเบื้องต้น'!$D$23="","",IF('02.คีย์เทอม1'!$B36="","",'01.ข้อมูลเบื้องต้น'!$D$23))</f>
        <v/>
      </c>
      <c r="CB36" s="286"/>
      <c r="CC36" s="160"/>
      <c r="CD36" s="292" t="str">
        <f>IF('01.ข้อมูลเบื้องต้น'!$B$24="","",IF('02.คีย์เทอม1'!$B36="","",'01.ข้อมูลเบื้องต้น'!$B$24))</f>
        <v/>
      </c>
      <c r="CE36" s="291" t="str">
        <f>IF('01.ข้อมูลเบื้องต้น'!$C$24="","",IF('02.คีย์เทอม1'!$B36="","",'01.ข้อมูลเบื้องต้น'!$C$24))</f>
        <v/>
      </c>
      <c r="CF36" s="292" t="str">
        <f>IF('01.ข้อมูลเบื้องต้น'!$D$24="","",IF('02.คีย์เทอม1'!$B36="","",'01.ข้อมูลเบื้องต้น'!$D$24))</f>
        <v/>
      </c>
      <c r="CG36" s="286"/>
      <c r="CH36" s="160"/>
      <c r="CI36" s="292" t="str">
        <f>IF('01.ข้อมูลเบื้องต้น'!$B$25="","",IF('02.คีย์เทอม1'!$B36="","",'01.ข้อมูลเบื้องต้น'!$B$25))</f>
        <v/>
      </c>
      <c r="CJ36" s="291" t="str">
        <f>IF('01.ข้อมูลเบื้องต้น'!$C$25="","",IF('02.คีย์เทอม1'!$B36="","",'01.ข้อมูลเบื้องต้น'!$C$25))</f>
        <v/>
      </c>
      <c r="CK36" s="292" t="str">
        <f>IF('01.ข้อมูลเบื้องต้น'!$D$25="","",IF('02.คีย์เทอม1'!$B36="","",'01.ข้อมูลเบื้องต้น'!$D$25))</f>
        <v/>
      </c>
      <c r="CL36" s="286"/>
      <c r="CM36" s="160"/>
      <c r="CN36" s="292" t="str">
        <f>IF('01.ข้อมูลเบื้องต้น'!$B$26="","",IF('02.คีย์เทอม1'!$B36="","",'01.ข้อมูลเบื้องต้น'!$B$26))</f>
        <v/>
      </c>
      <c r="CO36" s="291" t="str">
        <f>IF('01.ข้อมูลเบื้องต้น'!$C$26="","",IF('02.คีย์เทอม1'!$B36="","",'01.ข้อมูลเบื้องต้น'!$C$26))</f>
        <v/>
      </c>
      <c r="CP36" s="292" t="str">
        <f>IF('01.ข้อมูลเบื้องต้น'!$D$26="","",IF('02.คีย์เทอม1'!$B36="","",'01.ข้อมูลเบื้องต้น'!$D$26))</f>
        <v/>
      </c>
      <c r="CQ36" s="286"/>
      <c r="CR36" s="160"/>
      <c r="CS36" s="292" t="str">
        <f>IF('01.ข้อมูลเบื้องต้น'!$B$27="","",IF('02.คีย์เทอม1'!$B36="","",'01.ข้อมูลเบื้องต้น'!$B$27))</f>
        <v/>
      </c>
      <c r="CT36" s="291" t="str">
        <f>IF('01.ข้อมูลเบื้องต้น'!$C$27="","",IF('02.คีย์เทอม1'!$B36="","",'01.ข้อมูลเบื้องต้น'!$C$27))</f>
        <v/>
      </c>
      <c r="CU36" s="292" t="str">
        <f>IF('01.ข้อมูลเบื้องต้น'!$D$27="","",IF('02.คีย์เทอม1'!$B36="","",'01.ข้อมูลเบื้องต้น'!$D$27))</f>
        <v/>
      </c>
      <c r="CV36" s="286"/>
      <c r="CW36" s="160"/>
      <c r="CX36" s="292" t="str">
        <f>IF('01.ข้อมูลเบื้องต้น'!$B$28="","",IF('02.คีย์เทอม1'!$B36="","",'01.ข้อมูลเบื้องต้น'!$B$28))</f>
        <v/>
      </c>
      <c r="CY36" s="291" t="str">
        <f>IF('01.ข้อมูลเบื้องต้น'!$C$28="","",IF('02.คีย์เทอม1'!$B36="","",'01.ข้อมูลเบื้องต้น'!$C$28))</f>
        <v/>
      </c>
      <c r="CZ36" s="292" t="str">
        <f>IF('01.ข้อมูลเบื้องต้น'!$D$28="","",IF('02.คีย์เทอม1'!$B36="","",'01.ข้อมูลเบื้องต้น'!$D$28))</f>
        <v/>
      </c>
      <c r="DA36" s="286"/>
      <c r="DB36" s="160"/>
      <c r="DC36" s="288" t="str">
        <f t="shared" si="3"/>
        <v/>
      </c>
      <c r="DD36" s="152" t="str">
        <f t="shared" si="4"/>
        <v/>
      </c>
      <c r="DE36" s="293" t="str">
        <f>IF('2.ชื่อนักเรียน'!R38="มส","มส",IF('2.ชื่อนักเรียน'!R38="ย้าย","ย้าย",IF('2.ชื่อนักเรียน'!R38="ร","ร",IF(DD36="","",RANK(DD36,$DD$9:$DD$58,0)))))</f>
        <v/>
      </c>
      <c r="DF36" s="293" t="str">
        <f t="shared" si="5"/>
        <v/>
      </c>
      <c r="DH36" s="320" t="str">
        <f>IF('2.ชื่อนักเรียน'!$R38=",มส","มส",IF($DC36="","",IF(DH$5="","",IF(DH$5="SBMLD",SUM($BH36,$BM36,$BR36,$BW36,$CB36,$CG36,$CL36,$CQ36,$CV36,$DA36),$BH36))))</f>
        <v/>
      </c>
      <c r="DI36" s="299" t="str">
        <f>IF('2.ชื่อนักเรียน'!$R38=",มส","มส",IF($DH36="","",IF(DH$5="","",IF(DH$5="SBMLD",SUM($BI36,$BN36,$BS36,$BX36,$CC36,$CH36,$CM36,$CR36,$CW36,$DB36),$BI36))))</f>
        <v/>
      </c>
      <c r="DJ36" s="299" t="str">
        <f t="shared" si="6"/>
        <v/>
      </c>
      <c r="DK36" s="321" t="str">
        <f>IF('2.ชื่อนักเรียน'!$R38=",มส","มส",IF($DC36="","",IF(DK$5="","",IF(DK$5="SBMLD",SUM($BM36,$BR36,$BW36,$CB36,$CG36,$CL36,$CQ36,$CV36,$DA36),$BM36))))</f>
        <v/>
      </c>
      <c r="DL36" s="299" t="str">
        <f>IF('2.ชื่อนักเรียน'!$R38=",มส","มส",IF($DK36="","",IF(DK$5="","",IF(DK$5="SBMLD",SUM($BN36,$BS36,$BX36,$CC36,$CH36,$CM36,$CR36,$CW36,$DB36),$BN36))))</f>
        <v/>
      </c>
      <c r="DM36" s="299" t="str">
        <f t="shared" si="7"/>
        <v/>
      </c>
      <c r="DN36" s="321" t="str">
        <f>IF('2.ชื่อนักเรียน'!$R38=",มส","มส",IF($DC36="","",IF(DN$5="","",IF(DN$5="SBMLD",SUM($BR36,$BW36,$CB36,$CG36,$CL36,$CQ36,$CV36,$DA36),$BR36))))</f>
        <v/>
      </c>
      <c r="DO36" s="299" t="str">
        <f>IF('2.ชื่อนักเรียน'!$R38=",มส","มส",IF($DN36="","",IF(DN$5="","",IF(DN$5="SBMLD",SUM($BS36,$BX36,$CC36,$CH36,$CM36,$CR36,$CW36,$DB36),$BS36))))</f>
        <v/>
      </c>
      <c r="DP36" s="299" t="str">
        <f t="shared" si="8"/>
        <v/>
      </c>
      <c r="DQ36" s="321" t="str">
        <f>IF('2.ชื่อนักเรียน'!$R38=",มส","มส",IF($DC36="","",IF(DQ$5="","",IF(DQ$5="SBMLD",SUM($BW36,$CB36,$CG36,$CL36,$CQ36,$CV36,$DA36),$BW36))))</f>
        <v/>
      </c>
      <c r="DR36" s="299" t="str">
        <f>IF('2.ชื่อนักเรียน'!$R38=",มส","มส",IF($DQ36="","",IF(DQ$5="","",IF(DQ$5="SBMLD",SUM($BX36,$CC36,$CH36,$CM36,$CR36,$CW36,$DB36),$BX36))))</f>
        <v/>
      </c>
      <c r="DS36" s="299" t="str">
        <f t="shared" si="9"/>
        <v/>
      </c>
      <c r="DT36" s="299" t="str">
        <f>IF('2.ชื่อนักเรียน'!$R38=",มส","มส",IF($DC36="","",IF(DT$5="","",IF(DT$5="SBMLD",SUM($CB36,$CG36,$CL36,$CQ36,$CV36,$DA36),$CB36))))</f>
        <v/>
      </c>
      <c r="DU36" s="299" t="str">
        <f>IF('2.ชื่อนักเรียน'!$R38=",มส","มส",IF($DT36="","",IF(DT$5="","",IF(DT$5="SBMLD",SUM($CC36,$CH36,$CM36,$CR36,$CW36,$DB36),$CC36))))</f>
        <v/>
      </c>
      <c r="DV36" s="299" t="str">
        <f t="shared" si="10"/>
        <v/>
      </c>
      <c r="DW36" s="321" t="str">
        <f>IF('2.ชื่อนักเรียน'!$R38=",มส","มส",IF($DC36="","",IF(DW$5="","",IF(DW$5="SBMLD",SUM($CG36,$CL36,$CQ36,$CV36,$DA36),$CG36))))</f>
        <v/>
      </c>
      <c r="DX36" s="321" t="str">
        <f>IF('2.ชื่อนักเรียน'!$R38=",มส","มส",IF($DW36="","",IF(DW$5="","",IF(DW$5="SBMLD",SUM($CH36,$CM36,$CR36,$CW36,$DB36),$CH36))))</f>
        <v/>
      </c>
      <c r="DY36" s="299" t="str">
        <f t="shared" si="11"/>
        <v/>
      </c>
    </row>
    <row r="37" spans="1:129" s="102" customFormat="1" ht="17.25" customHeight="1" x14ac:dyDescent="0.25">
      <c r="A37" s="278">
        <v>29</v>
      </c>
      <c r="B37" s="278" t="str">
        <f>IF('2.ชื่อนักเรียน'!E39="","",CONCATENATE('2.ชื่อนักเรียน'!E39,'2.ชื่อนักเรียน'!F39,'2.ชื่อนักเรียน'!G39,'2.ชื่อนักเรียน'!H39,'2.ชื่อนักเรียน'!I39,'2.ชื่อนักเรียน'!J39,'2.ชื่อนักเรียน'!K39,'2.ชื่อนักเรียน'!L39,'2.ชื่อนักเรียน'!M39,'2.ชื่อนักเรียน'!N39,'2.ชื่อนักเรียน'!O39,'2.ชื่อนักเรียน'!P39,'2.ชื่อนักเรียน'!Q39))</f>
        <v/>
      </c>
      <c r="C37" s="463" t="str">
        <f>IF('2.ชื่อนักเรียน'!B39="","",'2.ชื่อนักเรียน'!B39)</f>
        <v/>
      </c>
      <c r="D37" s="291" t="str">
        <f>IF('2.ชื่อนักเรียน'!C39="","",CONCATENATE(TRIM('2.ชื่อนักเรียน'!C39),"  ",'2.ชื่อนักเรียน'!D39))</f>
        <v/>
      </c>
      <c r="E37" s="292" t="str">
        <f>IF(B37="","",IF('01.ข้อมูลเบื้องต้น'!$J$2="","",'01.ข้อมูลเบื้องต้น'!$J$2))</f>
        <v/>
      </c>
      <c r="F37" s="291" t="str">
        <f>IF(B37="","",IF('01.ข้อมูลเบื้องต้น'!$K$4="","",'01.ข้อมูลเบื้องต้น'!$K$4))</f>
        <v/>
      </c>
      <c r="G37" s="292" t="str">
        <f>IF('01.ข้อมูลเบื้องต้น'!$B$8="","",IF('02.คีย์เทอม1'!$B37="","",'01.ข้อมูลเบื้องต้น'!$B$8))</f>
        <v/>
      </c>
      <c r="H37" s="291" t="str">
        <f>IF('01.ข้อมูลเบื้องต้น'!$C$8="","",IF('02.คีย์เทอม1'!$B37="","",'01.ข้อมูลเบื้องต้น'!$C$8))</f>
        <v/>
      </c>
      <c r="I37" s="292" t="str">
        <f>IF('01.ข้อมูลเบื้องต้น'!$D$8="","",IF('02.คีย์เทอม1'!$B37="","",'01.ข้อมูลเบื้องต้น'!$D$8))</f>
        <v/>
      </c>
      <c r="J37" s="286"/>
      <c r="K37" s="160"/>
      <c r="L37" s="292" t="str">
        <f>IF('01.ข้อมูลเบื้องต้น'!$B$9="","",IF('02.คีย์เทอม1'!$B37="","",'01.ข้อมูลเบื้องต้น'!$B$9))</f>
        <v/>
      </c>
      <c r="M37" s="291" t="str">
        <f>IF('01.ข้อมูลเบื้องต้น'!$C$9="","",IF('02.คีย์เทอม1'!$B37="","",'01.ข้อมูลเบื้องต้น'!$C$9))</f>
        <v/>
      </c>
      <c r="N37" s="292" t="str">
        <f>IF('01.ข้อมูลเบื้องต้น'!$D$9="","",IF('02.คีย์เทอม1'!$B37="","",'01.ข้อมูลเบื้องต้น'!$D$9))</f>
        <v/>
      </c>
      <c r="O37" s="287"/>
      <c r="P37" s="159"/>
      <c r="Q37" s="292" t="str">
        <f>IF('01.ข้อมูลเบื้องต้น'!$B$10="","",IF('02.คีย์เทอม1'!$B37="","",'01.ข้อมูลเบื้องต้น'!$B$10))</f>
        <v/>
      </c>
      <c r="R37" s="291" t="str">
        <f>IF('01.ข้อมูลเบื้องต้น'!$C$10="","",IF('02.คีย์เทอม1'!$B37="","",'01.ข้อมูลเบื้องต้น'!$C$10))</f>
        <v/>
      </c>
      <c r="S37" s="292" t="str">
        <f>IF('01.ข้อมูลเบื้องต้น'!$D$10="","",IF('02.คีย์เทอม1'!$B37="","",'01.ข้อมูลเบื้องต้น'!$D$10))</f>
        <v/>
      </c>
      <c r="T37" s="287"/>
      <c r="U37" s="159"/>
      <c r="V37" s="292" t="str">
        <f>IF('01.ข้อมูลเบื้องต้น'!$B$11="","",IF('02.คีย์เทอม1'!$B37="","",'01.ข้อมูลเบื้องต้น'!$B$11))</f>
        <v/>
      </c>
      <c r="W37" s="291" t="str">
        <f>IF('01.ข้อมูลเบื้องต้น'!$C$11="","",IF('02.คีย์เทอม1'!$B37="","",'01.ข้อมูลเบื้องต้น'!$C$11))</f>
        <v/>
      </c>
      <c r="X37" s="292" t="str">
        <f>IF('01.ข้อมูลเบื้องต้น'!$D$11="","",IF('02.คีย์เทอม1'!$B37="","",'01.ข้อมูลเบื้องต้น'!$D$11))</f>
        <v/>
      </c>
      <c r="Y37" s="286"/>
      <c r="Z37" s="160"/>
      <c r="AA37" s="292" t="str">
        <f>IF('01.ข้อมูลเบื้องต้น'!$B$12="","",IF('02.คีย์เทอม1'!$B37="","",'01.ข้อมูลเบื้องต้น'!$B$12))</f>
        <v/>
      </c>
      <c r="AB37" s="291" t="str">
        <f>IF('01.ข้อมูลเบื้องต้น'!$C$12="","",IF('02.คีย์เทอม1'!$B37="","",'01.ข้อมูลเบื้องต้น'!$C$12))</f>
        <v/>
      </c>
      <c r="AC37" s="292" t="str">
        <f>IF('01.ข้อมูลเบื้องต้น'!$D$12="","",IF('02.คีย์เทอม1'!$B37="","",'01.ข้อมูลเบื้องต้น'!$D$12))</f>
        <v/>
      </c>
      <c r="AD37" s="287"/>
      <c r="AE37" s="159"/>
      <c r="AF37" s="292" t="str">
        <f>IF('01.ข้อมูลเบื้องต้น'!$B$13="","",IF('02.คีย์เทอม1'!$B37="","",'01.ข้อมูลเบื้องต้น'!$B$13))</f>
        <v/>
      </c>
      <c r="AG37" s="291" t="str">
        <f>IF('01.ข้อมูลเบื้องต้น'!$C$13="","",IF('02.คีย์เทอม1'!$B37="","",'01.ข้อมูลเบื้องต้น'!$C$13))</f>
        <v/>
      </c>
      <c r="AH37" s="292" t="str">
        <f>IF('01.ข้อมูลเบื้องต้น'!$D$13="","",IF('02.คีย์เทอม1'!$B37="","",'01.ข้อมูลเบื้องต้น'!$D$13))</f>
        <v/>
      </c>
      <c r="AI37" s="287"/>
      <c r="AJ37" s="159"/>
      <c r="AK37" s="292" t="str">
        <f>IF('01.ข้อมูลเบื้องต้น'!$B$14="","",IF('02.คีย์เทอม1'!$B37="","",'01.ข้อมูลเบื้องต้น'!$B$14))</f>
        <v/>
      </c>
      <c r="AL37" s="291" t="str">
        <f>IF('01.ข้อมูลเบื้องต้น'!$C$14="","",IF('02.คีย์เทอม1'!$B37="","",'01.ข้อมูลเบื้องต้น'!$C$14))</f>
        <v/>
      </c>
      <c r="AM37" s="292" t="str">
        <f>IF('01.ข้อมูลเบื้องต้น'!$D$14="","",IF('02.คีย์เทอม1'!$B37="","",'01.ข้อมูลเบื้องต้น'!$D$14))</f>
        <v/>
      </c>
      <c r="AN37" s="287"/>
      <c r="AO37" s="159"/>
      <c r="AP37" s="292" t="str">
        <f>IF('01.ข้อมูลเบื้องต้น'!$B$15="","",IF('02.คีย์เทอม1'!$B37="","",'01.ข้อมูลเบื้องต้น'!$B$15))</f>
        <v/>
      </c>
      <c r="AQ37" s="291" t="str">
        <f>IF('01.ข้อมูลเบื้องต้น'!$C$15="","",IF('02.คีย์เทอม1'!$B37="","",'01.ข้อมูลเบื้องต้น'!$C$15))</f>
        <v/>
      </c>
      <c r="AR37" s="292" t="str">
        <f>IF('01.ข้อมูลเบื้องต้น'!$D$15="","",IF('02.คีย์เทอม1'!$B37="","",'01.ข้อมูลเบื้องต้น'!$D$15))</f>
        <v/>
      </c>
      <c r="AS37" s="287"/>
      <c r="AT37" s="159"/>
      <c r="AU37" s="292" t="str">
        <f>IF('01.ข้อมูลเบื้องต้น'!$B$16="","",IF('02.คีย์เทอม1'!$B37="","",'01.ข้อมูลเบื้องต้น'!$B$16))</f>
        <v/>
      </c>
      <c r="AV37" s="291" t="str">
        <f>IF('01.ข้อมูลเบื้องต้น'!$C$16="","",IF('02.คีย์เทอม1'!$B37="","",'01.ข้อมูลเบื้องต้น'!$C$16))</f>
        <v/>
      </c>
      <c r="AW37" s="292" t="str">
        <f>IF('01.ข้อมูลเบื้องต้น'!$D$16="","",IF('02.คีย์เทอม1'!$B37="","",'01.ข้อมูลเบื้องต้น'!$D$16))</f>
        <v/>
      </c>
      <c r="AX37" s="286"/>
      <c r="AY37" s="160"/>
      <c r="AZ37" s="292" t="str">
        <f>IF('01.ข้อมูลเบื้องต้น'!$B$17="","",IF('02.คีย์เทอม1'!$B37="","",'01.ข้อมูลเบื้องต้น'!$B$17))</f>
        <v/>
      </c>
      <c r="BA37" s="291" t="str">
        <f>IF('01.ข้อมูลเบื้องต้น'!$C$17="","",IF('02.คีย์เทอม1'!$B37="","",'01.ข้อมูลเบื้องต้น'!$C$17))</f>
        <v/>
      </c>
      <c r="BB37" s="292" t="str">
        <f>IF('01.ข้อมูลเบื้องต้น'!$D$17="","",IF('02.คีย์เทอม1'!$B37="","",'01.ข้อมูลเบื้องต้น'!$D$17))</f>
        <v/>
      </c>
      <c r="BC37" s="286"/>
      <c r="BD37" s="160"/>
      <c r="BE37" s="292" t="str">
        <f>IF('01.ข้อมูลเบื้องต้น'!$B$19="","",IF('02.คีย์เทอม1'!$B37="","",'01.ข้อมูลเบื้องต้น'!$B$19))</f>
        <v/>
      </c>
      <c r="BF37" s="291" t="str">
        <f>IF('01.ข้อมูลเบื้องต้น'!$C$19="","",IF('02.คีย์เทอม1'!$B37="","",'01.ข้อมูลเบื้องต้น'!$C$19))</f>
        <v/>
      </c>
      <c r="BG37" s="292" t="str">
        <f>IF('01.ข้อมูลเบื้องต้น'!$D$19="","",IF('02.คีย์เทอม1'!$B37="","",'01.ข้อมูลเบื้องต้น'!$D$19))</f>
        <v/>
      </c>
      <c r="BH37" s="286"/>
      <c r="BI37" s="160"/>
      <c r="BJ37" s="292" t="str">
        <f>IF('01.ข้อมูลเบื้องต้น'!$B$20="","",IF('02.คีย์เทอม1'!$B37="","",'01.ข้อมูลเบื้องต้น'!$B$20))</f>
        <v/>
      </c>
      <c r="BK37" s="291" t="str">
        <f>IF('01.ข้อมูลเบื้องต้น'!$C$20="","",IF('02.คีย์เทอม1'!$B37="","",'01.ข้อมูลเบื้องต้น'!$C$20))</f>
        <v/>
      </c>
      <c r="BL37" s="292" t="str">
        <f>IF('01.ข้อมูลเบื้องต้น'!$D$20="","",IF('02.คีย์เทอม1'!$B37="","",'01.ข้อมูลเบื้องต้น'!$D$20))</f>
        <v/>
      </c>
      <c r="BM37" s="286"/>
      <c r="BN37" s="159"/>
      <c r="BO37" s="292" t="str">
        <f>IF('01.ข้อมูลเบื้องต้น'!$B$21="","",IF('02.คีย์เทอม1'!$B37="","",'01.ข้อมูลเบื้องต้น'!$B$21))</f>
        <v/>
      </c>
      <c r="BP37" s="291" t="str">
        <f>IF('01.ข้อมูลเบื้องต้น'!$C$21="","",IF('02.คีย์เทอม1'!$B37="","",'01.ข้อมูลเบื้องต้น'!$C$21))</f>
        <v/>
      </c>
      <c r="BQ37" s="292" t="str">
        <f>IF('01.ข้อมูลเบื้องต้น'!$D$21="","",IF('02.คีย์เทอม1'!$B37="","",'01.ข้อมูลเบื้องต้น'!$D$21))</f>
        <v/>
      </c>
      <c r="BR37" s="286"/>
      <c r="BS37" s="160"/>
      <c r="BT37" s="292" t="str">
        <f>IF('01.ข้อมูลเบื้องต้น'!$B$22="","",IF('02.คีย์เทอม1'!$B37="","",'01.ข้อมูลเบื้องต้น'!$B$22))</f>
        <v/>
      </c>
      <c r="BU37" s="291" t="str">
        <f>IF('01.ข้อมูลเบื้องต้น'!$C$22="","",IF('02.คีย์เทอม1'!$B37="","",'01.ข้อมูลเบื้องต้น'!$C$22))</f>
        <v/>
      </c>
      <c r="BV37" s="292" t="str">
        <f>IF('01.ข้อมูลเบื้องต้น'!$D$22="","",IF('02.คีย์เทอม1'!$B37="","",'01.ข้อมูลเบื้องต้น'!$D$22))</f>
        <v/>
      </c>
      <c r="BW37" s="286"/>
      <c r="BX37" s="160"/>
      <c r="BY37" s="292" t="str">
        <f>IF('01.ข้อมูลเบื้องต้น'!$B$23="","",IF('02.คีย์เทอม1'!$B37="","",'01.ข้อมูลเบื้องต้น'!$B$23))</f>
        <v/>
      </c>
      <c r="BZ37" s="291" t="str">
        <f>IF('01.ข้อมูลเบื้องต้น'!$C$23="","",IF('02.คีย์เทอม1'!$B37="","",'01.ข้อมูลเบื้องต้น'!$C$23))</f>
        <v/>
      </c>
      <c r="CA37" s="292" t="str">
        <f>IF('01.ข้อมูลเบื้องต้น'!$D$23="","",IF('02.คีย์เทอม1'!$B37="","",'01.ข้อมูลเบื้องต้น'!$D$23))</f>
        <v/>
      </c>
      <c r="CB37" s="286"/>
      <c r="CC37" s="160"/>
      <c r="CD37" s="292" t="str">
        <f>IF('01.ข้อมูลเบื้องต้น'!$B$24="","",IF('02.คีย์เทอม1'!$B37="","",'01.ข้อมูลเบื้องต้น'!$B$24))</f>
        <v/>
      </c>
      <c r="CE37" s="291" t="str">
        <f>IF('01.ข้อมูลเบื้องต้น'!$C$24="","",IF('02.คีย์เทอม1'!$B37="","",'01.ข้อมูลเบื้องต้น'!$C$24))</f>
        <v/>
      </c>
      <c r="CF37" s="292" t="str">
        <f>IF('01.ข้อมูลเบื้องต้น'!$D$24="","",IF('02.คีย์เทอม1'!$B37="","",'01.ข้อมูลเบื้องต้น'!$D$24))</f>
        <v/>
      </c>
      <c r="CG37" s="286"/>
      <c r="CH37" s="160"/>
      <c r="CI37" s="292" t="str">
        <f>IF('01.ข้อมูลเบื้องต้น'!$B$25="","",IF('02.คีย์เทอม1'!$B37="","",'01.ข้อมูลเบื้องต้น'!$B$25))</f>
        <v/>
      </c>
      <c r="CJ37" s="291" t="str">
        <f>IF('01.ข้อมูลเบื้องต้น'!$C$25="","",IF('02.คีย์เทอม1'!$B37="","",'01.ข้อมูลเบื้องต้น'!$C$25))</f>
        <v/>
      </c>
      <c r="CK37" s="292" t="str">
        <f>IF('01.ข้อมูลเบื้องต้น'!$D$25="","",IF('02.คีย์เทอม1'!$B37="","",'01.ข้อมูลเบื้องต้น'!$D$25))</f>
        <v/>
      </c>
      <c r="CL37" s="286"/>
      <c r="CM37" s="160"/>
      <c r="CN37" s="292" t="str">
        <f>IF('01.ข้อมูลเบื้องต้น'!$B$26="","",IF('02.คีย์เทอม1'!$B37="","",'01.ข้อมูลเบื้องต้น'!$B$26))</f>
        <v/>
      </c>
      <c r="CO37" s="291" t="str">
        <f>IF('01.ข้อมูลเบื้องต้น'!$C$26="","",IF('02.คีย์เทอม1'!$B37="","",'01.ข้อมูลเบื้องต้น'!$C$26))</f>
        <v/>
      </c>
      <c r="CP37" s="292" t="str">
        <f>IF('01.ข้อมูลเบื้องต้น'!$D$26="","",IF('02.คีย์เทอม1'!$B37="","",'01.ข้อมูลเบื้องต้น'!$D$26))</f>
        <v/>
      </c>
      <c r="CQ37" s="286"/>
      <c r="CR37" s="160"/>
      <c r="CS37" s="292" t="str">
        <f>IF('01.ข้อมูลเบื้องต้น'!$B$27="","",IF('02.คีย์เทอม1'!$B37="","",'01.ข้อมูลเบื้องต้น'!$B$27))</f>
        <v/>
      </c>
      <c r="CT37" s="291" t="str">
        <f>IF('01.ข้อมูลเบื้องต้น'!$C$27="","",IF('02.คีย์เทอม1'!$B37="","",'01.ข้อมูลเบื้องต้น'!$C$27))</f>
        <v/>
      </c>
      <c r="CU37" s="292" t="str">
        <f>IF('01.ข้อมูลเบื้องต้น'!$D$27="","",IF('02.คีย์เทอม1'!$B37="","",'01.ข้อมูลเบื้องต้น'!$D$27))</f>
        <v/>
      </c>
      <c r="CV37" s="286"/>
      <c r="CW37" s="160"/>
      <c r="CX37" s="292" t="str">
        <f>IF('01.ข้อมูลเบื้องต้น'!$B$28="","",IF('02.คีย์เทอม1'!$B37="","",'01.ข้อมูลเบื้องต้น'!$B$28))</f>
        <v/>
      </c>
      <c r="CY37" s="291" t="str">
        <f>IF('01.ข้อมูลเบื้องต้น'!$C$28="","",IF('02.คีย์เทอม1'!$B37="","",'01.ข้อมูลเบื้องต้น'!$C$28))</f>
        <v/>
      </c>
      <c r="CZ37" s="292" t="str">
        <f>IF('01.ข้อมูลเบื้องต้น'!$D$28="","",IF('02.คีย์เทอม1'!$B37="","",'01.ข้อมูลเบื้องต้น'!$D$28))</f>
        <v/>
      </c>
      <c r="DA37" s="286"/>
      <c r="DB37" s="160"/>
      <c r="DC37" s="288" t="str">
        <f t="shared" si="3"/>
        <v/>
      </c>
      <c r="DD37" s="152" t="str">
        <f t="shared" si="4"/>
        <v/>
      </c>
      <c r="DE37" s="293" t="str">
        <f>IF('2.ชื่อนักเรียน'!R39="มส","มส",IF('2.ชื่อนักเรียน'!R39="ย้าย","ย้าย",IF('2.ชื่อนักเรียน'!R39="ร","ร",IF(DD37="","",RANK(DD37,$DD$9:$DD$58,0)))))</f>
        <v/>
      </c>
      <c r="DF37" s="293" t="str">
        <f t="shared" si="5"/>
        <v/>
      </c>
      <c r="DH37" s="320" t="str">
        <f>IF('2.ชื่อนักเรียน'!$R39=",มส","มส",IF($DC37="","",IF(DH$5="","",IF(DH$5="SBMLD",SUM($BH37,$BM37,$BR37,$BW37,$CB37,$CG37,$CL37,$CQ37,$CV37,$DA37),$BH37))))</f>
        <v/>
      </c>
      <c r="DI37" s="299" t="str">
        <f>IF('2.ชื่อนักเรียน'!$R39=",มส","มส",IF($DH37="","",IF(DH$5="","",IF(DH$5="SBMLD",SUM($BI37,$BN37,$BS37,$BX37,$CC37,$CH37,$CM37,$CR37,$CW37,$DB37),$BI37))))</f>
        <v/>
      </c>
      <c r="DJ37" s="299" t="str">
        <f t="shared" si="6"/>
        <v/>
      </c>
      <c r="DK37" s="321" t="str">
        <f>IF('2.ชื่อนักเรียน'!$R39=",มส","มส",IF($DC37="","",IF(DK$5="","",IF(DK$5="SBMLD",SUM($BM37,$BR37,$BW37,$CB37,$CG37,$CL37,$CQ37,$CV37,$DA37),$BM37))))</f>
        <v/>
      </c>
      <c r="DL37" s="299" t="str">
        <f>IF('2.ชื่อนักเรียน'!$R39=",มส","มส",IF($DK37="","",IF(DK$5="","",IF(DK$5="SBMLD",SUM($BN37,$BS37,$BX37,$CC37,$CH37,$CM37,$CR37,$CW37,$DB37),$BN37))))</f>
        <v/>
      </c>
      <c r="DM37" s="299" t="str">
        <f t="shared" si="7"/>
        <v/>
      </c>
      <c r="DN37" s="321" t="str">
        <f>IF('2.ชื่อนักเรียน'!$R39=",มส","มส",IF($DC37="","",IF(DN$5="","",IF(DN$5="SBMLD",SUM($BR37,$BW37,$CB37,$CG37,$CL37,$CQ37,$CV37,$DA37),$BR37))))</f>
        <v/>
      </c>
      <c r="DO37" s="299" t="str">
        <f>IF('2.ชื่อนักเรียน'!$R39=",มส","มส",IF($DN37="","",IF(DN$5="","",IF(DN$5="SBMLD",SUM($BS37,$BX37,$CC37,$CH37,$CM37,$CR37,$CW37,$DB37),$BS37))))</f>
        <v/>
      </c>
      <c r="DP37" s="299" t="str">
        <f t="shared" si="8"/>
        <v/>
      </c>
      <c r="DQ37" s="321" t="str">
        <f>IF('2.ชื่อนักเรียน'!$R39=",มส","มส",IF($DC37="","",IF(DQ$5="","",IF(DQ$5="SBMLD",SUM($BW37,$CB37,$CG37,$CL37,$CQ37,$CV37,$DA37),$BW37))))</f>
        <v/>
      </c>
      <c r="DR37" s="299" t="str">
        <f>IF('2.ชื่อนักเรียน'!$R39=",มส","มส",IF($DQ37="","",IF(DQ$5="","",IF(DQ$5="SBMLD",SUM($BX37,$CC37,$CH37,$CM37,$CR37,$CW37,$DB37),$BX37))))</f>
        <v/>
      </c>
      <c r="DS37" s="299" t="str">
        <f t="shared" si="9"/>
        <v/>
      </c>
      <c r="DT37" s="299" t="str">
        <f>IF('2.ชื่อนักเรียน'!$R39=",มส","มส",IF($DC37="","",IF(DT$5="","",IF(DT$5="SBMLD",SUM($CB37,$CG37,$CL37,$CQ37,$CV37,$DA37),$CB37))))</f>
        <v/>
      </c>
      <c r="DU37" s="299" t="str">
        <f>IF('2.ชื่อนักเรียน'!$R39=",มส","มส",IF($DT37="","",IF(DT$5="","",IF(DT$5="SBMLD",SUM($CC37,$CH37,$CM37,$CR37,$CW37,$DB37),$CC37))))</f>
        <v/>
      </c>
      <c r="DV37" s="299" t="str">
        <f t="shared" si="10"/>
        <v/>
      </c>
      <c r="DW37" s="321" t="str">
        <f>IF('2.ชื่อนักเรียน'!$R39=",มส","มส",IF($DC37="","",IF(DW$5="","",IF(DW$5="SBMLD",SUM($CG37,$CL37,$CQ37,$CV37,$DA37),$CG37))))</f>
        <v/>
      </c>
      <c r="DX37" s="321" t="str">
        <f>IF('2.ชื่อนักเรียน'!$R39=",มส","มส",IF($DW37="","",IF(DW$5="","",IF(DW$5="SBMLD",SUM($CH37,$CM37,$CR37,$CW37,$DB37),$CH37))))</f>
        <v/>
      </c>
      <c r="DY37" s="299" t="str">
        <f t="shared" si="11"/>
        <v/>
      </c>
    </row>
    <row r="38" spans="1:129" s="102" customFormat="1" ht="17.25" customHeight="1" thickBot="1" x14ac:dyDescent="0.3">
      <c r="A38" s="278">
        <v>30</v>
      </c>
      <c r="B38" s="278" t="str">
        <f>IF('2.ชื่อนักเรียน'!E40="","",CONCATENATE('2.ชื่อนักเรียน'!E40,'2.ชื่อนักเรียน'!F40,'2.ชื่อนักเรียน'!G40,'2.ชื่อนักเรียน'!H40,'2.ชื่อนักเรียน'!I40,'2.ชื่อนักเรียน'!J40,'2.ชื่อนักเรียน'!K40,'2.ชื่อนักเรียน'!L40,'2.ชื่อนักเรียน'!M40,'2.ชื่อนักเรียน'!N40,'2.ชื่อนักเรียน'!O40,'2.ชื่อนักเรียน'!P40,'2.ชื่อนักเรียน'!Q40))</f>
        <v/>
      </c>
      <c r="C38" s="463" t="str">
        <f>IF('2.ชื่อนักเรียน'!B40="","",'2.ชื่อนักเรียน'!B40)</f>
        <v/>
      </c>
      <c r="D38" s="291" t="str">
        <f>IF('2.ชื่อนักเรียน'!C40="","",CONCATENATE(TRIM('2.ชื่อนักเรียน'!C40),"  ",'2.ชื่อนักเรียน'!D40))</f>
        <v/>
      </c>
      <c r="E38" s="292" t="str">
        <f>IF(B38="","",IF('01.ข้อมูลเบื้องต้น'!$J$2="","",'01.ข้อมูลเบื้องต้น'!$J$2))</f>
        <v/>
      </c>
      <c r="F38" s="291" t="str">
        <f>IF(B38="","",IF('01.ข้อมูลเบื้องต้น'!$K$4="","",'01.ข้อมูลเบื้องต้น'!$K$4))</f>
        <v/>
      </c>
      <c r="G38" s="292" t="str">
        <f>IF('01.ข้อมูลเบื้องต้น'!$B$8="","",IF('02.คีย์เทอม1'!$B38="","",'01.ข้อมูลเบื้องต้น'!$B$8))</f>
        <v/>
      </c>
      <c r="H38" s="291" t="str">
        <f>IF('01.ข้อมูลเบื้องต้น'!$C$8="","",IF('02.คีย์เทอม1'!$B38="","",'01.ข้อมูลเบื้องต้น'!$C$8))</f>
        <v/>
      </c>
      <c r="I38" s="292" t="str">
        <f>IF('01.ข้อมูลเบื้องต้น'!$D$8="","",IF('02.คีย์เทอม1'!$B38="","",'01.ข้อมูลเบื้องต้น'!$D$8))</f>
        <v/>
      </c>
      <c r="J38" s="286"/>
      <c r="K38" s="160"/>
      <c r="L38" s="292" t="str">
        <f>IF('01.ข้อมูลเบื้องต้น'!$B$9="","",IF('02.คีย์เทอม1'!$B38="","",'01.ข้อมูลเบื้องต้น'!$B$9))</f>
        <v/>
      </c>
      <c r="M38" s="291" t="str">
        <f>IF('01.ข้อมูลเบื้องต้น'!$C$9="","",IF('02.คีย์เทอม1'!$B38="","",'01.ข้อมูลเบื้องต้น'!$C$9))</f>
        <v/>
      </c>
      <c r="N38" s="292" t="str">
        <f>IF('01.ข้อมูลเบื้องต้น'!$D$9="","",IF('02.คีย์เทอม1'!$B38="","",'01.ข้อมูลเบื้องต้น'!$D$9))</f>
        <v/>
      </c>
      <c r="O38" s="287"/>
      <c r="P38" s="159"/>
      <c r="Q38" s="292" t="str">
        <f>IF('01.ข้อมูลเบื้องต้น'!$B$10="","",IF('02.คีย์เทอม1'!$B38="","",'01.ข้อมูลเบื้องต้น'!$B$10))</f>
        <v/>
      </c>
      <c r="R38" s="291" t="str">
        <f>IF('01.ข้อมูลเบื้องต้น'!$C$10="","",IF('02.คีย์เทอม1'!$B38="","",'01.ข้อมูลเบื้องต้น'!$C$10))</f>
        <v/>
      </c>
      <c r="S38" s="292" t="str">
        <f>IF('01.ข้อมูลเบื้องต้น'!$D$10="","",IF('02.คีย์เทอม1'!$B38="","",'01.ข้อมูลเบื้องต้น'!$D$10))</f>
        <v/>
      </c>
      <c r="T38" s="287"/>
      <c r="U38" s="159"/>
      <c r="V38" s="292" t="str">
        <f>IF('01.ข้อมูลเบื้องต้น'!$B$11="","",IF('02.คีย์เทอม1'!$B38="","",'01.ข้อมูลเบื้องต้น'!$B$11))</f>
        <v/>
      </c>
      <c r="W38" s="291" t="str">
        <f>IF('01.ข้อมูลเบื้องต้น'!$C$11="","",IF('02.คีย์เทอม1'!$B38="","",'01.ข้อมูลเบื้องต้น'!$C$11))</f>
        <v/>
      </c>
      <c r="X38" s="292" t="str">
        <f>IF('01.ข้อมูลเบื้องต้น'!$D$11="","",IF('02.คีย์เทอม1'!$B38="","",'01.ข้อมูลเบื้องต้น'!$D$11))</f>
        <v/>
      </c>
      <c r="Y38" s="286"/>
      <c r="Z38" s="160"/>
      <c r="AA38" s="292" t="str">
        <f>IF('01.ข้อมูลเบื้องต้น'!$B$12="","",IF('02.คีย์เทอม1'!$B38="","",'01.ข้อมูลเบื้องต้น'!$B$12))</f>
        <v/>
      </c>
      <c r="AB38" s="291" t="str">
        <f>IF('01.ข้อมูลเบื้องต้น'!$C$12="","",IF('02.คีย์เทอม1'!$B38="","",'01.ข้อมูลเบื้องต้น'!$C$12))</f>
        <v/>
      </c>
      <c r="AC38" s="292" t="str">
        <f>IF('01.ข้อมูลเบื้องต้น'!$D$12="","",IF('02.คีย์เทอม1'!$B38="","",'01.ข้อมูลเบื้องต้น'!$D$12))</f>
        <v/>
      </c>
      <c r="AD38" s="287"/>
      <c r="AE38" s="159"/>
      <c r="AF38" s="292" t="str">
        <f>IF('01.ข้อมูลเบื้องต้น'!$B$13="","",IF('02.คีย์เทอม1'!$B38="","",'01.ข้อมูลเบื้องต้น'!$B$13))</f>
        <v/>
      </c>
      <c r="AG38" s="291" t="str">
        <f>IF('01.ข้อมูลเบื้องต้น'!$C$13="","",IF('02.คีย์เทอม1'!$B38="","",'01.ข้อมูลเบื้องต้น'!$C$13))</f>
        <v/>
      </c>
      <c r="AH38" s="292" t="str">
        <f>IF('01.ข้อมูลเบื้องต้น'!$D$13="","",IF('02.คีย์เทอม1'!$B38="","",'01.ข้อมูลเบื้องต้น'!$D$13))</f>
        <v/>
      </c>
      <c r="AI38" s="287"/>
      <c r="AJ38" s="159"/>
      <c r="AK38" s="292" t="str">
        <f>IF('01.ข้อมูลเบื้องต้น'!$B$14="","",IF('02.คีย์เทอม1'!$B38="","",'01.ข้อมูลเบื้องต้น'!$B$14))</f>
        <v/>
      </c>
      <c r="AL38" s="291" t="str">
        <f>IF('01.ข้อมูลเบื้องต้น'!$C$14="","",IF('02.คีย์เทอม1'!$B38="","",'01.ข้อมูลเบื้องต้น'!$C$14))</f>
        <v/>
      </c>
      <c r="AM38" s="292" t="str">
        <f>IF('01.ข้อมูลเบื้องต้น'!$D$14="","",IF('02.คีย์เทอม1'!$B38="","",'01.ข้อมูลเบื้องต้น'!$D$14))</f>
        <v/>
      </c>
      <c r="AN38" s="287"/>
      <c r="AO38" s="159"/>
      <c r="AP38" s="292" t="str">
        <f>IF('01.ข้อมูลเบื้องต้น'!$B$15="","",IF('02.คีย์เทอม1'!$B38="","",'01.ข้อมูลเบื้องต้น'!$B$15))</f>
        <v/>
      </c>
      <c r="AQ38" s="291" t="str">
        <f>IF('01.ข้อมูลเบื้องต้น'!$C$15="","",IF('02.คีย์เทอม1'!$B38="","",'01.ข้อมูลเบื้องต้น'!$C$15))</f>
        <v/>
      </c>
      <c r="AR38" s="292" t="str">
        <f>IF('01.ข้อมูลเบื้องต้น'!$D$15="","",IF('02.คีย์เทอม1'!$B38="","",'01.ข้อมูลเบื้องต้น'!$D$15))</f>
        <v/>
      </c>
      <c r="AS38" s="287"/>
      <c r="AT38" s="159"/>
      <c r="AU38" s="292" t="str">
        <f>IF('01.ข้อมูลเบื้องต้น'!$B$16="","",IF('02.คีย์เทอม1'!$B38="","",'01.ข้อมูลเบื้องต้น'!$B$16))</f>
        <v/>
      </c>
      <c r="AV38" s="291" t="str">
        <f>IF('01.ข้อมูลเบื้องต้น'!$C$16="","",IF('02.คีย์เทอม1'!$B38="","",'01.ข้อมูลเบื้องต้น'!$C$16))</f>
        <v/>
      </c>
      <c r="AW38" s="292" t="str">
        <f>IF('01.ข้อมูลเบื้องต้น'!$D$16="","",IF('02.คีย์เทอม1'!$B38="","",'01.ข้อมูลเบื้องต้น'!$D$16))</f>
        <v/>
      </c>
      <c r="AX38" s="286"/>
      <c r="AY38" s="160"/>
      <c r="AZ38" s="292" t="str">
        <f>IF('01.ข้อมูลเบื้องต้น'!$B$17="","",IF('02.คีย์เทอม1'!$B38="","",'01.ข้อมูลเบื้องต้น'!$B$17))</f>
        <v/>
      </c>
      <c r="BA38" s="291" t="str">
        <f>IF('01.ข้อมูลเบื้องต้น'!$C$17="","",IF('02.คีย์เทอม1'!$B38="","",'01.ข้อมูลเบื้องต้น'!$C$17))</f>
        <v/>
      </c>
      <c r="BB38" s="292" t="str">
        <f>IF('01.ข้อมูลเบื้องต้น'!$D$17="","",IF('02.คีย์เทอม1'!$B38="","",'01.ข้อมูลเบื้องต้น'!$D$17))</f>
        <v/>
      </c>
      <c r="BC38" s="286"/>
      <c r="BD38" s="160"/>
      <c r="BE38" s="292" t="str">
        <f>IF('01.ข้อมูลเบื้องต้น'!$B$19="","",IF('02.คีย์เทอม1'!$B38="","",'01.ข้อมูลเบื้องต้น'!$B$19))</f>
        <v/>
      </c>
      <c r="BF38" s="291" t="str">
        <f>IF('01.ข้อมูลเบื้องต้น'!$C$19="","",IF('02.คีย์เทอม1'!$B38="","",'01.ข้อมูลเบื้องต้น'!$C$19))</f>
        <v/>
      </c>
      <c r="BG38" s="292" t="str">
        <f>IF('01.ข้อมูลเบื้องต้น'!$D$19="","",IF('02.คีย์เทอม1'!$B38="","",'01.ข้อมูลเบื้องต้น'!$D$19))</f>
        <v/>
      </c>
      <c r="BH38" s="286"/>
      <c r="BI38" s="160"/>
      <c r="BJ38" s="292" t="str">
        <f>IF('01.ข้อมูลเบื้องต้น'!$B$20="","",IF('02.คีย์เทอม1'!$B38="","",'01.ข้อมูลเบื้องต้น'!$B$20))</f>
        <v/>
      </c>
      <c r="BK38" s="291" t="str">
        <f>IF('01.ข้อมูลเบื้องต้น'!$C$20="","",IF('02.คีย์เทอม1'!$B38="","",'01.ข้อมูลเบื้องต้น'!$C$20))</f>
        <v/>
      </c>
      <c r="BL38" s="292" t="str">
        <f>IF('01.ข้อมูลเบื้องต้น'!$D$20="","",IF('02.คีย์เทอม1'!$B38="","",'01.ข้อมูลเบื้องต้น'!$D$20))</f>
        <v/>
      </c>
      <c r="BM38" s="287"/>
      <c r="BN38" s="159"/>
      <c r="BO38" s="292" t="str">
        <f>IF('01.ข้อมูลเบื้องต้น'!$B$21="","",IF('02.คีย์เทอม1'!$B38="","",'01.ข้อมูลเบื้องต้น'!$B$21))</f>
        <v/>
      </c>
      <c r="BP38" s="291" t="str">
        <f>IF('01.ข้อมูลเบื้องต้น'!$C$21="","",IF('02.คีย์เทอม1'!$B38="","",'01.ข้อมูลเบื้องต้น'!$C$21))</f>
        <v/>
      </c>
      <c r="BQ38" s="292" t="str">
        <f>IF('01.ข้อมูลเบื้องต้น'!$D$21="","",IF('02.คีย์เทอม1'!$B38="","",'01.ข้อมูลเบื้องต้น'!$D$21))</f>
        <v/>
      </c>
      <c r="BR38" s="286"/>
      <c r="BS38" s="160"/>
      <c r="BT38" s="292" t="str">
        <f>IF('01.ข้อมูลเบื้องต้น'!$B$22="","",IF('02.คีย์เทอม1'!$B38="","",'01.ข้อมูลเบื้องต้น'!$B$22))</f>
        <v/>
      </c>
      <c r="BU38" s="291" t="str">
        <f>IF('01.ข้อมูลเบื้องต้น'!$C$22="","",IF('02.คีย์เทอม1'!$B38="","",'01.ข้อมูลเบื้องต้น'!$C$22))</f>
        <v/>
      </c>
      <c r="BV38" s="292" t="str">
        <f>IF('01.ข้อมูลเบื้องต้น'!$D$22="","",IF('02.คีย์เทอม1'!$B38="","",'01.ข้อมูลเบื้องต้น'!$D$22))</f>
        <v/>
      </c>
      <c r="BW38" s="286"/>
      <c r="BX38" s="160"/>
      <c r="BY38" s="292" t="str">
        <f>IF('01.ข้อมูลเบื้องต้น'!$B$23="","",IF('02.คีย์เทอม1'!$B38="","",'01.ข้อมูลเบื้องต้น'!$B$23))</f>
        <v/>
      </c>
      <c r="BZ38" s="291" t="str">
        <f>IF('01.ข้อมูลเบื้องต้น'!$C$23="","",IF('02.คีย์เทอม1'!$B38="","",'01.ข้อมูลเบื้องต้น'!$C$23))</f>
        <v/>
      </c>
      <c r="CA38" s="292" t="str">
        <f>IF('01.ข้อมูลเบื้องต้น'!$D$23="","",IF('02.คีย์เทอม1'!$B38="","",'01.ข้อมูลเบื้องต้น'!$D$23))</f>
        <v/>
      </c>
      <c r="CB38" s="286"/>
      <c r="CC38" s="160"/>
      <c r="CD38" s="292" t="str">
        <f>IF('01.ข้อมูลเบื้องต้น'!$B$24="","",IF('02.คีย์เทอม1'!$B38="","",'01.ข้อมูลเบื้องต้น'!$B$24))</f>
        <v/>
      </c>
      <c r="CE38" s="291" t="str">
        <f>IF('01.ข้อมูลเบื้องต้น'!$C$24="","",IF('02.คีย์เทอม1'!$B38="","",'01.ข้อมูลเบื้องต้น'!$C$24))</f>
        <v/>
      </c>
      <c r="CF38" s="292" t="str">
        <f>IF('01.ข้อมูลเบื้องต้น'!$D$24="","",IF('02.คีย์เทอม1'!$B38="","",'01.ข้อมูลเบื้องต้น'!$D$24))</f>
        <v/>
      </c>
      <c r="CG38" s="286"/>
      <c r="CH38" s="160"/>
      <c r="CI38" s="292" t="str">
        <f>IF('01.ข้อมูลเบื้องต้น'!$B$25="","",IF('02.คีย์เทอม1'!$B38="","",'01.ข้อมูลเบื้องต้น'!$B$25))</f>
        <v/>
      </c>
      <c r="CJ38" s="291" t="str">
        <f>IF('01.ข้อมูลเบื้องต้น'!$C$25="","",IF('02.คีย์เทอม1'!$B38="","",'01.ข้อมูลเบื้องต้น'!$C$25))</f>
        <v/>
      </c>
      <c r="CK38" s="292" t="str">
        <f>IF('01.ข้อมูลเบื้องต้น'!$D$25="","",IF('02.คีย์เทอม1'!$B38="","",'01.ข้อมูลเบื้องต้น'!$D$25))</f>
        <v/>
      </c>
      <c r="CL38" s="286"/>
      <c r="CM38" s="160"/>
      <c r="CN38" s="292" t="str">
        <f>IF('01.ข้อมูลเบื้องต้น'!$B$26="","",IF('02.คีย์เทอม1'!$B38="","",'01.ข้อมูลเบื้องต้น'!$B$26))</f>
        <v/>
      </c>
      <c r="CO38" s="291" t="str">
        <f>IF('01.ข้อมูลเบื้องต้น'!$C$26="","",IF('02.คีย์เทอม1'!$B38="","",'01.ข้อมูลเบื้องต้น'!$C$26))</f>
        <v/>
      </c>
      <c r="CP38" s="292" t="str">
        <f>IF('01.ข้อมูลเบื้องต้น'!$D$26="","",IF('02.คีย์เทอม1'!$B38="","",'01.ข้อมูลเบื้องต้น'!$D$26))</f>
        <v/>
      </c>
      <c r="CQ38" s="286"/>
      <c r="CR38" s="160"/>
      <c r="CS38" s="292" t="str">
        <f>IF('01.ข้อมูลเบื้องต้น'!$B$27="","",IF('02.คีย์เทอม1'!$B38="","",'01.ข้อมูลเบื้องต้น'!$B$27))</f>
        <v/>
      </c>
      <c r="CT38" s="291" t="str">
        <f>IF('01.ข้อมูลเบื้องต้น'!$C$27="","",IF('02.คีย์เทอม1'!$B38="","",'01.ข้อมูลเบื้องต้น'!$C$27))</f>
        <v/>
      </c>
      <c r="CU38" s="292" t="str">
        <f>IF('01.ข้อมูลเบื้องต้น'!$D$27="","",IF('02.คีย์เทอม1'!$B38="","",'01.ข้อมูลเบื้องต้น'!$D$27))</f>
        <v/>
      </c>
      <c r="CV38" s="286"/>
      <c r="CW38" s="160"/>
      <c r="CX38" s="292" t="str">
        <f>IF('01.ข้อมูลเบื้องต้น'!$B$28="","",IF('02.คีย์เทอม1'!$B38="","",'01.ข้อมูลเบื้องต้น'!$B$28))</f>
        <v/>
      </c>
      <c r="CY38" s="291" t="str">
        <f>IF('01.ข้อมูลเบื้องต้น'!$C$28="","",IF('02.คีย์เทอม1'!$B38="","",'01.ข้อมูลเบื้องต้น'!$C$28))</f>
        <v/>
      </c>
      <c r="CZ38" s="292" t="str">
        <f>IF('01.ข้อมูลเบื้องต้น'!$D$28="","",IF('02.คีย์เทอม1'!$B38="","",'01.ข้อมูลเบื้องต้น'!$D$28))</f>
        <v/>
      </c>
      <c r="DA38" s="286"/>
      <c r="DB38" s="160"/>
      <c r="DC38" s="288" t="str">
        <f t="shared" si="3"/>
        <v/>
      </c>
      <c r="DD38" s="152" t="str">
        <f t="shared" si="4"/>
        <v/>
      </c>
      <c r="DE38" s="293" t="str">
        <f>IF('2.ชื่อนักเรียน'!R40="มส","มส",IF('2.ชื่อนักเรียน'!R40="ย้าย","ย้าย",IF('2.ชื่อนักเรียน'!R40="ร","ร",IF(DD38="","",RANK(DD38,$DD$9:$DD$58,0)))))</f>
        <v/>
      </c>
      <c r="DF38" s="293" t="str">
        <f t="shared" si="5"/>
        <v/>
      </c>
      <c r="DH38" s="322" t="str">
        <f>IF('2.ชื่อนักเรียน'!$R40=",มส","มส",IF($DC38="","",IF(DH$5="","",IF(DH$5="SBMLD",SUM($BH38,$BM38,$BR38,$BW38,$CB38,$CG38,$CL38,$CQ38,$CV38,$DA38),$BH38))))</f>
        <v/>
      </c>
      <c r="DI38" s="300" t="str">
        <f>IF('2.ชื่อนักเรียน'!$R40=",มส","มส",IF($DH38="","",IF(DH$5="","",IF(DH$5="SBMLD",SUM($BI38,$BN38,$BS38,$BX38,$CC38,$CH38,$CM38,$CR38,$CW38,$DB38),$BI38))))</f>
        <v/>
      </c>
      <c r="DJ38" s="300" t="str">
        <f t="shared" si="6"/>
        <v/>
      </c>
      <c r="DK38" s="323" t="str">
        <f>IF('2.ชื่อนักเรียน'!$R40=",มส","มส",IF($DC38="","",IF(DK$5="","",IF(DK$5="SBMLD",SUM($BM38,$BR38,$BW38,$CB38,$CG38,$CL38,$CQ38,$CV38,$DA38),$BM38))))</f>
        <v/>
      </c>
      <c r="DL38" s="300" t="str">
        <f>IF('2.ชื่อนักเรียน'!$R40=",มส","มส",IF($DK38="","",IF(DK$5="","",IF(DK$5="SBMLD",SUM($BN38,$BS38,$BX38,$CC38,$CH38,$CM38,$CR38,$CW38,$DB38),$BN38))))</f>
        <v/>
      </c>
      <c r="DM38" s="300" t="str">
        <f t="shared" si="7"/>
        <v/>
      </c>
      <c r="DN38" s="323" t="str">
        <f>IF('2.ชื่อนักเรียน'!$R40=",มส","มส",IF($DC38="","",IF(DN$5="","",IF(DN$5="SBMLD",SUM($BR38,$BW38,$CB38,$CG38,$CL38,$CQ38,$CV38,$DA38),$BR38))))</f>
        <v/>
      </c>
      <c r="DO38" s="300" t="str">
        <f>IF('2.ชื่อนักเรียน'!$R40=",มส","มส",IF($DN38="","",IF(DN$5="","",IF(DN$5="SBMLD",SUM($BS38,$BX38,$CC38,$CH38,$CM38,$CR38,$CW38,$DB38),$BS38))))</f>
        <v/>
      </c>
      <c r="DP38" s="300" t="str">
        <f t="shared" si="8"/>
        <v/>
      </c>
      <c r="DQ38" s="323" t="str">
        <f>IF('2.ชื่อนักเรียน'!$R40=",มส","มส",IF($DC38="","",IF(DQ$5="","",IF(DQ$5="SBMLD",SUM($BW38,$CB38,$CG38,$CL38,$CQ38,$CV38,$DA38),$BW38))))</f>
        <v/>
      </c>
      <c r="DR38" s="300" t="str">
        <f>IF('2.ชื่อนักเรียน'!$R40=",มส","มส",IF($DQ38="","",IF(DQ$5="","",IF(DQ$5="SBMLD",SUM($BX38,$CC38,$CH38,$CM38,$CR38,$CW38,$DB38),$BX38))))</f>
        <v/>
      </c>
      <c r="DS38" s="300" t="str">
        <f t="shared" si="9"/>
        <v/>
      </c>
      <c r="DT38" s="300" t="str">
        <f>IF('2.ชื่อนักเรียน'!$R40=",มส","มส",IF($DC38="","",IF(DT$5="","",IF(DT$5="SBMLD",SUM($CB38,$CG38,$CL38,$CQ38,$CV38,$DA38),$CB38))))</f>
        <v/>
      </c>
      <c r="DU38" s="300" t="str">
        <f>IF('2.ชื่อนักเรียน'!$R40=",มส","มส",IF($DT38="","",IF(DT$5="","",IF(DT$5="SBMLD",SUM($CC38,$CH38,$CM38,$CR38,$CW38,$DB38),$CC38))))</f>
        <v/>
      </c>
      <c r="DV38" s="300" t="str">
        <f t="shared" si="10"/>
        <v/>
      </c>
      <c r="DW38" s="323" t="str">
        <f>IF('2.ชื่อนักเรียน'!$R40=",มส","มส",IF($DC38="","",IF(DW$5="","",IF(DW$5="SBMLD",SUM($CG38,$CL38,$CQ38,$CV38,$DA38),$CG38))))</f>
        <v/>
      </c>
      <c r="DX38" s="323" t="str">
        <f>IF('2.ชื่อนักเรียน'!$R40=",มส","มส",IF($DW38="","",IF(DW$5="","",IF(DW$5="SBMLD",SUM($CH38,$CM38,$CR38,$CW38,$DB38),$CH38))))</f>
        <v/>
      </c>
      <c r="DY38" s="300" t="str">
        <f t="shared" si="11"/>
        <v/>
      </c>
    </row>
    <row r="39" spans="1:129" s="102" customFormat="1" ht="17.25" customHeight="1" thickTop="1" x14ac:dyDescent="0.25">
      <c r="A39" s="278">
        <v>31</v>
      </c>
      <c r="B39" s="278" t="str">
        <f>IF('2.ชื่อนักเรียน'!E41="","",CONCATENATE('2.ชื่อนักเรียน'!E41,'2.ชื่อนักเรียน'!F41,'2.ชื่อนักเรียน'!G41,'2.ชื่อนักเรียน'!H41,'2.ชื่อนักเรียน'!I41,'2.ชื่อนักเรียน'!J41,'2.ชื่อนักเรียน'!K41,'2.ชื่อนักเรียน'!L41,'2.ชื่อนักเรียน'!M41,'2.ชื่อนักเรียน'!N41,'2.ชื่อนักเรียน'!O41,'2.ชื่อนักเรียน'!P41,'2.ชื่อนักเรียน'!Q41))</f>
        <v/>
      </c>
      <c r="C39" s="463" t="str">
        <f>IF('2.ชื่อนักเรียน'!B41="","",'2.ชื่อนักเรียน'!B41)</f>
        <v/>
      </c>
      <c r="D39" s="291" t="str">
        <f>IF('2.ชื่อนักเรียน'!C41="","",CONCATENATE(TRIM('2.ชื่อนักเรียน'!C41),"  ",'2.ชื่อนักเรียน'!D41))</f>
        <v/>
      </c>
      <c r="E39" s="292" t="str">
        <f>IF(B39="","",IF('01.ข้อมูลเบื้องต้น'!$J$2="","",'01.ข้อมูลเบื้องต้น'!$J$2))</f>
        <v/>
      </c>
      <c r="F39" s="291" t="str">
        <f>IF(B39="","",IF('01.ข้อมูลเบื้องต้น'!$K$4="","",'01.ข้อมูลเบื้องต้น'!$K$4))</f>
        <v/>
      </c>
      <c r="G39" s="292" t="str">
        <f>IF('01.ข้อมูลเบื้องต้น'!$B$8="","",IF('02.คีย์เทอม1'!$B39="","",'01.ข้อมูลเบื้องต้น'!$B$8))</f>
        <v/>
      </c>
      <c r="H39" s="291" t="str">
        <f>IF('01.ข้อมูลเบื้องต้น'!$C$8="","",IF('02.คีย์เทอม1'!$B39="","",'01.ข้อมูลเบื้องต้น'!$C$8))</f>
        <v/>
      </c>
      <c r="I39" s="292" t="str">
        <f>IF('01.ข้อมูลเบื้องต้น'!$D$8="","",IF('02.คีย์เทอม1'!$B39="","",'01.ข้อมูลเบื้องต้น'!$D$8))</f>
        <v/>
      </c>
      <c r="J39" s="286"/>
      <c r="K39" s="160"/>
      <c r="L39" s="292" t="str">
        <f>IF('01.ข้อมูลเบื้องต้น'!$B$9="","",IF('02.คีย์เทอม1'!$B39="","",'01.ข้อมูลเบื้องต้น'!$B$9))</f>
        <v/>
      </c>
      <c r="M39" s="291" t="str">
        <f>IF('01.ข้อมูลเบื้องต้น'!$C$9="","",IF('02.คีย์เทอม1'!$B39="","",'01.ข้อมูลเบื้องต้น'!$C$9))</f>
        <v/>
      </c>
      <c r="N39" s="292" t="str">
        <f>IF('01.ข้อมูลเบื้องต้น'!$D$9="","",IF('02.คีย์เทอม1'!$B39="","",'01.ข้อมูลเบื้องต้น'!$D$9))</f>
        <v/>
      </c>
      <c r="O39" s="287"/>
      <c r="P39" s="159"/>
      <c r="Q39" s="292" t="str">
        <f>IF('01.ข้อมูลเบื้องต้น'!$B$10="","",IF('02.คีย์เทอม1'!$B39="","",'01.ข้อมูลเบื้องต้น'!$B$10))</f>
        <v/>
      </c>
      <c r="R39" s="291" t="str">
        <f>IF('01.ข้อมูลเบื้องต้น'!$C$10="","",IF('02.คีย์เทอม1'!$B39="","",'01.ข้อมูลเบื้องต้น'!$C$10))</f>
        <v/>
      </c>
      <c r="S39" s="292" t="str">
        <f>IF('01.ข้อมูลเบื้องต้น'!$D$10="","",IF('02.คีย์เทอม1'!$B39="","",'01.ข้อมูลเบื้องต้น'!$D$10))</f>
        <v/>
      </c>
      <c r="T39" s="287"/>
      <c r="U39" s="159"/>
      <c r="V39" s="292" t="str">
        <f>IF('01.ข้อมูลเบื้องต้น'!$B$11="","",IF('02.คีย์เทอม1'!$B39="","",'01.ข้อมูลเบื้องต้น'!$B$11))</f>
        <v/>
      </c>
      <c r="W39" s="291" t="str">
        <f>IF('01.ข้อมูลเบื้องต้น'!$C$11="","",IF('02.คีย์เทอม1'!$B39="","",'01.ข้อมูลเบื้องต้น'!$C$11))</f>
        <v/>
      </c>
      <c r="X39" s="292" t="str">
        <f>IF('01.ข้อมูลเบื้องต้น'!$D$11="","",IF('02.คีย์เทอม1'!$B39="","",'01.ข้อมูลเบื้องต้น'!$D$11))</f>
        <v/>
      </c>
      <c r="Y39" s="286"/>
      <c r="Z39" s="160"/>
      <c r="AA39" s="292" t="str">
        <f>IF('01.ข้อมูลเบื้องต้น'!$B$12="","",IF('02.คีย์เทอม1'!$B39="","",'01.ข้อมูลเบื้องต้น'!$B$12))</f>
        <v/>
      </c>
      <c r="AB39" s="291" t="str">
        <f>IF('01.ข้อมูลเบื้องต้น'!$C$12="","",IF('02.คีย์เทอม1'!$B39="","",'01.ข้อมูลเบื้องต้น'!$C$12))</f>
        <v/>
      </c>
      <c r="AC39" s="292" t="str">
        <f>IF('01.ข้อมูลเบื้องต้น'!$D$12="","",IF('02.คีย์เทอม1'!$B39="","",'01.ข้อมูลเบื้องต้น'!$D$12))</f>
        <v/>
      </c>
      <c r="AD39" s="287"/>
      <c r="AE39" s="159"/>
      <c r="AF39" s="292" t="str">
        <f>IF('01.ข้อมูลเบื้องต้น'!$B$13="","",IF('02.คีย์เทอม1'!$B39="","",'01.ข้อมูลเบื้องต้น'!$B$13))</f>
        <v/>
      </c>
      <c r="AG39" s="291" t="str">
        <f>IF('01.ข้อมูลเบื้องต้น'!$C$13="","",IF('02.คีย์เทอม1'!$B39="","",'01.ข้อมูลเบื้องต้น'!$C$13))</f>
        <v/>
      </c>
      <c r="AH39" s="292" t="str">
        <f>IF('01.ข้อมูลเบื้องต้น'!$D$13="","",IF('02.คีย์เทอม1'!$B39="","",'01.ข้อมูลเบื้องต้น'!$D$13))</f>
        <v/>
      </c>
      <c r="AI39" s="287"/>
      <c r="AJ39" s="159"/>
      <c r="AK39" s="292" t="str">
        <f>IF('01.ข้อมูลเบื้องต้น'!$B$14="","",IF('02.คีย์เทอม1'!$B39="","",'01.ข้อมูลเบื้องต้น'!$B$14))</f>
        <v/>
      </c>
      <c r="AL39" s="291" t="str">
        <f>IF('01.ข้อมูลเบื้องต้น'!$C$14="","",IF('02.คีย์เทอม1'!$B39="","",'01.ข้อมูลเบื้องต้น'!$C$14))</f>
        <v/>
      </c>
      <c r="AM39" s="292" t="str">
        <f>IF('01.ข้อมูลเบื้องต้น'!$D$14="","",IF('02.คีย์เทอม1'!$B39="","",'01.ข้อมูลเบื้องต้น'!$D$14))</f>
        <v/>
      </c>
      <c r="AN39" s="287"/>
      <c r="AO39" s="159"/>
      <c r="AP39" s="292" t="str">
        <f>IF('01.ข้อมูลเบื้องต้น'!$B$15="","",IF('02.คีย์เทอม1'!$B39="","",'01.ข้อมูลเบื้องต้น'!$B$15))</f>
        <v/>
      </c>
      <c r="AQ39" s="291" t="str">
        <f>IF('01.ข้อมูลเบื้องต้น'!$C$15="","",IF('02.คีย์เทอม1'!$B39="","",'01.ข้อมูลเบื้องต้น'!$C$15))</f>
        <v/>
      </c>
      <c r="AR39" s="292" t="str">
        <f>IF('01.ข้อมูลเบื้องต้น'!$D$15="","",IF('02.คีย์เทอม1'!$B39="","",'01.ข้อมูลเบื้องต้น'!$D$15))</f>
        <v/>
      </c>
      <c r="AS39" s="287"/>
      <c r="AT39" s="159"/>
      <c r="AU39" s="292" t="str">
        <f>IF('01.ข้อมูลเบื้องต้น'!$B$16="","",IF('02.คีย์เทอม1'!$B39="","",'01.ข้อมูลเบื้องต้น'!$B$16))</f>
        <v/>
      </c>
      <c r="AV39" s="291" t="str">
        <f>IF('01.ข้อมูลเบื้องต้น'!$C$16="","",IF('02.คีย์เทอม1'!$B39="","",'01.ข้อมูลเบื้องต้น'!$C$16))</f>
        <v/>
      </c>
      <c r="AW39" s="292" t="str">
        <f>IF('01.ข้อมูลเบื้องต้น'!$D$16="","",IF('02.คีย์เทอม1'!$B39="","",'01.ข้อมูลเบื้องต้น'!$D$16))</f>
        <v/>
      </c>
      <c r="AX39" s="286"/>
      <c r="AY39" s="160"/>
      <c r="AZ39" s="292" t="str">
        <f>IF('01.ข้อมูลเบื้องต้น'!$B$17="","",IF('02.คีย์เทอม1'!$B39="","",'01.ข้อมูลเบื้องต้น'!$B$17))</f>
        <v/>
      </c>
      <c r="BA39" s="291" t="str">
        <f>IF('01.ข้อมูลเบื้องต้น'!$C$17="","",IF('02.คีย์เทอม1'!$B39="","",'01.ข้อมูลเบื้องต้น'!$C$17))</f>
        <v/>
      </c>
      <c r="BB39" s="292" t="str">
        <f>IF('01.ข้อมูลเบื้องต้น'!$D$17="","",IF('02.คีย์เทอม1'!$B39="","",'01.ข้อมูลเบื้องต้น'!$D$17))</f>
        <v/>
      </c>
      <c r="BC39" s="286"/>
      <c r="BD39" s="160"/>
      <c r="BE39" s="292" t="str">
        <f>IF('01.ข้อมูลเบื้องต้น'!$B$19="","",IF('02.คีย์เทอม1'!$B39="","",'01.ข้อมูลเบื้องต้น'!$B$19))</f>
        <v/>
      </c>
      <c r="BF39" s="291" t="str">
        <f>IF('01.ข้อมูลเบื้องต้น'!$C$19="","",IF('02.คีย์เทอม1'!$B39="","",'01.ข้อมูลเบื้องต้น'!$C$19))</f>
        <v/>
      </c>
      <c r="BG39" s="292" t="str">
        <f>IF('01.ข้อมูลเบื้องต้น'!$D$19="","",IF('02.คีย์เทอม1'!$B39="","",'01.ข้อมูลเบื้องต้น'!$D$19))</f>
        <v/>
      </c>
      <c r="BH39" s="286"/>
      <c r="BI39" s="160"/>
      <c r="BJ39" s="292" t="str">
        <f>IF('01.ข้อมูลเบื้องต้น'!$B$20="","",IF('02.คีย์เทอม1'!$B39="","",'01.ข้อมูลเบื้องต้น'!$B$20))</f>
        <v/>
      </c>
      <c r="BK39" s="291" t="str">
        <f>IF('01.ข้อมูลเบื้องต้น'!$C$20="","",IF('02.คีย์เทอม1'!$B39="","",'01.ข้อมูลเบื้องต้น'!$C$20))</f>
        <v/>
      </c>
      <c r="BL39" s="292" t="str">
        <f>IF('01.ข้อมูลเบื้องต้น'!$D$20="","",IF('02.คีย์เทอม1'!$B39="","",'01.ข้อมูลเบื้องต้น'!$D$20))</f>
        <v/>
      </c>
      <c r="BM39" s="286"/>
      <c r="BN39" s="159"/>
      <c r="BO39" s="292" t="str">
        <f>IF('01.ข้อมูลเบื้องต้น'!$B$21="","",IF('02.คีย์เทอม1'!$B39="","",'01.ข้อมูลเบื้องต้น'!$B$21))</f>
        <v/>
      </c>
      <c r="BP39" s="291" t="str">
        <f>IF('01.ข้อมูลเบื้องต้น'!$C$21="","",IF('02.คีย์เทอม1'!$B39="","",'01.ข้อมูลเบื้องต้น'!$C$21))</f>
        <v/>
      </c>
      <c r="BQ39" s="292" t="str">
        <f>IF('01.ข้อมูลเบื้องต้น'!$D$21="","",IF('02.คีย์เทอม1'!$B39="","",'01.ข้อมูลเบื้องต้น'!$D$21))</f>
        <v/>
      </c>
      <c r="BR39" s="286"/>
      <c r="BS39" s="160"/>
      <c r="BT39" s="292" t="str">
        <f>IF('01.ข้อมูลเบื้องต้น'!$B$22="","",IF('02.คีย์เทอม1'!$B39="","",'01.ข้อมูลเบื้องต้น'!$B$22))</f>
        <v/>
      </c>
      <c r="BU39" s="291" t="str">
        <f>IF('01.ข้อมูลเบื้องต้น'!$C$22="","",IF('02.คีย์เทอม1'!$B39="","",'01.ข้อมูลเบื้องต้น'!$C$22))</f>
        <v/>
      </c>
      <c r="BV39" s="292" t="str">
        <f>IF('01.ข้อมูลเบื้องต้น'!$D$22="","",IF('02.คีย์เทอม1'!$B39="","",'01.ข้อมูลเบื้องต้น'!$D$22))</f>
        <v/>
      </c>
      <c r="BW39" s="286"/>
      <c r="BX39" s="160"/>
      <c r="BY39" s="292" t="str">
        <f>IF('01.ข้อมูลเบื้องต้น'!$B$23="","",IF('02.คีย์เทอม1'!$B39="","",'01.ข้อมูลเบื้องต้น'!$B$23))</f>
        <v/>
      </c>
      <c r="BZ39" s="291" t="str">
        <f>IF('01.ข้อมูลเบื้องต้น'!$C$23="","",IF('02.คีย์เทอม1'!$B39="","",'01.ข้อมูลเบื้องต้น'!$C$23))</f>
        <v/>
      </c>
      <c r="CA39" s="292" t="str">
        <f>IF('01.ข้อมูลเบื้องต้น'!$D$23="","",IF('02.คีย์เทอม1'!$B39="","",'01.ข้อมูลเบื้องต้น'!$D$23))</f>
        <v/>
      </c>
      <c r="CB39" s="286"/>
      <c r="CC39" s="160"/>
      <c r="CD39" s="292" t="str">
        <f>IF('01.ข้อมูลเบื้องต้น'!$B$24="","",IF('02.คีย์เทอม1'!$B39="","",'01.ข้อมูลเบื้องต้น'!$B$24))</f>
        <v/>
      </c>
      <c r="CE39" s="291" t="str">
        <f>IF('01.ข้อมูลเบื้องต้น'!$C$24="","",IF('02.คีย์เทอม1'!$B39="","",'01.ข้อมูลเบื้องต้น'!$C$24))</f>
        <v/>
      </c>
      <c r="CF39" s="292" t="str">
        <f>IF('01.ข้อมูลเบื้องต้น'!$D$24="","",IF('02.คีย์เทอม1'!$B39="","",'01.ข้อมูลเบื้องต้น'!$D$24))</f>
        <v/>
      </c>
      <c r="CG39" s="286"/>
      <c r="CH39" s="160"/>
      <c r="CI39" s="292" t="str">
        <f>IF('01.ข้อมูลเบื้องต้น'!$B$25="","",IF('02.คีย์เทอม1'!$B39="","",'01.ข้อมูลเบื้องต้น'!$B$25))</f>
        <v/>
      </c>
      <c r="CJ39" s="291" t="str">
        <f>IF('01.ข้อมูลเบื้องต้น'!$C$25="","",IF('02.คีย์เทอม1'!$B39="","",'01.ข้อมูลเบื้องต้น'!$C$25))</f>
        <v/>
      </c>
      <c r="CK39" s="292" t="str">
        <f>IF('01.ข้อมูลเบื้องต้น'!$D$25="","",IF('02.คีย์เทอม1'!$B39="","",'01.ข้อมูลเบื้องต้น'!$D$25))</f>
        <v/>
      </c>
      <c r="CL39" s="286"/>
      <c r="CM39" s="160"/>
      <c r="CN39" s="292" t="str">
        <f>IF('01.ข้อมูลเบื้องต้น'!$B$26="","",IF('02.คีย์เทอม1'!$B39="","",'01.ข้อมูลเบื้องต้น'!$B$26))</f>
        <v/>
      </c>
      <c r="CO39" s="291" t="str">
        <f>IF('01.ข้อมูลเบื้องต้น'!$C$26="","",IF('02.คีย์เทอม1'!$B39="","",'01.ข้อมูลเบื้องต้น'!$C$26))</f>
        <v/>
      </c>
      <c r="CP39" s="292" t="str">
        <f>IF('01.ข้อมูลเบื้องต้น'!$D$26="","",IF('02.คีย์เทอม1'!$B39="","",'01.ข้อมูลเบื้องต้น'!$D$26))</f>
        <v/>
      </c>
      <c r="CQ39" s="286"/>
      <c r="CR39" s="160"/>
      <c r="CS39" s="292" t="str">
        <f>IF('01.ข้อมูลเบื้องต้น'!$B$27="","",IF('02.คีย์เทอม1'!$B39="","",'01.ข้อมูลเบื้องต้น'!$B$27))</f>
        <v/>
      </c>
      <c r="CT39" s="291" t="str">
        <f>IF('01.ข้อมูลเบื้องต้น'!$C$27="","",IF('02.คีย์เทอม1'!$B39="","",'01.ข้อมูลเบื้องต้น'!$C$27))</f>
        <v/>
      </c>
      <c r="CU39" s="292" t="str">
        <f>IF('01.ข้อมูลเบื้องต้น'!$D$27="","",IF('02.คีย์เทอม1'!$B39="","",'01.ข้อมูลเบื้องต้น'!$D$27))</f>
        <v/>
      </c>
      <c r="CV39" s="286"/>
      <c r="CW39" s="160"/>
      <c r="CX39" s="292" t="str">
        <f>IF('01.ข้อมูลเบื้องต้น'!$B$28="","",IF('02.คีย์เทอม1'!$B39="","",'01.ข้อมูลเบื้องต้น'!$B$28))</f>
        <v/>
      </c>
      <c r="CY39" s="291" t="str">
        <f>IF('01.ข้อมูลเบื้องต้น'!$C$28="","",IF('02.คีย์เทอม1'!$B39="","",'01.ข้อมูลเบื้องต้น'!$C$28))</f>
        <v/>
      </c>
      <c r="CZ39" s="292" t="str">
        <f>IF('01.ข้อมูลเบื้องต้น'!$D$28="","",IF('02.คีย์เทอม1'!$B39="","",'01.ข้อมูลเบื้องต้น'!$D$28))</f>
        <v/>
      </c>
      <c r="DA39" s="286"/>
      <c r="DB39" s="160"/>
      <c r="DC39" s="288" t="str">
        <f t="shared" si="3"/>
        <v/>
      </c>
      <c r="DD39" s="152" t="str">
        <f t="shared" si="4"/>
        <v/>
      </c>
      <c r="DE39" s="293" t="str">
        <f>IF('2.ชื่อนักเรียน'!R41="มส","มส",IF('2.ชื่อนักเรียน'!R41="ย้าย","ย้าย",IF('2.ชื่อนักเรียน'!R41="ร","ร",IF(DD39="","",RANK(DD39,$DD$9:$DD$58,0)))))</f>
        <v/>
      </c>
      <c r="DF39" s="293" t="str">
        <f t="shared" si="5"/>
        <v/>
      </c>
      <c r="DH39" s="324" t="str">
        <f>IF('2.ชื่อนักเรียน'!$R41=",มส","มส",IF($DC39="","",IF(DH$5="","",IF(DH$5="SBMLD",SUM($BH39,$BM39,$BR39,$BW39,$CB39,$CG39,$CL39,$CQ39,$CV39,$DA39),$BH39))))</f>
        <v/>
      </c>
      <c r="DI39" s="301" t="str">
        <f>IF('2.ชื่อนักเรียน'!$R41=",มส","มส",IF($DH39="","",IF(DH$5="","",IF(DH$5="SBMLD",SUM($BI39,$BN39,$BS39,$BX39,$CC39,$CH39,$CM39,$CR39,$CW39,$DB39),$BI39))))</f>
        <v/>
      </c>
      <c r="DJ39" s="301" t="str">
        <f t="shared" si="6"/>
        <v/>
      </c>
      <c r="DK39" s="325" t="str">
        <f>IF('2.ชื่อนักเรียน'!$R41=",มส","มส",IF($DC39="","",IF(DK$5="","",IF(DK$5="SBMLD",SUM($BM39,$BR39,$BW39,$CB39,$CG39,$CL39,$CQ39,$CV39,$DA39),$BM39))))</f>
        <v/>
      </c>
      <c r="DL39" s="301" t="str">
        <f>IF('2.ชื่อนักเรียน'!$R41=",มส","มส",IF($DK39="","",IF(DK$5="","",IF(DK$5="SBMLD",SUM($BN39,$BS39,$BX39,$CC39,$CH39,$CM39,$CR39,$CW39,$DB39),$BN39))))</f>
        <v/>
      </c>
      <c r="DM39" s="301" t="str">
        <f t="shared" si="7"/>
        <v/>
      </c>
      <c r="DN39" s="325" t="str">
        <f>IF('2.ชื่อนักเรียน'!$R41=",มส","มส",IF($DC39="","",IF(DN$5="","",IF(DN$5="SBMLD",SUM($BR39,$BW39,$CB39,$CG39,$CL39,$CQ39,$CV39,$DA39),$BR39))))</f>
        <v/>
      </c>
      <c r="DO39" s="301" t="str">
        <f>IF('2.ชื่อนักเรียน'!$R41=",มส","มส",IF($DN39="","",IF(DN$5="","",IF(DN$5="SBMLD",SUM($BS39,$BX39,$CC39,$CH39,$CM39,$CR39,$CW39,$DB39),$BS39))))</f>
        <v/>
      </c>
      <c r="DP39" s="301" t="str">
        <f t="shared" si="8"/>
        <v/>
      </c>
      <c r="DQ39" s="325" t="str">
        <f>IF('2.ชื่อนักเรียน'!$R41=",มส","มส",IF($DC39="","",IF(DQ$5="","",IF(DQ$5="SBMLD",SUM($BW39,$CB39,$CG39,$CL39,$CQ39,$CV39,$DA39),$BW39))))</f>
        <v/>
      </c>
      <c r="DR39" s="301" t="str">
        <f>IF('2.ชื่อนักเรียน'!$R41=",มส","มส",IF($DQ39="","",IF(DQ$5="","",IF(DQ$5="SBMLD",SUM($BX39,$CC39,$CH39,$CM39,$CR39,$CW39,$DB39),$BX39))))</f>
        <v/>
      </c>
      <c r="DS39" s="301" t="str">
        <f t="shared" si="9"/>
        <v/>
      </c>
      <c r="DT39" s="301" t="str">
        <f>IF('2.ชื่อนักเรียน'!$R41=",มส","มส",IF($DC39="","",IF(DT$5="","",IF(DT$5="SBMLD",SUM($CB39,$CG39,$CL39,$CQ39,$CV39,$DA39),$CB39))))</f>
        <v/>
      </c>
      <c r="DU39" s="301" t="str">
        <f>IF('2.ชื่อนักเรียน'!$R41=",มส","มส",IF($DT39="","",IF(DT$5="","",IF(DT$5="SBMLD",SUM($CC39,$CH39,$CM39,$CR39,$CW39,$DB39),$CC39))))</f>
        <v/>
      </c>
      <c r="DV39" s="301" t="str">
        <f t="shared" si="10"/>
        <v/>
      </c>
      <c r="DW39" s="325" t="str">
        <f>IF('2.ชื่อนักเรียน'!$R41=",มส","มส",IF($DC39="","",IF(DW$5="","",IF(DW$5="SBMLD",SUM($CG39,$CL39,$CQ39,$CV39,$DA39),$CG39))))</f>
        <v/>
      </c>
      <c r="DX39" s="325" t="str">
        <f>IF('2.ชื่อนักเรียน'!$R41=",มส","มส",IF($DW39="","",IF(DW$5="","",IF(DW$5="SBMLD",SUM($CH39,$CM39,$CR39,$CW39,$DB39),$CH39))))</f>
        <v/>
      </c>
      <c r="DY39" s="301" t="str">
        <f t="shared" si="11"/>
        <v/>
      </c>
    </row>
    <row r="40" spans="1:129" s="102" customFormat="1" ht="17.25" customHeight="1" x14ac:dyDescent="0.25">
      <c r="A40" s="278">
        <v>32</v>
      </c>
      <c r="B40" s="278" t="str">
        <f>IF('2.ชื่อนักเรียน'!E42="","",CONCATENATE('2.ชื่อนักเรียน'!E42,'2.ชื่อนักเรียน'!F42,'2.ชื่อนักเรียน'!G42,'2.ชื่อนักเรียน'!H42,'2.ชื่อนักเรียน'!I42,'2.ชื่อนักเรียน'!J42,'2.ชื่อนักเรียน'!K42,'2.ชื่อนักเรียน'!L42,'2.ชื่อนักเรียน'!M42,'2.ชื่อนักเรียน'!N42,'2.ชื่อนักเรียน'!O42,'2.ชื่อนักเรียน'!P42,'2.ชื่อนักเรียน'!Q42))</f>
        <v/>
      </c>
      <c r="C40" s="463" t="str">
        <f>IF('2.ชื่อนักเรียน'!B42="","",'2.ชื่อนักเรียน'!B42)</f>
        <v/>
      </c>
      <c r="D40" s="291" t="str">
        <f>IF('2.ชื่อนักเรียน'!C42="","",CONCATENATE(TRIM('2.ชื่อนักเรียน'!C42),"  ",'2.ชื่อนักเรียน'!D42))</f>
        <v/>
      </c>
      <c r="E40" s="292" t="str">
        <f>IF(B40="","",IF('01.ข้อมูลเบื้องต้น'!$J$2="","",'01.ข้อมูลเบื้องต้น'!$J$2))</f>
        <v/>
      </c>
      <c r="F40" s="291" t="str">
        <f>IF(B40="","",IF('01.ข้อมูลเบื้องต้น'!$K$4="","",'01.ข้อมูลเบื้องต้น'!$K$4))</f>
        <v/>
      </c>
      <c r="G40" s="292" t="str">
        <f>IF('01.ข้อมูลเบื้องต้น'!$B$8="","",IF('02.คีย์เทอม1'!$B40="","",'01.ข้อมูลเบื้องต้น'!$B$8))</f>
        <v/>
      </c>
      <c r="H40" s="291" t="str">
        <f>IF('01.ข้อมูลเบื้องต้น'!$C$8="","",IF('02.คีย์เทอม1'!$B40="","",'01.ข้อมูลเบื้องต้น'!$C$8))</f>
        <v/>
      </c>
      <c r="I40" s="292" t="str">
        <f>IF('01.ข้อมูลเบื้องต้น'!$D$8="","",IF('02.คีย์เทอม1'!$B40="","",'01.ข้อมูลเบื้องต้น'!$D$8))</f>
        <v/>
      </c>
      <c r="J40" s="286"/>
      <c r="K40" s="160"/>
      <c r="L40" s="292" t="str">
        <f>IF('01.ข้อมูลเบื้องต้น'!$B$9="","",IF('02.คีย์เทอม1'!$B40="","",'01.ข้อมูลเบื้องต้น'!$B$9))</f>
        <v/>
      </c>
      <c r="M40" s="291" t="str">
        <f>IF('01.ข้อมูลเบื้องต้น'!$C$9="","",IF('02.คีย์เทอม1'!$B40="","",'01.ข้อมูลเบื้องต้น'!$C$9))</f>
        <v/>
      </c>
      <c r="N40" s="292" t="str">
        <f>IF('01.ข้อมูลเบื้องต้น'!$D$9="","",IF('02.คีย์เทอม1'!$B40="","",'01.ข้อมูลเบื้องต้น'!$D$9))</f>
        <v/>
      </c>
      <c r="O40" s="287"/>
      <c r="P40" s="159"/>
      <c r="Q40" s="292" t="str">
        <f>IF('01.ข้อมูลเบื้องต้น'!$B$10="","",IF('02.คีย์เทอม1'!$B40="","",'01.ข้อมูลเบื้องต้น'!$B$10))</f>
        <v/>
      </c>
      <c r="R40" s="291" t="str">
        <f>IF('01.ข้อมูลเบื้องต้น'!$C$10="","",IF('02.คีย์เทอม1'!$B40="","",'01.ข้อมูลเบื้องต้น'!$C$10))</f>
        <v/>
      </c>
      <c r="S40" s="292" t="str">
        <f>IF('01.ข้อมูลเบื้องต้น'!$D$10="","",IF('02.คีย์เทอม1'!$B40="","",'01.ข้อมูลเบื้องต้น'!$D$10))</f>
        <v/>
      </c>
      <c r="T40" s="287"/>
      <c r="U40" s="159"/>
      <c r="V40" s="292" t="str">
        <f>IF('01.ข้อมูลเบื้องต้น'!$B$11="","",IF('02.คีย์เทอม1'!$B40="","",'01.ข้อมูลเบื้องต้น'!$B$11))</f>
        <v/>
      </c>
      <c r="W40" s="291" t="str">
        <f>IF('01.ข้อมูลเบื้องต้น'!$C$11="","",IF('02.คีย์เทอม1'!$B40="","",'01.ข้อมูลเบื้องต้น'!$C$11))</f>
        <v/>
      </c>
      <c r="X40" s="292" t="str">
        <f>IF('01.ข้อมูลเบื้องต้น'!$D$11="","",IF('02.คีย์เทอม1'!$B40="","",'01.ข้อมูลเบื้องต้น'!$D$11))</f>
        <v/>
      </c>
      <c r="Y40" s="286"/>
      <c r="Z40" s="160"/>
      <c r="AA40" s="292" t="str">
        <f>IF('01.ข้อมูลเบื้องต้น'!$B$12="","",IF('02.คีย์เทอม1'!$B40="","",'01.ข้อมูลเบื้องต้น'!$B$12))</f>
        <v/>
      </c>
      <c r="AB40" s="291" t="str">
        <f>IF('01.ข้อมูลเบื้องต้น'!$C$12="","",IF('02.คีย์เทอม1'!$B40="","",'01.ข้อมูลเบื้องต้น'!$C$12))</f>
        <v/>
      </c>
      <c r="AC40" s="292" t="str">
        <f>IF('01.ข้อมูลเบื้องต้น'!$D$12="","",IF('02.คีย์เทอม1'!$B40="","",'01.ข้อมูลเบื้องต้น'!$D$12))</f>
        <v/>
      </c>
      <c r="AD40" s="287"/>
      <c r="AE40" s="159"/>
      <c r="AF40" s="292" t="str">
        <f>IF('01.ข้อมูลเบื้องต้น'!$B$13="","",IF('02.คีย์เทอม1'!$B40="","",'01.ข้อมูลเบื้องต้น'!$B$13))</f>
        <v/>
      </c>
      <c r="AG40" s="291" t="str">
        <f>IF('01.ข้อมูลเบื้องต้น'!$C$13="","",IF('02.คีย์เทอม1'!$B40="","",'01.ข้อมูลเบื้องต้น'!$C$13))</f>
        <v/>
      </c>
      <c r="AH40" s="292" t="str">
        <f>IF('01.ข้อมูลเบื้องต้น'!$D$13="","",IF('02.คีย์เทอม1'!$B40="","",'01.ข้อมูลเบื้องต้น'!$D$13))</f>
        <v/>
      </c>
      <c r="AI40" s="287"/>
      <c r="AJ40" s="159"/>
      <c r="AK40" s="292" t="str">
        <f>IF('01.ข้อมูลเบื้องต้น'!$B$14="","",IF('02.คีย์เทอม1'!$B40="","",'01.ข้อมูลเบื้องต้น'!$B$14))</f>
        <v/>
      </c>
      <c r="AL40" s="291" t="str">
        <f>IF('01.ข้อมูลเบื้องต้น'!$C$14="","",IF('02.คีย์เทอม1'!$B40="","",'01.ข้อมูลเบื้องต้น'!$C$14))</f>
        <v/>
      </c>
      <c r="AM40" s="292" t="str">
        <f>IF('01.ข้อมูลเบื้องต้น'!$D$14="","",IF('02.คีย์เทอม1'!$B40="","",'01.ข้อมูลเบื้องต้น'!$D$14))</f>
        <v/>
      </c>
      <c r="AN40" s="287"/>
      <c r="AO40" s="159"/>
      <c r="AP40" s="292" t="str">
        <f>IF('01.ข้อมูลเบื้องต้น'!$B$15="","",IF('02.คีย์เทอม1'!$B40="","",'01.ข้อมูลเบื้องต้น'!$B$15))</f>
        <v/>
      </c>
      <c r="AQ40" s="291" t="str">
        <f>IF('01.ข้อมูลเบื้องต้น'!$C$15="","",IF('02.คีย์เทอม1'!$B40="","",'01.ข้อมูลเบื้องต้น'!$C$15))</f>
        <v/>
      </c>
      <c r="AR40" s="292" t="str">
        <f>IF('01.ข้อมูลเบื้องต้น'!$D$15="","",IF('02.คีย์เทอม1'!$B40="","",'01.ข้อมูลเบื้องต้น'!$D$15))</f>
        <v/>
      </c>
      <c r="AS40" s="287"/>
      <c r="AT40" s="159"/>
      <c r="AU40" s="292" t="str">
        <f>IF('01.ข้อมูลเบื้องต้น'!$B$16="","",IF('02.คีย์เทอม1'!$B40="","",'01.ข้อมูลเบื้องต้น'!$B$16))</f>
        <v/>
      </c>
      <c r="AV40" s="291" t="str">
        <f>IF('01.ข้อมูลเบื้องต้น'!$C$16="","",IF('02.คีย์เทอม1'!$B40="","",'01.ข้อมูลเบื้องต้น'!$C$16))</f>
        <v/>
      </c>
      <c r="AW40" s="292" t="str">
        <f>IF('01.ข้อมูลเบื้องต้น'!$D$16="","",IF('02.คีย์เทอม1'!$B40="","",'01.ข้อมูลเบื้องต้น'!$D$16))</f>
        <v/>
      </c>
      <c r="AX40" s="286"/>
      <c r="AY40" s="160"/>
      <c r="AZ40" s="292" t="str">
        <f>IF('01.ข้อมูลเบื้องต้น'!$B$17="","",IF('02.คีย์เทอม1'!$B40="","",'01.ข้อมูลเบื้องต้น'!$B$17))</f>
        <v/>
      </c>
      <c r="BA40" s="291" t="str">
        <f>IF('01.ข้อมูลเบื้องต้น'!$C$17="","",IF('02.คีย์เทอม1'!$B40="","",'01.ข้อมูลเบื้องต้น'!$C$17))</f>
        <v/>
      </c>
      <c r="BB40" s="292" t="str">
        <f>IF('01.ข้อมูลเบื้องต้น'!$D$17="","",IF('02.คีย์เทอม1'!$B40="","",'01.ข้อมูลเบื้องต้น'!$D$17))</f>
        <v/>
      </c>
      <c r="BC40" s="286"/>
      <c r="BD40" s="160"/>
      <c r="BE40" s="292" t="str">
        <f>IF('01.ข้อมูลเบื้องต้น'!$B$19="","",IF('02.คีย์เทอม1'!$B40="","",'01.ข้อมูลเบื้องต้น'!$B$19))</f>
        <v/>
      </c>
      <c r="BF40" s="291" t="str">
        <f>IF('01.ข้อมูลเบื้องต้น'!$C$19="","",IF('02.คีย์เทอม1'!$B40="","",'01.ข้อมูลเบื้องต้น'!$C$19))</f>
        <v/>
      </c>
      <c r="BG40" s="292" t="str">
        <f>IF('01.ข้อมูลเบื้องต้น'!$D$19="","",IF('02.คีย์เทอม1'!$B40="","",'01.ข้อมูลเบื้องต้น'!$D$19))</f>
        <v/>
      </c>
      <c r="BH40" s="286"/>
      <c r="BI40" s="160"/>
      <c r="BJ40" s="292" t="str">
        <f>IF('01.ข้อมูลเบื้องต้น'!$B$20="","",IF('02.คีย์เทอม1'!$B40="","",'01.ข้อมูลเบื้องต้น'!$B$20))</f>
        <v/>
      </c>
      <c r="BK40" s="291" t="str">
        <f>IF('01.ข้อมูลเบื้องต้น'!$C$20="","",IF('02.คีย์เทอม1'!$B40="","",'01.ข้อมูลเบื้องต้น'!$C$20))</f>
        <v/>
      </c>
      <c r="BL40" s="292" t="str">
        <f>IF('01.ข้อมูลเบื้องต้น'!$D$20="","",IF('02.คีย์เทอม1'!$B40="","",'01.ข้อมูลเบื้องต้น'!$D$20))</f>
        <v/>
      </c>
      <c r="BM40" s="287"/>
      <c r="BN40" s="159"/>
      <c r="BO40" s="292" t="str">
        <f>IF('01.ข้อมูลเบื้องต้น'!$B$21="","",IF('02.คีย์เทอม1'!$B40="","",'01.ข้อมูลเบื้องต้น'!$B$21))</f>
        <v/>
      </c>
      <c r="BP40" s="291" t="str">
        <f>IF('01.ข้อมูลเบื้องต้น'!$C$21="","",IF('02.คีย์เทอม1'!$B40="","",'01.ข้อมูลเบื้องต้น'!$C$21))</f>
        <v/>
      </c>
      <c r="BQ40" s="292" t="str">
        <f>IF('01.ข้อมูลเบื้องต้น'!$D$21="","",IF('02.คีย์เทอม1'!$B40="","",'01.ข้อมูลเบื้องต้น'!$D$21))</f>
        <v/>
      </c>
      <c r="BR40" s="286"/>
      <c r="BS40" s="160"/>
      <c r="BT40" s="292" t="str">
        <f>IF('01.ข้อมูลเบื้องต้น'!$B$22="","",IF('02.คีย์เทอม1'!$B40="","",'01.ข้อมูลเบื้องต้น'!$B$22))</f>
        <v/>
      </c>
      <c r="BU40" s="291" t="str">
        <f>IF('01.ข้อมูลเบื้องต้น'!$C$22="","",IF('02.คีย์เทอม1'!$B40="","",'01.ข้อมูลเบื้องต้น'!$C$22))</f>
        <v/>
      </c>
      <c r="BV40" s="292" t="str">
        <f>IF('01.ข้อมูลเบื้องต้น'!$D$22="","",IF('02.คีย์เทอม1'!$B40="","",'01.ข้อมูลเบื้องต้น'!$D$22))</f>
        <v/>
      </c>
      <c r="BW40" s="286"/>
      <c r="BX40" s="160"/>
      <c r="BY40" s="292" t="str">
        <f>IF('01.ข้อมูลเบื้องต้น'!$B$23="","",IF('02.คีย์เทอม1'!$B40="","",'01.ข้อมูลเบื้องต้น'!$B$23))</f>
        <v/>
      </c>
      <c r="BZ40" s="291" t="str">
        <f>IF('01.ข้อมูลเบื้องต้น'!$C$23="","",IF('02.คีย์เทอม1'!$B40="","",'01.ข้อมูลเบื้องต้น'!$C$23))</f>
        <v/>
      </c>
      <c r="CA40" s="292" t="str">
        <f>IF('01.ข้อมูลเบื้องต้น'!$D$23="","",IF('02.คีย์เทอม1'!$B40="","",'01.ข้อมูลเบื้องต้น'!$D$23))</f>
        <v/>
      </c>
      <c r="CB40" s="286"/>
      <c r="CC40" s="160"/>
      <c r="CD40" s="292" t="str">
        <f>IF('01.ข้อมูลเบื้องต้น'!$B$24="","",IF('02.คีย์เทอม1'!$B40="","",'01.ข้อมูลเบื้องต้น'!$B$24))</f>
        <v/>
      </c>
      <c r="CE40" s="291" t="str">
        <f>IF('01.ข้อมูลเบื้องต้น'!$C$24="","",IF('02.คีย์เทอม1'!$B40="","",'01.ข้อมูลเบื้องต้น'!$C$24))</f>
        <v/>
      </c>
      <c r="CF40" s="292" t="str">
        <f>IF('01.ข้อมูลเบื้องต้น'!$D$24="","",IF('02.คีย์เทอม1'!$B40="","",'01.ข้อมูลเบื้องต้น'!$D$24))</f>
        <v/>
      </c>
      <c r="CG40" s="286"/>
      <c r="CH40" s="160"/>
      <c r="CI40" s="292" t="str">
        <f>IF('01.ข้อมูลเบื้องต้น'!$B$25="","",IF('02.คีย์เทอม1'!$B40="","",'01.ข้อมูลเบื้องต้น'!$B$25))</f>
        <v/>
      </c>
      <c r="CJ40" s="291" t="str">
        <f>IF('01.ข้อมูลเบื้องต้น'!$C$25="","",IF('02.คีย์เทอม1'!$B40="","",'01.ข้อมูลเบื้องต้น'!$C$25))</f>
        <v/>
      </c>
      <c r="CK40" s="292" t="str">
        <f>IF('01.ข้อมูลเบื้องต้น'!$D$25="","",IF('02.คีย์เทอม1'!$B40="","",'01.ข้อมูลเบื้องต้น'!$D$25))</f>
        <v/>
      </c>
      <c r="CL40" s="286"/>
      <c r="CM40" s="160"/>
      <c r="CN40" s="292" t="str">
        <f>IF('01.ข้อมูลเบื้องต้น'!$B$26="","",IF('02.คีย์เทอม1'!$B40="","",'01.ข้อมูลเบื้องต้น'!$B$26))</f>
        <v/>
      </c>
      <c r="CO40" s="291" t="str">
        <f>IF('01.ข้อมูลเบื้องต้น'!$C$26="","",IF('02.คีย์เทอม1'!$B40="","",'01.ข้อมูลเบื้องต้น'!$C$26))</f>
        <v/>
      </c>
      <c r="CP40" s="292" t="str">
        <f>IF('01.ข้อมูลเบื้องต้น'!$D$26="","",IF('02.คีย์เทอม1'!$B40="","",'01.ข้อมูลเบื้องต้น'!$D$26))</f>
        <v/>
      </c>
      <c r="CQ40" s="286"/>
      <c r="CR40" s="160"/>
      <c r="CS40" s="292" t="str">
        <f>IF('01.ข้อมูลเบื้องต้น'!$B$27="","",IF('02.คีย์เทอม1'!$B40="","",'01.ข้อมูลเบื้องต้น'!$B$27))</f>
        <v/>
      </c>
      <c r="CT40" s="291" t="str">
        <f>IF('01.ข้อมูลเบื้องต้น'!$C$27="","",IF('02.คีย์เทอม1'!$B40="","",'01.ข้อมูลเบื้องต้น'!$C$27))</f>
        <v/>
      </c>
      <c r="CU40" s="292" t="str">
        <f>IF('01.ข้อมูลเบื้องต้น'!$D$27="","",IF('02.คีย์เทอม1'!$B40="","",'01.ข้อมูลเบื้องต้น'!$D$27))</f>
        <v/>
      </c>
      <c r="CV40" s="286"/>
      <c r="CW40" s="160"/>
      <c r="CX40" s="292" t="str">
        <f>IF('01.ข้อมูลเบื้องต้น'!$B$28="","",IF('02.คีย์เทอม1'!$B40="","",'01.ข้อมูลเบื้องต้น'!$B$28))</f>
        <v/>
      </c>
      <c r="CY40" s="291" t="str">
        <f>IF('01.ข้อมูลเบื้องต้น'!$C$28="","",IF('02.คีย์เทอม1'!$B40="","",'01.ข้อมูลเบื้องต้น'!$C$28))</f>
        <v/>
      </c>
      <c r="CZ40" s="292" t="str">
        <f>IF('01.ข้อมูลเบื้องต้น'!$D$28="","",IF('02.คีย์เทอม1'!$B40="","",'01.ข้อมูลเบื้องต้น'!$D$28))</f>
        <v/>
      </c>
      <c r="DA40" s="286"/>
      <c r="DB40" s="160"/>
      <c r="DC40" s="288" t="str">
        <f t="shared" si="3"/>
        <v/>
      </c>
      <c r="DD40" s="152" t="str">
        <f t="shared" si="4"/>
        <v/>
      </c>
      <c r="DE40" s="293" t="str">
        <f>IF('2.ชื่อนักเรียน'!R42="มส","มส",IF('2.ชื่อนักเรียน'!R42="ย้าย","ย้าย",IF('2.ชื่อนักเรียน'!R42="ร","ร",IF(DD40="","",RANK(DD40,$DD$9:$DD$58,0)))))</f>
        <v/>
      </c>
      <c r="DF40" s="293" t="str">
        <f t="shared" si="5"/>
        <v/>
      </c>
      <c r="DH40" s="326" t="str">
        <f>IF('2.ชื่อนักเรียน'!$R42=",มส","มส",IF($DC40="","",IF(DH$5="","",IF(DH$5="SBMLD",SUM($BH40,$BM40,$BR40,$BW40,$CB40,$CG40,$CL40,$CQ40,$CV40,$DA40),$BH40))))</f>
        <v/>
      </c>
      <c r="DI40" s="299" t="str">
        <f>IF('2.ชื่อนักเรียน'!$R42=",มส","มส",IF($DH40="","",IF(DH$5="","",IF(DH$5="SBMLD",SUM($BI40,$BN40,$BS40,$BX40,$CC40,$CH40,$CM40,$CR40,$CW40,$DB40),$BI40))))</f>
        <v/>
      </c>
      <c r="DJ40" s="299" t="str">
        <f t="shared" si="6"/>
        <v/>
      </c>
      <c r="DK40" s="321" t="str">
        <f>IF('2.ชื่อนักเรียน'!$R42=",มส","มส",IF($DC40="","",IF(DK$5="","",IF(DK$5="SBMLD",SUM($BM40,$BR40,$BW40,$CB40,$CG40,$CL40,$CQ40,$CV40,$DA40),$BM40))))</f>
        <v/>
      </c>
      <c r="DL40" s="299" t="str">
        <f>IF('2.ชื่อนักเรียน'!$R42=",มส","มส",IF($DK40="","",IF(DK$5="","",IF(DK$5="SBMLD",SUM($BN40,$BS40,$BX40,$CC40,$CH40,$CM40,$CR40,$CW40,$DB40),$BN40))))</f>
        <v/>
      </c>
      <c r="DM40" s="299" t="str">
        <f t="shared" si="7"/>
        <v/>
      </c>
      <c r="DN40" s="321" t="str">
        <f>IF('2.ชื่อนักเรียน'!$R42=",มส","มส",IF($DC40="","",IF(DN$5="","",IF(DN$5="SBMLD",SUM($BR40,$BW40,$CB40,$CG40,$CL40,$CQ40,$CV40,$DA40),$BR40))))</f>
        <v/>
      </c>
      <c r="DO40" s="299" t="str">
        <f>IF('2.ชื่อนักเรียน'!$R42=",มส","มส",IF($DN40="","",IF(DN$5="","",IF(DN$5="SBMLD",SUM($BS40,$BX40,$CC40,$CH40,$CM40,$CR40,$CW40,$DB40),$BS40))))</f>
        <v/>
      </c>
      <c r="DP40" s="299" t="str">
        <f t="shared" si="8"/>
        <v/>
      </c>
      <c r="DQ40" s="321" t="str">
        <f>IF('2.ชื่อนักเรียน'!$R42=",มส","มส",IF($DC40="","",IF(DQ$5="","",IF(DQ$5="SBMLD",SUM($BW40,$CB40,$CG40,$CL40,$CQ40,$CV40,$DA40),$BW40))))</f>
        <v/>
      </c>
      <c r="DR40" s="299" t="str">
        <f>IF('2.ชื่อนักเรียน'!$R42=",มส","มส",IF($DQ40="","",IF(DQ$5="","",IF(DQ$5="SBMLD",SUM($BX40,$CC40,$CH40,$CM40,$CR40,$CW40,$DB40),$BX40))))</f>
        <v/>
      </c>
      <c r="DS40" s="299" t="str">
        <f t="shared" si="9"/>
        <v/>
      </c>
      <c r="DT40" s="299" t="str">
        <f>IF('2.ชื่อนักเรียน'!$R42=",มส","มส",IF($DC40="","",IF(DT$5="","",IF(DT$5="SBMLD",SUM($CB40,$CG40,$CL40,$CQ40,$CV40,$DA40),$CB40))))</f>
        <v/>
      </c>
      <c r="DU40" s="299" t="str">
        <f>IF('2.ชื่อนักเรียน'!$R42=",มส","มส",IF($DT40="","",IF(DT$5="","",IF(DT$5="SBMLD",SUM($CC40,$CH40,$CM40,$CR40,$CW40,$DB40),$CC40))))</f>
        <v/>
      </c>
      <c r="DV40" s="299" t="str">
        <f t="shared" si="10"/>
        <v/>
      </c>
      <c r="DW40" s="321" t="str">
        <f>IF('2.ชื่อนักเรียน'!$R42=",มส","มส",IF($DC40="","",IF(DW$5="","",IF(DW$5="SBMLD",SUM($CG40,$CL40,$CQ40,$CV40,$DA40),$CG40))))</f>
        <v/>
      </c>
      <c r="DX40" s="321" t="str">
        <f>IF('2.ชื่อนักเรียน'!$R42=",มส","มส",IF($DW40="","",IF(DW$5="","",IF(DW$5="SBMLD",SUM($CH40,$CM40,$CR40,$CW40,$DB40),$CH40))))</f>
        <v/>
      </c>
      <c r="DY40" s="299" t="str">
        <f t="shared" si="11"/>
        <v/>
      </c>
    </row>
    <row r="41" spans="1:129" s="102" customFormat="1" ht="17.25" customHeight="1" x14ac:dyDescent="0.25">
      <c r="A41" s="278">
        <v>33</v>
      </c>
      <c r="B41" s="278" t="str">
        <f>IF('2.ชื่อนักเรียน'!E43="","",CONCATENATE('2.ชื่อนักเรียน'!E43,'2.ชื่อนักเรียน'!F43,'2.ชื่อนักเรียน'!G43,'2.ชื่อนักเรียน'!H43,'2.ชื่อนักเรียน'!I43,'2.ชื่อนักเรียน'!J43,'2.ชื่อนักเรียน'!K43,'2.ชื่อนักเรียน'!L43,'2.ชื่อนักเรียน'!M43,'2.ชื่อนักเรียน'!N43,'2.ชื่อนักเรียน'!O43,'2.ชื่อนักเรียน'!P43,'2.ชื่อนักเรียน'!Q43))</f>
        <v/>
      </c>
      <c r="C41" s="463" t="str">
        <f>IF('2.ชื่อนักเรียน'!B43="","",'2.ชื่อนักเรียน'!B43)</f>
        <v/>
      </c>
      <c r="D41" s="291" t="str">
        <f>IF('2.ชื่อนักเรียน'!C43="","",CONCATENATE(TRIM('2.ชื่อนักเรียน'!C43),"  ",'2.ชื่อนักเรียน'!D43))</f>
        <v/>
      </c>
      <c r="E41" s="292" t="str">
        <f>IF(B41="","",IF('01.ข้อมูลเบื้องต้น'!$J$2="","",'01.ข้อมูลเบื้องต้น'!$J$2))</f>
        <v/>
      </c>
      <c r="F41" s="291" t="str">
        <f>IF(B41="","",IF('01.ข้อมูลเบื้องต้น'!$K$4="","",'01.ข้อมูลเบื้องต้น'!$K$4))</f>
        <v/>
      </c>
      <c r="G41" s="292" t="str">
        <f>IF('01.ข้อมูลเบื้องต้น'!$B$8="","",IF('02.คีย์เทอม1'!$B41="","",'01.ข้อมูลเบื้องต้น'!$B$8))</f>
        <v/>
      </c>
      <c r="H41" s="291" t="str">
        <f>IF('01.ข้อมูลเบื้องต้น'!$C$8="","",IF('02.คีย์เทอม1'!$B41="","",'01.ข้อมูลเบื้องต้น'!$C$8))</f>
        <v/>
      </c>
      <c r="I41" s="292" t="str">
        <f>IF('01.ข้อมูลเบื้องต้น'!$D$8="","",IF('02.คีย์เทอม1'!$B41="","",'01.ข้อมูลเบื้องต้น'!$D$8))</f>
        <v/>
      </c>
      <c r="J41" s="286"/>
      <c r="K41" s="160"/>
      <c r="L41" s="292" t="str">
        <f>IF('01.ข้อมูลเบื้องต้น'!$B$9="","",IF('02.คีย์เทอม1'!$B41="","",'01.ข้อมูลเบื้องต้น'!$B$9))</f>
        <v/>
      </c>
      <c r="M41" s="291" t="str">
        <f>IF('01.ข้อมูลเบื้องต้น'!$C$9="","",IF('02.คีย์เทอม1'!$B41="","",'01.ข้อมูลเบื้องต้น'!$C$9))</f>
        <v/>
      </c>
      <c r="N41" s="292" t="str">
        <f>IF('01.ข้อมูลเบื้องต้น'!$D$9="","",IF('02.คีย์เทอม1'!$B41="","",'01.ข้อมูลเบื้องต้น'!$D$9))</f>
        <v/>
      </c>
      <c r="O41" s="287"/>
      <c r="P41" s="159"/>
      <c r="Q41" s="292" t="str">
        <f>IF('01.ข้อมูลเบื้องต้น'!$B$10="","",IF('02.คีย์เทอม1'!$B41="","",'01.ข้อมูลเบื้องต้น'!$B$10))</f>
        <v/>
      </c>
      <c r="R41" s="291" t="str">
        <f>IF('01.ข้อมูลเบื้องต้น'!$C$10="","",IF('02.คีย์เทอม1'!$B41="","",'01.ข้อมูลเบื้องต้น'!$C$10))</f>
        <v/>
      </c>
      <c r="S41" s="292" t="str">
        <f>IF('01.ข้อมูลเบื้องต้น'!$D$10="","",IF('02.คีย์เทอม1'!$B41="","",'01.ข้อมูลเบื้องต้น'!$D$10))</f>
        <v/>
      </c>
      <c r="T41" s="287"/>
      <c r="U41" s="159"/>
      <c r="V41" s="292" t="str">
        <f>IF('01.ข้อมูลเบื้องต้น'!$B$11="","",IF('02.คีย์เทอม1'!$B41="","",'01.ข้อมูลเบื้องต้น'!$B$11))</f>
        <v/>
      </c>
      <c r="W41" s="291" t="str">
        <f>IF('01.ข้อมูลเบื้องต้น'!$C$11="","",IF('02.คีย์เทอม1'!$B41="","",'01.ข้อมูลเบื้องต้น'!$C$11))</f>
        <v/>
      </c>
      <c r="X41" s="292" t="str">
        <f>IF('01.ข้อมูลเบื้องต้น'!$D$11="","",IF('02.คีย์เทอม1'!$B41="","",'01.ข้อมูลเบื้องต้น'!$D$11))</f>
        <v/>
      </c>
      <c r="Y41" s="286"/>
      <c r="Z41" s="160"/>
      <c r="AA41" s="292" t="str">
        <f>IF('01.ข้อมูลเบื้องต้น'!$B$12="","",IF('02.คีย์เทอม1'!$B41="","",'01.ข้อมูลเบื้องต้น'!$B$12))</f>
        <v/>
      </c>
      <c r="AB41" s="291" t="str">
        <f>IF('01.ข้อมูลเบื้องต้น'!$C$12="","",IF('02.คีย์เทอม1'!$B41="","",'01.ข้อมูลเบื้องต้น'!$C$12))</f>
        <v/>
      </c>
      <c r="AC41" s="292" t="str">
        <f>IF('01.ข้อมูลเบื้องต้น'!$D$12="","",IF('02.คีย์เทอม1'!$B41="","",'01.ข้อมูลเบื้องต้น'!$D$12))</f>
        <v/>
      </c>
      <c r="AD41" s="287"/>
      <c r="AE41" s="159"/>
      <c r="AF41" s="292" t="str">
        <f>IF('01.ข้อมูลเบื้องต้น'!$B$13="","",IF('02.คีย์เทอม1'!$B41="","",'01.ข้อมูลเบื้องต้น'!$B$13))</f>
        <v/>
      </c>
      <c r="AG41" s="291" t="str">
        <f>IF('01.ข้อมูลเบื้องต้น'!$C$13="","",IF('02.คีย์เทอม1'!$B41="","",'01.ข้อมูลเบื้องต้น'!$C$13))</f>
        <v/>
      </c>
      <c r="AH41" s="292" t="str">
        <f>IF('01.ข้อมูลเบื้องต้น'!$D$13="","",IF('02.คีย์เทอม1'!$B41="","",'01.ข้อมูลเบื้องต้น'!$D$13))</f>
        <v/>
      </c>
      <c r="AI41" s="287"/>
      <c r="AJ41" s="159"/>
      <c r="AK41" s="292" t="str">
        <f>IF('01.ข้อมูลเบื้องต้น'!$B$14="","",IF('02.คีย์เทอม1'!$B41="","",'01.ข้อมูลเบื้องต้น'!$B$14))</f>
        <v/>
      </c>
      <c r="AL41" s="291" t="str">
        <f>IF('01.ข้อมูลเบื้องต้น'!$C$14="","",IF('02.คีย์เทอม1'!$B41="","",'01.ข้อมูลเบื้องต้น'!$C$14))</f>
        <v/>
      </c>
      <c r="AM41" s="292" t="str">
        <f>IF('01.ข้อมูลเบื้องต้น'!$D$14="","",IF('02.คีย์เทอม1'!$B41="","",'01.ข้อมูลเบื้องต้น'!$D$14))</f>
        <v/>
      </c>
      <c r="AN41" s="287"/>
      <c r="AO41" s="159"/>
      <c r="AP41" s="292" t="str">
        <f>IF('01.ข้อมูลเบื้องต้น'!$B$15="","",IF('02.คีย์เทอม1'!$B41="","",'01.ข้อมูลเบื้องต้น'!$B$15))</f>
        <v/>
      </c>
      <c r="AQ41" s="291" t="str">
        <f>IF('01.ข้อมูลเบื้องต้น'!$C$15="","",IF('02.คีย์เทอม1'!$B41="","",'01.ข้อมูลเบื้องต้น'!$C$15))</f>
        <v/>
      </c>
      <c r="AR41" s="292" t="str">
        <f>IF('01.ข้อมูลเบื้องต้น'!$D$15="","",IF('02.คีย์เทอม1'!$B41="","",'01.ข้อมูลเบื้องต้น'!$D$15))</f>
        <v/>
      </c>
      <c r="AS41" s="287"/>
      <c r="AT41" s="159"/>
      <c r="AU41" s="292" t="str">
        <f>IF('01.ข้อมูลเบื้องต้น'!$B$16="","",IF('02.คีย์เทอม1'!$B41="","",'01.ข้อมูลเบื้องต้น'!$B$16))</f>
        <v/>
      </c>
      <c r="AV41" s="291" t="str">
        <f>IF('01.ข้อมูลเบื้องต้น'!$C$16="","",IF('02.คีย์เทอม1'!$B41="","",'01.ข้อมูลเบื้องต้น'!$C$16))</f>
        <v/>
      </c>
      <c r="AW41" s="292" t="str">
        <f>IF('01.ข้อมูลเบื้องต้น'!$D$16="","",IF('02.คีย์เทอม1'!$B41="","",'01.ข้อมูลเบื้องต้น'!$D$16))</f>
        <v/>
      </c>
      <c r="AX41" s="286"/>
      <c r="AY41" s="160"/>
      <c r="AZ41" s="292" t="str">
        <f>IF('01.ข้อมูลเบื้องต้น'!$B$17="","",IF('02.คีย์เทอม1'!$B41="","",'01.ข้อมูลเบื้องต้น'!$B$17))</f>
        <v/>
      </c>
      <c r="BA41" s="291" t="str">
        <f>IF('01.ข้อมูลเบื้องต้น'!$C$17="","",IF('02.คีย์เทอม1'!$B41="","",'01.ข้อมูลเบื้องต้น'!$C$17))</f>
        <v/>
      </c>
      <c r="BB41" s="292" t="str">
        <f>IF('01.ข้อมูลเบื้องต้น'!$D$17="","",IF('02.คีย์เทอม1'!$B41="","",'01.ข้อมูลเบื้องต้น'!$D$17))</f>
        <v/>
      </c>
      <c r="BC41" s="286"/>
      <c r="BD41" s="160"/>
      <c r="BE41" s="292" t="str">
        <f>IF('01.ข้อมูลเบื้องต้น'!$B$19="","",IF('02.คีย์เทอม1'!$B41="","",'01.ข้อมูลเบื้องต้น'!$B$19))</f>
        <v/>
      </c>
      <c r="BF41" s="291" t="str">
        <f>IF('01.ข้อมูลเบื้องต้น'!$C$19="","",IF('02.คีย์เทอม1'!$B41="","",'01.ข้อมูลเบื้องต้น'!$C$19))</f>
        <v/>
      </c>
      <c r="BG41" s="292" t="str">
        <f>IF('01.ข้อมูลเบื้องต้น'!$D$19="","",IF('02.คีย์เทอม1'!$B41="","",'01.ข้อมูลเบื้องต้น'!$D$19))</f>
        <v/>
      </c>
      <c r="BH41" s="286"/>
      <c r="BI41" s="160"/>
      <c r="BJ41" s="292" t="str">
        <f>IF('01.ข้อมูลเบื้องต้น'!$B$20="","",IF('02.คีย์เทอม1'!$B41="","",'01.ข้อมูลเบื้องต้น'!$B$20))</f>
        <v/>
      </c>
      <c r="BK41" s="291" t="str">
        <f>IF('01.ข้อมูลเบื้องต้น'!$C$20="","",IF('02.คีย์เทอม1'!$B41="","",'01.ข้อมูลเบื้องต้น'!$C$20))</f>
        <v/>
      </c>
      <c r="BL41" s="292" t="str">
        <f>IF('01.ข้อมูลเบื้องต้น'!$D$20="","",IF('02.คีย์เทอม1'!$B41="","",'01.ข้อมูลเบื้องต้น'!$D$20))</f>
        <v/>
      </c>
      <c r="BM41" s="286"/>
      <c r="BN41" s="159"/>
      <c r="BO41" s="292" t="str">
        <f>IF('01.ข้อมูลเบื้องต้น'!$B$21="","",IF('02.คีย์เทอม1'!$B41="","",'01.ข้อมูลเบื้องต้น'!$B$21))</f>
        <v/>
      </c>
      <c r="BP41" s="291" t="str">
        <f>IF('01.ข้อมูลเบื้องต้น'!$C$21="","",IF('02.คีย์เทอม1'!$B41="","",'01.ข้อมูลเบื้องต้น'!$C$21))</f>
        <v/>
      </c>
      <c r="BQ41" s="292" t="str">
        <f>IF('01.ข้อมูลเบื้องต้น'!$D$21="","",IF('02.คีย์เทอม1'!$B41="","",'01.ข้อมูลเบื้องต้น'!$D$21))</f>
        <v/>
      </c>
      <c r="BR41" s="286"/>
      <c r="BS41" s="160"/>
      <c r="BT41" s="292" t="str">
        <f>IF('01.ข้อมูลเบื้องต้น'!$B$22="","",IF('02.คีย์เทอม1'!$B41="","",'01.ข้อมูลเบื้องต้น'!$B$22))</f>
        <v/>
      </c>
      <c r="BU41" s="291" t="str">
        <f>IF('01.ข้อมูลเบื้องต้น'!$C$22="","",IF('02.คีย์เทอม1'!$B41="","",'01.ข้อมูลเบื้องต้น'!$C$22))</f>
        <v/>
      </c>
      <c r="BV41" s="292" t="str">
        <f>IF('01.ข้อมูลเบื้องต้น'!$D$22="","",IF('02.คีย์เทอม1'!$B41="","",'01.ข้อมูลเบื้องต้น'!$D$22))</f>
        <v/>
      </c>
      <c r="BW41" s="286"/>
      <c r="BX41" s="160"/>
      <c r="BY41" s="292" t="str">
        <f>IF('01.ข้อมูลเบื้องต้น'!$B$23="","",IF('02.คีย์เทอม1'!$B41="","",'01.ข้อมูลเบื้องต้น'!$B$23))</f>
        <v/>
      </c>
      <c r="BZ41" s="291" t="str">
        <f>IF('01.ข้อมูลเบื้องต้น'!$C$23="","",IF('02.คีย์เทอม1'!$B41="","",'01.ข้อมูลเบื้องต้น'!$C$23))</f>
        <v/>
      </c>
      <c r="CA41" s="292" t="str">
        <f>IF('01.ข้อมูลเบื้องต้น'!$D$23="","",IF('02.คีย์เทอม1'!$B41="","",'01.ข้อมูลเบื้องต้น'!$D$23))</f>
        <v/>
      </c>
      <c r="CB41" s="286"/>
      <c r="CC41" s="160"/>
      <c r="CD41" s="292" t="str">
        <f>IF('01.ข้อมูลเบื้องต้น'!$B$24="","",IF('02.คีย์เทอม1'!$B41="","",'01.ข้อมูลเบื้องต้น'!$B$24))</f>
        <v/>
      </c>
      <c r="CE41" s="291" t="str">
        <f>IF('01.ข้อมูลเบื้องต้น'!$C$24="","",IF('02.คีย์เทอม1'!$B41="","",'01.ข้อมูลเบื้องต้น'!$C$24))</f>
        <v/>
      </c>
      <c r="CF41" s="292" t="str">
        <f>IF('01.ข้อมูลเบื้องต้น'!$D$24="","",IF('02.คีย์เทอม1'!$B41="","",'01.ข้อมูลเบื้องต้น'!$D$24))</f>
        <v/>
      </c>
      <c r="CG41" s="286"/>
      <c r="CH41" s="160"/>
      <c r="CI41" s="292" t="str">
        <f>IF('01.ข้อมูลเบื้องต้น'!$B$25="","",IF('02.คีย์เทอม1'!$B41="","",'01.ข้อมูลเบื้องต้น'!$B$25))</f>
        <v/>
      </c>
      <c r="CJ41" s="291" t="str">
        <f>IF('01.ข้อมูลเบื้องต้น'!$C$25="","",IF('02.คีย์เทอม1'!$B41="","",'01.ข้อมูลเบื้องต้น'!$C$25))</f>
        <v/>
      </c>
      <c r="CK41" s="292" t="str">
        <f>IF('01.ข้อมูลเบื้องต้น'!$D$25="","",IF('02.คีย์เทอม1'!$B41="","",'01.ข้อมูลเบื้องต้น'!$D$25))</f>
        <v/>
      </c>
      <c r="CL41" s="286"/>
      <c r="CM41" s="160"/>
      <c r="CN41" s="292" t="str">
        <f>IF('01.ข้อมูลเบื้องต้น'!$B$26="","",IF('02.คีย์เทอม1'!$B41="","",'01.ข้อมูลเบื้องต้น'!$B$26))</f>
        <v/>
      </c>
      <c r="CO41" s="291" t="str">
        <f>IF('01.ข้อมูลเบื้องต้น'!$C$26="","",IF('02.คีย์เทอม1'!$B41="","",'01.ข้อมูลเบื้องต้น'!$C$26))</f>
        <v/>
      </c>
      <c r="CP41" s="292" t="str">
        <f>IF('01.ข้อมูลเบื้องต้น'!$D$26="","",IF('02.คีย์เทอม1'!$B41="","",'01.ข้อมูลเบื้องต้น'!$D$26))</f>
        <v/>
      </c>
      <c r="CQ41" s="286"/>
      <c r="CR41" s="160"/>
      <c r="CS41" s="292" t="str">
        <f>IF('01.ข้อมูลเบื้องต้น'!$B$27="","",IF('02.คีย์เทอม1'!$B41="","",'01.ข้อมูลเบื้องต้น'!$B$27))</f>
        <v/>
      </c>
      <c r="CT41" s="291" t="str">
        <f>IF('01.ข้อมูลเบื้องต้น'!$C$27="","",IF('02.คีย์เทอม1'!$B41="","",'01.ข้อมูลเบื้องต้น'!$C$27))</f>
        <v/>
      </c>
      <c r="CU41" s="292" t="str">
        <f>IF('01.ข้อมูลเบื้องต้น'!$D$27="","",IF('02.คีย์เทอม1'!$B41="","",'01.ข้อมูลเบื้องต้น'!$D$27))</f>
        <v/>
      </c>
      <c r="CV41" s="286"/>
      <c r="CW41" s="160"/>
      <c r="CX41" s="292" t="str">
        <f>IF('01.ข้อมูลเบื้องต้น'!$B$28="","",IF('02.คีย์เทอม1'!$B41="","",'01.ข้อมูลเบื้องต้น'!$B$28))</f>
        <v/>
      </c>
      <c r="CY41" s="291" t="str">
        <f>IF('01.ข้อมูลเบื้องต้น'!$C$28="","",IF('02.คีย์เทอม1'!$B41="","",'01.ข้อมูลเบื้องต้น'!$C$28))</f>
        <v/>
      </c>
      <c r="CZ41" s="292" t="str">
        <f>IF('01.ข้อมูลเบื้องต้น'!$D$28="","",IF('02.คีย์เทอม1'!$B41="","",'01.ข้อมูลเบื้องต้น'!$D$28))</f>
        <v/>
      </c>
      <c r="DA41" s="286"/>
      <c r="DB41" s="160"/>
      <c r="DC41" s="288" t="str">
        <f t="shared" si="3"/>
        <v/>
      </c>
      <c r="DD41" s="152" t="str">
        <f t="shared" si="4"/>
        <v/>
      </c>
      <c r="DE41" s="293" t="str">
        <f>IF('2.ชื่อนักเรียน'!R43="มส","มส",IF('2.ชื่อนักเรียน'!R43="ย้าย","ย้าย",IF('2.ชื่อนักเรียน'!R43="ร","ร",IF(DD41="","",RANK(DD41,$DD$9:$DD$58,0)))))</f>
        <v/>
      </c>
      <c r="DF41" s="293" t="str">
        <f t="shared" si="5"/>
        <v/>
      </c>
      <c r="DH41" s="320" t="str">
        <f>IF('2.ชื่อนักเรียน'!$R43=",มส","มส",IF($DC41="","",IF(DH$5="","",IF(DH$5="SBMLD",SUM($BH41,$BM41,$BR41,$BW41,$CB41,$CG41,$CL41,$CQ41,$CV41,$DA41),$BH41))))</f>
        <v/>
      </c>
      <c r="DI41" s="299" t="str">
        <f>IF('2.ชื่อนักเรียน'!$R43=",มส","มส",IF($DH41="","",IF(DH$5="","",IF(DH$5="SBMLD",SUM($BI41,$BN41,$BS41,$BX41,$CC41,$CH41,$CM41,$CR41,$CW41,$DB41),$BI41))))</f>
        <v/>
      </c>
      <c r="DJ41" s="299" t="str">
        <f t="shared" si="6"/>
        <v/>
      </c>
      <c r="DK41" s="321" t="str">
        <f>IF('2.ชื่อนักเรียน'!$R43=",มส","มส",IF($DC41="","",IF(DK$5="","",IF(DK$5="SBMLD",SUM($BM41,$BR41,$BW41,$CB41,$CG41,$CL41,$CQ41,$CV41,$DA41),$BM41))))</f>
        <v/>
      </c>
      <c r="DL41" s="299" t="str">
        <f>IF('2.ชื่อนักเรียน'!$R43=",มส","มส",IF($DK41="","",IF(DK$5="","",IF(DK$5="SBMLD",SUM($BN41,$BS41,$BX41,$CC41,$CH41,$CM41,$CR41,$CW41,$DB41),$BN41))))</f>
        <v/>
      </c>
      <c r="DM41" s="299" t="str">
        <f t="shared" si="7"/>
        <v/>
      </c>
      <c r="DN41" s="321" t="str">
        <f>IF('2.ชื่อนักเรียน'!$R43=",มส","มส",IF($DC41="","",IF(DN$5="","",IF(DN$5="SBMLD",SUM($BR41,$BW41,$CB41,$CG41,$CL41,$CQ41,$CV41,$DA41),$BR41))))</f>
        <v/>
      </c>
      <c r="DO41" s="299" t="str">
        <f>IF('2.ชื่อนักเรียน'!$R43=",มส","มส",IF($DN41="","",IF(DN$5="","",IF(DN$5="SBMLD",SUM($BS41,$BX41,$CC41,$CH41,$CM41,$CR41,$CW41,$DB41),$BS41))))</f>
        <v/>
      </c>
      <c r="DP41" s="299" t="str">
        <f t="shared" si="8"/>
        <v/>
      </c>
      <c r="DQ41" s="321" t="str">
        <f>IF('2.ชื่อนักเรียน'!$R43=",มส","มส",IF($DC41="","",IF(DQ$5="","",IF(DQ$5="SBMLD",SUM($BW41,$CB41,$CG41,$CL41,$CQ41,$CV41,$DA41),$BW41))))</f>
        <v/>
      </c>
      <c r="DR41" s="299" t="str">
        <f>IF('2.ชื่อนักเรียน'!$R43=",มส","มส",IF($DQ41="","",IF(DQ$5="","",IF(DQ$5="SBMLD",SUM($BX41,$CC41,$CH41,$CM41,$CR41,$CW41,$DB41),$BX41))))</f>
        <v/>
      </c>
      <c r="DS41" s="299" t="str">
        <f t="shared" si="9"/>
        <v/>
      </c>
      <c r="DT41" s="299" t="str">
        <f>IF('2.ชื่อนักเรียน'!$R43=",มส","มส",IF($DC41="","",IF(DT$5="","",IF(DT$5="SBMLD",SUM($CB41,$CG41,$CL41,$CQ41,$CV41,$DA41),$CB41))))</f>
        <v/>
      </c>
      <c r="DU41" s="299" t="str">
        <f>IF('2.ชื่อนักเรียน'!$R43=",มส","มส",IF($DT41="","",IF(DT$5="","",IF(DT$5="SBMLD",SUM($CC41,$CH41,$CM41,$CR41,$CW41,$DB41),$CC41))))</f>
        <v/>
      </c>
      <c r="DV41" s="299" t="str">
        <f t="shared" si="10"/>
        <v/>
      </c>
      <c r="DW41" s="321" t="str">
        <f>IF('2.ชื่อนักเรียน'!$R43=",มส","มส",IF($DC41="","",IF(DW$5="","",IF(DW$5="SBMLD",SUM($CG41,$CL41,$CQ41,$CV41,$DA41),$CG41))))</f>
        <v/>
      </c>
      <c r="DX41" s="321" t="str">
        <f>IF('2.ชื่อนักเรียน'!$R43=",มส","มส",IF($DW41="","",IF(DW$5="","",IF(DW$5="SBMLD",SUM($CH41,$CM41,$CR41,$CW41,$DB41),$CH41))))</f>
        <v/>
      </c>
      <c r="DY41" s="299" t="str">
        <f t="shared" si="11"/>
        <v/>
      </c>
    </row>
    <row r="42" spans="1:129" s="102" customFormat="1" ht="17.25" customHeight="1" x14ac:dyDescent="0.25">
      <c r="A42" s="278">
        <v>34</v>
      </c>
      <c r="B42" s="278" t="str">
        <f>IF('2.ชื่อนักเรียน'!E44="","",CONCATENATE('2.ชื่อนักเรียน'!E44,'2.ชื่อนักเรียน'!F44,'2.ชื่อนักเรียน'!G44,'2.ชื่อนักเรียน'!H44,'2.ชื่อนักเรียน'!I44,'2.ชื่อนักเรียน'!J44,'2.ชื่อนักเรียน'!K44,'2.ชื่อนักเรียน'!L44,'2.ชื่อนักเรียน'!M44,'2.ชื่อนักเรียน'!N44,'2.ชื่อนักเรียน'!O44,'2.ชื่อนักเรียน'!P44,'2.ชื่อนักเรียน'!Q44))</f>
        <v/>
      </c>
      <c r="C42" s="463" t="str">
        <f>IF('2.ชื่อนักเรียน'!B44="","",'2.ชื่อนักเรียน'!B44)</f>
        <v/>
      </c>
      <c r="D42" s="291" t="str">
        <f>IF('2.ชื่อนักเรียน'!C44="","",CONCATENATE(TRIM('2.ชื่อนักเรียน'!C44),"  ",'2.ชื่อนักเรียน'!D44))</f>
        <v/>
      </c>
      <c r="E42" s="292" t="str">
        <f>IF(B42="","",IF('01.ข้อมูลเบื้องต้น'!$J$2="","",'01.ข้อมูลเบื้องต้น'!$J$2))</f>
        <v/>
      </c>
      <c r="F42" s="291" t="str">
        <f>IF(B42="","",IF('01.ข้อมูลเบื้องต้น'!$K$4="","",'01.ข้อมูลเบื้องต้น'!$K$4))</f>
        <v/>
      </c>
      <c r="G42" s="292" t="str">
        <f>IF('01.ข้อมูลเบื้องต้น'!$B$8="","",IF('02.คีย์เทอม1'!$B42="","",'01.ข้อมูลเบื้องต้น'!$B$8))</f>
        <v/>
      </c>
      <c r="H42" s="291" t="str">
        <f>IF('01.ข้อมูลเบื้องต้น'!$C$8="","",IF('02.คีย์เทอม1'!$B42="","",'01.ข้อมูลเบื้องต้น'!$C$8))</f>
        <v/>
      </c>
      <c r="I42" s="292" t="str">
        <f>IF('01.ข้อมูลเบื้องต้น'!$D$8="","",IF('02.คีย์เทอม1'!$B42="","",'01.ข้อมูลเบื้องต้น'!$D$8))</f>
        <v/>
      </c>
      <c r="J42" s="286"/>
      <c r="K42" s="160"/>
      <c r="L42" s="292" t="str">
        <f>IF('01.ข้อมูลเบื้องต้น'!$B$9="","",IF('02.คีย์เทอม1'!$B42="","",'01.ข้อมูลเบื้องต้น'!$B$9))</f>
        <v/>
      </c>
      <c r="M42" s="291" t="str">
        <f>IF('01.ข้อมูลเบื้องต้น'!$C$9="","",IF('02.คีย์เทอม1'!$B42="","",'01.ข้อมูลเบื้องต้น'!$C$9))</f>
        <v/>
      </c>
      <c r="N42" s="292" t="str">
        <f>IF('01.ข้อมูลเบื้องต้น'!$D$9="","",IF('02.คีย์เทอม1'!$B42="","",'01.ข้อมูลเบื้องต้น'!$D$9))</f>
        <v/>
      </c>
      <c r="O42" s="286"/>
      <c r="P42" s="160"/>
      <c r="Q42" s="292" t="str">
        <f>IF('01.ข้อมูลเบื้องต้น'!$B$10="","",IF('02.คีย์เทอม1'!$B42="","",'01.ข้อมูลเบื้องต้น'!$B$10))</f>
        <v/>
      </c>
      <c r="R42" s="291" t="str">
        <f>IF('01.ข้อมูลเบื้องต้น'!$C$10="","",IF('02.คีย์เทอม1'!$B42="","",'01.ข้อมูลเบื้องต้น'!$C$10))</f>
        <v/>
      </c>
      <c r="S42" s="292" t="str">
        <f>IF('01.ข้อมูลเบื้องต้น'!$D$10="","",IF('02.คีย์เทอม1'!$B42="","",'01.ข้อมูลเบื้องต้น'!$D$10))</f>
        <v/>
      </c>
      <c r="T42" s="286"/>
      <c r="U42" s="160"/>
      <c r="V42" s="292" t="str">
        <f>IF('01.ข้อมูลเบื้องต้น'!$B$11="","",IF('02.คีย์เทอม1'!$B42="","",'01.ข้อมูลเบื้องต้น'!$B$11))</f>
        <v/>
      </c>
      <c r="W42" s="291" t="str">
        <f>IF('01.ข้อมูลเบื้องต้น'!$C$11="","",IF('02.คีย์เทอม1'!$B42="","",'01.ข้อมูลเบื้องต้น'!$C$11))</f>
        <v/>
      </c>
      <c r="X42" s="292" t="str">
        <f>IF('01.ข้อมูลเบื้องต้น'!$D$11="","",IF('02.คีย์เทอม1'!$B42="","",'01.ข้อมูลเบื้องต้น'!$D$11))</f>
        <v/>
      </c>
      <c r="Y42" s="286"/>
      <c r="Z42" s="160"/>
      <c r="AA42" s="292" t="str">
        <f>IF('01.ข้อมูลเบื้องต้น'!$B$12="","",IF('02.คีย์เทอม1'!$B42="","",'01.ข้อมูลเบื้องต้น'!$B$12))</f>
        <v/>
      </c>
      <c r="AB42" s="291" t="str">
        <f>IF('01.ข้อมูลเบื้องต้น'!$C$12="","",IF('02.คีย์เทอม1'!$B42="","",'01.ข้อมูลเบื้องต้น'!$C$12))</f>
        <v/>
      </c>
      <c r="AC42" s="292" t="str">
        <f>IF('01.ข้อมูลเบื้องต้น'!$D$12="","",IF('02.คีย์เทอม1'!$B42="","",'01.ข้อมูลเบื้องต้น'!$D$12))</f>
        <v/>
      </c>
      <c r="AD42" s="286"/>
      <c r="AE42" s="160"/>
      <c r="AF42" s="292" t="str">
        <f>IF('01.ข้อมูลเบื้องต้น'!$B$13="","",IF('02.คีย์เทอม1'!$B42="","",'01.ข้อมูลเบื้องต้น'!$B$13))</f>
        <v/>
      </c>
      <c r="AG42" s="291" t="str">
        <f>IF('01.ข้อมูลเบื้องต้น'!$C$13="","",IF('02.คีย์เทอม1'!$B42="","",'01.ข้อมูลเบื้องต้น'!$C$13))</f>
        <v/>
      </c>
      <c r="AH42" s="292" t="str">
        <f>IF('01.ข้อมูลเบื้องต้น'!$D$13="","",IF('02.คีย์เทอม1'!$B42="","",'01.ข้อมูลเบื้องต้น'!$D$13))</f>
        <v/>
      </c>
      <c r="AI42" s="286"/>
      <c r="AJ42" s="160"/>
      <c r="AK42" s="292" t="str">
        <f>IF('01.ข้อมูลเบื้องต้น'!$B$14="","",IF('02.คีย์เทอม1'!$B42="","",'01.ข้อมูลเบื้องต้น'!$B$14))</f>
        <v/>
      </c>
      <c r="AL42" s="291" t="str">
        <f>IF('01.ข้อมูลเบื้องต้น'!$C$14="","",IF('02.คีย์เทอม1'!$B42="","",'01.ข้อมูลเบื้องต้น'!$C$14))</f>
        <v/>
      </c>
      <c r="AM42" s="292" t="str">
        <f>IF('01.ข้อมูลเบื้องต้น'!$D$14="","",IF('02.คีย์เทอม1'!$B42="","",'01.ข้อมูลเบื้องต้น'!$D$14))</f>
        <v/>
      </c>
      <c r="AN42" s="286"/>
      <c r="AO42" s="160"/>
      <c r="AP42" s="292" t="str">
        <f>IF('01.ข้อมูลเบื้องต้น'!$B$15="","",IF('02.คีย์เทอม1'!$B42="","",'01.ข้อมูลเบื้องต้น'!$B$15))</f>
        <v/>
      </c>
      <c r="AQ42" s="291" t="str">
        <f>IF('01.ข้อมูลเบื้องต้น'!$C$15="","",IF('02.คีย์เทอม1'!$B42="","",'01.ข้อมูลเบื้องต้น'!$C$15))</f>
        <v/>
      </c>
      <c r="AR42" s="292" t="str">
        <f>IF('01.ข้อมูลเบื้องต้น'!$D$15="","",IF('02.คีย์เทอม1'!$B42="","",'01.ข้อมูลเบื้องต้น'!$D$15))</f>
        <v/>
      </c>
      <c r="AS42" s="287"/>
      <c r="AT42" s="160"/>
      <c r="AU42" s="292" t="str">
        <f>IF('01.ข้อมูลเบื้องต้น'!$B$16="","",IF('02.คีย์เทอม1'!$B42="","",'01.ข้อมูลเบื้องต้น'!$B$16))</f>
        <v/>
      </c>
      <c r="AV42" s="291" t="str">
        <f>IF('01.ข้อมูลเบื้องต้น'!$C$16="","",IF('02.คีย์เทอม1'!$B42="","",'01.ข้อมูลเบื้องต้น'!$C$16))</f>
        <v/>
      </c>
      <c r="AW42" s="292" t="str">
        <f>IF('01.ข้อมูลเบื้องต้น'!$D$16="","",IF('02.คีย์เทอม1'!$B42="","",'01.ข้อมูลเบื้องต้น'!$D$16))</f>
        <v/>
      </c>
      <c r="AX42" s="286"/>
      <c r="AY42" s="160"/>
      <c r="AZ42" s="292" t="str">
        <f>IF('01.ข้อมูลเบื้องต้น'!$B$17="","",IF('02.คีย์เทอม1'!$B42="","",'01.ข้อมูลเบื้องต้น'!$B$17))</f>
        <v/>
      </c>
      <c r="BA42" s="291" t="str">
        <f>IF('01.ข้อมูลเบื้องต้น'!$C$17="","",IF('02.คีย์เทอม1'!$B42="","",'01.ข้อมูลเบื้องต้น'!$C$17))</f>
        <v/>
      </c>
      <c r="BB42" s="292" t="str">
        <f>IF('01.ข้อมูลเบื้องต้น'!$D$17="","",IF('02.คีย์เทอม1'!$B42="","",'01.ข้อมูลเบื้องต้น'!$D$17))</f>
        <v/>
      </c>
      <c r="BC42" s="286"/>
      <c r="BD42" s="160"/>
      <c r="BE42" s="292" t="str">
        <f>IF('01.ข้อมูลเบื้องต้น'!$B$19="","",IF('02.คีย์เทอม1'!$B42="","",'01.ข้อมูลเบื้องต้น'!$B$19))</f>
        <v/>
      </c>
      <c r="BF42" s="291" t="str">
        <f>IF('01.ข้อมูลเบื้องต้น'!$C$19="","",IF('02.คีย์เทอม1'!$B42="","",'01.ข้อมูลเบื้องต้น'!$C$19))</f>
        <v/>
      </c>
      <c r="BG42" s="292" t="str">
        <f>IF('01.ข้อมูลเบื้องต้น'!$D$19="","",IF('02.คีย์เทอม1'!$B42="","",'01.ข้อมูลเบื้องต้น'!$D$19))</f>
        <v/>
      </c>
      <c r="BH42" s="286"/>
      <c r="BI42" s="160"/>
      <c r="BJ42" s="292" t="str">
        <f>IF('01.ข้อมูลเบื้องต้น'!$B$20="","",IF('02.คีย์เทอม1'!$B42="","",'01.ข้อมูลเบื้องต้น'!$B$20))</f>
        <v/>
      </c>
      <c r="BK42" s="291" t="str">
        <f>IF('01.ข้อมูลเบื้องต้น'!$C$20="","",IF('02.คีย์เทอม1'!$B42="","",'01.ข้อมูลเบื้องต้น'!$C$20))</f>
        <v/>
      </c>
      <c r="BL42" s="292" t="str">
        <f>IF('01.ข้อมูลเบื้องต้น'!$D$20="","",IF('02.คีย์เทอม1'!$B42="","",'01.ข้อมูลเบื้องต้น'!$D$20))</f>
        <v/>
      </c>
      <c r="BM42" s="287"/>
      <c r="BN42" s="160"/>
      <c r="BO42" s="292" t="str">
        <f>IF('01.ข้อมูลเบื้องต้น'!$B$21="","",IF('02.คีย์เทอม1'!$B42="","",'01.ข้อมูลเบื้องต้น'!$B$21))</f>
        <v/>
      </c>
      <c r="BP42" s="291" t="str">
        <f>IF('01.ข้อมูลเบื้องต้น'!$C$21="","",IF('02.คีย์เทอม1'!$B42="","",'01.ข้อมูลเบื้องต้น'!$C$21))</f>
        <v/>
      </c>
      <c r="BQ42" s="292" t="str">
        <f>IF('01.ข้อมูลเบื้องต้น'!$D$21="","",IF('02.คีย์เทอม1'!$B42="","",'01.ข้อมูลเบื้องต้น'!$D$21))</f>
        <v/>
      </c>
      <c r="BR42" s="286"/>
      <c r="BS42" s="160"/>
      <c r="BT42" s="292" t="str">
        <f>IF('01.ข้อมูลเบื้องต้น'!$B$22="","",IF('02.คีย์เทอม1'!$B42="","",'01.ข้อมูลเบื้องต้น'!$B$22))</f>
        <v/>
      </c>
      <c r="BU42" s="291" t="str">
        <f>IF('01.ข้อมูลเบื้องต้น'!$C$22="","",IF('02.คีย์เทอม1'!$B42="","",'01.ข้อมูลเบื้องต้น'!$C$22))</f>
        <v/>
      </c>
      <c r="BV42" s="292" t="str">
        <f>IF('01.ข้อมูลเบื้องต้น'!$D$22="","",IF('02.คีย์เทอม1'!$B42="","",'01.ข้อมูลเบื้องต้น'!$D$22))</f>
        <v/>
      </c>
      <c r="BW42" s="286"/>
      <c r="BX42" s="160"/>
      <c r="BY42" s="292" t="str">
        <f>IF('01.ข้อมูลเบื้องต้น'!$B$23="","",IF('02.คีย์เทอม1'!$B42="","",'01.ข้อมูลเบื้องต้น'!$B$23))</f>
        <v/>
      </c>
      <c r="BZ42" s="291" t="str">
        <f>IF('01.ข้อมูลเบื้องต้น'!$C$23="","",IF('02.คีย์เทอม1'!$B42="","",'01.ข้อมูลเบื้องต้น'!$C$23))</f>
        <v/>
      </c>
      <c r="CA42" s="292" t="str">
        <f>IF('01.ข้อมูลเบื้องต้น'!$D$23="","",IF('02.คีย์เทอม1'!$B42="","",'01.ข้อมูลเบื้องต้น'!$D$23))</f>
        <v/>
      </c>
      <c r="CB42" s="286"/>
      <c r="CC42" s="160"/>
      <c r="CD42" s="292" t="str">
        <f>IF('01.ข้อมูลเบื้องต้น'!$B$24="","",IF('02.คีย์เทอม1'!$B42="","",'01.ข้อมูลเบื้องต้น'!$B$24))</f>
        <v/>
      </c>
      <c r="CE42" s="291" t="str">
        <f>IF('01.ข้อมูลเบื้องต้น'!$C$24="","",IF('02.คีย์เทอม1'!$B42="","",'01.ข้อมูลเบื้องต้น'!$C$24))</f>
        <v/>
      </c>
      <c r="CF42" s="292" t="str">
        <f>IF('01.ข้อมูลเบื้องต้น'!$D$24="","",IF('02.คีย์เทอม1'!$B42="","",'01.ข้อมูลเบื้องต้น'!$D$24))</f>
        <v/>
      </c>
      <c r="CG42" s="286"/>
      <c r="CH42" s="160"/>
      <c r="CI42" s="292" t="str">
        <f>IF('01.ข้อมูลเบื้องต้น'!$B$25="","",IF('02.คีย์เทอม1'!$B42="","",'01.ข้อมูลเบื้องต้น'!$B$25))</f>
        <v/>
      </c>
      <c r="CJ42" s="291" t="str">
        <f>IF('01.ข้อมูลเบื้องต้น'!$C$25="","",IF('02.คีย์เทอม1'!$B42="","",'01.ข้อมูลเบื้องต้น'!$C$25))</f>
        <v/>
      </c>
      <c r="CK42" s="292" t="str">
        <f>IF('01.ข้อมูลเบื้องต้น'!$D$25="","",IF('02.คีย์เทอม1'!$B42="","",'01.ข้อมูลเบื้องต้น'!$D$25))</f>
        <v/>
      </c>
      <c r="CL42" s="286"/>
      <c r="CM42" s="160"/>
      <c r="CN42" s="292" t="str">
        <f>IF('01.ข้อมูลเบื้องต้น'!$B$26="","",IF('02.คีย์เทอม1'!$B42="","",'01.ข้อมูลเบื้องต้น'!$B$26))</f>
        <v/>
      </c>
      <c r="CO42" s="291" t="str">
        <f>IF('01.ข้อมูลเบื้องต้น'!$C$26="","",IF('02.คีย์เทอม1'!$B42="","",'01.ข้อมูลเบื้องต้น'!$C$26))</f>
        <v/>
      </c>
      <c r="CP42" s="292" t="str">
        <f>IF('01.ข้อมูลเบื้องต้น'!$D$26="","",IF('02.คีย์เทอม1'!$B42="","",'01.ข้อมูลเบื้องต้น'!$D$26))</f>
        <v/>
      </c>
      <c r="CQ42" s="286"/>
      <c r="CR42" s="160"/>
      <c r="CS42" s="292" t="str">
        <f>IF('01.ข้อมูลเบื้องต้น'!$B$27="","",IF('02.คีย์เทอม1'!$B42="","",'01.ข้อมูลเบื้องต้น'!$B$27))</f>
        <v/>
      </c>
      <c r="CT42" s="291" t="str">
        <f>IF('01.ข้อมูลเบื้องต้น'!$C$27="","",IF('02.คีย์เทอม1'!$B42="","",'01.ข้อมูลเบื้องต้น'!$C$27))</f>
        <v/>
      </c>
      <c r="CU42" s="292" t="str">
        <f>IF('01.ข้อมูลเบื้องต้น'!$D$27="","",IF('02.คีย์เทอม1'!$B42="","",'01.ข้อมูลเบื้องต้น'!$D$27))</f>
        <v/>
      </c>
      <c r="CV42" s="286"/>
      <c r="CW42" s="160"/>
      <c r="CX42" s="292" t="str">
        <f>IF('01.ข้อมูลเบื้องต้น'!$B$28="","",IF('02.คีย์เทอม1'!$B42="","",'01.ข้อมูลเบื้องต้น'!$B$28))</f>
        <v/>
      </c>
      <c r="CY42" s="291" t="str">
        <f>IF('01.ข้อมูลเบื้องต้น'!$C$28="","",IF('02.คีย์เทอม1'!$B42="","",'01.ข้อมูลเบื้องต้น'!$C$28))</f>
        <v/>
      </c>
      <c r="CZ42" s="292" t="str">
        <f>IF('01.ข้อมูลเบื้องต้น'!$D$28="","",IF('02.คีย์เทอม1'!$B42="","",'01.ข้อมูลเบื้องต้น'!$D$28))</f>
        <v/>
      </c>
      <c r="DA42" s="286"/>
      <c r="DB42" s="160"/>
      <c r="DC42" s="288" t="str">
        <f t="shared" si="3"/>
        <v/>
      </c>
      <c r="DD42" s="152" t="str">
        <f t="shared" si="4"/>
        <v/>
      </c>
      <c r="DE42" s="293" t="str">
        <f>IF('2.ชื่อนักเรียน'!R44="มส","มส",IF('2.ชื่อนักเรียน'!R44="ย้าย","ย้าย",IF('2.ชื่อนักเรียน'!R44="ร","ร",IF(DD42="","",RANK(DD42,$DD$9:$DD$58,0)))))</f>
        <v/>
      </c>
      <c r="DF42" s="293" t="str">
        <f t="shared" si="5"/>
        <v/>
      </c>
      <c r="DH42" s="320" t="str">
        <f>IF('2.ชื่อนักเรียน'!$R44=",มส","มส",IF($DC42="","",IF(DH$5="","",IF(DH$5="SBMLD",SUM($BH42,$BM42,$BR42,$BW42,$CB42,$CG42,$CL42,$CQ42,$CV42,$DA42),$BH42))))</f>
        <v/>
      </c>
      <c r="DI42" s="299" t="str">
        <f>IF('2.ชื่อนักเรียน'!$R44=",มส","มส",IF($DH42="","",IF(DH$5="","",IF(DH$5="SBMLD",SUM($BI42,$BN42,$BS42,$BX42,$CC42,$CH42,$CM42,$CR42,$CW42,$DB42),$BI42))))</f>
        <v/>
      </c>
      <c r="DJ42" s="299" t="str">
        <f t="shared" si="6"/>
        <v/>
      </c>
      <c r="DK42" s="321" t="str">
        <f>IF('2.ชื่อนักเรียน'!$R44=",มส","มส",IF($DC42="","",IF(DK$5="","",IF(DK$5="SBMLD",SUM($BM42,$BR42,$BW42,$CB42,$CG42,$CL42,$CQ42,$CV42,$DA42),$BM42))))</f>
        <v/>
      </c>
      <c r="DL42" s="299" t="str">
        <f>IF('2.ชื่อนักเรียน'!$R44=",มส","มส",IF($DK42="","",IF(DK$5="","",IF(DK$5="SBMLD",SUM($BN42,$BS42,$BX42,$CC42,$CH42,$CM42,$CR42,$CW42,$DB42),$BN42))))</f>
        <v/>
      </c>
      <c r="DM42" s="299" t="str">
        <f t="shared" si="7"/>
        <v/>
      </c>
      <c r="DN42" s="321" t="str">
        <f>IF('2.ชื่อนักเรียน'!$R44=",มส","มส",IF($DC42="","",IF(DN$5="","",IF(DN$5="SBMLD",SUM($BR42,$BW42,$CB42,$CG42,$CL42,$CQ42,$CV42,$DA42),$BR42))))</f>
        <v/>
      </c>
      <c r="DO42" s="299" t="str">
        <f>IF('2.ชื่อนักเรียน'!$R44=",มส","มส",IF($DN42="","",IF(DN$5="","",IF(DN$5="SBMLD",SUM($BS42,$BX42,$CC42,$CH42,$CM42,$CR42,$CW42,$DB42),$BS42))))</f>
        <v/>
      </c>
      <c r="DP42" s="299" t="str">
        <f t="shared" si="8"/>
        <v/>
      </c>
      <c r="DQ42" s="321" t="str">
        <f>IF('2.ชื่อนักเรียน'!$R44=",มส","มส",IF($DC42="","",IF(DQ$5="","",IF(DQ$5="SBMLD",SUM($BW42,$CB42,$CG42,$CL42,$CQ42,$CV42,$DA42),$BW42))))</f>
        <v/>
      </c>
      <c r="DR42" s="299" t="str">
        <f>IF('2.ชื่อนักเรียน'!$R44=",มส","มส",IF($DQ42="","",IF(DQ$5="","",IF(DQ$5="SBMLD",SUM($BX42,$CC42,$CH42,$CM42,$CR42,$CW42,$DB42),$BX42))))</f>
        <v/>
      </c>
      <c r="DS42" s="299" t="str">
        <f t="shared" si="9"/>
        <v/>
      </c>
      <c r="DT42" s="299" t="str">
        <f>IF('2.ชื่อนักเรียน'!$R44=",มส","มส",IF($DC42="","",IF(DT$5="","",IF(DT$5="SBMLD",SUM($CB42,$CG42,$CL42,$CQ42,$CV42,$DA42),$CB42))))</f>
        <v/>
      </c>
      <c r="DU42" s="299" t="str">
        <f>IF('2.ชื่อนักเรียน'!$R44=",มส","มส",IF($DT42="","",IF(DT$5="","",IF(DT$5="SBMLD",SUM($CC42,$CH42,$CM42,$CR42,$CW42,$DB42),$CC42))))</f>
        <v/>
      </c>
      <c r="DV42" s="299" t="str">
        <f t="shared" si="10"/>
        <v/>
      </c>
      <c r="DW42" s="321" t="str">
        <f>IF('2.ชื่อนักเรียน'!$R44=",มส","มส",IF($DC42="","",IF(DW$5="","",IF(DW$5="SBMLD",SUM($CG42,$CL42,$CQ42,$CV42,$DA42),$CG42))))</f>
        <v/>
      </c>
      <c r="DX42" s="321" t="str">
        <f>IF('2.ชื่อนักเรียน'!$R44=",มส","มส",IF($DW42="","",IF(DW$5="","",IF(DW$5="SBMLD",SUM($CH42,$CM42,$CR42,$CW42,$DB42),$CH42))))</f>
        <v/>
      </c>
      <c r="DY42" s="299" t="str">
        <f t="shared" si="11"/>
        <v/>
      </c>
    </row>
    <row r="43" spans="1:129" s="102" customFormat="1" ht="17.25" customHeight="1" thickBot="1" x14ac:dyDescent="0.3">
      <c r="A43" s="278">
        <v>35</v>
      </c>
      <c r="B43" s="278" t="str">
        <f>IF('2.ชื่อนักเรียน'!E45="","",CONCATENATE('2.ชื่อนักเรียน'!E45,'2.ชื่อนักเรียน'!F45,'2.ชื่อนักเรียน'!G45,'2.ชื่อนักเรียน'!H45,'2.ชื่อนักเรียน'!I45,'2.ชื่อนักเรียน'!J45,'2.ชื่อนักเรียน'!K45,'2.ชื่อนักเรียน'!L45,'2.ชื่อนักเรียน'!M45,'2.ชื่อนักเรียน'!N45,'2.ชื่อนักเรียน'!O45,'2.ชื่อนักเรียน'!P45,'2.ชื่อนักเรียน'!Q45))</f>
        <v/>
      </c>
      <c r="C43" s="463" t="str">
        <f>IF('2.ชื่อนักเรียน'!B45="","",'2.ชื่อนักเรียน'!B45)</f>
        <v/>
      </c>
      <c r="D43" s="291" t="str">
        <f>IF('2.ชื่อนักเรียน'!C45="","",CONCATENATE(TRIM('2.ชื่อนักเรียน'!C45),"  ",'2.ชื่อนักเรียน'!D45))</f>
        <v/>
      </c>
      <c r="E43" s="292" t="str">
        <f>IF(B43="","",IF('01.ข้อมูลเบื้องต้น'!$J$2="","",'01.ข้อมูลเบื้องต้น'!$J$2))</f>
        <v/>
      </c>
      <c r="F43" s="291" t="str">
        <f>IF(B43="","",IF('01.ข้อมูลเบื้องต้น'!$K$4="","",'01.ข้อมูลเบื้องต้น'!$K$4))</f>
        <v/>
      </c>
      <c r="G43" s="292" t="str">
        <f>IF('01.ข้อมูลเบื้องต้น'!$B$8="","",IF('02.คีย์เทอม1'!$B43="","",'01.ข้อมูลเบื้องต้น'!$B$8))</f>
        <v/>
      </c>
      <c r="H43" s="291" t="str">
        <f>IF('01.ข้อมูลเบื้องต้น'!$C$8="","",IF('02.คีย์เทอม1'!$B43="","",'01.ข้อมูลเบื้องต้น'!$C$8))</f>
        <v/>
      </c>
      <c r="I43" s="292" t="str">
        <f>IF('01.ข้อมูลเบื้องต้น'!$D$8="","",IF('02.คีย์เทอม1'!$B43="","",'01.ข้อมูลเบื้องต้น'!$D$8))</f>
        <v/>
      </c>
      <c r="J43" s="286"/>
      <c r="K43" s="160"/>
      <c r="L43" s="292" t="str">
        <f>IF('01.ข้อมูลเบื้องต้น'!$B$9="","",IF('02.คีย์เทอม1'!$B43="","",'01.ข้อมูลเบื้องต้น'!$B$9))</f>
        <v/>
      </c>
      <c r="M43" s="291" t="str">
        <f>IF('01.ข้อมูลเบื้องต้น'!$C$9="","",IF('02.คีย์เทอม1'!$B43="","",'01.ข้อมูลเบื้องต้น'!$C$9))</f>
        <v/>
      </c>
      <c r="N43" s="292" t="str">
        <f>IF('01.ข้อมูลเบื้องต้น'!$D$9="","",IF('02.คีย์เทอม1'!$B43="","",'01.ข้อมูลเบื้องต้น'!$D$9))</f>
        <v/>
      </c>
      <c r="O43" s="287"/>
      <c r="P43" s="159"/>
      <c r="Q43" s="292" t="str">
        <f>IF('01.ข้อมูลเบื้องต้น'!$B$10="","",IF('02.คีย์เทอม1'!$B43="","",'01.ข้อมูลเบื้องต้น'!$B$10))</f>
        <v/>
      </c>
      <c r="R43" s="291" t="str">
        <f>IF('01.ข้อมูลเบื้องต้น'!$C$10="","",IF('02.คีย์เทอม1'!$B43="","",'01.ข้อมูลเบื้องต้น'!$C$10))</f>
        <v/>
      </c>
      <c r="S43" s="292" t="str">
        <f>IF('01.ข้อมูลเบื้องต้น'!$D$10="","",IF('02.คีย์เทอม1'!$B43="","",'01.ข้อมูลเบื้องต้น'!$D$10))</f>
        <v/>
      </c>
      <c r="T43" s="287"/>
      <c r="U43" s="159"/>
      <c r="V43" s="292" t="str">
        <f>IF('01.ข้อมูลเบื้องต้น'!$B$11="","",IF('02.คีย์เทอม1'!$B43="","",'01.ข้อมูลเบื้องต้น'!$B$11))</f>
        <v/>
      </c>
      <c r="W43" s="291" t="str">
        <f>IF('01.ข้อมูลเบื้องต้น'!$C$11="","",IF('02.คีย์เทอม1'!$B43="","",'01.ข้อมูลเบื้องต้น'!$C$11))</f>
        <v/>
      </c>
      <c r="X43" s="292" t="str">
        <f>IF('01.ข้อมูลเบื้องต้น'!$D$11="","",IF('02.คีย์เทอม1'!$B43="","",'01.ข้อมูลเบื้องต้น'!$D$11))</f>
        <v/>
      </c>
      <c r="Y43" s="286"/>
      <c r="Z43" s="160"/>
      <c r="AA43" s="292" t="str">
        <f>IF('01.ข้อมูลเบื้องต้น'!$B$12="","",IF('02.คีย์เทอม1'!$B43="","",'01.ข้อมูลเบื้องต้น'!$B$12))</f>
        <v/>
      </c>
      <c r="AB43" s="291" t="str">
        <f>IF('01.ข้อมูลเบื้องต้น'!$C$12="","",IF('02.คีย์เทอม1'!$B43="","",'01.ข้อมูลเบื้องต้น'!$C$12))</f>
        <v/>
      </c>
      <c r="AC43" s="292" t="str">
        <f>IF('01.ข้อมูลเบื้องต้น'!$D$12="","",IF('02.คีย์เทอม1'!$B43="","",'01.ข้อมูลเบื้องต้น'!$D$12))</f>
        <v/>
      </c>
      <c r="AD43" s="287"/>
      <c r="AE43" s="159"/>
      <c r="AF43" s="292" t="str">
        <f>IF('01.ข้อมูลเบื้องต้น'!$B$13="","",IF('02.คีย์เทอม1'!$B43="","",'01.ข้อมูลเบื้องต้น'!$B$13))</f>
        <v/>
      </c>
      <c r="AG43" s="291" t="str">
        <f>IF('01.ข้อมูลเบื้องต้น'!$C$13="","",IF('02.คีย์เทอม1'!$B43="","",'01.ข้อมูลเบื้องต้น'!$C$13))</f>
        <v/>
      </c>
      <c r="AH43" s="292" t="str">
        <f>IF('01.ข้อมูลเบื้องต้น'!$D$13="","",IF('02.คีย์เทอม1'!$B43="","",'01.ข้อมูลเบื้องต้น'!$D$13))</f>
        <v/>
      </c>
      <c r="AI43" s="287"/>
      <c r="AJ43" s="159"/>
      <c r="AK43" s="292" t="str">
        <f>IF('01.ข้อมูลเบื้องต้น'!$B$14="","",IF('02.คีย์เทอม1'!$B43="","",'01.ข้อมูลเบื้องต้น'!$B$14))</f>
        <v/>
      </c>
      <c r="AL43" s="291" t="str">
        <f>IF('01.ข้อมูลเบื้องต้น'!$C$14="","",IF('02.คีย์เทอม1'!$B43="","",'01.ข้อมูลเบื้องต้น'!$C$14))</f>
        <v/>
      </c>
      <c r="AM43" s="292" t="str">
        <f>IF('01.ข้อมูลเบื้องต้น'!$D$14="","",IF('02.คีย์เทอม1'!$B43="","",'01.ข้อมูลเบื้องต้น'!$D$14))</f>
        <v/>
      </c>
      <c r="AN43" s="287"/>
      <c r="AO43" s="159"/>
      <c r="AP43" s="292" t="str">
        <f>IF('01.ข้อมูลเบื้องต้น'!$B$15="","",IF('02.คีย์เทอม1'!$B43="","",'01.ข้อมูลเบื้องต้น'!$B$15))</f>
        <v/>
      </c>
      <c r="AQ43" s="291" t="str">
        <f>IF('01.ข้อมูลเบื้องต้น'!$C$15="","",IF('02.คีย์เทอม1'!$B43="","",'01.ข้อมูลเบื้องต้น'!$C$15))</f>
        <v/>
      </c>
      <c r="AR43" s="292" t="str">
        <f>IF('01.ข้อมูลเบื้องต้น'!$D$15="","",IF('02.คีย์เทอม1'!$B43="","",'01.ข้อมูลเบื้องต้น'!$D$15))</f>
        <v/>
      </c>
      <c r="AS43" s="287"/>
      <c r="AT43" s="159"/>
      <c r="AU43" s="292" t="str">
        <f>IF('01.ข้อมูลเบื้องต้น'!$B$16="","",IF('02.คีย์เทอม1'!$B43="","",'01.ข้อมูลเบื้องต้น'!$B$16))</f>
        <v/>
      </c>
      <c r="AV43" s="291" t="str">
        <f>IF('01.ข้อมูลเบื้องต้น'!$C$16="","",IF('02.คีย์เทอม1'!$B43="","",'01.ข้อมูลเบื้องต้น'!$C$16))</f>
        <v/>
      </c>
      <c r="AW43" s="292" t="str">
        <f>IF('01.ข้อมูลเบื้องต้น'!$D$16="","",IF('02.คีย์เทอม1'!$B43="","",'01.ข้อมูลเบื้องต้น'!$D$16))</f>
        <v/>
      </c>
      <c r="AX43" s="286"/>
      <c r="AY43" s="160"/>
      <c r="AZ43" s="292" t="str">
        <f>IF('01.ข้อมูลเบื้องต้น'!$B$17="","",IF('02.คีย์เทอม1'!$B43="","",'01.ข้อมูลเบื้องต้น'!$B$17))</f>
        <v/>
      </c>
      <c r="BA43" s="291" t="str">
        <f>IF('01.ข้อมูลเบื้องต้น'!$C$17="","",IF('02.คีย์เทอม1'!$B43="","",'01.ข้อมูลเบื้องต้น'!$C$17))</f>
        <v/>
      </c>
      <c r="BB43" s="292" t="str">
        <f>IF('01.ข้อมูลเบื้องต้น'!$D$17="","",IF('02.คีย์เทอม1'!$B43="","",'01.ข้อมูลเบื้องต้น'!$D$17))</f>
        <v/>
      </c>
      <c r="BC43" s="286"/>
      <c r="BD43" s="160"/>
      <c r="BE43" s="292" t="str">
        <f>IF('01.ข้อมูลเบื้องต้น'!$B$19="","",IF('02.คีย์เทอม1'!$B43="","",'01.ข้อมูลเบื้องต้น'!$B$19))</f>
        <v/>
      </c>
      <c r="BF43" s="291" t="str">
        <f>IF('01.ข้อมูลเบื้องต้น'!$C$19="","",IF('02.คีย์เทอม1'!$B43="","",'01.ข้อมูลเบื้องต้น'!$C$19))</f>
        <v/>
      </c>
      <c r="BG43" s="292" t="str">
        <f>IF('01.ข้อมูลเบื้องต้น'!$D$19="","",IF('02.คีย์เทอม1'!$B43="","",'01.ข้อมูลเบื้องต้น'!$D$19))</f>
        <v/>
      </c>
      <c r="BH43" s="286"/>
      <c r="BI43" s="160"/>
      <c r="BJ43" s="292" t="str">
        <f>IF('01.ข้อมูลเบื้องต้น'!$B$20="","",IF('02.คีย์เทอม1'!$B43="","",'01.ข้อมูลเบื้องต้น'!$B$20))</f>
        <v/>
      </c>
      <c r="BK43" s="291" t="str">
        <f>IF('01.ข้อมูลเบื้องต้น'!$C$20="","",IF('02.คีย์เทอม1'!$B43="","",'01.ข้อมูลเบื้องต้น'!$C$20))</f>
        <v/>
      </c>
      <c r="BL43" s="292" t="str">
        <f>IF('01.ข้อมูลเบื้องต้น'!$D$20="","",IF('02.คีย์เทอม1'!$B43="","",'01.ข้อมูลเบื้องต้น'!$D$20))</f>
        <v/>
      </c>
      <c r="BM43" s="286"/>
      <c r="BN43" s="159"/>
      <c r="BO43" s="292" t="str">
        <f>IF('01.ข้อมูลเบื้องต้น'!$B$21="","",IF('02.คีย์เทอม1'!$B43="","",'01.ข้อมูลเบื้องต้น'!$B$21))</f>
        <v/>
      </c>
      <c r="BP43" s="291" t="str">
        <f>IF('01.ข้อมูลเบื้องต้น'!$C$21="","",IF('02.คีย์เทอม1'!$B43="","",'01.ข้อมูลเบื้องต้น'!$C$21))</f>
        <v/>
      </c>
      <c r="BQ43" s="292" t="str">
        <f>IF('01.ข้อมูลเบื้องต้น'!$D$21="","",IF('02.คีย์เทอม1'!$B43="","",'01.ข้อมูลเบื้องต้น'!$D$21))</f>
        <v/>
      </c>
      <c r="BR43" s="286"/>
      <c r="BS43" s="160"/>
      <c r="BT43" s="292" t="str">
        <f>IF('01.ข้อมูลเบื้องต้น'!$B$22="","",IF('02.คีย์เทอม1'!$B43="","",'01.ข้อมูลเบื้องต้น'!$B$22))</f>
        <v/>
      </c>
      <c r="BU43" s="291" t="str">
        <f>IF('01.ข้อมูลเบื้องต้น'!$C$22="","",IF('02.คีย์เทอม1'!$B43="","",'01.ข้อมูลเบื้องต้น'!$C$22))</f>
        <v/>
      </c>
      <c r="BV43" s="292" t="str">
        <f>IF('01.ข้อมูลเบื้องต้น'!$D$22="","",IF('02.คีย์เทอม1'!$B43="","",'01.ข้อมูลเบื้องต้น'!$D$22))</f>
        <v/>
      </c>
      <c r="BW43" s="286"/>
      <c r="BX43" s="160"/>
      <c r="BY43" s="292" t="str">
        <f>IF('01.ข้อมูลเบื้องต้น'!$B$23="","",IF('02.คีย์เทอม1'!$B43="","",'01.ข้อมูลเบื้องต้น'!$B$23))</f>
        <v/>
      </c>
      <c r="BZ43" s="291" t="str">
        <f>IF('01.ข้อมูลเบื้องต้น'!$C$23="","",IF('02.คีย์เทอม1'!$B43="","",'01.ข้อมูลเบื้องต้น'!$C$23))</f>
        <v/>
      </c>
      <c r="CA43" s="292" t="str">
        <f>IF('01.ข้อมูลเบื้องต้น'!$D$23="","",IF('02.คีย์เทอม1'!$B43="","",'01.ข้อมูลเบื้องต้น'!$D$23))</f>
        <v/>
      </c>
      <c r="CB43" s="286"/>
      <c r="CC43" s="160"/>
      <c r="CD43" s="292" t="str">
        <f>IF('01.ข้อมูลเบื้องต้น'!$B$24="","",IF('02.คีย์เทอม1'!$B43="","",'01.ข้อมูลเบื้องต้น'!$B$24))</f>
        <v/>
      </c>
      <c r="CE43" s="291" t="str">
        <f>IF('01.ข้อมูลเบื้องต้น'!$C$24="","",IF('02.คีย์เทอม1'!$B43="","",'01.ข้อมูลเบื้องต้น'!$C$24))</f>
        <v/>
      </c>
      <c r="CF43" s="292" t="str">
        <f>IF('01.ข้อมูลเบื้องต้น'!$D$24="","",IF('02.คีย์เทอม1'!$B43="","",'01.ข้อมูลเบื้องต้น'!$D$24))</f>
        <v/>
      </c>
      <c r="CG43" s="286"/>
      <c r="CH43" s="160"/>
      <c r="CI43" s="292" t="str">
        <f>IF('01.ข้อมูลเบื้องต้น'!$B$25="","",IF('02.คีย์เทอม1'!$B43="","",'01.ข้อมูลเบื้องต้น'!$B$25))</f>
        <v/>
      </c>
      <c r="CJ43" s="291" t="str">
        <f>IF('01.ข้อมูลเบื้องต้น'!$C$25="","",IF('02.คีย์เทอม1'!$B43="","",'01.ข้อมูลเบื้องต้น'!$C$25))</f>
        <v/>
      </c>
      <c r="CK43" s="292" t="str">
        <f>IF('01.ข้อมูลเบื้องต้น'!$D$25="","",IF('02.คีย์เทอม1'!$B43="","",'01.ข้อมูลเบื้องต้น'!$D$25))</f>
        <v/>
      </c>
      <c r="CL43" s="286"/>
      <c r="CM43" s="160"/>
      <c r="CN43" s="292" t="str">
        <f>IF('01.ข้อมูลเบื้องต้น'!$B$26="","",IF('02.คีย์เทอม1'!$B43="","",'01.ข้อมูลเบื้องต้น'!$B$26))</f>
        <v/>
      </c>
      <c r="CO43" s="291" t="str">
        <f>IF('01.ข้อมูลเบื้องต้น'!$C$26="","",IF('02.คีย์เทอม1'!$B43="","",'01.ข้อมูลเบื้องต้น'!$C$26))</f>
        <v/>
      </c>
      <c r="CP43" s="292" t="str">
        <f>IF('01.ข้อมูลเบื้องต้น'!$D$26="","",IF('02.คีย์เทอม1'!$B43="","",'01.ข้อมูลเบื้องต้น'!$D$26))</f>
        <v/>
      </c>
      <c r="CQ43" s="286"/>
      <c r="CR43" s="160"/>
      <c r="CS43" s="292" t="str">
        <f>IF('01.ข้อมูลเบื้องต้น'!$B$27="","",IF('02.คีย์เทอม1'!$B43="","",'01.ข้อมูลเบื้องต้น'!$B$27))</f>
        <v/>
      </c>
      <c r="CT43" s="291" t="str">
        <f>IF('01.ข้อมูลเบื้องต้น'!$C$27="","",IF('02.คีย์เทอม1'!$B43="","",'01.ข้อมูลเบื้องต้น'!$C$27))</f>
        <v/>
      </c>
      <c r="CU43" s="292" t="str">
        <f>IF('01.ข้อมูลเบื้องต้น'!$D$27="","",IF('02.คีย์เทอม1'!$B43="","",'01.ข้อมูลเบื้องต้น'!$D$27))</f>
        <v/>
      </c>
      <c r="CV43" s="286"/>
      <c r="CW43" s="160"/>
      <c r="CX43" s="292" t="str">
        <f>IF('01.ข้อมูลเบื้องต้น'!$B$28="","",IF('02.คีย์เทอม1'!$B43="","",'01.ข้อมูลเบื้องต้น'!$B$28))</f>
        <v/>
      </c>
      <c r="CY43" s="291" t="str">
        <f>IF('01.ข้อมูลเบื้องต้น'!$C$28="","",IF('02.คีย์เทอม1'!$B43="","",'01.ข้อมูลเบื้องต้น'!$C$28))</f>
        <v/>
      </c>
      <c r="CZ43" s="292" t="str">
        <f>IF('01.ข้อมูลเบื้องต้น'!$D$28="","",IF('02.คีย์เทอม1'!$B43="","",'01.ข้อมูลเบื้องต้น'!$D$28))</f>
        <v/>
      </c>
      <c r="DA43" s="286"/>
      <c r="DB43" s="160"/>
      <c r="DC43" s="288" t="str">
        <f t="shared" si="3"/>
        <v/>
      </c>
      <c r="DD43" s="152" t="str">
        <f t="shared" si="4"/>
        <v/>
      </c>
      <c r="DE43" s="293" t="str">
        <f>IF('2.ชื่อนักเรียน'!R45="มส","มส",IF('2.ชื่อนักเรียน'!R45="ย้าย","ย้าย",IF('2.ชื่อนักเรียน'!R45="ร","ร",IF(DD43="","",RANK(DD43,$DD$9:$DD$58,0)))))</f>
        <v/>
      </c>
      <c r="DF43" s="293" t="str">
        <f t="shared" si="5"/>
        <v/>
      </c>
      <c r="DH43" s="322" t="str">
        <f>IF('2.ชื่อนักเรียน'!$R45=",มส","มส",IF($DC43="","",IF(DH$5="","",IF(DH$5="SBMLD",SUM($BH43,$BM43,$BR43,$BW43,$CB43,$CG43,$CL43,$CQ43,$CV43,$DA43),$BH43))))</f>
        <v/>
      </c>
      <c r="DI43" s="300" t="str">
        <f>IF('2.ชื่อนักเรียน'!$R45=",มส","มส",IF($DH43="","",IF(DH$5="","",IF(DH$5="SBMLD",SUM($BI43,$BN43,$BS43,$BX43,$CC43,$CH43,$CM43,$CR43,$CW43,$DB43),$BI43))))</f>
        <v/>
      </c>
      <c r="DJ43" s="300" t="str">
        <f t="shared" si="6"/>
        <v/>
      </c>
      <c r="DK43" s="323" t="str">
        <f>IF('2.ชื่อนักเรียน'!$R45=",มส","มส",IF($DC43="","",IF(DK$5="","",IF(DK$5="SBMLD",SUM($BM43,$BR43,$BW43,$CB43,$CG43,$CL43,$CQ43,$CV43,$DA43),$BM43))))</f>
        <v/>
      </c>
      <c r="DL43" s="300" t="str">
        <f>IF('2.ชื่อนักเรียน'!$R45=",มส","มส",IF($DK43="","",IF(DK$5="","",IF(DK$5="SBMLD",SUM($BN43,$BS43,$BX43,$CC43,$CH43,$CM43,$CR43,$CW43,$DB43),$BN43))))</f>
        <v/>
      </c>
      <c r="DM43" s="300" t="str">
        <f t="shared" si="7"/>
        <v/>
      </c>
      <c r="DN43" s="323" t="str">
        <f>IF('2.ชื่อนักเรียน'!$R45=",มส","มส",IF($DC43="","",IF(DN$5="","",IF(DN$5="SBMLD",SUM($BR43,$BW43,$CB43,$CG43,$CL43,$CQ43,$CV43,$DA43),$BR43))))</f>
        <v/>
      </c>
      <c r="DO43" s="300" t="str">
        <f>IF('2.ชื่อนักเรียน'!$R45=",มส","มส",IF($DN43="","",IF(DN$5="","",IF(DN$5="SBMLD",SUM($BS43,$BX43,$CC43,$CH43,$CM43,$CR43,$CW43,$DB43),$BS43))))</f>
        <v/>
      </c>
      <c r="DP43" s="300" t="str">
        <f t="shared" si="8"/>
        <v/>
      </c>
      <c r="DQ43" s="323" t="str">
        <f>IF('2.ชื่อนักเรียน'!$R45=",มส","มส",IF($DC43="","",IF(DQ$5="","",IF(DQ$5="SBMLD",SUM($BW43,$CB43,$CG43,$CL43,$CQ43,$CV43,$DA43),$BW43))))</f>
        <v/>
      </c>
      <c r="DR43" s="300" t="str">
        <f>IF('2.ชื่อนักเรียน'!$R45=",มส","มส",IF($DQ43="","",IF(DQ$5="","",IF(DQ$5="SBMLD",SUM($BX43,$CC43,$CH43,$CM43,$CR43,$CW43,$DB43),$BX43))))</f>
        <v/>
      </c>
      <c r="DS43" s="300" t="str">
        <f t="shared" si="9"/>
        <v/>
      </c>
      <c r="DT43" s="300" t="str">
        <f>IF('2.ชื่อนักเรียน'!$R45=",มส","มส",IF($DC43="","",IF(DT$5="","",IF(DT$5="SBMLD",SUM($CB43,$CG43,$CL43,$CQ43,$CV43,$DA43),$CB43))))</f>
        <v/>
      </c>
      <c r="DU43" s="300" t="str">
        <f>IF('2.ชื่อนักเรียน'!$R45=",มส","มส",IF($DT43="","",IF(DT$5="","",IF(DT$5="SBMLD",SUM($CC43,$CH43,$CM43,$CR43,$CW43,$DB43),$CC43))))</f>
        <v/>
      </c>
      <c r="DV43" s="300" t="str">
        <f t="shared" si="10"/>
        <v/>
      </c>
      <c r="DW43" s="323" t="str">
        <f>IF('2.ชื่อนักเรียน'!$R45=",มส","มส",IF($DC43="","",IF(DW$5="","",IF(DW$5="SBMLD",SUM($CG43,$CL43,$CQ43,$CV43,$DA43),$CG43))))</f>
        <v/>
      </c>
      <c r="DX43" s="323" t="str">
        <f>IF('2.ชื่อนักเรียน'!$R45=",มส","มส",IF($DW43="","",IF(DW$5="","",IF(DW$5="SBMLD",SUM($CH43,$CM43,$CR43,$CW43,$DB43),$CH43))))</f>
        <v/>
      </c>
      <c r="DY43" s="300" t="str">
        <f t="shared" si="11"/>
        <v/>
      </c>
    </row>
    <row r="44" spans="1:129" s="102" customFormat="1" ht="17.25" customHeight="1" thickTop="1" x14ac:dyDescent="0.25">
      <c r="A44" s="278">
        <v>36</v>
      </c>
      <c r="B44" s="278" t="str">
        <f>IF('2.ชื่อนักเรียน'!E46="","",CONCATENATE('2.ชื่อนักเรียน'!E46,'2.ชื่อนักเรียน'!F46,'2.ชื่อนักเรียน'!G46,'2.ชื่อนักเรียน'!H46,'2.ชื่อนักเรียน'!I46,'2.ชื่อนักเรียน'!J46,'2.ชื่อนักเรียน'!K46,'2.ชื่อนักเรียน'!L46,'2.ชื่อนักเรียน'!M46,'2.ชื่อนักเรียน'!N46,'2.ชื่อนักเรียน'!O46,'2.ชื่อนักเรียน'!P46,'2.ชื่อนักเรียน'!Q46))</f>
        <v/>
      </c>
      <c r="C44" s="463" t="str">
        <f>IF('2.ชื่อนักเรียน'!B46="","",'2.ชื่อนักเรียน'!B46)</f>
        <v/>
      </c>
      <c r="D44" s="291" t="str">
        <f>IF('2.ชื่อนักเรียน'!C46="","",CONCATENATE(TRIM('2.ชื่อนักเรียน'!C46),"  ",'2.ชื่อนักเรียน'!D46))</f>
        <v/>
      </c>
      <c r="E44" s="292" t="str">
        <f>IF(B44="","",IF('01.ข้อมูลเบื้องต้น'!$J$2="","",'01.ข้อมูลเบื้องต้น'!$J$2))</f>
        <v/>
      </c>
      <c r="F44" s="291" t="str">
        <f>IF(B44="","",IF('01.ข้อมูลเบื้องต้น'!$K$4="","",'01.ข้อมูลเบื้องต้น'!$K$4))</f>
        <v/>
      </c>
      <c r="G44" s="292" t="str">
        <f>IF('01.ข้อมูลเบื้องต้น'!$B$8="","",IF('02.คีย์เทอม1'!$B44="","",'01.ข้อมูลเบื้องต้น'!$B$8))</f>
        <v/>
      </c>
      <c r="H44" s="291" t="str">
        <f>IF('01.ข้อมูลเบื้องต้น'!$C$8="","",IF('02.คีย์เทอม1'!$B44="","",'01.ข้อมูลเบื้องต้น'!$C$8))</f>
        <v/>
      </c>
      <c r="I44" s="292" t="str">
        <f>IF('01.ข้อมูลเบื้องต้น'!$D$8="","",IF('02.คีย์เทอม1'!$B44="","",'01.ข้อมูลเบื้องต้น'!$D$8))</f>
        <v/>
      </c>
      <c r="J44" s="286"/>
      <c r="K44" s="160"/>
      <c r="L44" s="292" t="str">
        <f>IF('01.ข้อมูลเบื้องต้น'!$B$9="","",IF('02.คีย์เทอม1'!$B44="","",'01.ข้อมูลเบื้องต้น'!$B$9))</f>
        <v/>
      </c>
      <c r="M44" s="291" t="str">
        <f>IF('01.ข้อมูลเบื้องต้น'!$C$9="","",IF('02.คีย์เทอม1'!$B44="","",'01.ข้อมูลเบื้องต้น'!$C$9))</f>
        <v/>
      </c>
      <c r="N44" s="292" t="str">
        <f>IF('01.ข้อมูลเบื้องต้น'!$D$9="","",IF('02.คีย์เทอม1'!$B44="","",'01.ข้อมูลเบื้องต้น'!$D$9))</f>
        <v/>
      </c>
      <c r="O44" s="287"/>
      <c r="P44" s="159"/>
      <c r="Q44" s="292" t="str">
        <f>IF('01.ข้อมูลเบื้องต้น'!$B$10="","",IF('02.คีย์เทอม1'!$B44="","",'01.ข้อมูลเบื้องต้น'!$B$10))</f>
        <v/>
      </c>
      <c r="R44" s="291" t="str">
        <f>IF('01.ข้อมูลเบื้องต้น'!$C$10="","",IF('02.คีย์เทอม1'!$B44="","",'01.ข้อมูลเบื้องต้น'!$C$10))</f>
        <v/>
      </c>
      <c r="S44" s="292" t="str">
        <f>IF('01.ข้อมูลเบื้องต้น'!$D$10="","",IF('02.คีย์เทอม1'!$B44="","",'01.ข้อมูลเบื้องต้น'!$D$10))</f>
        <v/>
      </c>
      <c r="T44" s="287"/>
      <c r="U44" s="159"/>
      <c r="V44" s="292" t="str">
        <f>IF('01.ข้อมูลเบื้องต้น'!$B$11="","",IF('02.คีย์เทอม1'!$B44="","",'01.ข้อมูลเบื้องต้น'!$B$11))</f>
        <v/>
      </c>
      <c r="W44" s="291" t="str">
        <f>IF('01.ข้อมูลเบื้องต้น'!$C$11="","",IF('02.คีย์เทอม1'!$B44="","",'01.ข้อมูลเบื้องต้น'!$C$11))</f>
        <v/>
      </c>
      <c r="X44" s="292" t="str">
        <f>IF('01.ข้อมูลเบื้องต้น'!$D$11="","",IF('02.คีย์เทอม1'!$B44="","",'01.ข้อมูลเบื้องต้น'!$D$11))</f>
        <v/>
      </c>
      <c r="Y44" s="286"/>
      <c r="Z44" s="160"/>
      <c r="AA44" s="292" t="str">
        <f>IF('01.ข้อมูลเบื้องต้น'!$B$12="","",IF('02.คีย์เทอม1'!$B44="","",'01.ข้อมูลเบื้องต้น'!$B$12))</f>
        <v/>
      </c>
      <c r="AB44" s="291" t="str">
        <f>IF('01.ข้อมูลเบื้องต้น'!$C$12="","",IF('02.คีย์เทอม1'!$B44="","",'01.ข้อมูลเบื้องต้น'!$C$12))</f>
        <v/>
      </c>
      <c r="AC44" s="292" t="str">
        <f>IF('01.ข้อมูลเบื้องต้น'!$D$12="","",IF('02.คีย์เทอม1'!$B44="","",'01.ข้อมูลเบื้องต้น'!$D$12))</f>
        <v/>
      </c>
      <c r="AD44" s="287"/>
      <c r="AE44" s="159"/>
      <c r="AF44" s="292" t="str">
        <f>IF('01.ข้อมูลเบื้องต้น'!$B$13="","",IF('02.คีย์เทอม1'!$B44="","",'01.ข้อมูลเบื้องต้น'!$B$13))</f>
        <v/>
      </c>
      <c r="AG44" s="291" t="str">
        <f>IF('01.ข้อมูลเบื้องต้น'!$C$13="","",IF('02.คีย์เทอม1'!$B44="","",'01.ข้อมูลเบื้องต้น'!$C$13))</f>
        <v/>
      </c>
      <c r="AH44" s="292" t="str">
        <f>IF('01.ข้อมูลเบื้องต้น'!$D$13="","",IF('02.คีย์เทอม1'!$B44="","",'01.ข้อมูลเบื้องต้น'!$D$13))</f>
        <v/>
      </c>
      <c r="AI44" s="287"/>
      <c r="AJ44" s="159"/>
      <c r="AK44" s="292" t="str">
        <f>IF('01.ข้อมูลเบื้องต้น'!$B$14="","",IF('02.คีย์เทอม1'!$B44="","",'01.ข้อมูลเบื้องต้น'!$B$14))</f>
        <v/>
      </c>
      <c r="AL44" s="291" t="str">
        <f>IF('01.ข้อมูลเบื้องต้น'!$C$14="","",IF('02.คีย์เทอม1'!$B44="","",'01.ข้อมูลเบื้องต้น'!$C$14))</f>
        <v/>
      </c>
      <c r="AM44" s="292" t="str">
        <f>IF('01.ข้อมูลเบื้องต้น'!$D$14="","",IF('02.คีย์เทอม1'!$B44="","",'01.ข้อมูลเบื้องต้น'!$D$14))</f>
        <v/>
      </c>
      <c r="AN44" s="287"/>
      <c r="AO44" s="159"/>
      <c r="AP44" s="292" t="str">
        <f>IF('01.ข้อมูลเบื้องต้น'!$B$15="","",IF('02.คีย์เทอม1'!$B44="","",'01.ข้อมูลเบื้องต้น'!$B$15))</f>
        <v/>
      </c>
      <c r="AQ44" s="291" t="str">
        <f>IF('01.ข้อมูลเบื้องต้น'!$C$15="","",IF('02.คีย์เทอม1'!$B44="","",'01.ข้อมูลเบื้องต้น'!$C$15))</f>
        <v/>
      </c>
      <c r="AR44" s="292" t="str">
        <f>IF('01.ข้อมูลเบื้องต้น'!$D$15="","",IF('02.คีย์เทอม1'!$B44="","",'01.ข้อมูลเบื้องต้น'!$D$15))</f>
        <v/>
      </c>
      <c r="AS44" s="287"/>
      <c r="AT44" s="159"/>
      <c r="AU44" s="292" t="str">
        <f>IF('01.ข้อมูลเบื้องต้น'!$B$16="","",IF('02.คีย์เทอม1'!$B44="","",'01.ข้อมูลเบื้องต้น'!$B$16))</f>
        <v/>
      </c>
      <c r="AV44" s="291" t="str">
        <f>IF('01.ข้อมูลเบื้องต้น'!$C$16="","",IF('02.คีย์เทอม1'!$B44="","",'01.ข้อมูลเบื้องต้น'!$C$16))</f>
        <v/>
      </c>
      <c r="AW44" s="292" t="str">
        <f>IF('01.ข้อมูลเบื้องต้น'!$D$16="","",IF('02.คีย์เทอม1'!$B44="","",'01.ข้อมูลเบื้องต้น'!$D$16))</f>
        <v/>
      </c>
      <c r="AX44" s="286"/>
      <c r="AY44" s="160"/>
      <c r="AZ44" s="292" t="str">
        <f>IF('01.ข้อมูลเบื้องต้น'!$B$17="","",IF('02.คีย์เทอม1'!$B44="","",'01.ข้อมูลเบื้องต้น'!$B$17))</f>
        <v/>
      </c>
      <c r="BA44" s="291" t="str">
        <f>IF('01.ข้อมูลเบื้องต้น'!$C$17="","",IF('02.คีย์เทอม1'!$B44="","",'01.ข้อมูลเบื้องต้น'!$C$17))</f>
        <v/>
      </c>
      <c r="BB44" s="292" t="str">
        <f>IF('01.ข้อมูลเบื้องต้น'!$D$17="","",IF('02.คีย์เทอม1'!$B44="","",'01.ข้อมูลเบื้องต้น'!$D$17))</f>
        <v/>
      </c>
      <c r="BC44" s="286"/>
      <c r="BD44" s="160"/>
      <c r="BE44" s="292" t="str">
        <f>IF('01.ข้อมูลเบื้องต้น'!$B$19="","",IF('02.คีย์เทอม1'!$B44="","",'01.ข้อมูลเบื้องต้น'!$B$19))</f>
        <v/>
      </c>
      <c r="BF44" s="291" t="str">
        <f>IF('01.ข้อมูลเบื้องต้น'!$C$19="","",IF('02.คีย์เทอม1'!$B44="","",'01.ข้อมูลเบื้องต้น'!$C$19))</f>
        <v/>
      </c>
      <c r="BG44" s="292" t="str">
        <f>IF('01.ข้อมูลเบื้องต้น'!$D$19="","",IF('02.คีย์เทอม1'!$B44="","",'01.ข้อมูลเบื้องต้น'!$D$19))</f>
        <v/>
      </c>
      <c r="BH44" s="286"/>
      <c r="BI44" s="160"/>
      <c r="BJ44" s="292" t="str">
        <f>IF('01.ข้อมูลเบื้องต้น'!$B$20="","",IF('02.คีย์เทอม1'!$B44="","",'01.ข้อมูลเบื้องต้น'!$B$20))</f>
        <v/>
      </c>
      <c r="BK44" s="291" t="str">
        <f>IF('01.ข้อมูลเบื้องต้น'!$C$20="","",IF('02.คีย์เทอม1'!$B44="","",'01.ข้อมูลเบื้องต้น'!$C$20))</f>
        <v/>
      </c>
      <c r="BL44" s="292" t="str">
        <f>IF('01.ข้อมูลเบื้องต้น'!$D$20="","",IF('02.คีย์เทอม1'!$B44="","",'01.ข้อมูลเบื้องต้น'!$D$20))</f>
        <v/>
      </c>
      <c r="BM44" s="287"/>
      <c r="BN44" s="159"/>
      <c r="BO44" s="292" t="str">
        <f>IF('01.ข้อมูลเบื้องต้น'!$B$21="","",IF('02.คีย์เทอม1'!$B44="","",'01.ข้อมูลเบื้องต้น'!$B$21))</f>
        <v/>
      </c>
      <c r="BP44" s="291" t="str">
        <f>IF('01.ข้อมูลเบื้องต้น'!$C$21="","",IF('02.คีย์เทอม1'!$B44="","",'01.ข้อมูลเบื้องต้น'!$C$21))</f>
        <v/>
      </c>
      <c r="BQ44" s="292" t="str">
        <f>IF('01.ข้อมูลเบื้องต้น'!$D$21="","",IF('02.คีย์เทอม1'!$B44="","",'01.ข้อมูลเบื้องต้น'!$D$21))</f>
        <v/>
      </c>
      <c r="BR44" s="286"/>
      <c r="BS44" s="160"/>
      <c r="BT44" s="292" t="str">
        <f>IF('01.ข้อมูลเบื้องต้น'!$B$22="","",IF('02.คีย์เทอม1'!$B44="","",'01.ข้อมูลเบื้องต้น'!$B$22))</f>
        <v/>
      </c>
      <c r="BU44" s="291" t="str">
        <f>IF('01.ข้อมูลเบื้องต้น'!$C$22="","",IF('02.คีย์เทอม1'!$B44="","",'01.ข้อมูลเบื้องต้น'!$C$22))</f>
        <v/>
      </c>
      <c r="BV44" s="292" t="str">
        <f>IF('01.ข้อมูลเบื้องต้น'!$D$22="","",IF('02.คีย์เทอม1'!$B44="","",'01.ข้อมูลเบื้องต้น'!$D$22))</f>
        <v/>
      </c>
      <c r="BW44" s="286"/>
      <c r="BX44" s="160"/>
      <c r="BY44" s="292" t="str">
        <f>IF('01.ข้อมูลเบื้องต้น'!$B$23="","",IF('02.คีย์เทอม1'!$B44="","",'01.ข้อมูลเบื้องต้น'!$B$23))</f>
        <v/>
      </c>
      <c r="BZ44" s="291" t="str">
        <f>IF('01.ข้อมูลเบื้องต้น'!$C$23="","",IF('02.คีย์เทอม1'!$B44="","",'01.ข้อมูลเบื้องต้น'!$C$23))</f>
        <v/>
      </c>
      <c r="CA44" s="292" t="str">
        <f>IF('01.ข้อมูลเบื้องต้น'!$D$23="","",IF('02.คีย์เทอม1'!$B44="","",'01.ข้อมูลเบื้องต้น'!$D$23))</f>
        <v/>
      </c>
      <c r="CB44" s="286"/>
      <c r="CC44" s="160"/>
      <c r="CD44" s="292" t="str">
        <f>IF('01.ข้อมูลเบื้องต้น'!$B$24="","",IF('02.คีย์เทอม1'!$B44="","",'01.ข้อมูลเบื้องต้น'!$B$24))</f>
        <v/>
      </c>
      <c r="CE44" s="291" t="str">
        <f>IF('01.ข้อมูลเบื้องต้น'!$C$24="","",IF('02.คีย์เทอม1'!$B44="","",'01.ข้อมูลเบื้องต้น'!$C$24))</f>
        <v/>
      </c>
      <c r="CF44" s="292" t="str">
        <f>IF('01.ข้อมูลเบื้องต้น'!$D$24="","",IF('02.คีย์เทอม1'!$B44="","",'01.ข้อมูลเบื้องต้น'!$D$24))</f>
        <v/>
      </c>
      <c r="CG44" s="286"/>
      <c r="CH44" s="160"/>
      <c r="CI44" s="292" t="str">
        <f>IF('01.ข้อมูลเบื้องต้น'!$B$25="","",IF('02.คีย์เทอม1'!$B44="","",'01.ข้อมูลเบื้องต้น'!$B$25))</f>
        <v/>
      </c>
      <c r="CJ44" s="291" t="str">
        <f>IF('01.ข้อมูลเบื้องต้น'!$C$25="","",IF('02.คีย์เทอม1'!$B44="","",'01.ข้อมูลเบื้องต้น'!$C$25))</f>
        <v/>
      </c>
      <c r="CK44" s="292" t="str">
        <f>IF('01.ข้อมูลเบื้องต้น'!$D$25="","",IF('02.คีย์เทอม1'!$B44="","",'01.ข้อมูลเบื้องต้น'!$D$25))</f>
        <v/>
      </c>
      <c r="CL44" s="286"/>
      <c r="CM44" s="160"/>
      <c r="CN44" s="292" t="str">
        <f>IF('01.ข้อมูลเบื้องต้น'!$B$26="","",IF('02.คีย์เทอม1'!$B44="","",'01.ข้อมูลเบื้องต้น'!$B$26))</f>
        <v/>
      </c>
      <c r="CO44" s="291" t="str">
        <f>IF('01.ข้อมูลเบื้องต้น'!$C$26="","",IF('02.คีย์เทอม1'!$B44="","",'01.ข้อมูลเบื้องต้น'!$C$26))</f>
        <v/>
      </c>
      <c r="CP44" s="292" t="str">
        <f>IF('01.ข้อมูลเบื้องต้น'!$D$26="","",IF('02.คีย์เทอม1'!$B44="","",'01.ข้อมูลเบื้องต้น'!$D$26))</f>
        <v/>
      </c>
      <c r="CQ44" s="286"/>
      <c r="CR44" s="160"/>
      <c r="CS44" s="292" t="str">
        <f>IF('01.ข้อมูลเบื้องต้น'!$B$27="","",IF('02.คีย์เทอม1'!$B44="","",'01.ข้อมูลเบื้องต้น'!$B$27))</f>
        <v/>
      </c>
      <c r="CT44" s="291" t="str">
        <f>IF('01.ข้อมูลเบื้องต้น'!$C$27="","",IF('02.คีย์เทอม1'!$B44="","",'01.ข้อมูลเบื้องต้น'!$C$27))</f>
        <v/>
      </c>
      <c r="CU44" s="292" t="str">
        <f>IF('01.ข้อมูลเบื้องต้น'!$D$27="","",IF('02.คีย์เทอม1'!$B44="","",'01.ข้อมูลเบื้องต้น'!$D$27))</f>
        <v/>
      </c>
      <c r="CV44" s="286"/>
      <c r="CW44" s="160"/>
      <c r="CX44" s="292" t="str">
        <f>IF('01.ข้อมูลเบื้องต้น'!$B$28="","",IF('02.คีย์เทอม1'!$B44="","",'01.ข้อมูลเบื้องต้น'!$B$28))</f>
        <v/>
      </c>
      <c r="CY44" s="291" t="str">
        <f>IF('01.ข้อมูลเบื้องต้น'!$C$28="","",IF('02.คีย์เทอม1'!$B44="","",'01.ข้อมูลเบื้องต้น'!$C$28))</f>
        <v/>
      </c>
      <c r="CZ44" s="292" t="str">
        <f>IF('01.ข้อมูลเบื้องต้น'!$D$28="","",IF('02.คีย์เทอม1'!$B44="","",'01.ข้อมูลเบื้องต้น'!$D$28))</f>
        <v/>
      </c>
      <c r="DA44" s="286"/>
      <c r="DB44" s="160"/>
      <c r="DC44" s="288" t="str">
        <f t="shared" si="3"/>
        <v/>
      </c>
      <c r="DD44" s="152" t="str">
        <f t="shared" si="4"/>
        <v/>
      </c>
      <c r="DE44" s="293" t="str">
        <f>IF('2.ชื่อนักเรียน'!R46="มส","มส",IF('2.ชื่อนักเรียน'!R46="ย้าย","ย้าย",IF('2.ชื่อนักเรียน'!R46="ร","ร",IF(DD44="","",RANK(DD44,$DD$9:$DD$58,0)))))</f>
        <v/>
      </c>
      <c r="DF44" s="293" t="str">
        <f t="shared" si="5"/>
        <v/>
      </c>
      <c r="DH44" s="324" t="str">
        <f>IF('2.ชื่อนักเรียน'!$R46=",มส","มส",IF($DC44="","",IF(DH$5="","",IF(DH$5="SBMLD",SUM($BH44,$BM44,$BR44,$BW44,$CB44,$CG44,$CL44,$CQ44,$CV44,$DA44),$BH44))))</f>
        <v/>
      </c>
      <c r="DI44" s="301" t="str">
        <f>IF('2.ชื่อนักเรียน'!$R46=",มส","มส",IF($DH44="","",IF(DH$5="","",IF(DH$5="SBMLD",SUM($BI44,$BN44,$BS44,$BX44,$CC44,$CH44,$CM44,$CR44,$CW44,$DB44),$BI44))))</f>
        <v/>
      </c>
      <c r="DJ44" s="301" t="str">
        <f t="shared" si="6"/>
        <v/>
      </c>
      <c r="DK44" s="325" t="str">
        <f>IF('2.ชื่อนักเรียน'!$R46=",มส","มส",IF($DC44="","",IF(DK$5="","",IF(DK$5="SBMLD",SUM($BM44,$BR44,$BW44,$CB44,$CG44,$CL44,$CQ44,$CV44,$DA44),$BM44))))</f>
        <v/>
      </c>
      <c r="DL44" s="301" t="str">
        <f>IF('2.ชื่อนักเรียน'!$R46=",มส","มส",IF($DK44="","",IF(DK$5="","",IF(DK$5="SBMLD",SUM($BN44,$BS44,$BX44,$CC44,$CH44,$CM44,$CR44,$CW44,$DB44),$BN44))))</f>
        <v/>
      </c>
      <c r="DM44" s="301" t="str">
        <f t="shared" si="7"/>
        <v/>
      </c>
      <c r="DN44" s="325" t="str">
        <f>IF('2.ชื่อนักเรียน'!$R46=",มส","มส",IF($DC44="","",IF(DN$5="","",IF(DN$5="SBMLD",SUM($BR44,$BW44,$CB44,$CG44,$CL44,$CQ44,$CV44,$DA44),$BR44))))</f>
        <v/>
      </c>
      <c r="DO44" s="301" t="str">
        <f>IF('2.ชื่อนักเรียน'!$R46=",มส","มส",IF($DN44="","",IF(DN$5="","",IF(DN$5="SBMLD",SUM($BS44,$BX44,$CC44,$CH44,$CM44,$CR44,$CW44,$DB44),$BS44))))</f>
        <v/>
      </c>
      <c r="DP44" s="301" t="str">
        <f t="shared" si="8"/>
        <v/>
      </c>
      <c r="DQ44" s="325" t="str">
        <f>IF('2.ชื่อนักเรียน'!$R46=",มส","มส",IF($DC44="","",IF(DQ$5="","",IF(DQ$5="SBMLD",SUM($BW44,$CB44,$CG44,$CL44,$CQ44,$CV44,$DA44),$BW44))))</f>
        <v/>
      </c>
      <c r="DR44" s="301" t="str">
        <f>IF('2.ชื่อนักเรียน'!$R46=",มส","มส",IF($DQ44="","",IF(DQ$5="","",IF(DQ$5="SBMLD",SUM($BX44,$CC44,$CH44,$CM44,$CR44,$CW44,$DB44),$BX44))))</f>
        <v/>
      </c>
      <c r="DS44" s="301" t="str">
        <f t="shared" si="9"/>
        <v/>
      </c>
      <c r="DT44" s="301" t="str">
        <f>IF('2.ชื่อนักเรียน'!$R46=",มส","มส",IF($DC44="","",IF(DT$5="","",IF(DT$5="SBMLD",SUM($CB44,$CG44,$CL44,$CQ44,$CV44,$DA44),$CB44))))</f>
        <v/>
      </c>
      <c r="DU44" s="301" t="str">
        <f>IF('2.ชื่อนักเรียน'!$R46=",มส","มส",IF($DT44="","",IF(DT$5="","",IF(DT$5="SBMLD",SUM($CC44,$CH44,$CM44,$CR44,$CW44,$DB44),$CC44))))</f>
        <v/>
      </c>
      <c r="DV44" s="301" t="str">
        <f t="shared" si="10"/>
        <v/>
      </c>
      <c r="DW44" s="325" t="str">
        <f>IF('2.ชื่อนักเรียน'!$R46=",มส","มส",IF($DC44="","",IF(DW$5="","",IF(DW$5="SBMLD",SUM($CG44,$CL44,$CQ44,$CV44,$DA44),$CG44))))</f>
        <v/>
      </c>
      <c r="DX44" s="325" t="str">
        <f>IF('2.ชื่อนักเรียน'!$R46=",มส","มส",IF($DW44="","",IF(DW$5="","",IF(DW$5="SBMLD",SUM($CH44,$CM44,$CR44,$CW44,$DB44),$CH44))))</f>
        <v/>
      </c>
      <c r="DY44" s="301" t="str">
        <f t="shared" si="11"/>
        <v/>
      </c>
    </row>
    <row r="45" spans="1:129" s="102" customFormat="1" ht="17.25" customHeight="1" x14ac:dyDescent="0.25">
      <c r="A45" s="278">
        <v>37</v>
      </c>
      <c r="B45" s="278" t="str">
        <f>IF('2.ชื่อนักเรียน'!E47="","",CONCATENATE('2.ชื่อนักเรียน'!E47,'2.ชื่อนักเรียน'!F47,'2.ชื่อนักเรียน'!G47,'2.ชื่อนักเรียน'!H47,'2.ชื่อนักเรียน'!I47,'2.ชื่อนักเรียน'!J47,'2.ชื่อนักเรียน'!K47,'2.ชื่อนักเรียน'!L47,'2.ชื่อนักเรียน'!M47,'2.ชื่อนักเรียน'!N47,'2.ชื่อนักเรียน'!O47,'2.ชื่อนักเรียน'!P47,'2.ชื่อนักเรียน'!Q47))</f>
        <v/>
      </c>
      <c r="C45" s="463" t="str">
        <f>IF('2.ชื่อนักเรียน'!B47="","",'2.ชื่อนักเรียน'!B47)</f>
        <v/>
      </c>
      <c r="D45" s="291" t="str">
        <f>IF('2.ชื่อนักเรียน'!C47="","",CONCATENATE(TRIM('2.ชื่อนักเรียน'!C47),"  ",'2.ชื่อนักเรียน'!D47))</f>
        <v/>
      </c>
      <c r="E45" s="292" t="str">
        <f>IF(B45="","",IF('01.ข้อมูลเบื้องต้น'!$J$2="","",'01.ข้อมูลเบื้องต้น'!$J$2))</f>
        <v/>
      </c>
      <c r="F45" s="291" t="str">
        <f>IF(B45="","",IF('01.ข้อมูลเบื้องต้น'!$K$4="","",'01.ข้อมูลเบื้องต้น'!$K$4))</f>
        <v/>
      </c>
      <c r="G45" s="292" t="str">
        <f>IF('01.ข้อมูลเบื้องต้น'!$B$8="","",IF('02.คีย์เทอม1'!$B45="","",'01.ข้อมูลเบื้องต้น'!$B$8))</f>
        <v/>
      </c>
      <c r="H45" s="291" t="str">
        <f>IF('01.ข้อมูลเบื้องต้น'!$C$8="","",IF('02.คีย์เทอม1'!$B45="","",'01.ข้อมูลเบื้องต้น'!$C$8))</f>
        <v/>
      </c>
      <c r="I45" s="292" t="str">
        <f>IF('01.ข้อมูลเบื้องต้น'!$D$8="","",IF('02.คีย์เทอม1'!$B45="","",'01.ข้อมูลเบื้องต้น'!$D$8))</f>
        <v/>
      </c>
      <c r="J45" s="286"/>
      <c r="K45" s="160"/>
      <c r="L45" s="292" t="str">
        <f>IF('01.ข้อมูลเบื้องต้น'!$B$9="","",IF('02.คีย์เทอม1'!$B45="","",'01.ข้อมูลเบื้องต้น'!$B$9))</f>
        <v/>
      </c>
      <c r="M45" s="291" t="str">
        <f>IF('01.ข้อมูลเบื้องต้น'!$C$9="","",IF('02.คีย์เทอม1'!$B45="","",'01.ข้อมูลเบื้องต้น'!$C$9))</f>
        <v/>
      </c>
      <c r="N45" s="292" t="str">
        <f>IF('01.ข้อมูลเบื้องต้น'!$D$9="","",IF('02.คีย์เทอม1'!$B45="","",'01.ข้อมูลเบื้องต้น'!$D$9))</f>
        <v/>
      </c>
      <c r="O45" s="287"/>
      <c r="P45" s="159"/>
      <c r="Q45" s="292" t="str">
        <f>IF('01.ข้อมูลเบื้องต้น'!$B$10="","",IF('02.คีย์เทอม1'!$B45="","",'01.ข้อมูลเบื้องต้น'!$B$10))</f>
        <v/>
      </c>
      <c r="R45" s="291" t="str">
        <f>IF('01.ข้อมูลเบื้องต้น'!$C$10="","",IF('02.คีย์เทอม1'!$B45="","",'01.ข้อมูลเบื้องต้น'!$C$10))</f>
        <v/>
      </c>
      <c r="S45" s="292" t="str">
        <f>IF('01.ข้อมูลเบื้องต้น'!$D$10="","",IF('02.คีย์เทอม1'!$B45="","",'01.ข้อมูลเบื้องต้น'!$D$10))</f>
        <v/>
      </c>
      <c r="T45" s="287"/>
      <c r="U45" s="159"/>
      <c r="V45" s="292" t="str">
        <f>IF('01.ข้อมูลเบื้องต้น'!$B$11="","",IF('02.คีย์เทอม1'!$B45="","",'01.ข้อมูลเบื้องต้น'!$B$11))</f>
        <v/>
      </c>
      <c r="W45" s="291" t="str">
        <f>IF('01.ข้อมูลเบื้องต้น'!$C$11="","",IF('02.คีย์เทอม1'!$B45="","",'01.ข้อมูลเบื้องต้น'!$C$11))</f>
        <v/>
      </c>
      <c r="X45" s="292" t="str">
        <f>IF('01.ข้อมูลเบื้องต้น'!$D$11="","",IF('02.คีย์เทอม1'!$B45="","",'01.ข้อมูลเบื้องต้น'!$D$11))</f>
        <v/>
      </c>
      <c r="Y45" s="286"/>
      <c r="Z45" s="160"/>
      <c r="AA45" s="292" t="str">
        <f>IF('01.ข้อมูลเบื้องต้น'!$B$12="","",IF('02.คีย์เทอม1'!$B45="","",'01.ข้อมูลเบื้องต้น'!$B$12))</f>
        <v/>
      </c>
      <c r="AB45" s="291" t="str">
        <f>IF('01.ข้อมูลเบื้องต้น'!$C$12="","",IF('02.คีย์เทอม1'!$B45="","",'01.ข้อมูลเบื้องต้น'!$C$12))</f>
        <v/>
      </c>
      <c r="AC45" s="292" t="str">
        <f>IF('01.ข้อมูลเบื้องต้น'!$D$12="","",IF('02.คีย์เทอม1'!$B45="","",'01.ข้อมูลเบื้องต้น'!$D$12))</f>
        <v/>
      </c>
      <c r="AD45" s="287"/>
      <c r="AE45" s="159"/>
      <c r="AF45" s="292" t="str">
        <f>IF('01.ข้อมูลเบื้องต้น'!$B$13="","",IF('02.คีย์เทอม1'!$B45="","",'01.ข้อมูลเบื้องต้น'!$B$13))</f>
        <v/>
      </c>
      <c r="AG45" s="291" t="str">
        <f>IF('01.ข้อมูลเบื้องต้น'!$C$13="","",IF('02.คีย์เทอม1'!$B45="","",'01.ข้อมูลเบื้องต้น'!$C$13))</f>
        <v/>
      </c>
      <c r="AH45" s="292" t="str">
        <f>IF('01.ข้อมูลเบื้องต้น'!$D$13="","",IF('02.คีย์เทอม1'!$B45="","",'01.ข้อมูลเบื้องต้น'!$D$13))</f>
        <v/>
      </c>
      <c r="AI45" s="287"/>
      <c r="AJ45" s="159"/>
      <c r="AK45" s="292" t="str">
        <f>IF('01.ข้อมูลเบื้องต้น'!$B$14="","",IF('02.คีย์เทอม1'!$B45="","",'01.ข้อมูลเบื้องต้น'!$B$14))</f>
        <v/>
      </c>
      <c r="AL45" s="291" t="str">
        <f>IF('01.ข้อมูลเบื้องต้น'!$C$14="","",IF('02.คีย์เทอม1'!$B45="","",'01.ข้อมูลเบื้องต้น'!$C$14))</f>
        <v/>
      </c>
      <c r="AM45" s="292" t="str">
        <f>IF('01.ข้อมูลเบื้องต้น'!$D$14="","",IF('02.คีย์เทอม1'!$B45="","",'01.ข้อมูลเบื้องต้น'!$D$14))</f>
        <v/>
      </c>
      <c r="AN45" s="287"/>
      <c r="AO45" s="159"/>
      <c r="AP45" s="292" t="str">
        <f>IF('01.ข้อมูลเบื้องต้น'!$B$15="","",IF('02.คีย์เทอม1'!$B45="","",'01.ข้อมูลเบื้องต้น'!$B$15))</f>
        <v/>
      </c>
      <c r="AQ45" s="291" t="str">
        <f>IF('01.ข้อมูลเบื้องต้น'!$C$15="","",IF('02.คีย์เทอม1'!$B45="","",'01.ข้อมูลเบื้องต้น'!$C$15))</f>
        <v/>
      </c>
      <c r="AR45" s="292" t="str">
        <f>IF('01.ข้อมูลเบื้องต้น'!$D$15="","",IF('02.คีย์เทอม1'!$B45="","",'01.ข้อมูลเบื้องต้น'!$D$15))</f>
        <v/>
      </c>
      <c r="AS45" s="287"/>
      <c r="AT45" s="159"/>
      <c r="AU45" s="292" t="str">
        <f>IF('01.ข้อมูลเบื้องต้น'!$B$16="","",IF('02.คีย์เทอม1'!$B45="","",'01.ข้อมูลเบื้องต้น'!$B$16))</f>
        <v/>
      </c>
      <c r="AV45" s="291" t="str">
        <f>IF('01.ข้อมูลเบื้องต้น'!$C$16="","",IF('02.คีย์เทอม1'!$B45="","",'01.ข้อมูลเบื้องต้น'!$C$16))</f>
        <v/>
      </c>
      <c r="AW45" s="292" t="str">
        <f>IF('01.ข้อมูลเบื้องต้น'!$D$16="","",IF('02.คีย์เทอม1'!$B45="","",'01.ข้อมูลเบื้องต้น'!$D$16))</f>
        <v/>
      </c>
      <c r="AX45" s="286"/>
      <c r="AY45" s="160"/>
      <c r="AZ45" s="292" t="str">
        <f>IF('01.ข้อมูลเบื้องต้น'!$B$17="","",IF('02.คีย์เทอม1'!$B45="","",'01.ข้อมูลเบื้องต้น'!$B$17))</f>
        <v/>
      </c>
      <c r="BA45" s="291" t="str">
        <f>IF('01.ข้อมูลเบื้องต้น'!$C$17="","",IF('02.คีย์เทอม1'!$B45="","",'01.ข้อมูลเบื้องต้น'!$C$17))</f>
        <v/>
      </c>
      <c r="BB45" s="292" t="str">
        <f>IF('01.ข้อมูลเบื้องต้น'!$D$17="","",IF('02.คีย์เทอม1'!$B45="","",'01.ข้อมูลเบื้องต้น'!$D$17))</f>
        <v/>
      </c>
      <c r="BC45" s="286"/>
      <c r="BD45" s="160"/>
      <c r="BE45" s="292" t="str">
        <f>IF('01.ข้อมูลเบื้องต้น'!$B$19="","",IF('02.คีย์เทอม1'!$B45="","",'01.ข้อมูลเบื้องต้น'!$B$19))</f>
        <v/>
      </c>
      <c r="BF45" s="291" t="str">
        <f>IF('01.ข้อมูลเบื้องต้น'!$C$19="","",IF('02.คีย์เทอม1'!$B45="","",'01.ข้อมูลเบื้องต้น'!$C$19))</f>
        <v/>
      </c>
      <c r="BG45" s="292" t="str">
        <f>IF('01.ข้อมูลเบื้องต้น'!$D$19="","",IF('02.คีย์เทอม1'!$B45="","",'01.ข้อมูลเบื้องต้น'!$D$19))</f>
        <v/>
      </c>
      <c r="BH45" s="286"/>
      <c r="BI45" s="160"/>
      <c r="BJ45" s="292" t="str">
        <f>IF('01.ข้อมูลเบื้องต้น'!$B$20="","",IF('02.คีย์เทอม1'!$B45="","",'01.ข้อมูลเบื้องต้น'!$B$20))</f>
        <v/>
      </c>
      <c r="BK45" s="291" t="str">
        <f>IF('01.ข้อมูลเบื้องต้น'!$C$20="","",IF('02.คีย์เทอม1'!$B45="","",'01.ข้อมูลเบื้องต้น'!$C$20))</f>
        <v/>
      </c>
      <c r="BL45" s="292" t="str">
        <f>IF('01.ข้อมูลเบื้องต้น'!$D$20="","",IF('02.คีย์เทอม1'!$B45="","",'01.ข้อมูลเบื้องต้น'!$D$20))</f>
        <v/>
      </c>
      <c r="BM45" s="286"/>
      <c r="BN45" s="159"/>
      <c r="BO45" s="292" t="str">
        <f>IF('01.ข้อมูลเบื้องต้น'!$B$21="","",IF('02.คีย์เทอม1'!$B45="","",'01.ข้อมูลเบื้องต้น'!$B$21))</f>
        <v/>
      </c>
      <c r="BP45" s="291" t="str">
        <f>IF('01.ข้อมูลเบื้องต้น'!$C$21="","",IF('02.คีย์เทอม1'!$B45="","",'01.ข้อมูลเบื้องต้น'!$C$21))</f>
        <v/>
      </c>
      <c r="BQ45" s="292" t="str">
        <f>IF('01.ข้อมูลเบื้องต้น'!$D$21="","",IF('02.คีย์เทอม1'!$B45="","",'01.ข้อมูลเบื้องต้น'!$D$21))</f>
        <v/>
      </c>
      <c r="BR45" s="286"/>
      <c r="BS45" s="160"/>
      <c r="BT45" s="292" t="str">
        <f>IF('01.ข้อมูลเบื้องต้น'!$B$22="","",IF('02.คีย์เทอม1'!$B45="","",'01.ข้อมูลเบื้องต้น'!$B$22))</f>
        <v/>
      </c>
      <c r="BU45" s="291" t="str">
        <f>IF('01.ข้อมูลเบื้องต้น'!$C$22="","",IF('02.คีย์เทอม1'!$B45="","",'01.ข้อมูลเบื้องต้น'!$C$22))</f>
        <v/>
      </c>
      <c r="BV45" s="292" t="str">
        <f>IF('01.ข้อมูลเบื้องต้น'!$D$22="","",IF('02.คีย์เทอม1'!$B45="","",'01.ข้อมูลเบื้องต้น'!$D$22))</f>
        <v/>
      </c>
      <c r="BW45" s="286"/>
      <c r="BX45" s="160"/>
      <c r="BY45" s="292" t="str">
        <f>IF('01.ข้อมูลเบื้องต้น'!$B$23="","",IF('02.คีย์เทอม1'!$B45="","",'01.ข้อมูลเบื้องต้น'!$B$23))</f>
        <v/>
      </c>
      <c r="BZ45" s="291" t="str">
        <f>IF('01.ข้อมูลเบื้องต้น'!$C$23="","",IF('02.คีย์เทอม1'!$B45="","",'01.ข้อมูลเบื้องต้น'!$C$23))</f>
        <v/>
      </c>
      <c r="CA45" s="292" t="str">
        <f>IF('01.ข้อมูลเบื้องต้น'!$D$23="","",IF('02.คีย์เทอม1'!$B45="","",'01.ข้อมูลเบื้องต้น'!$D$23))</f>
        <v/>
      </c>
      <c r="CB45" s="286"/>
      <c r="CC45" s="160"/>
      <c r="CD45" s="292" t="str">
        <f>IF('01.ข้อมูลเบื้องต้น'!$B$24="","",IF('02.คีย์เทอม1'!$B45="","",'01.ข้อมูลเบื้องต้น'!$B$24))</f>
        <v/>
      </c>
      <c r="CE45" s="291" t="str">
        <f>IF('01.ข้อมูลเบื้องต้น'!$C$24="","",IF('02.คีย์เทอม1'!$B45="","",'01.ข้อมูลเบื้องต้น'!$C$24))</f>
        <v/>
      </c>
      <c r="CF45" s="292" t="str">
        <f>IF('01.ข้อมูลเบื้องต้น'!$D$24="","",IF('02.คีย์เทอม1'!$B45="","",'01.ข้อมูลเบื้องต้น'!$D$24))</f>
        <v/>
      </c>
      <c r="CG45" s="286"/>
      <c r="CH45" s="160"/>
      <c r="CI45" s="292" t="str">
        <f>IF('01.ข้อมูลเบื้องต้น'!$B$25="","",IF('02.คีย์เทอม1'!$B45="","",'01.ข้อมูลเบื้องต้น'!$B$25))</f>
        <v/>
      </c>
      <c r="CJ45" s="291" t="str">
        <f>IF('01.ข้อมูลเบื้องต้น'!$C$25="","",IF('02.คีย์เทอม1'!$B45="","",'01.ข้อมูลเบื้องต้น'!$C$25))</f>
        <v/>
      </c>
      <c r="CK45" s="292" t="str">
        <f>IF('01.ข้อมูลเบื้องต้น'!$D$25="","",IF('02.คีย์เทอม1'!$B45="","",'01.ข้อมูลเบื้องต้น'!$D$25))</f>
        <v/>
      </c>
      <c r="CL45" s="286"/>
      <c r="CM45" s="160"/>
      <c r="CN45" s="292" t="str">
        <f>IF('01.ข้อมูลเบื้องต้น'!$B$26="","",IF('02.คีย์เทอม1'!$B45="","",'01.ข้อมูลเบื้องต้น'!$B$26))</f>
        <v/>
      </c>
      <c r="CO45" s="291" t="str">
        <f>IF('01.ข้อมูลเบื้องต้น'!$C$26="","",IF('02.คีย์เทอม1'!$B45="","",'01.ข้อมูลเบื้องต้น'!$C$26))</f>
        <v/>
      </c>
      <c r="CP45" s="292" t="str">
        <f>IF('01.ข้อมูลเบื้องต้น'!$D$26="","",IF('02.คีย์เทอม1'!$B45="","",'01.ข้อมูลเบื้องต้น'!$D$26))</f>
        <v/>
      </c>
      <c r="CQ45" s="286"/>
      <c r="CR45" s="160"/>
      <c r="CS45" s="292" t="str">
        <f>IF('01.ข้อมูลเบื้องต้น'!$B$27="","",IF('02.คีย์เทอม1'!$B45="","",'01.ข้อมูลเบื้องต้น'!$B$27))</f>
        <v/>
      </c>
      <c r="CT45" s="291" t="str">
        <f>IF('01.ข้อมูลเบื้องต้น'!$C$27="","",IF('02.คีย์เทอม1'!$B45="","",'01.ข้อมูลเบื้องต้น'!$C$27))</f>
        <v/>
      </c>
      <c r="CU45" s="292" t="str">
        <f>IF('01.ข้อมูลเบื้องต้น'!$D$27="","",IF('02.คีย์เทอม1'!$B45="","",'01.ข้อมูลเบื้องต้น'!$D$27))</f>
        <v/>
      </c>
      <c r="CV45" s="286"/>
      <c r="CW45" s="160"/>
      <c r="CX45" s="292" t="str">
        <f>IF('01.ข้อมูลเบื้องต้น'!$B$28="","",IF('02.คีย์เทอม1'!$B45="","",'01.ข้อมูลเบื้องต้น'!$B$28))</f>
        <v/>
      </c>
      <c r="CY45" s="291" t="str">
        <f>IF('01.ข้อมูลเบื้องต้น'!$C$28="","",IF('02.คีย์เทอม1'!$B45="","",'01.ข้อมูลเบื้องต้น'!$C$28))</f>
        <v/>
      </c>
      <c r="CZ45" s="292" t="str">
        <f>IF('01.ข้อมูลเบื้องต้น'!$D$28="","",IF('02.คีย์เทอม1'!$B45="","",'01.ข้อมูลเบื้องต้น'!$D$28))</f>
        <v/>
      </c>
      <c r="DA45" s="286"/>
      <c r="DB45" s="160"/>
      <c r="DC45" s="288" t="str">
        <f t="shared" si="3"/>
        <v/>
      </c>
      <c r="DD45" s="152" t="str">
        <f t="shared" si="4"/>
        <v/>
      </c>
      <c r="DE45" s="293" t="str">
        <f>IF('2.ชื่อนักเรียน'!R47="มส","มส",IF('2.ชื่อนักเรียน'!R47="ย้าย","ย้าย",IF('2.ชื่อนักเรียน'!R47="ร","ร",IF(DD45="","",RANK(DD45,$DD$9:$DD$58,0)))))</f>
        <v/>
      </c>
      <c r="DF45" s="293" t="str">
        <f t="shared" si="5"/>
        <v/>
      </c>
      <c r="DH45" s="320" t="str">
        <f>IF('2.ชื่อนักเรียน'!$R47=",มส","มส",IF($DC45="","",IF(DH$5="","",IF(DH$5="SBMLD",SUM($BH45,$BM45,$BR45,$BW45,$CB45,$CG45,$CL45,$CQ45,$CV45,$DA45),$BH45))))</f>
        <v/>
      </c>
      <c r="DI45" s="299" t="str">
        <f>IF('2.ชื่อนักเรียน'!$R47=",มส","มส",IF($DH45="","",IF(DH$5="","",IF(DH$5="SBMLD",SUM($BI45,$BN45,$BS45,$BX45,$CC45,$CH45,$CM45,$CR45,$CW45,$DB45),$BI45))))</f>
        <v/>
      </c>
      <c r="DJ45" s="299" t="str">
        <f t="shared" si="6"/>
        <v/>
      </c>
      <c r="DK45" s="321" t="str">
        <f>IF('2.ชื่อนักเรียน'!$R47=",มส","มส",IF($DC45="","",IF(DK$5="","",IF(DK$5="SBMLD",SUM($BM45,$BR45,$BW45,$CB45,$CG45,$CL45,$CQ45,$CV45,$DA45),$BM45))))</f>
        <v/>
      </c>
      <c r="DL45" s="299" t="str">
        <f>IF('2.ชื่อนักเรียน'!$R47=",มส","มส",IF($DK45="","",IF(DK$5="","",IF(DK$5="SBMLD",SUM($BN45,$BS45,$BX45,$CC45,$CH45,$CM45,$CR45,$CW45,$DB45),$BN45))))</f>
        <v/>
      </c>
      <c r="DM45" s="299" t="str">
        <f t="shared" si="7"/>
        <v/>
      </c>
      <c r="DN45" s="321" t="str">
        <f>IF('2.ชื่อนักเรียน'!$R47=",มส","มส",IF($DC45="","",IF(DN$5="","",IF(DN$5="SBMLD",SUM($BR45,$BW45,$CB45,$CG45,$CL45,$CQ45,$CV45,$DA45),$BR45))))</f>
        <v/>
      </c>
      <c r="DO45" s="299" t="str">
        <f>IF('2.ชื่อนักเรียน'!$R47=",มส","มส",IF($DN45="","",IF(DN$5="","",IF(DN$5="SBMLD",SUM($BS45,$BX45,$CC45,$CH45,$CM45,$CR45,$CW45,$DB45),$BS45))))</f>
        <v/>
      </c>
      <c r="DP45" s="299" t="str">
        <f t="shared" si="8"/>
        <v/>
      </c>
      <c r="DQ45" s="321" t="str">
        <f>IF('2.ชื่อนักเรียน'!$R47=",มส","มส",IF($DC45="","",IF(DQ$5="","",IF(DQ$5="SBMLD",SUM($BW45,$CB45,$CG45,$CL45,$CQ45,$CV45,$DA45),$BW45))))</f>
        <v/>
      </c>
      <c r="DR45" s="299" t="str">
        <f>IF('2.ชื่อนักเรียน'!$R47=",มส","มส",IF($DQ45="","",IF(DQ$5="","",IF(DQ$5="SBMLD",SUM($BX45,$CC45,$CH45,$CM45,$CR45,$CW45,$DB45),$BX45))))</f>
        <v/>
      </c>
      <c r="DS45" s="299" t="str">
        <f t="shared" si="9"/>
        <v/>
      </c>
      <c r="DT45" s="299" t="str">
        <f>IF('2.ชื่อนักเรียน'!$R47=",มส","มส",IF($DC45="","",IF(DT$5="","",IF(DT$5="SBMLD",SUM($CB45,$CG45,$CL45,$CQ45,$CV45,$DA45),$CB45))))</f>
        <v/>
      </c>
      <c r="DU45" s="299" t="str">
        <f>IF('2.ชื่อนักเรียน'!$R47=",มส","มส",IF($DT45="","",IF(DT$5="","",IF(DT$5="SBMLD",SUM($CC45,$CH45,$CM45,$CR45,$CW45,$DB45),$CC45))))</f>
        <v/>
      </c>
      <c r="DV45" s="299" t="str">
        <f t="shared" si="10"/>
        <v/>
      </c>
      <c r="DW45" s="321" t="str">
        <f>IF('2.ชื่อนักเรียน'!$R47=",มส","มส",IF($DC45="","",IF(DW$5="","",IF(DW$5="SBMLD",SUM($CG45,$CL45,$CQ45,$CV45,$DA45),$CG45))))</f>
        <v/>
      </c>
      <c r="DX45" s="321" t="str">
        <f>IF('2.ชื่อนักเรียน'!$R47=",มส","มส",IF($DW45="","",IF(DW$5="","",IF(DW$5="SBMLD",SUM($CH45,$CM45,$CR45,$CW45,$DB45),$CH45))))</f>
        <v/>
      </c>
      <c r="DY45" s="299" t="str">
        <f t="shared" si="11"/>
        <v/>
      </c>
    </row>
    <row r="46" spans="1:129" s="102" customFormat="1" ht="17.25" customHeight="1" x14ac:dyDescent="0.25">
      <c r="A46" s="278">
        <v>38</v>
      </c>
      <c r="B46" s="278" t="str">
        <f>IF('2.ชื่อนักเรียน'!E48="","",CONCATENATE('2.ชื่อนักเรียน'!E48,'2.ชื่อนักเรียน'!F48,'2.ชื่อนักเรียน'!G48,'2.ชื่อนักเรียน'!H48,'2.ชื่อนักเรียน'!I48,'2.ชื่อนักเรียน'!J48,'2.ชื่อนักเรียน'!K48,'2.ชื่อนักเรียน'!L48,'2.ชื่อนักเรียน'!M48,'2.ชื่อนักเรียน'!N48,'2.ชื่อนักเรียน'!O48,'2.ชื่อนักเรียน'!P48,'2.ชื่อนักเรียน'!Q48))</f>
        <v/>
      </c>
      <c r="C46" s="463" t="str">
        <f>IF('2.ชื่อนักเรียน'!B48="","",'2.ชื่อนักเรียน'!B48)</f>
        <v/>
      </c>
      <c r="D46" s="291" t="str">
        <f>IF('2.ชื่อนักเรียน'!C48="","",CONCATENATE(TRIM('2.ชื่อนักเรียน'!C48),"  ",'2.ชื่อนักเรียน'!D48))</f>
        <v/>
      </c>
      <c r="E46" s="292" t="str">
        <f>IF(B46="","",IF('01.ข้อมูลเบื้องต้น'!$J$2="","",'01.ข้อมูลเบื้องต้น'!$J$2))</f>
        <v/>
      </c>
      <c r="F46" s="291" t="str">
        <f>IF(B46="","",IF('01.ข้อมูลเบื้องต้น'!$K$4="","",'01.ข้อมูลเบื้องต้น'!$K$4))</f>
        <v/>
      </c>
      <c r="G46" s="292" t="str">
        <f>IF('01.ข้อมูลเบื้องต้น'!$B$8="","",IF('02.คีย์เทอม1'!$B46="","",'01.ข้อมูลเบื้องต้น'!$B$8))</f>
        <v/>
      </c>
      <c r="H46" s="291" t="str">
        <f>IF('01.ข้อมูลเบื้องต้น'!$C$8="","",IF('02.คีย์เทอม1'!$B46="","",'01.ข้อมูลเบื้องต้น'!$C$8))</f>
        <v/>
      </c>
      <c r="I46" s="292" t="str">
        <f>IF('01.ข้อมูลเบื้องต้น'!$D$8="","",IF('02.คีย์เทอม1'!$B46="","",'01.ข้อมูลเบื้องต้น'!$D$8))</f>
        <v/>
      </c>
      <c r="J46" s="286"/>
      <c r="K46" s="160"/>
      <c r="L46" s="292" t="str">
        <f>IF('01.ข้อมูลเบื้องต้น'!$B$9="","",IF('02.คีย์เทอม1'!$B46="","",'01.ข้อมูลเบื้องต้น'!$B$9))</f>
        <v/>
      </c>
      <c r="M46" s="291" t="str">
        <f>IF('01.ข้อมูลเบื้องต้น'!$C$9="","",IF('02.คีย์เทอม1'!$B46="","",'01.ข้อมูลเบื้องต้น'!$C$9))</f>
        <v/>
      </c>
      <c r="N46" s="292" t="str">
        <f>IF('01.ข้อมูลเบื้องต้น'!$D$9="","",IF('02.คีย์เทอม1'!$B46="","",'01.ข้อมูลเบื้องต้น'!$D$9))</f>
        <v/>
      </c>
      <c r="O46" s="287"/>
      <c r="P46" s="159"/>
      <c r="Q46" s="292" t="str">
        <f>IF('01.ข้อมูลเบื้องต้น'!$B$10="","",IF('02.คีย์เทอม1'!$B46="","",'01.ข้อมูลเบื้องต้น'!$B$10))</f>
        <v/>
      </c>
      <c r="R46" s="291" t="str">
        <f>IF('01.ข้อมูลเบื้องต้น'!$C$10="","",IF('02.คีย์เทอม1'!$B46="","",'01.ข้อมูลเบื้องต้น'!$C$10))</f>
        <v/>
      </c>
      <c r="S46" s="292" t="str">
        <f>IF('01.ข้อมูลเบื้องต้น'!$D$10="","",IF('02.คีย์เทอม1'!$B46="","",'01.ข้อมูลเบื้องต้น'!$D$10))</f>
        <v/>
      </c>
      <c r="T46" s="287"/>
      <c r="U46" s="159"/>
      <c r="V46" s="292" t="str">
        <f>IF('01.ข้อมูลเบื้องต้น'!$B$11="","",IF('02.คีย์เทอม1'!$B46="","",'01.ข้อมูลเบื้องต้น'!$B$11))</f>
        <v/>
      </c>
      <c r="W46" s="291" t="str">
        <f>IF('01.ข้อมูลเบื้องต้น'!$C$11="","",IF('02.คีย์เทอม1'!$B46="","",'01.ข้อมูลเบื้องต้น'!$C$11))</f>
        <v/>
      </c>
      <c r="X46" s="292" t="str">
        <f>IF('01.ข้อมูลเบื้องต้น'!$D$11="","",IF('02.คีย์เทอม1'!$B46="","",'01.ข้อมูลเบื้องต้น'!$D$11))</f>
        <v/>
      </c>
      <c r="Y46" s="286"/>
      <c r="Z46" s="160"/>
      <c r="AA46" s="292" t="str">
        <f>IF('01.ข้อมูลเบื้องต้น'!$B$12="","",IF('02.คีย์เทอม1'!$B46="","",'01.ข้อมูลเบื้องต้น'!$B$12))</f>
        <v/>
      </c>
      <c r="AB46" s="291" t="str">
        <f>IF('01.ข้อมูลเบื้องต้น'!$C$12="","",IF('02.คีย์เทอม1'!$B46="","",'01.ข้อมูลเบื้องต้น'!$C$12))</f>
        <v/>
      </c>
      <c r="AC46" s="292" t="str">
        <f>IF('01.ข้อมูลเบื้องต้น'!$D$12="","",IF('02.คีย์เทอม1'!$B46="","",'01.ข้อมูลเบื้องต้น'!$D$12))</f>
        <v/>
      </c>
      <c r="AD46" s="287"/>
      <c r="AE46" s="159"/>
      <c r="AF46" s="292" t="str">
        <f>IF('01.ข้อมูลเบื้องต้น'!$B$13="","",IF('02.คีย์เทอม1'!$B46="","",'01.ข้อมูลเบื้องต้น'!$B$13))</f>
        <v/>
      </c>
      <c r="AG46" s="291" t="str">
        <f>IF('01.ข้อมูลเบื้องต้น'!$C$13="","",IF('02.คีย์เทอม1'!$B46="","",'01.ข้อมูลเบื้องต้น'!$C$13))</f>
        <v/>
      </c>
      <c r="AH46" s="292" t="str">
        <f>IF('01.ข้อมูลเบื้องต้น'!$D$13="","",IF('02.คีย์เทอม1'!$B46="","",'01.ข้อมูลเบื้องต้น'!$D$13))</f>
        <v/>
      </c>
      <c r="AI46" s="287"/>
      <c r="AJ46" s="159"/>
      <c r="AK46" s="292" t="str">
        <f>IF('01.ข้อมูลเบื้องต้น'!$B$14="","",IF('02.คีย์เทอม1'!$B46="","",'01.ข้อมูลเบื้องต้น'!$B$14))</f>
        <v/>
      </c>
      <c r="AL46" s="291" t="str">
        <f>IF('01.ข้อมูลเบื้องต้น'!$C$14="","",IF('02.คีย์เทอม1'!$B46="","",'01.ข้อมูลเบื้องต้น'!$C$14))</f>
        <v/>
      </c>
      <c r="AM46" s="292" t="str">
        <f>IF('01.ข้อมูลเบื้องต้น'!$D$14="","",IF('02.คีย์เทอม1'!$B46="","",'01.ข้อมูลเบื้องต้น'!$D$14))</f>
        <v/>
      </c>
      <c r="AN46" s="287"/>
      <c r="AO46" s="159"/>
      <c r="AP46" s="292" t="str">
        <f>IF('01.ข้อมูลเบื้องต้น'!$B$15="","",IF('02.คีย์เทอม1'!$B46="","",'01.ข้อมูลเบื้องต้น'!$B$15))</f>
        <v/>
      </c>
      <c r="AQ46" s="291" t="str">
        <f>IF('01.ข้อมูลเบื้องต้น'!$C$15="","",IF('02.คีย์เทอม1'!$B46="","",'01.ข้อมูลเบื้องต้น'!$C$15))</f>
        <v/>
      </c>
      <c r="AR46" s="292" t="str">
        <f>IF('01.ข้อมูลเบื้องต้น'!$D$15="","",IF('02.คีย์เทอม1'!$B46="","",'01.ข้อมูลเบื้องต้น'!$D$15))</f>
        <v/>
      </c>
      <c r="AS46" s="287"/>
      <c r="AT46" s="159"/>
      <c r="AU46" s="292" t="str">
        <f>IF('01.ข้อมูลเบื้องต้น'!$B$16="","",IF('02.คีย์เทอม1'!$B46="","",'01.ข้อมูลเบื้องต้น'!$B$16))</f>
        <v/>
      </c>
      <c r="AV46" s="291" t="str">
        <f>IF('01.ข้อมูลเบื้องต้น'!$C$16="","",IF('02.คีย์เทอม1'!$B46="","",'01.ข้อมูลเบื้องต้น'!$C$16))</f>
        <v/>
      </c>
      <c r="AW46" s="292" t="str">
        <f>IF('01.ข้อมูลเบื้องต้น'!$D$16="","",IF('02.คีย์เทอม1'!$B46="","",'01.ข้อมูลเบื้องต้น'!$D$16))</f>
        <v/>
      </c>
      <c r="AX46" s="286"/>
      <c r="AY46" s="160"/>
      <c r="AZ46" s="292" t="str">
        <f>IF('01.ข้อมูลเบื้องต้น'!$B$17="","",IF('02.คีย์เทอม1'!$B46="","",'01.ข้อมูลเบื้องต้น'!$B$17))</f>
        <v/>
      </c>
      <c r="BA46" s="291" t="str">
        <f>IF('01.ข้อมูลเบื้องต้น'!$C$17="","",IF('02.คีย์เทอม1'!$B46="","",'01.ข้อมูลเบื้องต้น'!$C$17))</f>
        <v/>
      </c>
      <c r="BB46" s="292" t="str">
        <f>IF('01.ข้อมูลเบื้องต้น'!$D$17="","",IF('02.คีย์เทอม1'!$B46="","",'01.ข้อมูลเบื้องต้น'!$D$17))</f>
        <v/>
      </c>
      <c r="BC46" s="286"/>
      <c r="BD46" s="160"/>
      <c r="BE46" s="292" t="str">
        <f>IF('01.ข้อมูลเบื้องต้น'!$B$19="","",IF('02.คีย์เทอม1'!$B46="","",'01.ข้อมูลเบื้องต้น'!$B$19))</f>
        <v/>
      </c>
      <c r="BF46" s="291" t="str">
        <f>IF('01.ข้อมูลเบื้องต้น'!$C$19="","",IF('02.คีย์เทอม1'!$B46="","",'01.ข้อมูลเบื้องต้น'!$C$19))</f>
        <v/>
      </c>
      <c r="BG46" s="292" t="str">
        <f>IF('01.ข้อมูลเบื้องต้น'!$D$19="","",IF('02.คีย์เทอม1'!$B46="","",'01.ข้อมูลเบื้องต้น'!$D$19))</f>
        <v/>
      </c>
      <c r="BH46" s="286"/>
      <c r="BI46" s="160"/>
      <c r="BJ46" s="292" t="str">
        <f>IF('01.ข้อมูลเบื้องต้น'!$B$20="","",IF('02.คีย์เทอม1'!$B46="","",'01.ข้อมูลเบื้องต้น'!$B$20))</f>
        <v/>
      </c>
      <c r="BK46" s="291" t="str">
        <f>IF('01.ข้อมูลเบื้องต้น'!$C$20="","",IF('02.คีย์เทอม1'!$B46="","",'01.ข้อมูลเบื้องต้น'!$C$20))</f>
        <v/>
      </c>
      <c r="BL46" s="292" t="str">
        <f>IF('01.ข้อมูลเบื้องต้น'!$D$20="","",IF('02.คีย์เทอม1'!$B46="","",'01.ข้อมูลเบื้องต้น'!$D$20))</f>
        <v/>
      </c>
      <c r="BM46" s="287"/>
      <c r="BN46" s="159"/>
      <c r="BO46" s="292" t="str">
        <f>IF('01.ข้อมูลเบื้องต้น'!$B$21="","",IF('02.คีย์เทอม1'!$B46="","",'01.ข้อมูลเบื้องต้น'!$B$21))</f>
        <v/>
      </c>
      <c r="BP46" s="291" t="str">
        <f>IF('01.ข้อมูลเบื้องต้น'!$C$21="","",IF('02.คีย์เทอม1'!$B46="","",'01.ข้อมูลเบื้องต้น'!$C$21))</f>
        <v/>
      </c>
      <c r="BQ46" s="292" t="str">
        <f>IF('01.ข้อมูลเบื้องต้น'!$D$21="","",IF('02.คีย์เทอม1'!$B46="","",'01.ข้อมูลเบื้องต้น'!$D$21))</f>
        <v/>
      </c>
      <c r="BR46" s="286"/>
      <c r="BS46" s="160"/>
      <c r="BT46" s="292" t="str">
        <f>IF('01.ข้อมูลเบื้องต้น'!$B$22="","",IF('02.คีย์เทอม1'!$B46="","",'01.ข้อมูลเบื้องต้น'!$B$22))</f>
        <v/>
      </c>
      <c r="BU46" s="291" t="str">
        <f>IF('01.ข้อมูลเบื้องต้น'!$C$22="","",IF('02.คีย์เทอม1'!$B46="","",'01.ข้อมูลเบื้องต้น'!$C$22))</f>
        <v/>
      </c>
      <c r="BV46" s="292" t="str">
        <f>IF('01.ข้อมูลเบื้องต้น'!$D$22="","",IF('02.คีย์เทอม1'!$B46="","",'01.ข้อมูลเบื้องต้น'!$D$22))</f>
        <v/>
      </c>
      <c r="BW46" s="286"/>
      <c r="BX46" s="160"/>
      <c r="BY46" s="292" t="str">
        <f>IF('01.ข้อมูลเบื้องต้น'!$B$23="","",IF('02.คีย์เทอม1'!$B46="","",'01.ข้อมูลเบื้องต้น'!$B$23))</f>
        <v/>
      </c>
      <c r="BZ46" s="291" t="str">
        <f>IF('01.ข้อมูลเบื้องต้น'!$C$23="","",IF('02.คีย์เทอม1'!$B46="","",'01.ข้อมูลเบื้องต้น'!$C$23))</f>
        <v/>
      </c>
      <c r="CA46" s="292" t="str">
        <f>IF('01.ข้อมูลเบื้องต้น'!$D$23="","",IF('02.คีย์เทอม1'!$B46="","",'01.ข้อมูลเบื้องต้น'!$D$23))</f>
        <v/>
      </c>
      <c r="CB46" s="286"/>
      <c r="CC46" s="160"/>
      <c r="CD46" s="292" t="str">
        <f>IF('01.ข้อมูลเบื้องต้น'!$B$24="","",IF('02.คีย์เทอม1'!$B46="","",'01.ข้อมูลเบื้องต้น'!$B$24))</f>
        <v/>
      </c>
      <c r="CE46" s="291" t="str">
        <f>IF('01.ข้อมูลเบื้องต้น'!$C$24="","",IF('02.คีย์เทอม1'!$B46="","",'01.ข้อมูลเบื้องต้น'!$C$24))</f>
        <v/>
      </c>
      <c r="CF46" s="292" t="str">
        <f>IF('01.ข้อมูลเบื้องต้น'!$D$24="","",IF('02.คีย์เทอม1'!$B46="","",'01.ข้อมูลเบื้องต้น'!$D$24))</f>
        <v/>
      </c>
      <c r="CG46" s="286"/>
      <c r="CH46" s="160"/>
      <c r="CI46" s="292" t="str">
        <f>IF('01.ข้อมูลเบื้องต้น'!$B$25="","",IF('02.คีย์เทอม1'!$B46="","",'01.ข้อมูลเบื้องต้น'!$B$25))</f>
        <v/>
      </c>
      <c r="CJ46" s="291" t="str">
        <f>IF('01.ข้อมูลเบื้องต้น'!$C$25="","",IF('02.คีย์เทอม1'!$B46="","",'01.ข้อมูลเบื้องต้น'!$C$25))</f>
        <v/>
      </c>
      <c r="CK46" s="292" t="str">
        <f>IF('01.ข้อมูลเบื้องต้น'!$D$25="","",IF('02.คีย์เทอม1'!$B46="","",'01.ข้อมูลเบื้องต้น'!$D$25))</f>
        <v/>
      </c>
      <c r="CL46" s="286"/>
      <c r="CM46" s="160"/>
      <c r="CN46" s="292" t="str">
        <f>IF('01.ข้อมูลเบื้องต้น'!$B$26="","",IF('02.คีย์เทอม1'!$B46="","",'01.ข้อมูลเบื้องต้น'!$B$26))</f>
        <v/>
      </c>
      <c r="CO46" s="291" t="str">
        <f>IF('01.ข้อมูลเบื้องต้น'!$C$26="","",IF('02.คีย์เทอม1'!$B46="","",'01.ข้อมูลเบื้องต้น'!$C$26))</f>
        <v/>
      </c>
      <c r="CP46" s="292" t="str">
        <f>IF('01.ข้อมูลเบื้องต้น'!$D$26="","",IF('02.คีย์เทอม1'!$B46="","",'01.ข้อมูลเบื้องต้น'!$D$26))</f>
        <v/>
      </c>
      <c r="CQ46" s="286"/>
      <c r="CR46" s="160"/>
      <c r="CS46" s="292" t="str">
        <f>IF('01.ข้อมูลเบื้องต้น'!$B$27="","",IF('02.คีย์เทอม1'!$B46="","",'01.ข้อมูลเบื้องต้น'!$B$27))</f>
        <v/>
      </c>
      <c r="CT46" s="291" t="str">
        <f>IF('01.ข้อมูลเบื้องต้น'!$C$27="","",IF('02.คีย์เทอม1'!$B46="","",'01.ข้อมูลเบื้องต้น'!$C$27))</f>
        <v/>
      </c>
      <c r="CU46" s="292" t="str">
        <f>IF('01.ข้อมูลเบื้องต้น'!$D$27="","",IF('02.คีย์เทอม1'!$B46="","",'01.ข้อมูลเบื้องต้น'!$D$27))</f>
        <v/>
      </c>
      <c r="CV46" s="286"/>
      <c r="CW46" s="160"/>
      <c r="CX46" s="292" t="str">
        <f>IF('01.ข้อมูลเบื้องต้น'!$B$28="","",IF('02.คีย์เทอม1'!$B46="","",'01.ข้อมูลเบื้องต้น'!$B$28))</f>
        <v/>
      </c>
      <c r="CY46" s="291" t="str">
        <f>IF('01.ข้อมูลเบื้องต้น'!$C$28="","",IF('02.คีย์เทอม1'!$B46="","",'01.ข้อมูลเบื้องต้น'!$C$28))</f>
        <v/>
      </c>
      <c r="CZ46" s="292" t="str">
        <f>IF('01.ข้อมูลเบื้องต้น'!$D$28="","",IF('02.คีย์เทอม1'!$B46="","",'01.ข้อมูลเบื้องต้น'!$D$28))</f>
        <v/>
      </c>
      <c r="DA46" s="286"/>
      <c r="DB46" s="160"/>
      <c r="DC46" s="288" t="str">
        <f t="shared" si="3"/>
        <v/>
      </c>
      <c r="DD46" s="152" t="str">
        <f t="shared" si="4"/>
        <v/>
      </c>
      <c r="DE46" s="293" t="str">
        <f>IF('2.ชื่อนักเรียน'!R48="มส","มส",IF('2.ชื่อนักเรียน'!R48="ย้าย","ย้าย",IF('2.ชื่อนักเรียน'!R48="ร","ร",IF(DD46="","",RANK(DD46,$DD$9:$DD$58,0)))))</f>
        <v/>
      </c>
      <c r="DF46" s="293" t="str">
        <f t="shared" si="5"/>
        <v/>
      </c>
      <c r="DH46" s="320" t="str">
        <f>IF('2.ชื่อนักเรียน'!$R48=",มส","มส",IF($DC46="","",IF(DH$5="","",IF(DH$5="SBMLD",SUM($BH46,$BM46,$BR46,$BW46,$CB46,$CG46,$CL46,$CQ46,$CV46,$DA46),$BH46))))</f>
        <v/>
      </c>
      <c r="DI46" s="299" t="str">
        <f>IF('2.ชื่อนักเรียน'!$R48=",มส","มส",IF($DH46="","",IF(DH$5="","",IF(DH$5="SBMLD",SUM($BI46,$BN46,$BS46,$BX46,$CC46,$CH46,$CM46,$CR46,$CW46,$DB46),$BI46))))</f>
        <v/>
      </c>
      <c r="DJ46" s="299" t="str">
        <f t="shared" si="6"/>
        <v/>
      </c>
      <c r="DK46" s="321" t="str">
        <f>IF('2.ชื่อนักเรียน'!$R48=",มส","มส",IF($DC46="","",IF(DK$5="","",IF(DK$5="SBMLD",SUM($BM46,$BR46,$BW46,$CB46,$CG46,$CL46,$CQ46,$CV46,$DA46),$BM46))))</f>
        <v/>
      </c>
      <c r="DL46" s="299" t="str">
        <f>IF('2.ชื่อนักเรียน'!$R48=",มส","มส",IF($DK46="","",IF(DK$5="","",IF(DK$5="SBMLD",SUM($BN46,$BS46,$BX46,$CC46,$CH46,$CM46,$CR46,$CW46,$DB46),$BN46))))</f>
        <v/>
      </c>
      <c r="DM46" s="299" t="str">
        <f t="shared" si="7"/>
        <v/>
      </c>
      <c r="DN46" s="321" t="str">
        <f>IF('2.ชื่อนักเรียน'!$R48=",มส","มส",IF($DC46="","",IF(DN$5="","",IF(DN$5="SBMLD",SUM($BR46,$BW46,$CB46,$CG46,$CL46,$CQ46,$CV46,$DA46),$BR46))))</f>
        <v/>
      </c>
      <c r="DO46" s="299" t="str">
        <f>IF('2.ชื่อนักเรียน'!$R48=",มส","มส",IF($DN46="","",IF(DN$5="","",IF(DN$5="SBMLD",SUM($BS46,$BX46,$CC46,$CH46,$CM46,$CR46,$CW46,$DB46),$BS46))))</f>
        <v/>
      </c>
      <c r="DP46" s="299" t="str">
        <f t="shared" si="8"/>
        <v/>
      </c>
      <c r="DQ46" s="321" t="str">
        <f>IF('2.ชื่อนักเรียน'!$R48=",มส","มส",IF($DC46="","",IF(DQ$5="","",IF(DQ$5="SBMLD",SUM($BW46,$CB46,$CG46,$CL46,$CQ46,$CV46,$DA46),$BW46))))</f>
        <v/>
      </c>
      <c r="DR46" s="299" t="str">
        <f>IF('2.ชื่อนักเรียน'!$R48=",มส","มส",IF($DQ46="","",IF(DQ$5="","",IF(DQ$5="SBMLD",SUM($BX46,$CC46,$CH46,$CM46,$CR46,$CW46,$DB46),$BX46))))</f>
        <v/>
      </c>
      <c r="DS46" s="299" t="str">
        <f t="shared" si="9"/>
        <v/>
      </c>
      <c r="DT46" s="299" t="str">
        <f>IF('2.ชื่อนักเรียน'!$R48=",มส","มส",IF($DC46="","",IF(DT$5="","",IF(DT$5="SBMLD",SUM($CB46,$CG46,$CL46,$CQ46,$CV46,$DA46),$CB46))))</f>
        <v/>
      </c>
      <c r="DU46" s="299" t="str">
        <f>IF('2.ชื่อนักเรียน'!$R48=",มส","มส",IF($DT46="","",IF(DT$5="","",IF(DT$5="SBMLD",SUM($CC46,$CH46,$CM46,$CR46,$CW46,$DB46),$CC46))))</f>
        <v/>
      </c>
      <c r="DV46" s="299" t="str">
        <f t="shared" si="10"/>
        <v/>
      </c>
      <c r="DW46" s="321" t="str">
        <f>IF('2.ชื่อนักเรียน'!$R48=",มส","มส",IF($DC46="","",IF(DW$5="","",IF(DW$5="SBMLD",SUM($CG46,$CL46,$CQ46,$CV46,$DA46),$CG46))))</f>
        <v/>
      </c>
      <c r="DX46" s="321" t="str">
        <f>IF('2.ชื่อนักเรียน'!$R48=",มส","มส",IF($DW46="","",IF(DW$5="","",IF(DW$5="SBMLD",SUM($CH46,$CM46,$CR46,$CW46,$DB46),$CH46))))</f>
        <v/>
      </c>
      <c r="DY46" s="299" t="str">
        <f t="shared" si="11"/>
        <v/>
      </c>
    </row>
    <row r="47" spans="1:129" s="102" customFormat="1" ht="17.25" customHeight="1" x14ac:dyDescent="0.25">
      <c r="A47" s="278">
        <v>39</v>
      </c>
      <c r="B47" s="278" t="str">
        <f>IF('2.ชื่อนักเรียน'!E49="","",CONCATENATE('2.ชื่อนักเรียน'!E49,'2.ชื่อนักเรียน'!F49,'2.ชื่อนักเรียน'!G49,'2.ชื่อนักเรียน'!H49,'2.ชื่อนักเรียน'!I49,'2.ชื่อนักเรียน'!J49,'2.ชื่อนักเรียน'!K49,'2.ชื่อนักเรียน'!L49,'2.ชื่อนักเรียน'!M49,'2.ชื่อนักเรียน'!N49,'2.ชื่อนักเรียน'!O49,'2.ชื่อนักเรียน'!P49,'2.ชื่อนักเรียน'!Q49))</f>
        <v/>
      </c>
      <c r="C47" s="463" t="str">
        <f>IF('2.ชื่อนักเรียน'!B49="","",'2.ชื่อนักเรียน'!B49)</f>
        <v/>
      </c>
      <c r="D47" s="291" t="str">
        <f>IF('2.ชื่อนักเรียน'!C49="","",CONCATENATE(TRIM('2.ชื่อนักเรียน'!C49),"  ",'2.ชื่อนักเรียน'!D49))</f>
        <v/>
      </c>
      <c r="E47" s="292" t="str">
        <f>IF(B47="","",IF('01.ข้อมูลเบื้องต้น'!$J$2="","",'01.ข้อมูลเบื้องต้น'!$J$2))</f>
        <v/>
      </c>
      <c r="F47" s="291" t="str">
        <f>IF(B47="","",IF('01.ข้อมูลเบื้องต้น'!$K$4="","",'01.ข้อมูลเบื้องต้น'!$K$4))</f>
        <v/>
      </c>
      <c r="G47" s="292" t="str">
        <f>IF('01.ข้อมูลเบื้องต้น'!$B$8="","",IF('02.คีย์เทอม1'!$B47="","",'01.ข้อมูลเบื้องต้น'!$B$8))</f>
        <v/>
      </c>
      <c r="H47" s="291" t="str">
        <f>IF('01.ข้อมูลเบื้องต้น'!$C$8="","",IF('02.คีย์เทอม1'!$B47="","",'01.ข้อมูลเบื้องต้น'!$C$8))</f>
        <v/>
      </c>
      <c r="I47" s="292" t="str">
        <f>IF('01.ข้อมูลเบื้องต้น'!$D$8="","",IF('02.คีย์เทอม1'!$B47="","",'01.ข้อมูลเบื้องต้น'!$D$8))</f>
        <v/>
      </c>
      <c r="J47" s="286"/>
      <c r="K47" s="160"/>
      <c r="L47" s="292" t="str">
        <f>IF('01.ข้อมูลเบื้องต้น'!$B$9="","",IF('02.คีย์เทอม1'!$B47="","",'01.ข้อมูลเบื้องต้น'!$B$9))</f>
        <v/>
      </c>
      <c r="M47" s="291" t="str">
        <f>IF('01.ข้อมูลเบื้องต้น'!$C$9="","",IF('02.คีย์เทอม1'!$B47="","",'01.ข้อมูลเบื้องต้น'!$C$9))</f>
        <v/>
      </c>
      <c r="N47" s="292" t="str">
        <f>IF('01.ข้อมูลเบื้องต้น'!$D$9="","",IF('02.คีย์เทอม1'!$B47="","",'01.ข้อมูลเบื้องต้น'!$D$9))</f>
        <v/>
      </c>
      <c r="O47" s="286"/>
      <c r="P47" s="160"/>
      <c r="Q47" s="292" t="str">
        <f>IF('01.ข้อมูลเบื้องต้น'!$B$10="","",IF('02.คีย์เทอม1'!$B47="","",'01.ข้อมูลเบื้องต้น'!$B$10))</f>
        <v/>
      </c>
      <c r="R47" s="291" t="str">
        <f>IF('01.ข้อมูลเบื้องต้น'!$C$10="","",IF('02.คีย์เทอม1'!$B47="","",'01.ข้อมูลเบื้องต้น'!$C$10))</f>
        <v/>
      </c>
      <c r="S47" s="292" t="str">
        <f>IF('01.ข้อมูลเบื้องต้น'!$D$10="","",IF('02.คีย์เทอม1'!$B47="","",'01.ข้อมูลเบื้องต้น'!$D$10))</f>
        <v/>
      </c>
      <c r="T47" s="286"/>
      <c r="U47" s="160"/>
      <c r="V47" s="292" t="str">
        <f>IF('01.ข้อมูลเบื้องต้น'!$B$11="","",IF('02.คีย์เทอม1'!$B47="","",'01.ข้อมูลเบื้องต้น'!$B$11))</f>
        <v/>
      </c>
      <c r="W47" s="291" t="str">
        <f>IF('01.ข้อมูลเบื้องต้น'!$C$11="","",IF('02.คีย์เทอม1'!$B47="","",'01.ข้อมูลเบื้องต้น'!$C$11))</f>
        <v/>
      </c>
      <c r="X47" s="292" t="str">
        <f>IF('01.ข้อมูลเบื้องต้น'!$D$11="","",IF('02.คีย์เทอม1'!$B47="","",'01.ข้อมูลเบื้องต้น'!$D$11))</f>
        <v/>
      </c>
      <c r="Y47" s="286"/>
      <c r="Z47" s="160"/>
      <c r="AA47" s="292" t="str">
        <f>IF('01.ข้อมูลเบื้องต้น'!$B$12="","",IF('02.คีย์เทอม1'!$B47="","",'01.ข้อมูลเบื้องต้น'!$B$12))</f>
        <v/>
      </c>
      <c r="AB47" s="291" t="str">
        <f>IF('01.ข้อมูลเบื้องต้น'!$C$12="","",IF('02.คีย์เทอม1'!$B47="","",'01.ข้อมูลเบื้องต้น'!$C$12))</f>
        <v/>
      </c>
      <c r="AC47" s="292" t="str">
        <f>IF('01.ข้อมูลเบื้องต้น'!$D$12="","",IF('02.คีย์เทอม1'!$B47="","",'01.ข้อมูลเบื้องต้น'!$D$12))</f>
        <v/>
      </c>
      <c r="AD47" s="286"/>
      <c r="AE47" s="160"/>
      <c r="AF47" s="292" t="str">
        <f>IF('01.ข้อมูลเบื้องต้น'!$B$13="","",IF('02.คีย์เทอม1'!$B47="","",'01.ข้อมูลเบื้องต้น'!$B$13))</f>
        <v/>
      </c>
      <c r="AG47" s="291" t="str">
        <f>IF('01.ข้อมูลเบื้องต้น'!$C$13="","",IF('02.คีย์เทอม1'!$B47="","",'01.ข้อมูลเบื้องต้น'!$C$13))</f>
        <v/>
      </c>
      <c r="AH47" s="292" t="str">
        <f>IF('01.ข้อมูลเบื้องต้น'!$D$13="","",IF('02.คีย์เทอม1'!$B47="","",'01.ข้อมูลเบื้องต้น'!$D$13))</f>
        <v/>
      </c>
      <c r="AI47" s="286"/>
      <c r="AJ47" s="160"/>
      <c r="AK47" s="292" t="str">
        <f>IF('01.ข้อมูลเบื้องต้น'!$B$14="","",IF('02.คีย์เทอม1'!$B47="","",'01.ข้อมูลเบื้องต้น'!$B$14))</f>
        <v/>
      </c>
      <c r="AL47" s="291" t="str">
        <f>IF('01.ข้อมูลเบื้องต้น'!$C$14="","",IF('02.คีย์เทอม1'!$B47="","",'01.ข้อมูลเบื้องต้น'!$C$14))</f>
        <v/>
      </c>
      <c r="AM47" s="292" t="str">
        <f>IF('01.ข้อมูลเบื้องต้น'!$D$14="","",IF('02.คีย์เทอม1'!$B47="","",'01.ข้อมูลเบื้องต้น'!$D$14))</f>
        <v/>
      </c>
      <c r="AN47" s="286"/>
      <c r="AO47" s="160"/>
      <c r="AP47" s="292" t="str">
        <f>IF('01.ข้อมูลเบื้องต้น'!$B$15="","",IF('02.คีย์เทอม1'!$B47="","",'01.ข้อมูลเบื้องต้น'!$B$15))</f>
        <v/>
      </c>
      <c r="AQ47" s="291" t="str">
        <f>IF('01.ข้อมูลเบื้องต้น'!$C$15="","",IF('02.คีย์เทอม1'!$B47="","",'01.ข้อมูลเบื้องต้น'!$C$15))</f>
        <v/>
      </c>
      <c r="AR47" s="292" t="str">
        <f>IF('01.ข้อมูลเบื้องต้น'!$D$15="","",IF('02.คีย์เทอม1'!$B47="","",'01.ข้อมูลเบื้องต้น'!$D$15))</f>
        <v/>
      </c>
      <c r="AS47" s="287"/>
      <c r="AT47" s="160"/>
      <c r="AU47" s="292" t="str">
        <f>IF('01.ข้อมูลเบื้องต้น'!$B$16="","",IF('02.คีย์เทอม1'!$B47="","",'01.ข้อมูลเบื้องต้น'!$B$16))</f>
        <v/>
      </c>
      <c r="AV47" s="291" t="str">
        <f>IF('01.ข้อมูลเบื้องต้น'!$C$16="","",IF('02.คีย์เทอม1'!$B47="","",'01.ข้อมูลเบื้องต้น'!$C$16))</f>
        <v/>
      </c>
      <c r="AW47" s="292" t="str">
        <f>IF('01.ข้อมูลเบื้องต้น'!$D$16="","",IF('02.คีย์เทอม1'!$B47="","",'01.ข้อมูลเบื้องต้น'!$D$16))</f>
        <v/>
      </c>
      <c r="AX47" s="286"/>
      <c r="AY47" s="160"/>
      <c r="AZ47" s="292" t="str">
        <f>IF('01.ข้อมูลเบื้องต้น'!$B$17="","",IF('02.คีย์เทอม1'!$B47="","",'01.ข้อมูลเบื้องต้น'!$B$17))</f>
        <v/>
      </c>
      <c r="BA47" s="291" t="str">
        <f>IF('01.ข้อมูลเบื้องต้น'!$C$17="","",IF('02.คีย์เทอม1'!$B47="","",'01.ข้อมูลเบื้องต้น'!$C$17))</f>
        <v/>
      </c>
      <c r="BB47" s="292" t="str">
        <f>IF('01.ข้อมูลเบื้องต้น'!$D$17="","",IF('02.คีย์เทอม1'!$B47="","",'01.ข้อมูลเบื้องต้น'!$D$17))</f>
        <v/>
      </c>
      <c r="BC47" s="286"/>
      <c r="BD47" s="160"/>
      <c r="BE47" s="292" t="str">
        <f>IF('01.ข้อมูลเบื้องต้น'!$B$19="","",IF('02.คีย์เทอม1'!$B47="","",'01.ข้อมูลเบื้องต้น'!$B$19))</f>
        <v/>
      </c>
      <c r="BF47" s="291" t="str">
        <f>IF('01.ข้อมูลเบื้องต้น'!$C$19="","",IF('02.คีย์เทอม1'!$B47="","",'01.ข้อมูลเบื้องต้น'!$C$19))</f>
        <v/>
      </c>
      <c r="BG47" s="292" t="str">
        <f>IF('01.ข้อมูลเบื้องต้น'!$D$19="","",IF('02.คีย์เทอม1'!$B47="","",'01.ข้อมูลเบื้องต้น'!$D$19))</f>
        <v/>
      </c>
      <c r="BH47" s="286"/>
      <c r="BI47" s="160"/>
      <c r="BJ47" s="292" t="str">
        <f>IF('01.ข้อมูลเบื้องต้น'!$B$20="","",IF('02.คีย์เทอม1'!$B47="","",'01.ข้อมูลเบื้องต้น'!$B$20))</f>
        <v/>
      </c>
      <c r="BK47" s="291" t="str">
        <f>IF('01.ข้อมูลเบื้องต้น'!$C$20="","",IF('02.คีย์เทอม1'!$B47="","",'01.ข้อมูลเบื้องต้น'!$C$20))</f>
        <v/>
      </c>
      <c r="BL47" s="292" t="str">
        <f>IF('01.ข้อมูลเบื้องต้น'!$D$20="","",IF('02.คีย์เทอม1'!$B47="","",'01.ข้อมูลเบื้องต้น'!$D$20))</f>
        <v/>
      </c>
      <c r="BM47" s="286"/>
      <c r="BN47" s="160"/>
      <c r="BO47" s="292" t="str">
        <f>IF('01.ข้อมูลเบื้องต้น'!$B$21="","",IF('02.คีย์เทอม1'!$B47="","",'01.ข้อมูลเบื้องต้น'!$B$21))</f>
        <v/>
      </c>
      <c r="BP47" s="291" t="str">
        <f>IF('01.ข้อมูลเบื้องต้น'!$C$21="","",IF('02.คีย์เทอม1'!$B47="","",'01.ข้อมูลเบื้องต้น'!$C$21))</f>
        <v/>
      </c>
      <c r="BQ47" s="292" t="str">
        <f>IF('01.ข้อมูลเบื้องต้น'!$D$21="","",IF('02.คีย์เทอม1'!$B47="","",'01.ข้อมูลเบื้องต้น'!$D$21))</f>
        <v/>
      </c>
      <c r="BR47" s="286"/>
      <c r="BS47" s="160"/>
      <c r="BT47" s="292" t="str">
        <f>IF('01.ข้อมูลเบื้องต้น'!$B$22="","",IF('02.คีย์เทอม1'!$B47="","",'01.ข้อมูลเบื้องต้น'!$B$22))</f>
        <v/>
      </c>
      <c r="BU47" s="291" t="str">
        <f>IF('01.ข้อมูลเบื้องต้น'!$C$22="","",IF('02.คีย์เทอม1'!$B47="","",'01.ข้อมูลเบื้องต้น'!$C$22))</f>
        <v/>
      </c>
      <c r="BV47" s="292" t="str">
        <f>IF('01.ข้อมูลเบื้องต้น'!$D$22="","",IF('02.คีย์เทอม1'!$B47="","",'01.ข้อมูลเบื้องต้น'!$D$22))</f>
        <v/>
      </c>
      <c r="BW47" s="286"/>
      <c r="BX47" s="160"/>
      <c r="BY47" s="292" t="str">
        <f>IF('01.ข้อมูลเบื้องต้น'!$B$23="","",IF('02.คีย์เทอม1'!$B47="","",'01.ข้อมูลเบื้องต้น'!$B$23))</f>
        <v/>
      </c>
      <c r="BZ47" s="291" t="str">
        <f>IF('01.ข้อมูลเบื้องต้น'!$C$23="","",IF('02.คีย์เทอม1'!$B47="","",'01.ข้อมูลเบื้องต้น'!$C$23))</f>
        <v/>
      </c>
      <c r="CA47" s="292" t="str">
        <f>IF('01.ข้อมูลเบื้องต้น'!$D$23="","",IF('02.คีย์เทอม1'!$B47="","",'01.ข้อมูลเบื้องต้น'!$D$23))</f>
        <v/>
      </c>
      <c r="CB47" s="286"/>
      <c r="CC47" s="160"/>
      <c r="CD47" s="292" t="str">
        <f>IF('01.ข้อมูลเบื้องต้น'!$B$24="","",IF('02.คีย์เทอม1'!$B47="","",'01.ข้อมูลเบื้องต้น'!$B$24))</f>
        <v/>
      </c>
      <c r="CE47" s="291" t="str">
        <f>IF('01.ข้อมูลเบื้องต้น'!$C$24="","",IF('02.คีย์เทอม1'!$B47="","",'01.ข้อมูลเบื้องต้น'!$C$24))</f>
        <v/>
      </c>
      <c r="CF47" s="292" t="str">
        <f>IF('01.ข้อมูลเบื้องต้น'!$D$24="","",IF('02.คีย์เทอม1'!$B47="","",'01.ข้อมูลเบื้องต้น'!$D$24))</f>
        <v/>
      </c>
      <c r="CG47" s="286"/>
      <c r="CH47" s="160"/>
      <c r="CI47" s="292" t="str">
        <f>IF('01.ข้อมูลเบื้องต้น'!$B$25="","",IF('02.คีย์เทอม1'!$B47="","",'01.ข้อมูลเบื้องต้น'!$B$25))</f>
        <v/>
      </c>
      <c r="CJ47" s="291" t="str">
        <f>IF('01.ข้อมูลเบื้องต้น'!$C$25="","",IF('02.คีย์เทอม1'!$B47="","",'01.ข้อมูลเบื้องต้น'!$C$25))</f>
        <v/>
      </c>
      <c r="CK47" s="292" t="str">
        <f>IF('01.ข้อมูลเบื้องต้น'!$D$25="","",IF('02.คีย์เทอม1'!$B47="","",'01.ข้อมูลเบื้องต้น'!$D$25))</f>
        <v/>
      </c>
      <c r="CL47" s="286"/>
      <c r="CM47" s="160"/>
      <c r="CN47" s="292" t="str">
        <f>IF('01.ข้อมูลเบื้องต้น'!$B$26="","",IF('02.คีย์เทอม1'!$B47="","",'01.ข้อมูลเบื้องต้น'!$B$26))</f>
        <v/>
      </c>
      <c r="CO47" s="291" t="str">
        <f>IF('01.ข้อมูลเบื้องต้น'!$C$26="","",IF('02.คีย์เทอม1'!$B47="","",'01.ข้อมูลเบื้องต้น'!$C$26))</f>
        <v/>
      </c>
      <c r="CP47" s="292" t="str">
        <f>IF('01.ข้อมูลเบื้องต้น'!$D$26="","",IF('02.คีย์เทอม1'!$B47="","",'01.ข้อมูลเบื้องต้น'!$D$26))</f>
        <v/>
      </c>
      <c r="CQ47" s="286"/>
      <c r="CR47" s="160"/>
      <c r="CS47" s="292" t="str">
        <f>IF('01.ข้อมูลเบื้องต้น'!$B$27="","",IF('02.คีย์เทอม1'!$B47="","",'01.ข้อมูลเบื้องต้น'!$B$27))</f>
        <v/>
      </c>
      <c r="CT47" s="291" t="str">
        <f>IF('01.ข้อมูลเบื้องต้น'!$C$27="","",IF('02.คีย์เทอม1'!$B47="","",'01.ข้อมูลเบื้องต้น'!$C$27))</f>
        <v/>
      </c>
      <c r="CU47" s="292" t="str">
        <f>IF('01.ข้อมูลเบื้องต้น'!$D$27="","",IF('02.คีย์เทอม1'!$B47="","",'01.ข้อมูลเบื้องต้น'!$D$27))</f>
        <v/>
      </c>
      <c r="CV47" s="286"/>
      <c r="CW47" s="160"/>
      <c r="CX47" s="292" t="str">
        <f>IF('01.ข้อมูลเบื้องต้น'!$B$28="","",IF('02.คีย์เทอม1'!$B47="","",'01.ข้อมูลเบื้องต้น'!$B$28))</f>
        <v/>
      </c>
      <c r="CY47" s="291" t="str">
        <f>IF('01.ข้อมูลเบื้องต้น'!$C$28="","",IF('02.คีย์เทอม1'!$B47="","",'01.ข้อมูลเบื้องต้น'!$C$28))</f>
        <v/>
      </c>
      <c r="CZ47" s="292" t="str">
        <f>IF('01.ข้อมูลเบื้องต้น'!$D$28="","",IF('02.คีย์เทอม1'!$B47="","",'01.ข้อมูลเบื้องต้น'!$D$28))</f>
        <v/>
      </c>
      <c r="DA47" s="286"/>
      <c r="DB47" s="160"/>
      <c r="DC47" s="288" t="str">
        <f t="shared" si="3"/>
        <v/>
      </c>
      <c r="DD47" s="152" t="str">
        <f t="shared" si="4"/>
        <v/>
      </c>
      <c r="DE47" s="293" t="str">
        <f>IF('2.ชื่อนักเรียน'!R49="มส","มส",IF('2.ชื่อนักเรียน'!R49="ย้าย","ย้าย",IF('2.ชื่อนักเรียน'!R49="ร","ร",IF(DD47="","",RANK(DD47,$DD$9:$DD$58,0)))))</f>
        <v/>
      </c>
      <c r="DF47" s="293" t="str">
        <f t="shared" si="5"/>
        <v/>
      </c>
      <c r="DH47" s="320" t="str">
        <f>IF('2.ชื่อนักเรียน'!$R49=",มส","มส",IF($DC47="","",IF(DH$5="","",IF(DH$5="SBMLD",SUM($BH47,$BM47,$BR47,$BW47,$CB47,$CG47,$CL47,$CQ47,$CV47,$DA47),$BH47))))</f>
        <v/>
      </c>
      <c r="DI47" s="299" t="str">
        <f>IF('2.ชื่อนักเรียน'!$R49=",มส","มส",IF($DH47="","",IF(DH$5="","",IF(DH$5="SBMLD",SUM($BI47,$BN47,$BS47,$BX47,$CC47,$CH47,$CM47,$CR47,$CW47,$DB47),$BI47))))</f>
        <v/>
      </c>
      <c r="DJ47" s="299" t="str">
        <f t="shared" si="6"/>
        <v/>
      </c>
      <c r="DK47" s="321" t="str">
        <f>IF('2.ชื่อนักเรียน'!$R49=",มส","มส",IF($DC47="","",IF(DK$5="","",IF(DK$5="SBMLD",SUM($BM47,$BR47,$BW47,$CB47,$CG47,$CL47,$CQ47,$CV47,$DA47),$BM47))))</f>
        <v/>
      </c>
      <c r="DL47" s="299" t="str">
        <f>IF('2.ชื่อนักเรียน'!$R49=",มส","มส",IF($DK47="","",IF(DK$5="","",IF(DK$5="SBMLD",SUM($BN47,$BS47,$BX47,$CC47,$CH47,$CM47,$CR47,$CW47,$DB47),$BN47))))</f>
        <v/>
      </c>
      <c r="DM47" s="299" t="str">
        <f t="shared" si="7"/>
        <v/>
      </c>
      <c r="DN47" s="321" t="str">
        <f>IF('2.ชื่อนักเรียน'!$R49=",มส","มส",IF($DC47="","",IF(DN$5="","",IF(DN$5="SBMLD",SUM($BR47,$BW47,$CB47,$CG47,$CL47,$CQ47,$CV47,$DA47),$BR47))))</f>
        <v/>
      </c>
      <c r="DO47" s="299" t="str">
        <f>IF('2.ชื่อนักเรียน'!$R49=",มส","มส",IF($DN47="","",IF(DN$5="","",IF(DN$5="SBMLD",SUM($BS47,$BX47,$CC47,$CH47,$CM47,$CR47,$CW47,$DB47),$BS47))))</f>
        <v/>
      </c>
      <c r="DP47" s="299" t="str">
        <f t="shared" si="8"/>
        <v/>
      </c>
      <c r="DQ47" s="321" t="str">
        <f>IF('2.ชื่อนักเรียน'!$R49=",มส","มส",IF($DC47="","",IF(DQ$5="","",IF(DQ$5="SBMLD",SUM($BW47,$CB47,$CG47,$CL47,$CQ47,$CV47,$DA47),$BW47))))</f>
        <v/>
      </c>
      <c r="DR47" s="299" t="str">
        <f>IF('2.ชื่อนักเรียน'!$R49=",มส","มส",IF($DQ47="","",IF(DQ$5="","",IF(DQ$5="SBMLD",SUM($BX47,$CC47,$CH47,$CM47,$CR47,$CW47,$DB47),$BX47))))</f>
        <v/>
      </c>
      <c r="DS47" s="299" t="str">
        <f t="shared" si="9"/>
        <v/>
      </c>
      <c r="DT47" s="299" t="str">
        <f>IF('2.ชื่อนักเรียน'!$R49=",มส","มส",IF($DC47="","",IF(DT$5="","",IF(DT$5="SBMLD",SUM($CB47,$CG47,$CL47,$CQ47,$CV47,$DA47),$CB47))))</f>
        <v/>
      </c>
      <c r="DU47" s="299" t="str">
        <f>IF('2.ชื่อนักเรียน'!$R49=",มส","มส",IF($DT47="","",IF(DT$5="","",IF(DT$5="SBMLD",SUM($CC47,$CH47,$CM47,$CR47,$CW47,$DB47),$CC47))))</f>
        <v/>
      </c>
      <c r="DV47" s="299" t="str">
        <f t="shared" si="10"/>
        <v/>
      </c>
      <c r="DW47" s="321" t="str">
        <f>IF('2.ชื่อนักเรียน'!$R49=",มส","มส",IF($DC47="","",IF(DW$5="","",IF(DW$5="SBMLD",SUM($CG47,$CL47,$CQ47,$CV47,$DA47),$CG47))))</f>
        <v/>
      </c>
      <c r="DX47" s="321" t="str">
        <f>IF('2.ชื่อนักเรียน'!$R49=",มส","มส",IF($DW47="","",IF(DW$5="","",IF(DW$5="SBMLD",SUM($CH47,$CM47,$CR47,$CW47,$DB47),$CH47))))</f>
        <v/>
      </c>
      <c r="DY47" s="299" t="str">
        <f t="shared" si="11"/>
        <v/>
      </c>
    </row>
    <row r="48" spans="1:129" s="102" customFormat="1" ht="17.25" customHeight="1" thickBot="1" x14ac:dyDescent="0.3">
      <c r="A48" s="278">
        <v>40</v>
      </c>
      <c r="B48" s="278" t="str">
        <f>IF('2.ชื่อนักเรียน'!E50="","",CONCATENATE('2.ชื่อนักเรียน'!E50,'2.ชื่อนักเรียน'!F50,'2.ชื่อนักเรียน'!G50,'2.ชื่อนักเรียน'!H50,'2.ชื่อนักเรียน'!I50,'2.ชื่อนักเรียน'!J50,'2.ชื่อนักเรียน'!K50,'2.ชื่อนักเรียน'!L50,'2.ชื่อนักเรียน'!M50,'2.ชื่อนักเรียน'!N50,'2.ชื่อนักเรียน'!O50,'2.ชื่อนักเรียน'!P50,'2.ชื่อนักเรียน'!Q50))</f>
        <v/>
      </c>
      <c r="C48" s="463" t="str">
        <f>IF('2.ชื่อนักเรียน'!B50="","",'2.ชื่อนักเรียน'!B50)</f>
        <v/>
      </c>
      <c r="D48" s="291" t="str">
        <f>IF('2.ชื่อนักเรียน'!C50="","",CONCATENATE(TRIM('2.ชื่อนักเรียน'!C50),"  ",'2.ชื่อนักเรียน'!D50))</f>
        <v/>
      </c>
      <c r="E48" s="292" t="str">
        <f>IF(B48="","",IF('01.ข้อมูลเบื้องต้น'!$J$2="","",'01.ข้อมูลเบื้องต้น'!$J$2))</f>
        <v/>
      </c>
      <c r="F48" s="291" t="str">
        <f>IF(B48="","",IF('01.ข้อมูลเบื้องต้น'!$K$4="","",'01.ข้อมูลเบื้องต้น'!$K$4))</f>
        <v/>
      </c>
      <c r="G48" s="292" t="str">
        <f>IF('01.ข้อมูลเบื้องต้น'!$B$8="","",IF('02.คีย์เทอม1'!$B48="","",'01.ข้อมูลเบื้องต้น'!$B$8))</f>
        <v/>
      </c>
      <c r="H48" s="291" t="str">
        <f>IF('01.ข้อมูลเบื้องต้น'!$C$8="","",IF('02.คีย์เทอม1'!$B48="","",'01.ข้อมูลเบื้องต้น'!$C$8))</f>
        <v/>
      </c>
      <c r="I48" s="292" t="str">
        <f>IF('01.ข้อมูลเบื้องต้น'!$D$8="","",IF('02.คีย์เทอม1'!$B48="","",'01.ข้อมูลเบื้องต้น'!$D$8))</f>
        <v/>
      </c>
      <c r="J48" s="286"/>
      <c r="K48" s="160"/>
      <c r="L48" s="292" t="str">
        <f>IF('01.ข้อมูลเบื้องต้น'!$B$9="","",IF('02.คีย์เทอม1'!$B48="","",'01.ข้อมูลเบื้องต้น'!$B$9))</f>
        <v/>
      </c>
      <c r="M48" s="291" t="str">
        <f>IF('01.ข้อมูลเบื้องต้น'!$C$9="","",IF('02.คีย์เทอม1'!$B48="","",'01.ข้อมูลเบื้องต้น'!$C$9))</f>
        <v/>
      </c>
      <c r="N48" s="292" t="str">
        <f>IF('01.ข้อมูลเบื้องต้น'!$D$9="","",IF('02.คีย์เทอม1'!$B48="","",'01.ข้อมูลเบื้องต้น'!$D$9))</f>
        <v/>
      </c>
      <c r="O48" s="287"/>
      <c r="P48" s="159"/>
      <c r="Q48" s="292" t="str">
        <f>IF('01.ข้อมูลเบื้องต้น'!$B$10="","",IF('02.คีย์เทอม1'!$B48="","",'01.ข้อมูลเบื้องต้น'!$B$10))</f>
        <v/>
      </c>
      <c r="R48" s="291" t="str">
        <f>IF('01.ข้อมูลเบื้องต้น'!$C$10="","",IF('02.คีย์เทอม1'!$B48="","",'01.ข้อมูลเบื้องต้น'!$C$10))</f>
        <v/>
      </c>
      <c r="S48" s="292" t="str">
        <f>IF('01.ข้อมูลเบื้องต้น'!$D$10="","",IF('02.คีย์เทอม1'!$B48="","",'01.ข้อมูลเบื้องต้น'!$D$10))</f>
        <v/>
      </c>
      <c r="T48" s="287"/>
      <c r="U48" s="159"/>
      <c r="V48" s="292" t="str">
        <f>IF('01.ข้อมูลเบื้องต้น'!$B$11="","",IF('02.คีย์เทอม1'!$B48="","",'01.ข้อมูลเบื้องต้น'!$B$11))</f>
        <v/>
      </c>
      <c r="W48" s="291" t="str">
        <f>IF('01.ข้อมูลเบื้องต้น'!$C$11="","",IF('02.คีย์เทอม1'!$B48="","",'01.ข้อมูลเบื้องต้น'!$C$11))</f>
        <v/>
      </c>
      <c r="X48" s="292" t="str">
        <f>IF('01.ข้อมูลเบื้องต้น'!$D$11="","",IF('02.คีย์เทอม1'!$B48="","",'01.ข้อมูลเบื้องต้น'!$D$11))</f>
        <v/>
      </c>
      <c r="Y48" s="286"/>
      <c r="Z48" s="160"/>
      <c r="AA48" s="292" t="str">
        <f>IF('01.ข้อมูลเบื้องต้น'!$B$12="","",IF('02.คีย์เทอม1'!$B48="","",'01.ข้อมูลเบื้องต้น'!$B$12))</f>
        <v/>
      </c>
      <c r="AB48" s="291" t="str">
        <f>IF('01.ข้อมูลเบื้องต้น'!$C$12="","",IF('02.คีย์เทอม1'!$B48="","",'01.ข้อมูลเบื้องต้น'!$C$12))</f>
        <v/>
      </c>
      <c r="AC48" s="292" t="str">
        <f>IF('01.ข้อมูลเบื้องต้น'!$D$12="","",IF('02.คีย์เทอม1'!$B48="","",'01.ข้อมูลเบื้องต้น'!$D$12))</f>
        <v/>
      </c>
      <c r="AD48" s="287"/>
      <c r="AE48" s="159"/>
      <c r="AF48" s="292" t="str">
        <f>IF('01.ข้อมูลเบื้องต้น'!$B$13="","",IF('02.คีย์เทอม1'!$B48="","",'01.ข้อมูลเบื้องต้น'!$B$13))</f>
        <v/>
      </c>
      <c r="AG48" s="291" t="str">
        <f>IF('01.ข้อมูลเบื้องต้น'!$C$13="","",IF('02.คีย์เทอม1'!$B48="","",'01.ข้อมูลเบื้องต้น'!$C$13))</f>
        <v/>
      </c>
      <c r="AH48" s="292" t="str">
        <f>IF('01.ข้อมูลเบื้องต้น'!$D$13="","",IF('02.คีย์เทอม1'!$B48="","",'01.ข้อมูลเบื้องต้น'!$D$13))</f>
        <v/>
      </c>
      <c r="AI48" s="287"/>
      <c r="AJ48" s="159"/>
      <c r="AK48" s="292" t="str">
        <f>IF('01.ข้อมูลเบื้องต้น'!$B$14="","",IF('02.คีย์เทอม1'!$B48="","",'01.ข้อมูลเบื้องต้น'!$B$14))</f>
        <v/>
      </c>
      <c r="AL48" s="291" t="str">
        <f>IF('01.ข้อมูลเบื้องต้น'!$C$14="","",IF('02.คีย์เทอม1'!$B48="","",'01.ข้อมูลเบื้องต้น'!$C$14))</f>
        <v/>
      </c>
      <c r="AM48" s="292" t="str">
        <f>IF('01.ข้อมูลเบื้องต้น'!$D$14="","",IF('02.คีย์เทอม1'!$B48="","",'01.ข้อมูลเบื้องต้น'!$D$14))</f>
        <v/>
      </c>
      <c r="AN48" s="287"/>
      <c r="AO48" s="159"/>
      <c r="AP48" s="292" t="str">
        <f>IF('01.ข้อมูลเบื้องต้น'!$B$15="","",IF('02.คีย์เทอม1'!$B48="","",'01.ข้อมูลเบื้องต้น'!$B$15))</f>
        <v/>
      </c>
      <c r="AQ48" s="291" t="str">
        <f>IF('01.ข้อมูลเบื้องต้น'!$C$15="","",IF('02.คีย์เทอม1'!$B48="","",'01.ข้อมูลเบื้องต้น'!$C$15))</f>
        <v/>
      </c>
      <c r="AR48" s="292" t="str">
        <f>IF('01.ข้อมูลเบื้องต้น'!$D$15="","",IF('02.คีย์เทอม1'!$B48="","",'01.ข้อมูลเบื้องต้น'!$D$15))</f>
        <v/>
      </c>
      <c r="AS48" s="287"/>
      <c r="AT48" s="159"/>
      <c r="AU48" s="292" t="str">
        <f>IF('01.ข้อมูลเบื้องต้น'!$B$16="","",IF('02.คีย์เทอม1'!$B48="","",'01.ข้อมูลเบื้องต้น'!$B$16))</f>
        <v/>
      </c>
      <c r="AV48" s="291" t="str">
        <f>IF('01.ข้อมูลเบื้องต้น'!$C$16="","",IF('02.คีย์เทอม1'!$B48="","",'01.ข้อมูลเบื้องต้น'!$C$16))</f>
        <v/>
      </c>
      <c r="AW48" s="292" t="str">
        <f>IF('01.ข้อมูลเบื้องต้น'!$D$16="","",IF('02.คีย์เทอม1'!$B48="","",'01.ข้อมูลเบื้องต้น'!$D$16))</f>
        <v/>
      </c>
      <c r="AX48" s="286"/>
      <c r="AY48" s="160"/>
      <c r="AZ48" s="292" t="str">
        <f>IF('01.ข้อมูลเบื้องต้น'!$B$17="","",IF('02.คีย์เทอม1'!$B48="","",'01.ข้อมูลเบื้องต้น'!$B$17))</f>
        <v/>
      </c>
      <c r="BA48" s="291" t="str">
        <f>IF('01.ข้อมูลเบื้องต้น'!$C$17="","",IF('02.คีย์เทอม1'!$B48="","",'01.ข้อมูลเบื้องต้น'!$C$17))</f>
        <v/>
      </c>
      <c r="BB48" s="292" t="str">
        <f>IF('01.ข้อมูลเบื้องต้น'!$D$17="","",IF('02.คีย์เทอม1'!$B48="","",'01.ข้อมูลเบื้องต้น'!$D$17))</f>
        <v/>
      </c>
      <c r="BC48" s="286"/>
      <c r="BD48" s="160"/>
      <c r="BE48" s="292" t="str">
        <f>IF('01.ข้อมูลเบื้องต้น'!$B$19="","",IF('02.คีย์เทอม1'!$B48="","",'01.ข้อมูลเบื้องต้น'!$B$19))</f>
        <v/>
      </c>
      <c r="BF48" s="291" t="str">
        <f>IF('01.ข้อมูลเบื้องต้น'!$C$19="","",IF('02.คีย์เทอม1'!$B48="","",'01.ข้อมูลเบื้องต้น'!$C$19))</f>
        <v/>
      </c>
      <c r="BG48" s="292" t="str">
        <f>IF('01.ข้อมูลเบื้องต้น'!$D$19="","",IF('02.คีย์เทอม1'!$B48="","",'01.ข้อมูลเบื้องต้น'!$D$19))</f>
        <v/>
      </c>
      <c r="BH48" s="286"/>
      <c r="BI48" s="160"/>
      <c r="BJ48" s="292" t="str">
        <f>IF('01.ข้อมูลเบื้องต้น'!$B$20="","",IF('02.คีย์เทอม1'!$B48="","",'01.ข้อมูลเบื้องต้น'!$B$20))</f>
        <v/>
      </c>
      <c r="BK48" s="291" t="str">
        <f>IF('01.ข้อมูลเบื้องต้น'!$C$20="","",IF('02.คีย์เทอม1'!$B48="","",'01.ข้อมูลเบื้องต้น'!$C$20))</f>
        <v/>
      </c>
      <c r="BL48" s="292" t="str">
        <f>IF('01.ข้อมูลเบื้องต้น'!$D$20="","",IF('02.คีย์เทอม1'!$B48="","",'01.ข้อมูลเบื้องต้น'!$D$20))</f>
        <v/>
      </c>
      <c r="BM48" s="287"/>
      <c r="BN48" s="159"/>
      <c r="BO48" s="292" t="str">
        <f>IF('01.ข้อมูลเบื้องต้น'!$B$21="","",IF('02.คีย์เทอม1'!$B48="","",'01.ข้อมูลเบื้องต้น'!$B$21))</f>
        <v/>
      </c>
      <c r="BP48" s="291" t="str">
        <f>IF('01.ข้อมูลเบื้องต้น'!$C$21="","",IF('02.คีย์เทอม1'!$B48="","",'01.ข้อมูลเบื้องต้น'!$C$21))</f>
        <v/>
      </c>
      <c r="BQ48" s="292" t="str">
        <f>IF('01.ข้อมูลเบื้องต้น'!$D$21="","",IF('02.คีย์เทอม1'!$B48="","",'01.ข้อมูลเบื้องต้น'!$D$21))</f>
        <v/>
      </c>
      <c r="BR48" s="286"/>
      <c r="BS48" s="160"/>
      <c r="BT48" s="292" t="str">
        <f>IF('01.ข้อมูลเบื้องต้น'!$B$22="","",IF('02.คีย์เทอม1'!$B48="","",'01.ข้อมูลเบื้องต้น'!$B$22))</f>
        <v/>
      </c>
      <c r="BU48" s="291" t="str">
        <f>IF('01.ข้อมูลเบื้องต้น'!$C$22="","",IF('02.คีย์เทอม1'!$B48="","",'01.ข้อมูลเบื้องต้น'!$C$22))</f>
        <v/>
      </c>
      <c r="BV48" s="292" t="str">
        <f>IF('01.ข้อมูลเบื้องต้น'!$D$22="","",IF('02.คีย์เทอม1'!$B48="","",'01.ข้อมูลเบื้องต้น'!$D$22))</f>
        <v/>
      </c>
      <c r="BW48" s="286"/>
      <c r="BX48" s="160"/>
      <c r="BY48" s="292" t="str">
        <f>IF('01.ข้อมูลเบื้องต้น'!$B$23="","",IF('02.คีย์เทอม1'!$B48="","",'01.ข้อมูลเบื้องต้น'!$B$23))</f>
        <v/>
      </c>
      <c r="BZ48" s="291" t="str">
        <f>IF('01.ข้อมูลเบื้องต้น'!$C$23="","",IF('02.คีย์เทอม1'!$B48="","",'01.ข้อมูลเบื้องต้น'!$C$23))</f>
        <v/>
      </c>
      <c r="CA48" s="292" t="str">
        <f>IF('01.ข้อมูลเบื้องต้น'!$D$23="","",IF('02.คีย์เทอม1'!$B48="","",'01.ข้อมูลเบื้องต้น'!$D$23))</f>
        <v/>
      </c>
      <c r="CB48" s="286"/>
      <c r="CC48" s="160"/>
      <c r="CD48" s="292" t="str">
        <f>IF('01.ข้อมูลเบื้องต้น'!$B$24="","",IF('02.คีย์เทอม1'!$B48="","",'01.ข้อมูลเบื้องต้น'!$B$24))</f>
        <v/>
      </c>
      <c r="CE48" s="291" t="str">
        <f>IF('01.ข้อมูลเบื้องต้น'!$C$24="","",IF('02.คีย์เทอม1'!$B48="","",'01.ข้อมูลเบื้องต้น'!$C$24))</f>
        <v/>
      </c>
      <c r="CF48" s="292" t="str">
        <f>IF('01.ข้อมูลเบื้องต้น'!$D$24="","",IF('02.คีย์เทอม1'!$B48="","",'01.ข้อมูลเบื้องต้น'!$D$24))</f>
        <v/>
      </c>
      <c r="CG48" s="286"/>
      <c r="CH48" s="160"/>
      <c r="CI48" s="292" t="str">
        <f>IF('01.ข้อมูลเบื้องต้น'!$B$25="","",IF('02.คีย์เทอม1'!$B48="","",'01.ข้อมูลเบื้องต้น'!$B$25))</f>
        <v/>
      </c>
      <c r="CJ48" s="291" t="str">
        <f>IF('01.ข้อมูลเบื้องต้น'!$C$25="","",IF('02.คีย์เทอม1'!$B48="","",'01.ข้อมูลเบื้องต้น'!$C$25))</f>
        <v/>
      </c>
      <c r="CK48" s="292" t="str">
        <f>IF('01.ข้อมูลเบื้องต้น'!$D$25="","",IF('02.คีย์เทอม1'!$B48="","",'01.ข้อมูลเบื้องต้น'!$D$25))</f>
        <v/>
      </c>
      <c r="CL48" s="286"/>
      <c r="CM48" s="160"/>
      <c r="CN48" s="292" t="str">
        <f>IF('01.ข้อมูลเบื้องต้น'!$B$26="","",IF('02.คีย์เทอม1'!$B48="","",'01.ข้อมูลเบื้องต้น'!$B$26))</f>
        <v/>
      </c>
      <c r="CO48" s="291" t="str">
        <f>IF('01.ข้อมูลเบื้องต้น'!$C$26="","",IF('02.คีย์เทอม1'!$B48="","",'01.ข้อมูลเบื้องต้น'!$C$26))</f>
        <v/>
      </c>
      <c r="CP48" s="292" t="str">
        <f>IF('01.ข้อมูลเบื้องต้น'!$D$26="","",IF('02.คีย์เทอม1'!$B48="","",'01.ข้อมูลเบื้องต้น'!$D$26))</f>
        <v/>
      </c>
      <c r="CQ48" s="286"/>
      <c r="CR48" s="160"/>
      <c r="CS48" s="292" t="str">
        <f>IF('01.ข้อมูลเบื้องต้น'!$B$27="","",IF('02.คีย์เทอม1'!$B48="","",'01.ข้อมูลเบื้องต้น'!$B$27))</f>
        <v/>
      </c>
      <c r="CT48" s="291" t="str">
        <f>IF('01.ข้อมูลเบื้องต้น'!$C$27="","",IF('02.คีย์เทอม1'!$B48="","",'01.ข้อมูลเบื้องต้น'!$C$27))</f>
        <v/>
      </c>
      <c r="CU48" s="292" t="str">
        <f>IF('01.ข้อมูลเบื้องต้น'!$D$27="","",IF('02.คีย์เทอม1'!$B48="","",'01.ข้อมูลเบื้องต้น'!$D$27))</f>
        <v/>
      </c>
      <c r="CV48" s="286"/>
      <c r="CW48" s="160"/>
      <c r="CX48" s="292" t="str">
        <f>IF('01.ข้อมูลเบื้องต้น'!$B$28="","",IF('02.คีย์เทอม1'!$B48="","",'01.ข้อมูลเบื้องต้น'!$B$28))</f>
        <v/>
      </c>
      <c r="CY48" s="291" t="str">
        <f>IF('01.ข้อมูลเบื้องต้น'!$C$28="","",IF('02.คีย์เทอม1'!$B48="","",'01.ข้อมูลเบื้องต้น'!$C$28))</f>
        <v/>
      </c>
      <c r="CZ48" s="292" t="str">
        <f>IF('01.ข้อมูลเบื้องต้น'!$D$28="","",IF('02.คีย์เทอม1'!$B48="","",'01.ข้อมูลเบื้องต้น'!$D$28))</f>
        <v/>
      </c>
      <c r="DA48" s="286"/>
      <c r="DB48" s="160"/>
      <c r="DC48" s="288" t="str">
        <f t="shared" si="3"/>
        <v/>
      </c>
      <c r="DD48" s="152" t="str">
        <f t="shared" si="4"/>
        <v/>
      </c>
      <c r="DE48" s="293" t="str">
        <f>IF('2.ชื่อนักเรียน'!R50="มส","มส",IF('2.ชื่อนักเรียน'!R50="ย้าย","ย้าย",IF('2.ชื่อนักเรียน'!R50="ร","ร",IF(DD48="","",RANK(DD48,$DD$9:$DD$58,0)))))</f>
        <v/>
      </c>
      <c r="DF48" s="293" t="str">
        <f t="shared" si="5"/>
        <v/>
      </c>
      <c r="DH48" s="322" t="str">
        <f>IF('2.ชื่อนักเรียน'!$R50=",มส","มส",IF($DC48="","",IF(DH$5="","",IF(DH$5="SBMLD",SUM($BH48,$BM48,$BR48,$BW48,$CB48,$CG48,$CL48,$CQ48,$CV48,$DA48),$BH48))))</f>
        <v/>
      </c>
      <c r="DI48" s="300" t="str">
        <f>IF('2.ชื่อนักเรียน'!$R50=",มส","มส",IF($DH48="","",IF(DH$5="","",IF(DH$5="SBMLD",SUM($BI48,$BN48,$BS48,$BX48,$CC48,$CH48,$CM48,$CR48,$CW48,$DB48),$BI48))))</f>
        <v/>
      </c>
      <c r="DJ48" s="300" t="str">
        <f t="shared" si="6"/>
        <v/>
      </c>
      <c r="DK48" s="323" t="str">
        <f>IF('2.ชื่อนักเรียน'!$R50=",มส","มส",IF($DC48="","",IF(DK$5="","",IF(DK$5="SBMLD",SUM($BM48,$BR48,$BW48,$CB48,$CG48,$CL48,$CQ48,$CV48,$DA48),$BM48))))</f>
        <v/>
      </c>
      <c r="DL48" s="300" t="str">
        <f>IF('2.ชื่อนักเรียน'!$R50=",มส","มส",IF($DK48="","",IF(DK$5="","",IF(DK$5="SBMLD",SUM($BN48,$BS48,$BX48,$CC48,$CH48,$CM48,$CR48,$CW48,$DB48),$BN48))))</f>
        <v/>
      </c>
      <c r="DM48" s="300" t="str">
        <f t="shared" si="7"/>
        <v/>
      </c>
      <c r="DN48" s="323" t="str">
        <f>IF('2.ชื่อนักเรียน'!$R50=",มส","มส",IF($DC48="","",IF(DN$5="","",IF(DN$5="SBMLD",SUM($BR48,$BW48,$CB48,$CG48,$CL48,$CQ48,$CV48,$DA48),$BR48))))</f>
        <v/>
      </c>
      <c r="DO48" s="300" t="str">
        <f>IF('2.ชื่อนักเรียน'!$R50=",มส","มส",IF($DN48="","",IF(DN$5="","",IF(DN$5="SBMLD",SUM($BS48,$BX48,$CC48,$CH48,$CM48,$CR48,$CW48,$DB48),$BS48))))</f>
        <v/>
      </c>
      <c r="DP48" s="300" t="str">
        <f t="shared" si="8"/>
        <v/>
      </c>
      <c r="DQ48" s="323" t="str">
        <f>IF('2.ชื่อนักเรียน'!$R50=",มส","มส",IF($DC48="","",IF(DQ$5="","",IF(DQ$5="SBMLD",SUM($BW48,$CB48,$CG48,$CL48,$CQ48,$CV48,$DA48),$BW48))))</f>
        <v/>
      </c>
      <c r="DR48" s="300" t="str">
        <f>IF('2.ชื่อนักเรียน'!$R50=",มส","มส",IF($DQ48="","",IF(DQ$5="","",IF(DQ$5="SBMLD",SUM($BX48,$CC48,$CH48,$CM48,$CR48,$CW48,$DB48),$BX48))))</f>
        <v/>
      </c>
      <c r="DS48" s="300" t="str">
        <f t="shared" si="9"/>
        <v/>
      </c>
      <c r="DT48" s="300" t="str">
        <f>IF('2.ชื่อนักเรียน'!$R50=",มส","มส",IF($DC48="","",IF(DT$5="","",IF(DT$5="SBMLD",SUM($CB48,$CG48,$CL48,$CQ48,$CV48,$DA48),$CB48))))</f>
        <v/>
      </c>
      <c r="DU48" s="300" t="str">
        <f>IF('2.ชื่อนักเรียน'!$R50=",มส","มส",IF($DT48="","",IF(DT$5="","",IF(DT$5="SBMLD",SUM($CC48,$CH48,$CM48,$CR48,$CW48,$DB48),$CC48))))</f>
        <v/>
      </c>
      <c r="DV48" s="300" t="str">
        <f t="shared" si="10"/>
        <v/>
      </c>
      <c r="DW48" s="323" t="str">
        <f>IF('2.ชื่อนักเรียน'!$R50=",มส","มส",IF($DC48="","",IF(DW$5="","",IF(DW$5="SBMLD",SUM($CG48,$CL48,$CQ48,$CV48,$DA48),$CG48))))</f>
        <v/>
      </c>
      <c r="DX48" s="323" t="str">
        <f>IF('2.ชื่อนักเรียน'!$R50=",มส","มส",IF($DW48="","",IF(DW$5="","",IF(DW$5="SBMLD",SUM($CH48,$CM48,$CR48,$CW48,$DB48),$CH48))))</f>
        <v/>
      </c>
      <c r="DY48" s="300" t="str">
        <f t="shared" si="11"/>
        <v/>
      </c>
    </row>
    <row r="49" spans="1:129" s="102" customFormat="1" ht="17.25" customHeight="1" thickTop="1" x14ac:dyDescent="0.25">
      <c r="A49" s="278">
        <v>41</v>
      </c>
      <c r="B49" s="278" t="str">
        <f>IF('2.ชื่อนักเรียน'!E51="","",CONCATENATE('2.ชื่อนักเรียน'!E51,'2.ชื่อนักเรียน'!F51,'2.ชื่อนักเรียน'!G51,'2.ชื่อนักเรียน'!H51,'2.ชื่อนักเรียน'!I51,'2.ชื่อนักเรียน'!J51,'2.ชื่อนักเรียน'!K51,'2.ชื่อนักเรียน'!L51,'2.ชื่อนักเรียน'!M51,'2.ชื่อนักเรียน'!N51,'2.ชื่อนักเรียน'!O51,'2.ชื่อนักเรียน'!P51,'2.ชื่อนักเรียน'!Q51))</f>
        <v/>
      </c>
      <c r="C49" s="463" t="str">
        <f>IF('2.ชื่อนักเรียน'!B51="","",'2.ชื่อนักเรียน'!B51)</f>
        <v/>
      </c>
      <c r="D49" s="291" t="str">
        <f>IF('2.ชื่อนักเรียน'!C51="","",CONCATENATE(TRIM('2.ชื่อนักเรียน'!C51),"  ",'2.ชื่อนักเรียน'!D51))</f>
        <v/>
      </c>
      <c r="E49" s="292" t="str">
        <f>IF(B49="","",IF('01.ข้อมูลเบื้องต้น'!$J$2="","",'01.ข้อมูลเบื้องต้น'!$J$2))</f>
        <v/>
      </c>
      <c r="F49" s="291" t="str">
        <f>IF(B49="","",IF('01.ข้อมูลเบื้องต้น'!$K$4="","",'01.ข้อมูลเบื้องต้น'!$K$4))</f>
        <v/>
      </c>
      <c r="G49" s="292" t="str">
        <f>IF('01.ข้อมูลเบื้องต้น'!$B$8="","",IF('02.คีย์เทอม1'!$B49="","",'01.ข้อมูลเบื้องต้น'!$B$8))</f>
        <v/>
      </c>
      <c r="H49" s="291" t="str">
        <f>IF('01.ข้อมูลเบื้องต้น'!$C$8="","",IF('02.คีย์เทอม1'!$B49="","",'01.ข้อมูลเบื้องต้น'!$C$8))</f>
        <v/>
      </c>
      <c r="I49" s="292" t="str">
        <f>IF('01.ข้อมูลเบื้องต้น'!$D$8="","",IF('02.คีย์เทอม1'!$B49="","",'01.ข้อมูลเบื้องต้น'!$D$8))</f>
        <v/>
      </c>
      <c r="J49" s="286"/>
      <c r="K49" s="160"/>
      <c r="L49" s="292" t="str">
        <f>IF('01.ข้อมูลเบื้องต้น'!$B$9="","",IF('02.คีย์เทอม1'!$B49="","",'01.ข้อมูลเบื้องต้น'!$B$9))</f>
        <v/>
      </c>
      <c r="M49" s="291" t="str">
        <f>IF('01.ข้อมูลเบื้องต้น'!$C$9="","",IF('02.คีย์เทอม1'!$B49="","",'01.ข้อมูลเบื้องต้น'!$C$9))</f>
        <v/>
      </c>
      <c r="N49" s="292" t="str">
        <f>IF('01.ข้อมูลเบื้องต้น'!$D$9="","",IF('02.คีย์เทอม1'!$B49="","",'01.ข้อมูลเบื้องต้น'!$D$9))</f>
        <v/>
      </c>
      <c r="O49" s="287"/>
      <c r="P49" s="159"/>
      <c r="Q49" s="292" t="str">
        <f>IF('01.ข้อมูลเบื้องต้น'!$B$10="","",IF('02.คีย์เทอม1'!$B49="","",'01.ข้อมูลเบื้องต้น'!$B$10))</f>
        <v/>
      </c>
      <c r="R49" s="291" t="str">
        <f>IF('01.ข้อมูลเบื้องต้น'!$C$10="","",IF('02.คีย์เทอม1'!$B49="","",'01.ข้อมูลเบื้องต้น'!$C$10))</f>
        <v/>
      </c>
      <c r="S49" s="292" t="str">
        <f>IF('01.ข้อมูลเบื้องต้น'!$D$10="","",IF('02.คีย์เทอม1'!$B49="","",'01.ข้อมูลเบื้องต้น'!$D$10))</f>
        <v/>
      </c>
      <c r="T49" s="287"/>
      <c r="U49" s="159"/>
      <c r="V49" s="292" t="str">
        <f>IF('01.ข้อมูลเบื้องต้น'!$B$11="","",IF('02.คีย์เทอม1'!$B49="","",'01.ข้อมูลเบื้องต้น'!$B$11))</f>
        <v/>
      </c>
      <c r="W49" s="291" t="str">
        <f>IF('01.ข้อมูลเบื้องต้น'!$C$11="","",IF('02.คีย์เทอม1'!$B49="","",'01.ข้อมูลเบื้องต้น'!$C$11))</f>
        <v/>
      </c>
      <c r="X49" s="292" t="str">
        <f>IF('01.ข้อมูลเบื้องต้น'!$D$11="","",IF('02.คีย์เทอม1'!$B49="","",'01.ข้อมูลเบื้องต้น'!$D$11))</f>
        <v/>
      </c>
      <c r="Y49" s="286"/>
      <c r="Z49" s="160"/>
      <c r="AA49" s="292" t="str">
        <f>IF('01.ข้อมูลเบื้องต้น'!$B$12="","",IF('02.คีย์เทอม1'!$B49="","",'01.ข้อมูลเบื้องต้น'!$B$12))</f>
        <v/>
      </c>
      <c r="AB49" s="291" t="str">
        <f>IF('01.ข้อมูลเบื้องต้น'!$C$12="","",IF('02.คีย์เทอม1'!$B49="","",'01.ข้อมูลเบื้องต้น'!$C$12))</f>
        <v/>
      </c>
      <c r="AC49" s="292" t="str">
        <f>IF('01.ข้อมูลเบื้องต้น'!$D$12="","",IF('02.คีย์เทอม1'!$B49="","",'01.ข้อมูลเบื้องต้น'!$D$12))</f>
        <v/>
      </c>
      <c r="AD49" s="287"/>
      <c r="AE49" s="159"/>
      <c r="AF49" s="292" t="str">
        <f>IF('01.ข้อมูลเบื้องต้น'!$B$13="","",IF('02.คีย์เทอม1'!$B49="","",'01.ข้อมูลเบื้องต้น'!$B$13))</f>
        <v/>
      </c>
      <c r="AG49" s="291" t="str">
        <f>IF('01.ข้อมูลเบื้องต้น'!$C$13="","",IF('02.คีย์เทอม1'!$B49="","",'01.ข้อมูลเบื้องต้น'!$C$13))</f>
        <v/>
      </c>
      <c r="AH49" s="292" t="str">
        <f>IF('01.ข้อมูลเบื้องต้น'!$D$13="","",IF('02.คีย์เทอม1'!$B49="","",'01.ข้อมูลเบื้องต้น'!$D$13))</f>
        <v/>
      </c>
      <c r="AI49" s="287"/>
      <c r="AJ49" s="159"/>
      <c r="AK49" s="292" t="str">
        <f>IF('01.ข้อมูลเบื้องต้น'!$B$14="","",IF('02.คีย์เทอม1'!$B49="","",'01.ข้อมูลเบื้องต้น'!$B$14))</f>
        <v/>
      </c>
      <c r="AL49" s="291" t="str">
        <f>IF('01.ข้อมูลเบื้องต้น'!$C$14="","",IF('02.คีย์เทอม1'!$B49="","",'01.ข้อมูลเบื้องต้น'!$C$14))</f>
        <v/>
      </c>
      <c r="AM49" s="292" t="str">
        <f>IF('01.ข้อมูลเบื้องต้น'!$D$14="","",IF('02.คีย์เทอม1'!$B49="","",'01.ข้อมูลเบื้องต้น'!$D$14))</f>
        <v/>
      </c>
      <c r="AN49" s="287"/>
      <c r="AO49" s="159"/>
      <c r="AP49" s="292" t="str">
        <f>IF('01.ข้อมูลเบื้องต้น'!$B$15="","",IF('02.คีย์เทอม1'!$B49="","",'01.ข้อมูลเบื้องต้น'!$B$15))</f>
        <v/>
      </c>
      <c r="AQ49" s="291" t="str">
        <f>IF('01.ข้อมูลเบื้องต้น'!$C$15="","",IF('02.คีย์เทอม1'!$B49="","",'01.ข้อมูลเบื้องต้น'!$C$15))</f>
        <v/>
      </c>
      <c r="AR49" s="292" t="str">
        <f>IF('01.ข้อมูลเบื้องต้น'!$D$15="","",IF('02.คีย์เทอม1'!$B49="","",'01.ข้อมูลเบื้องต้น'!$D$15))</f>
        <v/>
      </c>
      <c r="AS49" s="287"/>
      <c r="AT49" s="159"/>
      <c r="AU49" s="292" t="str">
        <f>IF('01.ข้อมูลเบื้องต้น'!$B$16="","",IF('02.คีย์เทอม1'!$B49="","",'01.ข้อมูลเบื้องต้น'!$B$16))</f>
        <v/>
      </c>
      <c r="AV49" s="291" t="str">
        <f>IF('01.ข้อมูลเบื้องต้น'!$C$16="","",IF('02.คีย์เทอม1'!$B49="","",'01.ข้อมูลเบื้องต้น'!$C$16))</f>
        <v/>
      </c>
      <c r="AW49" s="292" t="str">
        <f>IF('01.ข้อมูลเบื้องต้น'!$D$16="","",IF('02.คีย์เทอม1'!$B49="","",'01.ข้อมูลเบื้องต้น'!$D$16))</f>
        <v/>
      </c>
      <c r="AX49" s="286"/>
      <c r="AY49" s="160"/>
      <c r="AZ49" s="292" t="str">
        <f>IF('01.ข้อมูลเบื้องต้น'!$B$17="","",IF('02.คีย์เทอม1'!$B49="","",'01.ข้อมูลเบื้องต้น'!$B$17))</f>
        <v/>
      </c>
      <c r="BA49" s="291" t="str">
        <f>IF('01.ข้อมูลเบื้องต้น'!$C$17="","",IF('02.คีย์เทอม1'!$B49="","",'01.ข้อมูลเบื้องต้น'!$C$17))</f>
        <v/>
      </c>
      <c r="BB49" s="292" t="str">
        <f>IF('01.ข้อมูลเบื้องต้น'!$D$17="","",IF('02.คีย์เทอม1'!$B49="","",'01.ข้อมูลเบื้องต้น'!$D$17))</f>
        <v/>
      </c>
      <c r="BC49" s="286"/>
      <c r="BD49" s="160"/>
      <c r="BE49" s="292" t="str">
        <f>IF('01.ข้อมูลเบื้องต้น'!$B$19="","",IF('02.คีย์เทอม1'!$B49="","",'01.ข้อมูลเบื้องต้น'!$B$19))</f>
        <v/>
      </c>
      <c r="BF49" s="291" t="str">
        <f>IF('01.ข้อมูลเบื้องต้น'!$C$19="","",IF('02.คีย์เทอม1'!$B49="","",'01.ข้อมูลเบื้องต้น'!$C$19))</f>
        <v/>
      </c>
      <c r="BG49" s="292" t="str">
        <f>IF('01.ข้อมูลเบื้องต้น'!$D$19="","",IF('02.คีย์เทอม1'!$B49="","",'01.ข้อมูลเบื้องต้น'!$D$19))</f>
        <v/>
      </c>
      <c r="BH49" s="286"/>
      <c r="BI49" s="160"/>
      <c r="BJ49" s="292" t="str">
        <f>IF('01.ข้อมูลเบื้องต้น'!$B$20="","",IF('02.คีย์เทอม1'!$B49="","",'01.ข้อมูลเบื้องต้น'!$B$20))</f>
        <v/>
      </c>
      <c r="BK49" s="291" t="str">
        <f>IF('01.ข้อมูลเบื้องต้น'!$C$20="","",IF('02.คีย์เทอม1'!$B49="","",'01.ข้อมูลเบื้องต้น'!$C$20))</f>
        <v/>
      </c>
      <c r="BL49" s="292" t="str">
        <f>IF('01.ข้อมูลเบื้องต้น'!$D$20="","",IF('02.คีย์เทอม1'!$B49="","",'01.ข้อมูลเบื้องต้น'!$D$20))</f>
        <v/>
      </c>
      <c r="BM49" s="286"/>
      <c r="BN49" s="159"/>
      <c r="BO49" s="292" t="str">
        <f>IF('01.ข้อมูลเบื้องต้น'!$B$21="","",IF('02.คีย์เทอม1'!$B49="","",'01.ข้อมูลเบื้องต้น'!$B$21))</f>
        <v/>
      </c>
      <c r="BP49" s="291" t="str">
        <f>IF('01.ข้อมูลเบื้องต้น'!$C$21="","",IF('02.คีย์เทอม1'!$B49="","",'01.ข้อมูลเบื้องต้น'!$C$21))</f>
        <v/>
      </c>
      <c r="BQ49" s="292" t="str">
        <f>IF('01.ข้อมูลเบื้องต้น'!$D$21="","",IF('02.คีย์เทอม1'!$B49="","",'01.ข้อมูลเบื้องต้น'!$D$21))</f>
        <v/>
      </c>
      <c r="BR49" s="286"/>
      <c r="BS49" s="160"/>
      <c r="BT49" s="292" t="str">
        <f>IF('01.ข้อมูลเบื้องต้น'!$B$22="","",IF('02.คีย์เทอม1'!$B49="","",'01.ข้อมูลเบื้องต้น'!$B$22))</f>
        <v/>
      </c>
      <c r="BU49" s="291" t="str">
        <f>IF('01.ข้อมูลเบื้องต้น'!$C$22="","",IF('02.คีย์เทอม1'!$B49="","",'01.ข้อมูลเบื้องต้น'!$C$22))</f>
        <v/>
      </c>
      <c r="BV49" s="292" t="str">
        <f>IF('01.ข้อมูลเบื้องต้น'!$D$22="","",IF('02.คีย์เทอม1'!$B49="","",'01.ข้อมูลเบื้องต้น'!$D$22))</f>
        <v/>
      </c>
      <c r="BW49" s="286"/>
      <c r="BX49" s="160"/>
      <c r="BY49" s="292" t="str">
        <f>IF('01.ข้อมูลเบื้องต้น'!$B$23="","",IF('02.คีย์เทอม1'!$B49="","",'01.ข้อมูลเบื้องต้น'!$B$23))</f>
        <v/>
      </c>
      <c r="BZ49" s="291" t="str">
        <f>IF('01.ข้อมูลเบื้องต้น'!$C$23="","",IF('02.คีย์เทอม1'!$B49="","",'01.ข้อมูลเบื้องต้น'!$C$23))</f>
        <v/>
      </c>
      <c r="CA49" s="292" t="str">
        <f>IF('01.ข้อมูลเบื้องต้น'!$D$23="","",IF('02.คีย์เทอม1'!$B49="","",'01.ข้อมูลเบื้องต้น'!$D$23))</f>
        <v/>
      </c>
      <c r="CB49" s="286"/>
      <c r="CC49" s="160"/>
      <c r="CD49" s="292" t="str">
        <f>IF('01.ข้อมูลเบื้องต้น'!$B$24="","",IF('02.คีย์เทอม1'!$B49="","",'01.ข้อมูลเบื้องต้น'!$B$24))</f>
        <v/>
      </c>
      <c r="CE49" s="291" t="str">
        <f>IF('01.ข้อมูลเบื้องต้น'!$C$24="","",IF('02.คีย์เทอม1'!$B49="","",'01.ข้อมูลเบื้องต้น'!$C$24))</f>
        <v/>
      </c>
      <c r="CF49" s="292" t="str">
        <f>IF('01.ข้อมูลเบื้องต้น'!$D$24="","",IF('02.คีย์เทอม1'!$B49="","",'01.ข้อมูลเบื้องต้น'!$D$24))</f>
        <v/>
      </c>
      <c r="CG49" s="286"/>
      <c r="CH49" s="160"/>
      <c r="CI49" s="292" t="str">
        <f>IF('01.ข้อมูลเบื้องต้น'!$B$25="","",IF('02.คีย์เทอม1'!$B49="","",'01.ข้อมูลเบื้องต้น'!$B$25))</f>
        <v/>
      </c>
      <c r="CJ49" s="291" t="str">
        <f>IF('01.ข้อมูลเบื้องต้น'!$C$25="","",IF('02.คีย์เทอม1'!$B49="","",'01.ข้อมูลเบื้องต้น'!$C$25))</f>
        <v/>
      </c>
      <c r="CK49" s="292" t="str">
        <f>IF('01.ข้อมูลเบื้องต้น'!$D$25="","",IF('02.คีย์เทอม1'!$B49="","",'01.ข้อมูลเบื้องต้น'!$D$25))</f>
        <v/>
      </c>
      <c r="CL49" s="286"/>
      <c r="CM49" s="160"/>
      <c r="CN49" s="292" t="str">
        <f>IF('01.ข้อมูลเบื้องต้น'!$B$26="","",IF('02.คีย์เทอม1'!$B49="","",'01.ข้อมูลเบื้องต้น'!$B$26))</f>
        <v/>
      </c>
      <c r="CO49" s="291" t="str">
        <f>IF('01.ข้อมูลเบื้องต้น'!$C$26="","",IF('02.คีย์เทอม1'!$B49="","",'01.ข้อมูลเบื้องต้น'!$C$26))</f>
        <v/>
      </c>
      <c r="CP49" s="292" t="str">
        <f>IF('01.ข้อมูลเบื้องต้น'!$D$26="","",IF('02.คีย์เทอม1'!$B49="","",'01.ข้อมูลเบื้องต้น'!$D$26))</f>
        <v/>
      </c>
      <c r="CQ49" s="286"/>
      <c r="CR49" s="160"/>
      <c r="CS49" s="292" t="str">
        <f>IF('01.ข้อมูลเบื้องต้น'!$B$27="","",IF('02.คีย์เทอม1'!$B49="","",'01.ข้อมูลเบื้องต้น'!$B$27))</f>
        <v/>
      </c>
      <c r="CT49" s="291" t="str">
        <f>IF('01.ข้อมูลเบื้องต้น'!$C$27="","",IF('02.คีย์เทอม1'!$B49="","",'01.ข้อมูลเบื้องต้น'!$C$27))</f>
        <v/>
      </c>
      <c r="CU49" s="292" t="str">
        <f>IF('01.ข้อมูลเบื้องต้น'!$D$27="","",IF('02.คีย์เทอม1'!$B49="","",'01.ข้อมูลเบื้องต้น'!$D$27))</f>
        <v/>
      </c>
      <c r="CV49" s="286"/>
      <c r="CW49" s="160"/>
      <c r="CX49" s="292" t="str">
        <f>IF('01.ข้อมูลเบื้องต้น'!$B$28="","",IF('02.คีย์เทอม1'!$B49="","",'01.ข้อมูลเบื้องต้น'!$B$28))</f>
        <v/>
      </c>
      <c r="CY49" s="291" t="str">
        <f>IF('01.ข้อมูลเบื้องต้น'!$C$28="","",IF('02.คีย์เทอม1'!$B49="","",'01.ข้อมูลเบื้องต้น'!$C$28))</f>
        <v/>
      </c>
      <c r="CZ49" s="292" t="str">
        <f>IF('01.ข้อมูลเบื้องต้น'!$D$28="","",IF('02.คีย์เทอม1'!$B49="","",'01.ข้อมูลเบื้องต้น'!$D$28))</f>
        <v/>
      </c>
      <c r="DA49" s="286"/>
      <c r="DB49" s="160"/>
      <c r="DC49" s="288" t="str">
        <f t="shared" si="3"/>
        <v/>
      </c>
      <c r="DD49" s="152" t="str">
        <f t="shared" si="4"/>
        <v/>
      </c>
      <c r="DE49" s="293" t="str">
        <f>IF('2.ชื่อนักเรียน'!R51="มส","มส",IF('2.ชื่อนักเรียน'!R51="ย้าย","ย้าย",IF('2.ชื่อนักเรียน'!R51="ร","ร",IF(DD49="","",RANK(DD49,$DD$9:$DD$58,0)))))</f>
        <v/>
      </c>
      <c r="DF49" s="293" t="str">
        <f t="shared" si="5"/>
        <v/>
      </c>
      <c r="DH49" s="318" t="str">
        <f>IF('2.ชื่อนักเรียน'!$R51=",มส","มส",IF($DC49="","",IF(DH$5="","",IF(DH$5="SBMLD",SUM($BH49,$BM49,$BR49,$BW49,$CB49,$CG49,$CL49,$CQ49,$CV49,$DA49),$BH49))))</f>
        <v/>
      </c>
      <c r="DI49" s="298" t="str">
        <f>IF('2.ชื่อนักเรียน'!$R51=",มส","มส",IF($DH49="","",IF(DH$5="","",IF(DH$5="SBMLD",SUM($BI49,$BN49,$BS49,$BX49,$CC49,$CH49,$CM49,$CR49,$CW49,$DB49),$BI49))))</f>
        <v/>
      </c>
      <c r="DJ49" s="298" t="str">
        <f t="shared" si="6"/>
        <v/>
      </c>
      <c r="DK49" s="319" t="str">
        <f>IF('2.ชื่อนักเรียน'!$R51=",มส","มส",IF($DC49="","",IF(DK$5="","",IF(DK$5="SBMLD",SUM($BM49,$BR49,$BW49,$CB49,$CG49,$CL49,$CQ49,$CV49,$DA49),$BM49))))</f>
        <v/>
      </c>
      <c r="DL49" s="298" t="str">
        <f>IF('2.ชื่อนักเรียน'!$R51=",มส","มส",IF($DK49="","",IF(DK$5="","",IF(DK$5="SBMLD",SUM($BN49,$BS49,$BX49,$CC49,$CH49,$CM49,$CR49,$CW49,$DB49),$BN49))))</f>
        <v/>
      </c>
      <c r="DM49" s="298" t="str">
        <f t="shared" si="7"/>
        <v/>
      </c>
      <c r="DN49" s="319" t="str">
        <f>IF('2.ชื่อนักเรียน'!$R51=",มส","มส",IF($DC49="","",IF(DN$5="","",IF(DN$5="SBMLD",SUM($BR49,$BW49,$CB49,$CG49,$CL49,$CQ49,$CV49,$DA49),$BR49))))</f>
        <v/>
      </c>
      <c r="DO49" s="298" t="str">
        <f>IF('2.ชื่อนักเรียน'!$R51=",มส","มส",IF($DN49="","",IF(DN$5="","",IF(DN$5="SBMLD",SUM($BS49,$BX49,$CC49,$CH49,$CM49,$CR49,$CW49,$DB49),$BS49))))</f>
        <v/>
      </c>
      <c r="DP49" s="298" t="str">
        <f t="shared" si="8"/>
        <v/>
      </c>
      <c r="DQ49" s="319" t="str">
        <f>IF('2.ชื่อนักเรียน'!$R51=",มส","มส",IF($DC49="","",IF(DQ$5="","",IF(DQ$5="SBMLD",SUM($BW49,$CB49,$CG49,$CL49,$CQ49,$CV49,$DA49),$BW49))))</f>
        <v/>
      </c>
      <c r="DR49" s="298" t="str">
        <f>IF('2.ชื่อนักเรียน'!$R51=",มส","มส",IF($DQ49="","",IF(DQ$5="","",IF(DQ$5="SBMLD",SUM($BX49,$CC49,$CH49,$CM49,$CR49,$CW49,$DB49),$BX49))))</f>
        <v/>
      </c>
      <c r="DS49" s="298" t="str">
        <f t="shared" si="9"/>
        <v/>
      </c>
      <c r="DT49" s="298" t="str">
        <f>IF('2.ชื่อนักเรียน'!$R51=",มส","มส",IF($DC49="","",IF(DT$5="","",IF(DT$5="SBMLD",SUM($CB49,$CG49,$CL49,$CQ49,$CV49,$DA49),$CB49))))</f>
        <v/>
      </c>
      <c r="DU49" s="298" t="str">
        <f>IF('2.ชื่อนักเรียน'!$R51=",มส","มส",IF($DT49="","",IF(DT$5="","",IF(DT$5="SBMLD",SUM($CC49,$CH49,$CM49,$CR49,$CW49,$DB49),$CC49))))</f>
        <v/>
      </c>
      <c r="DV49" s="298" t="str">
        <f t="shared" si="10"/>
        <v/>
      </c>
      <c r="DW49" s="319" t="str">
        <f>IF('2.ชื่อนักเรียน'!$R51=",มส","มส",IF($DC49="","",IF(DW$5="","",IF(DW$5="SBMLD",SUM($CG49,$CL49,$CQ49,$CV49,$DA49),$CG49))))</f>
        <v/>
      </c>
      <c r="DX49" s="319" t="str">
        <f>IF('2.ชื่อนักเรียน'!$R51=",มส","มส",IF($DW49="","",IF(DW$5="","",IF(DW$5="SBMLD",SUM($CH49,$CM49,$CR49,$CW49,$DB49),$CH49))))</f>
        <v/>
      </c>
      <c r="DY49" s="298" t="str">
        <f t="shared" si="11"/>
        <v/>
      </c>
    </row>
    <row r="50" spans="1:129" s="102" customFormat="1" ht="17.25" customHeight="1" x14ac:dyDescent="0.25">
      <c r="A50" s="278">
        <v>42</v>
      </c>
      <c r="B50" s="278" t="str">
        <f>IF('2.ชื่อนักเรียน'!E52="","",CONCATENATE('2.ชื่อนักเรียน'!E52,'2.ชื่อนักเรียน'!F52,'2.ชื่อนักเรียน'!G52,'2.ชื่อนักเรียน'!H52,'2.ชื่อนักเรียน'!I52,'2.ชื่อนักเรียน'!J52,'2.ชื่อนักเรียน'!K52,'2.ชื่อนักเรียน'!L52,'2.ชื่อนักเรียน'!M52,'2.ชื่อนักเรียน'!N52,'2.ชื่อนักเรียน'!O52,'2.ชื่อนักเรียน'!P52,'2.ชื่อนักเรียน'!Q52))</f>
        <v/>
      </c>
      <c r="C50" s="463" t="str">
        <f>IF('2.ชื่อนักเรียน'!B52="","",'2.ชื่อนักเรียน'!B52)</f>
        <v/>
      </c>
      <c r="D50" s="291" t="str">
        <f>IF('2.ชื่อนักเรียน'!C52="","",CONCATENATE(TRIM('2.ชื่อนักเรียน'!C52),"  ",'2.ชื่อนักเรียน'!D52))</f>
        <v/>
      </c>
      <c r="E50" s="292" t="str">
        <f>IF(B50="","",IF('01.ข้อมูลเบื้องต้น'!$J$2="","",'01.ข้อมูลเบื้องต้น'!$J$2))</f>
        <v/>
      </c>
      <c r="F50" s="291" t="str">
        <f>IF(B50="","",IF('01.ข้อมูลเบื้องต้น'!$K$4="","",'01.ข้อมูลเบื้องต้น'!$K$4))</f>
        <v/>
      </c>
      <c r="G50" s="292" t="str">
        <f>IF('01.ข้อมูลเบื้องต้น'!$B$8="","",IF('02.คีย์เทอม1'!$B50="","",'01.ข้อมูลเบื้องต้น'!$B$8))</f>
        <v/>
      </c>
      <c r="H50" s="291" t="str">
        <f>IF('01.ข้อมูลเบื้องต้น'!$C$8="","",IF('02.คีย์เทอม1'!$B50="","",'01.ข้อมูลเบื้องต้น'!$C$8))</f>
        <v/>
      </c>
      <c r="I50" s="292" t="str">
        <f>IF('01.ข้อมูลเบื้องต้น'!$D$8="","",IF('02.คีย์เทอม1'!$B50="","",'01.ข้อมูลเบื้องต้น'!$D$8))</f>
        <v/>
      </c>
      <c r="J50" s="286"/>
      <c r="K50" s="160"/>
      <c r="L50" s="292" t="str">
        <f>IF('01.ข้อมูลเบื้องต้น'!$B$9="","",IF('02.คีย์เทอม1'!$B50="","",'01.ข้อมูลเบื้องต้น'!$B$9))</f>
        <v/>
      </c>
      <c r="M50" s="291" t="str">
        <f>IF('01.ข้อมูลเบื้องต้น'!$C$9="","",IF('02.คีย์เทอม1'!$B50="","",'01.ข้อมูลเบื้องต้น'!$C$9))</f>
        <v/>
      </c>
      <c r="N50" s="292" t="str">
        <f>IF('01.ข้อมูลเบื้องต้น'!$D$9="","",IF('02.คีย์เทอม1'!$B50="","",'01.ข้อมูลเบื้องต้น'!$D$9))</f>
        <v/>
      </c>
      <c r="O50" s="287"/>
      <c r="P50" s="159"/>
      <c r="Q50" s="292" t="str">
        <f>IF('01.ข้อมูลเบื้องต้น'!$B$10="","",IF('02.คีย์เทอม1'!$B50="","",'01.ข้อมูลเบื้องต้น'!$B$10))</f>
        <v/>
      </c>
      <c r="R50" s="291" t="str">
        <f>IF('01.ข้อมูลเบื้องต้น'!$C$10="","",IF('02.คีย์เทอม1'!$B50="","",'01.ข้อมูลเบื้องต้น'!$C$10))</f>
        <v/>
      </c>
      <c r="S50" s="292" t="str">
        <f>IF('01.ข้อมูลเบื้องต้น'!$D$10="","",IF('02.คีย์เทอม1'!$B50="","",'01.ข้อมูลเบื้องต้น'!$D$10))</f>
        <v/>
      </c>
      <c r="T50" s="287"/>
      <c r="U50" s="159"/>
      <c r="V50" s="292" t="str">
        <f>IF('01.ข้อมูลเบื้องต้น'!$B$11="","",IF('02.คีย์เทอม1'!$B50="","",'01.ข้อมูลเบื้องต้น'!$B$11))</f>
        <v/>
      </c>
      <c r="W50" s="291" t="str">
        <f>IF('01.ข้อมูลเบื้องต้น'!$C$11="","",IF('02.คีย์เทอม1'!$B50="","",'01.ข้อมูลเบื้องต้น'!$C$11))</f>
        <v/>
      </c>
      <c r="X50" s="292" t="str">
        <f>IF('01.ข้อมูลเบื้องต้น'!$D$11="","",IF('02.คีย์เทอม1'!$B50="","",'01.ข้อมูลเบื้องต้น'!$D$11))</f>
        <v/>
      </c>
      <c r="Y50" s="286"/>
      <c r="Z50" s="160"/>
      <c r="AA50" s="292" t="str">
        <f>IF('01.ข้อมูลเบื้องต้น'!$B$12="","",IF('02.คีย์เทอม1'!$B50="","",'01.ข้อมูลเบื้องต้น'!$B$12))</f>
        <v/>
      </c>
      <c r="AB50" s="291" t="str">
        <f>IF('01.ข้อมูลเบื้องต้น'!$C$12="","",IF('02.คีย์เทอม1'!$B50="","",'01.ข้อมูลเบื้องต้น'!$C$12))</f>
        <v/>
      </c>
      <c r="AC50" s="292" t="str">
        <f>IF('01.ข้อมูลเบื้องต้น'!$D$12="","",IF('02.คีย์เทอม1'!$B50="","",'01.ข้อมูลเบื้องต้น'!$D$12))</f>
        <v/>
      </c>
      <c r="AD50" s="287"/>
      <c r="AE50" s="159"/>
      <c r="AF50" s="292" t="str">
        <f>IF('01.ข้อมูลเบื้องต้น'!$B$13="","",IF('02.คีย์เทอม1'!$B50="","",'01.ข้อมูลเบื้องต้น'!$B$13))</f>
        <v/>
      </c>
      <c r="AG50" s="291" t="str">
        <f>IF('01.ข้อมูลเบื้องต้น'!$C$13="","",IF('02.คีย์เทอม1'!$B50="","",'01.ข้อมูลเบื้องต้น'!$C$13))</f>
        <v/>
      </c>
      <c r="AH50" s="292" t="str">
        <f>IF('01.ข้อมูลเบื้องต้น'!$D$13="","",IF('02.คีย์เทอม1'!$B50="","",'01.ข้อมูลเบื้องต้น'!$D$13))</f>
        <v/>
      </c>
      <c r="AI50" s="287"/>
      <c r="AJ50" s="159"/>
      <c r="AK50" s="292" t="str">
        <f>IF('01.ข้อมูลเบื้องต้น'!$B$14="","",IF('02.คีย์เทอม1'!$B50="","",'01.ข้อมูลเบื้องต้น'!$B$14))</f>
        <v/>
      </c>
      <c r="AL50" s="291" t="str">
        <f>IF('01.ข้อมูลเบื้องต้น'!$C$14="","",IF('02.คีย์เทอม1'!$B50="","",'01.ข้อมูลเบื้องต้น'!$C$14))</f>
        <v/>
      </c>
      <c r="AM50" s="292" t="str">
        <f>IF('01.ข้อมูลเบื้องต้น'!$D$14="","",IF('02.คีย์เทอม1'!$B50="","",'01.ข้อมูลเบื้องต้น'!$D$14))</f>
        <v/>
      </c>
      <c r="AN50" s="287"/>
      <c r="AO50" s="159"/>
      <c r="AP50" s="292" t="str">
        <f>IF('01.ข้อมูลเบื้องต้น'!$B$15="","",IF('02.คีย์เทอม1'!$B50="","",'01.ข้อมูลเบื้องต้น'!$B$15))</f>
        <v/>
      </c>
      <c r="AQ50" s="291" t="str">
        <f>IF('01.ข้อมูลเบื้องต้น'!$C$15="","",IF('02.คีย์เทอม1'!$B50="","",'01.ข้อมูลเบื้องต้น'!$C$15))</f>
        <v/>
      </c>
      <c r="AR50" s="292" t="str">
        <f>IF('01.ข้อมูลเบื้องต้น'!$D$15="","",IF('02.คีย์เทอม1'!$B50="","",'01.ข้อมูลเบื้องต้น'!$D$15))</f>
        <v/>
      </c>
      <c r="AS50" s="287"/>
      <c r="AT50" s="159"/>
      <c r="AU50" s="292" t="str">
        <f>IF('01.ข้อมูลเบื้องต้น'!$B$16="","",IF('02.คีย์เทอม1'!$B50="","",'01.ข้อมูลเบื้องต้น'!$B$16))</f>
        <v/>
      </c>
      <c r="AV50" s="291" t="str">
        <f>IF('01.ข้อมูลเบื้องต้น'!$C$16="","",IF('02.คีย์เทอม1'!$B50="","",'01.ข้อมูลเบื้องต้น'!$C$16))</f>
        <v/>
      </c>
      <c r="AW50" s="292" t="str">
        <f>IF('01.ข้อมูลเบื้องต้น'!$D$16="","",IF('02.คีย์เทอม1'!$B50="","",'01.ข้อมูลเบื้องต้น'!$D$16))</f>
        <v/>
      </c>
      <c r="AX50" s="286"/>
      <c r="AY50" s="160"/>
      <c r="AZ50" s="292" t="str">
        <f>IF('01.ข้อมูลเบื้องต้น'!$B$17="","",IF('02.คีย์เทอม1'!$B50="","",'01.ข้อมูลเบื้องต้น'!$B$17))</f>
        <v/>
      </c>
      <c r="BA50" s="291" t="str">
        <f>IF('01.ข้อมูลเบื้องต้น'!$C$17="","",IF('02.คีย์เทอม1'!$B50="","",'01.ข้อมูลเบื้องต้น'!$C$17))</f>
        <v/>
      </c>
      <c r="BB50" s="292" t="str">
        <f>IF('01.ข้อมูลเบื้องต้น'!$D$17="","",IF('02.คีย์เทอม1'!$B50="","",'01.ข้อมูลเบื้องต้น'!$D$17))</f>
        <v/>
      </c>
      <c r="BC50" s="286"/>
      <c r="BD50" s="160"/>
      <c r="BE50" s="292" t="str">
        <f>IF('01.ข้อมูลเบื้องต้น'!$B$19="","",IF('02.คีย์เทอม1'!$B50="","",'01.ข้อมูลเบื้องต้น'!$B$19))</f>
        <v/>
      </c>
      <c r="BF50" s="291" t="str">
        <f>IF('01.ข้อมูลเบื้องต้น'!$C$19="","",IF('02.คีย์เทอม1'!$B50="","",'01.ข้อมูลเบื้องต้น'!$C$19))</f>
        <v/>
      </c>
      <c r="BG50" s="292" t="str">
        <f>IF('01.ข้อมูลเบื้องต้น'!$D$19="","",IF('02.คีย์เทอม1'!$B50="","",'01.ข้อมูลเบื้องต้น'!$D$19))</f>
        <v/>
      </c>
      <c r="BH50" s="286"/>
      <c r="BI50" s="160"/>
      <c r="BJ50" s="292" t="str">
        <f>IF('01.ข้อมูลเบื้องต้น'!$B$20="","",IF('02.คีย์เทอม1'!$B50="","",'01.ข้อมูลเบื้องต้น'!$B$20))</f>
        <v/>
      </c>
      <c r="BK50" s="291" t="str">
        <f>IF('01.ข้อมูลเบื้องต้น'!$C$20="","",IF('02.คีย์เทอม1'!$B50="","",'01.ข้อมูลเบื้องต้น'!$C$20))</f>
        <v/>
      </c>
      <c r="BL50" s="292" t="str">
        <f>IF('01.ข้อมูลเบื้องต้น'!$D$20="","",IF('02.คีย์เทอม1'!$B50="","",'01.ข้อมูลเบื้องต้น'!$D$20))</f>
        <v/>
      </c>
      <c r="BM50" s="287"/>
      <c r="BN50" s="159"/>
      <c r="BO50" s="292" t="str">
        <f>IF('01.ข้อมูลเบื้องต้น'!$B$21="","",IF('02.คีย์เทอม1'!$B50="","",'01.ข้อมูลเบื้องต้น'!$B$21))</f>
        <v/>
      </c>
      <c r="BP50" s="291" t="str">
        <f>IF('01.ข้อมูลเบื้องต้น'!$C$21="","",IF('02.คีย์เทอม1'!$B50="","",'01.ข้อมูลเบื้องต้น'!$C$21))</f>
        <v/>
      </c>
      <c r="BQ50" s="292" t="str">
        <f>IF('01.ข้อมูลเบื้องต้น'!$D$21="","",IF('02.คีย์เทอม1'!$B50="","",'01.ข้อมูลเบื้องต้น'!$D$21))</f>
        <v/>
      </c>
      <c r="BR50" s="286"/>
      <c r="BS50" s="160"/>
      <c r="BT50" s="292" t="str">
        <f>IF('01.ข้อมูลเบื้องต้น'!$B$22="","",IF('02.คีย์เทอม1'!$B50="","",'01.ข้อมูลเบื้องต้น'!$B$22))</f>
        <v/>
      </c>
      <c r="BU50" s="291" t="str">
        <f>IF('01.ข้อมูลเบื้องต้น'!$C$22="","",IF('02.คีย์เทอม1'!$B50="","",'01.ข้อมูลเบื้องต้น'!$C$22))</f>
        <v/>
      </c>
      <c r="BV50" s="292" t="str">
        <f>IF('01.ข้อมูลเบื้องต้น'!$D$22="","",IF('02.คีย์เทอม1'!$B50="","",'01.ข้อมูลเบื้องต้น'!$D$22))</f>
        <v/>
      </c>
      <c r="BW50" s="286"/>
      <c r="BX50" s="160"/>
      <c r="BY50" s="292" t="str">
        <f>IF('01.ข้อมูลเบื้องต้น'!$B$23="","",IF('02.คีย์เทอม1'!$B50="","",'01.ข้อมูลเบื้องต้น'!$B$23))</f>
        <v/>
      </c>
      <c r="BZ50" s="291" t="str">
        <f>IF('01.ข้อมูลเบื้องต้น'!$C$23="","",IF('02.คีย์เทอม1'!$B50="","",'01.ข้อมูลเบื้องต้น'!$C$23))</f>
        <v/>
      </c>
      <c r="CA50" s="292" t="str">
        <f>IF('01.ข้อมูลเบื้องต้น'!$D$23="","",IF('02.คีย์เทอม1'!$B50="","",'01.ข้อมูลเบื้องต้น'!$D$23))</f>
        <v/>
      </c>
      <c r="CB50" s="286"/>
      <c r="CC50" s="160"/>
      <c r="CD50" s="292" t="str">
        <f>IF('01.ข้อมูลเบื้องต้น'!$B$24="","",IF('02.คีย์เทอม1'!$B50="","",'01.ข้อมูลเบื้องต้น'!$B$24))</f>
        <v/>
      </c>
      <c r="CE50" s="291" t="str">
        <f>IF('01.ข้อมูลเบื้องต้น'!$C$24="","",IF('02.คีย์เทอม1'!$B50="","",'01.ข้อมูลเบื้องต้น'!$C$24))</f>
        <v/>
      </c>
      <c r="CF50" s="292" t="str">
        <f>IF('01.ข้อมูลเบื้องต้น'!$D$24="","",IF('02.คีย์เทอม1'!$B50="","",'01.ข้อมูลเบื้องต้น'!$D$24))</f>
        <v/>
      </c>
      <c r="CG50" s="286"/>
      <c r="CH50" s="160"/>
      <c r="CI50" s="292" t="str">
        <f>IF('01.ข้อมูลเบื้องต้น'!$B$25="","",IF('02.คีย์เทอม1'!$B50="","",'01.ข้อมูลเบื้องต้น'!$B$25))</f>
        <v/>
      </c>
      <c r="CJ50" s="291" t="str">
        <f>IF('01.ข้อมูลเบื้องต้น'!$C$25="","",IF('02.คีย์เทอม1'!$B50="","",'01.ข้อมูลเบื้องต้น'!$C$25))</f>
        <v/>
      </c>
      <c r="CK50" s="292" t="str">
        <f>IF('01.ข้อมูลเบื้องต้น'!$D$25="","",IF('02.คีย์เทอม1'!$B50="","",'01.ข้อมูลเบื้องต้น'!$D$25))</f>
        <v/>
      </c>
      <c r="CL50" s="286"/>
      <c r="CM50" s="160"/>
      <c r="CN50" s="292" t="str">
        <f>IF('01.ข้อมูลเบื้องต้น'!$B$26="","",IF('02.คีย์เทอม1'!$B50="","",'01.ข้อมูลเบื้องต้น'!$B$26))</f>
        <v/>
      </c>
      <c r="CO50" s="291" t="str">
        <f>IF('01.ข้อมูลเบื้องต้น'!$C$26="","",IF('02.คีย์เทอม1'!$B50="","",'01.ข้อมูลเบื้องต้น'!$C$26))</f>
        <v/>
      </c>
      <c r="CP50" s="292" t="str">
        <f>IF('01.ข้อมูลเบื้องต้น'!$D$26="","",IF('02.คีย์เทอม1'!$B50="","",'01.ข้อมูลเบื้องต้น'!$D$26))</f>
        <v/>
      </c>
      <c r="CQ50" s="286"/>
      <c r="CR50" s="160"/>
      <c r="CS50" s="292" t="str">
        <f>IF('01.ข้อมูลเบื้องต้น'!$B$27="","",IF('02.คีย์เทอม1'!$B50="","",'01.ข้อมูลเบื้องต้น'!$B$27))</f>
        <v/>
      </c>
      <c r="CT50" s="291" t="str">
        <f>IF('01.ข้อมูลเบื้องต้น'!$C$27="","",IF('02.คีย์เทอม1'!$B50="","",'01.ข้อมูลเบื้องต้น'!$C$27))</f>
        <v/>
      </c>
      <c r="CU50" s="292" t="str">
        <f>IF('01.ข้อมูลเบื้องต้น'!$D$27="","",IF('02.คีย์เทอม1'!$B50="","",'01.ข้อมูลเบื้องต้น'!$D$27))</f>
        <v/>
      </c>
      <c r="CV50" s="286"/>
      <c r="CW50" s="160"/>
      <c r="CX50" s="292" t="str">
        <f>IF('01.ข้อมูลเบื้องต้น'!$B$28="","",IF('02.คีย์เทอม1'!$B50="","",'01.ข้อมูลเบื้องต้น'!$B$28))</f>
        <v/>
      </c>
      <c r="CY50" s="291" t="str">
        <f>IF('01.ข้อมูลเบื้องต้น'!$C$28="","",IF('02.คีย์เทอม1'!$B50="","",'01.ข้อมูลเบื้องต้น'!$C$28))</f>
        <v/>
      </c>
      <c r="CZ50" s="292" t="str">
        <f>IF('01.ข้อมูลเบื้องต้น'!$D$28="","",IF('02.คีย์เทอม1'!$B50="","",'01.ข้อมูลเบื้องต้น'!$D$28))</f>
        <v/>
      </c>
      <c r="DA50" s="286"/>
      <c r="DB50" s="160"/>
      <c r="DC50" s="288" t="str">
        <f t="shared" si="3"/>
        <v/>
      </c>
      <c r="DD50" s="152" t="str">
        <f t="shared" si="4"/>
        <v/>
      </c>
      <c r="DE50" s="293" t="str">
        <f>IF('2.ชื่อนักเรียน'!R52="มส","มส",IF('2.ชื่อนักเรียน'!R52="ย้าย","ย้าย",IF('2.ชื่อนักเรียน'!R52="ร","ร",IF(DD50="","",RANK(DD50,$DD$9:$DD$58,0)))))</f>
        <v/>
      </c>
      <c r="DF50" s="293" t="str">
        <f t="shared" si="5"/>
        <v/>
      </c>
      <c r="DH50" s="320" t="str">
        <f>IF('2.ชื่อนักเรียน'!$R52=",มส","มส",IF($DC50="","",IF(DH$5="","",IF(DH$5="SBMLD",SUM($BH50,$BM50,$BR50,$BW50,$CB50,$CG50,$CL50,$CQ50,$CV50,$DA50),$BH50))))</f>
        <v/>
      </c>
      <c r="DI50" s="299" t="str">
        <f>IF('2.ชื่อนักเรียน'!$R52=",มส","มส",IF($DH50="","",IF(DH$5="","",IF(DH$5="SBMLD",SUM($BI50,$BN50,$BS50,$BX50,$CC50,$CH50,$CM50,$CR50,$CW50,$DB50),$BI50))))</f>
        <v/>
      </c>
      <c r="DJ50" s="299" t="str">
        <f t="shared" si="6"/>
        <v/>
      </c>
      <c r="DK50" s="321" t="str">
        <f>IF('2.ชื่อนักเรียน'!$R52=",มส","มส",IF($DC50="","",IF(DK$5="","",IF(DK$5="SBMLD",SUM($BM50,$BR50,$BW50,$CB50,$CG50,$CL50,$CQ50,$CV50,$DA50),$BM50))))</f>
        <v/>
      </c>
      <c r="DL50" s="299" t="str">
        <f>IF('2.ชื่อนักเรียน'!$R52=",มส","มส",IF($DK50="","",IF(DK$5="","",IF(DK$5="SBMLD",SUM($BN50,$BS50,$BX50,$CC50,$CH50,$CM50,$CR50,$CW50,$DB50),$BN50))))</f>
        <v/>
      </c>
      <c r="DM50" s="299" t="str">
        <f t="shared" si="7"/>
        <v/>
      </c>
      <c r="DN50" s="321" t="str">
        <f>IF('2.ชื่อนักเรียน'!$R52=",มส","มส",IF($DC50="","",IF(DN$5="","",IF(DN$5="SBMLD",SUM($BR50,$BW50,$CB50,$CG50,$CL50,$CQ50,$CV50,$DA50),$BR50))))</f>
        <v/>
      </c>
      <c r="DO50" s="299" t="str">
        <f>IF('2.ชื่อนักเรียน'!$R52=",มส","มส",IF($DN50="","",IF(DN$5="","",IF(DN$5="SBMLD",SUM($BS50,$BX50,$CC50,$CH50,$CM50,$CR50,$CW50,$DB50),$BS50))))</f>
        <v/>
      </c>
      <c r="DP50" s="299" t="str">
        <f t="shared" si="8"/>
        <v/>
      </c>
      <c r="DQ50" s="321" t="str">
        <f>IF('2.ชื่อนักเรียน'!$R52=",มส","มส",IF($DC50="","",IF(DQ$5="","",IF(DQ$5="SBMLD",SUM($BW50,$CB50,$CG50,$CL50,$CQ50,$CV50,$DA50),$BW50))))</f>
        <v/>
      </c>
      <c r="DR50" s="299" t="str">
        <f>IF('2.ชื่อนักเรียน'!$R52=",มส","มส",IF($DQ50="","",IF(DQ$5="","",IF(DQ$5="SBMLD",SUM($BX50,$CC50,$CH50,$CM50,$CR50,$CW50,$DB50),$BX50))))</f>
        <v/>
      </c>
      <c r="DS50" s="299" t="str">
        <f t="shared" si="9"/>
        <v/>
      </c>
      <c r="DT50" s="299" t="str">
        <f>IF('2.ชื่อนักเรียน'!$R52=",มส","มส",IF($DC50="","",IF(DT$5="","",IF(DT$5="SBMLD",SUM($CB50,$CG50,$CL50,$CQ50,$CV50,$DA50),$CB50))))</f>
        <v/>
      </c>
      <c r="DU50" s="299" t="str">
        <f>IF('2.ชื่อนักเรียน'!$R52=",มส","มส",IF($DT50="","",IF(DT$5="","",IF(DT$5="SBMLD",SUM($CC50,$CH50,$CM50,$CR50,$CW50,$DB50),$CC50))))</f>
        <v/>
      </c>
      <c r="DV50" s="299" t="str">
        <f t="shared" si="10"/>
        <v/>
      </c>
      <c r="DW50" s="321" t="str">
        <f>IF('2.ชื่อนักเรียน'!$R52=",มส","มส",IF($DC50="","",IF(DW$5="","",IF(DW$5="SBMLD",SUM($CG50,$CL50,$CQ50,$CV50,$DA50),$CG50))))</f>
        <v/>
      </c>
      <c r="DX50" s="321" t="str">
        <f>IF('2.ชื่อนักเรียน'!$R52=",มส","มส",IF($DW50="","",IF(DW$5="","",IF(DW$5="SBMLD",SUM($CH50,$CM50,$CR50,$CW50,$DB50),$CH50))))</f>
        <v/>
      </c>
      <c r="DY50" s="299" t="str">
        <f t="shared" si="11"/>
        <v/>
      </c>
    </row>
    <row r="51" spans="1:129" s="102" customFormat="1" ht="17.25" customHeight="1" x14ac:dyDescent="0.25">
      <c r="A51" s="278">
        <v>43</v>
      </c>
      <c r="B51" s="278" t="str">
        <f>IF('2.ชื่อนักเรียน'!E53="","",CONCATENATE('2.ชื่อนักเรียน'!E53,'2.ชื่อนักเรียน'!F53,'2.ชื่อนักเรียน'!G53,'2.ชื่อนักเรียน'!H53,'2.ชื่อนักเรียน'!I53,'2.ชื่อนักเรียน'!J53,'2.ชื่อนักเรียน'!K53,'2.ชื่อนักเรียน'!L53,'2.ชื่อนักเรียน'!M53,'2.ชื่อนักเรียน'!N53,'2.ชื่อนักเรียน'!O53,'2.ชื่อนักเรียน'!P53,'2.ชื่อนักเรียน'!Q53))</f>
        <v/>
      </c>
      <c r="C51" s="463" t="str">
        <f>IF('2.ชื่อนักเรียน'!B53="","",'2.ชื่อนักเรียน'!B53)</f>
        <v/>
      </c>
      <c r="D51" s="291" t="str">
        <f>IF('2.ชื่อนักเรียน'!C53="","",CONCATENATE(TRIM('2.ชื่อนักเรียน'!C53),"  ",'2.ชื่อนักเรียน'!D53))</f>
        <v/>
      </c>
      <c r="E51" s="292" t="str">
        <f>IF(B51="","",IF('01.ข้อมูลเบื้องต้น'!$J$2="","",'01.ข้อมูลเบื้องต้น'!$J$2))</f>
        <v/>
      </c>
      <c r="F51" s="291" t="str">
        <f>IF(B51="","",IF('01.ข้อมูลเบื้องต้น'!$K$4="","",'01.ข้อมูลเบื้องต้น'!$K$4))</f>
        <v/>
      </c>
      <c r="G51" s="292" t="str">
        <f>IF('01.ข้อมูลเบื้องต้น'!$B$8="","",IF('02.คีย์เทอม1'!$B51="","",'01.ข้อมูลเบื้องต้น'!$B$8))</f>
        <v/>
      </c>
      <c r="H51" s="291" t="str">
        <f>IF('01.ข้อมูลเบื้องต้น'!$C$8="","",IF('02.คีย์เทอม1'!$B51="","",'01.ข้อมูลเบื้องต้น'!$C$8))</f>
        <v/>
      </c>
      <c r="I51" s="292" t="str">
        <f>IF('01.ข้อมูลเบื้องต้น'!$D$8="","",IF('02.คีย์เทอม1'!$B51="","",'01.ข้อมูลเบื้องต้น'!$D$8))</f>
        <v/>
      </c>
      <c r="J51" s="286"/>
      <c r="K51" s="160"/>
      <c r="L51" s="292" t="str">
        <f>IF('01.ข้อมูลเบื้องต้น'!$B$9="","",IF('02.คีย์เทอม1'!$B51="","",'01.ข้อมูลเบื้องต้น'!$B$9))</f>
        <v/>
      </c>
      <c r="M51" s="291" t="str">
        <f>IF('01.ข้อมูลเบื้องต้น'!$C$9="","",IF('02.คีย์เทอม1'!$B51="","",'01.ข้อมูลเบื้องต้น'!$C$9))</f>
        <v/>
      </c>
      <c r="N51" s="292" t="str">
        <f>IF('01.ข้อมูลเบื้องต้น'!$D$9="","",IF('02.คีย์เทอม1'!$B51="","",'01.ข้อมูลเบื้องต้น'!$D$9))</f>
        <v/>
      </c>
      <c r="O51" s="287"/>
      <c r="P51" s="159"/>
      <c r="Q51" s="292" t="str">
        <f>IF('01.ข้อมูลเบื้องต้น'!$B$10="","",IF('02.คีย์เทอม1'!$B51="","",'01.ข้อมูลเบื้องต้น'!$B$10))</f>
        <v/>
      </c>
      <c r="R51" s="291" t="str">
        <f>IF('01.ข้อมูลเบื้องต้น'!$C$10="","",IF('02.คีย์เทอม1'!$B51="","",'01.ข้อมูลเบื้องต้น'!$C$10))</f>
        <v/>
      </c>
      <c r="S51" s="292" t="str">
        <f>IF('01.ข้อมูลเบื้องต้น'!$D$10="","",IF('02.คีย์เทอม1'!$B51="","",'01.ข้อมูลเบื้องต้น'!$D$10))</f>
        <v/>
      </c>
      <c r="T51" s="287"/>
      <c r="U51" s="159"/>
      <c r="V51" s="292" t="str">
        <f>IF('01.ข้อมูลเบื้องต้น'!$B$11="","",IF('02.คีย์เทอม1'!$B51="","",'01.ข้อมูลเบื้องต้น'!$B$11))</f>
        <v/>
      </c>
      <c r="W51" s="291" t="str">
        <f>IF('01.ข้อมูลเบื้องต้น'!$C$11="","",IF('02.คีย์เทอม1'!$B51="","",'01.ข้อมูลเบื้องต้น'!$C$11))</f>
        <v/>
      </c>
      <c r="X51" s="292" t="str">
        <f>IF('01.ข้อมูลเบื้องต้น'!$D$11="","",IF('02.คีย์เทอม1'!$B51="","",'01.ข้อมูลเบื้องต้น'!$D$11))</f>
        <v/>
      </c>
      <c r="Y51" s="286"/>
      <c r="Z51" s="160"/>
      <c r="AA51" s="292" t="str">
        <f>IF('01.ข้อมูลเบื้องต้น'!$B$12="","",IF('02.คีย์เทอม1'!$B51="","",'01.ข้อมูลเบื้องต้น'!$B$12))</f>
        <v/>
      </c>
      <c r="AB51" s="291" t="str">
        <f>IF('01.ข้อมูลเบื้องต้น'!$C$12="","",IF('02.คีย์เทอม1'!$B51="","",'01.ข้อมูลเบื้องต้น'!$C$12))</f>
        <v/>
      </c>
      <c r="AC51" s="292" t="str">
        <f>IF('01.ข้อมูลเบื้องต้น'!$D$12="","",IF('02.คีย์เทอม1'!$B51="","",'01.ข้อมูลเบื้องต้น'!$D$12))</f>
        <v/>
      </c>
      <c r="AD51" s="287"/>
      <c r="AE51" s="159"/>
      <c r="AF51" s="292" t="str">
        <f>IF('01.ข้อมูลเบื้องต้น'!$B$13="","",IF('02.คีย์เทอม1'!$B51="","",'01.ข้อมูลเบื้องต้น'!$B$13))</f>
        <v/>
      </c>
      <c r="AG51" s="291" t="str">
        <f>IF('01.ข้อมูลเบื้องต้น'!$C$13="","",IF('02.คีย์เทอม1'!$B51="","",'01.ข้อมูลเบื้องต้น'!$C$13))</f>
        <v/>
      </c>
      <c r="AH51" s="292" t="str">
        <f>IF('01.ข้อมูลเบื้องต้น'!$D$13="","",IF('02.คีย์เทอม1'!$B51="","",'01.ข้อมูลเบื้องต้น'!$D$13))</f>
        <v/>
      </c>
      <c r="AI51" s="287"/>
      <c r="AJ51" s="159"/>
      <c r="AK51" s="292" t="str">
        <f>IF('01.ข้อมูลเบื้องต้น'!$B$14="","",IF('02.คีย์เทอม1'!$B51="","",'01.ข้อมูลเบื้องต้น'!$B$14))</f>
        <v/>
      </c>
      <c r="AL51" s="291" t="str">
        <f>IF('01.ข้อมูลเบื้องต้น'!$C$14="","",IF('02.คีย์เทอม1'!$B51="","",'01.ข้อมูลเบื้องต้น'!$C$14))</f>
        <v/>
      </c>
      <c r="AM51" s="292" t="str">
        <f>IF('01.ข้อมูลเบื้องต้น'!$D$14="","",IF('02.คีย์เทอม1'!$B51="","",'01.ข้อมูลเบื้องต้น'!$D$14))</f>
        <v/>
      </c>
      <c r="AN51" s="287"/>
      <c r="AO51" s="159"/>
      <c r="AP51" s="292" t="str">
        <f>IF('01.ข้อมูลเบื้องต้น'!$B$15="","",IF('02.คีย์เทอม1'!$B51="","",'01.ข้อมูลเบื้องต้น'!$B$15))</f>
        <v/>
      </c>
      <c r="AQ51" s="291" t="str">
        <f>IF('01.ข้อมูลเบื้องต้น'!$C$15="","",IF('02.คีย์เทอม1'!$B51="","",'01.ข้อมูลเบื้องต้น'!$C$15))</f>
        <v/>
      </c>
      <c r="AR51" s="292" t="str">
        <f>IF('01.ข้อมูลเบื้องต้น'!$D$15="","",IF('02.คีย์เทอม1'!$B51="","",'01.ข้อมูลเบื้องต้น'!$D$15))</f>
        <v/>
      </c>
      <c r="AS51" s="287"/>
      <c r="AT51" s="159"/>
      <c r="AU51" s="292" t="str">
        <f>IF('01.ข้อมูลเบื้องต้น'!$B$16="","",IF('02.คีย์เทอม1'!$B51="","",'01.ข้อมูลเบื้องต้น'!$B$16))</f>
        <v/>
      </c>
      <c r="AV51" s="291" t="str">
        <f>IF('01.ข้อมูลเบื้องต้น'!$C$16="","",IF('02.คีย์เทอม1'!$B51="","",'01.ข้อมูลเบื้องต้น'!$C$16))</f>
        <v/>
      </c>
      <c r="AW51" s="292" t="str">
        <f>IF('01.ข้อมูลเบื้องต้น'!$D$16="","",IF('02.คีย์เทอม1'!$B51="","",'01.ข้อมูลเบื้องต้น'!$D$16))</f>
        <v/>
      </c>
      <c r="AX51" s="286"/>
      <c r="AY51" s="160"/>
      <c r="AZ51" s="292" t="str">
        <f>IF('01.ข้อมูลเบื้องต้น'!$B$17="","",IF('02.คีย์เทอม1'!$B51="","",'01.ข้อมูลเบื้องต้น'!$B$17))</f>
        <v/>
      </c>
      <c r="BA51" s="291" t="str">
        <f>IF('01.ข้อมูลเบื้องต้น'!$C$17="","",IF('02.คีย์เทอม1'!$B51="","",'01.ข้อมูลเบื้องต้น'!$C$17))</f>
        <v/>
      </c>
      <c r="BB51" s="292" t="str">
        <f>IF('01.ข้อมูลเบื้องต้น'!$D$17="","",IF('02.คีย์เทอม1'!$B51="","",'01.ข้อมูลเบื้องต้น'!$D$17))</f>
        <v/>
      </c>
      <c r="BC51" s="286"/>
      <c r="BD51" s="160"/>
      <c r="BE51" s="292" t="str">
        <f>IF('01.ข้อมูลเบื้องต้น'!$B$19="","",IF('02.คีย์เทอม1'!$B51="","",'01.ข้อมูลเบื้องต้น'!$B$19))</f>
        <v/>
      </c>
      <c r="BF51" s="291" t="str">
        <f>IF('01.ข้อมูลเบื้องต้น'!$C$19="","",IF('02.คีย์เทอม1'!$B51="","",'01.ข้อมูลเบื้องต้น'!$C$19))</f>
        <v/>
      </c>
      <c r="BG51" s="292" t="str">
        <f>IF('01.ข้อมูลเบื้องต้น'!$D$19="","",IF('02.คีย์เทอม1'!$B51="","",'01.ข้อมูลเบื้องต้น'!$D$19))</f>
        <v/>
      </c>
      <c r="BH51" s="286"/>
      <c r="BI51" s="160"/>
      <c r="BJ51" s="292" t="str">
        <f>IF('01.ข้อมูลเบื้องต้น'!$B$20="","",IF('02.คีย์เทอม1'!$B51="","",'01.ข้อมูลเบื้องต้น'!$B$20))</f>
        <v/>
      </c>
      <c r="BK51" s="291" t="str">
        <f>IF('01.ข้อมูลเบื้องต้น'!$C$20="","",IF('02.คีย์เทอม1'!$B51="","",'01.ข้อมูลเบื้องต้น'!$C$20))</f>
        <v/>
      </c>
      <c r="BL51" s="292" t="str">
        <f>IF('01.ข้อมูลเบื้องต้น'!$D$20="","",IF('02.คีย์เทอม1'!$B51="","",'01.ข้อมูลเบื้องต้น'!$D$20))</f>
        <v/>
      </c>
      <c r="BM51" s="286"/>
      <c r="BN51" s="159"/>
      <c r="BO51" s="292" t="str">
        <f>IF('01.ข้อมูลเบื้องต้น'!$B$21="","",IF('02.คีย์เทอม1'!$B51="","",'01.ข้อมูลเบื้องต้น'!$B$21))</f>
        <v/>
      </c>
      <c r="BP51" s="291" t="str">
        <f>IF('01.ข้อมูลเบื้องต้น'!$C$21="","",IF('02.คีย์เทอม1'!$B51="","",'01.ข้อมูลเบื้องต้น'!$C$21))</f>
        <v/>
      </c>
      <c r="BQ51" s="292" t="str">
        <f>IF('01.ข้อมูลเบื้องต้น'!$D$21="","",IF('02.คีย์เทอม1'!$B51="","",'01.ข้อมูลเบื้องต้น'!$D$21))</f>
        <v/>
      </c>
      <c r="BR51" s="286"/>
      <c r="BS51" s="160"/>
      <c r="BT51" s="292" t="str">
        <f>IF('01.ข้อมูลเบื้องต้น'!$B$22="","",IF('02.คีย์เทอม1'!$B51="","",'01.ข้อมูลเบื้องต้น'!$B$22))</f>
        <v/>
      </c>
      <c r="BU51" s="291" t="str">
        <f>IF('01.ข้อมูลเบื้องต้น'!$C$22="","",IF('02.คีย์เทอม1'!$B51="","",'01.ข้อมูลเบื้องต้น'!$C$22))</f>
        <v/>
      </c>
      <c r="BV51" s="292" t="str">
        <f>IF('01.ข้อมูลเบื้องต้น'!$D$22="","",IF('02.คีย์เทอม1'!$B51="","",'01.ข้อมูลเบื้องต้น'!$D$22))</f>
        <v/>
      </c>
      <c r="BW51" s="286"/>
      <c r="BX51" s="160"/>
      <c r="BY51" s="292" t="str">
        <f>IF('01.ข้อมูลเบื้องต้น'!$B$23="","",IF('02.คีย์เทอม1'!$B51="","",'01.ข้อมูลเบื้องต้น'!$B$23))</f>
        <v/>
      </c>
      <c r="BZ51" s="291" t="str">
        <f>IF('01.ข้อมูลเบื้องต้น'!$C$23="","",IF('02.คีย์เทอม1'!$B51="","",'01.ข้อมูลเบื้องต้น'!$C$23))</f>
        <v/>
      </c>
      <c r="CA51" s="292" t="str">
        <f>IF('01.ข้อมูลเบื้องต้น'!$D$23="","",IF('02.คีย์เทอม1'!$B51="","",'01.ข้อมูลเบื้องต้น'!$D$23))</f>
        <v/>
      </c>
      <c r="CB51" s="286"/>
      <c r="CC51" s="160"/>
      <c r="CD51" s="292" t="str">
        <f>IF('01.ข้อมูลเบื้องต้น'!$B$24="","",IF('02.คีย์เทอม1'!$B51="","",'01.ข้อมูลเบื้องต้น'!$B$24))</f>
        <v/>
      </c>
      <c r="CE51" s="291" t="str">
        <f>IF('01.ข้อมูลเบื้องต้น'!$C$24="","",IF('02.คีย์เทอม1'!$B51="","",'01.ข้อมูลเบื้องต้น'!$C$24))</f>
        <v/>
      </c>
      <c r="CF51" s="292" t="str">
        <f>IF('01.ข้อมูลเบื้องต้น'!$D$24="","",IF('02.คีย์เทอม1'!$B51="","",'01.ข้อมูลเบื้องต้น'!$D$24))</f>
        <v/>
      </c>
      <c r="CG51" s="286"/>
      <c r="CH51" s="160"/>
      <c r="CI51" s="292" t="str">
        <f>IF('01.ข้อมูลเบื้องต้น'!$B$25="","",IF('02.คีย์เทอม1'!$B51="","",'01.ข้อมูลเบื้องต้น'!$B$25))</f>
        <v/>
      </c>
      <c r="CJ51" s="291" t="str">
        <f>IF('01.ข้อมูลเบื้องต้น'!$C$25="","",IF('02.คีย์เทอม1'!$B51="","",'01.ข้อมูลเบื้องต้น'!$C$25))</f>
        <v/>
      </c>
      <c r="CK51" s="292" t="str">
        <f>IF('01.ข้อมูลเบื้องต้น'!$D$25="","",IF('02.คีย์เทอม1'!$B51="","",'01.ข้อมูลเบื้องต้น'!$D$25))</f>
        <v/>
      </c>
      <c r="CL51" s="286"/>
      <c r="CM51" s="160"/>
      <c r="CN51" s="292" t="str">
        <f>IF('01.ข้อมูลเบื้องต้น'!$B$26="","",IF('02.คีย์เทอม1'!$B51="","",'01.ข้อมูลเบื้องต้น'!$B$26))</f>
        <v/>
      </c>
      <c r="CO51" s="291" t="str">
        <f>IF('01.ข้อมูลเบื้องต้น'!$C$26="","",IF('02.คีย์เทอม1'!$B51="","",'01.ข้อมูลเบื้องต้น'!$C$26))</f>
        <v/>
      </c>
      <c r="CP51" s="292" t="str">
        <f>IF('01.ข้อมูลเบื้องต้น'!$D$26="","",IF('02.คีย์เทอม1'!$B51="","",'01.ข้อมูลเบื้องต้น'!$D$26))</f>
        <v/>
      </c>
      <c r="CQ51" s="286"/>
      <c r="CR51" s="160"/>
      <c r="CS51" s="292" t="str">
        <f>IF('01.ข้อมูลเบื้องต้น'!$B$27="","",IF('02.คีย์เทอม1'!$B51="","",'01.ข้อมูลเบื้องต้น'!$B$27))</f>
        <v/>
      </c>
      <c r="CT51" s="291" t="str">
        <f>IF('01.ข้อมูลเบื้องต้น'!$C$27="","",IF('02.คีย์เทอม1'!$B51="","",'01.ข้อมูลเบื้องต้น'!$C$27))</f>
        <v/>
      </c>
      <c r="CU51" s="292" t="str">
        <f>IF('01.ข้อมูลเบื้องต้น'!$D$27="","",IF('02.คีย์เทอม1'!$B51="","",'01.ข้อมูลเบื้องต้น'!$D$27))</f>
        <v/>
      </c>
      <c r="CV51" s="286"/>
      <c r="CW51" s="160"/>
      <c r="CX51" s="292" t="str">
        <f>IF('01.ข้อมูลเบื้องต้น'!$B$28="","",IF('02.คีย์เทอม1'!$B51="","",'01.ข้อมูลเบื้องต้น'!$B$28))</f>
        <v/>
      </c>
      <c r="CY51" s="291" t="str">
        <f>IF('01.ข้อมูลเบื้องต้น'!$C$28="","",IF('02.คีย์เทอม1'!$B51="","",'01.ข้อมูลเบื้องต้น'!$C$28))</f>
        <v/>
      </c>
      <c r="CZ51" s="292" t="str">
        <f>IF('01.ข้อมูลเบื้องต้น'!$D$28="","",IF('02.คีย์เทอม1'!$B51="","",'01.ข้อมูลเบื้องต้น'!$D$28))</f>
        <v/>
      </c>
      <c r="DA51" s="286"/>
      <c r="DB51" s="160"/>
      <c r="DC51" s="288" t="str">
        <f t="shared" si="3"/>
        <v/>
      </c>
      <c r="DD51" s="152" t="str">
        <f t="shared" si="4"/>
        <v/>
      </c>
      <c r="DE51" s="293" t="str">
        <f>IF('2.ชื่อนักเรียน'!R53="มส","มส",IF('2.ชื่อนักเรียน'!R53="ย้าย","ย้าย",IF('2.ชื่อนักเรียน'!R53="ร","ร",IF(DD51="","",RANK(DD51,$DD$9:$DD$58,0)))))</f>
        <v/>
      </c>
      <c r="DF51" s="293" t="str">
        <f t="shared" si="5"/>
        <v/>
      </c>
      <c r="DH51" s="320" t="str">
        <f>IF('2.ชื่อนักเรียน'!$R53=",มส","มส",IF($DC51="","",IF(DH$5="","",IF(DH$5="SBMLD",SUM($BH51,$BM51,$BR51,$BW51,$CB51,$CG51,$CL51,$CQ51,$CV51,$DA51),$BH51))))</f>
        <v/>
      </c>
      <c r="DI51" s="299" t="str">
        <f>IF('2.ชื่อนักเรียน'!$R53=",มส","มส",IF($DH51="","",IF(DH$5="","",IF(DH$5="SBMLD",SUM($BI51,$BN51,$BS51,$BX51,$CC51,$CH51,$CM51,$CR51,$CW51,$DB51),$BI51))))</f>
        <v/>
      </c>
      <c r="DJ51" s="299" t="str">
        <f t="shared" si="6"/>
        <v/>
      </c>
      <c r="DK51" s="321" t="str">
        <f>IF('2.ชื่อนักเรียน'!$R53=",มส","มส",IF($DC51="","",IF(DK$5="","",IF(DK$5="SBMLD",SUM($BM51,$BR51,$BW51,$CB51,$CG51,$CL51,$CQ51,$CV51,$DA51),$BM51))))</f>
        <v/>
      </c>
      <c r="DL51" s="299" t="str">
        <f>IF('2.ชื่อนักเรียน'!$R53=",มส","มส",IF($DK51="","",IF(DK$5="","",IF(DK$5="SBMLD",SUM($BN51,$BS51,$BX51,$CC51,$CH51,$CM51,$CR51,$CW51,$DB51),$BN51))))</f>
        <v/>
      </c>
      <c r="DM51" s="299" t="str">
        <f t="shared" si="7"/>
        <v/>
      </c>
      <c r="DN51" s="321" t="str">
        <f>IF('2.ชื่อนักเรียน'!$R53=",มส","มส",IF($DC51="","",IF(DN$5="","",IF(DN$5="SBMLD",SUM($BR51,$BW51,$CB51,$CG51,$CL51,$CQ51,$CV51,$DA51),$BR51))))</f>
        <v/>
      </c>
      <c r="DO51" s="299" t="str">
        <f>IF('2.ชื่อนักเรียน'!$R53=",มส","มส",IF($DN51="","",IF(DN$5="","",IF(DN$5="SBMLD",SUM($BS51,$BX51,$CC51,$CH51,$CM51,$CR51,$CW51,$DB51),$BS51))))</f>
        <v/>
      </c>
      <c r="DP51" s="299" t="str">
        <f t="shared" si="8"/>
        <v/>
      </c>
      <c r="DQ51" s="321" t="str">
        <f>IF('2.ชื่อนักเรียน'!$R53=",มส","มส",IF($DC51="","",IF(DQ$5="","",IF(DQ$5="SBMLD",SUM($BW51,$CB51,$CG51,$CL51,$CQ51,$CV51,$DA51),$BW51))))</f>
        <v/>
      </c>
      <c r="DR51" s="299" t="str">
        <f>IF('2.ชื่อนักเรียน'!$R53=",มส","มส",IF($DQ51="","",IF(DQ$5="","",IF(DQ$5="SBMLD",SUM($BX51,$CC51,$CH51,$CM51,$CR51,$CW51,$DB51),$BX51))))</f>
        <v/>
      </c>
      <c r="DS51" s="299" t="str">
        <f t="shared" si="9"/>
        <v/>
      </c>
      <c r="DT51" s="299" t="str">
        <f>IF('2.ชื่อนักเรียน'!$R53=",มส","มส",IF($DC51="","",IF(DT$5="","",IF(DT$5="SBMLD",SUM($CB51,$CG51,$CL51,$CQ51,$CV51,$DA51),$CB51))))</f>
        <v/>
      </c>
      <c r="DU51" s="299" t="str">
        <f>IF('2.ชื่อนักเรียน'!$R53=",มส","มส",IF($DT51="","",IF(DT$5="","",IF(DT$5="SBMLD",SUM($CC51,$CH51,$CM51,$CR51,$CW51,$DB51),$CC51))))</f>
        <v/>
      </c>
      <c r="DV51" s="299" t="str">
        <f t="shared" si="10"/>
        <v/>
      </c>
      <c r="DW51" s="321" t="str">
        <f>IF('2.ชื่อนักเรียน'!$R53=",มส","มส",IF($DC51="","",IF(DW$5="","",IF(DW$5="SBMLD",SUM($CG51,$CL51,$CQ51,$CV51,$DA51),$CG51))))</f>
        <v/>
      </c>
      <c r="DX51" s="321" t="str">
        <f>IF('2.ชื่อนักเรียน'!$R53=",มส","มส",IF($DW51="","",IF(DW$5="","",IF(DW$5="SBMLD",SUM($CH51,$CM51,$CR51,$CW51,$DB51),$CH51))))</f>
        <v/>
      </c>
      <c r="DY51" s="299" t="str">
        <f t="shared" si="11"/>
        <v/>
      </c>
    </row>
    <row r="52" spans="1:129" s="102" customFormat="1" ht="17.25" customHeight="1" x14ac:dyDescent="0.25">
      <c r="A52" s="278">
        <v>44</v>
      </c>
      <c r="B52" s="278" t="str">
        <f>IF('2.ชื่อนักเรียน'!E54="","",CONCATENATE('2.ชื่อนักเรียน'!E54,'2.ชื่อนักเรียน'!F54,'2.ชื่อนักเรียน'!G54,'2.ชื่อนักเรียน'!H54,'2.ชื่อนักเรียน'!I54,'2.ชื่อนักเรียน'!J54,'2.ชื่อนักเรียน'!K54,'2.ชื่อนักเรียน'!L54,'2.ชื่อนักเรียน'!M54,'2.ชื่อนักเรียน'!N54,'2.ชื่อนักเรียน'!O54,'2.ชื่อนักเรียน'!P54,'2.ชื่อนักเรียน'!Q54))</f>
        <v/>
      </c>
      <c r="C52" s="463" t="str">
        <f>IF('2.ชื่อนักเรียน'!B54="","",'2.ชื่อนักเรียน'!B54)</f>
        <v/>
      </c>
      <c r="D52" s="291" t="str">
        <f>IF('2.ชื่อนักเรียน'!C54="","",CONCATENATE(TRIM('2.ชื่อนักเรียน'!C54),"  ",'2.ชื่อนักเรียน'!D54))</f>
        <v/>
      </c>
      <c r="E52" s="292" t="str">
        <f>IF(B52="","",IF('01.ข้อมูลเบื้องต้น'!$J$2="","",'01.ข้อมูลเบื้องต้น'!$J$2))</f>
        <v/>
      </c>
      <c r="F52" s="291" t="str">
        <f>IF(B52="","",IF('01.ข้อมูลเบื้องต้น'!$K$4="","",'01.ข้อมูลเบื้องต้น'!$K$4))</f>
        <v/>
      </c>
      <c r="G52" s="292" t="str">
        <f>IF('01.ข้อมูลเบื้องต้น'!$B$8="","",IF('02.คีย์เทอม1'!$B52="","",'01.ข้อมูลเบื้องต้น'!$B$8))</f>
        <v/>
      </c>
      <c r="H52" s="291" t="str">
        <f>IF('01.ข้อมูลเบื้องต้น'!$C$8="","",IF('02.คีย์เทอม1'!$B52="","",'01.ข้อมูลเบื้องต้น'!$C$8))</f>
        <v/>
      </c>
      <c r="I52" s="292" t="str">
        <f>IF('01.ข้อมูลเบื้องต้น'!$D$8="","",IF('02.คีย์เทอม1'!$B52="","",'01.ข้อมูลเบื้องต้น'!$D$8))</f>
        <v/>
      </c>
      <c r="J52" s="286"/>
      <c r="K52" s="160"/>
      <c r="L52" s="292" t="str">
        <f>IF('01.ข้อมูลเบื้องต้น'!$B$9="","",IF('02.คีย์เทอม1'!$B52="","",'01.ข้อมูลเบื้องต้น'!$B$9))</f>
        <v/>
      </c>
      <c r="M52" s="291" t="str">
        <f>IF('01.ข้อมูลเบื้องต้น'!$C$9="","",IF('02.คีย์เทอม1'!$B52="","",'01.ข้อมูลเบื้องต้น'!$C$9))</f>
        <v/>
      </c>
      <c r="N52" s="292" t="str">
        <f>IF('01.ข้อมูลเบื้องต้น'!$D$9="","",IF('02.คีย์เทอม1'!$B52="","",'01.ข้อมูลเบื้องต้น'!$D$9))</f>
        <v/>
      </c>
      <c r="O52" s="287"/>
      <c r="P52" s="159"/>
      <c r="Q52" s="292" t="str">
        <f>IF('01.ข้อมูลเบื้องต้น'!$B$10="","",IF('02.คีย์เทอม1'!$B52="","",'01.ข้อมูลเบื้องต้น'!$B$10))</f>
        <v/>
      </c>
      <c r="R52" s="291" t="str">
        <f>IF('01.ข้อมูลเบื้องต้น'!$C$10="","",IF('02.คีย์เทอม1'!$B52="","",'01.ข้อมูลเบื้องต้น'!$C$10))</f>
        <v/>
      </c>
      <c r="S52" s="292" t="str">
        <f>IF('01.ข้อมูลเบื้องต้น'!$D$10="","",IF('02.คีย์เทอม1'!$B52="","",'01.ข้อมูลเบื้องต้น'!$D$10))</f>
        <v/>
      </c>
      <c r="T52" s="287"/>
      <c r="U52" s="159"/>
      <c r="V52" s="292" t="str">
        <f>IF('01.ข้อมูลเบื้องต้น'!$B$11="","",IF('02.คีย์เทอม1'!$B52="","",'01.ข้อมูลเบื้องต้น'!$B$11))</f>
        <v/>
      </c>
      <c r="W52" s="291" t="str">
        <f>IF('01.ข้อมูลเบื้องต้น'!$C$11="","",IF('02.คีย์เทอม1'!$B52="","",'01.ข้อมูลเบื้องต้น'!$C$11))</f>
        <v/>
      </c>
      <c r="X52" s="292" t="str">
        <f>IF('01.ข้อมูลเบื้องต้น'!$D$11="","",IF('02.คีย์เทอม1'!$B52="","",'01.ข้อมูลเบื้องต้น'!$D$11))</f>
        <v/>
      </c>
      <c r="Y52" s="286"/>
      <c r="Z52" s="160"/>
      <c r="AA52" s="292" t="str">
        <f>IF('01.ข้อมูลเบื้องต้น'!$B$12="","",IF('02.คีย์เทอม1'!$B52="","",'01.ข้อมูลเบื้องต้น'!$B$12))</f>
        <v/>
      </c>
      <c r="AB52" s="291" t="str">
        <f>IF('01.ข้อมูลเบื้องต้น'!$C$12="","",IF('02.คีย์เทอม1'!$B52="","",'01.ข้อมูลเบื้องต้น'!$C$12))</f>
        <v/>
      </c>
      <c r="AC52" s="292" t="str">
        <f>IF('01.ข้อมูลเบื้องต้น'!$D$12="","",IF('02.คีย์เทอม1'!$B52="","",'01.ข้อมูลเบื้องต้น'!$D$12))</f>
        <v/>
      </c>
      <c r="AD52" s="287"/>
      <c r="AE52" s="159"/>
      <c r="AF52" s="292" t="str">
        <f>IF('01.ข้อมูลเบื้องต้น'!$B$13="","",IF('02.คีย์เทอม1'!$B52="","",'01.ข้อมูลเบื้องต้น'!$B$13))</f>
        <v/>
      </c>
      <c r="AG52" s="291" t="str">
        <f>IF('01.ข้อมูลเบื้องต้น'!$C$13="","",IF('02.คีย์เทอม1'!$B52="","",'01.ข้อมูลเบื้องต้น'!$C$13))</f>
        <v/>
      </c>
      <c r="AH52" s="292" t="str">
        <f>IF('01.ข้อมูลเบื้องต้น'!$D$13="","",IF('02.คีย์เทอม1'!$B52="","",'01.ข้อมูลเบื้องต้น'!$D$13))</f>
        <v/>
      </c>
      <c r="AI52" s="287"/>
      <c r="AJ52" s="159"/>
      <c r="AK52" s="292" t="str">
        <f>IF('01.ข้อมูลเบื้องต้น'!$B$14="","",IF('02.คีย์เทอม1'!$B52="","",'01.ข้อมูลเบื้องต้น'!$B$14))</f>
        <v/>
      </c>
      <c r="AL52" s="291" t="str">
        <f>IF('01.ข้อมูลเบื้องต้น'!$C$14="","",IF('02.คีย์เทอม1'!$B52="","",'01.ข้อมูลเบื้องต้น'!$C$14))</f>
        <v/>
      </c>
      <c r="AM52" s="292" t="str">
        <f>IF('01.ข้อมูลเบื้องต้น'!$D$14="","",IF('02.คีย์เทอม1'!$B52="","",'01.ข้อมูลเบื้องต้น'!$D$14))</f>
        <v/>
      </c>
      <c r="AN52" s="287"/>
      <c r="AO52" s="159"/>
      <c r="AP52" s="292" t="str">
        <f>IF('01.ข้อมูลเบื้องต้น'!$B$15="","",IF('02.คีย์เทอม1'!$B52="","",'01.ข้อมูลเบื้องต้น'!$B$15))</f>
        <v/>
      </c>
      <c r="AQ52" s="291" t="str">
        <f>IF('01.ข้อมูลเบื้องต้น'!$C$15="","",IF('02.คีย์เทอม1'!$B52="","",'01.ข้อมูลเบื้องต้น'!$C$15))</f>
        <v/>
      </c>
      <c r="AR52" s="292" t="str">
        <f>IF('01.ข้อมูลเบื้องต้น'!$D$15="","",IF('02.คีย์เทอม1'!$B52="","",'01.ข้อมูลเบื้องต้น'!$D$15))</f>
        <v/>
      </c>
      <c r="AS52" s="287"/>
      <c r="AT52" s="159"/>
      <c r="AU52" s="292" t="str">
        <f>IF('01.ข้อมูลเบื้องต้น'!$B$16="","",IF('02.คีย์เทอม1'!$B52="","",'01.ข้อมูลเบื้องต้น'!$B$16))</f>
        <v/>
      </c>
      <c r="AV52" s="291" t="str">
        <f>IF('01.ข้อมูลเบื้องต้น'!$C$16="","",IF('02.คีย์เทอม1'!$B52="","",'01.ข้อมูลเบื้องต้น'!$C$16))</f>
        <v/>
      </c>
      <c r="AW52" s="292" t="str">
        <f>IF('01.ข้อมูลเบื้องต้น'!$D$16="","",IF('02.คีย์เทอม1'!$B52="","",'01.ข้อมูลเบื้องต้น'!$D$16))</f>
        <v/>
      </c>
      <c r="AX52" s="286"/>
      <c r="AY52" s="160"/>
      <c r="AZ52" s="292" t="str">
        <f>IF('01.ข้อมูลเบื้องต้น'!$B$17="","",IF('02.คีย์เทอม1'!$B52="","",'01.ข้อมูลเบื้องต้น'!$B$17))</f>
        <v/>
      </c>
      <c r="BA52" s="291" t="str">
        <f>IF('01.ข้อมูลเบื้องต้น'!$C$17="","",IF('02.คีย์เทอม1'!$B52="","",'01.ข้อมูลเบื้องต้น'!$C$17))</f>
        <v/>
      </c>
      <c r="BB52" s="292" t="str">
        <f>IF('01.ข้อมูลเบื้องต้น'!$D$17="","",IF('02.คีย์เทอม1'!$B52="","",'01.ข้อมูลเบื้องต้น'!$D$17))</f>
        <v/>
      </c>
      <c r="BC52" s="286"/>
      <c r="BD52" s="160"/>
      <c r="BE52" s="292" t="str">
        <f>IF('01.ข้อมูลเบื้องต้น'!$B$19="","",IF('02.คีย์เทอม1'!$B52="","",'01.ข้อมูลเบื้องต้น'!$B$19))</f>
        <v/>
      </c>
      <c r="BF52" s="291" t="str">
        <f>IF('01.ข้อมูลเบื้องต้น'!$C$19="","",IF('02.คีย์เทอม1'!$B52="","",'01.ข้อมูลเบื้องต้น'!$C$19))</f>
        <v/>
      </c>
      <c r="BG52" s="292" t="str">
        <f>IF('01.ข้อมูลเบื้องต้น'!$D$19="","",IF('02.คีย์เทอม1'!$B52="","",'01.ข้อมูลเบื้องต้น'!$D$19))</f>
        <v/>
      </c>
      <c r="BH52" s="286"/>
      <c r="BI52" s="160"/>
      <c r="BJ52" s="292" t="str">
        <f>IF('01.ข้อมูลเบื้องต้น'!$B$20="","",IF('02.คีย์เทอม1'!$B52="","",'01.ข้อมูลเบื้องต้น'!$B$20))</f>
        <v/>
      </c>
      <c r="BK52" s="291" t="str">
        <f>IF('01.ข้อมูลเบื้องต้น'!$C$20="","",IF('02.คีย์เทอม1'!$B52="","",'01.ข้อมูลเบื้องต้น'!$C$20))</f>
        <v/>
      </c>
      <c r="BL52" s="292" t="str">
        <f>IF('01.ข้อมูลเบื้องต้น'!$D$20="","",IF('02.คีย์เทอม1'!$B52="","",'01.ข้อมูลเบื้องต้น'!$D$20))</f>
        <v/>
      </c>
      <c r="BM52" s="287"/>
      <c r="BN52" s="159"/>
      <c r="BO52" s="292" t="str">
        <f>IF('01.ข้อมูลเบื้องต้น'!$B$21="","",IF('02.คีย์เทอม1'!$B52="","",'01.ข้อมูลเบื้องต้น'!$B$21))</f>
        <v/>
      </c>
      <c r="BP52" s="291" t="str">
        <f>IF('01.ข้อมูลเบื้องต้น'!$C$21="","",IF('02.คีย์เทอม1'!$B52="","",'01.ข้อมูลเบื้องต้น'!$C$21))</f>
        <v/>
      </c>
      <c r="BQ52" s="292" t="str">
        <f>IF('01.ข้อมูลเบื้องต้น'!$D$21="","",IF('02.คีย์เทอม1'!$B52="","",'01.ข้อมูลเบื้องต้น'!$D$21))</f>
        <v/>
      </c>
      <c r="BR52" s="286"/>
      <c r="BS52" s="160"/>
      <c r="BT52" s="292" t="str">
        <f>IF('01.ข้อมูลเบื้องต้น'!$B$22="","",IF('02.คีย์เทอม1'!$B52="","",'01.ข้อมูลเบื้องต้น'!$B$22))</f>
        <v/>
      </c>
      <c r="BU52" s="291" t="str">
        <f>IF('01.ข้อมูลเบื้องต้น'!$C$22="","",IF('02.คีย์เทอม1'!$B52="","",'01.ข้อมูลเบื้องต้น'!$C$22))</f>
        <v/>
      </c>
      <c r="BV52" s="292" t="str">
        <f>IF('01.ข้อมูลเบื้องต้น'!$D$22="","",IF('02.คีย์เทอม1'!$B52="","",'01.ข้อมูลเบื้องต้น'!$D$22))</f>
        <v/>
      </c>
      <c r="BW52" s="286"/>
      <c r="BX52" s="160"/>
      <c r="BY52" s="292" t="str">
        <f>IF('01.ข้อมูลเบื้องต้น'!$B$23="","",IF('02.คีย์เทอม1'!$B52="","",'01.ข้อมูลเบื้องต้น'!$B$23))</f>
        <v/>
      </c>
      <c r="BZ52" s="291" t="str">
        <f>IF('01.ข้อมูลเบื้องต้น'!$C$23="","",IF('02.คีย์เทอม1'!$B52="","",'01.ข้อมูลเบื้องต้น'!$C$23))</f>
        <v/>
      </c>
      <c r="CA52" s="292" t="str">
        <f>IF('01.ข้อมูลเบื้องต้น'!$D$23="","",IF('02.คีย์เทอม1'!$B52="","",'01.ข้อมูลเบื้องต้น'!$D$23))</f>
        <v/>
      </c>
      <c r="CB52" s="286"/>
      <c r="CC52" s="160"/>
      <c r="CD52" s="292" t="str">
        <f>IF('01.ข้อมูลเบื้องต้น'!$B$24="","",IF('02.คีย์เทอม1'!$B52="","",'01.ข้อมูลเบื้องต้น'!$B$24))</f>
        <v/>
      </c>
      <c r="CE52" s="291" t="str">
        <f>IF('01.ข้อมูลเบื้องต้น'!$C$24="","",IF('02.คีย์เทอม1'!$B52="","",'01.ข้อมูลเบื้องต้น'!$C$24))</f>
        <v/>
      </c>
      <c r="CF52" s="292" t="str">
        <f>IF('01.ข้อมูลเบื้องต้น'!$D$24="","",IF('02.คีย์เทอม1'!$B52="","",'01.ข้อมูลเบื้องต้น'!$D$24))</f>
        <v/>
      </c>
      <c r="CG52" s="286"/>
      <c r="CH52" s="160"/>
      <c r="CI52" s="292" t="str">
        <f>IF('01.ข้อมูลเบื้องต้น'!$B$25="","",IF('02.คีย์เทอม1'!$B52="","",'01.ข้อมูลเบื้องต้น'!$B$25))</f>
        <v/>
      </c>
      <c r="CJ52" s="291" t="str">
        <f>IF('01.ข้อมูลเบื้องต้น'!$C$25="","",IF('02.คีย์เทอม1'!$B52="","",'01.ข้อมูลเบื้องต้น'!$C$25))</f>
        <v/>
      </c>
      <c r="CK52" s="292" t="str">
        <f>IF('01.ข้อมูลเบื้องต้น'!$D$25="","",IF('02.คีย์เทอม1'!$B52="","",'01.ข้อมูลเบื้องต้น'!$D$25))</f>
        <v/>
      </c>
      <c r="CL52" s="286"/>
      <c r="CM52" s="160"/>
      <c r="CN52" s="292" t="str">
        <f>IF('01.ข้อมูลเบื้องต้น'!$B$26="","",IF('02.คีย์เทอม1'!$B52="","",'01.ข้อมูลเบื้องต้น'!$B$26))</f>
        <v/>
      </c>
      <c r="CO52" s="291" t="str">
        <f>IF('01.ข้อมูลเบื้องต้น'!$C$26="","",IF('02.คีย์เทอม1'!$B52="","",'01.ข้อมูลเบื้องต้น'!$C$26))</f>
        <v/>
      </c>
      <c r="CP52" s="292" t="str">
        <f>IF('01.ข้อมูลเบื้องต้น'!$D$26="","",IF('02.คีย์เทอม1'!$B52="","",'01.ข้อมูลเบื้องต้น'!$D$26))</f>
        <v/>
      </c>
      <c r="CQ52" s="286"/>
      <c r="CR52" s="160"/>
      <c r="CS52" s="292" t="str">
        <f>IF('01.ข้อมูลเบื้องต้น'!$B$27="","",IF('02.คีย์เทอม1'!$B52="","",'01.ข้อมูลเบื้องต้น'!$B$27))</f>
        <v/>
      </c>
      <c r="CT52" s="291" t="str">
        <f>IF('01.ข้อมูลเบื้องต้น'!$C$27="","",IF('02.คีย์เทอม1'!$B52="","",'01.ข้อมูลเบื้องต้น'!$C$27))</f>
        <v/>
      </c>
      <c r="CU52" s="292" t="str">
        <f>IF('01.ข้อมูลเบื้องต้น'!$D$27="","",IF('02.คีย์เทอม1'!$B52="","",'01.ข้อมูลเบื้องต้น'!$D$27))</f>
        <v/>
      </c>
      <c r="CV52" s="286"/>
      <c r="CW52" s="160"/>
      <c r="CX52" s="292" t="str">
        <f>IF('01.ข้อมูลเบื้องต้น'!$B$28="","",IF('02.คีย์เทอม1'!$B52="","",'01.ข้อมูลเบื้องต้น'!$B$28))</f>
        <v/>
      </c>
      <c r="CY52" s="291" t="str">
        <f>IF('01.ข้อมูลเบื้องต้น'!$C$28="","",IF('02.คีย์เทอม1'!$B52="","",'01.ข้อมูลเบื้องต้น'!$C$28))</f>
        <v/>
      </c>
      <c r="CZ52" s="292" t="str">
        <f>IF('01.ข้อมูลเบื้องต้น'!$D$28="","",IF('02.คีย์เทอม1'!$B52="","",'01.ข้อมูลเบื้องต้น'!$D$28))</f>
        <v/>
      </c>
      <c r="DA52" s="286"/>
      <c r="DB52" s="160"/>
      <c r="DC52" s="288" t="str">
        <f t="shared" si="3"/>
        <v/>
      </c>
      <c r="DD52" s="152" t="str">
        <f t="shared" si="4"/>
        <v/>
      </c>
      <c r="DE52" s="293" t="str">
        <f>IF('2.ชื่อนักเรียน'!R54="มส","มส",IF('2.ชื่อนักเรียน'!R54="ย้าย","ย้าย",IF('2.ชื่อนักเรียน'!R54="ร","ร",IF(DD52="","",RANK(DD52,$DD$9:$DD$58,0)))))</f>
        <v/>
      </c>
      <c r="DF52" s="293" t="str">
        <f t="shared" si="5"/>
        <v/>
      </c>
      <c r="DH52" s="320" t="str">
        <f>IF('2.ชื่อนักเรียน'!$R54=",มส","มส",IF($DC52="","",IF(DH$5="","",IF(DH$5="SBMLD",SUM($BH52,$BM52,$BR52,$BW52,$CB52,$CG52,$CL52,$CQ52,$CV52,$DA52),$BH52))))</f>
        <v/>
      </c>
      <c r="DI52" s="299" t="str">
        <f>IF('2.ชื่อนักเรียน'!$R54=",มส","มส",IF($DH52="","",IF(DH$5="","",IF(DH$5="SBMLD",SUM($BI52,$BN52,$BS52,$BX52,$CC52,$CH52,$CM52,$CR52,$CW52,$DB52),$BI52))))</f>
        <v/>
      </c>
      <c r="DJ52" s="299" t="str">
        <f t="shared" si="6"/>
        <v/>
      </c>
      <c r="DK52" s="321" t="str">
        <f>IF('2.ชื่อนักเรียน'!$R54=",มส","มส",IF($DC52="","",IF(DK$5="","",IF(DK$5="SBMLD",SUM($BM52,$BR52,$BW52,$CB52,$CG52,$CL52,$CQ52,$CV52,$DA52),$BM52))))</f>
        <v/>
      </c>
      <c r="DL52" s="299" t="str">
        <f>IF('2.ชื่อนักเรียน'!$R54=",มส","มส",IF($DK52="","",IF(DK$5="","",IF(DK$5="SBMLD",SUM($BN52,$BS52,$BX52,$CC52,$CH52,$CM52,$CR52,$CW52,$DB52),$BN52))))</f>
        <v/>
      </c>
      <c r="DM52" s="299" t="str">
        <f t="shared" si="7"/>
        <v/>
      </c>
      <c r="DN52" s="321" t="str">
        <f>IF('2.ชื่อนักเรียน'!$R54=",มส","มส",IF($DC52="","",IF(DN$5="","",IF(DN$5="SBMLD",SUM($BR52,$BW52,$CB52,$CG52,$CL52,$CQ52,$CV52,$DA52),$BR52))))</f>
        <v/>
      </c>
      <c r="DO52" s="299" t="str">
        <f>IF('2.ชื่อนักเรียน'!$R54=",มส","มส",IF($DN52="","",IF(DN$5="","",IF(DN$5="SBMLD",SUM($BS52,$BX52,$CC52,$CH52,$CM52,$CR52,$CW52,$DB52),$BS52))))</f>
        <v/>
      </c>
      <c r="DP52" s="299" t="str">
        <f t="shared" si="8"/>
        <v/>
      </c>
      <c r="DQ52" s="321" t="str">
        <f>IF('2.ชื่อนักเรียน'!$R54=",มส","มส",IF($DC52="","",IF(DQ$5="","",IF(DQ$5="SBMLD",SUM($BW52,$CB52,$CG52,$CL52,$CQ52,$CV52,$DA52),$BW52))))</f>
        <v/>
      </c>
      <c r="DR52" s="299" t="str">
        <f>IF('2.ชื่อนักเรียน'!$R54=",มส","มส",IF($DQ52="","",IF(DQ$5="","",IF(DQ$5="SBMLD",SUM($BX52,$CC52,$CH52,$CM52,$CR52,$CW52,$DB52),$BX52))))</f>
        <v/>
      </c>
      <c r="DS52" s="299" t="str">
        <f t="shared" si="9"/>
        <v/>
      </c>
      <c r="DT52" s="299" t="str">
        <f>IF('2.ชื่อนักเรียน'!$R54=",มส","มส",IF($DC52="","",IF(DT$5="","",IF(DT$5="SBMLD",SUM($CB52,$CG52,$CL52,$CQ52,$CV52,$DA52),$CB52))))</f>
        <v/>
      </c>
      <c r="DU52" s="299" t="str">
        <f>IF('2.ชื่อนักเรียน'!$R54=",มส","มส",IF($DT52="","",IF(DT$5="","",IF(DT$5="SBMLD",SUM($CC52,$CH52,$CM52,$CR52,$CW52,$DB52),$CC52))))</f>
        <v/>
      </c>
      <c r="DV52" s="299" t="str">
        <f t="shared" si="10"/>
        <v/>
      </c>
      <c r="DW52" s="321" t="str">
        <f>IF('2.ชื่อนักเรียน'!$R54=",มส","มส",IF($DC52="","",IF(DW$5="","",IF(DW$5="SBMLD",SUM($CG52,$CL52,$CQ52,$CV52,$DA52),$CG52))))</f>
        <v/>
      </c>
      <c r="DX52" s="321" t="str">
        <f>IF('2.ชื่อนักเรียน'!$R54=",มส","มส",IF($DW52="","",IF(DW$5="","",IF(DW$5="SBMLD",SUM($CH52,$CM52,$CR52,$CW52,$DB52),$CH52))))</f>
        <v/>
      </c>
      <c r="DY52" s="299" t="str">
        <f t="shared" si="11"/>
        <v/>
      </c>
    </row>
    <row r="53" spans="1:129" s="102" customFormat="1" ht="17.25" customHeight="1" thickBot="1" x14ac:dyDescent="0.3">
      <c r="A53" s="278">
        <v>45</v>
      </c>
      <c r="B53" s="278" t="str">
        <f>IF('2.ชื่อนักเรียน'!E55="","",CONCATENATE('2.ชื่อนักเรียน'!E55,'2.ชื่อนักเรียน'!F55,'2.ชื่อนักเรียน'!G55,'2.ชื่อนักเรียน'!H55,'2.ชื่อนักเรียน'!I55,'2.ชื่อนักเรียน'!J55,'2.ชื่อนักเรียน'!K55,'2.ชื่อนักเรียน'!L55,'2.ชื่อนักเรียน'!M55,'2.ชื่อนักเรียน'!N55,'2.ชื่อนักเรียน'!O55,'2.ชื่อนักเรียน'!P55,'2.ชื่อนักเรียน'!Q55))</f>
        <v/>
      </c>
      <c r="C53" s="463" t="str">
        <f>IF('2.ชื่อนักเรียน'!B55="","",'2.ชื่อนักเรียน'!B55)</f>
        <v/>
      </c>
      <c r="D53" s="291" t="str">
        <f>IF('2.ชื่อนักเรียน'!C55="","",CONCATENATE(TRIM('2.ชื่อนักเรียน'!C55),"  ",'2.ชื่อนักเรียน'!D55))</f>
        <v/>
      </c>
      <c r="E53" s="292" t="str">
        <f>IF(B53="","",IF('01.ข้อมูลเบื้องต้น'!$J$2="","",'01.ข้อมูลเบื้องต้น'!$J$2))</f>
        <v/>
      </c>
      <c r="F53" s="291" t="str">
        <f>IF(B53="","",IF('01.ข้อมูลเบื้องต้น'!$K$4="","",'01.ข้อมูลเบื้องต้น'!$K$4))</f>
        <v/>
      </c>
      <c r="G53" s="292" t="str">
        <f>IF('01.ข้อมูลเบื้องต้น'!$B$8="","",IF('02.คีย์เทอม1'!$B53="","",'01.ข้อมูลเบื้องต้น'!$B$8))</f>
        <v/>
      </c>
      <c r="H53" s="291" t="str">
        <f>IF('01.ข้อมูลเบื้องต้น'!$C$8="","",IF('02.คีย์เทอม1'!$B53="","",'01.ข้อมูลเบื้องต้น'!$C$8))</f>
        <v/>
      </c>
      <c r="I53" s="292" t="str">
        <f>IF('01.ข้อมูลเบื้องต้น'!$D$8="","",IF('02.คีย์เทอม1'!$B53="","",'01.ข้อมูลเบื้องต้น'!$D$8))</f>
        <v/>
      </c>
      <c r="J53" s="286"/>
      <c r="K53" s="160"/>
      <c r="L53" s="292" t="str">
        <f>IF('01.ข้อมูลเบื้องต้น'!$B$9="","",IF('02.คีย์เทอม1'!$B53="","",'01.ข้อมูลเบื้องต้น'!$B$9))</f>
        <v/>
      </c>
      <c r="M53" s="291" t="str">
        <f>IF('01.ข้อมูลเบื้องต้น'!$C$9="","",IF('02.คีย์เทอม1'!$B53="","",'01.ข้อมูลเบื้องต้น'!$C$9))</f>
        <v/>
      </c>
      <c r="N53" s="292" t="str">
        <f>IF('01.ข้อมูลเบื้องต้น'!$D$9="","",IF('02.คีย์เทอม1'!$B53="","",'01.ข้อมูลเบื้องต้น'!$D$9))</f>
        <v/>
      </c>
      <c r="O53" s="287"/>
      <c r="P53" s="159"/>
      <c r="Q53" s="292" t="str">
        <f>IF('01.ข้อมูลเบื้องต้น'!$B$10="","",IF('02.คีย์เทอม1'!$B53="","",'01.ข้อมูลเบื้องต้น'!$B$10))</f>
        <v/>
      </c>
      <c r="R53" s="291" t="str">
        <f>IF('01.ข้อมูลเบื้องต้น'!$C$10="","",IF('02.คีย์เทอม1'!$B53="","",'01.ข้อมูลเบื้องต้น'!$C$10))</f>
        <v/>
      </c>
      <c r="S53" s="292" t="str">
        <f>IF('01.ข้อมูลเบื้องต้น'!$D$10="","",IF('02.คีย์เทอม1'!$B53="","",'01.ข้อมูลเบื้องต้น'!$D$10))</f>
        <v/>
      </c>
      <c r="T53" s="287"/>
      <c r="U53" s="159"/>
      <c r="V53" s="292" t="str">
        <f>IF('01.ข้อมูลเบื้องต้น'!$B$11="","",IF('02.คีย์เทอม1'!$B53="","",'01.ข้อมูลเบื้องต้น'!$B$11))</f>
        <v/>
      </c>
      <c r="W53" s="291" t="str">
        <f>IF('01.ข้อมูลเบื้องต้น'!$C$11="","",IF('02.คีย์เทอม1'!$B53="","",'01.ข้อมูลเบื้องต้น'!$C$11))</f>
        <v/>
      </c>
      <c r="X53" s="292" t="str">
        <f>IF('01.ข้อมูลเบื้องต้น'!$D$11="","",IF('02.คีย์เทอม1'!$B53="","",'01.ข้อมูลเบื้องต้น'!$D$11))</f>
        <v/>
      </c>
      <c r="Y53" s="286"/>
      <c r="Z53" s="160"/>
      <c r="AA53" s="292" t="str">
        <f>IF('01.ข้อมูลเบื้องต้น'!$B$12="","",IF('02.คีย์เทอม1'!$B53="","",'01.ข้อมูลเบื้องต้น'!$B$12))</f>
        <v/>
      </c>
      <c r="AB53" s="291" t="str">
        <f>IF('01.ข้อมูลเบื้องต้น'!$C$12="","",IF('02.คีย์เทอม1'!$B53="","",'01.ข้อมูลเบื้องต้น'!$C$12))</f>
        <v/>
      </c>
      <c r="AC53" s="292" t="str">
        <f>IF('01.ข้อมูลเบื้องต้น'!$D$12="","",IF('02.คีย์เทอม1'!$B53="","",'01.ข้อมูลเบื้องต้น'!$D$12))</f>
        <v/>
      </c>
      <c r="AD53" s="287"/>
      <c r="AE53" s="159"/>
      <c r="AF53" s="292" t="str">
        <f>IF('01.ข้อมูลเบื้องต้น'!$B$13="","",IF('02.คีย์เทอม1'!$B53="","",'01.ข้อมูลเบื้องต้น'!$B$13))</f>
        <v/>
      </c>
      <c r="AG53" s="291" t="str">
        <f>IF('01.ข้อมูลเบื้องต้น'!$C$13="","",IF('02.คีย์เทอม1'!$B53="","",'01.ข้อมูลเบื้องต้น'!$C$13))</f>
        <v/>
      </c>
      <c r="AH53" s="292" t="str">
        <f>IF('01.ข้อมูลเบื้องต้น'!$D$13="","",IF('02.คีย์เทอม1'!$B53="","",'01.ข้อมูลเบื้องต้น'!$D$13))</f>
        <v/>
      </c>
      <c r="AI53" s="287"/>
      <c r="AJ53" s="159"/>
      <c r="AK53" s="292" t="str">
        <f>IF('01.ข้อมูลเบื้องต้น'!$B$14="","",IF('02.คีย์เทอม1'!$B53="","",'01.ข้อมูลเบื้องต้น'!$B$14))</f>
        <v/>
      </c>
      <c r="AL53" s="291" t="str">
        <f>IF('01.ข้อมูลเบื้องต้น'!$C$14="","",IF('02.คีย์เทอม1'!$B53="","",'01.ข้อมูลเบื้องต้น'!$C$14))</f>
        <v/>
      </c>
      <c r="AM53" s="292" t="str">
        <f>IF('01.ข้อมูลเบื้องต้น'!$D$14="","",IF('02.คีย์เทอม1'!$B53="","",'01.ข้อมูลเบื้องต้น'!$D$14))</f>
        <v/>
      </c>
      <c r="AN53" s="287"/>
      <c r="AO53" s="159"/>
      <c r="AP53" s="292" t="str">
        <f>IF('01.ข้อมูลเบื้องต้น'!$B$15="","",IF('02.คีย์เทอม1'!$B53="","",'01.ข้อมูลเบื้องต้น'!$B$15))</f>
        <v/>
      </c>
      <c r="AQ53" s="291" t="str">
        <f>IF('01.ข้อมูลเบื้องต้น'!$C$15="","",IF('02.คีย์เทอม1'!$B53="","",'01.ข้อมูลเบื้องต้น'!$C$15))</f>
        <v/>
      </c>
      <c r="AR53" s="292" t="str">
        <f>IF('01.ข้อมูลเบื้องต้น'!$D$15="","",IF('02.คีย์เทอม1'!$B53="","",'01.ข้อมูลเบื้องต้น'!$D$15))</f>
        <v/>
      </c>
      <c r="AS53" s="287"/>
      <c r="AT53" s="159"/>
      <c r="AU53" s="292" t="str">
        <f>IF('01.ข้อมูลเบื้องต้น'!$B$16="","",IF('02.คีย์เทอม1'!$B53="","",'01.ข้อมูลเบื้องต้น'!$B$16))</f>
        <v/>
      </c>
      <c r="AV53" s="291" t="str">
        <f>IF('01.ข้อมูลเบื้องต้น'!$C$16="","",IF('02.คีย์เทอม1'!$B53="","",'01.ข้อมูลเบื้องต้น'!$C$16))</f>
        <v/>
      </c>
      <c r="AW53" s="292" t="str">
        <f>IF('01.ข้อมูลเบื้องต้น'!$D$16="","",IF('02.คีย์เทอม1'!$B53="","",'01.ข้อมูลเบื้องต้น'!$D$16))</f>
        <v/>
      </c>
      <c r="AX53" s="286"/>
      <c r="AY53" s="160"/>
      <c r="AZ53" s="292" t="str">
        <f>IF('01.ข้อมูลเบื้องต้น'!$B$17="","",IF('02.คีย์เทอม1'!$B53="","",'01.ข้อมูลเบื้องต้น'!$B$17))</f>
        <v/>
      </c>
      <c r="BA53" s="291" t="str">
        <f>IF('01.ข้อมูลเบื้องต้น'!$C$17="","",IF('02.คีย์เทอม1'!$B53="","",'01.ข้อมูลเบื้องต้น'!$C$17))</f>
        <v/>
      </c>
      <c r="BB53" s="292" t="str">
        <f>IF('01.ข้อมูลเบื้องต้น'!$D$17="","",IF('02.คีย์เทอม1'!$B53="","",'01.ข้อมูลเบื้องต้น'!$D$17))</f>
        <v/>
      </c>
      <c r="BC53" s="286"/>
      <c r="BD53" s="160"/>
      <c r="BE53" s="292" t="str">
        <f>IF('01.ข้อมูลเบื้องต้น'!$B$19="","",IF('02.คีย์เทอม1'!$B53="","",'01.ข้อมูลเบื้องต้น'!$B$19))</f>
        <v/>
      </c>
      <c r="BF53" s="291" t="str">
        <f>IF('01.ข้อมูลเบื้องต้น'!$C$19="","",IF('02.คีย์เทอม1'!$B53="","",'01.ข้อมูลเบื้องต้น'!$C$19))</f>
        <v/>
      </c>
      <c r="BG53" s="292" t="str">
        <f>IF('01.ข้อมูลเบื้องต้น'!$D$19="","",IF('02.คีย์เทอม1'!$B53="","",'01.ข้อมูลเบื้องต้น'!$D$19))</f>
        <v/>
      </c>
      <c r="BH53" s="286"/>
      <c r="BI53" s="160"/>
      <c r="BJ53" s="292" t="str">
        <f>IF('01.ข้อมูลเบื้องต้น'!$B$20="","",IF('02.คีย์เทอม1'!$B53="","",'01.ข้อมูลเบื้องต้น'!$B$20))</f>
        <v/>
      </c>
      <c r="BK53" s="291" t="str">
        <f>IF('01.ข้อมูลเบื้องต้น'!$C$20="","",IF('02.คีย์เทอม1'!$B53="","",'01.ข้อมูลเบื้องต้น'!$C$20))</f>
        <v/>
      </c>
      <c r="BL53" s="292" t="str">
        <f>IF('01.ข้อมูลเบื้องต้น'!$D$20="","",IF('02.คีย์เทอม1'!$B53="","",'01.ข้อมูลเบื้องต้น'!$D$20))</f>
        <v/>
      </c>
      <c r="BM53" s="286"/>
      <c r="BN53" s="159"/>
      <c r="BO53" s="292" t="str">
        <f>IF('01.ข้อมูลเบื้องต้น'!$B$21="","",IF('02.คีย์เทอม1'!$B53="","",'01.ข้อมูลเบื้องต้น'!$B$21))</f>
        <v/>
      </c>
      <c r="BP53" s="291" t="str">
        <f>IF('01.ข้อมูลเบื้องต้น'!$C$21="","",IF('02.คีย์เทอม1'!$B53="","",'01.ข้อมูลเบื้องต้น'!$C$21))</f>
        <v/>
      </c>
      <c r="BQ53" s="292" t="str">
        <f>IF('01.ข้อมูลเบื้องต้น'!$D$21="","",IF('02.คีย์เทอม1'!$B53="","",'01.ข้อมูลเบื้องต้น'!$D$21))</f>
        <v/>
      </c>
      <c r="BR53" s="286"/>
      <c r="BS53" s="160"/>
      <c r="BT53" s="292" t="str">
        <f>IF('01.ข้อมูลเบื้องต้น'!$B$22="","",IF('02.คีย์เทอม1'!$B53="","",'01.ข้อมูลเบื้องต้น'!$B$22))</f>
        <v/>
      </c>
      <c r="BU53" s="291" t="str">
        <f>IF('01.ข้อมูลเบื้องต้น'!$C$22="","",IF('02.คีย์เทอม1'!$B53="","",'01.ข้อมูลเบื้องต้น'!$C$22))</f>
        <v/>
      </c>
      <c r="BV53" s="292" t="str">
        <f>IF('01.ข้อมูลเบื้องต้น'!$D$22="","",IF('02.คีย์เทอม1'!$B53="","",'01.ข้อมูลเบื้องต้น'!$D$22))</f>
        <v/>
      </c>
      <c r="BW53" s="286"/>
      <c r="BX53" s="160"/>
      <c r="BY53" s="292" t="str">
        <f>IF('01.ข้อมูลเบื้องต้น'!$B$23="","",IF('02.คีย์เทอม1'!$B53="","",'01.ข้อมูลเบื้องต้น'!$B$23))</f>
        <v/>
      </c>
      <c r="BZ53" s="291" t="str">
        <f>IF('01.ข้อมูลเบื้องต้น'!$C$23="","",IF('02.คีย์เทอม1'!$B53="","",'01.ข้อมูลเบื้องต้น'!$C$23))</f>
        <v/>
      </c>
      <c r="CA53" s="292" t="str">
        <f>IF('01.ข้อมูลเบื้องต้น'!$D$23="","",IF('02.คีย์เทอม1'!$B53="","",'01.ข้อมูลเบื้องต้น'!$D$23))</f>
        <v/>
      </c>
      <c r="CB53" s="286"/>
      <c r="CC53" s="160"/>
      <c r="CD53" s="292" t="str">
        <f>IF('01.ข้อมูลเบื้องต้น'!$B$24="","",IF('02.คีย์เทอม1'!$B53="","",'01.ข้อมูลเบื้องต้น'!$B$24))</f>
        <v/>
      </c>
      <c r="CE53" s="291" t="str">
        <f>IF('01.ข้อมูลเบื้องต้น'!$C$24="","",IF('02.คีย์เทอม1'!$B53="","",'01.ข้อมูลเบื้องต้น'!$C$24))</f>
        <v/>
      </c>
      <c r="CF53" s="292" t="str">
        <f>IF('01.ข้อมูลเบื้องต้น'!$D$24="","",IF('02.คีย์เทอม1'!$B53="","",'01.ข้อมูลเบื้องต้น'!$D$24))</f>
        <v/>
      </c>
      <c r="CG53" s="286"/>
      <c r="CH53" s="160"/>
      <c r="CI53" s="292" t="str">
        <f>IF('01.ข้อมูลเบื้องต้น'!$B$25="","",IF('02.คีย์เทอม1'!$B53="","",'01.ข้อมูลเบื้องต้น'!$B$25))</f>
        <v/>
      </c>
      <c r="CJ53" s="291" t="str">
        <f>IF('01.ข้อมูลเบื้องต้น'!$C$25="","",IF('02.คีย์เทอม1'!$B53="","",'01.ข้อมูลเบื้องต้น'!$C$25))</f>
        <v/>
      </c>
      <c r="CK53" s="292" t="str">
        <f>IF('01.ข้อมูลเบื้องต้น'!$D$25="","",IF('02.คีย์เทอม1'!$B53="","",'01.ข้อมูลเบื้องต้น'!$D$25))</f>
        <v/>
      </c>
      <c r="CL53" s="286"/>
      <c r="CM53" s="160"/>
      <c r="CN53" s="292" t="str">
        <f>IF('01.ข้อมูลเบื้องต้น'!$B$26="","",IF('02.คีย์เทอม1'!$B53="","",'01.ข้อมูลเบื้องต้น'!$B$26))</f>
        <v/>
      </c>
      <c r="CO53" s="291" t="str">
        <f>IF('01.ข้อมูลเบื้องต้น'!$C$26="","",IF('02.คีย์เทอม1'!$B53="","",'01.ข้อมูลเบื้องต้น'!$C$26))</f>
        <v/>
      </c>
      <c r="CP53" s="292" t="str">
        <f>IF('01.ข้อมูลเบื้องต้น'!$D$26="","",IF('02.คีย์เทอม1'!$B53="","",'01.ข้อมูลเบื้องต้น'!$D$26))</f>
        <v/>
      </c>
      <c r="CQ53" s="286"/>
      <c r="CR53" s="160"/>
      <c r="CS53" s="292" t="str">
        <f>IF('01.ข้อมูลเบื้องต้น'!$B$27="","",IF('02.คีย์เทอม1'!$B53="","",'01.ข้อมูลเบื้องต้น'!$B$27))</f>
        <v/>
      </c>
      <c r="CT53" s="291" t="str">
        <f>IF('01.ข้อมูลเบื้องต้น'!$C$27="","",IF('02.คีย์เทอม1'!$B53="","",'01.ข้อมูลเบื้องต้น'!$C$27))</f>
        <v/>
      </c>
      <c r="CU53" s="292" t="str">
        <f>IF('01.ข้อมูลเบื้องต้น'!$D$27="","",IF('02.คีย์เทอม1'!$B53="","",'01.ข้อมูลเบื้องต้น'!$D$27))</f>
        <v/>
      </c>
      <c r="CV53" s="286"/>
      <c r="CW53" s="160"/>
      <c r="CX53" s="292" t="str">
        <f>IF('01.ข้อมูลเบื้องต้น'!$B$28="","",IF('02.คีย์เทอม1'!$B53="","",'01.ข้อมูลเบื้องต้น'!$B$28))</f>
        <v/>
      </c>
      <c r="CY53" s="291" t="str">
        <f>IF('01.ข้อมูลเบื้องต้น'!$C$28="","",IF('02.คีย์เทอม1'!$B53="","",'01.ข้อมูลเบื้องต้น'!$C$28))</f>
        <v/>
      </c>
      <c r="CZ53" s="292" t="str">
        <f>IF('01.ข้อมูลเบื้องต้น'!$D$28="","",IF('02.คีย์เทอม1'!$B53="","",'01.ข้อมูลเบื้องต้น'!$D$28))</f>
        <v/>
      </c>
      <c r="DA53" s="286"/>
      <c r="DB53" s="160"/>
      <c r="DC53" s="288" t="str">
        <f t="shared" si="3"/>
        <v/>
      </c>
      <c r="DD53" s="152" t="str">
        <f t="shared" si="4"/>
        <v/>
      </c>
      <c r="DE53" s="293" t="str">
        <f>IF('2.ชื่อนักเรียน'!R55="มส","มส",IF('2.ชื่อนักเรียน'!R55="ย้าย","ย้าย",IF('2.ชื่อนักเรียน'!R55="ร","ร",IF(DD53="","",RANK(DD53,$DD$9:$DD$58,0)))))</f>
        <v/>
      </c>
      <c r="DF53" s="293" t="str">
        <f t="shared" si="5"/>
        <v/>
      </c>
      <c r="DH53" s="327" t="str">
        <f>IF('2.ชื่อนักเรียน'!$R55=",มส","มส",IF($DC53="","",IF(DH$5="","",IF(DH$5="SBMLD",SUM($BH53,$BM53,$BR53,$BW53,$CB53,$CG53,$CL53,$CQ53,$CV53,$DA53),$BH53))))</f>
        <v/>
      </c>
      <c r="DI53" s="302" t="str">
        <f>IF('2.ชื่อนักเรียน'!$R55=",มส","มส",IF($DH53="","",IF(DH$5="","",IF(DH$5="SBMLD",SUM($BI53,$BN53,$BS53,$BX53,$CC53,$CH53,$CM53,$CR53,$CW53,$DB53),$BI53))))</f>
        <v/>
      </c>
      <c r="DJ53" s="302" t="str">
        <f t="shared" si="6"/>
        <v/>
      </c>
      <c r="DK53" s="328" t="str">
        <f>IF('2.ชื่อนักเรียน'!$R55=",มส","มส",IF($DC53="","",IF(DK$5="","",IF(DK$5="SBMLD",SUM($BM53,$BR53,$BW53,$CB53,$CG53,$CL53,$CQ53,$CV53,$DA53),$BM53))))</f>
        <v/>
      </c>
      <c r="DL53" s="302" t="str">
        <f>IF('2.ชื่อนักเรียน'!$R55=",มส","มส",IF($DK53="","",IF(DK$5="","",IF(DK$5="SBMLD",SUM($BN53,$BS53,$BX53,$CC53,$CH53,$CM53,$CR53,$CW53,$DB53),$BN53))))</f>
        <v/>
      </c>
      <c r="DM53" s="302" t="str">
        <f t="shared" si="7"/>
        <v/>
      </c>
      <c r="DN53" s="328" t="str">
        <f>IF('2.ชื่อนักเรียน'!$R55=",มส","มส",IF($DC53="","",IF(DN$5="","",IF(DN$5="SBMLD",SUM($BR53,$BW53,$CB53,$CG53,$CL53,$CQ53,$CV53,$DA53),$BR53))))</f>
        <v/>
      </c>
      <c r="DO53" s="302" t="str">
        <f>IF('2.ชื่อนักเรียน'!$R55=",มส","มส",IF($DN53="","",IF(DN$5="","",IF(DN$5="SBMLD",SUM($BS53,$BX53,$CC53,$CH53,$CM53,$CR53,$CW53,$DB53),$BS53))))</f>
        <v/>
      </c>
      <c r="DP53" s="302" t="str">
        <f t="shared" si="8"/>
        <v/>
      </c>
      <c r="DQ53" s="328" t="str">
        <f>IF('2.ชื่อนักเรียน'!$R55=",มส","มส",IF($DC53="","",IF(DQ$5="","",IF(DQ$5="SBMLD",SUM($BW53,$CB53,$CG53,$CL53,$CQ53,$CV53,$DA53),$BW53))))</f>
        <v/>
      </c>
      <c r="DR53" s="302" t="str">
        <f>IF('2.ชื่อนักเรียน'!$R55=",มส","มส",IF($DQ53="","",IF(DQ$5="","",IF(DQ$5="SBMLD",SUM($BX53,$CC53,$CH53,$CM53,$CR53,$CW53,$DB53),$BX53))))</f>
        <v/>
      </c>
      <c r="DS53" s="302" t="str">
        <f t="shared" si="9"/>
        <v/>
      </c>
      <c r="DT53" s="302" t="str">
        <f>IF('2.ชื่อนักเรียน'!$R55=",มส","มส",IF($DC53="","",IF(DT$5="","",IF(DT$5="SBMLD",SUM($CB53,$CG53,$CL53,$CQ53,$CV53,$DA53),$CB53))))</f>
        <v/>
      </c>
      <c r="DU53" s="302" t="str">
        <f>IF('2.ชื่อนักเรียน'!$R55=",มส","มส",IF($DT53="","",IF(DT$5="","",IF(DT$5="SBMLD",SUM($CC53,$CH53,$CM53,$CR53,$CW53,$DB53),$CC53))))</f>
        <v/>
      </c>
      <c r="DV53" s="302" t="str">
        <f t="shared" si="10"/>
        <v/>
      </c>
      <c r="DW53" s="328" t="str">
        <f>IF('2.ชื่อนักเรียน'!$R55=",มส","มส",IF($DC53="","",IF(DW$5="","",IF(DW$5="SBMLD",SUM($CG53,$CL53,$CQ53,$CV53,$DA53),$CG53))))</f>
        <v/>
      </c>
      <c r="DX53" s="328" t="str">
        <f>IF('2.ชื่อนักเรียน'!$R55=",มส","มส",IF($DW53="","",IF(DW$5="","",IF(DW$5="SBMLD",SUM($CH53,$CM53,$CR53,$CW53,$DB53),$CH53))))</f>
        <v/>
      </c>
      <c r="DY53" s="302" t="str">
        <f t="shared" si="11"/>
        <v/>
      </c>
    </row>
    <row r="54" spans="1:129" s="102" customFormat="1" ht="17.25" customHeight="1" thickBot="1" x14ac:dyDescent="0.3">
      <c r="A54" s="278">
        <v>46</v>
      </c>
      <c r="B54" s="278" t="str">
        <f>IF('2.ชื่อนักเรียน'!E56="","",CONCATENATE('2.ชื่อนักเรียน'!E56,'2.ชื่อนักเรียน'!F56,'2.ชื่อนักเรียน'!G56,'2.ชื่อนักเรียน'!H56,'2.ชื่อนักเรียน'!I56,'2.ชื่อนักเรียน'!J56,'2.ชื่อนักเรียน'!K56,'2.ชื่อนักเรียน'!L56,'2.ชื่อนักเรียน'!M56,'2.ชื่อนักเรียน'!N56,'2.ชื่อนักเรียน'!O56,'2.ชื่อนักเรียน'!P56,'2.ชื่อนักเรียน'!Q56))</f>
        <v/>
      </c>
      <c r="C54" s="463" t="str">
        <f>IF('2.ชื่อนักเรียน'!B56="","",'2.ชื่อนักเรียน'!B56)</f>
        <v/>
      </c>
      <c r="D54" s="291" t="str">
        <f>IF('2.ชื่อนักเรียน'!C56="","",CONCATENATE(TRIM('2.ชื่อนักเรียน'!C56),"  ",'2.ชื่อนักเรียน'!D56))</f>
        <v/>
      </c>
      <c r="E54" s="292" t="str">
        <f>IF(B54="","",IF('01.ข้อมูลเบื้องต้น'!$J$2="","",'01.ข้อมูลเบื้องต้น'!$J$2))</f>
        <v/>
      </c>
      <c r="F54" s="291" t="str">
        <f>IF(B54="","",IF('01.ข้อมูลเบื้องต้น'!$K$4="","",'01.ข้อมูลเบื้องต้น'!$K$4))</f>
        <v/>
      </c>
      <c r="G54" s="292" t="str">
        <f>IF('01.ข้อมูลเบื้องต้น'!$B$8="","",IF('02.คีย์เทอม1'!$B54="","",'01.ข้อมูลเบื้องต้น'!$B$8))</f>
        <v/>
      </c>
      <c r="H54" s="291" t="str">
        <f>IF('01.ข้อมูลเบื้องต้น'!$C$8="","",IF('02.คีย์เทอม1'!$B54="","",'01.ข้อมูลเบื้องต้น'!$C$8))</f>
        <v/>
      </c>
      <c r="I54" s="292" t="str">
        <f>IF('01.ข้อมูลเบื้องต้น'!$D$8="","",IF('02.คีย์เทอม1'!$B54="","",'01.ข้อมูลเบื้องต้น'!$D$8))</f>
        <v/>
      </c>
      <c r="J54" s="286"/>
      <c r="K54" s="160"/>
      <c r="L54" s="292" t="str">
        <f>IF('01.ข้อมูลเบื้องต้น'!$B$9="","",IF('02.คีย์เทอม1'!$B54="","",'01.ข้อมูลเบื้องต้น'!$B$9))</f>
        <v/>
      </c>
      <c r="M54" s="291" t="str">
        <f>IF('01.ข้อมูลเบื้องต้น'!$C$9="","",IF('02.คีย์เทอม1'!$B54="","",'01.ข้อมูลเบื้องต้น'!$C$9))</f>
        <v/>
      </c>
      <c r="N54" s="292" t="str">
        <f>IF('01.ข้อมูลเบื้องต้น'!$D$9="","",IF('02.คีย์เทอม1'!$B54="","",'01.ข้อมูลเบื้องต้น'!$D$9))</f>
        <v/>
      </c>
      <c r="O54" s="287"/>
      <c r="P54" s="159"/>
      <c r="Q54" s="292" t="str">
        <f>IF('01.ข้อมูลเบื้องต้น'!$B$10="","",IF('02.คีย์เทอม1'!$B54="","",'01.ข้อมูลเบื้องต้น'!$B$10))</f>
        <v/>
      </c>
      <c r="R54" s="291" t="str">
        <f>IF('01.ข้อมูลเบื้องต้น'!$C$10="","",IF('02.คีย์เทอม1'!$B54="","",'01.ข้อมูลเบื้องต้น'!$C$10))</f>
        <v/>
      </c>
      <c r="S54" s="292" t="str">
        <f>IF('01.ข้อมูลเบื้องต้น'!$D$10="","",IF('02.คีย์เทอม1'!$B54="","",'01.ข้อมูลเบื้องต้น'!$D$10))</f>
        <v/>
      </c>
      <c r="T54" s="287"/>
      <c r="U54" s="159"/>
      <c r="V54" s="292" t="str">
        <f>IF('01.ข้อมูลเบื้องต้น'!$B$11="","",IF('02.คีย์เทอม1'!$B54="","",'01.ข้อมูลเบื้องต้น'!$B$11))</f>
        <v/>
      </c>
      <c r="W54" s="291" t="str">
        <f>IF('01.ข้อมูลเบื้องต้น'!$C$11="","",IF('02.คีย์เทอม1'!$B54="","",'01.ข้อมูลเบื้องต้น'!$C$11))</f>
        <v/>
      </c>
      <c r="X54" s="292" t="str">
        <f>IF('01.ข้อมูลเบื้องต้น'!$D$11="","",IF('02.คีย์เทอม1'!$B54="","",'01.ข้อมูลเบื้องต้น'!$D$11))</f>
        <v/>
      </c>
      <c r="Y54" s="286"/>
      <c r="Z54" s="160"/>
      <c r="AA54" s="292" t="str">
        <f>IF('01.ข้อมูลเบื้องต้น'!$B$12="","",IF('02.คีย์เทอม1'!$B54="","",'01.ข้อมูลเบื้องต้น'!$B$12))</f>
        <v/>
      </c>
      <c r="AB54" s="291" t="str">
        <f>IF('01.ข้อมูลเบื้องต้น'!$C$12="","",IF('02.คีย์เทอม1'!$B54="","",'01.ข้อมูลเบื้องต้น'!$C$12))</f>
        <v/>
      </c>
      <c r="AC54" s="292" t="str">
        <f>IF('01.ข้อมูลเบื้องต้น'!$D$12="","",IF('02.คีย์เทอม1'!$B54="","",'01.ข้อมูลเบื้องต้น'!$D$12))</f>
        <v/>
      </c>
      <c r="AD54" s="287"/>
      <c r="AE54" s="159"/>
      <c r="AF54" s="292" t="str">
        <f>IF('01.ข้อมูลเบื้องต้น'!$B$13="","",IF('02.คีย์เทอม1'!$B54="","",'01.ข้อมูลเบื้องต้น'!$B$13))</f>
        <v/>
      </c>
      <c r="AG54" s="291" t="str">
        <f>IF('01.ข้อมูลเบื้องต้น'!$C$13="","",IF('02.คีย์เทอม1'!$B54="","",'01.ข้อมูลเบื้องต้น'!$C$13))</f>
        <v/>
      </c>
      <c r="AH54" s="292" t="str">
        <f>IF('01.ข้อมูลเบื้องต้น'!$D$13="","",IF('02.คีย์เทอม1'!$B54="","",'01.ข้อมูลเบื้องต้น'!$D$13))</f>
        <v/>
      </c>
      <c r="AI54" s="287"/>
      <c r="AJ54" s="159"/>
      <c r="AK54" s="292" t="str">
        <f>IF('01.ข้อมูลเบื้องต้น'!$B$14="","",IF('02.คีย์เทอม1'!$B54="","",'01.ข้อมูลเบื้องต้น'!$B$14))</f>
        <v/>
      </c>
      <c r="AL54" s="291" t="str">
        <f>IF('01.ข้อมูลเบื้องต้น'!$C$14="","",IF('02.คีย์เทอม1'!$B54="","",'01.ข้อมูลเบื้องต้น'!$C$14))</f>
        <v/>
      </c>
      <c r="AM54" s="292" t="str">
        <f>IF('01.ข้อมูลเบื้องต้น'!$D$14="","",IF('02.คีย์เทอม1'!$B54="","",'01.ข้อมูลเบื้องต้น'!$D$14))</f>
        <v/>
      </c>
      <c r="AN54" s="287"/>
      <c r="AO54" s="159"/>
      <c r="AP54" s="292" t="str">
        <f>IF('01.ข้อมูลเบื้องต้น'!$B$15="","",IF('02.คีย์เทอม1'!$B54="","",'01.ข้อมูลเบื้องต้น'!$B$15))</f>
        <v/>
      </c>
      <c r="AQ54" s="291" t="str">
        <f>IF('01.ข้อมูลเบื้องต้น'!$C$15="","",IF('02.คีย์เทอม1'!$B54="","",'01.ข้อมูลเบื้องต้น'!$C$15))</f>
        <v/>
      </c>
      <c r="AR54" s="292" t="str">
        <f>IF('01.ข้อมูลเบื้องต้น'!$D$15="","",IF('02.คีย์เทอม1'!$B54="","",'01.ข้อมูลเบื้องต้น'!$D$15))</f>
        <v/>
      </c>
      <c r="AS54" s="287"/>
      <c r="AT54" s="159"/>
      <c r="AU54" s="292" t="str">
        <f>IF('01.ข้อมูลเบื้องต้น'!$B$16="","",IF('02.คีย์เทอม1'!$B54="","",'01.ข้อมูลเบื้องต้น'!$B$16))</f>
        <v/>
      </c>
      <c r="AV54" s="291" t="str">
        <f>IF('01.ข้อมูลเบื้องต้น'!$C$16="","",IF('02.คีย์เทอม1'!$B54="","",'01.ข้อมูลเบื้องต้น'!$C$16))</f>
        <v/>
      </c>
      <c r="AW54" s="292" t="str">
        <f>IF('01.ข้อมูลเบื้องต้น'!$D$16="","",IF('02.คีย์เทอม1'!$B54="","",'01.ข้อมูลเบื้องต้น'!$D$16))</f>
        <v/>
      </c>
      <c r="AX54" s="286"/>
      <c r="AY54" s="160"/>
      <c r="AZ54" s="292" t="str">
        <f>IF('01.ข้อมูลเบื้องต้น'!$B$17="","",IF('02.คีย์เทอม1'!$B54="","",'01.ข้อมูลเบื้องต้น'!$B$17))</f>
        <v/>
      </c>
      <c r="BA54" s="291" t="str">
        <f>IF('01.ข้อมูลเบื้องต้น'!$C$17="","",IF('02.คีย์เทอม1'!$B54="","",'01.ข้อมูลเบื้องต้น'!$C$17))</f>
        <v/>
      </c>
      <c r="BB54" s="292" t="str">
        <f>IF('01.ข้อมูลเบื้องต้น'!$D$17="","",IF('02.คีย์เทอม1'!$B54="","",'01.ข้อมูลเบื้องต้น'!$D$17))</f>
        <v/>
      </c>
      <c r="BC54" s="286"/>
      <c r="BD54" s="160"/>
      <c r="BE54" s="292" t="str">
        <f>IF('01.ข้อมูลเบื้องต้น'!$B$19="","",IF('02.คีย์เทอม1'!$B54="","",'01.ข้อมูลเบื้องต้น'!$B$19))</f>
        <v/>
      </c>
      <c r="BF54" s="291" t="str">
        <f>IF('01.ข้อมูลเบื้องต้น'!$C$19="","",IF('02.คีย์เทอม1'!$B54="","",'01.ข้อมูลเบื้องต้น'!$C$19))</f>
        <v/>
      </c>
      <c r="BG54" s="292" t="str">
        <f>IF('01.ข้อมูลเบื้องต้น'!$D$19="","",IF('02.คีย์เทอม1'!$B54="","",'01.ข้อมูลเบื้องต้น'!$D$19))</f>
        <v/>
      </c>
      <c r="BH54" s="286"/>
      <c r="BI54" s="160"/>
      <c r="BJ54" s="292" t="str">
        <f>IF('01.ข้อมูลเบื้องต้น'!$B$20="","",IF('02.คีย์เทอม1'!$B54="","",'01.ข้อมูลเบื้องต้น'!$B$20))</f>
        <v/>
      </c>
      <c r="BK54" s="291" t="str">
        <f>IF('01.ข้อมูลเบื้องต้น'!$C$20="","",IF('02.คีย์เทอม1'!$B54="","",'01.ข้อมูลเบื้องต้น'!$C$20))</f>
        <v/>
      </c>
      <c r="BL54" s="292" t="str">
        <f>IF('01.ข้อมูลเบื้องต้น'!$D$20="","",IF('02.คีย์เทอม1'!$B54="","",'01.ข้อมูลเบื้องต้น'!$D$20))</f>
        <v/>
      </c>
      <c r="BM54" s="286"/>
      <c r="BN54" s="159"/>
      <c r="BO54" s="292" t="str">
        <f>IF('01.ข้อมูลเบื้องต้น'!$B$21="","",IF('02.คีย์เทอม1'!$B54="","",'01.ข้อมูลเบื้องต้น'!$B$21))</f>
        <v/>
      </c>
      <c r="BP54" s="291" t="str">
        <f>IF('01.ข้อมูลเบื้องต้น'!$C$21="","",IF('02.คีย์เทอม1'!$B54="","",'01.ข้อมูลเบื้องต้น'!$C$21))</f>
        <v/>
      </c>
      <c r="BQ54" s="292" t="str">
        <f>IF('01.ข้อมูลเบื้องต้น'!$D$21="","",IF('02.คีย์เทอม1'!$B54="","",'01.ข้อมูลเบื้องต้น'!$D$21))</f>
        <v/>
      </c>
      <c r="BR54" s="286"/>
      <c r="BS54" s="160"/>
      <c r="BT54" s="292" t="str">
        <f>IF('01.ข้อมูลเบื้องต้น'!$B$22="","",IF('02.คีย์เทอม1'!$B54="","",'01.ข้อมูลเบื้องต้น'!$B$22))</f>
        <v/>
      </c>
      <c r="BU54" s="291" t="str">
        <f>IF('01.ข้อมูลเบื้องต้น'!$C$22="","",IF('02.คีย์เทอม1'!$B54="","",'01.ข้อมูลเบื้องต้น'!$C$22))</f>
        <v/>
      </c>
      <c r="BV54" s="292" t="str">
        <f>IF('01.ข้อมูลเบื้องต้น'!$D$22="","",IF('02.คีย์เทอม1'!$B54="","",'01.ข้อมูลเบื้องต้น'!$D$22))</f>
        <v/>
      </c>
      <c r="BW54" s="286"/>
      <c r="BX54" s="160"/>
      <c r="BY54" s="292" t="str">
        <f>IF('01.ข้อมูลเบื้องต้น'!$B$23="","",IF('02.คีย์เทอม1'!$B54="","",'01.ข้อมูลเบื้องต้น'!$B$23))</f>
        <v/>
      </c>
      <c r="BZ54" s="291" t="str">
        <f>IF('01.ข้อมูลเบื้องต้น'!$C$23="","",IF('02.คีย์เทอม1'!$B54="","",'01.ข้อมูลเบื้องต้น'!$C$23))</f>
        <v/>
      </c>
      <c r="CA54" s="292" t="str">
        <f>IF('01.ข้อมูลเบื้องต้น'!$D$23="","",IF('02.คีย์เทอม1'!$B54="","",'01.ข้อมูลเบื้องต้น'!$D$23))</f>
        <v/>
      </c>
      <c r="CB54" s="286"/>
      <c r="CC54" s="160"/>
      <c r="CD54" s="292" t="str">
        <f>IF('01.ข้อมูลเบื้องต้น'!$B$24="","",IF('02.คีย์เทอม1'!$B54="","",'01.ข้อมูลเบื้องต้น'!$B$24))</f>
        <v/>
      </c>
      <c r="CE54" s="291" t="str">
        <f>IF('01.ข้อมูลเบื้องต้น'!$C$24="","",IF('02.คีย์เทอม1'!$B54="","",'01.ข้อมูลเบื้องต้น'!$C$24))</f>
        <v/>
      </c>
      <c r="CF54" s="292" t="str">
        <f>IF('01.ข้อมูลเบื้องต้น'!$D$24="","",IF('02.คีย์เทอม1'!$B54="","",'01.ข้อมูลเบื้องต้น'!$D$24))</f>
        <v/>
      </c>
      <c r="CG54" s="286"/>
      <c r="CH54" s="160"/>
      <c r="CI54" s="292" t="str">
        <f>IF('01.ข้อมูลเบื้องต้น'!$B$25="","",IF('02.คีย์เทอม1'!$B54="","",'01.ข้อมูลเบื้องต้น'!$B$25))</f>
        <v/>
      </c>
      <c r="CJ54" s="291" t="str">
        <f>IF('01.ข้อมูลเบื้องต้น'!$C$25="","",IF('02.คีย์เทอม1'!$B54="","",'01.ข้อมูลเบื้องต้น'!$C$25))</f>
        <v/>
      </c>
      <c r="CK54" s="292" t="str">
        <f>IF('01.ข้อมูลเบื้องต้น'!$D$25="","",IF('02.คีย์เทอม1'!$B54="","",'01.ข้อมูลเบื้องต้น'!$D$25))</f>
        <v/>
      </c>
      <c r="CL54" s="286"/>
      <c r="CM54" s="160"/>
      <c r="CN54" s="292" t="str">
        <f>IF('01.ข้อมูลเบื้องต้น'!$B$26="","",IF('02.คีย์เทอม1'!$B54="","",'01.ข้อมูลเบื้องต้น'!$B$26))</f>
        <v/>
      </c>
      <c r="CO54" s="291" t="str">
        <f>IF('01.ข้อมูลเบื้องต้น'!$C$26="","",IF('02.คีย์เทอม1'!$B54="","",'01.ข้อมูลเบื้องต้น'!$C$26))</f>
        <v/>
      </c>
      <c r="CP54" s="292" t="str">
        <f>IF('01.ข้อมูลเบื้องต้น'!$D$26="","",IF('02.คีย์เทอม1'!$B54="","",'01.ข้อมูลเบื้องต้น'!$D$26))</f>
        <v/>
      </c>
      <c r="CQ54" s="286"/>
      <c r="CR54" s="160"/>
      <c r="CS54" s="292" t="str">
        <f>IF('01.ข้อมูลเบื้องต้น'!$B$27="","",IF('02.คีย์เทอม1'!$B54="","",'01.ข้อมูลเบื้องต้น'!$B$27))</f>
        <v/>
      </c>
      <c r="CT54" s="291" t="str">
        <f>IF('01.ข้อมูลเบื้องต้น'!$C$27="","",IF('02.คีย์เทอม1'!$B54="","",'01.ข้อมูลเบื้องต้น'!$C$27))</f>
        <v/>
      </c>
      <c r="CU54" s="292" t="str">
        <f>IF('01.ข้อมูลเบื้องต้น'!$D$27="","",IF('02.คีย์เทอม1'!$B54="","",'01.ข้อมูลเบื้องต้น'!$D$27))</f>
        <v/>
      </c>
      <c r="CV54" s="286"/>
      <c r="CW54" s="160"/>
      <c r="CX54" s="292" t="str">
        <f>IF('01.ข้อมูลเบื้องต้น'!$B$28="","",IF('02.คีย์เทอม1'!$B54="","",'01.ข้อมูลเบื้องต้น'!$B$28))</f>
        <v/>
      </c>
      <c r="CY54" s="291" t="str">
        <f>IF('01.ข้อมูลเบื้องต้น'!$C$28="","",IF('02.คีย์เทอม1'!$B54="","",'01.ข้อมูลเบื้องต้น'!$C$28))</f>
        <v/>
      </c>
      <c r="CZ54" s="292" t="str">
        <f>IF('01.ข้อมูลเบื้องต้น'!$D$28="","",IF('02.คีย์เทอม1'!$B54="","",'01.ข้อมูลเบื้องต้น'!$D$28))</f>
        <v/>
      </c>
      <c r="DA54" s="286"/>
      <c r="DB54" s="160"/>
      <c r="DC54" s="288" t="str">
        <f t="shared" ref="DC54:DC58" si="12">IF(OR(J54&gt;$J$8,O54&gt;$O$8,T54&gt;$T$8,Y54&gt;$Y$8,AD54&gt;$AD$8,AI54&gt;$AI$8,AN54&gt;$AN$8,AS54&gt;$AS$8,AX54&gt;$AX$8,BC54&gt;$BC$8,BH54&gt;$BH$8,BM54&gt;$BM$8,BR54&gt;$BR$8,BW54&gt;$BW$8,CB54&gt;$CB$8,CG54&gt;$CG$8,CL54&gt;$CL$8,CQ54&gt;$CQ$8,CV54&gt;$CV$8,DA54&gt;$DA$8),"",IF(COUNT(J54,O54,T54,Y54,AD54,AI54,AN54,AS54,AX54,BC54,BH54,BM54,BR54,BW54,CB54,CG54,CL54,CQ54,CV54,DA54)=0,"",SUM(J54,O54,T54,Y54,AD54,AI54,AN54,AS54,AX54,BC54,BH54,BM54,BR54,BW54,CB54,CG54,CL54,CQ54,CV54,DA54)))</f>
        <v/>
      </c>
      <c r="DD54" s="152" t="str">
        <f t="shared" ref="DD54:DD58" si="13">IF(DC54="","",(DC54*100)/$DC$8)</f>
        <v/>
      </c>
      <c r="DE54" s="293" t="str">
        <f>IF('2.ชื่อนักเรียน'!R56="มส","มส",IF('2.ชื่อนักเรียน'!R56="ย้าย","ย้าย",IF('2.ชื่อนักเรียน'!R56="ร","ร",IF(DD54="","",RANK(DD54,$DD$9:$DD$58,0)))))</f>
        <v/>
      </c>
      <c r="DF54" s="293" t="str">
        <f t="shared" ref="DF54:DF58" si="14">IF(COUNT(J54,O54,T54,Y54,AD54,AI54,AN54,AS54,AX54,BC54,BH54,BM54,BR54,BW54,CB54,CG54,CL54,CQ54,CV54,DA54)=0,"",COUNT(J54,O54,T54,Y54,AD54,AI54,AN54,AS54,AX54,BC54,BH54,BM54,BR54,BW54,CB54,CG54,CL54,CQ54,CV54,DA54))</f>
        <v/>
      </c>
      <c r="DH54" s="327" t="str">
        <f>IF('2.ชื่อนักเรียน'!$R56=",มส","มส",IF($DC54="","",IF(DH$5="","",IF(DH$5="SBMLD",SUM($BH54,$BM54,$BR54,$BW54,$CB54,$CG54,$CL54,$CQ54,$CV54,$DA54),$BH54))))</f>
        <v/>
      </c>
      <c r="DI54" s="302" t="str">
        <f>IF('2.ชื่อนักเรียน'!$R56=",มส","มส",IF($DH54="","",IF(DH$5="","",IF(DH$5="SBMLD",SUM($BI54,$BN54,$BS54,$BX54,$CC54,$CH54,$CM54,$CR54,$CW54,$DB54),$BI54))))</f>
        <v/>
      </c>
      <c r="DJ54" s="302" t="str">
        <f t="shared" ref="DJ54:DJ58" si="15">IF(DI54=0,"",IF(DI54="","",DI54))</f>
        <v/>
      </c>
      <c r="DK54" s="328" t="str">
        <f>IF('2.ชื่อนักเรียน'!$R56=",มส","มส",IF($DC54="","",IF(DK$5="","",IF(DK$5="SBMLD",SUM($BM54,$BR54,$BW54,$CB54,$CG54,$CL54,$CQ54,$CV54,$DA54),$BM54))))</f>
        <v/>
      </c>
      <c r="DL54" s="302" t="str">
        <f>IF('2.ชื่อนักเรียน'!$R56=",มส","มส",IF($DK54="","",IF(DK$5="","",IF(DK$5="SBMLD",SUM($BN54,$BS54,$BX54,$CC54,$CH54,$CM54,$CR54,$CW54,$DB54),$BN54))))</f>
        <v/>
      </c>
      <c r="DM54" s="302" t="str">
        <f t="shared" ref="DM54:DM58" si="16">IF(DL54=0,"",IF(DL54="","",DL54))</f>
        <v/>
      </c>
      <c r="DN54" s="328" t="str">
        <f>IF('2.ชื่อนักเรียน'!$R56=",มส","มส",IF($DC54="","",IF(DN$5="","",IF(DN$5="SBMLD",SUM($BR54,$BW54,$CB54,$CG54,$CL54,$CQ54,$CV54,$DA54),$BR54))))</f>
        <v/>
      </c>
      <c r="DO54" s="302" t="str">
        <f>IF('2.ชื่อนักเรียน'!$R56=",มส","มส",IF($DN54="","",IF(DN$5="","",IF(DN$5="SBMLD",SUM($BS54,$BX54,$CC54,$CH54,$CM54,$CR54,$CW54,$DB54),$BS54))))</f>
        <v/>
      </c>
      <c r="DP54" s="302" t="str">
        <f t="shared" ref="DP54:DP58" si="17">IF(DO54=0,"",IF(DO54="","",DO54))</f>
        <v/>
      </c>
      <c r="DQ54" s="328" t="str">
        <f>IF('2.ชื่อนักเรียน'!$R56=",มส","มส",IF($DC54="","",IF(DQ$5="","",IF(DQ$5="SBMLD",SUM($BW54,$CB54,$CG54,$CL54,$CQ54,$CV54,$DA54),$BW54))))</f>
        <v/>
      </c>
      <c r="DR54" s="302" t="str">
        <f>IF('2.ชื่อนักเรียน'!$R56=",มส","มส",IF($DQ54="","",IF(DQ$5="","",IF(DQ$5="SBMLD",SUM($BX54,$CC54,$CH54,$CM54,$CR54,$CW54,$DB54),$BX54))))</f>
        <v/>
      </c>
      <c r="DS54" s="302" t="str">
        <f t="shared" ref="DS54:DS58" si="18">IF(DR54=0,"",IF(DR54="","",DR54))</f>
        <v/>
      </c>
      <c r="DT54" s="302" t="str">
        <f>IF('2.ชื่อนักเรียน'!$R56=",มส","มส",IF($DC54="","",IF(DT$5="","",IF(DT$5="SBMLD",SUM($CB54,$CG54,$CL54,$CQ54,$CV54,$DA54),$CB54))))</f>
        <v/>
      </c>
      <c r="DU54" s="302" t="str">
        <f>IF('2.ชื่อนักเรียน'!$R56=",มส","มส",IF($DT54="","",IF(DT$5="","",IF(DT$5="SBMLD",SUM($CC54,$CH54,$CM54,$CR54,$CW54,$DB54),$CC54))))</f>
        <v/>
      </c>
      <c r="DV54" s="302" t="str">
        <f t="shared" ref="DV54:DV58" si="19">IF(DU54=0,"",IF(DU54="","",DU54))</f>
        <v/>
      </c>
      <c r="DW54" s="328" t="str">
        <f>IF('2.ชื่อนักเรียน'!$R56=",มส","มส",IF($DC54="","",IF(DW$5="","",IF(DW$5="SBMLD",SUM($CG54,$CL54,$CQ54,$CV54,$DA54),$CG54))))</f>
        <v/>
      </c>
      <c r="DX54" s="328" t="str">
        <f>IF('2.ชื่อนักเรียน'!$R56=",มส","มส",IF($DW54="","",IF(DW$5="","",IF(DW$5="SBMLD",SUM($CH54,$CM54,$CR54,$CW54,$DB54),$CH54))))</f>
        <v/>
      </c>
      <c r="DY54" s="302" t="str">
        <f t="shared" ref="DY54:DY58" si="20">IF(DX54=0,"",IF(DX54="","",DX54))</f>
        <v/>
      </c>
    </row>
    <row r="55" spans="1:129" s="102" customFormat="1" ht="17.25" customHeight="1" thickBot="1" x14ac:dyDescent="0.3">
      <c r="A55" s="278">
        <v>47</v>
      </c>
      <c r="B55" s="278" t="str">
        <f>IF('2.ชื่อนักเรียน'!E57="","",CONCATENATE('2.ชื่อนักเรียน'!E57,'2.ชื่อนักเรียน'!F57,'2.ชื่อนักเรียน'!G57,'2.ชื่อนักเรียน'!H57,'2.ชื่อนักเรียน'!I57,'2.ชื่อนักเรียน'!J57,'2.ชื่อนักเรียน'!K57,'2.ชื่อนักเรียน'!L57,'2.ชื่อนักเรียน'!M57,'2.ชื่อนักเรียน'!N57,'2.ชื่อนักเรียน'!O57,'2.ชื่อนักเรียน'!P57,'2.ชื่อนักเรียน'!Q57))</f>
        <v/>
      </c>
      <c r="C55" s="463" t="str">
        <f>IF('2.ชื่อนักเรียน'!B57="","",'2.ชื่อนักเรียน'!B57)</f>
        <v/>
      </c>
      <c r="D55" s="291" t="str">
        <f>IF('2.ชื่อนักเรียน'!C57="","",CONCATENATE(TRIM('2.ชื่อนักเรียน'!C57),"  ",'2.ชื่อนักเรียน'!D57))</f>
        <v/>
      </c>
      <c r="E55" s="292" t="str">
        <f>IF(B55="","",IF('01.ข้อมูลเบื้องต้น'!$J$2="","",'01.ข้อมูลเบื้องต้น'!$J$2))</f>
        <v/>
      </c>
      <c r="F55" s="291" t="str">
        <f>IF(B55="","",IF('01.ข้อมูลเบื้องต้น'!$K$4="","",'01.ข้อมูลเบื้องต้น'!$K$4))</f>
        <v/>
      </c>
      <c r="G55" s="292" t="str">
        <f>IF('01.ข้อมูลเบื้องต้น'!$B$8="","",IF('02.คีย์เทอม1'!$B55="","",'01.ข้อมูลเบื้องต้น'!$B$8))</f>
        <v/>
      </c>
      <c r="H55" s="291" t="str">
        <f>IF('01.ข้อมูลเบื้องต้น'!$C$8="","",IF('02.คีย์เทอม1'!$B55="","",'01.ข้อมูลเบื้องต้น'!$C$8))</f>
        <v/>
      </c>
      <c r="I55" s="292" t="str">
        <f>IF('01.ข้อมูลเบื้องต้น'!$D$8="","",IF('02.คีย์เทอม1'!$B55="","",'01.ข้อมูลเบื้องต้น'!$D$8))</f>
        <v/>
      </c>
      <c r="J55" s="286"/>
      <c r="K55" s="160"/>
      <c r="L55" s="292" t="str">
        <f>IF('01.ข้อมูลเบื้องต้น'!$B$9="","",IF('02.คีย์เทอม1'!$B55="","",'01.ข้อมูลเบื้องต้น'!$B$9))</f>
        <v/>
      </c>
      <c r="M55" s="291" t="str">
        <f>IF('01.ข้อมูลเบื้องต้น'!$C$9="","",IF('02.คีย์เทอม1'!$B55="","",'01.ข้อมูลเบื้องต้น'!$C$9))</f>
        <v/>
      </c>
      <c r="N55" s="292" t="str">
        <f>IF('01.ข้อมูลเบื้องต้น'!$D$9="","",IF('02.คีย์เทอม1'!$B55="","",'01.ข้อมูลเบื้องต้น'!$D$9))</f>
        <v/>
      </c>
      <c r="O55" s="287"/>
      <c r="P55" s="159"/>
      <c r="Q55" s="292" t="str">
        <f>IF('01.ข้อมูลเบื้องต้น'!$B$10="","",IF('02.คีย์เทอม1'!$B55="","",'01.ข้อมูลเบื้องต้น'!$B$10))</f>
        <v/>
      </c>
      <c r="R55" s="291" t="str">
        <f>IF('01.ข้อมูลเบื้องต้น'!$C$10="","",IF('02.คีย์เทอม1'!$B55="","",'01.ข้อมูลเบื้องต้น'!$C$10))</f>
        <v/>
      </c>
      <c r="S55" s="292" t="str">
        <f>IF('01.ข้อมูลเบื้องต้น'!$D$10="","",IF('02.คีย์เทอม1'!$B55="","",'01.ข้อมูลเบื้องต้น'!$D$10))</f>
        <v/>
      </c>
      <c r="T55" s="287"/>
      <c r="U55" s="159"/>
      <c r="V55" s="292" t="str">
        <f>IF('01.ข้อมูลเบื้องต้น'!$B$11="","",IF('02.คีย์เทอม1'!$B55="","",'01.ข้อมูลเบื้องต้น'!$B$11))</f>
        <v/>
      </c>
      <c r="W55" s="291" t="str">
        <f>IF('01.ข้อมูลเบื้องต้น'!$C$11="","",IF('02.คีย์เทอม1'!$B55="","",'01.ข้อมูลเบื้องต้น'!$C$11))</f>
        <v/>
      </c>
      <c r="X55" s="292" t="str">
        <f>IF('01.ข้อมูลเบื้องต้น'!$D$11="","",IF('02.คีย์เทอม1'!$B55="","",'01.ข้อมูลเบื้องต้น'!$D$11))</f>
        <v/>
      </c>
      <c r="Y55" s="286"/>
      <c r="Z55" s="160"/>
      <c r="AA55" s="292" t="str">
        <f>IF('01.ข้อมูลเบื้องต้น'!$B$12="","",IF('02.คีย์เทอม1'!$B55="","",'01.ข้อมูลเบื้องต้น'!$B$12))</f>
        <v/>
      </c>
      <c r="AB55" s="291" t="str">
        <f>IF('01.ข้อมูลเบื้องต้น'!$C$12="","",IF('02.คีย์เทอม1'!$B55="","",'01.ข้อมูลเบื้องต้น'!$C$12))</f>
        <v/>
      </c>
      <c r="AC55" s="292" t="str">
        <f>IF('01.ข้อมูลเบื้องต้น'!$D$12="","",IF('02.คีย์เทอม1'!$B55="","",'01.ข้อมูลเบื้องต้น'!$D$12))</f>
        <v/>
      </c>
      <c r="AD55" s="287"/>
      <c r="AE55" s="159"/>
      <c r="AF55" s="292" t="str">
        <f>IF('01.ข้อมูลเบื้องต้น'!$B$13="","",IF('02.คีย์เทอม1'!$B55="","",'01.ข้อมูลเบื้องต้น'!$B$13))</f>
        <v/>
      </c>
      <c r="AG55" s="291" t="str">
        <f>IF('01.ข้อมูลเบื้องต้น'!$C$13="","",IF('02.คีย์เทอม1'!$B55="","",'01.ข้อมูลเบื้องต้น'!$C$13))</f>
        <v/>
      </c>
      <c r="AH55" s="292" t="str">
        <f>IF('01.ข้อมูลเบื้องต้น'!$D$13="","",IF('02.คีย์เทอม1'!$B55="","",'01.ข้อมูลเบื้องต้น'!$D$13))</f>
        <v/>
      </c>
      <c r="AI55" s="287"/>
      <c r="AJ55" s="159"/>
      <c r="AK55" s="292" t="str">
        <f>IF('01.ข้อมูลเบื้องต้น'!$B$14="","",IF('02.คีย์เทอม1'!$B55="","",'01.ข้อมูลเบื้องต้น'!$B$14))</f>
        <v/>
      </c>
      <c r="AL55" s="291" t="str">
        <f>IF('01.ข้อมูลเบื้องต้น'!$C$14="","",IF('02.คีย์เทอม1'!$B55="","",'01.ข้อมูลเบื้องต้น'!$C$14))</f>
        <v/>
      </c>
      <c r="AM55" s="292" t="str">
        <f>IF('01.ข้อมูลเบื้องต้น'!$D$14="","",IF('02.คีย์เทอม1'!$B55="","",'01.ข้อมูลเบื้องต้น'!$D$14))</f>
        <v/>
      </c>
      <c r="AN55" s="287"/>
      <c r="AO55" s="159"/>
      <c r="AP55" s="292" t="str">
        <f>IF('01.ข้อมูลเบื้องต้น'!$B$15="","",IF('02.คีย์เทอม1'!$B55="","",'01.ข้อมูลเบื้องต้น'!$B$15))</f>
        <v/>
      </c>
      <c r="AQ55" s="291" t="str">
        <f>IF('01.ข้อมูลเบื้องต้น'!$C$15="","",IF('02.คีย์เทอม1'!$B55="","",'01.ข้อมูลเบื้องต้น'!$C$15))</f>
        <v/>
      </c>
      <c r="AR55" s="292" t="str">
        <f>IF('01.ข้อมูลเบื้องต้น'!$D$15="","",IF('02.คีย์เทอม1'!$B55="","",'01.ข้อมูลเบื้องต้น'!$D$15))</f>
        <v/>
      </c>
      <c r="AS55" s="287"/>
      <c r="AT55" s="159"/>
      <c r="AU55" s="292" t="str">
        <f>IF('01.ข้อมูลเบื้องต้น'!$B$16="","",IF('02.คีย์เทอม1'!$B55="","",'01.ข้อมูลเบื้องต้น'!$B$16))</f>
        <v/>
      </c>
      <c r="AV55" s="291" t="str">
        <f>IF('01.ข้อมูลเบื้องต้น'!$C$16="","",IF('02.คีย์เทอม1'!$B55="","",'01.ข้อมูลเบื้องต้น'!$C$16))</f>
        <v/>
      </c>
      <c r="AW55" s="292" t="str">
        <f>IF('01.ข้อมูลเบื้องต้น'!$D$16="","",IF('02.คีย์เทอม1'!$B55="","",'01.ข้อมูลเบื้องต้น'!$D$16))</f>
        <v/>
      </c>
      <c r="AX55" s="286"/>
      <c r="AY55" s="160"/>
      <c r="AZ55" s="292" t="str">
        <f>IF('01.ข้อมูลเบื้องต้น'!$B$17="","",IF('02.คีย์เทอม1'!$B55="","",'01.ข้อมูลเบื้องต้น'!$B$17))</f>
        <v/>
      </c>
      <c r="BA55" s="291" t="str">
        <f>IF('01.ข้อมูลเบื้องต้น'!$C$17="","",IF('02.คีย์เทอม1'!$B55="","",'01.ข้อมูลเบื้องต้น'!$C$17))</f>
        <v/>
      </c>
      <c r="BB55" s="292" t="str">
        <f>IF('01.ข้อมูลเบื้องต้น'!$D$17="","",IF('02.คีย์เทอม1'!$B55="","",'01.ข้อมูลเบื้องต้น'!$D$17))</f>
        <v/>
      </c>
      <c r="BC55" s="286"/>
      <c r="BD55" s="160"/>
      <c r="BE55" s="292" t="str">
        <f>IF('01.ข้อมูลเบื้องต้น'!$B$19="","",IF('02.คีย์เทอม1'!$B55="","",'01.ข้อมูลเบื้องต้น'!$B$19))</f>
        <v/>
      </c>
      <c r="BF55" s="291" t="str">
        <f>IF('01.ข้อมูลเบื้องต้น'!$C$19="","",IF('02.คีย์เทอม1'!$B55="","",'01.ข้อมูลเบื้องต้น'!$C$19))</f>
        <v/>
      </c>
      <c r="BG55" s="292" t="str">
        <f>IF('01.ข้อมูลเบื้องต้น'!$D$19="","",IF('02.คีย์เทอม1'!$B55="","",'01.ข้อมูลเบื้องต้น'!$D$19))</f>
        <v/>
      </c>
      <c r="BH55" s="286"/>
      <c r="BI55" s="160"/>
      <c r="BJ55" s="292" t="str">
        <f>IF('01.ข้อมูลเบื้องต้น'!$B$20="","",IF('02.คีย์เทอม1'!$B55="","",'01.ข้อมูลเบื้องต้น'!$B$20))</f>
        <v/>
      </c>
      <c r="BK55" s="291" t="str">
        <f>IF('01.ข้อมูลเบื้องต้น'!$C$20="","",IF('02.คีย์เทอม1'!$B55="","",'01.ข้อมูลเบื้องต้น'!$C$20))</f>
        <v/>
      </c>
      <c r="BL55" s="292" t="str">
        <f>IF('01.ข้อมูลเบื้องต้น'!$D$20="","",IF('02.คีย์เทอม1'!$B55="","",'01.ข้อมูลเบื้องต้น'!$D$20))</f>
        <v/>
      </c>
      <c r="BM55" s="286"/>
      <c r="BN55" s="159"/>
      <c r="BO55" s="292" t="str">
        <f>IF('01.ข้อมูลเบื้องต้น'!$B$21="","",IF('02.คีย์เทอม1'!$B55="","",'01.ข้อมูลเบื้องต้น'!$B$21))</f>
        <v/>
      </c>
      <c r="BP55" s="291" t="str">
        <f>IF('01.ข้อมูลเบื้องต้น'!$C$21="","",IF('02.คีย์เทอม1'!$B55="","",'01.ข้อมูลเบื้องต้น'!$C$21))</f>
        <v/>
      </c>
      <c r="BQ55" s="292" t="str">
        <f>IF('01.ข้อมูลเบื้องต้น'!$D$21="","",IF('02.คีย์เทอม1'!$B55="","",'01.ข้อมูลเบื้องต้น'!$D$21))</f>
        <v/>
      </c>
      <c r="BR55" s="286"/>
      <c r="BS55" s="160"/>
      <c r="BT55" s="292" t="str">
        <f>IF('01.ข้อมูลเบื้องต้น'!$B$22="","",IF('02.คีย์เทอม1'!$B55="","",'01.ข้อมูลเบื้องต้น'!$B$22))</f>
        <v/>
      </c>
      <c r="BU55" s="291" t="str">
        <f>IF('01.ข้อมูลเบื้องต้น'!$C$22="","",IF('02.คีย์เทอม1'!$B55="","",'01.ข้อมูลเบื้องต้น'!$C$22))</f>
        <v/>
      </c>
      <c r="BV55" s="292" t="str">
        <f>IF('01.ข้อมูลเบื้องต้น'!$D$22="","",IF('02.คีย์เทอม1'!$B55="","",'01.ข้อมูลเบื้องต้น'!$D$22))</f>
        <v/>
      </c>
      <c r="BW55" s="286"/>
      <c r="BX55" s="160"/>
      <c r="BY55" s="292" t="str">
        <f>IF('01.ข้อมูลเบื้องต้น'!$B$23="","",IF('02.คีย์เทอม1'!$B55="","",'01.ข้อมูลเบื้องต้น'!$B$23))</f>
        <v/>
      </c>
      <c r="BZ55" s="291" t="str">
        <f>IF('01.ข้อมูลเบื้องต้น'!$C$23="","",IF('02.คีย์เทอม1'!$B55="","",'01.ข้อมูลเบื้องต้น'!$C$23))</f>
        <v/>
      </c>
      <c r="CA55" s="292" t="str">
        <f>IF('01.ข้อมูลเบื้องต้น'!$D$23="","",IF('02.คีย์เทอม1'!$B55="","",'01.ข้อมูลเบื้องต้น'!$D$23))</f>
        <v/>
      </c>
      <c r="CB55" s="286"/>
      <c r="CC55" s="160"/>
      <c r="CD55" s="292" t="str">
        <f>IF('01.ข้อมูลเบื้องต้น'!$B$24="","",IF('02.คีย์เทอม1'!$B55="","",'01.ข้อมูลเบื้องต้น'!$B$24))</f>
        <v/>
      </c>
      <c r="CE55" s="291" t="str">
        <f>IF('01.ข้อมูลเบื้องต้น'!$C$24="","",IF('02.คีย์เทอม1'!$B55="","",'01.ข้อมูลเบื้องต้น'!$C$24))</f>
        <v/>
      </c>
      <c r="CF55" s="292" t="str">
        <f>IF('01.ข้อมูลเบื้องต้น'!$D$24="","",IF('02.คีย์เทอม1'!$B55="","",'01.ข้อมูลเบื้องต้น'!$D$24))</f>
        <v/>
      </c>
      <c r="CG55" s="286"/>
      <c r="CH55" s="160"/>
      <c r="CI55" s="292" t="str">
        <f>IF('01.ข้อมูลเบื้องต้น'!$B$25="","",IF('02.คีย์เทอม1'!$B55="","",'01.ข้อมูลเบื้องต้น'!$B$25))</f>
        <v/>
      </c>
      <c r="CJ55" s="291" t="str">
        <f>IF('01.ข้อมูลเบื้องต้น'!$C$25="","",IF('02.คีย์เทอม1'!$B55="","",'01.ข้อมูลเบื้องต้น'!$C$25))</f>
        <v/>
      </c>
      <c r="CK55" s="292" t="str">
        <f>IF('01.ข้อมูลเบื้องต้น'!$D$25="","",IF('02.คีย์เทอม1'!$B55="","",'01.ข้อมูลเบื้องต้น'!$D$25))</f>
        <v/>
      </c>
      <c r="CL55" s="286"/>
      <c r="CM55" s="160"/>
      <c r="CN55" s="292" t="str">
        <f>IF('01.ข้อมูลเบื้องต้น'!$B$26="","",IF('02.คีย์เทอม1'!$B55="","",'01.ข้อมูลเบื้องต้น'!$B$26))</f>
        <v/>
      </c>
      <c r="CO55" s="291" t="str">
        <f>IF('01.ข้อมูลเบื้องต้น'!$C$26="","",IF('02.คีย์เทอม1'!$B55="","",'01.ข้อมูลเบื้องต้น'!$C$26))</f>
        <v/>
      </c>
      <c r="CP55" s="292" t="str">
        <f>IF('01.ข้อมูลเบื้องต้น'!$D$26="","",IF('02.คีย์เทอม1'!$B55="","",'01.ข้อมูลเบื้องต้น'!$D$26))</f>
        <v/>
      </c>
      <c r="CQ55" s="286"/>
      <c r="CR55" s="160"/>
      <c r="CS55" s="292" t="str">
        <f>IF('01.ข้อมูลเบื้องต้น'!$B$27="","",IF('02.คีย์เทอม1'!$B55="","",'01.ข้อมูลเบื้องต้น'!$B$27))</f>
        <v/>
      </c>
      <c r="CT55" s="291" t="str">
        <f>IF('01.ข้อมูลเบื้องต้น'!$C$27="","",IF('02.คีย์เทอม1'!$B55="","",'01.ข้อมูลเบื้องต้น'!$C$27))</f>
        <v/>
      </c>
      <c r="CU55" s="292" t="str">
        <f>IF('01.ข้อมูลเบื้องต้น'!$D$27="","",IF('02.คีย์เทอม1'!$B55="","",'01.ข้อมูลเบื้องต้น'!$D$27))</f>
        <v/>
      </c>
      <c r="CV55" s="286"/>
      <c r="CW55" s="160"/>
      <c r="CX55" s="292" t="str">
        <f>IF('01.ข้อมูลเบื้องต้น'!$B$28="","",IF('02.คีย์เทอม1'!$B55="","",'01.ข้อมูลเบื้องต้น'!$B$28))</f>
        <v/>
      </c>
      <c r="CY55" s="291" t="str">
        <f>IF('01.ข้อมูลเบื้องต้น'!$C$28="","",IF('02.คีย์เทอม1'!$B55="","",'01.ข้อมูลเบื้องต้น'!$C$28))</f>
        <v/>
      </c>
      <c r="CZ55" s="292" t="str">
        <f>IF('01.ข้อมูลเบื้องต้น'!$D$28="","",IF('02.คีย์เทอม1'!$B55="","",'01.ข้อมูลเบื้องต้น'!$D$28))</f>
        <v/>
      </c>
      <c r="DA55" s="286"/>
      <c r="DB55" s="160"/>
      <c r="DC55" s="288" t="str">
        <f t="shared" si="12"/>
        <v/>
      </c>
      <c r="DD55" s="152" t="str">
        <f t="shared" si="13"/>
        <v/>
      </c>
      <c r="DE55" s="293" t="str">
        <f>IF('2.ชื่อนักเรียน'!R57="มส","มส",IF('2.ชื่อนักเรียน'!R57="ย้าย","ย้าย",IF('2.ชื่อนักเรียน'!R57="ร","ร",IF(DD55="","",RANK(DD55,$DD$9:$DD$58,0)))))</f>
        <v/>
      </c>
      <c r="DF55" s="293" t="str">
        <f t="shared" si="14"/>
        <v/>
      </c>
      <c r="DH55" s="327" t="str">
        <f>IF('2.ชื่อนักเรียน'!$R57=",มส","มส",IF($DC55="","",IF(DH$5="","",IF(DH$5="SBMLD",SUM($BH55,$BM55,$BR55,$BW55,$CB55,$CG55,$CL55,$CQ55,$CV55,$DA55),$BH55))))</f>
        <v/>
      </c>
      <c r="DI55" s="302" t="str">
        <f>IF('2.ชื่อนักเรียน'!$R57=",มส","มส",IF($DH55="","",IF(DH$5="","",IF(DH$5="SBMLD",SUM($BI55,$BN55,$BS55,$BX55,$CC55,$CH55,$CM55,$CR55,$CW55,$DB55),$BI55))))</f>
        <v/>
      </c>
      <c r="DJ55" s="302" t="str">
        <f t="shared" si="15"/>
        <v/>
      </c>
      <c r="DK55" s="328" t="str">
        <f>IF('2.ชื่อนักเรียน'!$R57=",มส","มส",IF($DC55="","",IF(DK$5="","",IF(DK$5="SBMLD",SUM($BM55,$BR55,$BW55,$CB55,$CG55,$CL55,$CQ55,$CV55,$DA55),$BM55))))</f>
        <v/>
      </c>
      <c r="DL55" s="302" t="str">
        <f>IF('2.ชื่อนักเรียน'!$R57=",มส","มส",IF($DK55="","",IF(DK$5="","",IF(DK$5="SBMLD",SUM($BN55,$BS55,$BX55,$CC55,$CH55,$CM55,$CR55,$CW55,$DB55),$BN55))))</f>
        <v/>
      </c>
      <c r="DM55" s="302" t="str">
        <f t="shared" si="16"/>
        <v/>
      </c>
      <c r="DN55" s="328" t="str">
        <f>IF('2.ชื่อนักเรียน'!$R57=",มส","มส",IF($DC55="","",IF(DN$5="","",IF(DN$5="SBMLD",SUM($BR55,$BW55,$CB55,$CG55,$CL55,$CQ55,$CV55,$DA55),$BR55))))</f>
        <v/>
      </c>
      <c r="DO55" s="302" t="str">
        <f>IF('2.ชื่อนักเรียน'!$R57=",มส","มส",IF($DN55="","",IF(DN$5="","",IF(DN$5="SBMLD",SUM($BS55,$BX55,$CC55,$CH55,$CM55,$CR55,$CW55,$DB55),$BS55))))</f>
        <v/>
      </c>
      <c r="DP55" s="302" t="str">
        <f t="shared" si="17"/>
        <v/>
      </c>
      <c r="DQ55" s="328" t="str">
        <f>IF('2.ชื่อนักเรียน'!$R57=",มส","มส",IF($DC55="","",IF(DQ$5="","",IF(DQ$5="SBMLD",SUM($BW55,$CB55,$CG55,$CL55,$CQ55,$CV55,$DA55),$BW55))))</f>
        <v/>
      </c>
      <c r="DR55" s="302" t="str">
        <f>IF('2.ชื่อนักเรียน'!$R57=",มส","มส",IF($DQ55="","",IF(DQ$5="","",IF(DQ$5="SBMLD",SUM($BX55,$CC55,$CH55,$CM55,$CR55,$CW55,$DB55),$BX55))))</f>
        <v/>
      </c>
      <c r="DS55" s="302" t="str">
        <f t="shared" si="18"/>
        <v/>
      </c>
      <c r="DT55" s="302" t="str">
        <f>IF('2.ชื่อนักเรียน'!$R57=",มส","มส",IF($DC55="","",IF(DT$5="","",IF(DT$5="SBMLD",SUM($CB55,$CG55,$CL55,$CQ55,$CV55,$DA55),$CB55))))</f>
        <v/>
      </c>
      <c r="DU55" s="302" t="str">
        <f>IF('2.ชื่อนักเรียน'!$R57=",มส","มส",IF($DT55="","",IF(DT$5="","",IF(DT$5="SBMLD",SUM($CC55,$CH55,$CM55,$CR55,$CW55,$DB55),$CC55))))</f>
        <v/>
      </c>
      <c r="DV55" s="302" t="str">
        <f t="shared" si="19"/>
        <v/>
      </c>
      <c r="DW55" s="328" t="str">
        <f>IF('2.ชื่อนักเรียน'!$R57=",มส","มส",IF($DC55="","",IF(DW$5="","",IF(DW$5="SBMLD",SUM($CG55,$CL55,$CQ55,$CV55,$DA55),$CG55))))</f>
        <v/>
      </c>
      <c r="DX55" s="328" t="str">
        <f>IF('2.ชื่อนักเรียน'!$R57=",มส","มส",IF($DW55="","",IF(DW$5="","",IF(DW$5="SBMLD",SUM($CH55,$CM55,$CR55,$CW55,$DB55),$CH55))))</f>
        <v/>
      </c>
      <c r="DY55" s="302" t="str">
        <f t="shared" si="20"/>
        <v/>
      </c>
    </row>
    <row r="56" spans="1:129" s="102" customFormat="1" ht="17.25" customHeight="1" thickBot="1" x14ac:dyDescent="0.3">
      <c r="A56" s="278">
        <v>48</v>
      </c>
      <c r="B56" s="278" t="str">
        <f>IF('2.ชื่อนักเรียน'!E58="","",CONCATENATE('2.ชื่อนักเรียน'!E58,'2.ชื่อนักเรียน'!F58,'2.ชื่อนักเรียน'!G58,'2.ชื่อนักเรียน'!H58,'2.ชื่อนักเรียน'!I58,'2.ชื่อนักเรียน'!J58,'2.ชื่อนักเรียน'!K58,'2.ชื่อนักเรียน'!L58,'2.ชื่อนักเรียน'!M58,'2.ชื่อนักเรียน'!N58,'2.ชื่อนักเรียน'!O58,'2.ชื่อนักเรียน'!P58,'2.ชื่อนักเรียน'!Q58))</f>
        <v/>
      </c>
      <c r="C56" s="463" t="str">
        <f>IF('2.ชื่อนักเรียน'!B58="","",'2.ชื่อนักเรียน'!B58)</f>
        <v/>
      </c>
      <c r="D56" s="291" t="str">
        <f>IF('2.ชื่อนักเรียน'!C58="","",CONCATENATE(TRIM('2.ชื่อนักเรียน'!C58),"  ",'2.ชื่อนักเรียน'!D58))</f>
        <v/>
      </c>
      <c r="E56" s="292" t="str">
        <f>IF(B56="","",IF('01.ข้อมูลเบื้องต้น'!$J$2="","",'01.ข้อมูลเบื้องต้น'!$J$2))</f>
        <v/>
      </c>
      <c r="F56" s="291" t="str">
        <f>IF(B56="","",IF('01.ข้อมูลเบื้องต้น'!$K$4="","",'01.ข้อมูลเบื้องต้น'!$K$4))</f>
        <v/>
      </c>
      <c r="G56" s="292" t="str">
        <f>IF('01.ข้อมูลเบื้องต้น'!$B$8="","",IF('02.คีย์เทอม1'!$B56="","",'01.ข้อมูลเบื้องต้น'!$B$8))</f>
        <v/>
      </c>
      <c r="H56" s="291" t="str">
        <f>IF('01.ข้อมูลเบื้องต้น'!$C$8="","",IF('02.คีย์เทอม1'!$B56="","",'01.ข้อมูลเบื้องต้น'!$C$8))</f>
        <v/>
      </c>
      <c r="I56" s="292" t="str">
        <f>IF('01.ข้อมูลเบื้องต้น'!$D$8="","",IF('02.คีย์เทอม1'!$B56="","",'01.ข้อมูลเบื้องต้น'!$D$8))</f>
        <v/>
      </c>
      <c r="J56" s="286"/>
      <c r="K56" s="160"/>
      <c r="L56" s="292" t="str">
        <f>IF('01.ข้อมูลเบื้องต้น'!$B$9="","",IF('02.คีย์เทอม1'!$B56="","",'01.ข้อมูลเบื้องต้น'!$B$9))</f>
        <v/>
      </c>
      <c r="M56" s="291" t="str">
        <f>IF('01.ข้อมูลเบื้องต้น'!$C$9="","",IF('02.คีย์เทอม1'!$B56="","",'01.ข้อมูลเบื้องต้น'!$C$9))</f>
        <v/>
      </c>
      <c r="N56" s="292" t="str">
        <f>IF('01.ข้อมูลเบื้องต้น'!$D$9="","",IF('02.คีย์เทอม1'!$B56="","",'01.ข้อมูลเบื้องต้น'!$D$9))</f>
        <v/>
      </c>
      <c r="O56" s="287"/>
      <c r="P56" s="159"/>
      <c r="Q56" s="292" t="str">
        <f>IF('01.ข้อมูลเบื้องต้น'!$B$10="","",IF('02.คีย์เทอม1'!$B56="","",'01.ข้อมูลเบื้องต้น'!$B$10))</f>
        <v/>
      </c>
      <c r="R56" s="291" t="str">
        <f>IF('01.ข้อมูลเบื้องต้น'!$C$10="","",IF('02.คีย์เทอม1'!$B56="","",'01.ข้อมูลเบื้องต้น'!$C$10))</f>
        <v/>
      </c>
      <c r="S56" s="292" t="str">
        <f>IF('01.ข้อมูลเบื้องต้น'!$D$10="","",IF('02.คีย์เทอม1'!$B56="","",'01.ข้อมูลเบื้องต้น'!$D$10))</f>
        <v/>
      </c>
      <c r="T56" s="287"/>
      <c r="U56" s="159"/>
      <c r="V56" s="292" t="str">
        <f>IF('01.ข้อมูลเบื้องต้น'!$B$11="","",IF('02.คีย์เทอม1'!$B56="","",'01.ข้อมูลเบื้องต้น'!$B$11))</f>
        <v/>
      </c>
      <c r="W56" s="291" t="str">
        <f>IF('01.ข้อมูลเบื้องต้น'!$C$11="","",IF('02.คีย์เทอม1'!$B56="","",'01.ข้อมูลเบื้องต้น'!$C$11))</f>
        <v/>
      </c>
      <c r="X56" s="292" t="str">
        <f>IF('01.ข้อมูลเบื้องต้น'!$D$11="","",IF('02.คีย์เทอม1'!$B56="","",'01.ข้อมูลเบื้องต้น'!$D$11))</f>
        <v/>
      </c>
      <c r="Y56" s="286"/>
      <c r="Z56" s="160"/>
      <c r="AA56" s="292" t="str">
        <f>IF('01.ข้อมูลเบื้องต้น'!$B$12="","",IF('02.คีย์เทอม1'!$B56="","",'01.ข้อมูลเบื้องต้น'!$B$12))</f>
        <v/>
      </c>
      <c r="AB56" s="291" t="str">
        <f>IF('01.ข้อมูลเบื้องต้น'!$C$12="","",IF('02.คีย์เทอม1'!$B56="","",'01.ข้อมูลเบื้องต้น'!$C$12))</f>
        <v/>
      </c>
      <c r="AC56" s="292" t="str">
        <f>IF('01.ข้อมูลเบื้องต้น'!$D$12="","",IF('02.คีย์เทอม1'!$B56="","",'01.ข้อมูลเบื้องต้น'!$D$12))</f>
        <v/>
      </c>
      <c r="AD56" s="287"/>
      <c r="AE56" s="159"/>
      <c r="AF56" s="292" t="str">
        <f>IF('01.ข้อมูลเบื้องต้น'!$B$13="","",IF('02.คีย์เทอม1'!$B56="","",'01.ข้อมูลเบื้องต้น'!$B$13))</f>
        <v/>
      </c>
      <c r="AG56" s="291" t="str">
        <f>IF('01.ข้อมูลเบื้องต้น'!$C$13="","",IF('02.คีย์เทอม1'!$B56="","",'01.ข้อมูลเบื้องต้น'!$C$13))</f>
        <v/>
      </c>
      <c r="AH56" s="292" t="str">
        <f>IF('01.ข้อมูลเบื้องต้น'!$D$13="","",IF('02.คีย์เทอม1'!$B56="","",'01.ข้อมูลเบื้องต้น'!$D$13))</f>
        <v/>
      </c>
      <c r="AI56" s="287"/>
      <c r="AJ56" s="159"/>
      <c r="AK56" s="292" t="str">
        <f>IF('01.ข้อมูลเบื้องต้น'!$B$14="","",IF('02.คีย์เทอม1'!$B56="","",'01.ข้อมูลเบื้องต้น'!$B$14))</f>
        <v/>
      </c>
      <c r="AL56" s="291" t="str">
        <f>IF('01.ข้อมูลเบื้องต้น'!$C$14="","",IF('02.คีย์เทอม1'!$B56="","",'01.ข้อมูลเบื้องต้น'!$C$14))</f>
        <v/>
      </c>
      <c r="AM56" s="292" t="str">
        <f>IF('01.ข้อมูลเบื้องต้น'!$D$14="","",IF('02.คีย์เทอม1'!$B56="","",'01.ข้อมูลเบื้องต้น'!$D$14))</f>
        <v/>
      </c>
      <c r="AN56" s="287"/>
      <c r="AO56" s="159"/>
      <c r="AP56" s="292" t="str">
        <f>IF('01.ข้อมูลเบื้องต้น'!$B$15="","",IF('02.คีย์เทอม1'!$B56="","",'01.ข้อมูลเบื้องต้น'!$B$15))</f>
        <v/>
      </c>
      <c r="AQ56" s="291" t="str">
        <f>IF('01.ข้อมูลเบื้องต้น'!$C$15="","",IF('02.คีย์เทอม1'!$B56="","",'01.ข้อมูลเบื้องต้น'!$C$15))</f>
        <v/>
      </c>
      <c r="AR56" s="292" t="str">
        <f>IF('01.ข้อมูลเบื้องต้น'!$D$15="","",IF('02.คีย์เทอม1'!$B56="","",'01.ข้อมูลเบื้องต้น'!$D$15))</f>
        <v/>
      </c>
      <c r="AS56" s="287"/>
      <c r="AT56" s="159"/>
      <c r="AU56" s="292" t="str">
        <f>IF('01.ข้อมูลเบื้องต้น'!$B$16="","",IF('02.คีย์เทอม1'!$B56="","",'01.ข้อมูลเบื้องต้น'!$B$16))</f>
        <v/>
      </c>
      <c r="AV56" s="291" t="str">
        <f>IF('01.ข้อมูลเบื้องต้น'!$C$16="","",IF('02.คีย์เทอม1'!$B56="","",'01.ข้อมูลเบื้องต้น'!$C$16))</f>
        <v/>
      </c>
      <c r="AW56" s="292" t="str">
        <f>IF('01.ข้อมูลเบื้องต้น'!$D$16="","",IF('02.คีย์เทอม1'!$B56="","",'01.ข้อมูลเบื้องต้น'!$D$16))</f>
        <v/>
      </c>
      <c r="AX56" s="286"/>
      <c r="AY56" s="160"/>
      <c r="AZ56" s="292" t="str">
        <f>IF('01.ข้อมูลเบื้องต้น'!$B$17="","",IF('02.คีย์เทอม1'!$B56="","",'01.ข้อมูลเบื้องต้น'!$B$17))</f>
        <v/>
      </c>
      <c r="BA56" s="291" t="str">
        <f>IF('01.ข้อมูลเบื้องต้น'!$C$17="","",IF('02.คีย์เทอม1'!$B56="","",'01.ข้อมูลเบื้องต้น'!$C$17))</f>
        <v/>
      </c>
      <c r="BB56" s="292" t="str">
        <f>IF('01.ข้อมูลเบื้องต้น'!$D$17="","",IF('02.คีย์เทอม1'!$B56="","",'01.ข้อมูลเบื้องต้น'!$D$17))</f>
        <v/>
      </c>
      <c r="BC56" s="286"/>
      <c r="BD56" s="160"/>
      <c r="BE56" s="292" t="str">
        <f>IF('01.ข้อมูลเบื้องต้น'!$B$19="","",IF('02.คีย์เทอม1'!$B56="","",'01.ข้อมูลเบื้องต้น'!$B$19))</f>
        <v/>
      </c>
      <c r="BF56" s="291" t="str">
        <f>IF('01.ข้อมูลเบื้องต้น'!$C$19="","",IF('02.คีย์เทอม1'!$B56="","",'01.ข้อมูลเบื้องต้น'!$C$19))</f>
        <v/>
      </c>
      <c r="BG56" s="292" t="str">
        <f>IF('01.ข้อมูลเบื้องต้น'!$D$19="","",IF('02.คีย์เทอม1'!$B56="","",'01.ข้อมูลเบื้องต้น'!$D$19))</f>
        <v/>
      </c>
      <c r="BH56" s="286"/>
      <c r="BI56" s="160"/>
      <c r="BJ56" s="292" t="str">
        <f>IF('01.ข้อมูลเบื้องต้น'!$B$20="","",IF('02.คีย์เทอม1'!$B56="","",'01.ข้อมูลเบื้องต้น'!$B$20))</f>
        <v/>
      </c>
      <c r="BK56" s="291" t="str">
        <f>IF('01.ข้อมูลเบื้องต้น'!$C$20="","",IF('02.คีย์เทอม1'!$B56="","",'01.ข้อมูลเบื้องต้น'!$C$20))</f>
        <v/>
      </c>
      <c r="BL56" s="292" t="str">
        <f>IF('01.ข้อมูลเบื้องต้น'!$D$20="","",IF('02.คีย์เทอม1'!$B56="","",'01.ข้อมูลเบื้องต้น'!$D$20))</f>
        <v/>
      </c>
      <c r="BM56" s="286"/>
      <c r="BN56" s="159"/>
      <c r="BO56" s="292" t="str">
        <f>IF('01.ข้อมูลเบื้องต้น'!$B$21="","",IF('02.คีย์เทอม1'!$B56="","",'01.ข้อมูลเบื้องต้น'!$B$21))</f>
        <v/>
      </c>
      <c r="BP56" s="291" t="str">
        <f>IF('01.ข้อมูลเบื้องต้น'!$C$21="","",IF('02.คีย์เทอม1'!$B56="","",'01.ข้อมูลเบื้องต้น'!$C$21))</f>
        <v/>
      </c>
      <c r="BQ56" s="292" t="str">
        <f>IF('01.ข้อมูลเบื้องต้น'!$D$21="","",IF('02.คีย์เทอม1'!$B56="","",'01.ข้อมูลเบื้องต้น'!$D$21))</f>
        <v/>
      </c>
      <c r="BR56" s="286"/>
      <c r="BS56" s="160"/>
      <c r="BT56" s="292" t="str">
        <f>IF('01.ข้อมูลเบื้องต้น'!$B$22="","",IF('02.คีย์เทอม1'!$B56="","",'01.ข้อมูลเบื้องต้น'!$B$22))</f>
        <v/>
      </c>
      <c r="BU56" s="291" t="str">
        <f>IF('01.ข้อมูลเบื้องต้น'!$C$22="","",IF('02.คีย์เทอม1'!$B56="","",'01.ข้อมูลเบื้องต้น'!$C$22))</f>
        <v/>
      </c>
      <c r="BV56" s="292" t="str">
        <f>IF('01.ข้อมูลเบื้องต้น'!$D$22="","",IF('02.คีย์เทอม1'!$B56="","",'01.ข้อมูลเบื้องต้น'!$D$22))</f>
        <v/>
      </c>
      <c r="BW56" s="286"/>
      <c r="BX56" s="160"/>
      <c r="BY56" s="292" t="str">
        <f>IF('01.ข้อมูลเบื้องต้น'!$B$23="","",IF('02.คีย์เทอม1'!$B56="","",'01.ข้อมูลเบื้องต้น'!$B$23))</f>
        <v/>
      </c>
      <c r="BZ56" s="291" t="str">
        <f>IF('01.ข้อมูลเบื้องต้น'!$C$23="","",IF('02.คีย์เทอม1'!$B56="","",'01.ข้อมูลเบื้องต้น'!$C$23))</f>
        <v/>
      </c>
      <c r="CA56" s="292" t="str">
        <f>IF('01.ข้อมูลเบื้องต้น'!$D$23="","",IF('02.คีย์เทอม1'!$B56="","",'01.ข้อมูลเบื้องต้น'!$D$23))</f>
        <v/>
      </c>
      <c r="CB56" s="286"/>
      <c r="CC56" s="160"/>
      <c r="CD56" s="292" t="str">
        <f>IF('01.ข้อมูลเบื้องต้น'!$B$24="","",IF('02.คีย์เทอม1'!$B56="","",'01.ข้อมูลเบื้องต้น'!$B$24))</f>
        <v/>
      </c>
      <c r="CE56" s="291" t="str">
        <f>IF('01.ข้อมูลเบื้องต้น'!$C$24="","",IF('02.คีย์เทอม1'!$B56="","",'01.ข้อมูลเบื้องต้น'!$C$24))</f>
        <v/>
      </c>
      <c r="CF56" s="292" t="str">
        <f>IF('01.ข้อมูลเบื้องต้น'!$D$24="","",IF('02.คีย์เทอม1'!$B56="","",'01.ข้อมูลเบื้องต้น'!$D$24))</f>
        <v/>
      </c>
      <c r="CG56" s="286"/>
      <c r="CH56" s="160"/>
      <c r="CI56" s="292" t="str">
        <f>IF('01.ข้อมูลเบื้องต้น'!$B$25="","",IF('02.คีย์เทอม1'!$B56="","",'01.ข้อมูลเบื้องต้น'!$B$25))</f>
        <v/>
      </c>
      <c r="CJ56" s="291" t="str">
        <f>IF('01.ข้อมูลเบื้องต้น'!$C$25="","",IF('02.คีย์เทอม1'!$B56="","",'01.ข้อมูลเบื้องต้น'!$C$25))</f>
        <v/>
      </c>
      <c r="CK56" s="292" t="str">
        <f>IF('01.ข้อมูลเบื้องต้น'!$D$25="","",IF('02.คีย์เทอม1'!$B56="","",'01.ข้อมูลเบื้องต้น'!$D$25))</f>
        <v/>
      </c>
      <c r="CL56" s="286"/>
      <c r="CM56" s="160"/>
      <c r="CN56" s="292" t="str">
        <f>IF('01.ข้อมูลเบื้องต้น'!$B$26="","",IF('02.คีย์เทอม1'!$B56="","",'01.ข้อมูลเบื้องต้น'!$B$26))</f>
        <v/>
      </c>
      <c r="CO56" s="291" t="str">
        <f>IF('01.ข้อมูลเบื้องต้น'!$C$26="","",IF('02.คีย์เทอม1'!$B56="","",'01.ข้อมูลเบื้องต้น'!$C$26))</f>
        <v/>
      </c>
      <c r="CP56" s="292" t="str">
        <f>IF('01.ข้อมูลเบื้องต้น'!$D$26="","",IF('02.คีย์เทอม1'!$B56="","",'01.ข้อมูลเบื้องต้น'!$D$26))</f>
        <v/>
      </c>
      <c r="CQ56" s="286"/>
      <c r="CR56" s="160"/>
      <c r="CS56" s="292" t="str">
        <f>IF('01.ข้อมูลเบื้องต้น'!$B$27="","",IF('02.คีย์เทอม1'!$B56="","",'01.ข้อมูลเบื้องต้น'!$B$27))</f>
        <v/>
      </c>
      <c r="CT56" s="291" t="str">
        <f>IF('01.ข้อมูลเบื้องต้น'!$C$27="","",IF('02.คีย์เทอม1'!$B56="","",'01.ข้อมูลเบื้องต้น'!$C$27))</f>
        <v/>
      </c>
      <c r="CU56" s="292" t="str">
        <f>IF('01.ข้อมูลเบื้องต้น'!$D$27="","",IF('02.คีย์เทอม1'!$B56="","",'01.ข้อมูลเบื้องต้น'!$D$27))</f>
        <v/>
      </c>
      <c r="CV56" s="286"/>
      <c r="CW56" s="160"/>
      <c r="CX56" s="292" t="str">
        <f>IF('01.ข้อมูลเบื้องต้น'!$B$28="","",IF('02.คีย์เทอม1'!$B56="","",'01.ข้อมูลเบื้องต้น'!$B$28))</f>
        <v/>
      </c>
      <c r="CY56" s="291" t="str">
        <f>IF('01.ข้อมูลเบื้องต้น'!$C$28="","",IF('02.คีย์เทอม1'!$B56="","",'01.ข้อมูลเบื้องต้น'!$C$28))</f>
        <v/>
      </c>
      <c r="CZ56" s="292" t="str">
        <f>IF('01.ข้อมูลเบื้องต้น'!$D$28="","",IF('02.คีย์เทอม1'!$B56="","",'01.ข้อมูลเบื้องต้น'!$D$28))</f>
        <v/>
      </c>
      <c r="DA56" s="286"/>
      <c r="DB56" s="160"/>
      <c r="DC56" s="288" t="str">
        <f t="shared" si="12"/>
        <v/>
      </c>
      <c r="DD56" s="152" t="str">
        <f t="shared" si="13"/>
        <v/>
      </c>
      <c r="DE56" s="293" t="str">
        <f>IF('2.ชื่อนักเรียน'!R58="มส","มส",IF('2.ชื่อนักเรียน'!R58="ย้าย","ย้าย",IF('2.ชื่อนักเรียน'!R58="ร","ร",IF(DD56="","",RANK(DD56,$DD$9:$DD$58,0)))))</f>
        <v/>
      </c>
      <c r="DF56" s="293" t="str">
        <f t="shared" si="14"/>
        <v/>
      </c>
      <c r="DH56" s="327" t="str">
        <f>IF('2.ชื่อนักเรียน'!$R58=",มส","มส",IF($DC56="","",IF(DH$5="","",IF(DH$5="SBMLD",SUM($BH56,$BM56,$BR56,$BW56,$CB56,$CG56,$CL56,$CQ56,$CV56,$DA56),$BH56))))</f>
        <v/>
      </c>
      <c r="DI56" s="302" t="str">
        <f>IF('2.ชื่อนักเรียน'!$R58=",มส","มส",IF($DH56="","",IF(DH$5="","",IF(DH$5="SBMLD",SUM($BI56,$BN56,$BS56,$BX56,$CC56,$CH56,$CM56,$CR56,$CW56,$DB56),$BI56))))</f>
        <v/>
      </c>
      <c r="DJ56" s="302" t="str">
        <f t="shared" si="15"/>
        <v/>
      </c>
      <c r="DK56" s="328" t="str">
        <f>IF('2.ชื่อนักเรียน'!$R58=",มส","มส",IF($DC56="","",IF(DK$5="","",IF(DK$5="SBMLD",SUM($BM56,$BR56,$BW56,$CB56,$CG56,$CL56,$CQ56,$CV56,$DA56),$BM56))))</f>
        <v/>
      </c>
      <c r="DL56" s="302" t="str">
        <f>IF('2.ชื่อนักเรียน'!$R58=",มส","มส",IF($DK56="","",IF(DK$5="","",IF(DK$5="SBMLD",SUM($BN56,$BS56,$BX56,$CC56,$CH56,$CM56,$CR56,$CW56,$DB56),$BN56))))</f>
        <v/>
      </c>
      <c r="DM56" s="302" t="str">
        <f t="shared" si="16"/>
        <v/>
      </c>
      <c r="DN56" s="328" t="str">
        <f>IF('2.ชื่อนักเรียน'!$R58=",มส","มส",IF($DC56="","",IF(DN$5="","",IF(DN$5="SBMLD",SUM($BR56,$BW56,$CB56,$CG56,$CL56,$CQ56,$CV56,$DA56),$BR56))))</f>
        <v/>
      </c>
      <c r="DO56" s="302" t="str">
        <f>IF('2.ชื่อนักเรียน'!$R58=",มส","มส",IF($DN56="","",IF(DN$5="","",IF(DN$5="SBMLD",SUM($BS56,$BX56,$CC56,$CH56,$CM56,$CR56,$CW56,$DB56),$BS56))))</f>
        <v/>
      </c>
      <c r="DP56" s="302" t="str">
        <f t="shared" si="17"/>
        <v/>
      </c>
      <c r="DQ56" s="328" t="str">
        <f>IF('2.ชื่อนักเรียน'!$R58=",มส","มส",IF($DC56="","",IF(DQ$5="","",IF(DQ$5="SBMLD",SUM($BW56,$CB56,$CG56,$CL56,$CQ56,$CV56,$DA56),$BW56))))</f>
        <v/>
      </c>
      <c r="DR56" s="302" t="str">
        <f>IF('2.ชื่อนักเรียน'!$R58=",มส","มส",IF($DQ56="","",IF(DQ$5="","",IF(DQ$5="SBMLD",SUM($BX56,$CC56,$CH56,$CM56,$CR56,$CW56,$DB56),$BX56))))</f>
        <v/>
      </c>
      <c r="DS56" s="302" t="str">
        <f t="shared" si="18"/>
        <v/>
      </c>
      <c r="DT56" s="302" t="str">
        <f>IF('2.ชื่อนักเรียน'!$R58=",มส","มส",IF($DC56="","",IF(DT$5="","",IF(DT$5="SBMLD",SUM($CB56,$CG56,$CL56,$CQ56,$CV56,$DA56),$CB56))))</f>
        <v/>
      </c>
      <c r="DU56" s="302" t="str">
        <f>IF('2.ชื่อนักเรียน'!$R58=",มส","มส",IF($DT56="","",IF(DT$5="","",IF(DT$5="SBMLD",SUM($CC56,$CH56,$CM56,$CR56,$CW56,$DB56),$CC56))))</f>
        <v/>
      </c>
      <c r="DV56" s="302" t="str">
        <f t="shared" si="19"/>
        <v/>
      </c>
      <c r="DW56" s="328" t="str">
        <f>IF('2.ชื่อนักเรียน'!$R58=",มส","มส",IF($DC56="","",IF(DW$5="","",IF(DW$5="SBMLD",SUM($CG56,$CL56,$CQ56,$CV56,$DA56),$CG56))))</f>
        <v/>
      </c>
      <c r="DX56" s="328" t="str">
        <f>IF('2.ชื่อนักเรียน'!$R58=",มส","มส",IF($DW56="","",IF(DW$5="","",IF(DW$5="SBMLD",SUM($CH56,$CM56,$CR56,$CW56,$DB56),$CH56))))</f>
        <v/>
      </c>
      <c r="DY56" s="302" t="str">
        <f t="shared" si="20"/>
        <v/>
      </c>
    </row>
    <row r="57" spans="1:129" s="102" customFormat="1" ht="17.25" customHeight="1" thickBot="1" x14ac:dyDescent="0.3">
      <c r="A57" s="278">
        <v>49</v>
      </c>
      <c r="B57" s="278" t="str">
        <f>IF('2.ชื่อนักเรียน'!E59="","",CONCATENATE('2.ชื่อนักเรียน'!E59,'2.ชื่อนักเรียน'!F59,'2.ชื่อนักเรียน'!G59,'2.ชื่อนักเรียน'!H59,'2.ชื่อนักเรียน'!I59,'2.ชื่อนักเรียน'!J59,'2.ชื่อนักเรียน'!K59,'2.ชื่อนักเรียน'!L59,'2.ชื่อนักเรียน'!M59,'2.ชื่อนักเรียน'!N59,'2.ชื่อนักเรียน'!O59,'2.ชื่อนักเรียน'!P59,'2.ชื่อนักเรียน'!Q59))</f>
        <v/>
      </c>
      <c r="C57" s="463" t="str">
        <f>IF('2.ชื่อนักเรียน'!B59="","",'2.ชื่อนักเรียน'!B59)</f>
        <v/>
      </c>
      <c r="D57" s="291" t="str">
        <f>IF('2.ชื่อนักเรียน'!C59="","",CONCATENATE(TRIM('2.ชื่อนักเรียน'!C59),"  ",'2.ชื่อนักเรียน'!D59))</f>
        <v/>
      </c>
      <c r="E57" s="292" t="str">
        <f>IF(B57="","",IF('01.ข้อมูลเบื้องต้น'!$J$2="","",'01.ข้อมูลเบื้องต้น'!$J$2))</f>
        <v/>
      </c>
      <c r="F57" s="291" t="str">
        <f>IF(B57="","",IF('01.ข้อมูลเบื้องต้น'!$K$4="","",'01.ข้อมูลเบื้องต้น'!$K$4))</f>
        <v/>
      </c>
      <c r="G57" s="292" t="str">
        <f>IF('01.ข้อมูลเบื้องต้น'!$B$8="","",IF('02.คีย์เทอม1'!$B57="","",'01.ข้อมูลเบื้องต้น'!$B$8))</f>
        <v/>
      </c>
      <c r="H57" s="291" t="str">
        <f>IF('01.ข้อมูลเบื้องต้น'!$C$8="","",IF('02.คีย์เทอม1'!$B57="","",'01.ข้อมูลเบื้องต้น'!$C$8))</f>
        <v/>
      </c>
      <c r="I57" s="292" t="str">
        <f>IF('01.ข้อมูลเบื้องต้น'!$D$8="","",IF('02.คีย์เทอม1'!$B57="","",'01.ข้อมูลเบื้องต้น'!$D$8))</f>
        <v/>
      </c>
      <c r="J57" s="286"/>
      <c r="K57" s="160"/>
      <c r="L57" s="292" t="str">
        <f>IF('01.ข้อมูลเบื้องต้น'!$B$9="","",IF('02.คีย์เทอม1'!$B57="","",'01.ข้อมูลเบื้องต้น'!$B$9))</f>
        <v/>
      </c>
      <c r="M57" s="291" t="str">
        <f>IF('01.ข้อมูลเบื้องต้น'!$C$9="","",IF('02.คีย์เทอม1'!$B57="","",'01.ข้อมูลเบื้องต้น'!$C$9))</f>
        <v/>
      </c>
      <c r="N57" s="292" t="str">
        <f>IF('01.ข้อมูลเบื้องต้น'!$D$9="","",IF('02.คีย์เทอม1'!$B57="","",'01.ข้อมูลเบื้องต้น'!$D$9))</f>
        <v/>
      </c>
      <c r="O57" s="287"/>
      <c r="P57" s="159"/>
      <c r="Q57" s="292" t="str">
        <f>IF('01.ข้อมูลเบื้องต้น'!$B$10="","",IF('02.คีย์เทอม1'!$B57="","",'01.ข้อมูลเบื้องต้น'!$B$10))</f>
        <v/>
      </c>
      <c r="R57" s="291" t="str">
        <f>IF('01.ข้อมูลเบื้องต้น'!$C$10="","",IF('02.คีย์เทอม1'!$B57="","",'01.ข้อมูลเบื้องต้น'!$C$10))</f>
        <v/>
      </c>
      <c r="S57" s="292" t="str">
        <f>IF('01.ข้อมูลเบื้องต้น'!$D$10="","",IF('02.คีย์เทอม1'!$B57="","",'01.ข้อมูลเบื้องต้น'!$D$10))</f>
        <v/>
      </c>
      <c r="T57" s="287"/>
      <c r="U57" s="159"/>
      <c r="V57" s="292" t="str">
        <f>IF('01.ข้อมูลเบื้องต้น'!$B$11="","",IF('02.คีย์เทอม1'!$B57="","",'01.ข้อมูลเบื้องต้น'!$B$11))</f>
        <v/>
      </c>
      <c r="W57" s="291" t="str">
        <f>IF('01.ข้อมูลเบื้องต้น'!$C$11="","",IF('02.คีย์เทอม1'!$B57="","",'01.ข้อมูลเบื้องต้น'!$C$11))</f>
        <v/>
      </c>
      <c r="X57" s="292" t="str">
        <f>IF('01.ข้อมูลเบื้องต้น'!$D$11="","",IF('02.คีย์เทอม1'!$B57="","",'01.ข้อมูลเบื้องต้น'!$D$11))</f>
        <v/>
      </c>
      <c r="Y57" s="286"/>
      <c r="Z57" s="160"/>
      <c r="AA57" s="292" t="str">
        <f>IF('01.ข้อมูลเบื้องต้น'!$B$12="","",IF('02.คีย์เทอม1'!$B57="","",'01.ข้อมูลเบื้องต้น'!$B$12))</f>
        <v/>
      </c>
      <c r="AB57" s="291" t="str">
        <f>IF('01.ข้อมูลเบื้องต้น'!$C$12="","",IF('02.คีย์เทอม1'!$B57="","",'01.ข้อมูลเบื้องต้น'!$C$12))</f>
        <v/>
      </c>
      <c r="AC57" s="292" t="str">
        <f>IF('01.ข้อมูลเบื้องต้น'!$D$12="","",IF('02.คีย์เทอม1'!$B57="","",'01.ข้อมูลเบื้องต้น'!$D$12))</f>
        <v/>
      </c>
      <c r="AD57" s="287"/>
      <c r="AE57" s="159"/>
      <c r="AF57" s="292" t="str">
        <f>IF('01.ข้อมูลเบื้องต้น'!$B$13="","",IF('02.คีย์เทอม1'!$B57="","",'01.ข้อมูลเบื้องต้น'!$B$13))</f>
        <v/>
      </c>
      <c r="AG57" s="291" t="str">
        <f>IF('01.ข้อมูลเบื้องต้น'!$C$13="","",IF('02.คีย์เทอม1'!$B57="","",'01.ข้อมูลเบื้องต้น'!$C$13))</f>
        <v/>
      </c>
      <c r="AH57" s="292" t="str">
        <f>IF('01.ข้อมูลเบื้องต้น'!$D$13="","",IF('02.คีย์เทอม1'!$B57="","",'01.ข้อมูลเบื้องต้น'!$D$13))</f>
        <v/>
      </c>
      <c r="AI57" s="287"/>
      <c r="AJ57" s="159"/>
      <c r="AK57" s="292" t="str">
        <f>IF('01.ข้อมูลเบื้องต้น'!$B$14="","",IF('02.คีย์เทอม1'!$B57="","",'01.ข้อมูลเบื้องต้น'!$B$14))</f>
        <v/>
      </c>
      <c r="AL57" s="291" t="str">
        <f>IF('01.ข้อมูลเบื้องต้น'!$C$14="","",IF('02.คีย์เทอม1'!$B57="","",'01.ข้อมูลเบื้องต้น'!$C$14))</f>
        <v/>
      </c>
      <c r="AM57" s="292" t="str">
        <f>IF('01.ข้อมูลเบื้องต้น'!$D$14="","",IF('02.คีย์เทอม1'!$B57="","",'01.ข้อมูลเบื้องต้น'!$D$14))</f>
        <v/>
      </c>
      <c r="AN57" s="287"/>
      <c r="AO57" s="159"/>
      <c r="AP57" s="292" t="str">
        <f>IF('01.ข้อมูลเบื้องต้น'!$B$15="","",IF('02.คีย์เทอม1'!$B57="","",'01.ข้อมูลเบื้องต้น'!$B$15))</f>
        <v/>
      </c>
      <c r="AQ57" s="291" t="str">
        <f>IF('01.ข้อมูลเบื้องต้น'!$C$15="","",IF('02.คีย์เทอม1'!$B57="","",'01.ข้อมูลเบื้องต้น'!$C$15))</f>
        <v/>
      </c>
      <c r="AR57" s="292" t="str">
        <f>IF('01.ข้อมูลเบื้องต้น'!$D$15="","",IF('02.คีย์เทอม1'!$B57="","",'01.ข้อมูลเบื้องต้น'!$D$15))</f>
        <v/>
      </c>
      <c r="AS57" s="287"/>
      <c r="AT57" s="159"/>
      <c r="AU57" s="292" t="str">
        <f>IF('01.ข้อมูลเบื้องต้น'!$B$16="","",IF('02.คีย์เทอม1'!$B57="","",'01.ข้อมูลเบื้องต้น'!$B$16))</f>
        <v/>
      </c>
      <c r="AV57" s="291" t="str">
        <f>IF('01.ข้อมูลเบื้องต้น'!$C$16="","",IF('02.คีย์เทอม1'!$B57="","",'01.ข้อมูลเบื้องต้น'!$C$16))</f>
        <v/>
      </c>
      <c r="AW57" s="292" t="str">
        <f>IF('01.ข้อมูลเบื้องต้น'!$D$16="","",IF('02.คีย์เทอม1'!$B57="","",'01.ข้อมูลเบื้องต้น'!$D$16))</f>
        <v/>
      </c>
      <c r="AX57" s="286"/>
      <c r="AY57" s="160"/>
      <c r="AZ57" s="292" t="str">
        <f>IF('01.ข้อมูลเบื้องต้น'!$B$17="","",IF('02.คีย์เทอม1'!$B57="","",'01.ข้อมูลเบื้องต้น'!$B$17))</f>
        <v/>
      </c>
      <c r="BA57" s="291" t="str">
        <f>IF('01.ข้อมูลเบื้องต้น'!$C$17="","",IF('02.คีย์เทอม1'!$B57="","",'01.ข้อมูลเบื้องต้น'!$C$17))</f>
        <v/>
      </c>
      <c r="BB57" s="292" t="str">
        <f>IF('01.ข้อมูลเบื้องต้น'!$D$17="","",IF('02.คีย์เทอม1'!$B57="","",'01.ข้อมูลเบื้องต้น'!$D$17))</f>
        <v/>
      </c>
      <c r="BC57" s="286"/>
      <c r="BD57" s="160"/>
      <c r="BE57" s="292" t="str">
        <f>IF('01.ข้อมูลเบื้องต้น'!$B$19="","",IF('02.คีย์เทอม1'!$B57="","",'01.ข้อมูลเบื้องต้น'!$B$19))</f>
        <v/>
      </c>
      <c r="BF57" s="291" t="str">
        <f>IF('01.ข้อมูลเบื้องต้น'!$C$19="","",IF('02.คีย์เทอม1'!$B57="","",'01.ข้อมูลเบื้องต้น'!$C$19))</f>
        <v/>
      </c>
      <c r="BG57" s="292" t="str">
        <f>IF('01.ข้อมูลเบื้องต้น'!$D$19="","",IF('02.คีย์เทอม1'!$B57="","",'01.ข้อมูลเบื้องต้น'!$D$19))</f>
        <v/>
      </c>
      <c r="BH57" s="286"/>
      <c r="BI57" s="160"/>
      <c r="BJ57" s="292" t="str">
        <f>IF('01.ข้อมูลเบื้องต้น'!$B$20="","",IF('02.คีย์เทอม1'!$B57="","",'01.ข้อมูลเบื้องต้น'!$B$20))</f>
        <v/>
      </c>
      <c r="BK57" s="291" t="str">
        <f>IF('01.ข้อมูลเบื้องต้น'!$C$20="","",IF('02.คีย์เทอม1'!$B57="","",'01.ข้อมูลเบื้องต้น'!$C$20))</f>
        <v/>
      </c>
      <c r="BL57" s="292" t="str">
        <f>IF('01.ข้อมูลเบื้องต้น'!$D$20="","",IF('02.คีย์เทอม1'!$B57="","",'01.ข้อมูลเบื้องต้น'!$D$20))</f>
        <v/>
      </c>
      <c r="BM57" s="286"/>
      <c r="BN57" s="159"/>
      <c r="BO57" s="292" t="str">
        <f>IF('01.ข้อมูลเบื้องต้น'!$B$21="","",IF('02.คีย์เทอม1'!$B57="","",'01.ข้อมูลเบื้องต้น'!$B$21))</f>
        <v/>
      </c>
      <c r="BP57" s="291" t="str">
        <f>IF('01.ข้อมูลเบื้องต้น'!$C$21="","",IF('02.คีย์เทอม1'!$B57="","",'01.ข้อมูลเบื้องต้น'!$C$21))</f>
        <v/>
      </c>
      <c r="BQ57" s="292" t="str">
        <f>IF('01.ข้อมูลเบื้องต้น'!$D$21="","",IF('02.คีย์เทอม1'!$B57="","",'01.ข้อมูลเบื้องต้น'!$D$21))</f>
        <v/>
      </c>
      <c r="BR57" s="286"/>
      <c r="BS57" s="160"/>
      <c r="BT57" s="292" t="str">
        <f>IF('01.ข้อมูลเบื้องต้น'!$B$22="","",IF('02.คีย์เทอม1'!$B57="","",'01.ข้อมูลเบื้องต้น'!$B$22))</f>
        <v/>
      </c>
      <c r="BU57" s="291" t="str">
        <f>IF('01.ข้อมูลเบื้องต้น'!$C$22="","",IF('02.คีย์เทอม1'!$B57="","",'01.ข้อมูลเบื้องต้น'!$C$22))</f>
        <v/>
      </c>
      <c r="BV57" s="292" t="str">
        <f>IF('01.ข้อมูลเบื้องต้น'!$D$22="","",IF('02.คีย์เทอม1'!$B57="","",'01.ข้อมูลเบื้องต้น'!$D$22))</f>
        <v/>
      </c>
      <c r="BW57" s="286"/>
      <c r="BX57" s="160"/>
      <c r="BY57" s="292" t="str">
        <f>IF('01.ข้อมูลเบื้องต้น'!$B$23="","",IF('02.คีย์เทอม1'!$B57="","",'01.ข้อมูลเบื้องต้น'!$B$23))</f>
        <v/>
      </c>
      <c r="BZ57" s="291" t="str">
        <f>IF('01.ข้อมูลเบื้องต้น'!$C$23="","",IF('02.คีย์เทอม1'!$B57="","",'01.ข้อมูลเบื้องต้น'!$C$23))</f>
        <v/>
      </c>
      <c r="CA57" s="292" t="str">
        <f>IF('01.ข้อมูลเบื้องต้น'!$D$23="","",IF('02.คีย์เทอม1'!$B57="","",'01.ข้อมูลเบื้องต้น'!$D$23))</f>
        <v/>
      </c>
      <c r="CB57" s="286"/>
      <c r="CC57" s="160"/>
      <c r="CD57" s="292" t="str">
        <f>IF('01.ข้อมูลเบื้องต้น'!$B$24="","",IF('02.คีย์เทอม1'!$B57="","",'01.ข้อมูลเบื้องต้น'!$B$24))</f>
        <v/>
      </c>
      <c r="CE57" s="291" t="str">
        <f>IF('01.ข้อมูลเบื้องต้น'!$C$24="","",IF('02.คีย์เทอม1'!$B57="","",'01.ข้อมูลเบื้องต้น'!$C$24))</f>
        <v/>
      </c>
      <c r="CF57" s="292" t="str">
        <f>IF('01.ข้อมูลเบื้องต้น'!$D$24="","",IF('02.คีย์เทอม1'!$B57="","",'01.ข้อมูลเบื้องต้น'!$D$24))</f>
        <v/>
      </c>
      <c r="CG57" s="286"/>
      <c r="CH57" s="160"/>
      <c r="CI57" s="292" t="str">
        <f>IF('01.ข้อมูลเบื้องต้น'!$B$25="","",IF('02.คีย์เทอม1'!$B57="","",'01.ข้อมูลเบื้องต้น'!$B$25))</f>
        <v/>
      </c>
      <c r="CJ57" s="291" t="str">
        <f>IF('01.ข้อมูลเบื้องต้น'!$C$25="","",IF('02.คีย์เทอม1'!$B57="","",'01.ข้อมูลเบื้องต้น'!$C$25))</f>
        <v/>
      </c>
      <c r="CK57" s="292" t="str">
        <f>IF('01.ข้อมูลเบื้องต้น'!$D$25="","",IF('02.คีย์เทอม1'!$B57="","",'01.ข้อมูลเบื้องต้น'!$D$25))</f>
        <v/>
      </c>
      <c r="CL57" s="286"/>
      <c r="CM57" s="160"/>
      <c r="CN57" s="292" t="str">
        <f>IF('01.ข้อมูลเบื้องต้น'!$B$26="","",IF('02.คีย์เทอม1'!$B57="","",'01.ข้อมูลเบื้องต้น'!$B$26))</f>
        <v/>
      </c>
      <c r="CO57" s="291" t="str">
        <f>IF('01.ข้อมูลเบื้องต้น'!$C$26="","",IF('02.คีย์เทอม1'!$B57="","",'01.ข้อมูลเบื้องต้น'!$C$26))</f>
        <v/>
      </c>
      <c r="CP57" s="292" t="str">
        <f>IF('01.ข้อมูลเบื้องต้น'!$D$26="","",IF('02.คีย์เทอม1'!$B57="","",'01.ข้อมูลเบื้องต้น'!$D$26))</f>
        <v/>
      </c>
      <c r="CQ57" s="286"/>
      <c r="CR57" s="160"/>
      <c r="CS57" s="292" t="str">
        <f>IF('01.ข้อมูลเบื้องต้น'!$B$27="","",IF('02.คีย์เทอม1'!$B57="","",'01.ข้อมูลเบื้องต้น'!$B$27))</f>
        <v/>
      </c>
      <c r="CT57" s="291" t="str">
        <f>IF('01.ข้อมูลเบื้องต้น'!$C$27="","",IF('02.คีย์เทอม1'!$B57="","",'01.ข้อมูลเบื้องต้น'!$C$27))</f>
        <v/>
      </c>
      <c r="CU57" s="292" t="str">
        <f>IF('01.ข้อมูลเบื้องต้น'!$D$27="","",IF('02.คีย์เทอม1'!$B57="","",'01.ข้อมูลเบื้องต้น'!$D$27))</f>
        <v/>
      </c>
      <c r="CV57" s="286"/>
      <c r="CW57" s="160"/>
      <c r="CX57" s="292" t="str">
        <f>IF('01.ข้อมูลเบื้องต้น'!$B$28="","",IF('02.คีย์เทอม1'!$B57="","",'01.ข้อมูลเบื้องต้น'!$B$28))</f>
        <v/>
      </c>
      <c r="CY57" s="291" t="str">
        <f>IF('01.ข้อมูลเบื้องต้น'!$C$28="","",IF('02.คีย์เทอม1'!$B57="","",'01.ข้อมูลเบื้องต้น'!$C$28))</f>
        <v/>
      </c>
      <c r="CZ57" s="292" t="str">
        <f>IF('01.ข้อมูลเบื้องต้น'!$D$28="","",IF('02.คีย์เทอม1'!$B57="","",'01.ข้อมูลเบื้องต้น'!$D$28))</f>
        <v/>
      </c>
      <c r="DA57" s="286"/>
      <c r="DB57" s="160"/>
      <c r="DC57" s="288" t="str">
        <f t="shared" si="12"/>
        <v/>
      </c>
      <c r="DD57" s="152" t="str">
        <f t="shared" si="13"/>
        <v/>
      </c>
      <c r="DE57" s="293" t="str">
        <f>IF('2.ชื่อนักเรียน'!R59="มส","มส",IF('2.ชื่อนักเรียน'!R59="ย้าย","ย้าย",IF('2.ชื่อนักเรียน'!R59="ร","ร",IF(DD57="","",RANK(DD57,$DD$9:$DD$58,0)))))</f>
        <v/>
      </c>
      <c r="DF57" s="293" t="str">
        <f t="shared" si="14"/>
        <v/>
      </c>
      <c r="DH57" s="327" t="str">
        <f>IF('2.ชื่อนักเรียน'!$R59=",มส","มส",IF($DC57="","",IF(DH$5="","",IF(DH$5="SBMLD",SUM($BH57,$BM57,$BR57,$BW57,$CB57,$CG57,$CL57,$CQ57,$CV57,$DA57),$BH57))))</f>
        <v/>
      </c>
      <c r="DI57" s="302" t="str">
        <f>IF('2.ชื่อนักเรียน'!$R59=",มส","มส",IF($DH57="","",IF(DH$5="","",IF(DH$5="SBMLD",SUM($BI57,$BN57,$BS57,$BX57,$CC57,$CH57,$CM57,$CR57,$CW57,$DB57),$BI57))))</f>
        <v/>
      </c>
      <c r="DJ57" s="302" t="str">
        <f t="shared" si="15"/>
        <v/>
      </c>
      <c r="DK57" s="328" t="str">
        <f>IF('2.ชื่อนักเรียน'!$R59=",มส","มส",IF($DC57="","",IF(DK$5="","",IF(DK$5="SBMLD",SUM($BM57,$BR57,$BW57,$CB57,$CG57,$CL57,$CQ57,$CV57,$DA57),$BM57))))</f>
        <v/>
      </c>
      <c r="DL57" s="302" t="str">
        <f>IF('2.ชื่อนักเรียน'!$R59=",มส","มส",IF($DK57="","",IF(DK$5="","",IF(DK$5="SBMLD",SUM($BN57,$BS57,$BX57,$CC57,$CH57,$CM57,$CR57,$CW57,$DB57),$BN57))))</f>
        <v/>
      </c>
      <c r="DM57" s="302" t="str">
        <f t="shared" si="16"/>
        <v/>
      </c>
      <c r="DN57" s="328" t="str">
        <f>IF('2.ชื่อนักเรียน'!$R59=",มส","มส",IF($DC57="","",IF(DN$5="","",IF(DN$5="SBMLD",SUM($BR57,$BW57,$CB57,$CG57,$CL57,$CQ57,$CV57,$DA57),$BR57))))</f>
        <v/>
      </c>
      <c r="DO57" s="302" t="str">
        <f>IF('2.ชื่อนักเรียน'!$R59=",มส","มส",IF($DN57="","",IF(DN$5="","",IF(DN$5="SBMLD",SUM($BS57,$BX57,$CC57,$CH57,$CM57,$CR57,$CW57,$DB57),$BS57))))</f>
        <v/>
      </c>
      <c r="DP57" s="302" t="str">
        <f t="shared" si="17"/>
        <v/>
      </c>
      <c r="DQ57" s="328" t="str">
        <f>IF('2.ชื่อนักเรียน'!$R59=",มส","มส",IF($DC57="","",IF(DQ$5="","",IF(DQ$5="SBMLD",SUM($BW57,$CB57,$CG57,$CL57,$CQ57,$CV57,$DA57),$BW57))))</f>
        <v/>
      </c>
      <c r="DR57" s="302" t="str">
        <f>IF('2.ชื่อนักเรียน'!$R59=",มส","มส",IF($DQ57="","",IF(DQ$5="","",IF(DQ$5="SBMLD",SUM($BX57,$CC57,$CH57,$CM57,$CR57,$CW57,$DB57),$BX57))))</f>
        <v/>
      </c>
      <c r="DS57" s="302" t="str">
        <f t="shared" si="18"/>
        <v/>
      </c>
      <c r="DT57" s="302" t="str">
        <f>IF('2.ชื่อนักเรียน'!$R59=",มส","มส",IF($DC57="","",IF(DT$5="","",IF(DT$5="SBMLD",SUM($CB57,$CG57,$CL57,$CQ57,$CV57,$DA57),$CB57))))</f>
        <v/>
      </c>
      <c r="DU57" s="302" t="str">
        <f>IF('2.ชื่อนักเรียน'!$R59=",มส","มส",IF($DT57="","",IF(DT$5="","",IF(DT$5="SBMLD",SUM($CC57,$CH57,$CM57,$CR57,$CW57,$DB57),$CC57))))</f>
        <v/>
      </c>
      <c r="DV57" s="302" t="str">
        <f t="shared" si="19"/>
        <v/>
      </c>
      <c r="DW57" s="328" t="str">
        <f>IF('2.ชื่อนักเรียน'!$R59=",มส","มส",IF($DC57="","",IF(DW$5="","",IF(DW$5="SBMLD",SUM($CG57,$CL57,$CQ57,$CV57,$DA57),$CG57))))</f>
        <v/>
      </c>
      <c r="DX57" s="328" t="str">
        <f>IF('2.ชื่อนักเรียน'!$R59=",มส","มส",IF($DW57="","",IF(DW$5="","",IF(DW$5="SBMLD",SUM($CH57,$CM57,$CR57,$CW57,$DB57),$CH57))))</f>
        <v/>
      </c>
      <c r="DY57" s="302" t="str">
        <f t="shared" si="20"/>
        <v/>
      </c>
    </row>
    <row r="58" spans="1:129" s="102" customFormat="1" ht="17.25" customHeight="1" thickBot="1" x14ac:dyDescent="0.3">
      <c r="A58" s="278">
        <v>50</v>
      </c>
      <c r="B58" s="278" t="str">
        <f>IF('2.ชื่อนักเรียน'!E60="","",CONCATENATE('2.ชื่อนักเรียน'!E60,'2.ชื่อนักเรียน'!F60,'2.ชื่อนักเรียน'!G60,'2.ชื่อนักเรียน'!H60,'2.ชื่อนักเรียน'!I60,'2.ชื่อนักเรียน'!J60,'2.ชื่อนักเรียน'!K60,'2.ชื่อนักเรียน'!L60,'2.ชื่อนักเรียน'!M60,'2.ชื่อนักเรียน'!N60,'2.ชื่อนักเรียน'!O60,'2.ชื่อนักเรียน'!P60,'2.ชื่อนักเรียน'!Q60))</f>
        <v/>
      </c>
      <c r="C58" s="463" t="str">
        <f>IF('2.ชื่อนักเรียน'!B60="","",'2.ชื่อนักเรียน'!B60)</f>
        <v/>
      </c>
      <c r="D58" s="291" t="str">
        <f>IF('2.ชื่อนักเรียน'!C60="","",CONCATENATE(TRIM('2.ชื่อนักเรียน'!C60),"  ",'2.ชื่อนักเรียน'!D60))</f>
        <v/>
      </c>
      <c r="E58" s="292" t="str">
        <f>IF(B58="","",IF('01.ข้อมูลเบื้องต้น'!$J$2="","",'01.ข้อมูลเบื้องต้น'!$J$2))</f>
        <v/>
      </c>
      <c r="F58" s="291" t="str">
        <f>IF(B58="","",IF('01.ข้อมูลเบื้องต้น'!$K$4="","",'01.ข้อมูลเบื้องต้น'!$K$4))</f>
        <v/>
      </c>
      <c r="G58" s="292" t="str">
        <f>IF('01.ข้อมูลเบื้องต้น'!$B$8="","",IF('02.คีย์เทอม1'!$B58="","",'01.ข้อมูลเบื้องต้น'!$B$8))</f>
        <v/>
      </c>
      <c r="H58" s="291" t="str">
        <f>IF('01.ข้อมูลเบื้องต้น'!$C$8="","",IF('02.คีย์เทอม1'!$B58="","",'01.ข้อมูลเบื้องต้น'!$C$8))</f>
        <v/>
      </c>
      <c r="I58" s="292" t="str">
        <f>IF('01.ข้อมูลเบื้องต้น'!$D$8="","",IF('02.คีย์เทอม1'!$B58="","",'01.ข้อมูลเบื้องต้น'!$D$8))</f>
        <v/>
      </c>
      <c r="J58" s="286"/>
      <c r="K58" s="160"/>
      <c r="L58" s="292" t="str">
        <f>IF('01.ข้อมูลเบื้องต้น'!$B$9="","",IF('02.คีย์เทอม1'!$B58="","",'01.ข้อมูลเบื้องต้น'!$B$9))</f>
        <v/>
      </c>
      <c r="M58" s="291" t="str">
        <f>IF('01.ข้อมูลเบื้องต้น'!$C$9="","",IF('02.คีย์เทอม1'!$B58="","",'01.ข้อมูลเบื้องต้น'!$C$9))</f>
        <v/>
      </c>
      <c r="N58" s="292" t="str">
        <f>IF('01.ข้อมูลเบื้องต้น'!$D$9="","",IF('02.คีย์เทอม1'!$B58="","",'01.ข้อมูลเบื้องต้น'!$D$9))</f>
        <v/>
      </c>
      <c r="O58" s="287"/>
      <c r="P58" s="159"/>
      <c r="Q58" s="292" t="str">
        <f>IF('01.ข้อมูลเบื้องต้น'!$B$10="","",IF('02.คีย์เทอม1'!$B58="","",'01.ข้อมูลเบื้องต้น'!$B$10))</f>
        <v/>
      </c>
      <c r="R58" s="291" t="str">
        <f>IF('01.ข้อมูลเบื้องต้น'!$C$10="","",IF('02.คีย์เทอม1'!$B58="","",'01.ข้อมูลเบื้องต้น'!$C$10))</f>
        <v/>
      </c>
      <c r="S58" s="292" t="str">
        <f>IF('01.ข้อมูลเบื้องต้น'!$D$10="","",IF('02.คีย์เทอม1'!$B58="","",'01.ข้อมูลเบื้องต้น'!$D$10))</f>
        <v/>
      </c>
      <c r="T58" s="287"/>
      <c r="U58" s="159"/>
      <c r="V58" s="292" t="str">
        <f>IF('01.ข้อมูลเบื้องต้น'!$B$11="","",IF('02.คีย์เทอม1'!$B58="","",'01.ข้อมูลเบื้องต้น'!$B$11))</f>
        <v/>
      </c>
      <c r="W58" s="291" t="str">
        <f>IF('01.ข้อมูลเบื้องต้น'!$C$11="","",IF('02.คีย์เทอม1'!$B58="","",'01.ข้อมูลเบื้องต้น'!$C$11))</f>
        <v/>
      </c>
      <c r="X58" s="292" t="str">
        <f>IF('01.ข้อมูลเบื้องต้น'!$D$11="","",IF('02.คีย์เทอม1'!$B58="","",'01.ข้อมูลเบื้องต้น'!$D$11))</f>
        <v/>
      </c>
      <c r="Y58" s="286"/>
      <c r="Z58" s="160"/>
      <c r="AA58" s="292" t="str">
        <f>IF('01.ข้อมูลเบื้องต้น'!$B$12="","",IF('02.คีย์เทอม1'!$B58="","",'01.ข้อมูลเบื้องต้น'!$B$12))</f>
        <v/>
      </c>
      <c r="AB58" s="291" t="str">
        <f>IF('01.ข้อมูลเบื้องต้น'!$C$12="","",IF('02.คีย์เทอม1'!$B58="","",'01.ข้อมูลเบื้องต้น'!$C$12))</f>
        <v/>
      </c>
      <c r="AC58" s="292" t="str">
        <f>IF('01.ข้อมูลเบื้องต้น'!$D$12="","",IF('02.คีย์เทอม1'!$B58="","",'01.ข้อมูลเบื้องต้น'!$D$12))</f>
        <v/>
      </c>
      <c r="AD58" s="287"/>
      <c r="AE58" s="159"/>
      <c r="AF58" s="292" t="str">
        <f>IF('01.ข้อมูลเบื้องต้น'!$B$13="","",IF('02.คีย์เทอม1'!$B58="","",'01.ข้อมูลเบื้องต้น'!$B$13))</f>
        <v/>
      </c>
      <c r="AG58" s="291" t="str">
        <f>IF('01.ข้อมูลเบื้องต้น'!$C$13="","",IF('02.คีย์เทอม1'!$B58="","",'01.ข้อมูลเบื้องต้น'!$C$13))</f>
        <v/>
      </c>
      <c r="AH58" s="292" t="str">
        <f>IF('01.ข้อมูลเบื้องต้น'!$D$13="","",IF('02.คีย์เทอม1'!$B58="","",'01.ข้อมูลเบื้องต้น'!$D$13))</f>
        <v/>
      </c>
      <c r="AI58" s="287"/>
      <c r="AJ58" s="159"/>
      <c r="AK58" s="292" t="str">
        <f>IF('01.ข้อมูลเบื้องต้น'!$B$14="","",IF('02.คีย์เทอม1'!$B58="","",'01.ข้อมูลเบื้องต้น'!$B$14))</f>
        <v/>
      </c>
      <c r="AL58" s="291" t="str">
        <f>IF('01.ข้อมูลเบื้องต้น'!$C$14="","",IF('02.คีย์เทอม1'!$B58="","",'01.ข้อมูลเบื้องต้น'!$C$14))</f>
        <v/>
      </c>
      <c r="AM58" s="292" t="str">
        <f>IF('01.ข้อมูลเบื้องต้น'!$D$14="","",IF('02.คีย์เทอม1'!$B58="","",'01.ข้อมูลเบื้องต้น'!$D$14))</f>
        <v/>
      </c>
      <c r="AN58" s="287"/>
      <c r="AO58" s="159"/>
      <c r="AP58" s="292" t="str">
        <f>IF('01.ข้อมูลเบื้องต้น'!$B$15="","",IF('02.คีย์เทอม1'!$B58="","",'01.ข้อมูลเบื้องต้น'!$B$15))</f>
        <v/>
      </c>
      <c r="AQ58" s="291" t="str">
        <f>IF('01.ข้อมูลเบื้องต้น'!$C$15="","",IF('02.คีย์เทอม1'!$B58="","",'01.ข้อมูลเบื้องต้น'!$C$15))</f>
        <v/>
      </c>
      <c r="AR58" s="292" t="str">
        <f>IF('01.ข้อมูลเบื้องต้น'!$D$15="","",IF('02.คีย์เทอม1'!$B58="","",'01.ข้อมูลเบื้องต้น'!$D$15))</f>
        <v/>
      </c>
      <c r="AS58" s="287"/>
      <c r="AT58" s="159"/>
      <c r="AU58" s="292" t="str">
        <f>IF('01.ข้อมูลเบื้องต้น'!$B$16="","",IF('02.คีย์เทอม1'!$B58="","",'01.ข้อมูลเบื้องต้น'!$B$16))</f>
        <v/>
      </c>
      <c r="AV58" s="291" t="str">
        <f>IF('01.ข้อมูลเบื้องต้น'!$C$16="","",IF('02.คีย์เทอม1'!$B58="","",'01.ข้อมูลเบื้องต้น'!$C$16))</f>
        <v/>
      </c>
      <c r="AW58" s="292" t="str">
        <f>IF('01.ข้อมูลเบื้องต้น'!$D$16="","",IF('02.คีย์เทอม1'!$B58="","",'01.ข้อมูลเบื้องต้น'!$D$16))</f>
        <v/>
      </c>
      <c r="AX58" s="286"/>
      <c r="AY58" s="160"/>
      <c r="AZ58" s="292" t="str">
        <f>IF('01.ข้อมูลเบื้องต้น'!$B$17="","",IF('02.คีย์เทอม1'!$B58="","",'01.ข้อมูลเบื้องต้น'!$B$17))</f>
        <v/>
      </c>
      <c r="BA58" s="291" t="str">
        <f>IF('01.ข้อมูลเบื้องต้น'!$C$17="","",IF('02.คีย์เทอม1'!$B58="","",'01.ข้อมูลเบื้องต้น'!$C$17))</f>
        <v/>
      </c>
      <c r="BB58" s="292" t="str">
        <f>IF('01.ข้อมูลเบื้องต้น'!$D$17="","",IF('02.คีย์เทอม1'!$B58="","",'01.ข้อมูลเบื้องต้น'!$D$17))</f>
        <v/>
      </c>
      <c r="BC58" s="286"/>
      <c r="BD58" s="160"/>
      <c r="BE58" s="292" t="str">
        <f>IF('01.ข้อมูลเบื้องต้น'!$B$19="","",IF('02.คีย์เทอม1'!$B58="","",'01.ข้อมูลเบื้องต้น'!$B$19))</f>
        <v/>
      </c>
      <c r="BF58" s="291" t="str">
        <f>IF('01.ข้อมูลเบื้องต้น'!$C$19="","",IF('02.คีย์เทอม1'!$B58="","",'01.ข้อมูลเบื้องต้น'!$C$19))</f>
        <v/>
      </c>
      <c r="BG58" s="292" t="str">
        <f>IF('01.ข้อมูลเบื้องต้น'!$D$19="","",IF('02.คีย์เทอม1'!$B58="","",'01.ข้อมูลเบื้องต้น'!$D$19))</f>
        <v/>
      </c>
      <c r="BH58" s="286"/>
      <c r="BI58" s="160"/>
      <c r="BJ58" s="292" t="str">
        <f>IF('01.ข้อมูลเบื้องต้น'!$B$20="","",IF('02.คีย์เทอม1'!$B58="","",'01.ข้อมูลเบื้องต้น'!$B$20))</f>
        <v/>
      </c>
      <c r="BK58" s="291" t="str">
        <f>IF('01.ข้อมูลเบื้องต้น'!$C$20="","",IF('02.คีย์เทอม1'!$B58="","",'01.ข้อมูลเบื้องต้น'!$C$20))</f>
        <v/>
      </c>
      <c r="BL58" s="292" t="str">
        <f>IF('01.ข้อมูลเบื้องต้น'!$D$20="","",IF('02.คีย์เทอม1'!$B58="","",'01.ข้อมูลเบื้องต้น'!$D$20))</f>
        <v/>
      </c>
      <c r="BM58" s="286"/>
      <c r="BN58" s="159"/>
      <c r="BO58" s="292" t="str">
        <f>IF('01.ข้อมูลเบื้องต้น'!$B$21="","",IF('02.คีย์เทอม1'!$B58="","",'01.ข้อมูลเบื้องต้น'!$B$21))</f>
        <v/>
      </c>
      <c r="BP58" s="291" t="str">
        <f>IF('01.ข้อมูลเบื้องต้น'!$C$21="","",IF('02.คีย์เทอม1'!$B58="","",'01.ข้อมูลเบื้องต้น'!$C$21))</f>
        <v/>
      </c>
      <c r="BQ58" s="292" t="str">
        <f>IF('01.ข้อมูลเบื้องต้น'!$D$21="","",IF('02.คีย์เทอม1'!$B58="","",'01.ข้อมูลเบื้องต้น'!$D$21))</f>
        <v/>
      </c>
      <c r="BR58" s="286"/>
      <c r="BS58" s="160"/>
      <c r="BT58" s="292" t="str">
        <f>IF('01.ข้อมูลเบื้องต้น'!$B$22="","",IF('02.คีย์เทอม1'!$B58="","",'01.ข้อมูลเบื้องต้น'!$B$22))</f>
        <v/>
      </c>
      <c r="BU58" s="291" t="str">
        <f>IF('01.ข้อมูลเบื้องต้น'!$C$22="","",IF('02.คีย์เทอม1'!$B58="","",'01.ข้อมูลเบื้องต้น'!$C$22))</f>
        <v/>
      </c>
      <c r="BV58" s="292" t="str">
        <f>IF('01.ข้อมูลเบื้องต้น'!$D$22="","",IF('02.คีย์เทอม1'!$B58="","",'01.ข้อมูลเบื้องต้น'!$D$22))</f>
        <v/>
      </c>
      <c r="BW58" s="286"/>
      <c r="BX58" s="160"/>
      <c r="BY58" s="292" t="str">
        <f>IF('01.ข้อมูลเบื้องต้น'!$B$23="","",IF('02.คีย์เทอม1'!$B58="","",'01.ข้อมูลเบื้องต้น'!$B$23))</f>
        <v/>
      </c>
      <c r="BZ58" s="291" t="str">
        <f>IF('01.ข้อมูลเบื้องต้น'!$C$23="","",IF('02.คีย์เทอม1'!$B58="","",'01.ข้อมูลเบื้องต้น'!$C$23))</f>
        <v/>
      </c>
      <c r="CA58" s="292" t="str">
        <f>IF('01.ข้อมูลเบื้องต้น'!$D$23="","",IF('02.คีย์เทอม1'!$B58="","",'01.ข้อมูลเบื้องต้น'!$D$23))</f>
        <v/>
      </c>
      <c r="CB58" s="286"/>
      <c r="CC58" s="160"/>
      <c r="CD58" s="292" t="str">
        <f>IF('01.ข้อมูลเบื้องต้น'!$B$24="","",IF('02.คีย์เทอม1'!$B58="","",'01.ข้อมูลเบื้องต้น'!$B$24))</f>
        <v/>
      </c>
      <c r="CE58" s="291" t="str">
        <f>IF('01.ข้อมูลเบื้องต้น'!$C$24="","",IF('02.คีย์เทอม1'!$B58="","",'01.ข้อมูลเบื้องต้น'!$C$24))</f>
        <v/>
      </c>
      <c r="CF58" s="292" t="str">
        <f>IF('01.ข้อมูลเบื้องต้น'!$D$24="","",IF('02.คีย์เทอม1'!$B58="","",'01.ข้อมูลเบื้องต้น'!$D$24))</f>
        <v/>
      </c>
      <c r="CG58" s="286"/>
      <c r="CH58" s="160"/>
      <c r="CI58" s="292" t="str">
        <f>IF('01.ข้อมูลเบื้องต้น'!$B$25="","",IF('02.คีย์เทอม1'!$B58="","",'01.ข้อมูลเบื้องต้น'!$B$25))</f>
        <v/>
      </c>
      <c r="CJ58" s="291" t="str">
        <f>IF('01.ข้อมูลเบื้องต้น'!$C$25="","",IF('02.คีย์เทอม1'!$B58="","",'01.ข้อมูลเบื้องต้น'!$C$25))</f>
        <v/>
      </c>
      <c r="CK58" s="292" t="str">
        <f>IF('01.ข้อมูลเบื้องต้น'!$D$25="","",IF('02.คีย์เทอม1'!$B58="","",'01.ข้อมูลเบื้องต้น'!$D$25))</f>
        <v/>
      </c>
      <c r="CL58" s="286"/>
      <c r="CM58" s="160"/>
      <c r="CN58" s="292" t="str">
        <f>IF('01.ข้อมูลเบื้องต้น'!$B$26="","",IF('02.คีย์เทอม1'!$B58="","",'01.ข้อมูลเบื้องต้น'!$B$26))</f>
        <v/>
      </c>
      <c r="CO58" s="291" t="str">
        <f>IF('01.ข้อมูลเบื้องต้น'!$C$26="","",IF('02.คีย์เทอม1'!$B58="","",'01.ข้อมูลเบื้องต้น'!$C$26))</f>
        <v/>
      </c>
      <c r="CP58" s="292" t="str">
        <f>IF('01.ข้อมูลเบื้องต้น'!$D$26="","",IF('02.คีย์เทอม1'!$B58="","",'01.ข้อมูลเบื้องต้น'!$D$26))</f>
        <v/>
      </c>
      <c r="CQ58" s="286"/>
      <c r="CR58" s="160"/>
      <c r="CS58" s="292" t="str">
        <f>IF('01.ข้อมูลเบื้องต้น'!$B$27="","",IF('02.คีย์เทอม1'!$B58="","",'01.ข้อมูลเบื้องต้น'!$B$27))</f>
        <v/>
      </c>
      <c r="CT58" s="291" t="str">
        <f>IF('01.ข้อมูลเบื้องต้น'!$C$27="","",IF('02.คีย์เทอม1'!$B58="","",'01.ข้อมูลเบื้องต้น'!$C$27))</f>
        <v/>
      </c>
      <c r="CU58" s="292" t="str">
        <f>IF('01.ข้อมูลเบื้องต้น'!$D$27="","",IF('02.คีย์เทอม1'!$B58="","",'01.ข้อมูลเบื้องต้น'!$D$27))</f>
        <v/>
      </c>
      <c r="CV58" s="286"/>
      <c r="CW58" s="160"/>
      <c r="CX58" s="292" t="str">
        <f>IF('01.ข้อมูลเบื้องต้น'!$B$28="","",IF('02.คีย์เทอม1'!$B58="","",'01.ข้อมูลเบื้องต้น'!$B$28))</f>
        <v/>
      </c>
      <c r="CY58" s="291" t="str">
        <f>IF('01.ข้อมูลเบื้องต้น'!$C$28="","",IF('02.คีย์เทอม1'!$B58="","",'01.ข้อมูลเบื้องต้น'!$C$28))</f>
        <v/>
      </c>
      <c r="CZ58" s="292" t="str">
        <f>IF('01.ข้อมูลเบื้องต้น'!$D$28="","",IF('02.คีย์เทอม1'!$B58="","",'01.ข้อมูลเบื้องต้น'!$D$28))</f>
        <v/>
      </c>
      <c r="DA58" s="286"/>
      <c r="DB58" s="160"/>
      <c r="DC58" s="288" t="str">
        <f t="shared" si="12"/>
        <v/>
      </c>
      <c r="DD58" s="152" t="str">
        <f t="shared" si="13"/>
        <v/>
      </c>
      <c r="DE58" s="293" t="str">
        <f>IF('2.ชื่อนักเรียน'!R60="มส","มส",IF('2.ชื่อนักเรียน'!R60="ย้าย","ย้าย",IF('2.ชื่อนักเรียน'!R60="ร","ร",IF(DD58="","",RANK(DD58,$DD$9:$DD$58,0)))))</f>
        <v/>
      </c>
      <c r="DF58" s="293" t="str">
        <f t="shared" si="14"/>
        <v/>
      </c>
      <c r="DH58" s="327" t="str">
        <f>IF('2.ชื่อนักเรียน'!$R60=",มส","มส",IF($DC58="","",IF(DH$5="","",IF(DH$5="SBMLD",SUM($BH58,$BM58,$BR58,$BW58,$CB58,$CG58,$CL58,$CQ58,$CV58,$DA58),$BH58))))</f>
        <v/>
      </c>
      <c r="DI58" s="302" t="str">
        <f>IF('2.ชื่อนักเรียน'!$R60=",มส","มส",IF($DH58="","",IF(DH$5="","",IF(DH$5="SBMLD",SUM($BI58,$BN58,$BS58,$BX58,$CC58,$CH58,$CM58,$CR58,$CW58,$DB58),$BI58))))</f>
        <v/>
      </c>
      <c r="DJ58" s="302" t="str">
        <f t="shared" si="15"/>
        <v/>
      </c>
      <c r="DK58" s="328" t="str">
        <f>IF('2.ชื่อนักเรียน'!$R60=",มส","มส",IF($DC58="","",IF(DK$5="","",IF(DK$5="SBMLD",SUM($BM58,$BR58,$BW58,$CB58,$CG58,$CL58,$CQ58,$CV58,$DA58),$BM58))))</f>
        <v/>
      </c>
      <c r="DL58" s="302" t="str">
        <f>IF('2.ชื่อนักเรียน'!$R60=",มส","มส",IF($DK58="","",IF(DK$5="","",IF(DK$5="SBMLD",SUM($BN58,$BS58,$BX58,$CC58,$CH58,$CM58,$CR58,$CW58,$DB58),$BN58))))</f>
        <v/>
      </c>
      <c r="DM58" s="302" t="str">
        <f t="shared" si="16"/>
        <v/>
      </c>
      <c r="DN58" s="328" t="str">
        <f>IF('2.ชื่อนักเรียน'!$R60=",มส","มส",IF($DC58="","",IF(DN$5="","",IF(DN$5="SBMLD",SUM($BR58,$BW58,$CB58,$CG58,$CL58,$CQ58,$CV58,$DA58),$BR58))))</f>
        <v/>
      </c>
      <c r="DO58" s="302" t="str">
        <f>IF('2.ชื่อนักเรียน'!$R60=",มส","มส",IF($DN58="","",IF(DN$5="","",IF(DN$5="SBMLD",SUM($BS58,$BX58,$CC58,$CH58,$CM58,$CR58,$CW58,$DB58),$BS58))))</f>
        <v/>
      </c>
      <c r="DP58" s="302" t="str">
        <f t="shared" si="17"/>
        <v/>
      </c>
      <c r="DQ58" s="328" t="str">
        <f>IF('2.ชื่อนักเรียน'!$R60=",มส","มส",IF($DC58="","",IF(DQ$5="","",IF(DQ$5="SBMLD",SUM($BW58,$CB58,$CG58,$CL58,$CQ58,$CV58,$DA58),$BW58))))</f>
        <v/>
      </c>
      <c r="DR58" s="302" t="str">
        <f>IF('2.ชื่อนักเรียน'!$R60=",มส","มส",IF($DQ58="","",IF(DQ$5="","",IF(DQ$5="SBMLD",SUM($BX58,$CC58,$CH58,$CM58,$CR58,$CW58,$DB58),$BX58))))</f>
        <v/>
      </c>
      <c r="DS58" s="302" t="str">
        <f t="shared" si="18"/>
        <v/>
      </c>
      <c r="DT58" s="302" t="str">
        <f>IF('2.ชื่อนักเรียน'!$R60=",มส","มส",IF($DC58="","",IF(DT$5="","",IF(DT$5="SBMLD",SUM($CB58,$CG58,$CL58,$CQ58,$CV58,$DA58),$CB58))))</f>
        <v/>
      </c>
      <c r="DU58" s="302" t="str">
        <f>IF('2.ชื่อนักเรียน'!$R60=",มส","มส",IF($DT58="","",IF(DT$5="","",IF(DT$5="SBMLD",SUM($CC58,$CH58,$CM58,$CR58,$CW58,$DB58),$CC58))))</f>
        <v/>
      </c>
      <c r="DV58" s="302" t="str">
        <f t="shared" si="19"/>
        <v/>
      </c>
      <c r="DW58" s="328" t="str">
        <f>IF('2.ชื่อนักเรียน'!$R60=",มส","มส",IF($DC58="","",IF(DW$5="","",IF(DW$5="SBMLD",SUM($CG58,$CL58,$CQ58,$CV58,$DA58),$CG58))))</f>
        <v/>
      </c>
      <c r="DX58" s="328" t="str">
        <f>IF('2.ชื่อนักเรียน'!$R60=",มส","มส",IF($DW58="","",IF(DW$5="","",IF(DW$5="SBMLD",SUM($CH58,$CM58,$CR58,$CW58,$DB58),$CH58))))</f>
        <v/>
      </c>
      <c r="DY58" s="302" t="str">
        <f t="shared" si="20"/>
        <v/>
      </c>
    </row>
    <row r="59" spans="1:129" s="102" customFormat="1" ht="17.25" customHeight="1" x14ac:dyDescent="0.35">
      <c r="A59" s="783" t="s">
        <v>5</v>
      </c>
      <c r="B59" s="783"/>
      <c r="C59" s="783"/>
      <c r="D59" s="783"/>
      <c r="E59" s="783"/>
      <c r="F59" s="783"/>
      <c r="G59" s="278"/>
      <c r="H59" s="278"/>
      <c r="I59" s="278"/>
      <c r="J59" s="168" t="str">
        <f>IF(SUM(J9:J58)=0,"",SUM(J9:J58))</f>
        <v/>
      </c>
      <c r="K59" s="168"/>
      <c r="L59" s="278"/>
      <c r="M59" s="278"/>
      <c r="N59" s="278"/>
      <c r="O59" s="168" t="str">
        <f>IF(SUM(O9:O58)=0,"",SUM(O9:O58))</f>
        <v/>
      </c>
      <c r="P59" s="168"/>
      <c r="Q59" s="278"/>
      <c r="R59" s="278"/>
      <c r="S59" s="278"/>
      <c r="T59" s="168" t="str">
        <f>IF(SUM(T9:T58)=0,"",SUM(T9:T58))</f>
        <v/>
      </c>
      <c r="U59" s="168"/>
      <c r="V59" s="278"/>
      <c r="W59" s="278"/>
      <c r="X59" s="278"/>
      <c r="Y59" s="168" t="str">
        <f>IF(SUM(Y9:Y58)=0,"",SUM(Y9:Y58))</f>
        <v/>
      </c>
      <c r="Z59" s="168"/>
      <c r="AA59" s="278"/>
      <c r="AB59" s="278"/>
      <c r="AC59" s="278"/>
      <c r="AD59" s="168" t="str">
        <f>IF(SUM(AD9:AD58)=0,"",SUM(AD9:AD58))</f>
        <v/>
      </c>
      <c r="AE59" s="168"/>
      <c r="AF59" s="278"/>
      <c r="AG59" s="278"/>
      <c r="AH59" s="278"/>
      <c r="AI59" s="168" t="str">
        <f>IF(SUM(AI9:AI58)=0,"",SUM(AI9:AI58))</f>
        <v/>
      </c>
      <c r="AJ59" s="168"/>
      <c r="AK59" s="278"/>
      <c r="AL59" s="278"/>
      <c r="AM59" s="278"/>
      <c r="AN59" s="168" t="str">
        <f>IF(SUM(AN9:AN58)=0,"",SUM(AN9:AN58))</f>
        <v/>
      </c>
      <c r="AO59" s="168"/>
      <c r="AP59" s="278"/>
      <c r="AQ59" s="278"/>
      <c r="AR59" s="278"/>
      <c r="AS59" s="168" t="str">
        <f>IF(SUM(AS9:AS58)=0,"",SUM(AS9:AS58))</f>
        <v/>
      </c>
      <c r="AT59" s="168"/>
      <c r="AU59" s="278"/>
      <c r="AV59" s="278"/>
      <c r="AW59" s="278"/>
      <c r="AX59" s="168" t="str">
        <f>IF(SUM(AX9:AX58)=0,"",SUM(AX9:AX58))</f>
        <v/>
      </c>
      <c r="AY59" s="168"/>
      <c r="AZ59" s="278"/>
      <c r="BA59" s="278"/>
      <c r="BB59" s="278"/>
      <c r="BC59" s="168" t="str">
        <f>IF(SUM(BC9:BC58)=0,"",SUM(BC9:BC58))</f>
        <v/>
      </c>
      <c r="BD59" s="152"/>
      <c r="BE59" s="278"/>
      <c r="BF59" s="278"/>
      <c r="BG59" s="278"/>
      <c r="BH59" s="168" t="str">
        <f>IF(SUM(BH9:BH58)=0,"",SUM(BH9:BH58))</f>
        <v/>
      </c>
      <c r="BI59" s="152"/>
      <c r="BJ59" s="278"/>
      <c r="BK59" s="278"/>
      <c r="BL59" s="278"/>
      <c r="BM59" s="168" t="str">
        <f>IF(SUM(BM9:BM58)=0,"",SUM(BM9:BM58))</f>
        <v/>
      </c>
      <c r="BN59" s="152"/>
      <c r="BO59" s="278"/>
      <c r="BP59" s="278"/>
      <c r="BQ59" s="278"/>
      <c r="BR59" s="168" t="str">
        <f>IF(SUM(BR9:BR58)=0,"",SUM(BR9:BR58))</f>
        <v/>
      </c>
      <c r="BS59" s="152"/>
      <c r="BT59" s="278"/>
      <c r="BU59" s="278"/>
      <c r="BV59" s="278"/>
      <c r="BW59" s="168" t="str">
        <f>IF(SUM(BW9:BW58)=0,"",SUM(BW9:BW58))</f>
        <v/>
      </c>
      <c r="BX59" s="152"/>
      <c r="BY59" s="278"/>
      <c r="BZ59" s="278"/>
      <c r="CA59" s="278"/>
      <c r="CB59" s="168" t="str">
        <f>IF(SUM(CB9:CB58)=0,"",SUM(CB9:CB58))</f>
        <v/>
      </c>
      <c r="CC59" s="152"/>
      <c r="CD59" s="278"/>
      <c r="CE59" s="278"/>
      <c r="CF59" s="278"/>
      <c r="CG59" s="168" t="str">
        <f>IF(SUM(CG9:CG58)=0,"",SUM(CG9:CG58))</f>
        <v/>
      </c>
      <c r="CH59" s="152"/>
      <c r="CI59" s="278"/>
      <c r="CJ59" s="278"/>
      <c r="CK59" s="278"/>
      <c r="CL59" s="168" t="str">
        <f>IF(SUM(CL9:CL58)=0,"",SUM(CL9:CL58))</f>
        <v/>
      </c>
      <c r="CM59" s="152"/>
      <c r="CN59" s="278"/>
      <c r="CO59" s="278"/>
      <c r="CP59" s="278"/>
      <c r="CQ59" s="168" t="str">
        <f>IF(SUM(CQ9:CQ58)=0,"",SUM(CQ9:CQ58))</f>
        <v/>
      </c>
      <c r="CR59" s="152"/>
      <c r="CS59" s="278"/>
      <c r="CT59" s="278"/>
      <c r="CU59" s="278"/>
      <c r="CV59" s="168" t="str">
        <f>IF(SUM(CV9:CV58)=0,"",SUM(CV9:CV58))</f>
        <v/>
      </c>
      <c r="CW59" s="152"/>
      <c r="CX59" s="278"/>
      <c r="CY59" s="278"/>
      <c r="CZ59" s="278"/>
      <c r="DA59" s="168" t="str">
        <f>IF(SUM(DA9:DA58)=0,"",SUM(DA9:DA58))</f>
        <v/>
      </c>
      <c r="DB59" s="152"/>
      <c r="DC59" s="314" t="str">
        <f>IF(SUM(DC9:DC58)=0,"",SUM(DC9:DC58))</f>
        <v/>
      </c>
      <c r="DD59" s="315"/>
      <c r="DE59" s="309"/>
      <c r="DF59" s="309"/>
      <c r="DH59" s="14"/>
      <c r="DI59" s="14"/>
      <c r="DJ59" s="14"/>
      <c r="DK59" s="14"/>
      <c r="DL59" s="14"/>
      <c r="DM59" s="14"/>
      <c r="DN59" s="14"/>
      <c r="DO59" s="14"/>
      <c r="DP59" s="14"/>
      <c r="DQ59" s="14"/>
      <c r="DR59" s="14"/>
      <c r="DS59" s="14"/>
      <c r="DT59" s="14"/>
      <c r="DU59" s="14"/>
      <c r="DV59" s="14"/>
      <c r="DW59" s="14"/>
      <c r="DX59" s="14"/>
      <c r="DY59" s="14"/>
    </row>
    <row r="60" spans="1:129" s="102" customFormat="1" ht="17.25" customHeight="1" x14ac:dyDescent="0.35">
      <c r="A60" s="783" t="s">
        <v>83</v>
      </c>
      <c r="B60" s="783"/>
      <c r="C60" s="783"/>
      <c r="D60" s="783"/>
      <c r="E60" s="783"/>
      <c r="F60" s="783"/>
      <c r="G60" s="278"/>
      <c r="H60" s="278"/>
      <c r="I60" s="278"/>
      <c r="J60" s="152" t="str">
        <f>IF(J59="","",MIN(J9:J58))</f>
        <v/>
      </c>
      <c r="K60" s="152"/>
      <c r="L60" s="278"/>
      <c r="M60" s="278"/>
      <c r="N60" s="278"/>
      <c r="O60" s="152" t="str">
        <f>IF(O59="","",MIN(O9:O58))</f>
        <v/>
      </c>
      <c r="P60" s="152"/>
      <c r="Q60" s="278"/>
      <c r="R60" s="278"/>
      <c r="S60" s="278"/>
      <c r="T60" s="152" t="str">
        <f>IF(T59="","",MIN(T9:T58))</f>
        <v/>
      </c>
      <c r="U60" s="152"/>
      <c r="V60" s="278"/>
      <c r="W60" s="278"/>
      <c r="X60" s="278"/>
      <c r="Y60" s="152" t="str">
        <f>IF(Y59="","",MIN(Y9:Y58))</f>
        <v/>
      </c>
      <c r="Z60" s="152"/>
      <c r="AA60" s="278"/>
      <c r="AB60" s="278"/>
      <c r="AC60" s="278"/>
      <c r="AD60" s="152" t="str">
        <f>IF(AD59="","",MIN(AD9:AD58))</f>
        <v/>
      </c>
      <c r="AE60" s="152"/>
      <c r="AF60" s="278"/>
      <c r="AG60" s="278"/>
      <c r="AH60" s="278"/>
      <c r="AI60" s="152" t="str">
        <f>IF(AI59="","",MIN(AI9:AI58))</f>
        <v/>
      </c>
      <c r="AJ60" s="152"/>
      <c r="AK60" s="278"/>
      <c r="AL60" s="278"/>
      <c r="AM60" s="278"/>
      <c r="AN60" s="152" t="str">
        <f>IF(AN59="","",MIN(AN9:AN58))</f>
        <v/>
      </c>
      <c r="AO60" s="152"/>
      <c r="AP60" s="278"/>
      <c r="AQ60" s="278"/>
      <c r="AR60" s="278"/>
      <c r="AS60" s="152" t="str">
        <f>IF(AS59="","",MIN(AS9:AS58))</f>
        <v/>
      </c>
      <c r="AT60" s="152"/>
      <c r="AU60" s="278"/>
      <c r="AV60" s="278"/>
      <c r="AW60" s="278"/>
      <c r="AX60" s="152" t="str">
        <f>IF(AX59="","",MIN(AX9:AX58))</f>
        <v/>
      </c>
      <c r="AY60" s="152"/>
      <c r="AZ60" s="278"/>
      <c r="BA60" s="278"/>
      <c r="BB60" s="278"/>
      <c r="BC60" s="152" t="str">
        <f>IF(BC59="","",MIN(BC9:BC58))</f>
        <v/>
      </c>
      <c r="BD60" s="152"/>
      <c r="BE60" s="278"/>
      <c r="BF60" s="278"/>
      <c r="BG60" s="278"/>
      <c r="BH60" s="152" t="str">
        <f>IF(BH59="","",MIN(BH9:BH58))</f>
        <v/>
      </c>
      <c r="BI60" s="152"/>
      <c r="BJ60" s="278"/>
      <c r="BK60" s="278"/>
      <c r="BL60" s="278"/>
      <c r="BM60" s="152" t="str">
        <f>IF(BM59="","",MIN(BM9:BM58))</f>
        <v/>
      </c>
      <c r="BN60" s="152"/>
      <c r="BO60" s="278"/>
      <c r="BP60" s="278"/>
      <c r="BQ60" s="278"/>
      <c r="BR60" s="152" t="str">
        <f>IF(BR59="","",MIN(BR9:BR58))</f>
        <v/>
      </c>
      <c r="BS60" s="152"/>
      <c r="BT60" s="278"/>
      <c r="BU60" s="278"/>
      <c r="BV60" s="278"/>
      <c r="BW60" s="152" t="str">
        <f>IF(BW59="","",MIN(BW9:BW58))</f>
        <v/>
      </c>
      <c r="BX60" s="152"/>
      <c r="BY60" s="278"/>
      <c r="BZ60" s="278"/>
      <c r="CA60" s="278"/>
      <c r="CB60" s="152" t="str">
        <f>IF(CB59="","",MIN(CB9:CB58))</f>
        <v/>
      </c>
      <c r="CC60" s="152"/>
      <c r="CD60" s="278"/>
      <c r="CE60" s="278"/>
      <c r="CF60" s="278"/>
      <c r="CG60" s="152" t="str">
        <f>IF(CG59="","",MIN(CG9:CG58))</f>
        <v/>
      </c>
      <c r="CH60" s="152"/>
      <c r="CI60" s="278"/>
      <c r="CJ60" s="278"/>
      <c r="CK60" s="278"/>
      <c r="CL60" s="152" t="str">
        <f>IF(CL59="","",MIN(CL9:CL58))</f>
        <v/>
      </c>
      <c r="CM60" s="152"/>
      <c r="CN60" s="278"/>
      <c r="CO60" s="278"/>
      <c r="CP60" s="278"/>
      <c r="CQ60" s="152" t="str">
        <f>IF(CQ59="","",MIN(CQ9:CQ58))</f>
        <v/>
      </c>
      <c r="CR60" s="152"/>
      <c r="CS60" s="278"/>
      <c r="CT60" s="278"/>
      <c r="CU60" s="278"/>
      <c r="CV60" s="152" t="str">
        <f>IF(CV59="","",MIN(CV9:CV58))</f>
        <v/>
      </c>
      <c r="CW60" s="152"/>
      <c r="CX60" s="278"/>
      <c r="CY60" s="278"/>
      <c r="CZ60" s="278"/>
      <c r="DA60" s="152" t="str">
        <f>IF(DA59="","",MIN(DA9:DA58))</f>
        <v/>
      </c>
      <c r="DB60" s="152"/>
      <c r="DC60" s="314" t="str">
        <f>IF(DC59="","",MIN(DC9:DC58))</f>
        <v/>
      </c>
      <c r="DD60" s="315"/>
      <c r="DE60" s="309"/>
      <c r="DF60" s="309"/>
      <c r="DH60" s="14"/>
      <c r="DI60" s="14"/>
      <c r="DJ60" s="14"/>
      <c r="DK60" s="14"/>
      <c r="DL60" s="14"/>
      <c r="DM60" s="14"/>
      <c r="DN60" s="14"/>
      <c r="DO60" s="14"/>
      <c r="DP60" s="14"/>
      <c r="DQ60" s="14"/>
      <c r="DR60" s="14"/>
      <c r="DS60" s="14"/>
      <c r="DT60" s="14"/>
      <c r="DU60" s="14"/>
      <c r="DV60" s="14"/>
      <c r="DW60" s="14"/>
      <c r="DX60" s="14"/>
      <c r="DY60" s="14"/>
    </row>
    <row r="61" spans="1:129" s="102" customFormat="1" ht="17.25" customHeight="1" x14ac:dyDescent="0.35">
      <c r="A61" s="783" t="s">
        <v>84</v>
      </c>
      <c r="B61" s="783"/>
      <c r="C61" s="783"/>
      <c r="D61" s="783"/>
      <c r="E61" s="783"/>
      <c r="F61" s="783"/>
      <c r="G61" s="278"/>
      <c r="H61" s="278"/>
      <c r="I61" s="278"/>
      <c r="J61" s="152" t="str">
        <f>IF(J59="","",MAX(J9:J58))</f>
        <v/>
      </c>
      <c r="K61" s="152"/>
      <c r="L61" s="278"/>
      <c r="M61" s="278"/>
      <c r="N61" s="278"/>
      <c r="O61" s="152" t="str">
        <f>IF(O59="","",MAX(O9:O58))</f>
        <v/>
      </c>
      <c r="P61" s="152"/>
      <c r="Q61" s="278"/>
      <c r="R61" s="278"/>
      <c r="S61" s="278"/>
      <c r="T61" s="152" t="str">
        <f>IF(T59="","",MAX(T9:T58))</f>
        <v/>
      </c>
      <c r="U61" s="152"/>
      <c r="V61" s="278"/>
      <c r="W61" s="278"/>
      <c r="X61" s="278"/>
      <c r="Y61" s="152" t="str">
        <f>IF(Y59="","",MAX(Y9:Y58))</f>
        <v/>
      </c>
      <c r="Z61" s="152"/>
      <c r="AA61" s="278"/>
      <c r="AB61" s="278"/>
      <c r="AC61" s="278"/>
      <c r="AD61" s="152" t="str">
        <f>IF(AD59="","",MAX(AD9:AD58))</f>
        <v/>
      </c>
      <c r="AE61" s="152"/>
      <c r="AF61" s="278"/>
      <c r="AG61" s="278"/>
      <c r="AH61" s="278"/>
      <c r="AI61" s="152" t="str">
        <f>IF(AI59="","",MAX(AI9:AI58))</f>
        <v/>
      </c>
      <c r="AJ61" s="152"/>
      <c r="AK61" s="278"/>
      <c r="AL61" s="278"/>
      <c r="AM61" s="278"/>
      <c r="AN61" s="152" t="str">
        <f>IF(AN59="","",MAX(AN9:AN58))</f>
        <v/>
      </c>
      <c r="AO61" s="152"/>
      <c r="AP61" s="278"/>
      <c r="AQ61" s="278"/>
      <c r="AR61" s="278"/>
      <c r="AS61" s="152" t="str">
        <f>IF(AS59="","",MAX(AS9:AS58))</f>
        <v/>
      </c>
      <c r="AT61" s="152"/>
      <c r="AU61" s="278"/>
      <c r="AV61" s="278"/>
      <c r="AW61" s="278"/>
      <c r="AX61" s="152" t="str">
        <f>IF(AX59="","",MAX(AX9:AX58))</f>
        <v/>
      </c>
      <c r="AY61" s="152"/>
      <c r="AZ61" s="278"/>
      <c r="BA61" s="278"/>
      <c r="BB61" s="278"/>
      <c r="BC61" s="152" t="str">
        <f>IF(BC59="","",MAX(BC9:BC58))</f>
        <v/>
      </c>
      <c r="BD61" s="152"/>
      <c r="BE61" s="278"/>
      <c r="BF61" s="278"/>
      <c r="BG61" s="278"/>
      <c r="BH61" s="152" t="str">
        <f>IF(BH59="","",MAX(BH9:BH58))</f>
        <v/>
      </c>
      <c r="BI61" s="152"/>
      <c r="BJ61" s="278"/>
      <c r="BK61" s="278"/>
      <c r="BL61" s="278"/>
      <c r="BM61" s="152" t="str">
        <f>IF(BM59="","",MAX(BM9:BM58))</f>
        <v/>
      </c>
      <c r="BN61" s="152"/>
      <c r="BO61" s="278"/>
      <c r="BP61" s="278"/>
      <c r="BQ61" s="278"/>
      <c r="BR61" s="152" t="str">
        <f>IF(BR59="","",MAX(BR9:BR58))</f>
        <v/>
      </c>
      <c r="BS61" s="152"/>
      <c r="BT61" s="278"/>
      <c r="BU61" s="278"/>
      <c r="BV61" s="278"/>
      <c r="BW61" s="152" t="str">
        <f>IF(BW59="","",MAX(BW9:BW58))</f>
        <v/>
      </c>
      <c r="BX61" s="152"/>
      <c r="BY61" s="278"/>
      <c r="BZ61" s="278"/>
      <c r="CA61" s="278"/>
      <c r="CB61" s="152" t="str">
        <f>IF(CB59="","",MAX(CB9:CB58))</f>
        <v/>
      </c>
      <c r="CC61" s="152"/>
      <c r="CD61" s="278"/>
      <c r="CE61" s="278"/>
      <c r="CF61" s="278"/>
      <c r="CG61" s="152" t="str">
        <f>IF(CG59="","",MAX(CG9:CG58))</f>
        <v/>
      </c>
      <c r="CH61" s="152"/>
      <c r="CI61" s="278"/>
      <c r="CJ61" s="278"/>
      <c r="CK61" s="278"/>
      <c r="CL61" s="152" t="str">
        <f>IF(CL59="","",MAX(CL9:CL58))</f>
        <v/>
      </c>
      <c r="CM61" s="152"/>
      <c r="CN61" s="278"/>
      <c r="CO61" s="278"/>
      <c r="CP61" s="278"/>
      <c r="CQ61" s="152" t="str">
        <f>IF(CQ59="","",MAX(CQ9:CQ58))</f>
        <v/>
      </c>
      <c r="CR61" s="152"/>
      <c r="CS61" s="278"/>
      <c r="CT61" s="278"/>
      <c r="CU61" s="278"/>
      <c r="CV61" s="152" t="str">
        <f>IF(CV59="","",MAX(CV9:CV58))</f>
        <v/>
      </c>
      <c r="CW61" s="152"/>
      <c r="CX61" s="278"/>
      <c r="CY61" s="278"/>
      <c r="CZ61" s="278"/>
      <c r="DA61" s="152" t="str">
        <f>IF(DA59="","",MAX(DA9:DA58))</f>
        <v/>
      </c>
      <c r="DB61" s="152"/>
      <c r="DC61" s="168" t="str">
        <f>IF(DC59="","",MAX(DC9:DC58))</f>
        <v/>
      </c>
      <c r="DD61" s="315"/>
      <c r="DE61" s="309"/>
      <c r="DF61" s="309"/>
      <c r="DH61" s="14"/>
      <c r="DI61" s="14"/>
      <c r="DJ61" s="14"/>
      <c r="DK61" s="14"/>
      <c r="DL61" s="14"/>
      <c r="DM61" s="14"/>
      <c r="DN61" s="14"/>
      <c r="DO61" s="14"/>
      <c r="DP61" s="14"/>
      <c r="DQ61" s="14"/>
      <c r="DR61" s="14"/>
      <c r="DS61" s="14"/>
      <c r="DT61" s="14"/>
      <c r="DU61" s="14"/>
      <c r="DV61" s="14"/>
      <c r="DW61" s="14"/>
      <c r="DX61" s="14"/>
      <c r="DY61" s="14"/>
    </row>
    <row r="62" spans="1:129" s="102" customFormat="1" ht="17.25" customHeight="1" x14ac:dyDescent="0.35">
      <c r="A62" s="783" t="s">
        <v>85</v>
      </c>
      <c r="B62" s="783"/>
      <c r="C62" s="783"/>
      <c r="D62" s="783"/>
      <c r="E62" s="783"/>
      <c r="F62" s="783"/>
      <c r="G62" s="278"/>
      <c r="H62" s="278"/>
      <c r="I62" s="278"/>
      <c r="J62" s="152" t="str">
        <f>IF(J59="","",AVERAGE(J9:J58))</f>
        <v/>
      </c>
      <c r="K62" s="152"/>
      <c r="L62" s="278"/>
      <c r="M62" s="278"/>
      <c r="N62" s="278"/>
      <c r="O62" s="151" t="str">
        <f>IF(O59="","",AVERAGE(O9:O58))</f>
        <v/>
      </c>
      <c r="P62" s="151"/>
      <c r="Q62" s="278"/>
      <c r="R62" s="278"/>
      <c r="S62" s="278"/>
      <c r="T62" s="151" t="str">
        <f>IF(T59="","",AVERAGE(T9:T58))</f>
        <v/>
      </c>
      <c r="U62" s="151"/>
      <c r="V62" s="278"/>
      <c r="W62" s="278"/>
      <c r="X62" s="278"/>
      <c r="Y62" s="152" t="str">
        <f>IF(Y59="","",AVERAGE(Y9:Y58))</f>
        <v/>
      </c>
      <c r="Z62" s="152"/>
      <c r="AA62" s="278"/>
      <c r="AB62" s="278"/>
      <c r="AC62" s="278"/>
      <c r="AD62" s="151" t="str">
        <f>IF(AD59="","",AVERAGE(AD9:AD58))</f>
        <v/>
      </c>
      <c r="AE62" s="151"/>
      <c r="AF62" s="278"/>
      <c r="AG62" s="278"/>
      <c r="AH62" s="278"/>
      <c r="AI62" s="151" t="str">
        <f>IF(AI59="","",AVERAGE(AI9:AI58))</f>
        <v/>
      </c>
      <c r="AJ62" s="151"/>
      <c r="AK62" s="278"/>
      <c r="AL62" s="278"/>
      <c r="AM62" s="278"/>
      <c r="AN62" s="151" t="str">
        <f>IF(AN59="","",AVERAGE(AN9:AN58))</f>
        <v/>
      </c>
      <c r="AO62" s="151"/>
      <c r="AP62" s="278"/>
      <c r="AQ62" s="278"/>
      <c r="AR62" s="278"/>
      <c r="AS62" s="151" t="str">
        <f>IF(AS59="","",AVERAGE(AS9:AS58))</f>
        <v/>
      </c>
      <c r="AT62" s="151"/>
      <c r="AU62" s="278"/>
      <c r="AV62" s="278"/>
      <c r="AW62" s="278"/>
      <c r="AX62" s="152" t="str">
        <f>IF(AX59="","",AVERAGE(AX9:AX58))</f>
        <v/>
      </c>
      <c r="AY62" s="152"/>
      <c r="AZ62" s="278"/>
      <c r="BA62" s="278"/>
      <c r="BB62" s="278"/>
      <c r="BC62" s="152" t="str">
        <f>IF(BC59="","",AVERAGE(BC9:BC58))</f>
        <v/>
      </c>
      <c r="BD62" s="152"/>
      <c r="BE62" s="278"/>
      <c r="BF62" s="278"/>
      <c r="BG62" s="278"/>
      <c r="BH62" s="152" t="str">
        <f>IF(BH59="","",AVERAGE(BH9:BH58))</f>
        <v/>
      </c>
      <c r="BI62" s="152"/>
      <c r="BJ62" s="278"/>
      <c r="BK62" s="278"/>
      <c r="BL62" s="278"/>
      <c r="BM62" s="152" t="str">
        <f>IF(BM59="","",AVERAGE(BM9:BM58))</f>
        <v/>
      </c>
      <c r="BN62" s="152"/>
      <c r="BO62" s="278"/>
      <c r="BP62" s="278"/>
      <c r="BQ62" s="278"/>
      <c r="BR62" s="152" t="str">
        <f>IF(BR59="","",AVERAGE(BR9:BR58))</f>
        <v/>
      </c>
      <c r="BS62" s="152"/>
      <c r="BT62" s="278"/>
      <c r="BU62" s="278"/>
      <c r="BV62" s="278"/>
      <c r="BW62" s="152" t="str">
        <f>IF(BW59="","",AVERAGE(BW9:BW58))</f>
        <v/>
      </c>
      <c r="BX62" s="152"/>
      <c r="BY62" s="278"/>
      <c r="BZ62" s="278"/>
      <c r="CA62" s="278"/>
      <c r="CB62" s="152" t="str">
        <f>IF(CB59="","",AVERAGE(CB9:CB58))</f>
        <v/>
      </c>
      <c r="CC62" s="152"/>
      <c r="CD62" s="278"/>
      <c r="CE62" s="278"/>
      <c r="CF62" s="278"/>
      <c r="CG62" s="152" t="str">
        <f>IF(CG59="","",AVERAGE(CG9:CG58))</f>
        <v/>
      </c>
      <c r="CH62" s="152"/>
      <c r="CI62" s="278"/>
      <c r="CJ62" s="278"/>
      <c r="CK62" s="278"/>
      <c r="CL62" s="152" t="str">
        <f>IF(CL59="","",AVERAGE(CL9:CL58))</f>
        <v/>
      </c>
      <c r="CM62" s="152"/>
      <c r="CN62" s="278"/>
      <c r="CO62" s="278"/>
      <c r="CP62" s="278"/>
      <c r="CQ62" s="152" t="str">
        <f>IF(CQ59="","",AVERAGE(CQ9:CQ58))</f>
        <v/>
      </c>
      <c r="CR62" s="152"/>
      <c r="CS62" s="278"/>
      <c r="CT62" s="278"/>
      <c r="CU62" s="278"/>
      <c r="CV62" s="152" t="str">
        <f>IF(CV59="","",AVERAGE(CV9:CV58))</f>
        <v/>
      </c>
      <c r="CW62" s="152"/>
      <c r="CX62" s="278"/>
      <c r="CY62" s="278"/>
      <c r="CZ62" s="278"/>
      <c r="DA62" s="152" t="str">
        <f>IF(DA59="","",AVERAGE(DA9:DA58))</f>
        <v/>
      </c>
      <c r="DB62" s="152"/>
      <c r="DC62" s="314" t="str">
        <f>IF(DC59="","",AVERAGE(DC9:DC58))</f>
        <v/>
      </c>
      <c r="DD62" s="315"/>
      <c r="DE62" s="309"/>
      <c r="DF62" s="309"/>
      <c r="DH62" s="14"/>
      <c r="DI62" s="14"/>
      <c r="DJ62" s="14"/>
      <c r="DK62" s="14"/>
      <c r="DL62" s="14"/>
      <c r="DM62" s="14"/>
      <c r="DN62" s="14"/>
      <c r="DO62" s="14"/>
      <c r="DP62" s="14"/>
      <c r="DQ62" s="14"/>
      <c r="DR62" s="14"/>
      <c r="DS62" s="14"/>
      <c r="DT62" s="14"/>
      <c r="DU62" s="14"/>
      <c r="DV62" s="14"/>
      <c r="DW62" s="14"/>
      <c r="DX62" s="14"/>
      <c r="DY62" s="14"/>
    </row>
    <row r="63" spans="1:129" s="116" customFormat="1" ht="17.25" customHeight="1" x14ac:dyDescent="0.35">
      <c r="A63" s="783" t="s">
        <v>86</v>
      </c>
      <c r="B63" s="783"/>
      <c r="C63" s="783"/>
      <c r="D63" s="783"/>
      <c r="E63" s="783"/>
      <c r="F63" s="783"/>
      <c r="G63" s="278"/>
      <c r="H63" s="278"/>
      <c r="I63" s="278"/>
      <c r="J63" s="151" t="str">
        <f>IF(J59="","",(J62*100)/J8)</f>
        <v/>
      </c>
      <c r="K63" s="151"/>
      <c r="L63" s="278"/>
      <c r="M63" s="278"/>
      <c r="N63" s="278"/>
      <c r="O63" s="151" t="str">
        <f>IF(O59="","",(O62*100)/O8)</f>
        <v/>
      </c>
      <c r="P63" s="151"/>
      <c r="Q63" s="278"/>
      <c r="R63" s="278"/>
      <c r="S63" s="278"/>
      <c r="T63" s="151" t="str">
        <f t="shared" ref="T63" si="21">IF(T59="","",(T62*100)/T8)</f>
        <v/>
      </c>
      <c r="U63" s="151"/>
      <c r="V63" s="278"/>
      <c r="W63" s="278"/>
      <c r="X63" s="278"/>
      <c r="Y63" s="151" t="str">
        <f t="shared" ref="Y63" si="22">IF(Y59="","",(Y62*100)/Y8)</f>
        <v/>
      </c>
      <c r="Z63" s="151"/>
      <c r="AA63" s="278"/>
      <c r="AB63" s="278"/>
      <c r="AC63" s="278"/>
      <c r="AD63" s="151" t="str">
        <f t="shared" ref="AD63" si="23">IF(AD59="","",(AD62*100)/AD8)</f>
        <v/>
      </c>
      <c r="AE63" s="151"/>
      <c r="AF63" s="278"/>
      <c r="AG63" s="278"/>
      <c r="AH63" s="278"/>
      <c r="AI63" s="151" t="str">
        <f t="shared" ref="AI63" si="24">IF(AI59="","",(AI62*100)/AI8)</f>
        <v/>
      </c>
      <c r="AJ63" s="151"/>
      <c r="AK63" s="278"/>
      <c r="AL63" s="278"/>
      <c r="AM63" s="278"/>
      <c r="AN63" s="310" t="str">
        <f t="shared" ref="AN63" si="25">IF(AN59="","",(AN62*100)/AN8)</f>
        <v/>
      </c>
      <c r="AO63" s="310"/>
      <c r="AP63" s="278"/>
      <c r="AQ63" s="278"/>
      <c r="AR63" s="278"/>
      <c r="AS63" s="310" t="str">
        <f t="shared" ref="AS63:BC63" si="26">IF(AS59="","",(AS62*100)/AS8)</f>
        <v/>
      </c>
      <c r="AT63" s="310"/>
      <c r="AU63" s="278"/>
      <c r="AV63" s="278"/>
      <c r="AW63" s="278"/>
      <c r="AX63" s="310" t="str">
        <f>IF(AX59="","",(AX62*100)/AX8)</f>
        <v/>
      </c>
      <c r="AY63" s="310"/>
      <c r="AZ63" s="278"/>
      <c r="BA63" s="278"/>
      <c r="BB63" s="278"/>
      <c r="BC63" s="151" t="str">
        <f t="shared" si="26"/>
        <v/>
      </c>
      <c r="BD63" s="151"/>
      <c r="BE63" s="278"/>
      <c r="BF63" s="278"/>
      <c r="BG63" s="278"/>
      <c r="BH63" s="151" t="str">
        <f t="shared" ref="BH63" si="27">IF(BH59="","",(BH62*100)/BH8)</f>
        <v/>
      </c>
      <c r="BI63" s="151"/>
      <c r="BJ63" s="278"/>
      <c r="BK63" s="278"/>
      <c r="BL63" s="278"/>
      <c r="BM63" s="151" t="str">
        <f t="shared" ref="BM63" si="28">IF(BM59="","",(BM62*100)/BM8)</f>
        <v/>
      </c>
      <c r="BN63" s="151"/>
      <c r="BO63" s="278"/>
      <c r="BP63" s="278"/>
      <c r="BQ63" s="278"/>
      <c r="BR63" s="151" t="str">
        <f t="shared" ref="BR63" si="29">IF(BR59="","",(BR62*100)/BR8)</f>
        <v/>
      </c>
      <c r="BS63" s="151"/>
      <c r="BT63" s="278"/>
      <c r="BU63" s="278"/>
      <c r="BV63" s="278"/>
      <c r="BW63" s="151" t="str">
        <f t="shared" ref="BW63" si="30">IF(BW59="","",(BW62*100)/BW8)</f>
        <v/>
      </c>
      <c r="BX63" s="151"/>
      <c r="BY63" s="278"/>
      <c r="BZ63" s="278"/>
      <c r="CA63" s="278"/>
      <c r="CB63" s="151" t="str">
        <f t="shared" ref="CB63" si="31">IF(CB59="","",(CB62*100)/CB8)</f>
        <v/>
      </c>
      <c r="CC63" s="151"/>
      <c r="CD63" s="278"/>
      <c r="CE63" s="278"/>
      <c r="CF63" s="278"/>
      <c r="CG63" s="151" t="str">
        <f t="shared" ref="CG63" si="32">IF(CG59="","",(CG62*100)/CG8)</f>
        <v/>
      </c>
      <c r="CH63" s="151"/>
      <c r="CI63" s="278"/>
      <c r="CJ63" s="278"/>
      <c r="CK63" s="278"/>
      <c r="CL63" s="151" t="str">
        <f t="shared" ref="CL63" si="33">IF(CL59="","",(CL62*100)/CL8)</f>
        <v/>
      </c>
      <c r="CM63" s="151"/>
      <c r="CN63" s="278"/>
      <c r="CO63" s="278"/>
      <c r="CP63" s="278"/>
      <c r="CQ63" s="151" t="str">
        <f t="shared" ref="CQ63" si="34">IF(CQ59="","",(CQ62*100)/CQ8)</f>
        <v/>
      </c>
      <c r="CR63" s="151"/>
      <c r="CS63" s="278"/>
      <c r="CT63" s="278"/>
      <c r="CU63" s="278"/>
      <c r="CV63" s="151" t="str">
        <f t="shared" ref="CV63" si="35">IF(CV59="","",(CV62*100)/CV8)</f>
        <v/>
      </c>
      <c r="CW63" s="151"/>
      <c r="CX63" s="278"/>
      <c r="CY63" s="278"/>
      <c r="CZ63" s="278"/>
      <c r="DA63" s="151" t="str">
        <f t="shared" ref="DA63" si="36">IF(DA59="","",(DA62*100)/DA8)</f>
        <v/>
      </c>
      <c r="DB63" s="151"/>
      <c r="DC63" s="168" t="str">
        <f>IF(DC59="","",(DC62*100)/DC8)</f>
        <v/>
      </c>
      <c r="DD63" s="312"/>
      <c r="DE63" s="312"/>
      <c r="DF63" s="312"/>
      <c r="DH63" s="14"/>
      <c r="DI63" s="14"/>
      <c r="DJ63" s="14"/>
      <c r="DK63" s="14"/>
      <c r="DL63" s="14"/>
      <c r="DM63" s="14"/>
      <c r="DN63" s="14"/>
      <c r="DO63" s="14"/>
      <c r="DP63" s="14"/>
      <c r="DQ63" s="14"/>
      <c r="DR63" s="14"/>
      <c r="DS63" s="14"/>
      <c r="DT63" s="14"/>
      <c r="DU63" s="14"/>
      <c r="DV63" s="14"/>
      <c r="DW63" s="14"/>
      <c r="DX63" s="14"/>
      <c r="DY63" s="14"/>
    </row>
    <row r="64" spans="1:129" s="116" customFormat="1" ht="17.25" customHeight="1" x14ac:dyDescent="0.35">
      <c r="A64" s="782"/>
      <c r="B64" s="782"/>
      <c r="C64" s="782"/>
      <c r="D64" s="782"/>
      <c r="E64" s="782"/>
      <c r="F64" s="782"/>
      <c r="G64" s="782"/>
      <c r="H64" s="782"/>
      <c r="I64" s="782"/>
      <c r="J64" s="782"/>
      <c r="K64" s="782"/>
      <c r="L64" s="782"/>
      <c r="M64" s="782"/>
      <c r="N64" s="782"/>
      <c r="O64" s="782"/>
      <c r="P64" s="782"/>
      <c r="Q64" s="782"/>
      <c r="R64" s="782"/>
      <c r="S64" s="782"/>
      <c r="T64" s="782"/>
      <c r="U64" s="782"/>
      <c r="V64" s="782"/>
      <c r="W64" s="782"/>
      <c r="X64" s="782"/>
      <c r="Y64" s="782"/>
      <c r="Z64" s="782"/>
      <c r="AA64" s="782"/>
      <c r="AB64" s="782"/>
      <c r="AC64" s="782"/>
      <c r="AD64" s="782"/>
      <c r="AE64" s="782"/>
      <c r="AF64" s="782"/>
      <c r="AG64" s="782"/>
      <c r="AH64" s="782"/>
      <c r="AI64" s="782"/>
      <c r="AJ64" s="782"/>
      <c r="AK64" s="782"/>
      <c r="AL64" s="782"/>
      <c r="AM64" s="782"/>
      <c r="AN64" s="782"/>
      <c r="AO64" s="782"/>
      <c r="AP64" s="782"/>
      <c r="AQ64" s="782"/>
      <c r="AR64" s="782"/>
      <c r="AS64" s="782"/>
      <c r="AT64" s="782"/>
      <c r="AU64" s="782"/>
      <c r="AV64" s="782"/>
      <c r="AW64" s="782"/>
      <c r="AX64" s="782"/>
      <c r="AY64" s="782"/>
      <c r="AZ64" s="782"/>
      <c r="BA64" s="782"/>
      <c r="BB64" s="782"/>
      <c r="BC64" s="782"/>
      <c r="BD64" s="782"/>
      <c r="BE64" s="782"/>
      <c r="BF64" s="782"/>
      <c r="BG64" s="782"/>
      <c r="BH64" s="782"/>
      <c r="BI64" s="782"/>
      <c r="BJ64" s="782"/>
      <c r="BK64" s="782"/>
      <c r="BL64" s="782"/>
      <c r="BM64" s="782"/>
      <c r="BN64" s="782"/>
      <c r="BO64" s="782"/>
      <c r="BP64" s="782"/>
      <c r="BQ64" s="782"/>
      <c r="BR64" s="782"/>
      <c r="BS64" s="782"/>
      <c r="BT64" s="782"/>
      <c r="BU64" s="782"/>
      <c r="BV64" s="782"/>
      <c r="BW64" s="782"/>
      <c r="BX64" s="782"/>
      <c r="BY64" s="782"/>
      <c r="BZ64" s="782"/>
      <c r="CA64" s="782"/>
      <c r="CB64" s="782"/>
      <c r="CC64" s="782"/>
      <c r="CD64" s="782"/>
      <c r="CE64" s="782"/>
      <c r="CF64" s="782"/>
      <c r="CG64" s="782"/>
      <c r="CH64" s="782"/>
      <c r="CI64" s="782"/>
      <c r="CJ64" s="782"/>
      <c r="CK64" s="782"/>
      <c r="CL64" s="782"/>
      <c r="CM64" s="782"/>
      <c r="CN64" s="782"/>
      <c r="CO64" s="782"/>
      <c r="CP64" s="782"/>
      <c r="CQ64" s="782"/>
      <c r="CR64" s="782"/>
      <c r="CS64" s="782"/>
      <c r="CT64" s="782"/>
      <c r="CU64" s="782"/>
      <c r="CV64" s="782"/>
      <c r="CW64" s="782"/>
      <c r="CX64" s="782"/>
      <c r="CY64" s="782"/>
      <c r="CZ64" s="782"/>
      <c r="DA64" s="782"/>
      <c r="DB64" s="782"/>
      <c r="DC64" s="782"/>
      <c r="DD64" s="782"/>
      <c r="DE64" s="782"/>
      <c r="DF64" s="144"/>
      <c r="DH64" s="14"/>
      <c r="DI64" s="14"/>
      <c r="DJ64" s="14"/>
      <c r="DK64" s="14"/>
      <c r="DL64" s="14"/>
      <c r="DM64" s="14"/>
      <c r="DN64" s="14"/>
      <c r="DO64" s="14"/>
      <c r="DP64" s="14"/>
      <c r="DQ64" s="14"/>
      <c r="DR64" s="14"/>
      <c r="DS64" s="14"/>
      <c r="DT64" s="14"/>
      <c r="DU64" s="14"/>
      <c r="DV64" s="14"/>
      <c r="DW64" s="14"/>
      <c r="DX64" s="14"/>
      <c r="DY64" s="14"/>
    </row>
    <row r="65" spans="1:129" s="116" customFormat="1" ht="17.25" customHeight="1" x14ac:dyDescent="0.35">
      <c r="A65" s="782"/>
      <c r="B65" s="782"/>
      <c r="C65" s="782"/>
      <c r="D65" s="782"/>
      <c r="E65" s="782"/>
      <c r="F65" s="782"/>
      <c r="G65" s="782"/>
      <c r="H65" s="782"/>
      <c r="I65" s="782"/>
      <c r="J65" s="782"/>
      <c r="K65" s="782"/>
      <c r="L65" s="782"/>
      <c r="M65" s="782"/>
      <c r="N65" s="782"/>
      <c r="O65" s="782"/>
      <c r="P65" s="782"/>
      <c r="Q65" s="782"/>
      <c r="R65" s="782"/>
      <c r="S65" s="782"/>
      <c r="T65" s="782"/>
      <c r="U65" s="782"/>
      <c r="V65" s="782"/>
      <c r="W65" s="782"/>
      <c r="X65" s="782"/>
      <c r="Y65" s="782"/>
      <c r="Z65" s="782"/>
      <c r="AA65" s="782"/>
      <c r="AB65" s="782"/>
      <c r="AC65" s="782"/>
      <c r="AD65" s="782"/>
      <c r="AE65" s="782"/>
      <c r="AF65" s="782"/>
      <c r="AG65" s="782"/>
      <c r="AH65" s="782"/>
      <c r="AI65" s="782"/>
      <c r="AJ65" s="782"/>
      <c r="AK65" s="782"/>
      <c r="AL65" s="782"/>
      <c r="AM65" s="782"/>
      <c r="AN65" s="782"/>
      <c r="AO65" s="782"/>
      <c r="AP65" s="782"/>
      <c r="AQ65" s="782"/>
      <c r="AR65" s="782"/>
      <c r="AS65" s="782"/>
      <c r="AT65" s="782"/>
      <c r="AU65" s="782"/>
      <c r="AV65" s="782"/>
      <c r="AW65" s="782"/>
      <c r="AX65" s="782"/>
      <c r="AY65" s="782"/>
      <c r="AZ65" s="782"/>
      <c r="BA65" s="782"/>
      <c r="BB65" s="782"/>
      <c r="BC65" s="782"/>
      <c r="BD65" s="782"/>
      <c r="BE65" s="782"/>
      <c r="BF65" s="782"/>
      <c r="BG65" s="782"/>
      <c r="BH65" s="782"/>
      <c r="BI65" s="782"/>
      <c r="BJ65" s="782"/>
      <c r="BK65" s="782"/>
      <c r="BL65" s="782"/>
      <c r="BM65" s="782"/>
      <c r="BN65" s="782"/>
      <c r="BO65" s="782"/>
      <c r="BP65" s="782"/>
      <c r="BQ65" s="782"/>
      <c r="BR65" s="782"/>
      <c r="BS65" s="782"/>
      <c r="BT65" s="782"/>
      <c r="BU65" s="782"/>
      <c r="BV65" s="782"/>
      <c r="BW65" s="782"/>
      <c r="BX65" s="782"/>
      <c r="BY65" s="782"/>
      <c r="BZ65" s="782"/>
      <c r="CA65" s="782"/>
      <c r="CB65" s="782"/>
      <c r="CC65" s="782"/>
      <c r="CD65" s="782"/>
      <c r="CE65" s="782"/>
      <c r="CF65" s="782"/>
      <c r="CG65" s="782"/>
      <c r="CH65" s="782"/>
      <c r="CI65" s="782"/>
      <c r="CJ65" s="782"/>
      <c r="CK65" s="782"/>
      <c r="CL65" s="782"/>
      <c r="CM65" s="782"/>
      <c r="CN65" s="782"/>
      <c r="CO65" s="782"/>
      <c r="CP65" s="782"/>
      <c r="CQ65" s="782"/>
      <c r="CR65" s="782"/>
      <c r="CS65" s="782"/>
      <c r="CT65" s="782"/>
      <c r="CU65" s="782"/>
      <c r="CV65" s="782"/>
      <c r="CW65" s="782"/>
      <c r="CX65" s="782"/>
      <c r="CY65" s="782"/>
      <c r="CZ65" s="782"/>
      <c r="DA65" s="782"/>
      <c r="DB65" s="782"/>
      <c r="DC65" s="782"/>
      <c r="DD65" s="782"/>
      <c r="DE65" s="782"/>
      <c r="DF65" s="144"/>
      <c r="DH65" s="14"/>
      <c r="DI65" s="14"/>
      <c r="DJ65" s="14"/>
      <c r="DK65" s="14"/>
      <c r="DL65" s="14"/>
      <c r="DM65" s="14"/>
      <c r="DN65" s="14"/>
      <c r="DO65" s="14"/>
      <c r="DP65" s="14"/>
      <c r="DQ65" s="14"/>
      <c r="DR65" s="14"/>
      <c r="DS65" s="14"/>
      <c r="DT65" s="14"/>
      <c r="DU65" s="14"/>
      <c r="DV65" s="14"/>
      <c r="DW65" s="14"/>
      <c r="DX65" s="14"/>
      <c r="DY65" s="14"/>
    </row>
    <row r="66" spans="1:129" s="116" customFormat="1" ht="17.25" customHeight="1" x14ac:dyDescent="0.35">
      <c r="A66" s="782"/>
      <c r="B66" s="782"/>
      <c r="C66" s="782"/>
      <c r="D66" s="782"/>
      <c r="E66" s="782"/>
      <c r="F66" s="782"/>
      <c r="G66" s="782"/>
      <c r="H66" s="782"/>
      <c r="I66" s="782"/>
      <c r="J66" s="782"/>
      <c r="K66" s="782"/>
      <c r="L66" s="782"/>
      <c r="M66" s="782"/>
      <c r="N66" s="782"/>
      <c r="O66" s="782"/>
      <c r="P66" s="782"/>
      <c r="Q66" s="782"/>
      <c r="R66" s="782"/>
      <c r="S66" s="782"/>
      <c r="T66" s="782"/>
      <c r="U66" s="782"/>
      <c r="V66" s="782"/>
      <c r="W66" s="782"/>
      <c r="X66" s="782"/>
      <c r="Y66" s="782"/>
      <c r="Z66" s="782"/>
      <c r="AA66" s="782"/>
      <c r="AB66" s="782"/>
      <c r="AC66" s="782"/>
      <c r="AD66" s="782"/>
      <c r="AE66" s="782"/>
      <c r="AF66" s="782"/>
      <c r="AG66" s="782"/>
      <c r="AH66" s="782"/>
      <c r="AI66" s="782"/>
      <c r="AJ66" s="782"/>
      <c r="AK66" s="782"/>
      <c r="AL66" s="782"/>
      <c r="AM66" s="782"/>
      <c r="AN66" s="782"/>
      <c r="AO66" s="782"/>
      <c r="AP66" s="782"/>
      <c r="AQ66" s="782"/>
      <c r="AR66" s="782"/>
      <c r="AS66" s="782"/>
      <c r="AT66" s="782"/>
      <c r="AU66" s="782"/>
      <c r="AV66" s="782"/>
      <c r="AW66" s="782"/>
      <c r="AX66" s="782"/>
      <c r="AY66" s="782"/>
      <c r="AZ66" s="782"/>
      <c r="BA66" s="782"/>
      <c r="BB66" s="782"/>
      <c r="BC66" s="782"/>
      <c r="BD66" s="782"/>
      <c r="BE66" s="782"/>
      <c r="BF66" s="782"/>
      <c r="BG66" s="782"/>
      <c r="BH66" s="782"/>
      <c r="BI66" s="782"/>
      <c r="BJ66" s="782"/>
      <c r="BK66" s="782"/>
      <c r="BL66" s="782"/>
      <c r="BM66" s="782"/>
      <c r="BN66" s="782"/>
      <c r="BO66" s="782"/>
      <c r="BP66" s="782"/>
      <c r="BQ66" s="782"/>
      <c r="BR66" s="782"/>
      <c r="BS66" s="782"/>
      <c r="BT66" s="782"/>
      <c r="BU66" s="782"/>
      <c r="BV66" s="782"/>
      <c r="BW66" s="782"/>
      <c r="BX66" s="782"/>
      <c r="BY66" s="782"/>
      <c r="BZ66" s="782"/>
      <c r="CA66" s="782"/>
      <c r="CB66" s="782"/>
      <c r="CC66" s="782"/>
      <c r="CD66" s="782"/>
      <c r="CE66" s="782"/>
      <c r="CF66" s="782"/>
      <c r="CG66" s="782"/>
      <c r="CH66" s="782"/>
      <c r="CI66" s="782"/>
      <c r="CJ66" s="782"/>
      <c r="CK66" s="782"/>
      <c r="CL66" s="782"/>
      <c r="CM66" s="782"/>
      <c r="CN66" s="782"/>
      <c r="CO66" s="782"/>
      <c r="CP66" s="782"/>
      <c r="CQ66" s="782"/>
      <c r="CR66" s="782"/>
      <c r="CS66" s="782"/>
      <c r="CT66" s="782"/>
      <c r="CU66" s="782"/>
      <c r="CV66" s="782"/>
      <c r="CW66" s="782"/>
      <c r="CX66" s="782"/>
      <c r="CY66" s="782"/>
      <c r="CZ66" s="782"/>
      <c r="DA66" s="782"/>
      <c r="DB66" s="782"/>
      <c r="DC66" s="782"/>
      <c r="DD66" s="782"/>
      <c r="DE66" s="782"/>
      <c r="DF66" s="144"/>
      <c r="DH66" s="14"/>
      <c r="DI66" s="14"/>
      <c r="DJ66" s="14"/>
      <c r="DK66" s="14"/>
      <c r="DL66" s="14"/>
      <c r="DM66" s="14"/>
      <c r="DN66" s="14"/>
      <c r="DO66" s="14"/>
      <c r="DP66" s="14"/>
      <c r="DQ66" s="14"/>
      <c r="DR66" s="14"/>
      <c r="DS66" s="14"/>
      <c r="DT66" s="14"/>
      <c r="DU66" s="14"/>
      <c r="DV66" s="14"/>
      <c r="DW66" s="14"/>
      <c r="DX66" s="14"/>
      <c r="DY66" s="14"/>
    </row>
    <row r="67" spans="1:129" s="117" customFormat="1" ht="17.25" customHeight="1" x14ac:dyDescent="0.35">
      <c r="A67" s="782"/>
      <c r="B67" s="782"/>
      <c r="C67" s="782"/>
      <c r="D67" s="782"/>
      <c r="E67" s="782"/>
      <c r="F67" s="782"/>
      <c r="G67" s="782"/>
      <c r="H67" s="782"/>
      <c r="I67" s="782"/>
      <c r="J67" s="782"/>
      <c r="K67" s="782"/>
      <c r="L67" s="782"/>
      <c r="M67" s="782"/>
      <c r="N67" s="782"/>
      <c r="O67" s="782"/>
      <c r="P67" s="782"/>
      <c r="Q67" s="782"/>
      <c r="R67" s="782"/>
      <c r="S67" s="782"/>
      <c r="T67" s="782"/>
      <c r="U67" s="782"/>
      <c r="V67" s="782"/>
      <c r="W67" s="782"/>
      <c r="X67" s="782"/>
      <c r="Y67" s="782"/>
      <c r="Z67" s="782"/>
      <c r="AA67" s="782"/>
      <c r="AB67" s="782"/>
      <c r="AC67" s="782"/>
      <c r="AD67" s="782"/>
      <c r="AE67" s="782"/>
      <c r="AF67" s="782"/>
      <c r="AG67" s="782"/>
      <c r="AH67" s="782"/>
      <c r="AI67" s="782"/>
      <c r="AJ67" s="782"/>
      <c r="AK67" s="782"/>
      <c r="AL67" s="782"/>
      <c r="AM67" s="782"/>
      <c r="AN67" s="782"/>
      <c r="AO67" s="782"/>
      <c r="AP67" s="782"/>
      <c r="AQ67" s="782"/>
      <c r="AR67" s="782"/>
      <c r="AS67" s="782"/>
      <c r="AT67" s="782"/>
      <c r="AU67" s="782"/>
      <c r="AV67" s="782"/>
      <c r="AW67" s="782"/>
      <c r="AX67" s="782"/>
      <c r="AY67" s="782"/>
      <c r="AZ67" s="782"/>
      <c r="BA67" s="782"/>
      <c r="BB67" s="782"/>
      <c r="BC67" s="782"/>
      <c r="BD67" s="782"/>
      <c r="BE67" s="782"/>
      <c r="BF67" s="782"/>
      <c r="BG67" s="782"/>
      <c r="BH67" s="782"/>
      <c r="BI67" s="782"/>
      <c r="BJ67" s="782"/>
      <c r="BK67" s="782"/>
      <c r="BL67" s="782"/>
      <c r="BM67" s="782"/>
      <c r="BN67" s="782"/>
      <c r="BO67" s="782"/>
      <c r="BP67" s="782"/>
      <c r="BQ67" s="782"/>
      <c r="BR67" s="782"/>
      <c r="BS67" s="782"/>
      <c r="BT67" s="782"/>
      <c r="BU67" s="782"/>
      <c r="BV67" s="782"/>
      <c r="BW67" s="782"/>
      <c r="BX67" s="782"/>
      <c r="BY67" s="782"/>
      <c r="BZ67" s="782"/>
      <c r="CA67" s="782"/>
      <c r="CB67" s="782"/>
      <c r="CC67" s="782"/>
      <c r="CD67" s="782"/>
      <c r="CE67" s="782"/>
      <c r="CF67" s="782"/>
      <c r="CG67" s="782"/>
      <c r="CH67" s="782"/>
      <c r="CI67" s="782"/>
      <c r="CJ67" s="782"/>
      <c r="CK67" s="782"/>
      <c r="CL67" s="782"/>
      <c r="CM67" s="782"/>
      <c r="CN67" s="782"/>
      <c r="CO67" s="782"/>
      <c r="CP67" s="782"/>
      <c r="CQ67" s="782"/>
      <c r="CR67" s="782"/>
      <c r="CS67" s="782"/>
      <c r="CT67" s="782"/>
      <c r="CU67" s="782"/>
      <c r="CV67" s="782"/>
      <c r="CW67" s="782"/>
      <c r="CX67" s="782"/>
      <c r="CY67" s="782"/>
      <c r="CZ67" s="782"/>
      <c r="DA67" s="782"/>
      <c r="DB67" s="782"/>
      <c r="DC67" s="782"/>
      <c r="DD67" s="782"/>
      <c r="DE67" s="782"/>
      <c r="DF67" s="144"/>
      <c r="DH67" s="14"/>
      <c r="DI67" s="14"/>
      <c r="DJ67" s="14"/>
      <c r="DK67" s="14"/>
      <c r="DL67" s="14"/>
      <c r="DM67" s="14"/>
      <c r="DN67" s="14"/>
      <c r="DO67" s="14"/>
      <c r="DP67" s="14"/>
      <c r="DQ67" s="14"/>
      <c r="DR67" s="14"/>
      <c r="DS67" s="14"/>
      <c r="DT67" s="14"/>
      <c r="DU67" s="14"/>
      <c r="DV67" s="14"/>
      <c r="DW67" s="14"/>
      <c r="DX67" s="14"/>
      <c r="DY67" s="14"/>
    </row>
    <row r="68" spans="1:129" s="117" customFormat="1" ht="16.5" customHeight="1" x14ac:dyDescent="0.35">
      <c r="A68" s="144"/>
      <c r="B68" s="144"/>
      <c r="C68" s="144"/>
      <c r="D68" s="118"/>
      <c r="E68" s="118"/>
      <c r="F68" s="118"/>
      <c r="G68" s="144"/>
      <c r="H68" s="118"/>
      <c r="I68" s="144"/>
      <c r="J68" s="144"/>
      <c r="K68" s="144"/>
      <c r="L68" s="144"/>
      <c r="M68" s="118"/>
      <c r="N68" s="144"/>
      <c r="O68" s="144"/>
      <c r="P68" s="144"/>
      <c r="Q68" s="144"/>
      <c r="R68" s="118"/>
      <c r="S68" s="144"/>
      <c r="V68" s="144"/>
      <c r="W68" s="118"/>
      <c r="X68" s="144"/>
      <c r="AA68" s="144"/>
      <c r="AB68" s="118"/>
      <c r="AC68" s="144"/>
      <c r="AF68" s="144"/>
      <c r="AG68" s="118"/>
      <c r="AH68" s="144"/>
      <c r="AK68" s="144"/>
      <c r="AL68" s="118"/>
      <c r="AM68" s="144"/>
      <c r="AP68" s="144"/>
      <c r="AQ68" s="118"/>
      <c r="AR68" s="144"/>
      <c r="AU68" s="144"/>
      <c r="AV68" s="118"/>
      <c r="AW68" s="144"/>
      <c r="AZ68" s="144"/>
      <c r="BA68" s="118"/>
      <c r="BB68" s="144"/>
      <c r="BC68" s="144"/>
      <c r="BD68" s="144"/>
      <c r="BE68" s="144"/>
      <c r="BF68" s="118"/>
      <c r="BG68" s="144"/>
      <c r="BH68" s="144"/>
      <c r="BI68" s="144"/>
      <c r="BJ68" s="144"/>
      <c r="BK68" s="118"/>
      <c r="BL68" s="144"/>
      <c r="BM68" s="144"/>
      <c r="BN68" s="144"/>
      <c r="BO68" s="144"/>
      <c r="BP68" s="118"/>
      <c r="BQ68" s="144"/>
      <c r="BR68" s="144"/>
      <c r="BS68" s="144"/>
      <c r="BT68" s="144"/>
      <c r="BU68" s="118"/>
      <c r="BV68" s="144"/>
      <c r="BW68" s="144"/>
      <c r="BX68" s="144"/>
      <c r="BY68" s="144"/>
      <c r="BZ68" s="118"/>
      <c r="CA68" s="144"/>
      <c r="CB68" s="144"/>
      <c r="CC68" s="144"/>
      <c r="CD68" s="144"/>
      <c r="CE68" s="118"/>
      <c r="CF68" s="144"/>
      <c r="CG68" s="144"/>
      <c r="CH68" s="144"/>
      <c r="CI68" s="144"/>
      <c r="CJ68" s="118"/>
      <c r="CK68" s="144"/>
      <c r="CL68" s="144"/>
      <c r="CM68" s="144"/>
      <c r="CN68" s="144"/>
      <c r="CO68" s="118"/>
      <c r="CP68" s="144"/>
      <c r="CQ68" s="144"/>
      <c r="CR68" s="144"/>
      <c r="CS68" s="144"/>
      <c r="CT68" s="118"/>
      <c r="CU68" s="144"/>
      <c r="CV68" s="144"/>
      <c r="CW68" s="144"/>
      <c r="CX68" s="144"/>
      <c r="CY68" s="118"/>
      <c r="CZ68" s="144"/>
      <c r="DA68" s="144"/>
      <c r="DB68" s="144"/>
      <c r="DC68" s="144"/>
      <c r="DD68" s="95"/>
      <c r="DE68" s="95"/>
      <c r="DF68" s="95"/>
      <c r="DH68" s="14"/>
      <c r="DI68" s="14"/>
      <c r="DJ68" s="14"/>
      <c r="DK68" s="14"/>
      <c r="DL68" s="14"/>
      <c r="DM68" s="14"/>
      <c r="DN68" s="14"/>
      <c r="DO68" s="14"/>
      <c r="DP68" s="14"/>
      <c r="DQ68" s="14"/>
      <c r="DR68" s="14"/>
      <c r="DS68" s="14"/>
      <c r="DT68" s="14"/>
      <c r="DU68" s="14"/>
      <c r="DV68" s="14"/>
      <c r="DW68" s="14"/>
      <c r="DX68" s="14"/>
      <c r="DY68" s="14"/>
    </row>
    <row r="69" spans="1:129" s="117" customFormat="1" ht="16.5" customHeight="1" x14ac:dyDescent="0.35">
      <c r="A69" s="144"/>
      <c r="B69" s="144"/>
      <c r="C69" s="144"/>
      <c r="D69" s="118"/>
      <c r="E69" s="118"/>
      <c r="F69" s="118"/>
      <c r="G69" s="144"/>
      <c r="H69" s="118"/>
      <c r="I69" s="144"/>
      <c r="J69" s="144"/>
      <c r="K69" s="144"/>
      <c r="L69" s="144"/>
      <c r="M69" s="118"/>
      <c r="N69" s="144"/>
      <c r="O69" s="144"/>
      <c r="P69" s="144"/>
      <c r="Q69" s="144"/>
      <c r="R69" s="118"/>
      <c r="S69" s="144"/>
      <c r="V69" s="144"/>
      <c r="W69" s="118"/>
      <c r="X69" s="144"/>
      <c r="AA69" s="144"/>
      <c r="AB69" s="118"/>
      <c r="AC69" s="144"/>
      <c r="AF69" s="144"/>
      <c r="AG69" s="118"/>
      <c r="AH69" s="144"/>
      <c r="AK69" s="144"/>
      <c r="AL69" s="118"/>
      <c r="AM69" s="144"/>
      <c r="AP69" s="144"/>
      <c r="AQ69" s="118"/>
      <c r="AR69" s="144"/>
      <c r="AU69" s="144"/>
      <c r="AV69" s="118"/>
      <c r="AW69" s="144"/>
      <c r="AZ69" s="144"/>
      <c r="BA69" s="118"/>
      <c r="BB69" s="144"/>
      <c r="BC69" s="144"/>
      <c r="BD69" s="144"/>
      <c r="BE69" s="144"/>
      <c r="BF69" s="118"/>
      <c r="BG69" s="144"/>
      <c r="BH69" s="144"/>
      <c r="BI69" s="144"/>
      <c r="BJ69" s="144"/>
      <c r="BK69" s="118"/>
      <c r="BL69" s="144"/>
      <c r="BM69" s="144"/>
      <c r="BN69" s="144"/>
      <c r="BO69" s="144"/>
      <c r="BP69" s="118"/>
      <c r="BQ69" s="144"/>
      <c r="BR69" s="144"/>
      <c r="BS69" s="144"/>
      <c r="BT69" s="144"/>
      <c r="BU69" s="118"/>
      <c r="BV69" s="144"/>
      <c r="BW69" s="144"/>
      <c r="BX69" s="144"/>
      <c r="BY69" s="144"/>
      <c r="BZ69" s="118"/>
      <c r="CA69" s="144"/>
      <c r="CB69" s="144"/>
      <c r="CC69" s="144"/>
      <c r="CD69" s="144"/>
      <c r="CE69" s="118"/>
      <c r="CF69" s="144"/>
      <c r="CG69" s="144"/>
      <c r="CH69" s="144"/>
      <c r="CI69" s="144"/>
      <c r="CJ69" s="118"/>
      <c r="CK69" s="144"/>
      <c r="CL69" s="144"/>
      <c r="CM69" s="144"/>
      <c r="CN69" s="144"/>
      <c r="CO69" s="118"/>
      <c r="CP69" s="144"/>
      <c r="CQ69" s="144"/>
      <c r="CR69" s="144"/>
      <c r="CS69" s="144"/>
      <c r="CT69" s="118"/>
      <c r="CU69" s="144"/>
      <c r="CV69" s="144"/>
      <c r="CW69" s="144"/>
      <c r="CX69" s="144"/>
      <c r="CY69" s="118"/>
      <c r="CZ69" s="144"/>
      <c r="DA69" s="144"/>
      <c r="DB69" s="144"/>
      <c r="DC69" s="144"/>
      <c r="DD69" s="95"/>
      <c r="DE69" s="95"/>
      <c r="DF69" s="95"/>
      <c r="DH69" s="14"/>
      <c r="DI69" s="14"/>
      <c r="DJ69" s="14"/>
      <c r="DK69" s="14"/>
      <c r="DL69" s="14"/>
      <c r="DM69" s="14"/>
      <c r="DN69" s="14"/>
      <c r="DO69" s="14"/>
      <c r="DP69" s="14"/>
      <c r="DQ69" s="14"/>
      <c r="DR69" s="14"/>
      <c r="DS69" s="14"/>
      <c r="DT69" s="14"/>
      <c r="DU69" s="14"/>
      <c r="DV69" s="14"/>
      <c r="DW69" s="14"/>
      <c r="DX69" s="14"/>
      <c r="DY69" s="14"/>
    </row>
    <row r="70" spans="1:129" s="117" customFormat="1" ht="16.5" customHeight="1" x14ac:dyDescent="0.35">
      <c r="A70" s="144"/>
      <c r="B70" s="144"/>
      <c r="C70" s="144"/>
      <c r="D70" s="118"/>
      <c r="E70" s="118"/>
      <c r="F70" s="118"/>
      <c r="G70" s="144"/>
      <c r="H70" s="118"/>
      <c r="I70" s="144"/>
      <c r="J70" s="144"/>
      <c r="K70" s="144"/>
      <c r="L70" s="144"/>
      <c r="M70" s="118"/>
      <c r="N70" s="144"/>
      <c r="O70" s="144"/>
      <c r="P70" s="144"/>
      <c r="Q70" s="144"/>
      <c r="R70" s="118"/>
      <c r="S70" s="144"/>
      <c r="V70" s="144"/>
      <c r="W70" s="118"/>
      <c r="X70" s="144"/>
      <c r="AA70" s="144"/>
      <c r="AB70" s="118"/>
      <c r="AC70" s="144"/>
      <c r="AF70" s="144"/>
      <c r="AG70" s="118"/>
      <c r="AH70" s="144"/>
      <c r="AK70" s="144"/>
      <c r="AL70" s="118"/>
      <c r="AM70" s="144"/>
      <c r="AP70" s="144"/>
      <c r="AQ70" s="118"/>
      <c r="AR70" s="144"/>
      <c r="AU70" s="144"/>
      <c r="AV70" s="118"/>
      <c r="AW70" s="144"/>
      <c r="AZ70" s="144"/>
      <c r="BA70" s="118"/>
      <c r="BB70" s="144"/>
      <c r="BC70" s="144"/>
      <c r="BD70" s="144"/>
      <c r="BE70" s="144"/>
      <c r="BF70" s="118"/>
      <c r="BG70" s="144"/>
      <c r="BH70" s="144"/>
      <c r="BI70" s="144"/>
      <c r="BJ70" s="144"/>
      <c r="BK70" s="118"/>
      <c r="BL70" s="144"/>
      <c r="BM70" s="144"/>
      <c r="BN70" s="144"/>
      <c r="BO70" s="144"/>
      <c r="BP70" s="118"/>
      <c r="BQ70" s="144"/>
      <c r="BR70" s="144"/>
      <c r="BS70" s="144"/>
      <c r="BT70" s="144"/>
      <c r="BU70" s="118"/>
      <c r="BV70" s="144"/>
      <c r="BW70" s="144"/>
      <c r="BX70" s="144"/>
      <c r="BY70" s="144"/>
      <c r="BZ70" s="118"/>
      <c r="CA70" s="144"/>
      <c r="CB70" s="144"/>
      <c r="CC70" s="144"/>
      <c r="CD70" s="144"/>
      <c r="CE70" s="118"/>
      <c r="CF70" s="144"/>
      <c r="CG70" s="144"/>
      <c r="CH70" s="144"/>
      <c r="CI70" s="144"/>
      <c r="CJ70" s="118"/>
      <c r="CK70" s="144"/>
      <c r="CL70" s="144"/>
      <c r="CM70" s="144"/>
      <c r="CN70" s="144"/>
      <c r="CO70" s="118"/>
      <c r="CP70" s="144"/>
      <c r="CQ70" s="144"/>
      <c r="CR70" s="144"/>
      <c r="CS70" s="144"/>
      <c r="CT70" s="118"/>
      <c r="CU70" s="144"/>
      <c r="CV70" s="144"/>
      <c r="CW70" s="144"/>
      <c r="CX70" s="144"/>
      <c r="CY70" s="118"/>
      <c r="CZ70" s="144"/>
      <c r="DA70" s="144"/>
      <c r="DB70" s="144"/>
      <c r="DC70" s="144"/>
      <c r="DD70" s="95"/>
      <c r="DE70" s="95"/>
      <c r="DF70" s="95"/>
      <c r="DH70" s="14"/>
      <c r="DI70" s="14"/>
      <c r="DJ70" s="14"/>
      <c r="DK70" s="14"/>
      <c r="DL70" s="14"/>
      <c r="DM70" s="14"/>
      <c r="DN70" s="14"/>
      <c r="DO70" s="14"/>
      <c r="DP70" s="14"/>
      <c r="DQ70" s="14"/>
      <c r="DR70" s="14"/>
      <c r="DS70" s="14"/>
      <c r="DT70" s="14"/>
      <c r="DU70" s="14"/>
      <c r="DV70" s="14"/>
      <c r="DW70" s="14"/>
      <c r="DX70" s="14"/>
      <c r="DY70" s="14"/>
    </row>
    <row r="71" spans="1:129" ht="16.5" customHeight="1" x14ac:dyDescent="0.35">
      <c r="A71" s="144"/>
      <c r="B71" s="144"/>
      <c r="C71" s="144"/>
      <c r="D71" s="118"/>
      <c r="E71" s="118"/>
      <c r="F71" s="118"/>
      <c r="G71" s="144"/>
      <c r="H71" s="118"/>
      <c r="I71" s="144"/>
      <c r="J71" s="119"/>
      <c r="K71" s="119"/>
      <c r="L71" s="144"/>
      <c r="M71" s="118"/>
      <c r="N71" s="144"/>
      <c r="O71" s="119"/>
      <c r="P71" s="119"/>
      <c r="Q71" s="144"/>
      <c r="R71" s="118"/>
      <c r="S71" s="144"/>
      <c r="V71" s="144"/>
      <c r="W71" s="118"/>
      <c r="X71" s="144"/>
      <c r="AA71" s="144"/>
      <c r="AB71" s="118"/>
      <c r="AC71" s="144"/>
      <c r="AF71" s="144"/>
      <c r="AG71" s="118"/>
      <c r="AH71" s="144"/>
      <c r="AK71" s="144"/>
      <c r="AL71" s="118"/>
      <c r="AM71" s="144"/>
      <c r="AP71" s="144"/>
      <c r="AQ71" s="118"/>
      <c r="AR71" s="144"/>
      <c r="AU71" s="144"/>
      <c r="AV71" s="118"/>
      <c r="AW71" s="144"/>
      <c r="AZ71" s="144"/>
      <c r="BA71" s="118"/>
      <c r="BB71" s="144"/>
      <c r="BC71" s="119"/>
      <c r="BD71" s="119"/>
      <c r="BE71" s="144"/>
      <c r="BF71" s="118"/>
      <c r="BG71" s="144"/>
      <c r="BH71" s="119"/>
      <c r="BI71" s="119"/>
      <c r="BJ71" s="144"/>
      <c r="BK71" s="118"/>
      <c r="BL71" s="144"/>
      <c r="BM71" s="119"/>
      <c r="BN71" s="119"/>
      <c r="BO71" s="144"/>
      <c r="BP71" s="118"/>
      <c r="BQ71" s="144"/>
      <c r="BR71" s="119"/>
      <c r="BS71" s="119"/>
      <c r="BT71" s="144"/>
      <c r="BU71" s="118"/>
      <c r="BV71" s="144"/>
      <c r="BW71" s="119"/>
      <c r="BX71" s="119"/>
      <c r="BY71" s="144"/>
      <c r="BZ71" s="118"/>
      <c r="CA71" s="144"/>
      <c r="CB71" s="119"/>
      <c r="CC71" s="119"/>
      <c r="CD71" s="144"/>
      <c r="CE71" s="118"/>
      <c r="CF71" s="144"/>
      <c r="CG71" s="119"/>
      <c r="CH71" s="119"/>
      <c r="CI71" s="144"/>
      <c r="CJ71" s="118"/>
      <c r="CK71" s="144"/>
      <c r="CL71" s="119"/>
      <c r="CM71" s="119"/>
      <c r="CN71" s="144"/>
      <c r="CO71" s="118"/>
      <c r="CP71" s="144"/>
      <c r="CQ71" s="119"/>
      <c r="CR71" s="119"/>
      <c r="CS71" s="144"/>
      <c r="CT71" s="118"/>
      <c r="CU71" s="144"/>
      <c r="CV71" s="119"/>
      <c r="CW71" s="119"/>
      <c r="CX71" s="144"/>
      <c r="CY71" s="118"/>
      <c r="CZ71" s="144"/>
      <c r="DA71" s="119"/>
      <c r="DB71" s="119"/>
      <c r="DC71" s="119"/>
      <c r="DH71" s="14"/>
      <c r="DI71" s="14"/>
      <c r="DJ71" s="14"/>
      <c r="DK71" s="14"/>
      <c r="DL71" s="14"/>
      <c r="DM71" s="14"/>
      <c r="DN71" s="14"/>
      <c r="DO71" s="14"/>
      <c r="DP71" s="14"/>
      <c r="DQ71" s="14"/>
      <c r="DR71" s="14"/>
      <c r="DS71" s="14"/>
      <c r="DT71" s="14"/>
      <c r="DU71" s="14"/>
      <c r="DV71" s="14"/>
      <c r="DW71" s="14"/>
      <c r="DX71" s="14"/>
      <c r="DY71" s="14"/>
    </row>
    <row r="72" spans="1:129" ht="16.5" customHeight="1" x14ac:dyDescent="0.35">
      <c r="A72" s="144"/>
      <c r="B72" s="144"/>
      <c r="C72" s="144"/>
      <c r="D72" s="118"/>
      <c r="E72" s="118"/>
      <c r="F72" s="118"/>
      <c r="G72" s="144"/>
      <c r="H72" s="118"/>
      <c r="I72" s="144"/>
      <c r="J72" s="119"/>
      <c r="K72" s="119"/>
      <c r="L72" s="144"/>
      <c r="M72" s="118"/>
      <c r="N72" s="144"/>
      <c r="O72" s="119"/>
      <c r="P72" s="119"/>
      <c r="Q72" s="144"/>
      <c r="R72" s="118"/>
      <c r="S72" s="144"/>
      <c r="V72" s="144"/>
      <c r="W72" s="118"/>
      <c r="X72" s="144"/>
      <c r="AA72" s="144"/>
      <c r="AB72" s="118"/>
      <c r="AC72" s="144"/>
      <c r="AF72" s="144"/>
      <c r="AG72" s="118"/>
      <c r="AH72" s="144"/>
      <c r="AK72" s="144"/>
      <c r="AL72" s="118"/>
      <c r="AM72" s="144"/>
      <c r="AP72" s="144"/>
      <c r="AQ72" s="118"/>
      <c r="AR72" s="144"/>
      <c r="AU72" s="144"/>
      <c r="AV72" s="118"/>
      <c r="AW72" s="144"/>
      <c r="AZ72" s="144"/>
      <c r="BA72" s="118"/>
      <c r="BB72" s="144"/>
      <c r="BC72" s="119"/>
      <c r="BD72" s="119"/>
      <c r="BE72" s="144"/>
      <c r="BF72" s="118"/>
      <c r="BG72" s="144"/>
      <c r="BH72" s="119"/>
      <c r="BI72" s="119"/>
      <c r="BJ72" s="144"/>
      <c r="BK72" s="118"/>
      <c r="BL72" s="144"/>
      <c r="BM72" s="119"/>
      <c r="BN72" s="119"/>
      <c r="BO72" s="144"/>
      <c r="BP72" s="118"/>
      <c r="BQ72" s="144"/>
      <c r="BR72" s="119"/>
      <c r="BS72" s="119"/>
      <c r="BT72" s="144"/>
      <c r="BU72" s="118"/>
      <c r="BV72" s="144"/>
      <c r="BW72" s="119"/>
      <c r="BX72" s="119"/>
      <c r="BY72" s="144"/>
      <c r="BZ72" s="118"/>
      <c r="CA72" s="144"/>
      <c r="CB72" s="119"/>
      <c r="CC72" s="119"/>
      <c r="CD72" s="144"/>
      <c r="CE72" s="118"/>
      <c r="CF72" s="144"/>
      <c r="CG72" s="119"/>
      <c r="CH72" s="119"/>
      <c r="CI72" s="144"/>
      <c r="CJ72" s="118"/>
      <c r="CK72" s="144"/>
      <c r="CL72" s="119"/>
      <c r="CM72" s="119"/>
      <c r="CN72" s="144"/>
      <c r="CO72" s="118"/>
      <c r="CP72" s="144"/>
      <c r="CQ72" s="119"/>
      <c r="CR72" s="119"/>
      <c r="CS72" s="144"/>
      <c r="CT72" s="118"/>
      <c r="CU72" s="144"/>
      <c r="CV72" s="119"/>
      <c r="CW72" s="119"/>
      <c r="CX72" s="144"/>
      <c r="CY72" s="118"/>
      <c r="CZ72" s="144"/>
      <c r="DA72" s="119"/>
      <c r="DB72" s="119"/>
      <c r="DC72" s="119"/>
      <c r="DH72" s="14"/>
      <c r="DI72" s="14"/>
      <c r="DJ72" s="14"/>
      <c r="DK72" s="14"/>
      <c r="DL72" s="14"/>
      <c r="DM72" s="14"/>
      <c r="DN72" s="14"/>
      <c r="DO72" s="14"/>
      <c r="DP72" s="14"/>
      <c r="DQ72" s="14"/>
      <c r="DR72" s="14"/>
      <c r="DS72" s="14"/>
      <c r="DT72" s="14"/>
      <c r="DU72" s="14"/>
      <c r="DV72" s="14"/>
      <c r="DW72" s="14"/>
      <c r="DX72" s="14"/>
      <c r="DY72" s="14"/>
    </row>
    <row r="73" spans="1:129" ht="12.75" customHeight="1" x14ac:dyDescent="0.35">
      <c r="A73" s="144"/>
      <c r="B73" s="144"/>
      <c r="C73" s="144"/>
      <c r="D73" s="118"/>
      <c r="E73" s="118"/>
      <c r="F73" s="118"/>
      <c r="G73" s="144"/>
      <c r="H73" s="118"/>
      <c r="I73" s="144"/>
      <c r="J73" s="144"/>
      <c r="K73" s="144"/>
      <c r="L73" s="144"/>
      <c r="M73" s="118"/>
      <c r="N73" s="144"/>
      <c r="O73" s="144"/>
      <c r="P73" s="144"/>
      <c r="Q73" s="144"/>
      <c r="R73" s="118"/>
      <c r="S73" s="144"/>
      <c r="V73" s="144"/>
      <c r="W73" s="118"/>
      <c r="X73" s="144"/>
      <c r="AA73" s="144"/>
      <c r="AB73" s="118"/>
      <c r="AC73" s="144"/>
      <c r="AF73" s="144"/>
      <c r="AG73" s="118"/>
      <c r="AH73" s="144"/>
      <c r="AK73" s="144"/>
      <c r="AL73" s="118"/>
      <c r="AM73" s="144"/>
      <c r="AP73" s="144"/>
      <c r="AQ73" s="118"/>
      <c r="AR73" s="144"/>
      <c r="AU73" s="144"/>
      <c r="AV73" s="118"/>
      <c r="AW73" s="144"/>
      <c r="AZ73" s="144"/>
      <c r="BA73" s="118"/>
      <c r="BB73" s="144"/>
      <c r="BC73" s="144"/>
      <c r="BD73" s="144"/>
      <c r="BE73" s="144"/>
      <c r="BF73" s="118"/>
      <c r="BG73" s="144"/>
      <c r="BH73" s="144"/>
      <c r="BI73" s="144"/>
      <c r="BJ73" s="144"/>
      <c r="BK73" s="118"/>
      <c r="BL73" s="144"/>
      <c r="BM73" s="144"/>
      <c r="BN73" s="144"/>
      <c r="BO73" s="144"/>
      <c r="BP73" s="118"/>
      <c r="BQ73" s="144"/>
      <c r="BR73" s="144"/>
      <c r="BS73" s="144"/>
      <c r="BT73" s="144"/>
      <c r="BU73" s="118"/>
      <c r="BV73" s="144"/>
      <c r="BW73" s="144"/>
      <c r="BX73" s="144"/>
      <c r="BY73" s="144"/>
      <c r="BZ73" s="118"/>
      <c r="CA73" s="144"/>
      <c r="CB73" s="144"/>
      <c r="CC73" s="144"/>
      <c r="CD73" s="144"/>
      <c r="CE73" s="118"/>
      <c r="CF73" s="144"/>
      <c r="CG73" s="144"/>
      <c r="CH73" s="144"/>
      <c r="CI73" s="144"/>
      <c r="CJ73" s="118"/>
      <c r="CK73" s="144"/>
      <c r="CL73" s="144"/>
      <c r="CM73" s="144"/>
      <c r="CN73" s="144"/>
      <c r="CO73" s="118"/>
      <c r="CP73" s="144"/>
      <c r="CQ73" s="144"/>
      <c r="CR73" s="144"/>
      <c r="CS73" s="144"/>
      <c r="CT73" s="118"/>
      <c r="CU73" s="144"/>
      <c r="CV73" s="144"/>
      <c r="CW73" s="144"/>
      <c r="CX73" s="144"/>
      <c r="CY73" s="118"/>
      <c r="CZ73" s="144"/>
      <c r="DA73" s="144"/>
      <c r="DB73" s="144"/>
      <c r="DC73" s="144"/>
      <c r="DH73" s="14"/>
      <c r="DI73" s="14"/>
      <c r="DJ73" s="14"/>
      <c r="DK73" s="14"/>
      <c r="DL73" s="14"/>
      <c r="DM73" s="14"/>
      <c r="DN73" s="14"/>
      <c r="DO73" s="14"/>
      <c r="DP73" s="14"/>
      <c r="DQ73" s="14"/>
      <c r="DR73" s="14"/>
      <c r="DS73" s="14"/>
      <c r="DT73" s="14"/>
      <c r="DU73" s="14"/>
      <c r="DV73" s="14"/>
      <c r="DW73" s="14"/>
      <c r="DX73" s="14"/>
      <c r="DY73" s="14"/>
    </row>
    <row r="74" spans="1:129" x14ac:dyDescent="0.35">
      <c r="DH74" s="14"/>
      <c r="DI74" s="14"/>
      <c r="DJ74" s="14"/>
      <c r="DK74" s="14"/>
      <c r="DL74" s="14"/>
      <c r="DM74" s="14"/>
      <c r="DN74" s="14"/>
      <c r="DO74" s="14"/>
      <c r="DP74" s="14"/>
      <c r="DQ74" s="14"/>
      <c r="DR74" s="14"/>
      <c r="DS74" s="14"/>
      <c r="DT74" s="14"/>
      <c r="DU74" s="14"/>
      <c r="DV74" s="14"/>
      <c r="DW74" s="14"/>
      <c r="DX74" s="14"/>
      <c r="DY74" s="14"/>
    </row>
    <row r="75" spans="1:129" x14ac:dyDescent="0.35">
      <c r="DH75" s="14"/>
      <c r="DI75" s="14"/>
      <c r="DJ75" s="14"/>
      <c r="DK75" s="14"/>
      <c r="DL75" s="14"/>
      <c r="DM75" s="14"/>
      <c r="DN75" s="14"/>
      <c r="DO75" s="14"/>
      <c r="DP75" s="14"/>
      <c r="DQ75" s="14"/>
      <c r="DR75" s="14"/>
      <c r="DS75" s="14"/>
      <c r="DT75" s="14"/>
      <c r="DU75" s="14"/>
      <c r="DV75" s="14"/>
      <c r="DW75" s="14"/>
      <c r="DX75" s="14"/>
      <c r="DY75" s="14"/>
    </row>
    <row r="76" spans="1:129" x14ac:dyDescent="0.35">
      <c r="DH76" s="14"/>
      <c r="DI76" s="14"/>
      <c r="DJ76" s="14"/>
      <c r="DK76" s="14"/>
      <c r="DL76" s="14"/>
      <c r="DM76" s="14"/>
      <c r="DN76" s="14"/>
      <c r="DO76" s="14"/>
      <c r="DP76" s="14"/>
      <c r="DQ76" s="14"/>
      <c r="DR76" s="14"/>
      <c r="DS76" s="14"/>
      <c r="DT76" s="14"/>
      <c r="DU76" s="14"/>
      <c r="DV76" s="14"/>
      <c r="DW76" s="14"/>
      <c r="DX76" s="14"/>
      <c r="DY76" s="14"/>
    </row>
    <row r="77" spans="1:129" x14ac:dyDescent="0.35">
      <c r="DH77" s="14"/>
      <c r="DI77" s="14"/>
      <c r="DJ77" s="14"/>
      <c r="DK77" s="14"/>
      <c r="DL77" s="14"/>
      <c r="DM77" s="14"/>
      <c r="DN77" s="14"/>
      <c r="DO77" s="14"/>
      <c r="DP77" s="14"/>
      <c r="DQ77" s="14"/>
      <c r="DR77" s="14"/>
      <c r="DS77" s="14"/>
      <c r="DT77" s="14"/>
      <c r="DU77" s="14"/>
      <c r="DV77" s="14"/>
      <c r="DW77" s="14"/>
      <c r="DX77" s="14"/>
      <c r="DY77" s="14"/>
    </row>
    <row r="78" spans="1:129" x14ac:dyDescent="0.35">
      <c r="DH78" s="14"/>
      <c r="DI78" s="14"/>
      <c r="DJ78" s="14"/>
      <c r="DK78" s="14"/>
      <c r="DL78" s="14"/>
      <c r="DM78" s="14"/>
      <c r="DN78" s="14"/>
      <c r="DO78" s="14"/>
      <c r="DP78" s="14"/>
      <c r="DQ78" s="14"/>
      <c r="DR78" s="14"/>
      <c r="DS78" s="14"/>
      <c r="DT78" s="14"/>
      <c r="DU78" s="14"/>
      <c r="DV78" s="14"/>
      <c r="DW78" s="14"/>
      <c r="DX78" s="14"/>
      <c r="DY78" s="14"/>
    </row>
    <row r="79" spans="1:129" x14ac:dyDescent="0.35">
      <c r="DH79" s="14"/>
      <c r="DI79" s="14"/>
      <c r="DJ79" s="14"/>
      <c r="DK79" s="14"/>
      <c r="DL79" s="14"/>
      <c r="DM79" s="14"/>
      <c r="DN79" s="14"/>
      <c r="DO79" s="14"/>
      <c r="DP79" s="14"/>
      <c r="DQ79" s="14"/>
      <c r="DR79" s="14"/>
      <c r="DS79" s="14"/>
      <c r="DT79" s="14"/>
      <c r="DU79" s="14"/>
      <c r="DV79" s="14"/>
      <c r="DW79" s="14"/>
      <c r="DX79" s="14"/>
      <c r="DY79" s="14"/>
    </row>
    <row r="80" spans="1:129" x14ac:dyDescent="0.35">
      <c r="DH80" s="14"/>
      <c r="DI80" s="14"/>
      <c r="DJ80" s="14"/>
      <c r="DK80" s="14"/>
      <c r="DL80" s="14"/>
      <c r="DM80" s="14"/>
      <c r="DN80" s="14"/>
      <c r="DO80" s="14"/>
      <c r="DP80" s="14"/>
      <c r="DQ80" s="14"/>
      <c r="DR80" s="14"/>
      <c r="DS80" s="14"/>
      <c r="DT80" s="14"/>
      <c r="DU80" s="14"/>
      <c r="DV80" s="14"/>
      <c r="DW80" s="14"/>
      <c r="DX80" s="14"/>
      <c r="DY80" s="14"/>
    </row>
    <row r="81" spans="112:129" x14ac:dyDescent="0.35">
      <c r="DH81" s="14"/>
      <c r="DI81" s="14"/>
      <c r="DJ81" s="14"/>
      <c r="DK81" s="14"/>
      <c r="DL81" s="14"/>
      <c r="DM81" s="14"/>
      <c r="DN81" s="14"/>
      <c r="DO81" s="14"/>
      <c r="DP81" s="14"/>
      <c r="DQ81" s="14"/>
      <c r="DR81" s="14"/>
      <c r="DS81" s="14"/>
      <c r="DT81" s="14"/>
      <c r="DU81" s="14"/>
      <c r="DV81" s="14"/>
      <c r="DW81" s="14"/>
      <c r="DX81" s="14"/>
      <c r="DY81" s="14"/>
    </row>
    <row r="82" spans="112:129" x14ac:dyDescent="0.35">
      <c r="DH82" s="14"/>
      <c r="DI82" s="14"/>
      <c r="DJ82" s="14"/>
      <c r="DK82" s="14"/>
      <c r="DL82" s="14"/>
      <c r="DM82" s="14"/>
      <c r="DN82" s="14"/>
      <c r="DO82" s="14"/>
      <c r="DP82" s="14"/>
      <c r="DQ82" s="14"/>
      <c r="DR82" s="14"/>
      <c r="DS82" s="14"/>
      <c r="DT82" s="14"/>
      <c r="DU82" s="14"/>
      <c r="DV82" s="14"/>
      <c r="DW82" s="14"/>
      <c r="DX82" s="14"/>
      <c r="DY82" s="14"/>
    </row>
    <row r="83" spans="112:129" x14ac:dyDescent="0.35">
      <c r="DH83" s="14"/>
      <c r="DI83" s="14"/>
      <c r="DJ83" s="14"/>
      <c r="DK83" s="14"/>
      <c r="DL83" s="14"/>
      <c r="DM83" s="14"/>
      <c r="DN83" s="14"/>
      <c r="DO83" s="14"/>
      <c r="DP83" s="14"/>
      <c r="DQ83" s="14"/>
      <c r="DR83" s="14"/>
      <c r="DS83" s="14"/>
      <c r="DT83" s="14"/>
      <c r="DU83" s="14"/>
      <c r="DV83" s="14"/>
      <c r="DW83" s="14"/>
      <c r="DX83" s="14"/>
      <c r="DY83" s="14"/>
    </row>
    <row r="84" spans="112:129" x14ac:dyDescent="0.35">
      <c r="DH84" s="14"/>
      <c r="DI84" s="14"/>
      <c r="DJ84" s="14"/>
      <c r="DK84" s="14"/>
      <c r="DL84" s="14"/>
      <c r="DM84" s="14"/>
      <c r="DN84" s="14"/>
      <c r="DO84" s="14"/>
      <c r="DP84" s="14"/>
      <c r="DQ84" s="14"/>
      <c r="DR84" s="14"/>
      <c r="DS84" s="14"/>
      <c r="DT84" s="14"/>
      <c r="DU84" s="14"/>
      <c r="DV84" s="14"/>
      <c r="DW84" s="14"/>
      <c r="DX84" s="14"/>
      <c r="DY84" s="14"/>
    </row>
    <row r="85" spans="112:129" x14ac:dyDescent="0.35">
      <c r="DH85" s="14"/>
      <c r="DI85" s="14"/>
      <c r="DJ85" s="14"/>
      <c r="DK85" s="14"/>
      <c r="DL85" s="14"/>
      <c r="DM85" s="14"/>
      <c r="DN85" s="14"/>
      <c r="DO85" s="14"/>
      <c r="DP85" s="14"/>
      <c r="DQ85" s="14"/>
      <c r="DR85" s="14"/>
      <c r="DS85" s="14"/>
      <c r="DT85" s="14"/>
      <c r="DU85" s="14"/>
      <c r="DV85" s="14"/>
      <c r="DW85" s="14"/>
      <c r="DX85" s="14"/>
      <c r="DY85" s="14"/>
    </row>
    <row r="86" spans="112:129" x14ac:dyDescent="0.35">
      <c r="DH86" s="14"/>
      <c r="DI86" s="14"/>
      <c r="DJ86" s="14"/>
      <c r="DK86" s="14"/>
      <c r="DL86" s="14"/>
      <c r="DM86" s="14"/>
      <c r="DN86" s="14"/>
      <c r="DO86" s="14"/>
      <c r="DP86" s="14"/>
      <c r="DQ86" s="14"/>
      <c r="DR86" s="14"/>
      <c r="DS86" s="14"/>
      <c r="DT86" s="14"/>
      <c r="DU86" s="14"/>
      <c r="DV86" s="14"/>
      <c r="DW86" s="14"/>
      <c r="DX86" s="14"/>
      <c r="DY86" s="14"/>
    </row>
    <row r="87" spans="112:129" x14ac:dyDescent="0.35">
      <c r="DH87" s="14"/>
      <c r="DI87" s="14"/>
      <c r="DJ87" s="14"/>
      <c r="DK87" s="14"/>
      <c r="DL87" s="14"/>
      <c r="DM87" s="14"/>
      <c r="DN87" s="14"/>
      <c r="DO87" s="14"/>
      <c r="DP87" s="14"/>
      <c r="DQ87" s="14"/>
      <c r="DR87" s="14"/>
      <c r="DS87" s="14"/>
      <c r="DT87" s="14"/>
      <c r="DU87" s="14"/>
      <c r="DV87" s="14"/>
      <c r="DW87" s="14"/>
      <c r="DX87" s="14"/>
      <c r="DY87" s="14"/>
    </row>
    <row r="88" spans="112:129" x14ac:dyDescent="0.35">
      <c r="DH88" s="14"/>
      <c r="DI88" s="14"/>
      <c r="DJ88" s="14"/>
      <c r="DK88" s="14"/>
      <c r="DL88" s="14"/>
      <c r="DM88" s="14"/>
      <c r="DN88" s="14"/>
      <c r="DO88" s="14"/>
      <c r="DP88" s="14"/>
      <c r="DQ88" s="14"/>
      <c r="DR88" s="14"/>
      <c r="DS88" s="14"/>
      <c r="DT88" s="14"/>
      <c r="DU88" s="14"/>
      <c r="DV88" s="14"/>
      <c r="DW88" s="14"/>
      <c r="DX88" s="14"/>
      <c r="DY88" s="14"/>
    </row>
    <row r="89" spans="112:129" x14ac:dyDescent="0.35">
      <c r="DH89" s="14"/>
      <c r="DI89" s="14"/>
      <c r="DJ89" s="14"/>
      <c r="DK89" s="14"/>
      <c r="DL89" s="14"/>
      <c r="DM89" s="14"/>
      <c r="DN89" s="14"/>
      <c r="DO89" s="14"/>
      <c r="DP89" s="14"/>
      <c r="DQ89" s="14"/>
      <c r="DR89" s="14"/>
      <c r="DS89" s="14"/>
      <c r="DT89" s="14"/>
      <c r="DU89" s="14"/>
      <c r="DV89" s="14"/>
      <c r="DW89" s="14"/>
      <c r="DX89" s="14"/>
      <c r="DY89" s="14"/>
    </row>
    <row r="90" spans="112:129" x14ac:dyDescent="0.35">
      <c r="DH90" s="14"/>
      <c r="DI90" s="14"/>
      <c r="DJ90" s="14"/>
      <c r="DK90" s="14"/>
      <c r="DL90" s="14"/>
      <c r="DM90" s="14"/>
      <c r="DN90" s="14"/>
      <c r="DO90" s="14"/>
      <c r="DP90" s="14"/>
      <c r="DQ90" s="14"/>
      <c r="DR90" s="14"/>
      <c r="DS90" s="14"/>
      <c r="DT90" s="14"/>
      <c r="DU90" s="14"/>
      <c r="DV90" s="14"/>
      <c r="DW90" s="14"/>
      <c r="DX90" s="14"/>
      <c r="DY90" s="14"/>
    </row>
    <row r="91" spans="112:129" x14ac:dyDescent="0.35">
      <c r="DH91" s="14"/>
      <c r="DI91" s="14"/>
      <c r="DJ91" s="14"/>
      <c r="DK91" s="14"/>
      <c r="DL91" s="14"/>
      <c r="DM91" s="14"/>
      <c r="DN91" s="14"/>
      <c r="DO91" s="14"/>
      <c r="DP91" s="14"/>
      <c r="DQ91" s="14"/>
      <c r="DR91" s="14"/>
      <c r="DS91" s="14"/>
      <c r="DT91" s="14"/>
      <c r="DU91" s="14"/>
      <c r="DV91" s="14"/>
      <c r="DW91" s="14"/>
      <c r="DX91" s="14"/>
      <c r="DY91" s="14"/>
    </row>
    <row r="92" spans="112:129" x14ac:dyDescent="0.35">
      <c r="DH92" s="14"/>
      <c r="DI92" s="14"/>
      <c r="DJ92" s="14"/>
      <c r="DK92" s="14"/>
      <c r="DL92" s="14"/>
      <c r="DM92" s="14"/>
      <c r="DN92" s="14"/>
      <c r="DO92" s="14"/>
      <c r="DP92" s="14"/>
      <c r="DQ92" s="14"/>
      <c r="DR92" s="14"/>
      <c r="DS92" s="14"/>
      <c r="DT92" s="14"/>
      <c r="DU92" s="14"/>
      <c r="DV92" s="14"/>
      <c r="DW92" s="14"/>
      <c r="DX92" s="14"/>
      <c r="DY92" s="14"/>
    </row>
    <row r="93" spans="112:129" x14ac:dyDescent="0.35">
      <c r="DH93" s="14"/>
      <c r="DI93" s="14"/>
      <c r="DJ93" s="14"/>
      <c r="DK93" s="14"/>
      <c r="DL93" s="14"/>
      <c r="DM93" s="14"/>
      <c r="DN93" s="14"/>
      <c r="DO93" s="14"/>
      <c r="DP93" s="14"/>
      <c r="DQ93" s="14"/>
      <c r="DR93" s="14"/>
      <c r="DS93" s="14"/>
      <c r="DT93" s="14"/>
      <c r="DU93" s="14"/>
      <c r="DV93" s="14"/>
      <c r="DW93" s="14"/>
      <c r="DX93" s="14"/>
      <c r="DY93" s="14"/>
    </row>
    <row r="94" spans="112:129" x14ac:dyDescent="0.35">
      <c r="DH94" s="14"/>
      <c r="DI94" s="14"/>
      <c r="DJ94" s="14"/>
      <c r="DK94" s="14"/>
      <c r="DL94" s="14"/>
      <c r="DM94" s="14"/>
      <c r="DN94" s="14"/>
      <c r="DO94" s="14"/>
      <c r="DP94" s="14"/>
      <c r="DQ94" s="14"/>
      <c r="DR94" s="14"/>
      <c r="DS94" s="14"/>
      <c r="DT94" s="14"/>
      <c r="DU94" s="14"/>
      <c r="DV94" s="14"/>
      <c r="DW94" s="14"/>
      <c r="DX94" s="14"/>
      <c r="DY94" s="14"/>
    </row>
    <row r="95" spans="112:129" x14ac:dyDescent="0.35">
      <c r="DH95" s="14"/>
      <c r="DI95" s="14"/>
      <c r="DJ95" s="14"/>
      <c r="DK95" s="14"/>
      <c r="DL95" s="14"/>
      <c r="DM95" s="14"/>
      <c r="DN95" s="14"/>
      <c r="DO95" s="14"/>
      <c r="DP95" s="14"/>
      <c r="DQ95" s="14"/>
      <c r="DR95" s="14"/>
      <c r="DS95" s="14"/>
      <c r="DT95" s="14"/>
      <c r="DU95" s="14"/>
      <c r="DV95" s="14"/>
      <c r="DW95" s="14"/>
      <c r="DX95" s="14"/>
      <c r="DY95" s="14"/>
    </row>
    <row r="96" spans="112:129" x14ac:dyDescent="0.35">
      <c r="DH96" s="14"/>
      <c r="DI96" s="14"/>
      <c r="DJ96" s="14"/>
      <c r="DK96" s="14"/>
      <c r="DL96" s="14"/>
      <c r="DM96" s="14"/>
      <c r="DN96" s="14"/>
      <c r="DO96" s="14"/>
      <c r="DP96" s="14"/>
      <c r="DQ96" s="14"/>
      <c r="DR96" s="14"/>
      <c r="DS96" s="14"/>
      <c r="DT96" s="14"/>
      <c r="DU96" s="14"/>
      <c r="DV96" s="14"/>
      <c r="DW96" s="14"/>
      <c r="DX96" s="14"/>
      <c r="DY96" s="14"/>
    </row>
    <row r="97" spans="112:129" x14ac:dyDescent="0.35">
      <c r="DH97" s="14"/>
      <c r="DI97" s="14"/>
      <c r="DJ97" s="14"/>
      <c r="DK97" s="14"/>
      <c r="DL97" s="14"/>
      <c r="DM97" s="14"/>
      <c r="DN97" s="14"/>
      <c r="DO97" s="14"/>
      <c r="DP97" s="14"/>
      <c r="DQ97" s="14"/>
      <c r="DR97" s="14"/>
      <c r="DS97" s="14"/>
      <c r="DT97" s="14"/>
      <c r="DU97" s="14"/>
      <c r="DV97" s="14"/>
      <c r="DW97" s="14"/>
      <c r="DX97" s="14"/>
      <c r="DY97" s="14"/>
    </row>
    <row r="98" spans="112:129" x14ac:dyDescent="0.35">
      <c r="DH98" s="14"/>
      <c r="DI98" s="14"/>
      <c r="DJ98" s="14"/>
      <c r="DK98" s="14"/>
      <c r="DL98" s="14"/>
      <c r="DM98" s="14"/>
      <c r="DN98" s="14"/>
      <c r="DO98" s="14"/>
      <c r="DP98" s="14"/>
      <c r="DQ98" s="14"/>
      <c r="DR98" s="14"/>
      <c r="DS98" s="14"/>
      <c r="DT98" s="14"/>
      <c r="DU98" s="14"/>
      <c r="DV98" s="14"/>
      <c r="DW98" s="14"/>
      <c r="DX98" s="14"/>
      <c r="DY98" s="14"/>
    </row>
    <row r="99" spans="112:129" x14ac:dyDescent="0.35">
      <c r="DH99" s="14"/>
      <c r="DI99" s="14"/>
      <c r="DJ99" s="14"/>
      <c r="DK99" s="14"/>
      <c r="DL99" s="14"/>
      <c r="DM99" s="14"/>
      <c r="DN99" s="14"/>
      <c r="DO99" s="14"/>
      <c r="DP99" s="14"/>
      <c r="DQ99" s="14"/>
      <c r="DR99" s="14"/>
      <c r="DS99" s="14"/>
      <c r="DT99" s="14"/>
      <c r="DU99" s="14"/>
      <c r="DV99" s="14"/>
      <c r="DW99" s="14"/>
      <c r="DX99" s="14"/>
      <c r="DY99" s="14"/>
    </row>
    <row r="100" spans="112:129" x14ac:dyDescent="0.35">
      <c r="DH100" s="14"/>
      <c r="DI100" s="14"/>
      <c r="DJ100" s="14"/>
      <c r="DK100" s="14"/>
      <c r="DL100" s="14"/>
      <c r="DM100" s="14"/>
      <c r="DN100" s="14"/>
      <c r="DO100" s="14"/>
      <c r="DP100" s="14"/>
      <c r="DQ100" s="14"/>
      <c r="DR100" s="14"/>
      <c r="DS100" s="14"/>
      <c r="DT100" s="14"/>
      <c r="DU100" s="14"/>
      <c r="DV100" s="14"/>
      <c r="DW100" s="14"/>
      <c r="DX100" s="14"/>
      <c r="DY100" s="14"/>
    </row>
    <row r="101" spans="112:129" x14ac:dyDescent="0.35">
      <c r="DH101" s="14"/>
      <c r="DI101" s="14"/>
      <c r="DJ101" s="14"/>
      <c r="DK101" s="14"/>
      <c r="DL101" s="14"/>
      <c r="DM101" s="14"/>
      <c r="DN101" s="14"/>
      <c r="DO101" s="14"/>
      <c r="DP101" s="14"/>
      <c r="DQ101" s="14"/>
      <c r="DR101" s="14"/>
      <c r="DS101" s="14"/>
      <c r="DT101" s="14"/>
      <c r="DU101" s="14"/>
      <c r="DV101" s="14"/>
      <c r="DW101" s="14"/>
      <c r="DX101" s="14"/>
      <c r="DY101" s="14"/>
    </row>
    <row r="102" spans="112:129" x14ac:dyDescent="0.35">
      <c r="DH102" s="14"/>
      <c r="DI102" s="14"/>
      <c r="DJ102" s="14"/>
      <c r="DK102" s="14"/>
      <c r="DL102" s="14"/>
      <c r="DM102" s="14"/>
      <c r="DN102" s="14"/>
      <c r="DO102" s="14"/>
      <c r="DP102" s="14"/>
      <c r="DQ102" s="14"/>
      <c r="DR102" s="14"/>
      <c r="DS102" s="14"/>
      <c r="DT102" s="14"/>
      <c r="DU102" s="14"/>
      <c r="DV102" s="14"/>
      <c r="DW102" s="14"/>
      <c r="DX102" s="14"/>
      <c r="DY102" s="14"/>
    </row>
    <row r="103" spans="112:129" x14ac:dyDescent="0.35">
      <c r="DH103" s="14"/>
      <c r="DI103" s="14"/>
      <c r="DJ103" s="14"/>
      <c r="DK103" s="14"/>
      <c r="DL103" s="14"/>
      <c r="DM103" s="14"/>
      <c r="DN103" s="14"/>
      <c r="DO103" s="14"/>
      <c r="DP103" s="14"/>
      <c r="DQ103" s="14"/>
      <c r="DR103" s="14"/>
      <c r="DS103" s="14"/>
      <c r="DT103" s="14"/>
      <c r="DU103" s="14"/>
      <c r="DV103" s="14"/>
      <c r="DW103" s="14"/>
      <c r="DX103" s="14"/>
      <c r="DY103" s="14"/>
    </row>
    <row r="104" spans="112:129" x14ac:dyDescent="0.35">
      <c r="DH104" s="14"/>
      <c r="DI104" s="14"/>
      <c r="DJ104" s="14"/>
      <c r="DK104" s="14"/>
      <c r="DL104" s="14"/>
      <c r="DM104" s="14"/>
      <c r="DN104" s="14"/>
      <c r="DO104" s="14"/>
      <c r="DP104" s="14"/>
      <c r="DQ104" s="14"/>
      <c r="DR104" s="14"/>
      <c r="DS104" s="14"/>
      <c r="DT104" s="14"/>
      <c r="DU104" s="14"/>
      <c r="DV104" s="14"/>
      <c r="DW104" s="14"/>
      <c r="DX104" s="14"/>
      <c r="DY104" s="14"/>
    </row>
    <row r="105" spans="112:129" x14ac:dyDescent="0.35">
      <c r="DH105" s="14"/>
      <c r="DI105" s="14"/>
      <c r="DJ105" s="14"/>
      <c r="DK105" s="14"/>
      <c r="DL105" s="14"/>
      <c r="DM105" s="14"/>
      <c r="DN105" s="14"/>
      <c r="DO105" s="14"/>
      <c r="DP105" s="14"/>
      <c r="DQ105" s="14"/>
      <c r="DR105" s="14"/>
      <c r="DS105" s="14"/>
      <c r="DT105" s="14"/>
      <c r="DU105" s="14"/>
      <c r="DV105" s="14"/>
      <c r="DW105" s="14"/>
      <c r="DX105" s="14"/>
      <c r="DY105" s="14"/>
    </row>
    <row r="106" spans="112:129" x14ac:dyDescent="0.35">
      <c r="DH106" s="14"/>
      <c r="DI106" s="14"/>
      <c r="DJ106" s="14"/>
      <c r="DK106" s="14"/>
      <c r="DL106" s="14"/>
      <c r="DM106" s="14"/>
      <c r="DN106" s="14"/>
      <c r="DO106" s="14"/>
      <c r="DP106" s="14"/>
      <c r="DQ106" s="14"/>
      <c r="DR106" s="14"/>
      <c r="DS106" s="14"/>
      <c r="DT106" s="14"/>
      <c r="DU106" s="14"/>
      <c r="DV106" s="14"/>
      <c r="DW106" s="14"/>
      <c r="DX106" s="14"/>
      <c r="DY106" s="14"/>
    </row>
    <row r="107" spans="112:129" x14ac:dyDescent="0.35">
      <c r="DH107" s="14"/>
      <c r="DI107" s="14"/>
      <c r="DJ107" s="14"/>
      <c r="DK107" s="14"/>
      <c r="DL107" s="14"/>
      <c r="DM107" s="14"/>
      <c r="DN107" s="14"/>
      <c r="DO107" s="14"/>
      <c r="DP107" s="14"/>
      <c r="DQ107" s="14"/>
      <c r="DR107" s="14"/>
      <c r="DS107" s="14"/>
      <c r="DT107" s="14"/>
      <c r="DU107" s="14"/>
      <c r="DV107" s="14"/>
      <c r="DW107" s="14"/>
      <c r="DX107" s="14"/>
      <c r="DY107" s="14"/>
    </row>
    <row r="108" spans="112:129" x14ac:dyDescent="0.35">
      <c r="DH108" s="14"/>
      <c r="DI108" s="14"/>
      <c r="DJ108" s="14"/>
      <c r="DK108" s="14"/>
      <c r="DL108" s="14"/>
      <c r="DM108" s="14"/>
      <c r="DN108" s="14"/>
      <c r="DO108" s="14"/>
      <c r="DP108" s="14"/>
      <c r="DQ108" s="14"/>
      <c r="DR108" s="14"/>
      <c r="DS108" s="14"/>
      <c r="DT108" s="14"/>
      <c r="DU108" s="14"/>
      <c r="DV108" s="14"/>
      <c r="DW108" s="14"/>
      <c r="DX108" s="14"/>
      <c r="DY108" s="14"/>
    </row>
    <row r="109" spans="112:129" x14ac:dyDescent="0.35">
      <c r="DH109" s="14"/>
      <c r="DI109" s="14"/>
      <c r="DJ109" s="14"/>
      <c r="DK109" s="14"/>
      <c r="DL109" s="14"/>
      <c r="DM109" s="14"/>
      <c r="DN109" s="14"/>
      <c r="DO109" s="14"/>
      <c r="DP109" s="14"/>
      <c r="DQ109" s="14"/>
      <c r="DR109" s="14"/>
      <c r="DS109" s="14"/>
      <c r="DT109" s="14"/>
      <c r="DU109" s="14"/>
      <c r="DV109" s="14"/>
      <c r="DW109" s="14"/>
      <c r="DX109" s="14"/>
      <c r="DY109" s="14"/>
    </row>
    <row r="110" spans="112:129" x14ac:dyDescent="0.35">
      <c r="DH110" s="14"/>
      <c r="DI110" s="14"/>
      <c r="DJ110" s="14"/>
      <c r="DK110" s="14"/>
      <c r="DL110" s="14"/>
      <c r="DM110" s="14"/>
      <c r="DN110" s="14"/>
      <c r="DO110" s="14"/>
      <c r="DP110" s="14"/>
      <c r="DQ110" s="14"/>
      <c r="DR110" s="14"/>
      <c r="DS110" s="14"/>
      <c r="DT110" s="14"/>
      <c r="DU110" s="14"/>
      <c r="DV110" s="14"/>
      <c r="DW110" s="14"/>
      <c r="DX110" s="14"/>
      <c r="DY110" s="14"/>
    </row>
    <row r="111" spans="112:129" x14ac:dyDescent="0.35">
      <c r="DH111" s="14"/>
      <c r="DI111" s="14"/>
      <c r="DJ111" s="14"/>
      <c r="DK111" s="14"/>
      <c r="DL111" s="14"/>
      <c r="DM111" s="14"/>
      <c r="DN111" s="14"/>
      <c r="DO111" s="14"/>
      <c r="DP111" s="14"/>
      <c r="DQ111" s="14"/>
      <c r="DR111" s="14"/>
      <c r="DS111" s="14"/>
      <c r="DT111" s="14"/>
      <c r="DU111" s="14"/>
      <c r="DV111" s="14"/>
      <c r="DW111" s="14"/>
      <c r="DX111" s="14"/>
      <c r="DY111" s="14"/>
    </row>
    <row r="112" spans="112:129" x14ac:dyDescent="0.35">
      <c r="DH112" s="14"/>
      <c r="DI112" s="14"/>
      <c r="DJ112" s="14"/>
      <c r="DK112" s="14"/>
      <c r="DL112" s="14"/>
      <c r="DM112" s="14"/>
      <c r="DN112" s="14"/>
      <c r="DO112" s="14"/>
      <c r="DP112" s="14"/>
      <c r="DQ112" s="14"/>
      <c r="DR112" s="14"/>
      <c r="DS112" s="14"/>
      <c r="DT112" s="14"/>
      <c r="DU112" s="14"/>
      <c r="DV112" s="14"/>
      <c r="DW112" s="14"/>
      <c r="DX112" s="14"/>
      <c r="DY112" s="14"/>
    </row>
    <row r="113" spans="112:129" x14ac:dyDescent="0.35">
      <c r="DH113" s="14"/>
      <c r="DI113" s="14"/>
      <c r="DJ113" s="14"/>
      <c r="DK113" s="14"/>
      <c r="DL113" s="14"/>
      <c r="DM113" s="14"/>
      <c r="DN113" s="14"/>
      <c r="DO113" s="14"/>
      <c r="DP113" s="14"/>
      <c r="DQ113" s="14"/>
      <c r="DR113" s="14"/>
      <c r="DS113" s="14"/>
      <c r="DT113" s="14"/>
      <c r="DU113" s="14"/>
      <c r="DV113" s="14"/>
      <c r="DW113" s="14"/>
      <c r="DX113" s="14"/>
      <c r="DY113" s="14"/>
    </row>
    <row r="114" spans="112:129" x14ac:dyDescent="0.35">
      <c r="DH114" s="14"/>
      <c r="DI114" s="14"/>
      <c r="DJ114" s="14"/>
      <c r="DK114" s="14"/>
      <c r="DL114" s="14"/>
      <c r="DM114" s="14"/>
      <c r="DN114" s="14"/>
      <c r="DO114" s="14"/>
      <c r="DP114" s="14"/>
      <c r="DQ114" s="14"/>
      <c r="DR114" s="14"/>
      <c r="DS114" s="14"/>
      <c r="DT114" s="14"/>
      <c r="DU114" s="14"/>
      <c r="DV114" s="14"/>
      <c r="DW114" s="14"/>
      <c r="DX114" s="14"/>
      <c r="DY114" s="14"/>
    </row>
    <row r="115" spans="112:129" x14ac:dyDescent="0.35">
      <c r="DH115" s="14"/>
      <c r="DI115" s="14"/>
      <c r="DJ115" s="14"/>
      <c r="DK115" s="14"/>
      <c r="DL115" s="14"/>
      <c r="DM115" s="14"/>
      <c r="DN115" s="14"/>
      <c r="DO115" s="14"/>
      <c r="DP115" s="14"/>
      <c r="DQ115" s="14"/>
      <c r="DR115" s="14"/>
      <c r="DS115" s="14"/>
      <c r="DT115" s="14"/>
      <c r="DU115" s="14"/>
      <c r="DV115" s="14"/>
      <c r="DW115" s="14"/>
      <c r="DX115" s="14"/>
      <c r="DY115" s="14"/>
    </row>
    <row r="116" spans="112:129" x14ac:dyDescent="0.35">
      <c r="DH116" s="14"/>
      <c r="DI116" s="14"/>
      <c r="DJ116" s="14"/>
      <c r="DK116" s="14"/>
      <c r="DL116" s="14"/>
      <c r="DM116" s="14"/>
      <c r="DN116" s="14"/>
      <c r="DO116" s="14"/>
      <c r="DP116" s="14"/>
      <c r="DQ116" s="14"/>
      <c r="DR116" s="14"/>
      <c r="DS116" s="14"/>
      <c r="DT116" s="14"/>
      <c r="DU116" s="14"/>
      <c r="DV116" s="14"/>
      <c r="DW116" s="14"/>
      <c r="DX116" s="14"/>
      <c r="DY116" s="14"/>
    </row>
    <row r="117" spans="112:129" x14ac:dyDescent="0.35">
      <c r="DH117" s="14"/>
      <c r="DI117" s="14"/>
      <c r="DJ117" s="14"/>
      <c r="DK117" s="14"/>
      <c r="DL117" s="14"/>
      <c r="DM117" s="14"/>
      <c r="DN117" s="14"/>
      <c r="DO117" s="14"/>
      <c r="DP117" s="14"/>
      <c r="DQ117" s="14"/>
      <c r="DR117" s="14"/>
      <c r="DS117" s="14"/>
      <c r="DT117" s="14"/>
      <c r="DU117" s="14"/>
      <c r="DV117" s="14"/>
      <c r="DW117" s="14"/>
      <c r="DX117" s="14"/>
      <c r="DY117" s="14"/>
    </row>
    <row r="118" spans="112:129" x14ac:dyDescent="0.35">
      <c r="DH118" s="14"/>
      <c r="DI118" s="14"/>
      <c r="DJ118" s="14"/>
      <c r="DK118" s="14"/>
      <c r="DL118" s="14"/>
      <c r="DM118" s="14"/>
      <c r="DN118" s="14"/>
      <c r="DO118" s="14"/>
      <c r="DP118" s="14"/>
      <c r="DQ118" s="14"/>
      <c r="DR118" s="14"/>
      <c r="DS118" s="14"/>
      <c r="DT118" s="14"/>
      <c r="DU118" s="14"/>
      <c r="DV118" s="14"/>
      <c r="DW118" s="14"/>
      <c r="DX118" s="14"/>
      <c r="DY118" s="14"/>
    </row>
    <row r="119" spans="112:129" x14ac:dyDescent="0.35">
      <c r="DH119" s="14"/>
      <c r="DI119" s="14"/>
      <c r="DJ119" s="14"/>
      <c r="DK119" s="14"/>
      <c r="DL119" s="14"/>
      <c r="DM119" s="14"/>
      <c r="DN119" s="14"/>
      <c r="DO119" s="14"/>
      <c r="DP119" s="14"/>
      <c r="DQ119" s="14"/>
      <c r="DR119" s="14"/>
      <c r="DS119" s="14"/>
      <c r="DT119" s="14"/>
      <c r="DU119" s="14"/>
      <c r="DV119" s="14"/>
      <c r="DW119" s="14"/>
      <c r="DX119" s="14"/>
      <c r="DY119" s="14"/>
    </row>
    <row r="120" spans="112:129" x14ac:dyDescent="0.35">
      <c r="DH120" s="14"/>
      <c r="DI120" s="14"/>
      <c r="DJ120" s="14"/>
      <c r="DK120" s="14"/>
      <c r="DL120" s="14"/>
      <c r="DM120" s="14"/>
      <c r="DN120" s="14"/>
      <c r="DO120" s="14"/>
      <c r="DP120" s="14"/>
      <c r="DQ120" s="14"/>
      <c r="DR120" s="14"/>
      <c r="DS120" s="14"/>
      <c r="DT120" s="14"/>
      <c r="DU120" s="14"/>
      <c r="DV120" s="14"/>
      <c r="DW120" s="14"/>
      <c r="DX120" s="14"/>
      <c r="DY120" s="14"/>
    </row>
    <row r="121" spans="112:129" x14ac:dyDescent="0.35">
      <c r="DH121" s="14"/>
      <c r="DI121" s="14"/>
      <c r="DJ121" s="14"/>
      <c r="DK121" s="14"/>
      <c r="DL121" s="14"/>
      <c r="DM121" s="14"/>
      <c r="DN121" s="14"/>
      <c r="DO121" s="14"/>
      <c r="DP121" s="14"/>
      <c r="DQ121" s="14"/>
      <c r="DR121" s="14"/>
      <c r="DS121" s="14"/>
      <c r="DT121" s="14"/>
      <c r="DU121" s="14"/>
      <c r="DV121" s="14"/>
      <c r="DW121" s="14"/>
      <c r="DX121" s="14"/>
      <c r="DY121" s="14"/>
    </row>
    <row r="122" spans="112:129" x14ac:dyDescent="0.35">
      <c r="DH122" s="14"/>
      <c r="DI122" s="14"/>
      <c r="DJ122" s="14"/>
      <c r="DK122" s="14"/>
      <c r="DL122" s="14"/>
      <c r="DM122" s="14"/>
      <c r="DN122" s="14"/>
      <c r="DO122" s="14"/>
      <c r="DP122" s="14"/>
      <c r="DQ122" s="14"/>
      <c r="DR122" s="14"/>
      <c r="DS122" s="14"/>
      <c r="DT122" s="14"/>
      <c r="DU122" s="14"/>
      <c r="DV122" s="14"/>
      <c r="DW122" s="14"/>
      <c r="DX122" s="14"/>
      <c r="DY122" s="14"/>
    </row>
    <row r="123" spans="112:129" x14ac:dyDescent="0.35">
      <c r="DH123" s="14"/>
      <c r="DI123" s="14"/>
      <c r="DJ123" s="14"/>
      <c r="DK123" s="14"/>
      <c r="DL123" s="14"/>
      <c r="DM123" s="14"/>
      <c r="DN123" s="14"/>
      <c r="DO123" s="14"/>
      <c r="DP123" s="14"/>
      <c r="DQ123" s="14"/>
      <c r="DR123" s="14"/>
      <c r="DS123" s="14"/>
      <c r="DT123" s="14"/>
      <c r="DU123" s="14"/>
      <c r="DV123" s="14"/>
      <c r="DW123" s="14"/>
      <c r="DX123" s="14"/>
      <c r="DY123" s="14"/>
    </row>
    <row r="124" spans="112:129" x14ac:dyDescent="0.35">
      <c r="DH124" s="14"/>
      <c r="DI124" s="14"/>
      <c r="DJ124" s="14"/>
      <c r="DK124" s="14"/>
      <c r="DL124" s="14"/>
      <c r="DM124" s="14"/>
      <c r="DN124" s="14"/>
      <c r="DO124" s="14"/>
      <c r="DP124" s="14"/>
      <c r="DQ124" s="14"/>
      <c r="DR124" s="14"/>
      <c r="DS124" s="14"/>
      <c r="DT124" s="14"/>
      <c r="DU124" s="14"/>
      <c r="DV124" s="14"/>
      <c r="DW124" s="14"/>
      <c r="DX124" s="14"/>
      <c r="DY124" s="14"/>
    </row>
    <row r="125" spans="112:129" x14ac:dyDescent="0.35">
      <c r="DH125" s="14"/>
      <c r="DI125" s="14"/>
      <c r="DJ125" s="14"/>
      <c r="DK125" s="14"/>
      <c r="DL125" s="14"/>
      <c r="DM125" s="14"/>
      <c r="DN125" s="14"/>
      <c r="DO125" s="14"/>
      <c r="DP125" s="14"/>
      <c r="DQ125" s="14"/>
      <c r="DR125" s="14"/>
      <c r="DS125" s="14"/>
      <c r="DT125" s="14"/>
      <c r="DU125" s="14"/>
      <c r="DV125" s="14"/>
      <c r="DW125" s="14"/>
      <c r="DX125" s="14"/>
      <c r="DY125" s="14"/>
    </row>
    <row r="126" spans="112:129" x14ac:dyDescent="0.35">
      <c r="DH126" s="14"/>
      <c r="DI126" s="14"/>
      <c r="DJ126" s="14"/>
      <c r="DK126" s="14"/>
      <c r="DL126" s="14"/>
      <c r="DM126" s="14"/>
      <c r="DN126" s="14"/>
      <c r="DO126" s="14"/>
      <c r="DP126" s="14"/>
      <c r="DQ126" s="14"/>
      <c r="DR126" s="14"/>
      <c r="DS126" s="14"/>
      <c r="DT126" s="14"/>
      <c r="DU126" s="14"/>
      <c r="DV126" s="14"/>
      <c r="DW126" s="14"/>
      <c r="DX126" s="14"/>
      <c r="DY126" s="14"/>
    </row>
    <row r="127" spans="112:129" x14ac:dyDescent="0.35">
      <c r="DH127" s="14"/>
      <c r="DI127" s="14"/>
      <c r="DJ127" s="14"/>
      <c r="DK127" s="14"/>
      <c r="DL127" s="14"/>
      <c r="DM127" s="14"/>
      <c r="DN127" s="14"/>
      <c r="DO127" s="14"/>
      <c r="DP127" s="14"/>
      <c r="DQ127" s="14"/>
      <c r="DR127" s="14"/>
      <c r="DS127" s="14"/>
      <c r="DT127" s="14"/>
      <c r="DU127" s="14"/>
      <c r="DV127" s="14"/>
      <c r="DW127" s="14"/>
      <c r="DX127" s="14"/>
      <c r="DY127" s="14"/>
    </row>
    <row r="128" spans="112:129" x14ac:dyDescent="0.35">
      <c r="DH128" s="14"/>
      <c r="DI128" s="14"/>
      <c r="DJ128" s="14"/>
      <c r="DK128" s="14"/>
      <c r="DL128" s="14"/>
      <c r="DM128" s="14"/>
      <c r="DN128" s="14"/>
      <c r="DO128" s="14"/>
      <c r="DP128" s="14"/>
      <c r="DQ128" s="14"/>
      <c r="DR128" s="14"/>
      <c r="DS128" s="14"/>
      <c r="DT128" s="14"/>
      <c r="DU128" s="14"/>
      <c r="DV128" s="14"/>
      <c r="DW128" s="14"/>
      <c r="DX128" s="14"/>
      <c r="DY128" s="14"/>
    </row>
    <row r="129" spans="112:129" x14ac:dyDescent="0.35">
      <c r="DH129" s="14"/>
      <c r="DI129" s="14"/>
      <c r="DJ129" s="14"/>
      <c r="DK129" s="14"/>
      <c r="DL129" s="14"/>
      <c r="DM129" s="14"/>
      <c r="DN129" s="14"/>
      <c r="DO129" s="14"/>
      <c r="DP129" s="14"/>
      <c r="DQ129" s="14"/>
      <c r="DR129" s="14"/>
      <c r="DS129" s="14"/>
      <c r="DT129" s="14"/>
      <c r="DU129" s="14"/>
      <c r="DV129" s="14"/>
      <c r="DW129" s="14"/>
      <c r="DX129" s="14"/>
      <c r="DY129" s="14"/>
    </row>
    <row r="130" spans="112:129" x14ac:dyDescent="0.35">
      <c r="DH130" s="14"/>
      <c r="DI130" s="14"/>
      <c r="DJ130" s="14"/>
      <c r="DK130" s="14"/>
      <c r="DL130" s="14"/>
      <c r="DM130" s="14"/>
      <c r="DN130" s="14"/>
      <c r="DO130" s="14"/>
      <c r="DP130" s="14"/>
      <c r="DQ130" s="14"/>
      <c r="DR130" s="14"/>
      <c r="DS130" s="14"/>
      <c r="DT130" s="14"/>
      <c r="DU130" s="14"/>
      <c r="DV130" s="14"/>
      <c r="DW130" s="14"/>
      <c r="DX130" s="14"/>
      <c r="DY130" s="14"/>
    </row>
    <row r="131" spans="112:129" x14ac:dyDescent="0.35">
      <c r="DH131" s="14"/>
      <c r="DI131" s="14"/>
      <c r="DJ131" s="14"/>
      <c r="DK131" s="14"/>
      <c r="DL131" s="14"/>
      <c r="DM131" s="14"/>
      <c r="DN131" s="14"/>
      <c r="DO131" s="14"/>
      <c r="DP131" s="14"/>
      <c r="DQ131" s="14"/>
      <c r="DR131" s="14"/>
      <c r="DS131" s="14"/>
      <c r="DT131" s="14"/>
      <c r="DU131" s="14"/>
      <c r="DV131" s="14"/>
      <c r="DW131" s="14"/>
      <c r="DX131" s="14"/>
      <c r="DY131" s="14"/>
    </row>
    <row r="132" spans="112:129" x14ac:dyDescent="0.35">
      <c r="DH132" s="14"/>
      <c r="DI132" s="14"/>
      <c r="DJ132" s="14"/>
      <c r="DK132" s="14"/>
      <c r="DL132" s="14"/>
      <c r="DM132" s="14"/>
      <c r="DN132" s="14"/>
      <c r="DO132" s="14"/>
      <c r="DP132" s="14"/>
      <c r="DQ132" s="14"/>
      <c r="DR132" s="14"/>
      <c r="DS132" s="14"/>
      <c r="DT132" s="14"/>
      <c r="DU132" s="14"/>
      <c r="DV132" s="14"/>
      <c r="DW132" s="14"/>
      <c r="DX132" s="14"/>
      <c r="DY132" s="14"/>
    </row>
    <row r="133" spans="112:129" x14ac:dyDescent="0.35">
      <c r="DH133" s="14"/>
      <c r="DI133" s="14"/>
      <c r="DJ133" s="14"/>
      <c r="DK133" s="14"/>
      <c r="DL133" s="14"/>
      <c r="DM133" s="14"/>
      <c r="DN133" s="14"/>
      <c r="DO133" s="14"/>
      <c r="DP133" s="14"/>
      <c r="DQ133" s="14"/>
      <c r="DR133" s="14"/>
      <c r="DS133" s="14"/>
      <c r="DT133" s="14"/>
      <c r="DU133" s="14"/>
      <c r="DV133" s="14"/>
      <c r="DW133" s="14"/>
      <c r="DX133" s="14"/>
      <c r="DY133" s="14"/>
    </row>
    <row r="134" spans="112:129" x14ac:dyDescent="0.35">
      <c r="DH134" s="14"/>
      <c r="DI134" s="14"/>
      <c r="DJ134" s="14"/>
      <c r="DK134" s="14"/>
      <c r="DL134" s="14"/>
      <c r="DM134" s="14"/>
      <c r="DN134" s="14"/>
      <c r="DO134" s="14"/>
      <c r="DP134" s="14"/>
      <c r="DQ134" s="14"/>
      <c r="DR134" s="14"/>
      <c r="DS134" s="14"/>
      <c r="DT134" s="14"/>
      <c r="DU134" s="14"/>
      <c r="DV134" s="14"/>
      <c r="DW134" s="14"/>
      <c r="DX134" s="14"/>
      <c r="DY134" s="14"/>
    </row>
    <row r="135" spans="112:129" x14ac:dyDescent="0.35">
      <c r="DH135" s="14"/>
      <c r="DI135" s="14"/>
      <c r="DJ135" s="14"/>
      <c r="DK135" s="14"/>
      <c r="DL135" s="14"/>
      <c r="DM135" s="14"/>
      <c r="DN135" s="14"/>
      <c r="DO135" s="14"/>
      <c r="DP135" s="14"/>
      <c r="DQ135" s="14"/>
      <c r="DR135" s="14"/>
      <c r="DS135" s="14"/>
      <c r="DT135" s="14"/>
      <c r="DU135" s="14"/>
      <c r="DV135" s="14"/>
      <c r="DW135" s="14"/>
      <c r="DX135" s="14"/>
      <c r="DY135" s="14"/>
    </row>
    <row r="136" spans="112:129" x14ac:dyDescent="0.35">
      <c r="DH136" s="14"/>
      <c r="DI136" s="14"/>
      <c r="DJ136" s="14"/>
      <c r="DK136" s="14"/>
      <c r="DL136" s="14"/>
      <c r="DM136" s="14"/>
      <c r="DN136" s="14"/>
      <c r="DO136" s="14"/>
      <c r="DP136" s="14"/>
      <c r="DQ136" s="14"/>
      <c r="DR136" s="14"/>
      <c r="DS136" s="14"/>
      <c r="DT136" s="14"/>
      <c r="DU136" s="14"/>
      <c r="DV136" s="14"/>
      <c r="DW136" s="14"/>
      <c r="DX136" s="14"/>
      <c r="DY136" s="14"/>
    </row>
    <row r="137" spans="112:129" x14ac:dyDescent="0.35">
      <c r="DH137" s="14"/>
      <c r="DI137" s="14"/>
      <c r="DJ137" s="14"/>
      <c r="DK137" s="14"/>
      <c r="DL137" s="14"/>
      <c r="DM137" s="14"/>
      <c r="DN137" s="14"/>
      <c r="DO137" s="14"/>
      <c r="DP137" s="14"/>
      <c r="DQ137" s="14"/>
      <c r="DR137" s="14"/>
      <c r="DS137" s="14"/>
      <c r="DT137" s="14"/>
      <c r="DU137" s="14"/>
      <c r="DV137" s="14"/>
      <c r="DW137" s="14"/>
      <c r="DX137" s="14"/>
      <c r="DY137" s="14"/>
    </row>
    <row r="138" spans="112:129" x14ac:dyDescent="0.35">
      <c r="DH138" s="14"/>
      <c r="DI138" s="14"/>
      <c r="DJ138" s="14"/>
      <c r="DK138" s="14"/>
      <c r="DL138" s="14"/>
      <c r="DM138" s="14"/>
      <c r="DN138" s="14"/>
      <c r="DO138" s="14"/>
      <c r="DP138" s="14"/>
      <c r="DQ138" s="14"/>
      <c r="DR138" s="14"/>
      <c r="DS138" s="14"/>
      <c r="DT138" s="14"/>
      <c r="DU138" s="14"/>
      <c r="DV138" s="14"/>
      <c r="DW138" s="14"/>
      <c r="DX138" s="14"/>
      <c r="DY138" s="14"/>
    </row>
    <row r="139" spans="112:129" x14ac:dyDescent="0.35">
      <c r="DH139" s="14"/>
      <c r="DI139" s="14"/>
      <c r="DJ139" s="14"/>
      <c r="DK139" s="14"/>
      <c r="DL139" s="14"/>
      <c r="DM139" s="14"/>
      <c r="DN139" s="14"/>
      <c r="DO139" s="14"/>
      <c r="DP139" s="14"/>
      <c r="DQ139" s="14"/>
      <c r="DR139" s="14"/>
      <c r="DS139" s="14"/>
      <c r="DT139" s="14"/>
      <c r="DU139" s="14"/>
      <c r="DV139" s="14"/>
      <c r="DW139" s="14"/>
      <c r="DX139" s="14"/>
      <c r="DY139" s="14"/>
    </row>
    <row r="140" spans="112:129" x14ac:dyDescent="0.35">
      <c r="DH140" s="14"/>
      <c r="DI140" s="14"/>
      <c r="DJ140" s="14"/>
      <c r="DK140" s="14"/>
      <c r="DL140" s="14"/>
      <c r="DM140" s="14"/>
      <c r="DN140" s="14"/>
      <c r="DO140" s="14"/>
      <c r="DP140" s="14"/>
      <c r="DQ140" s="14"/>
      <c r="DR140" s="14"/>
      <c r="DS140" s="14"/>
      <c r="DT140" s="14"/>
      <c r="DU140" s="14"/>
      <c r="DV140" s="14"/>
      <c r="DW140" s="14"/>
      <c r="DX140" s="14"/>
      <c r="DY140" s="14"/>
    </row>
    <row r="141" spans="112:129" x14ac:dyDescent="0.35">
      <c r="DH141" s="14"/>
      <c r="DI141" s="14"/>
      <c r="DJ141" s="14"/>
      <c r="DK141" s="14"/>
      <c r="DL141" s="14"/>
      <c r="DM141" s="14"/>
      <c r="DN141" s="14"/>
      <c r="DO141" s="14"/>
      <c r="DP141" s="14"/>
      <c r="DQ141" s="14"/>
      <c r="DR141" s="14"/>
      <c r="DS141" s="14"/>
      <c r="DT141" s="14"/>
      <c r="DU141" s="14"/>
      <c r="DV141" s="14"/>
      <c r="DW141" s="14"/>
      <c r="DX141" s="14"/>
      <c r="DY141" s="14"/>
    </row>
    <row r="142" spans="112:129" x14ac:dyDescent="0.35">
      <c r="DH142" s="14"/>
      <c r="DI142" s="14"/>
      <c r="DJ142" s="14"/>
      <c r="DK142" s="14"/>
      <c r="DL142" s="14"/>
      <c r="DM142" s="14"/>
      <c r="DN142" s="14"/>
      <c r="DO142" s="14"/>
      <c r="DP142" s="14"/>
      <c r="DQ142" s="14"/>
      <c r="DR142" s="14"/>
      <c r="DS142" s="14"/>
      <c r="DT142" s="14"/>
      <c r="DU142" s="14"/>
      <c r="DV142" s="14"/>
      <c r="DW142" s="14"/>
      <c r="DX142" s="14"/>
      <c r="DY142" s="14"/>
    </row>
    <row r="143" spans="112:129" x14ac:dyDescent="0.35">
      <c r="DH143" s="14"/>
      <c r="DI143" s="14"/>
      <c r="DJ143" s="14"/>
      <c r="DK143" s="14"/>
      <c r="DL143" s="14"/>
      <c r="DM143" s="14"/>
      <c r="DN143" s="14"/>
      <c r="DO143" s="14"/>
      <c r="DP143" s="14"/>
      <c r="DQ143" s="14"/>
      <c r="DR143" s="14"/>
      <c r="DS143" s="14"/>
      <c r="DT143" s="14"/>
      <c r="DU143" s="14"/>
      <c r="DV143" s="14"/>
      <c r="DW143" s="14"/>
      <c r="DX143" s="14"/>
      <c r="DY143" s="14"/>
    </row>
    <row r="144" spans="112:129" x14ac:dyDescent="0.35">
      <c r="DH144" s="14"/>
      <c r="DI144" s="14"/>
      <c r="DJ144" s="14"/>
      <c r="DK144" s="14"/>
      <c r="DL144" s="14"/>
      <c r="DM144" s="14"/>
      <c r="DN144" s="14"/>
      <c r="DO144" s="14"/>
      <c r="DP144" s="14"/>
      <c r="DQ144" s="14"/>
      <c r="DR144" s="14"/>
      <c r="DS144" s="14"/>
      <c r="DT144" s="14"/>
      <c r="DU144" s="14"/>
      <c r="DV144" s="14"/>
      <c r="DW144" s="14"/>
      <c r="DX144" s="14"/>
      <c r="DY144" s="14"/>
    </row>
    <row r="145" spans="112:129" x14ac:dyDescent="0.35">
      <c r="DH145" s="14"/>
      <c r="DI145" s="14"/>
      <c r="DJ145" s="14"/>
      <c r="DK145" s="14"/>
      <c r="DL145" s="14"/>
      <c r="DM145" s="14"/>
      <c r="DN145" s="14"/>
      <c r="DO145" s="14"/>
      <c r="DP145" s="14"/>
      <c r="DQ145" s="14"/>
      <c r="DR145" s="14"/>
      <c r="DS145" s="14"/>
      <c r="DT145" s="14"/>
      <c r="DU145" s="14"/>
      <c r="DV145" s="14"/>
      <c r="DW145" s="14"/>
      <c r="DX145" s="14"/>
      <c r="DY145" s="14"/>
    </row>
    <row r="146" spans="112:129" x14ac:dyDescent="0.35">
      <c r="DH146" s="14"/>
      <c r="DI146" s="14"/>
      <c r="DJ146" s="14"/>
      <c r="DK146" s="14"/>
      <c r="DL146" s="14"/>
      <c r="DM146" s="14"/>
      <c r="DN146" s="14"/>
      <c r="DO146" s="14"/>
      <c r="DP146" s="14"/>
      <c r="DQ146" s="14"/>
      <c r="DR146" s="14"/>
      <c r="DS146" s="14"/>
      <c r="DT146" s="14"/>
      <c r="DU146" s="14"/>
      <c r="DV146" s="14"/>
      <c r="DW146" s="14"/>
      <c r="DX146" s="14"/>
      <c r="DY146" s="14"/>
    </row>
    <row r="147" spans="112:129" x14ac:dyDescent="0.35">
      <c r="DH147" s="14"/>
      <c r="DI147" s="14"/>
      <c r="DJ147" s="14"/>
      <c r="DK147" s="14"/>
      <c r="DL147" s="14"/>
      <c r="DM147" s="14"/>
      <c r="DN147" s="14"/>
      <c r="DO147" s="14"/>
      <c r="DP147" s="14"/>
      <c r="DQ147" s="14"/>
      <c r="DR147" s="14"/>
      <c r="DS147" s="14"/>
      <c r="DT147" s="14"/>
      <c r="DU147" s="14"/>
      <c r="DV147" s="14"/>
      <c r="DW147" s="14"/>
      <c r="DX147" s="14"/>
      <c r="DY147" s="14"/>
    </row>
    <row r="148" spans="112:129" x14ac:dyDescent="0.35">
      <c r="DH148" s="14"/>
      <c r="DI148" s="14"/>
      <c r="DJ148" s="14"/>
      <c r="DK148" s="14"/>
      <c r="DL148" s="14"/>
      <c r="DM148" s="14"/>
      <c r="DN148" s="14"/>
      <c r="DO148" s="14"/>
      <c r="DP148" s="14"/>
      <c r="DQ148" s="14"/>
      <c r="DR148" s="14"/>
      <c r="DS148" s="14"/>
      <c r="DT148" s="14"/>
      <c r="DU148" s="14"/>
      <c r="DV148" s="14"/>
      <c r="DW148" s="14"/>
      <c r="DX148" s="14"/>
      <c r="DY148" s="14"/>
    </row>
    <row r="149" spans="112:129" x14ac:dyDescent="0.35">
      <c r="DH149" s="14"/>
      <c r="DI149" s="14"/>
      <c r="DJ149" s="14"/>
      <c r="DK149" s="14"/>
      <c r="DL149" s="14"/>
      <c r="DM149" s="14"/>
      <c r="DN149" s="14"/>
      <c r="DO149" s="14"/>
      <c r="DP149" s="14"/>
      <c r="DQ149" s="14"/>
      <c r="DR149" s="14"/>
      <c r="DS149" s="14"/>
      <c r="DT149" s="14"/>
      <c r="DU149" s="14"/>
      <c r="DV149" s="14"/>
      <c r="DW149" s="14"/>
      <c r="DX149" s="14"/>
      <c r="DY149" s="14"/>
    </row>
    <row r="150" spans="112:129" x14ac:dyDescent="0.35">
      <c r="DH150" s="14"/>
      <c r="DI150" s="14"/>
      <c r="DJ150" s="14"/>
      <c r="DK150" s="14"/>
      <c r="DL150" s="14"/>
      <c r="DM150" s="14"/>
      <c r="DN150" s="14"/>
      <c r="DO150" s="14"/>
      <c r="DP150" s="14"/>
      <c r="DQ150" s="14"/>
      <c r="DR150" s="14"/>
      <c r="DS150" s="14"/>
      <c r="DT150" s="14"/>
      <c r="DU150" s="14"/>
      <c r="DV150" s="14"/>
      <c r="DW150" s="14"/>
      <c r="DX150" s="14"/>
      <c r="DY150" s="14"/>
    </row>
    <row r="151" spans="112:129" x14ac:dyDescent="0.35">
      <c r="DH151" s="14"/>
      <c r="DI151" s="14"/>
      <c r="DJ151" s="14"/>
      <c r="DK151" s="14"/>
      <c r="DL151" s="14"/>
      <c r="DM151" s="14"/>
      <c r="DN151" s="14"/>
      <c r="DO151" s="14"/>
      <c r="DP151" s="14"/>
      <c r="DQ151" s="14"/>
      <c r="DR151" s="14"/>
      <c r="DS151" s="14"/>
      <c r="DT151" s="14"/>
      <c r="DU151" s="14"/>
      <c r="DV151" s="14"/>
      <c r="DW151" s="14"/>
      <c r="DX151" s="14"/>
      <c r="DY151" s="14"/>
    </row>
    <row r="152" spans="112:129" x14ac:dyDescent="0.35">
      <c r="DH152" s="14"/>
      <c r="DI152" s="14"/>
      <c r="DJ152" s="14"/>
      <c r="DK152" s="14"/>
      <c r="DL152" s="14"/>
      <c r="DM152" s="14"/>
      <c r="DN152" s="14"/>
      <c r="DO152" s="14"/>
      <c r="DP152" s="14"/>
      <c r="DQ152" s="14"/>
      <c r="DR152" s="14"/>
      <c r="DS152" s="14"/>
      <c r="DT152" s="14"/>
      <c r="DU152" s="14"/>
      <c r="DV152" s="14"/>
      <c r="DW152" s="14"/>
      <c r="DX152" s="14"/>
      <c r="DY152" s="14"/>
    </row>
    <row r="153" spans="112:129" x14ac:dyDescent="0.35">
      <c r="DH153" s="14"/>
      <c r="DI153" s="14"/>
      <c r="DJ153" s="14"/>
      <c r="DK153" s="14"/>
      <c r="DL153" s="14"/>
      <c r="DM153" s="14"/>
      <c r="DN153" s="14"/>
      <c r="DO153" s="14"/>
      <c r="DP153" s="14"/>
      <c r="DQ153" s="14"/>
      <c r="DR153" s="14"/>
      <c r="DS153" s="14"/>
      <c r="DT153" s="14"/>
      <c r="DU153" s="14"/>
      <c r="DV153" s="14"/>
      <c r="DW153" s="14"/>
      <c r="DX153" s="14"/>
      <c r="DY153" s="14"/>
    </row>
    <row r="154" spans="112:129" x14ac:dyDescent="0.35">
      <c r="DH154" s="14"/>
      <c r="DI154" s="14"/>
      <c r="DJ154" s="14"/>
      <c r="DK154" s="14"/>
      <c r="DL154" s="14"/>
      <c r="DM154" s="14"/>
      <c r="DN154" s="14"/>
      <c r="DO154" s="14"/>
      <c r="DP154" s="14"/>
      <c r="DQ154" s="14"/>
      <c r="DR154" s="14"/>
      <c r="DS154" s="14"/>
      <c r="DT154" s="14"/>
      <c r="DU154" s="14"/>
      <c r="DV154" s="14"/>
      <c r="DW154" s="14"/>
      <c r="DX154" s="14"/>
      <c r="DY154" s="14"/>
    </row>
    <row r="155" spans="112:129" x14ac:dyDescent="0.35">
      <c r="DH155" s="14"/>
      <c r="DI155" s="14"/>
      <c r="DJ155" s="14"/>
      <c r="DK155" s="14"/>
      <c r="DL155" s="14"/>
      <c r="DM155" s="14"/>
      <c r="DN155" s="14"/>
      <c r="DO155" s="14"/>
      <c r="DP155" s="14"/>
      <c r="DQ155" s="14"/>
      <c r="DR155" s="14"/>
      <c r="DS155" s="14"/>
      <c r="DT155" s="14"/>
      <c r="DU155" s="14"/>
      <c r="DV155" s="14"/>
      <c r="DW155" s="14"/>
      <c r="DX155" s="14"/>
      <c r="DY155" s="14"/>
    </row>
    <row r="156" spans="112:129" x14ac:dyDescent="0.35">
      <c r="DH156" s="14"/>
      <c r="DI156" s="14"/>
      <c r="DJ156" s="14"/>
      <c r="DK156" s="14"/>
      <c r="DL156" s="14"/>
      <c r="DM156" s="14"/>
      <c r="DN156" s="14"/>
      <c r="DO156" s="14"/>
      <c r="DP156" s="14"/>
      <c r="DQ156" s="14"/>
      <c r="DR156" s="14"/>
      <c r="DS156" s="14"/>
      <c r="DT156" s="14"/>
      <c r="DU156" s="14"/>
      <c r="DV156" s="14"/>
      <c r="DW156" s="14"/>
      <c r="DX156" s="14"/>
      <c r="DY156" s="14"/>
    </row>
    <row r="157" spans="112:129" x14ac:dyDescent="0.35">
      <c r="DH157" s="14"/>
      <c r="DI157" s="14"/>
      <c r="DJ157" s="14"/>
      <c r="DK157" s="14"/>
      <c r="DL157" s="14"/>
      <c r="DM157" s="14"/>
      <c r="DN157" s="14"/>
      <c r="DO157" s="14"/>
      <c r="DP157" s="14"/>
      <c r="DQ157" s="14"/>
      <c r="DR157" s="14"/>
      <c r="DS157" s="14"/>
      <c r="DT157" s="14"/>
      <c r="DU157" s="14"/>
      <c r="DV157" s="14"/>
      <c r="DW157" s="14"/>
      <c r="DX157" s="14"/>
      <c r="DY157" s="14"/>
    </row>
    <row r="158" spans="112:129" x14ac:dyDescent="0.35">
      <c r="DH158" s="14"/>
      <c r="DI158" s="14"/>
      <c r="DJ158" s="14"/>
      <c r="DK158" s="14"/>
      <c r="DL158" s="14"/>
      <c r="DM158" s="14"/>
      <c r="DN158" s="14"/>
      <c r="DO158" s="14"/>
      <c r="DP158" s="14"/>
      <c r="DQ158" s="14"/>
      <c r="DR158" s="14"/>
      <c r="DS158" s="14"/>
      <c r="DT158" s="14"/>
      <c r="DU158" s="14"/>
      <c r="DV158" s="14"/>
      <c r="DW158" s="14"/>
      <c r="DX158" s="14"/>
      <c r="DY158" s="14"/>
    </row>
    <row r="159" spans="112:129" x14ac:dyDescent="0.35">
      <c r="DH159" s="14"/>
      <c r="DI159" s="14"/>
      <c r="DJ159" s="14"/>
      <c r="DK159" s="14"/>
      <c r="DL159" s="14"/>
      <c r="DM159" s="14"/>
      <c r="DN159" s="14"/>
      <c r="DO159" s="14"/>
      <c r="DP159" s="14"/>
      <c r="DQ159" s="14"/>
      <c r="DR159" s="14"/>
      <c r="DS159" s="14"/>
      <c r="DT159" s="14"/>
      <c r="DU159" s="14"/>
      <c r="DV159" s="14"/>
      <c r="DW159" s="14"/>
      <c r="DX159" s="14"/>
      <c r="DY159" s="14"/>
    </row>
    <row r="160" spans="112:129" x14ac:dyDescent="0.35">
      <c r="DH160" s="14"/>
      <c r="DI160" s="14"/>
      <c r="DJ160" s="14"/>
      <c r="DK160" s="14"/>
      <c r="DL160" s="14"/>
      <c r="DM160" s="14"/>
      <c r="DN160" s="14"/>
      <c r="DO160" s="14"/>
      <c r="DP160" s="14"/>
      <c r="DQ160" s="14"/>
      <c r="DR160" s="14"/>
      <c r="DS160" s="14"/>
      <c r="DT160" s="14"/>
      <c r="DU160" s="14"/>
      <c r="DV160" s="14"/>
      <c r="DW160" s="14"/>
      <c r="DX160" s="14"/>
      <c r="DY160" s="14"/>
    </row>
    <row r="161" spans="112:129" x14ac:dyDescent="0.35">
      <c r="DH161" s="14"/>
      <c r="DI161" s="14"/>
      <c r="DJ161" s="14"/>
      <c r="DK161" s="14"/>
      <c r="DL161" s="14"/>
      <c r="DM161" s="14"/>
      <c r="DN161" s="14"/>
      <c r="DO161" s="14"/>
      <c r="DP161" s="14"/>
      <c r="DQ161" s="14"/>
      <c r="DR161" s="14"/>
      <c r="DS161" s="14"/>
      <c r="DT161" s="14"/>
      <c r="DU161" s="14"/>
      <c r="DV161" s="14"/>
      <c r="DW161" s="14"/>
      <c r="DX161" s="14"/>
      <c r="DY161" s="14"/>
    </row>
    <row r="162" spans="112:129" x14ac:dyDescent="0.35">
      <c r="DH162" s="14"/>
      <c r="DI162" s="14"/>
      <c r="DJ162" s="14"/>
      <c r="DK162" s="14"/>
      <c r="DL162" s="14"/>
      <c r="DM162" s="14"/>
      <c r="DN162" s="14"/>
      <c r="DO162" s="14"/>
      <c r="DP162" s="14"/>
      <c r="DQ162" s="14"/>
      <c r="DR162" s="14"/>
      <c r="DS162" s="14"/>
      <c r="DT162" s="14"/>
      <c r="DU162" s="14"/>
      <c r="DV162" s="14"/>
      <c r="DW162" s="14"/>
      <c r="DX162" s="14"/>
      <c r="DY162" s="14"/>
    </row>
    <row r="163" spans="112:129" x14ac:dyDescent="0.35">
      <c r="DH163" s="14"/>
      <c r="DI163" s="14"/>
      <c r="DJ163" s="14"/>
      <c r="DK163" s="14"/>
      <c r="DL163" s="14"/>
      <c r="DM163" s="14"/>
      <c r="DN163" s="14"/>
      <c r="DO163" s="14"/>
      <c r="DP163" s="14"/>
      <c r="DQ163" s="14"/>
      <c r="DR163" s="14"/>
      <c r="DS163" s="14"/>
      <c r="DT163" s="14"/>
      <c r="DU163" s="14"/>
      <c r="DV163" s="14"/>
      <c r="DW163" s="14"/>
      <c r="DX163" s="14"/>
      <c r="DY163" s="14"/>
    </row>
    <row r="164" spans="112:129" x14ac:dyDescent="0.35">
      <c r="DH164" s="14"/>
      <c r="DI164" s="14"/>
      <c r="DJ164" s="14"/>
      <c r="DK164" s="14"/>
      <c r="DL164" s="14"/>
      <c r="DM164" s="14"/>
      <c r="DN164" s="14"/>
      <c r="DO164" s="14"/>
      <c r="DP164" s="14"/>
      <c r="DQ164" s="14"/>
      <c r="DR164" s="14"/>
      <c r="DS164" s="14"/>
      <c r="DT164" s="14"/>
      <c r="DU164" s="14"/>
      <c r="DV164" s="14"/>
      <c r="DW164" s="14"/>
      <c r="DX164" s="14"/>
      <c r="DY164" s="14"/>
    </row>
    <row r="165" spans="112:129" x14ac:dyDescent="0.35">
      <c r="DH165" s="14"/>
      <c r="DI165" s="14"/>
      <c r="DJ165" s="14"/>
      <c r="DK165" s="14"/>
      <c r="DL165" s="14"/>
      <c r="DM165" s="14"/>
      <c r="DN165" s="14"/>
      <c r="DO165" s="14"/>
      <c r="DP165" s="14"/>
      <c r="DQ165" s="14"/>
      <c r="DR165" s="14"/>
      <c r="DS165" s="14"/>
      <c r="DT165" s="14"/>
      <c r="DU165" s="14"/>
      <c r="DV165" s="14"/>
      <c r="DW165" s="14"/>
      <c r="DX165" s="14"/>
      <c r="DY165" s="14"/>
    </row>
    <row r="166" spans="112:129" x14ac:dyDescent="0.35">
      <c r="DH166" s="14"/>
      <c r="DI166" s="14"/>
      <c r="DJ166" s="14"/>
      <c r="DK166" s="14"/>
      <c r="DL166" s="14"/>
      <c r="DM166" s="14"/>
      <c r="DN166" s="14"/>
      <c r="DO166" s="14"/>
      <c r="DP166" s="14"/>
      <c r="DQ166" s="14"/>
      <c r="DR166" s="14"/>
      <c r="DS166" s="14"/>
      <c r="DT166" s="14"/>
      <c r="DU166" s="14"/>
      <c r="DV166" s="14"/>
      <c r="DW166" s="14"/>
      <c r="DX166" s="14"/>
      <c r="DY166" s="14"/>
    </row>
    <row r="167" spans="112:129" x14ac:dyDescent="0.35">
      <c r="DH167" s="14"/>
      <c r="DI167" s="14"/>
      <c r="DJ167" s="14"/>
      <c r="DK167" s="14"/>
      <c r="DL167" s="14"/>
      <c r="DM167" s="14"/>
      <c r="DN167" s="14"/>
      <c r="DO167" s="14"/>
      <c r="DP167" s="14"/>
      <c r="DQ167" s="14"/>
      <c r="DR167" s="14"/>
      <c r="DS167" s="14"/>
      <c r="DT167" s="14"/>
      <c r="DU167" s="14"/>
      <c r="DV167" s="14"/>
      <c r="DW167" s="14"/>
      <c r="DX167" s="14"/>
      <c r="DY167" s="14"/>
    </row>
    <row r="168" spans="112:129" x14ac:dyDescent="0.35">
      <c r="DH168" s="14"/>
      <c r="DI168" s="14"/>
      <c r="DJ168" s="14"/>
      <c r="DK168" s="14"/>
      <c r="DL168" s="14"/>
      <c r="DM168" s="14"/>
      <c r="DN168" s="14"/>
      <c r="DO168" s="14"/>
      <c r="DP168" s="14"/>
      <c r="DQ168" s="14"/>
      <c r="DR168" s="14"/>
      <c r="DS168" s="14"/>
      <c r="DT168" s="14"/>
      <c r="DU168" s="14"/>
      <c r="DV168" s="14"/>
      <c r="DW168" s="14"/>
      <c r="DX168" s="14"/>
      <c r="DY168" s="14"/>
    </row>
    <row r="169" spans="112:129" x14ac:dyDescent="0.35">
      <c r="DH169" s="14"/>
      <c r="DI169" s="14"/>
      <c r="DJ169" s="14"/>
      <c r="DK169" s="14"/>
      <c r="DL169" s="14"/>
      <c r="DM169" s="14"/>
      <c r="DN169" s="14"/>
      <c r="DO169" s="14"/>
      <c r="DP169" s="14"/>
      <c r="DQ169" s="14"/>
      <c r="DR169" s="14"/>
      <c r="DS169" s="14"/>
      <c r="DT169" s="14"/>
      <c r="DU169" s="14"/>
      <c r="DV169" s="14"/>
      <c r="DW169" s="14"/>
      <c r="DX169" s="14"/>
      <c r="DY169" s="14"/>
    </row>
    <row r="170" spans="112:129" x14ac:dyDescent="0.35">
      <c r="DH170" s="14"/>
      <c r="DI170" s="14"/>
      <c r="DJ170" s="14"/>
      <c r="DK170" s="14"/>
      <c r="DL170" s="14"/>
      <c r="DM170" s="14"/>
      <c r="DN170" s="14"/>
      <c r="DO170" s="14"/>
      <c r="DP170" s="14"/>
      <c r="DQ170" s="14"/>
      <c r="DR170" s="14"/>
      <c r="DS170" s="14"/>
      <c r="DT170" s="14"/>
      <c r="DU170" s="14"/>
      <c r="DV170" s="14"/>
      <c r="DW170" s="14"/>
      <c r="DX170" s="14"/>
      <c r="DY170" s="14"/>
    </row>
    <row r="171" spans="112:129" x14ac:dyDescent="0.35">
      <c r="DH171" s="14"/>
      <c r="DI171" s="14"/>
      <c r="DJ171" s="14"/>
      <c r="DK171" s="14"/>
      <c r="DL171" s="14"/>
      <c r="DM171" s="14"/>
      <c r="DN171" s="14"/>
      <c r="DO171" s="14"/>
      <c r="DP171" s="14"/>
      <c r="DQ171" s="14"/>
      <c r="DR171" s="14"/>
      <c r="DS171" s="14"/>
      <c r="DT171" s="14"/>
      <c r="DU171" s="14"/>
      <c r="DV171" s="14"/>
      <c r="DW171" s="14"/>
      <c r="DX171" s="14"/>
      <c r="DY171" s="14"/>
    </row>
    <row r="172" spans="112:129" x14ac:dyDescent="0.35">
      <c r="DH172" s="14"/>
      <c r="DI172" s="14"/>
      <c r="DJ172" s="14"/>
      <c r="DK172" s="14"/>
      <c r="DL172" s="14"/>
      <c r="DM172" s="14"/>
      <c r="DN172" s="14"/>
      <c r="DO172" s="14"/>
      <c r="DP172" s="14"/>
      <c r="DQ172" s="14"/>
      <c r="DR172" s="14"/>
      <c r="DS172" s="14"/>
      <c r="DT172" s="14"/>
      <c r="DU172" s="14"/>
      <c r="DV172" s="14"/>
      <c r="DW172" s="14"/>
      <c r="DX172" s="14"/>
      <c r="DY172" s="14"/>
    </row>
    <row r="173" spans="112:129" x14ac:dyDescent="0.35">
      <c r="DH173" s="14"/>
      <c r="DI173" s="14"/>
      <c r="DJ173" s="14"/>
      <c r="DK173" s="14"/>
      <c r="DL173" s="14"/>
      <c r="DM173" s="14"/>
      <c r="DN173" s="14"/>
      <c r="DO173" s="14"/>
      <c r="DP173" s="14"/>
      <c r="DQ173" s="14"/>
      <c r="DR173" s="14"/>
      <c r="DS173" s="14"/>
      <c r="DT173" s="14"/>
      <c r="DU173" s="14"/>
      <c r="DV173" s="14"/>
      <c r="DW173" s="14"/>
      <c r="DX173" s="14"/>
      <c r="DY173" s="14"/>
    </row>
    <row r="174" spans="112:129" x14ac:dyDescent="0.35">
      <c r="DH174" s="14"/>
      <c r="DI174" s="14"/>
      <c r="DJ174" s="14"/>
      <c r="DK174" s="14"/>
      <c r="DL174" s="14"/>
      <c r="DM174" s="14"/>
      <c r="DN174" s="14"/>
      <c r="DO174" s="14"/>
      <c r="DP174" s="14"/>
      <c r="DQ174" s="14"/>
      <c r="DR174" s="14"/>
      <c r="DS174" s="14"/>
      <c r="DT174" s="14"/>
      <c r="DU174" s="14"/>
      <c r="DV174" s="14"/>
      <c r="DW174" s="14"/>
      <c r="DX174" s="14"/>
      <c r="DY174" s="14"/>
    </row>
    <row r="175" spans="112:129" x14ac:dyDescent="0.35">
      <c r="DH175" s="14"/>
      <c r="DI175" s="14"/>
      <c r="DJ175" s="14"/>
      <c r="DK175" s="14"/>
      <c r="DL175" s="14"/>
      <c r="DM175" s="14"/>
      <c r="DN175" s="14"/>
      <c r="DO175" s="14"/>
      <c r="DP175" s="14"/>
      <c r="DQ175" s="14"/>
      <c r="DR175" s="14"/>
      <c r="DS175" s="14"/>
      <c r="DT175" s="14"/>
      <c r="DU175" s="14"/>
      <c r="DV175" s="14"/>
      <c r="DW175" s="14"/>
      <c r="DX175" s="14"/>
      <c r="DY175" s="14"/>
    </row>
    <row r="176" spans="112:129" x14ac:dyDescent="0.35">
      <c r="DH176" s="14"/>
      <c r="DI176" s="14"/>
      <c r="DJ176" s="14"/>
      <c r="DK176" s="14"/>
      <c r="DL176" s="14"/>
      <c r="DM176" s="14"/>
      <c r="DN176" s="14"/>
      <c r="DO176" s="14"/>
      <c r="DP176" s="14"/>
      <c r="DQ176" s="14"/>
      <c r="DR176" s="14"/>
      <c r="DS176" s="14"/>
      <c r="DT176" s="14"/>
      <c r="DU176" s="14"/>
      <c r="DV176" s="14"/>
      <c r="DW176" s="14"/>
      <c r="DX176" s="14"/>
      <c r="DY176" s="14"/>
    </row>
    <row r="177" spans="112:129" x14ac:dyDescent="0.35">
      <c r="DH177" s="14"/>
      <c r="DI177" s="14"/>
      <c r="DJ177" s="14"/>
      <c r="DK177" s="14"/>
      <c r="DL177" s="14"/>
      <c r="DM177" s="14"/>
      <c r="DN177" s="14"/>
      <c r="DO177" s="14"/>
      <c r="DP177" s="14"/>
      <c r="DQ177" s="14"/>
      <c r="DR177" s="14"/>
      <c r="DS177" s="14"/>
      <c r="DT177" s="14"/>
      <c r="DU177" s="14"/>
      <c r="DV177" s="14"/>
      <c r="DW177" s="14"/>
      <c r="DX177" s="14"/>
      <c r="DY177" s="14"/>
    </row>
    <row r="178" spans="112:129" x14ac:dyDescent="0.35">
      <c r="DH178" s="14"/>
      <c r="DI178" s="14"/>
      <c r="DJ178" s="14"/>
      <c r="DK178" s="14"/>
      <c r="DL178" s="14"/>
      <c r="DM178" s="14"/>
      <c r="DN178" s="14"/>
      <c r="DO178" s="14"/>
      <c r="DP178" s="14"/>
      <c r="DQ178" s="14"/>
      <c r="DR178" s="14"/>
      <c r="DS178" s="14"/>
      <c r="DT178" s="14"/>
      <c r="DU178" s="14"/>
      <c r="DV178" s="14"/>
      <c r="DW178" s="14"/>
      <c r="DX178" s="14"/>
      <c r="DY178" s="14"/>
    </row>
    <row r="179" spans="112:129" x14ac:dyDescent="0.35">
      <c r="DH179" s="14"/>
      <c r="DI179" s="14"/>
      <c r="DJ179" s="14"/>
      <c r="DK179" s="14"/>
      <c r="DL179" s="14"/>
      <c r="DM179" s="14"/>
      <c r="DN179" s="14"/>
      <c r="DO179" s="14"/>
      <c r="DP179" s="14"/>
      <c r="DQ179" s="14"/>
      <c r="DR179" s="14"/>
      <c r="DS179" s="14"/>
      <c r="DT179" s="14"/>
      <c r="DU179" s="14"/>
      <c r="DV179" s="14"/>
      <c r="DW179" s="14"/>
      <c r="DX179" s="14"/>
      <c r="DY179" s="14"/>
    </row>
    <row r="180" spans="112:129" x14ac:dyDescent="0.35">
      <c r="DH180" s="14"/>
      <c r="DI180" s="14"/>
      <c r="DJ180" s="14"/>
      <c r="DK180" s="14"/>
      <c r="DL180" s="14"/>
      <c r="DM180" s="14"/>
      <c r="DN180" s="14"/>
      <c r="DO180" s="14"/>
      <c r="DP180" s="14"/>
      <c r="DQ180" s="14"/>
      <c r="DR180" s="14"/>
      <c r="DS180" s="14"/>
      <c r="DT180" s="14"/>
      <c r="DU180" s="14"/>
      <c r="DV180" s="14"/>
      <c r="DW180" s="14"/>
      <c r="DX180" s="14"/>
      <c r="DY180" s="14"/>
    </row>
    <row r="181" spans="112:129" x14ac:dyDescent="0.35">
      <c r="DH181" s="14"/>
      <c r="DI181" s="14"/>
      <c r="DJ181" s="14"/>
      <c r="DK181" s="14"/>
      <c r="DL181" s="14"/>
      <c r="DM181" s="14"/>
      <c r="DN181" s="14"/>
      <c r="DO181" s="14"/>
      <c r="DP181" s="14"/>
      <c r="DQ181" s="14"/>
      <c r="DR181" s="14"/>
      <c r="DS181" s="14"/>
      <c r="DT181" s="14"/>
      <c r="DU181" s="14"/>
      <c r="DV181" s="14"/>
      <c r="DW181" s="14"/>
      <c r="DX181" s="14"/>
      <c r="DY181" s="14"/>
    </row>
    <row r="182" spans="112:129" x14ac:dyDescent="0.35">
      <c r="DH182" s="14"/>
      <c r="DI182" s="14"/>
      <c r="DJ182" s="14"/>
      <c r="DK182" s="14"/>
      <c r="DL182" s="14"/>
      <c r="DM182" s="14"/>
      <c r="DN182" s="14"/>
      <c r="DO182" s="14"/>
      <c r="DP182" s="14"/>
      <c r="DQ182" s="14"/>
      <c r="DR182" s="14"/>
      <c r="DS182" s="14"/>
      <c r="DT182" s="14"/>
      <c r="DU182" s="14"/>
      <c r="DV182" s="14"/>
      <c r="DW182" s="14"/>
      <c r="DX182" s="14"/>
      <c r="DY182" s="14"/>
    </row>
    <row r="183" spans="112:129" x14ac:dyDescent="0.35">
      <c r="DH183" s="14"/>
      <c r="DI183" s="14"/>
      <c r="DJ183" s="14"/>
      <c r="DK183" s="14"/>
      <c r="DL183" s="14"/>
      <c r="DM183" s="14"/>
      <c r="DN183" s="14"/>
      <c r="DO183" s="14"/>
      <c r="DP183" s="14"/>
      <c r="DQ183" s="14"/>
      <c r="DR183" s="14"/>
      <c r="DS183" s="14"/>
      <c r="DT183" s="14"/>
      <c r="DU183" s="14"/>
      <c r="DV183" s="14"/>
      <c r="DW183" s="14"/>
      <c r="DX183" s="14"/>
      <c r="DY183" s="14"/>
    </row>
    <row r="184" spans="112:129" x14ac:dyDescent="0.35">
      <c r="DH184" s="14"/>
      <c r="DI184" s="14"/>
      <c r="DJ184" s="14"/>
      <c r="DK184" s="14"/>
      <c r="DL184" s="14"/>
      <c r="DM184" s="14"/>
      <c r="DN184" s="14"/>
      <c r="DO184" s="14"/>
      <c r="DP184" s="14"/>
      <c r="DQ184" s="14"/>
      <c r="DR184" s="14"/>
      <c r="DS184" s="14"/>
      <c r="DT184" s="14"/>
      <c r="DU184" s="14"/>
      <c r="DV184" s="14"/>
      <c r="DW184" s="14"/>
      <c r="DX184" s="14"/>
      <c r="DY184" s="14"/>
    </row>
    <row r="185" spans="112:129" x14ac:dyDescent="0.35">
      <c r="DH185" s="14"/>
      <c r="DI185" s="14"/>
      <c r="DJ185" s="14"/>
      <c r="DK185" s="14"/>
      <c r="DL185" s="14"/>
      <c r="DM185" s="14"/>
      <c r="DN185" s="14"/>
      <c r="DO185" s="14"/>
      <c r="DP185" s="14"/>
      <c r="DQ185" s="14"/>
      <c r="DR185" s="14"/>
      <c r="DS185" s="14"/>
      <c r="DT185" s="14"/>
      <c r="DU185" s="14"/>
      <c r="DV185" s="14"/>
      <c r="DW185" s="14"/>
      <c r="DX185" s="14"/>
      <c r="DY185" s="14"/>
    </row>
    <row r="186" spans="112:129" x14ac:dyDescent="0.35">
      <c r="DH186" s="14"/>
      <c r="DI186" s="14"/>
      <c r="DJ186" s="14"/>
      <c r="DK186" s="14"/>
      <c r="DL186" s="14"/>
      <c r="DM186" s="14"/>
      <c r="DN186" s="14"/>
      <c r="DO186" s="14"/>
      <c r="DP186" s="14"/>
      <c r="DQ186" s="14"/>
      <c r="DR186" s="14"/>
      <c r="DS186" s="14"/>
      <c r="DT186" s="14"/>
      <c r="DU186" s="14"/>
      <c r="DV186" s="14"/>
      <c r="DW186" s="14"/>
      <c r="DX186" s="14"/>
      <c r="DY186" s="14"/>
    </row>
    <row r="187" spans="112:129" x14ac:dyDescent="0.35">
      <c r="DH187" s="14"/>
      <c r="DI187" s="14"/>
      <c r="DJ187" s="14"/>
      <c r="DK187" s="14"/>
      <c r="DL187" s="14"/>
      <c r="DM187" s="14"/>
      <c r="DN187" s="14"/>
      <c r="DO187" s="14"/>
      <c r="DP187" s="14"/>
      <c r="DQ187" s="14"/>
      <c r="DR187" s="14"/>
      <c r="DS187" s="14"/>
      <c r="DT187" s="14"/>
      <c r="DU187" s="14"/>
      <c r="DV187" s="14"/>
      <c r="DW187" s="14"/>
      <c r="DX187" s="14"/>
      <c r="DY187" s="14"/>
    </row>
    <row r="188" spans="112:129" x14ac:dyDescent="0.35">
      <c r="DH188" s="14"/>
      <c r="DI188" s="14"/>
      <c r="DJ188" s="14"/>
      <c r="DK188" s="14"/>
      <c r="DL188" s="14"/>
      <c r="DM188" s="14"/>
      <c r="DN188" s="14"/>
      <c r="DO188" s="14"/>
      <c r="DP188" s="14"/>
      <c r="DQ188" s="14"/>
      <c r="DR188" s="14"/>
      <c r="DS188" s="14"/>
      <c r="DT188" s="14"/>
      <c r="DU188" s="14"/>
      <c r="DV188" s="14"/>
      <c r="DW188" s="14"/>
      <c r="DX188" s="14"/>
      <c r="DY188" s="14"/>
    </row>
    <row r="189" spans="112:129" x14ac:dyDescent="0.35">
      <c r="DH189" s="14"/>
      <c r="DI189" s="14"/>
      <c r="DJ189" s="14"/>
      <c r="DK189" s="14"/>
      <c r="DL189" s="14"/>
      <c r="DM189" s="14"/>
      <c r="DN189" s="14"/>
      <c r="DO189" s="14"/>
      <c r="DP189" s="14"/>
      <c r="DQ189" s="14"/>
      <c r="DR189" s="14"/>
      <c r="DS189" s="14"/>
      <c r="DT189" s="14"/>
      <c r="DU189" s="14"/>
      <c r="DV189" s="14"/>
      <c r="DW189" s="14"/>
      <c r="DX189" s="14"/>
      <c r="DY189" s="14"/>
    </row>
    <row r="190" spans="112:129" x14ac:dyDescent="0.35">
      <c r="DH190" s="14"/>
      <c r="DI190" s="14"/>
      <c r="DJ190" s="14"/>
      <c r="DK190" s="14"/>
      <c r="DL190" s="14"/>
      <c r="DM190" s="14"/>
      <c r="DN190" s="14"/>
      <c r="DO190" s="14"/>
      <c r="DP190" s="14"/>
      <c r="DQ190" s="14"/>
      <c r="DR190" s="14"/>
      <c r="DS190" s="14"/>
      <c r="DT190" s="14"/>
      <c r="DU190" s="14"/>
      <c r="DV190" s="14"/>
      <c r="DW190" s="14"/>
      <c r="DX190" s="14"/>
      <c r="DY190" s="14"/>
    </row>
    <row r="191" spans="112:129" x14ac:dyDescent="0.35">
      <c r="DH191" s="14"/>
      <c r="DI191" s="14"/>
      <c r="DJ191" s="14"/>
      <c r="DK191" s="14"/>
      <c r="DL191" s="14"/>
      <c r="DM191" s="14"/>
      <c r="DN191" s="14"/>
      <c r="DO191" s="14"/>
      <c r="DP191" s="14"/>
      <c r="DQ191" s="14"/>
      <c r="DR191" s="14"/>
      <c r="DS191" s="14"/>
      <c r="DT191" s="14"/>
      <c r="DU191" s="14"/>
      <c r="DV191" s="14"/>
      <c r="DW191" s="14"/>
      <c r="DX191" s="14"/>
      <c r="DY191" s="14"/>
    </row>
    <row r="192" spans="112:129" x14ac:dyDescent="0.35">
      <c r="DH192" s="14"/>
      <c r="DI192" s="14"/>
      <c r="DJ192" s="14"/>
      <c r="DK192" s="14"/>
      <c r="DL192" s="14"/>
      <c r="DM192" s="14"/>
      <c r="DN192" s="14"/>
      <c r="DO192" s="14"/>
      <c r="DP192" s="14"/>
      <c r="DQ192" s="14"/>
      <c r="DR192" s="14"/>
      <c r="DS192" s="14"/>
      <c r="DT192" s="14"/>
      <c r="DU192" s="14"/>
      <c r="DV192" s="14"/>
      <c r="DW192" s="14"/>
      <c r="DX192" s="14"/>
      <c r="DY192" s="14"/>
    </row>
    <row r="193" spans="112:129" x14ac:dyDescent="0.35">
      <c r="DH193" s="14"/>
      <c r="DI193" s="14"/>
      <c r="DJ193" s="14"/>
      <c r="DK193" s="14"/>
      <c r="DL193" s="14"/>
      <c r="DM193" s="14"/>
      <c r="DN193" s="14"/>
      <c r="DO193" s="14"/>
      <c r="DP193" s="14"/>
      <c r="DQ193" s="14"/>
      <c r="DR193" s="14"/>
      <c r="DS193" s="14"/>
      <c r="DT193" s="14"/>
      <c r="DU193" s="14"/>
      <c r="DV193" s="14"/>
      <c r="DW193" s="14"/>
      <c r="DX193" s="14"/>
      <c r="DY193" s="14"/>
    </row>
    <row r="194" spans="112:129" x14ac:dyDescent="0.35">
      <c r="DH194" s="14"/>
      <c r="DI194" s="14"/>
      <c r="DJ194" s="14"/>
      <c r="DK194" s="14"/>
      <c r="DL194" s="14"/>
      <c r="DM194" s="14"/>
      <c r="DN194" s="14"/>
      <c r="DO194" s="14"/>
      <c r="DP194" s="14"/>
      <c r="DQ194" s="14"/>
      <c r="DR194" s="14"/>
      <c r="DS194" s="14"/>
      <c r="DT194" s="14"/>
      <c r="DU194" s="14"/>
      <c r="DV194" s="14"/>
      <c r="DW194" s="14"/>
      <c r="DX194" s="14"/>
      <c r="DY194" s="14"/>
    </row>
    <row r="195" spans="112:129" x14ac:dyDescent="0.35">
      <c r="DH195" s="14"/>
      <c r="DI195" s="14"/>
      <c r="DJ195" s="14"/>
      <c r="DK195" s="14"/>
      <c r="DL195" s="14"/>
      <c r="DM195" s="14"/>
      <c r="DN195" s="14"/>
      <c r="DO195" s="14"/>
      <c r="DP195" s="14"/>
      <c r="DQ195" s="14"/>
      <c r="DR195" s="14"/>
      <c r="DS195" s="14"/>
      <c r="DT195" s="14"/>
      <c r="DU195" s="14"/>
      <c r="DV195" s="14"/>
      <c r="DW195" s="14"/>
      <c r="DX195" s="14"/>
      <c r="DY195" s="14"/>
    </row>
    <row r="196" spans="112:129" x14ac:dyDescent="0.35">
      <c r="DH196" s="14"/>
      <c r="DI196" s="14"/>
      <c r="DJ196" s="14"/>
      <c r="DK196" s="14"/>
      <c r="DL196" s="14"/>
      <c r="DM196" s="14"/>
      <c r="DN196" s="14"/>
      <c r="DO196" s="14"/>
      <c r="DP196" s="14"/>
      <c r="DQ196" s="14"/>
      <c r="DR196" s="14"/>
      <c r="DS196" s="14"/>
      <c r="DT196" s="14"/>
      <c r="DU196" s="14"/>
      <c r="DV196" s="14"/>
      <c r="DW196" s="14"/>
      <c r="DX196" s="14"/>
      <c r="DY196" s="14"/>
    </row>
    <row r="197" spans="112:129" x14ac:dyDescent="0.35">
      <c r="DH197" s="14"/>
      <c r="DI197" s="14"/>
      <c r="DJ197" s="14"/>
      <c r="DK197" s="14"/>
      <c r="DL197" s="14"/>
      <c r="DM197" s="14"/>
      <c r="DN197" s="14"/>
      <c r="DO197" s="14"/>
      <c r="DP197" s="14"/>
      <c r="DQ197" s="14"/>
      <c r="DR197" s="14"/>
      <c r="DS197" s="14"/>
      <c r="DT197" s="14"/>
      <c r="DU197" s="14"/>
      <c r="DV197" s="14"/>
      <c r="DW197" s="14"/>
      <c r="DX197" s="14"/>
      <c r="DY197" s="14"/>
    </row>
    <row r="198" spans="112:129" x14ac:dyDescent="0.35">
      <c r="DH198" s="14"/>
      <c r="DI198" s="14"/>
      <c r="DJ198" s="14"/>
      <c r="DK198" s="14"/>
      <c r="DL198" s="14"/>
      <c r="DM198" s="14"/>
      <c r="DN198" s="14"/>
      <c r="DO198" s="14"/>
      <c r="DP198" s="14"/>
      <c r="DQ198" s="14"/>
      <c r="DR198" s="14"/>
      <c r="DS198" s="14"/>
      <c r="DT198" s="14"/>
      <c r="DU198" s="14"/>
      <c r="DV198" s="14"/>
      <c r="DW198" s="14"/>
      <c r="DX198" s="14"/>
      <c r="DY198" s="14"/>
    </row>
    <row r="199" spans="112:129" x14ac:dyDescent="0.35">
      <c r="DH199" s="14"/>
      <c r="DI199" s="14"/>
      <c r="DJ199" s="14"/>
      <c r="DK199" s="14"/>
      <c r="DL199" s="14"/>
      <c r="DM199" s="14"/>
      <c r="DN199" s="14"/>
      <c r="DO199" s="14"/>
      <c r="DP199" s="14"/>
      <c r="DQ199" s="14"/>
      <c r="DR199" s="14"/>
      <c r="DS199" s="14"/>
      <c r="DT199" s="14"/>
      <c r="DU199" s="14"/>
      <c r="DV199" s="14"/>
      <c r="DW199" s="14"/>
      <c r="DX199" s="14"/>
      <c r="DY199" s="14"/>
    </row>
    <row r="200" spans="112:129" x14ac:dyDescent="0.35">
      <c r="DH200" s="14"/>
      <c r="DI200" s="14"/>
      <c r="DJ200" s="14"/>
      <c r="DK200" s="14"/>
      <c r="DL200" s="14"/>
      <c r="DM200" s="14"/>
      <c r="DN200" s="14"/>
      <c r="DO200" s="14"/>
      <c r="DP200" s="14"/>
      <c r="DQ200" s="14"/>
      <c r="DR200" s="14"/>
      <c r="DS200" s="14"/>
      <c r="DT200" s="14"/>
      <c r="DU200" s="14"/>
      <c r="DV200" s="14"/>
      <c r="DW200" s="14"/>
      <c r="DX200" s="14"/>
      <c r="DY200" s="14"/>
    </row>
    <row r="201" spans="112:129" x14ac:dyDescent="0.35">
      <c r="DH201" s="14"/>
      <c r="DI201" s="14"/>
      <c r="DJ201" s="14"/>
      <c r="DK201" s="14"/>
      <c r="DL201" s="14"/>
      <c r="DM201" s="14"/>
      <c r="DN201" s="14"/>
      <c r="DO201" s="14"/>
      <c r="DP201" s="14"/>
      <c r="DQ201" s="14"/>
      <c r="DR201" s="14"/>
      <c r="DS201" s="14"/>
      <c r="DT201" s="14"/>
      <c r="DU201" s="14"/>
      <c r="DV201" s="14"/>
      <c r="DW201" s="14"/>
      <c r="DX201" s="14"/>
      <c r="DY201" s="14"/>
    </row>
    <row r="202" spans="112:129" x14ac:dyDescent="0.35">
      <c r="DH202" s="14"/>
      <c r="DI202" s="14"/>
      <c r="DJ202" s="14"/>
      <c r="DK202" s="14"/>
      <c r="DL202" s="14"/>
      <c r="DM202" s="14"/>
      <c r="DN202" s="14"/>
      <c r="DO202" s="14"/>
      <c r="DP202" s="14"/>
      <c r="DQ202" s="14"/>
      <c r="DR202" s="14"/>
      <c r="DS202" s="14"/>
      <c r="DT202" s="14"/>
      <c r="DU202" s="14"/>
      <c r="DV202" s="14"/>
      <c r="DW202" s="14"/>
      <c r="DX202" s="14"/>
      <c r="DY202" s="14"/>
    </row>
    <row r="203" spans="112:129" x14ac:dyDescent="0.35">
      <c r="DH203" s="14"/>
      <c r="DI203" s="14"/>
      <c r="DJ203" s="14"/>
      <c r="DK203" s="14"/>
      <c r="DL203" s="14"/>
      <c r="DM203" s="14"/>
      <c r="DN203" s="14"/>
      <c r="DO203" s="14"/>
      <c r="DP203" s="14"/>
      <c r="DQ203" s="14"/>
      <c r="DR203" s="14"/>
      <c r="DS203" s="14"/>
      <c r="DT203" s="14"/>
      <c r="DU203" s="14"/>
      <c r="DV203" s="14"/>
      <c r="DW203" s="14"/>
      <c r="DX203" s="14"/>
      <c r="DY203" s="14"/>
    </row>
    <row r="204" spans="112:129" x14ac:dyDescent="0.35">
      <c r="DH204" s="14"/>
      <c r="DI204" s="14"/>
      <c r="DJ204" s="14"/>
      <c r="DK204" s="14"/>
      <c r="DL204" s="14"/>
      <c r="DM204" s="14"/>
      <c r="DN204" s="14"/>
      <c r="DO204" s="14"/>
      <c r="DP204" s="14"/>
      <c r="DQ204" s="14"/>
      <c r="DR204" s="14"/>
      <c r="DS204" s="14"/>
      <c r="DT204" s="14"/>
      <c r="DU204" s="14"/>
      <c r="DV204" s="14"/>
      <c r="DW204" s="14"/>
      <c r="DX204" s="14"/>
      <c r="DY204" s="14"/>
    </row>
    <row r="205" spans="112:129" x14ac:dyDescent="0.35">
      <c r="DH205" s="14"/>
      <c r="DI205" s="14"/>
      <c r="DJ205" s="14"/>
      <c r="DK205" s="14"/>
      <c r="DL205" s="14"/>
      <c r="DM205" s="14"/>
      <c r="DN205" s="14"/>
      <c r="DO205" s="14"/>
      <c r="DP205" s="14"/>
      <c r="DQ205" s="14"/>
      <c r="DR205" s="14"/>
      <c r="DS205" s="14"/>
      <c r="DT205" s="14"/>
      <c r="DU205" s="14"/>
      <c r="DV205" s="14"/>
      <c r="DW205" s="14"/>
      <c r="DX205" s="14"/>
      <c r="DY205" s="14"/>
    </row>
    <row r="206" spans="112:129" x14ac:dyDescent="0.35">
      <c r="DH206" s="14"/>
      <c r="DI206" s="14"/>
      <c r="DJ206" s="14"/>
      <c r="DK206" s="14"/>
      <c r="DL206" s="14"/>
      <c r="DM206" s="14"/>
      <c r="DN206" s="14"/>
      <c r="DO206" s="14"/>
      <c r="DP206" s="14"/>
      <c r="DQ206" s="14"/>
      <c r="DR206" s="14"/>
      <c r="DS206" s="14"/>
      <c r="DT206" s="14"/>
      <c r="DU206" s="14"/>
      <c r="DV206" s="14"/>
      <c r="DW206" s="14"/>
      <c r="DX206" s="14"/>
      <c r="DY206" s="14"/>
    </row>
    <row r="207" spans="112:129" x14ac:dyDescent="0.35">
      <c r="DH207" s="14"/>
      <c r="DI207" s="14"/>
      <c r="DJ207" s="14"/>
      <c r="DK207" s="14"/>
      <c r="DL207" s="14"/>
      <c r="DM207" s="14"/>
      <c r="DN207" s="14"/>
      <c r="DO207" s="14"/>
      <c r="DP207" s="14"/>
      <c r="DQ207" s="14"/>
      <c r="DR207" s="14"/>
      <c r="DS207" s="14"/>
      <c r="DT207" s="14"/>
      <c r="DU207" s="14"/>
      <c r="DV207" s="14"/>
      <c r="DW207" s="14"/>
      <c r="DX207" s="14"/>
      <c r="DY207" s="14"/>
    </row>
    <row r="208" spans="112:129" x14ac:dyDescent="0.35">
      <c r="DH208" s="14"/>
      <c r="DI208" s="14"/>
      <c r="DJ208" s="14"/>
      <c r="DK208" s="14"/>
      <c r="DL208" s="14"/>
      <c r="DM208" s="14"/>
      <c r="DN208" s="14"/>
      <c r="DO208" s="14"/>
      <c r="DP208" s="14"/>
      <c r="DQ208" s="14"/>
      <c r="DR208" s="14"/>
      <c r="DS208" s="14"/>
      <c r="DT208" s="14"/>
      <c r="DU208" s="14"/>
      <c r="DV208" s="14"/>
      <c r="DW208" s="14"/>
      <c r="DX208" s="14"/>
      <c r="DY208" s="14"/>
    </row>
    <row r="209" spans="112:129" x14ac:dyDescent="0.35">
      <c r="DH209" s="14"/>
      <c r="DI209" s="14"/>
      <c r="DJ209" s="14"/>
      <c r="DK209" s="14"/>
      <c r="DL209" s="14"/>
      <c r="DM209" s="14"/>
      <c r="DN209" s="14"/>
      <c r="DO209" s="14"/>
      <c r="DP209" s="14"/>
      <c r="DQ209" s="14"/>
      <c r="DR209" s="14"/>
      <c r="DS209" s="14"/>
      <c r="DT209" s="14"/>
      <c r="DU209" s="14"/>
      <c r="DV209" s="14"/>
      <c r="DW209" s="14"/>
      <c r="DX209" s="14"/>
      <c r="DY209" s="14"/>
    </row>
    <row r="210" spans="112:129" x14ac:dyDescent="0.35">
      <c r="DH210" s="14"/>
      <c r="DI210" s="14"/>
      <c r="DJ210" s="14"/>
      <c r="DK210" s="14"/>
      <c r="DL210" s="14"/>
      <c r="DM210" s="14"/>
      <c r="DN210" s="14"/>
      <c r="DO210" s="14"/>
      <c r="DP210" s="14"/>
      <c r="DQ210" s="14"/>
      <c r="DR210" s="14"/>
      <c r="DS210" s="14"/>
      <c r="DT210" s="14"/>
      <c r="DU210" s="14"/>
      <c r="DV210" s="14"/>
      <c r="DW210" s="14"/>
      <c r="DX210" s="14"/>
      <c r="DY210" s="14"/>
    </row>
    <row r="211" spans="112:129" x14ac:dyDescent="0.35">
      <c r="DH211" s="14"/>
      <c r="DI211" s="14"/>
      <c r="DJ211" s="14"/>
      <c r="DK211" s="14"/>
      <c r="DL211" s="14"/>
      <c r="DM211" s="14"/>
      <c r="DN211" s="14"/>
      <c r="DO211" s="14"/>
      <c r="DP211" s="14"/>
      <c r="DQ211" s="14"/>
      <c r="DR211" s="14"/>
      <c r="DS211" s="14"/>
      <c r="DT211" s="14"/>
      <c r="DU211" s="14"/>
      <c r="DV211" s="14"/>
      <c r="DW211" s="14"/>
      <c r="DX211" s="14"/>
      <c r="DY211" s="14"/>
    </row>
    <row r="212" spans="112:129" x14ac:dyDescent="0.35">
      <c r="DH212" s="14"/>
      <c r="DI212" s="14"/>
      <c r="DJ212" s="14"/>
      <c r="DK212" s="14"/>
      <c r="DL212" s="14"/>
      <c r="DM212" s="14"/>
      <c r="DN212" s="14"/>
      <c r="DO212" s="14"/>
      <c r="DP212" s="14"/>
      <c r="DQ212" s="14"/>
      <c r="DR212" s="14"/>
      <c r="DS212" s="14"/>
      <c r="DT212" s="14"/>
      <c r="DU212" s="14"/>
      <c r="DV212" s="14"/>
      <c r="DW212" s="14"/>
      <c r="DX212" s="14"/>
      <c r="DY212" s="14"/>
    </row>
    <row r="213" spans="112:129" x14ac:dyDescent="0.35">
      <c r="DH213" s="14"/>
      <c r="DI213" s="14"/>
      <c r="DJ213" s="14"/>
      <c r="DK213" s="14"/>
      <c r="DL213" s="14"/>
      <c r="DM213" s="14"/>
      <c r="DN213" s="14"/>
      <c r="DO213" s="14"/>
      <c r="DP213" s="14"/>
      <c r="DQ213" s="14"/>
      <c r="DR213" s="14"/>
      <c r="DS213" s="14"/>
      <c r="DT213" s="14"/>
      <c r="DU213" s="14"/>
      <c r="DV213" s="14"/>
      <c r="DW213" s="14"/>
      <c r="DX213" s="14"/>
      <c r="DY213" s="14"/>
    </row>
    <row r="214" spans="112:129" x14ac:dyDescent="0.35">
      <c r="DH214" s="14"/>
      <c r="DI214" s="14"/>
      <c r="DJ214" s="14"/>
      <c r="DK214" s="14"/>
      <c r="DL214" s="14"/>
      <c r="DM214" s="14"/>
      <c r="DN214" s="14"/>
      <c r="DO214" s="14"/>
      <c r="DP214" s="14"/>
      <c r="DQ214" s="14"/>
      <c r="DR214" s="14"/>
      <c r="DS214" s="14"/>
      <c r="DT214" s="14"/>
      <c r="DU214" s="14"/>
      <c r="DV214" s="14"/>
      <c r="DW214" s="14"/>
      <c r="DX214" s="14"/>
      <c r="DY214" s="14"/>
    </row>
    <row r="215" spans="112:129" x14ac:dyDescent="0.35">
      <c r="DH215" s="14"/>
      <c r="DI215" s="14"/>
      <c r="DJ215" s="14"/>
      <c r="DK215" s="14"/>
      <c r="DL215" s="14"/>
      <c r="DM215" s="14"/>
      <c r="DN215" s="14"/>
      <c r="DO215" s="14"/>
      <c r="DP215" s="14"/>
      <c r="DQ215" s="14"/>
      <c r="DR215" s="14"/>
      <c r="DS215" s="14"/>
      <c r="DT215" s="14"/>
      <c r="DU215" s="14"/>
      <c r="DV215" s="14"/>
      <c r="DW215" s="14"/>
      <c r="DX215" s="14"/>
      <c r="DY215" s="14"/>
    </row>
    <row r="216" spans="112:129" x14ac:dyDescent="0.35">
      <c r="DH216" s="14"/>
      <c r="DI216" s="14"/>
      <c r="DJ216" s="14"/>
      <c r="DK216" s="14"/>
      <c r="DL216" s="14"/>
      <c r="DM216" s="14"/>
      <c r="DN216" s="14"/>
      <c r="DO216" s="14"/>
      <c r="DP216" s="14"/>
      <c r="DQ216" s="14"/>
      <c r="DR216" s="14"/>
      <c r="DS216" s="14"/>
      <c r="DT216" s="14"/>
      <c r="DU216" s="14"/>
      <c r="DV216" s="14"/>
      <c r="DW216" s="14"/>
      <c r="DX216" s="14"/>
      <c r="DY216" s="14"/>
    </row>
    <row r="217" spans="112:129" x14ac:dyDescent="0.35">
      <c r="DH217" s="14"/>
      <c r="DI217" s="14"/>
      <c r="DJ217" s="14"/>
      <c r="DK217" s="14"/>
      <c r="DL217" s="14"/>
      <c r="DM217" s="14"/>
      <c r="DN217" s="14"/>
      <c r="DO217" s="14"/>
      <c r="DP217" s="14"/>
      <c r="DQ217" s="14"/>
      <c r="DR217" s="14"/>
      <c r="DS217" s="14"/>
      <c r="DT217" s="14"/>
      <c r="DU217" s="14"/>
      <c r="DV217" s="14"/>
      <c r="DW217" s="14"/>
      <c r="DX217" s="14"/>
      <c r="DY217" s="14"/>
    </row>
    <row r="218" spans="112:129" x14ac:dyDescent="0.35">
      <c r="DH218" s="14"/>
      <c r="DI218" s="14"/>
      <c r="DJ218" s="14"/>
      <c r="DK218" s="14"/>
      <c r="DL218" s="14"/>
      <c r="DM218" s="14"/>
      <c r="DN218" s="14"/>
      <c r="DO218" s="14"/>
      <c r="DP218" s="14"/>
      <c r="DQ218" s="14"/>
      <c r="DR218" s="14"/>
      <c r="DS218" s="14"/>
      <c r="DT218" s="14"/>
      <c r="DU218" s="14"/>
      <c r="DV218" s="14"/>
      <c r="DW218" s="14"/>
      <c r="DX218" s="14"/>
      <c r="DY218" s="14"/>
    </row>
    <row r="219" spans="112:129" x14ac:dyDescent="0.35">
      <c r="DH219" s="14"/>
      <c r="DI219" s="14"/>
      <c r="DJ219" s="14"/>
      <c r="DK219" s="14"/>
      <c r="DL219" s="14"/>
      <c r="DM219" s="14"/>
      <c r="DN219" s="14"/>
      <c r="DO219" s="14"/>
      <c r="DP219" s="14"/>
      <c r="DQ219" s="14"/>
      <c r="DR219" s="14"/>
      <c r="DS219" s="14"/>
      <c r="DT219" s="14"/>
      <c r="DU219" s="14"/>
      <c r="DV219" s="14"/>
      <c r="DW219" s="14"/>
      <c r="DX219" s="14"/>
      <c r="DY219" s="14"/>
    </row>
    <row r="220" spans="112:129" x14ac:dyDescent="0.35">
      <c r="DH220" s="14"/>
      <c r="DI220" s="14"/>
      <c r="DJ220" s="14"/>
      <c r="DK220" s="14"/>
      <c r="DL220" s="14"/>
      <c r="DM220" s="14"/>
      <c r="DN220" s="14"/>
      <c r="DO220" s="14"/>
      <c r="DP220" s="14"/>
      <c r="DQ220" s="14"/>
      <c r="DR220" s="14"/>
      <c r="DS220" s="14"/>
      <c r="DT220" s="14"/>
      <c r="DU220" s="14"/>
      <c r="DV220" s="14"/>
      <c r="DW220" s="14"/>
      <c r="DX220" s="14"/>
      <c r="DY220" s="14"/>
    </row>
    <row r="221" spans="112:129" x14ac:dyDescent="0.35">
      <c r="DH221" s="14"/>
      <c r="DI221" s="14"/>
      <c r="DJ221" s="14"/>
      <c r="DK221" s="14"/>
      <c r="DL221" s="14"/>
      <c r="DM221" s="14"/>
      <c r="DN221" s="14"/>
      <c r="DO221" s="14"/>
      <c r="DP221" s="14"/>
      <c r="DQ221" s="14"/>
      <c r="DR221" s="14"/>
      <c r="DS221" s="14"/>
      <c r="DT221" s="14"/>
      <c r="DU221" s="14"/>
      <c r="DV221" s="14"/>
      <c r="DW221" s="14"/>
      <c r="DX221" s="14"/>
      <c r="DY221" s="14"/>
    </row>
    <row r="222" spans="112:129" x14ac:dyDescent="0.35">
      <c r="DH222" s="14"/>
      <c r="DI222" s="14"/>
      <c r="DJ222" s="14"/>
      <c r="DK222" s="14"/>
      <c r="DL222" s="14"/>
      <c r="DM222" s="14"/>
      <c r="DN222" s="14"/>
      <c r="DO222" s="14"/>
      <c r="DP222" s="14"/>
      <c r="DQ222" s="14"/>
      <c r="DR222" s="14"/>
      <c r="DS222" s="14"/>
      <c r="DT222" s="14"/>
      <c r="DU222" s="14"/>
      <c r="DV222" s="14"/>
      <c r="DW222" s="14"/>
      <c r="DX222" s="14"/>
      <c r="DY222" s="14"/>
    </row>
    <row r="223" spans="112:129" x14ac:dyDescent="0.35">
      <c r="DH223" s="14"/>
      <c r="DI223" s="14"/>
      <c r="DJ223" s="14"/>
      <c r="DK223" s="14"/>
      <c r="DL223" s="14"/>
      <c r="DM223" s="14"/>
      <c r="DN223" s="14"/>
      <c r="DO223" s="14"/>
      <c r="DP223" s="14"/>
      <c r="DQ223" s="14"/>
      <c r="DR223" s="14"/>
      <c r="DS223" s="14"/>
      <c r="DT223" s="14"/>
      <c r="DU223" s="14"/>
      <c r="DV223" s="14"/>
      <c r="DW223" s="14"/>
      <c r="DX223" s="14"/>
      <c r="DY223" s="14"/>
    </row>
    <row r="224" spans="112:129" x14ac:dyDescent="0.35">
      <c r="DH224" s="14"/>
      <c r="DI224" s="14"/>
      <c r="DJ224" s="14"/>
      <c r="DK224" s="14"/>
      <c r="DL224" s="14"/>
      <c r="DM224" s="14"/>
      <c r="DN224" s="14"/>
      <c r="DO224" s="14"/>
      <c r="DP224" s="14"/>
      <c r="DQ224" s="14"/>
      <c r="DR224" s="14"/>
      <c r="DS224" s="14"/>
      <c r="DT224" s="14"/>
      <c r="DU224" s="14"/>
      <c r="DV224" s="14"/>
      <c r="DW224" s="14"/>
      <c r="DX224" s="14"/>
      <c r="DY224" s="14"/>
    </row>
    <row r="225" spans="112:129" x14ac:dyDescent="0.35">
      <c r="DH225" s="14"/>
      <c r="DI225" s="14"/>
      <c r="DJ225" s="14"/>
      <c r="DK225" s="14"/>
      <c r="DL225" s="14"/>
      <c r="DM225" s="14"/>
      <c r="DN225" s="14"/>
      <c r="DO225" s="14"/>
      <c r="DP225" s="14"/>
      <c r="DQ225" s="14"/>
      <c r="DR225" s="14"/>
      <c r="DS225" s="14"/>
      <c r="DT225" s="14"/>
      <c r="DU225" s="14"/>
      <c r="DV225" s="14"/>
      <c r="DW225" s="14"/>
      <c r="DX225" s="14"/>
      <c r="DY225" s="14"/>
    </row>
    <row r="226" spans="112:129" x14ac:dyDescent="0.35">
      <c r="DH226" s="14"/>
      <c r="DI226" s="14"/>
      <c r="DJ226" s="14"/>
      <c r="DK226" s="14"/>
      <c r="DL226" s="14"/>
      <c r="DM226" s="14"/>
      <c r="DN226" s="14"/>
      <c r="DO226" s="14"/>
      <c r="DP226" s="14"/>
      <c r="DQ226" s="14"/>
      <c r="DR226" s="14"/>
      <c r="DS226" s="14"/>
      <c r="DT226" s="14"/>
      <c r="DU226" s="14"/>
      <c r="DV226" s="14"/>
      <c r="DW226" s="14"/>
      <c r="DX226" s="14"/>
      <c r="DY226" s="14"/>
    </row>
    <row r="227" spans="112:129" x14ac:dyDescent="0.35">
      <c r="DH227" s="14"/>
      <c r="DI227" s="14"/>
      <c r="DJ227" s="14"/>
      <c r="DK227" s="14"/>
      <c r="DL227" s="14"/>
      <c r="DM227" s="14"/>
      <c r="DN227" s="14"/>
      <c r="DO227" s="14"/>
      <c r="DP227" s="14"/>
      <c r="DQ227" s="14"/>
      <c r="DR227" s="14"/>
      <c r="DS227" s="14"/>
      <c r="DT227" s="14"/>
      <c r="DU227" s="14"/>
      <c r="DV227" s="14"/>
      <c r="DW227" s="14"/>
      <c r="DX227" s="14"/>
      <c r="DY227" s="14"/>
    </row>
    <row r="228" spans="112:129" x14ac:dyDescent="0.35">
      <c r="DH228" s="14"/>
      <c r="DI228" s="14"/>
      <c r="DJ228" s="14"/>
      <c r="DK228" s="14"/>
      <c r="DL228" s="14"/>
      <c r="DM228" s="14"/>
      <c r="DN228" s="14"/>
      <c r="DO228" s="14"/>
      <c r="DP228" s="14"/>
      <c r="DQ228" s="14"/>
      <c r="DR228" s="14"/>
      <c r="DS228" s="14"/>
      <c r="DT228" s="14"/>
      <c r="DU228" s="14"/>
      <c r="DV228" s="14"/>
      <c r="DW228" s="14"/>
      <c r="DX228" s="14"/>
      <c r="DY228" s="14"/>
    </row>
    <row r="229" spans="112:129" x14ac:dyDescent="0.35">
      <c r="DH229" s="14"/>
      <c r="DI229" s="14"/>
      <c r="DJ229" s="14"/>
      <c r="DK229" s="14"/>
      <c r="DL229" s="14"/>
      <c r="DM229" s="14"/>
      <c r="DN229" s="14"/>
      <c r="DO229" s="14"/>
      <c r="DP229" s="14"/>
      <c r="DQ229" s="14"/>
      <c r="DR229" s="14"/>
      <c r="DS229" s="14"/>
      <c r="DT229" s="14"/>
      <c r="DU229" s="14"/>
      <c r="DV229" s="14"/>
      <c r="DW229" s="14"/>
      <c r="DX229" s="14"/>
      <c r="DY229" s="14"/>
    </row>
    <row r="230" spans="112:129" x14ac:dyDescent="0.35">
      <c r="DH230" s="14"/>
      <c r="DI230" s="14"/>
      <c r="DJ230" s="14"/>
      <c r="DK230" s="14"/>
      <c r="DL230" s="14"/>
      <c r="DM230" s="14"/>
      <c r="DN230" s="14"/>
      <c r="DO230" s="14"/>
      <c r="DP230" s="14"/>
      <c r="DQ230" s="14"/>
      <c r="DR230" s="14"/>
      <c r="DS230" s="14"/>
      <c r="DT230" s="14"/>
      <c r="DU230" s="14"/>
      <c r="DV230" s="14"/>
      <c r="DW230" s="14"/>
      <c r="DX230" s="14"/>
      <c r="DY230" s="14"/>
    </row>
    <row r="231" spans="112:129" x14ac:dyDescent="0.35">
      <c r="DH231" s="14"/>
      <c r="DI231" s="14"/>
      <c r="DJ231" s="14"/>
      <c r="DK231" s="14"/>
      <c r="DL231" s="14"/>
      <c r="DM231" s="14"/>
      <c r="DN231" s="14"/>
      <c r="DO231" s="14"/>
      <c r="DP231" s="14"/>
      <c r="DQ231" s="14"/>
      <c r="DR231" s="14"/>
      <c r="DS231" s="14"/>
      <c r="DT231" s="14"/>
      <c r="DU231" s="14"/>
      <c r="DV231" s="14"/>
      <c r="DW231" s="14"/>
      <c r="DX231" s="14"/>
      <c r="DY231" s="14"/>
    </row>
    <row r="232" spans="112:129" x14ac:dyDescent="0.35">
      <c r="DH232" s="14"/>
      <c r="DI232" s="14"/>
      <c r="DJ232" s="14"/>
      <c r="DK232" s="14"/>
      <c r="DL232" s="14"/>
      <c r="DM232" s="14"/>
      <c r="DN232" s="14"/>
      <c r="DO232" s="14"/>
      <c r="DP232" s="14"/>
      <c r="DQ232" s="14"/>
      <c r="DR232" s="14"/>
      <c r="DS232" s="14"/>
      <c r="DT232" s="14"/>
      <c r="DU232" s="14"/>
      <c r="DV232" s="14"/>
      <c r="DW232" s="14"/>
      <c r="DX232" s="14"/>
      <c r="DY232" s="14"/>
    </row>
    <row r="233" spans="112:129" x14ac:dyDescent="0.35">
      <c r="DH233" s="14"/>
      <c r="DI233" s="14"/>
      <c r="DJ233" s="14"/>
      <c r="DK233" s="14"/>
      <c r="DL233" s="14"/>
      <c r="DM233" s="14"/>
      <c r="DN233" s="14"/>
      <c r="DO233" s="14"/>
      <c r="DP233" s="14"/>
      <c r="DQ233" s="14"/>
      <c r="DR233" s="14"/>
      <c r="DS233" s="14"/>
      <c r="DT233" s="14"/>
      <c r="DU233" s="14"/>
      <c r="DV233" s="14"/>
      <c r="DW233" s="14"/>
      <c r="DX233" s="14"/>
      <c r="DY233" s="14"/>
    </row>
    <row r="234" spans="112:129" x14ac:dyDescent="0.35">
      <c r="DH234" s="14"/>
      <c r="DI234" s="14"/>
      <c r="DJ234" s="14"/>
      <c r="DK234" s="14"/>
      <c r="DL234" s="14"/>
      <c r="DM234" s="14"/>
      <c r="DN234" s="14"/>
      <c r="DO234" s="14"/>
      <c r="DP234" s="14"/>
      <c r="DQ234" s="14"/>
      <c r="DR234" s="14"/>
      <c r="DS234" s="14"/>
      <c r="DT234" s="14"/>
      <c r="DU234" s="14"/>
      <c r="DV234" s="14"/>
      <c r="DW234" s="14"/>
      <c r="DX234" s="14"/>
      <c r="DY234" s="14"/>
    </row>
    <row r="235" spans="112:129" x14ac:dyDescent="0.35">
      <c r="DH235" s="14"/>
      <c r="DI235" s="14"/>
      <c r="DJ235" s="14"/>
      <c r="DK235" s="14"/>
      <c r="DL235" s="14"/>
      <c r="DM235" s="14"/>
      <c r="DN235" s="14"/>
      <c r="DO235" s="14"/>
      <c r="DP235" s="14"/>
      <c r="DQ235" s="14"/>
      <c r="DR235" s="14"/>
      <c r="DS235" s="14"/>
      <c r="DT235" s="14"/>
      <c r="DU235" s="14"/>
      <c r="DV235" s="14"/>
      <c r="DW235" s="14"/>
      <c r="DX235" s="14"/>
      <c r="DY235" s="14"/>
    </row>
    <row r="236" spans="112:129" x14ac:dyDescent="0.35">
      <c r="DH236" s="14"/>
      <c r="DI236" s="14"/>
      <c r="DJ236" s="14"/>
      <c r="DK236" s="14"/>
      <c r="DL236" s="14"/>
      <c r="DM236" s="14"/>
      <c r="DN236" s="14"/>
      <c r="DO236" s="14"/>
      <c r="DP236" s="14"/>
      <c r="DQ236" s="14"/>
      <c r="DR236" s="14"/>
      <c r="DS236" s="14"/>
      <c r="DT236" s="14"/>
      <c r="DU236" s="14"/>
      <c r="DV236" s="14"/>
      <c r="DW236" s="14"/>
      <c r="DX236" s="14"/>
      <c r="DY236" s="14"/>
    </row>
    <row r="237" spans="112:129" x14ac:dyDescent="0.35">
      <c r="DH237" s="14"/>
      <c r="DI237" s="14"/>
      <c r="DJ237" s="14"/>
      <c r="DK237" s="14"/>
      <c r="DL237" s="14"/>
      <c r="DM237" s="14"/>
      <c r="DN237" s="14"/>
      <c r="DO237" s="14"/>
      <c r="DP237" s="14"/>
      <c r="DQ237" s="14"/>
      <c r="DR237" s="14"/>
      <c r="DS237" s="14"/>
      <c r="DT237" s="14"/>
      <c r="DU237" s="14"/>
      <c r="DV237" s="14"/>
      <c r="DW237" s="14"/>
      <c r="DX237" s="14"/>
      <c r="DY237" s="14"/>
    </row>
    <row r="238" spans="112:129" x14ac:dyDescent="0.35">
      <c r="DH238" s="14"/>
      <c r="DI238" s="14"/>
      <c r="DJ238" s="14"/>
      <c r="DK238" s="14"/>
      <c r="DL238" s="14"/>
      <c r="DM238" s="14"/>
      <c r="DN238" s="14"/>
      <c r="DO238" s="14"/>
      <c r="DP238" s="14"/>
      <c r="DQ238" s="14"/>
      <c r="DR238" s="14"/>
      <c r="DS238" s="14"/>
      <c r="DT238" s="14"/>
      <c r="DU238" s="14"/>
      <c r="DV238" s="14"/>
      <c r="DW238" s="14"/>
      <c r="DX238" s="14"/>
      <c r="DY238" s="14"/>
    </row>
    <row r="239" spans="112:129" x14ac:dyDescent="0.35">
      <c r="DH239" s="14"/>
      <c r="DI239" s="14"/>
      <c r="DJ239" s="14"/>
      <c r="DK239" s="14"/>
      <c r="DL239" s="14"/>
      <c r="DM239" s="14"/>
      <c r="DN239" s="14"/>
      <c r="DO239" s="14"/>
      <c r="DP239" s="14"/>
      <c r="DQ239" s="14"/>
      <c r="DR239" s="14"/>
      <c r="DS239" s="14"/>
      <c r="DT239" s="14"/>
      <c r="DU239" s="14"/>
      <c r="DV239" s="14"/>
      <c r="DW239" s="14"/>
      <c r="DX239" s="14"/>
      <c r="DY239" s="14"/>
    </row>
    <row r="240" spans="112:129" x14ac:dyDescent="0.35">
      <c r="DH240" s="14"/>
      <c r="DI240" s="14"/>
      <c r="DJ240" s="14"/>
      <c r="DK240" s="14"/>
      <c r="DL240" s="14"/>
      <c r="DM240" s="14"/>
      <c r="DN240" s="14"/>
      <c r="DO240" s="14"/>
      <c r="DP240" s="14"/>
      <c r="DQ240" s="14"/>
      <c r="DR240" s="14"/>
      <c r="DS240" s="14"/>
      <c r="DT240" s="14"/>
      <c r="DU240" s="14"/>
      <c r="DV240" s="14"/>
      <c r="DW240" s="14"/>
      <c r="DX240" s="14"/>
      <c r="DY240" s="14"/>
    </row>
    <row r="241" spans="112:129" x14ac:dyDescent="0.35">
      <c r="DH241" s="14"/>
      <c r="DI241" s="14"/>
      <c r="DJ241" s="14"/>
      <c r="DK241" s="14"/>
      <c r="DL241" s="14"/>
      <c r="DM241" s="14"/>
      <c r="DN241" s="14"/>
      <c r="DO241" s="14"/>
      <c r="DP241" s="14"/>
      <c r="DQ241" s="14"/>
      <c r="DR241" s="14"/>
      <c r="DS241" s="14"/>
      <c r="DT241" s="14"/>
      <c r="DU241" s="14"/>
      <c r="DV241" s="14"/>
      <c r="DW241" s="14"/>
      <c r="DX241" s="14"/>
      <c r="DY241" s="14"/>
    </row>
    <row r="242" spans="112:129" x14ac:dyDescent="0.35">
      <c r="DH242" s="14"/>
      <c r="DI242" s="14"/>
      <c r="DJ242" s="14"/>
      <c r="DK242" s="14"/>
      <c r="DL242" s="14"/>
      <c r="DM242" s="14"/>
      <c r="DN242" s="14"/>
      <c r="DO242" s="14"/>
      <c r="DP242" s="14"/>
      <c r="DQ242" s="14"/>
      <c r="DR242" s="14"/>
      <c r="DS242" s="14"/>
      <c r="DT242" s="14"/>
      <c r="DU242" s="14"/>
      <c r="DV242" s="14"/>
      <c r="DW242" s="14"/>
      <c r="DX242" s="14"/>
      <c r="DY242" s="14"/>
    </row>
    <row r="243" spans="112:129" x14ac:dyDescent="0.35">
      <c r="DH243" s="14"/>
      <c r="DI243" s="14"/>
      <c r="DJ243" s="14"/>
      <c r="DK243" s="14"/>
      <c r="DL243" s="14"/>
      <c r="DM243" s="14"/>
      <c r="DN243" s="14"/>
      <c r="DO243" s="14"/>
      <c r="DP243" s="14"/>
      <c r="DQ243" s="14"/>
      <c r="DR243" s="14"/>
      <c r="DS243" s="14"/>
      <c r="DT243" s="14"/>
      <c r="DU243" s="14"/>
      <c r="DV243" s="14"/>
      <c r="DW243" s="14"/>
      <c r="DX243" s="14"/>
      <c r="DY243" s="14"/>
    </row>
    <row r="244" spans="112:129" x14ac:dyDescent="0.35">
      <c r="DH244" s="14"/>
      <c r="DI244" s="14"/>
      <c r="DJ244" s="14"/>
      <c r="DK244" s="14"/>
      <c r="DL244" s="14"/>
      <c r="DM244" s="14"/>
      <c r="DN244" s="14"/>
      <c r="DO244" s="14"/>
      <c r="DP244" s="14"/>
      <c r="DQ244" s="14"/>
      <c r="DR244" s="14"/>
      <c r="DS244" s="14"/>
      <c r="DT244" s="14"/>
      <c r="DU244" s="14"/>
      <c r="DV244" s="14"/>
      <c r="DW244" s="14"/>
      <c r="DX244" s="14"/>
      <c r="DY244" s="14"/>
    </row>
    <row r="245" spans="112:129" x14ac:dyDescent="0.35">
      <c r="DH245" s="14"/>
      <c r="DI245" s="14"/>
      <c r="DJ245" s="14"/>
      <c r="DK245" s="14"/>
      <c r="DL245" s="14"/>
      <c r="DM245" s="14"/>
      <c r="DN245" s="14"/>
      <c r="DO245" s="14"/>
      <c r="DP245" s="14"/>
      <c r="DQ245" s="14"/>
      <c r="DR245" s="14"/>
      <c r="DS245" s="14"/>
      <c r="DT245" s="14"/>
      <c r="DU245" s="14"/>
      <c r="DV245" s="14"/>
      <c r="DW245" s="14"/>
      <c r="DX245" s="14"/>
      <c r="DY245" s="14"/>
    </row>
    <row r="246" spans="112:129" x14ac:dyDescent="0.35">
      <c r="DH246" s="14"/>
      <c r="DI246" s="14"/>
      <c r="DJ246" s="14"/>
      <c r="DK246" s="14"/>
      <c r="DL246" s="14"/>
      <c r="DM246" s="14"/>
      <c r="DN246" s="14"/>
      <c r="DO246" s="14"/>
      <c r="DP246" s="14"/>
      <c r="DQ246" s="14"/>
      <c r="DR246" s="14"/>
      <c r="DS246" s="14"/>
      <c r="DT246" s="14"/>
      <c r="DU246" s="14"/>
      <c r="DV246" s="14"/>
      <c r="DW246" s="14"/>
      <c r="DX246" s="14"/>
      <c r="DY246" s="14"/>
    </row>
    <row r="247" spans="112:129" x14ac:dyDescent="0.35">
      <c r="DH247" s="14"/>
      <c r="DI247" s="14"/>
      <c r="DJ247" s="14"/>
      <c r="DK247" s="14"/>
      <c r="DL247" s="14"/>
      <c r="DM247" s="14"/>
      <c r="DN247" s="14"/>
      <c r="DO247" s="14"/>
      <c r="DP247" s="14"/>
      <c r="DQ247" s="14"/>
      <c r="DR247" s="14"/>
      <c r="DS247" s="14"/>
      <c r="DT247" s="14"/>
      <c r="DU247" s="14"/>
      <c r="DV247" s="14"/>
      <c r="DW247" s="14"/>
      <c r="DX247" s="14"/>
      <c r="DY247" s="14"/>
    </row>
    <row r="248" spans="112:129" x14ac:dyDescent="0.35">
      <c r="DH248" s="14"/>
      <c r="DI248" s="14"/>
      <c r="DJ248" s="14"/>
      <c r="DK248" s="14"/>
      <c r="DL248" s="14"/>
      <c r="DM248" s="14"/>
      <c r="DN248" s="14"/>
      <c r="DO248" s="14"/>
      <c r="DP248" s="14"/>
      <c r="DQ248" s="14"/>
      <c r="DR248" s="14"/>
      <c r="DS248" s="14"/>
      <c r="DT248" s="14"/>
      <c r="DU248" s="14"/>
      <c r="DV248" s="14"/>
      <c r="DW248" s="14"/>
      <c r="DX248" s="14"/>
      <c r="DY248" s="14"/>
    </row>
    <row r="249" spans="112:129" x14ac:dyDescent="0.35">
      <c r="DH249" s="14"/>
      <c r="DI249" s="14"/>
      <c r="DJ249" s="14"/>
      <c r="DK249" s="14"/>
      <c r="DL249" s="14"/>
      <c r="DM249" s="14"/>
      <c r="DN249" s="14"/>
      <c r="DO249" s="14"/>
      <c r="DP249" s="14"/>
      <c r="DQ249" s="14"/>
      <c r="DR249" s="14"/>
      <c r="DS249" s="14"/>
      <c r="DT249" s="14"/>
      <c r="DU249" s="14"/>
      <c r="DV249" s="14"/>
      <c r="DW249" s="14"/>
      <c r="DX249" s="14"/>
      <c r="DY249" s="14"/>
    </row>
    <row r="250" spans="112:129" x14ac:dyDescent="0.35">
      <c r="DH250" s="14"/>
      <c r="DI250" s="14"/>
      <c r="DJ250" s="14"/>
      <c r="DK250" s="14"/>
      <c r="DL250" s="14"/>
      <c r="DM250" s="14"/>
      <c r="DN250" s="14"/>
      <c r="DO250" s="14"/>
      <c r="DP250" s="14"/>
      <c r="DQ250" s="14"/>
      <c r="DR250" s="14"/>
      <c r="DS250" s="14"/>
      <c r="DT250" s="14"/>
      <c r="DU250" s="14"/>
      <c r="DV250" s="14"/>
      <c r="DW250" s="14"/>
      <c r="DX250" s="14"/>
      <c r="DY250" s="14"/>
    </row>
    <row r="251" spans="112:129" x14ac:dyDescent="0.35">
      <c r="DH251" s="14"/>
      <c r="DI251" s="14"/>
      <c r="DJ251" s="14"/>
      <c r="DK251" s="14"/>
      <c r="DL251" s="14"/>
      <c r="DM251" s="14"/>
      <c r="DN251" s="14"/>
      <c r="DO251" s="14"/>
      <c r="DP251" s="14"/>
      <c r="DQ251" s="14"/>
      <c r="DR251" s="14"/>
      <c r="DS251" s="14"/>
      <c r="DT251" s="14"/>
      <c r="DU251" s="14"/>
      <c r="DV251" s="14"/>
      <c r="DW251" s="14"/>
      <c r="DX251" s="14"/>
      <c r="DY251" s="14"/>
    </row>
    <row r="252" spans="112:129" x14ac:dyDescent="0.35">
      <c r="DH252" s="14"/>
      <c r="DI252" s="14"/>
      <c r="DJ252" s="14"/>
      <c r="DK252" s="14"/>
      <c r="DL252" s="14"/>
      <c r="DM252" s="14"/>
      <c r="DN252" s="14"/>
      <c r="DO252" s="14"/>
      <c r="DP252" s="14"/>
      <c r="DQ252" s="14"/>
      <c r="DR252" s="14"/>
      <c r="DS252" s="14"/>
      <c r="DT252" s="14"/>
      <c r="DU252" s="14"/>
      <c r="DV252" s="14"/>
      <c r="DW252" s="14"/>
      <c r="DX252" s="14"/>
      <c r="DY252" s="14"/>
    </row>
    <row r="253" spans="112:129" x14ac:dyDescent="0.35">
      <c r="DH253" s="14"/>
      <c r="DI253" s="14"/>
      <c r="DJ253" s="14"/>
      <c r="DK253" s="14"/>
      <c r="DL253" s="14"/>
      <c r="DM253" s="14"/>
      <c r="DN253" s="14"/>
      <c r="DO253" s="14"/>
      <c r="DP253" s="14"/>
      <c r="DQ253" s="14"/>
      <c r="DR253" s="14"/>
      <c r="DS253" s="14"/>
      <c r="DT253" s="14"/>
      <c r="DU253" s="14"/>
      <c r="DV253" s="14"/>
      <c r="DW253" s="14"/>
      <c r="DX253" s="14"/>
      <c r="DY253" s="14"/>
    </row>
    <row r="254" spans="112:129" x14ac:dyDescent="0.35">
      <c r="DH254" s="14"/>
      <c r="DI254" s="14"/>
      <c r="DJ254" s="14"/>
      <c r="DK254" s="14"/>
      <c r="DL254" s="14"/>
      <c r="DM254" s="14"/>
      <c r="DN254" s="14"/>
      <c r="DO254" s="14"/>
      <c r="DP254" s="14"/>
      <c r="DQ254" s="14"/>
      <c r="DR254" s="14"/>
      <c r="DS254" s="14"/>
      <c r="DT254" s="14"/>
      <c r="DU254" s="14"/>
      <c r="DV254" s="14"/>
      <c r="DW254" s="14"/>
      <c r="DX254" s="14"/>
      <c r="DY254" s="14"/>
    </row>
    <row r="255" spans="112:129" x14ac:dyDescent="0.35">
      <c r="DH255" s="14"/>
      <c r="DI255" s="14"/>
      <c r="DJ255" s="14"/>
      <c r="DK255" s="14"/>
      <c r="DL255" s="14"/>
      <c r="DM255" s="14"/>
      <c r="DN255" s="14"/>
      <c r="DO255" s="14"/>
      <c r="DP255" s="14"/>
      <c r="DQ255" s="14"/>
      <c r="DR255" s="14"/>
      <c r="DS255" s="14"/>
      <c r="DT255" s="14"/>
      <c r="DU255" s="14"/>
      <c r="DV255" s="14"/>
      <c r="DW255" s="14"/>
      <c r="DX255" s="14"/>
      <c r="DY255" s="14"/>
    </row>
    <row r="256" spans="112:129" x14ac:dyDescent="0.35">
      <c r="DH256" s="14"/>
      <c r="DI256" s="14"/>
      <c r="DJ256" s="14"/>
      <c r="DK256" s="14"/>
      <c r="DL256" s="14"/>
      <c r="DM256" s="14"/>
      <c r="DN256" s="14"/>
      <c r="DO256" s="14"/>
      <c r="DP256" s="14"/>
      <c r="DQ256" s="14"/>
      <c r="DR256" s="14"/>
      <c r="DS256" s="14"/>
      <c r="DT256" s="14"/>
      <c r="DU256" s="14"/>
      <c r="DV256" s="14"/>
      <c r="DW256" s="14"/>
      <c r="DX256" s="14"/>
      <c r="DY256" s="14"/>
    </row>
    <row r="257" spans="112:129" x14ac:dyDescent="0.35">
      <c r="DH257" s="14"/>
      <c r="DI257" s="14"/>
      <c r="DJ257" s="14"/>
      <c r="DK257" s="14"/>
      <c r="DL257" s="14"/>
      <c r="DM257" s="14"/>
      <c r="DN257" s="14"/>
      <c r="DO257" s="14"/>
      <c r="DP257" s="14"/>
      <c r="DQ257" s="14"/>
      <c r="DR257" s="14"/>
      <c r="DS257" s="14"/>
      <c r="DT257" s="14"/>
      <c r="DU257" s="14"/>
      <c r="DV257" s="14"/>
      <c r="DW257" s="14"/>
      <c r="DX257" s="14"/>
      <c r="DY257" s="14"/>
    </row>
    <row r="258" spans="112:129" x14ac:dyDescent="0.35">
      <c r="DH258" s="14"/>
      <c r="DI258" s="14"/>
      <c r="DJ258" s="14"/>
      <c r="DK258" s="14"/>
      <c r="DL258" s="14"/>
      <c r="DM258" s="14"/>
      <c r="DN258" s="14"/>
      <c r="DO258" s="14"/>
      <c r="DP258" s="14"/>
      <c r="DQ258" s="14"/>
      <c r="DR258" s="14"/>
      <c r="DS258" s="14"/>
      <c r="DT258" s="14"/>
      <c r="DU258" s="14"/>
      <c r="DV258" s="14"/>
      <c r="DW258" s="14"/>
      <c r="DX258" s="14"/>
      <c r="DY258" s="14"/>
    </row>
    <row r="259" spans="112:129" x14ac:dyDescent="0.35">
      <c r="DH259" s="14"/>
      <c r="DI259" s="14"/>
      <c r="DJ259" s="14"/>
      <c r="DK259" s="14"/>
      <c r="DL259" s="14"/>
      <c r="DM259" s="14"/>
      <c r="DN259" s="14"/>
      <c r="DO259" s="14"/>
      <c r="DP259" s="14"/>
      <c r="DQ259" s="14"/>
      <c r="DR259" s="14"/>
      <c r="DS259" s="14"/>
      <c r="DT259" s="14"/>
      <c r="DU259" s="14"/>
      <c r="DV259" s="14"/>
      <c r="DW259" s="14"/>
      <c r="DX259" s="14"/>
      <c r="DY259" s="14"/>
    </row>
    <row r="260" spans="112:129" x14ac:dyDescent="0.35">
      <c r="DH260" s="14"/>
      <c r="DI260" s="14"/>
      <c r="DJ260" s="14"/>
      <c r="DK260" s="14"/>
      <c r="DL260" s="14"/>
      <c r="DM260" s="14"/>
      <c r="DN260" s="14"/>
      <c r="DO260" s="14"/>
      <c r="DP260" s="14"/>
      <c r="DQ260" s="14"/>
      <c r="DR260" s="14"/>
      <c r="DS260" s="14"/>
      <c r="DT260" s="14"/>
      <c r="DU260" s="14"/>
      <c r="DV260" s="14"/>
      <c r="DW260" s="14"/>
      <c r="DX260" s="14"/>
      <c r="DY260" s="14"/>
    </row>
    <row r="261" spans="112:129" x14ac:dyDescent="0.35">
      <c r="DH261" s="14"/>
      <c r="DI261" s="14"/>
      <c r="DJ261" s="14"/>
      <c r="DK261" s="14"/>
      <c r="DL261" s="14"/>
      <c r="DM261" s="14"/>
      <c r="DN261" s="14"/>
      <c r="DO261" s="14"/>
      <c r="DP261" s="14"/>
      <c r="DQ261" s="14"/>
      <c r="DR261" s="14"/>
      <c r="DS261" s="14"/>
      <c r="DT261" s="14"/>
      <c r="DU261" s="14"/>
      <c r="DV261" s="14"/>
      <c r="DW261" s="14"/>
      <c r="DX261" s="14"/>
      <c r="DY261" s="14"/>
    </row>
    <row r="262" spans="112:129" x14ac:dyDescent="0.35">
      <c r="DH262" s="14"/>
      <c r="DI262" s="14"/>
      <c r="DJ262" s="14"/>
      <c r="DK262" s="14"/>
      <c r="DL262" s="14"/>
      <c r="DM262" s="14"/>
      <c r="DN262" s="14"/>
      <c r="DO262" s="14"/>
      <c r="DP262" s="14"/>
      <c r="DQ262" s="14"/>
      <c r="DR262" s="14"/>
      <c r="DS262" s="14"/>
      <c r="DT262" s="14"/>
      <c r="DU262" s="14"/>
      <c r="DV262" s="14"/>
      <c r="DW262" s="14"/>
      <c r="DX262" s="14"/>
      <c r="DY262" s="14"/>
    </row>
    <row r="263" spans="112:129" x14ac:dyDescent="0.35">
      <c r="DH263" s="14"/>
      <c r="DI263" s="14"/>
      <c r="DJ263" s="14"/>
      <c r="DK263" s="14"/>
      <c r="DL263" s="14"/>
      <c r="DM263" s="14"/>
      <c r="DN263" s="14"/>
      <c r="DO263" s="14"/>
      <c r="DP263" s="14"/>
      <c r="DQ263" s="14"/>
      <c r="DR263" s="14"/>
      <c r="DS263" s="14"/>
      <c r="DT263" s="14"/>
      <c r="DU263" s="14"/>
      <c r="DV263" s="14"/>
      <c r="DW263" s="14"/>
      <c r="DX263" s="14"/>
      <c r="DY263" s="14"/>
    </row>
    <row r="264" spans="112:129" x14ac:dyDescent="0.35">
      <c r="DH264" s="14"/>
      <c r="DI264" s="14"/>
      <c r="DJ264" s="14"/>
      <c r="DK264" s="14"/>
      <c r="DL264" s="14"/>
      <c r="DM264" s="14"/>
      <c r="DN264" s="14"/>
      <c r="DO264" s="14"/>
      <c r="DP264" s="14"/>
      <c r="DQ264" s="14"/>
      <c r="DR264" s="14"/>
      <c r="DS264" s="14"/>
      <c r="DT264" s="14"/>
      <c r="DU264" s="14"/>
      <c r="DV264" s="14"/>
      <c r="DW264" s="14"/>
      <c r="DX264" s="14"/>
      <c r="DY264" s="14"/>
    </row>
    <row r="265" spans="112:129" x14ac:dyDescent="0.35">
      <c r="DH265" s="14"/>
      <c r="DI265" s="14"/>
      <c r="DJ265" s="14"/>
      <c r="DK265" s="14"/>
      <c r="DL265" s="14"/>
      <c r="DM265" s="14"/>
      <c r="DN265" s="14"/>
      <c r="DO265" s="14"/>
      <c r="DP265" s="14"/>
      <c r="DQ265" s="14"/>
      <c r="DR265" s="14"/>
      <c r="DS265" s="14"/>
      <c r="DT265" s="14"/>
      <c r="DU265" s="14"/>
      <c r="DV265" s="14"/>
      <c r="DW265" s="14"/>
      <c r="DX265" s="14"/>
      <c r="DY265" s="14"/>
    </row>
    <row r="266" spans="112:129" x14ac:dyDescent="0.35">
      <c r="DH266" s="14"/>
      <c r="DI266" s="14"/>
      <c r="DJ266" s="14"/>
      <c r="DK266" s="14"/>
      <c r="DL266" s="14"/>
      <c r="DM266" s="14"/>
      <c r="DN266" s="14"/>
      <c r="DO266" s="14"/>
      <c r="DP266" s="14"/>
      <c r="DQ266" s="14"/>
      <c r="DR266" s="14"/>
      <c r="DS266" s="14"/>
      <c r="DT266" s="14"/>
      <c r="DU266" s="14"/>
      <c r="DV266" s="14"/>
      <c r="DW266" s="14"/>
      <c r="DX266" s="14"/>
      <c r="DY266" s="14"/>
    </row>
    <row r="267" spans="112:129" x14ac:dyDescent="0.35">
      <c r="DH267" s="14"/>
      <c r="DI267" s="14"/>
      <c r="DJ267" s="14"/>
      <c r="DK267" s="14"/>
      <c r="DL267" s="14"/>
      <c r="DM267" s="14"/>
      <c r="DN267" s="14"/>
      <c r="DO267" s="14"/>
      <c r="DP267" s="14"/>
      <c r="DQ267" s="14"/>
      <c r="DR267" s="14"/>
      <c r="DS267" s="14"/>
      <c r="DT267" s="14"/>
      <c r="DU267" s="14"/>
      <c r="DV267" s="14"/>
      <c r="DW267" s="14"/>
      <c r="DX267" s="14"/>
      <c r="DY267" s="14"/>
    </row>
    <row r="268" spans="112:129" x14ac:dyDescent="0.35">
      <c r="DH268" s="14"/>
      <c r="DI268" s="14"/>
      <c r="DJ268" s="14"/>
      <c r="DK268" s="14"/>
      <c r="DL268" s="14"/>
      <c r="DM268" s="14"/>
      <c r="DN268" s="14"/>
      <c r="DO268" s="14"/>
      <c r="DP268" s="14"/>
      <c r="DQ268" s="14"/>
      <c r="DR268" s="14"/>
      <c r="DS268" s="14"/>
      <c r="DT268" s="14"/>
      <c r="DU268" s="14"/>
      <c r="DV268" s="14"/>
      <c r="DW268" s="14"/>
      <c r="DX268" s="14"/>
      <c r="DY268" s="14"/>
    </row>
    <row r="269" spans="112:129" x14ac:dyDescent="0.35">
      <c r="DH269" s="14"/>
      <c r="DI269" s="14"/>
      <c r="DJ269" s="14"/>
      <c r="DK269" s="14"/>
      <c r="DL269" s="14"/>
      <c r="DM269" s="14"/>
      <c r="DN269" s="14"/>
      <c r="DO269" s="14"/>
      <c r="DP269" s="14"/>
      <c r="DQ269" s="14"/>
      <c r="DR269" s="14"/>
      <c r="DS269" s="14"/>
      <c r="DT269" s="14"/>
      <c r="DU269" s="14"/>
      <c r="DV269" s="14"/>
      <c r="DW269" s="14"/>
      <c r="DX269" s="14"/>
      <c r="DY269" s="14"/>
    </row>
    <row r="270" spans="112:129" x14ac:dyDescent="0.35">
      <c r="DH270" s="14"/>
      <c r="DI270" s="14"/>
      <c r="DJ270" s="14"/>
      <c r="DK270" s="14"/>
      <c r="DL270" s="14"/>
      <c r="DM270" s="14"/>
      <c r="DN270" s="14"/>
      <c r="DO270" s="14"/>
      <c r="DP270" s="14"/>
      <c r="DQ270" s="14"/>
      <c r="DR270" s="14"/>
      <c r="DS270" s="14"/>
      <c r="DT270" s="14"/>
      <c r="DU270" s="14"/>
      <c r="DV270" s="14"/>
      <c r="DW270" s="14"/>
      <c r="DX270" s="14"/>
      <c r="DY270" s="14"/>
    </row>
    <row r="271" spans="112:129" x14ac:dyDescent="0.35">
      <c r="DH271" s="14"/>
      <c r="DI271" s="14"/>
      <c r="DJ271" s="14"/>
      <c r="DK271" s="14"/>
      <c r="DL271" s="14"/>
      <c r="DM271" s="14"/>
      <c r="DN271" s="14"/>
      <c r="DO271" s="14"/>
      <c r="DP271" s="14"/>
      <c r="DQ271" s="14"/>
      <c r="DR271" s="14"/>
      <c r="DS271" s="14"/>
      <c r="DT271" s="14"/>
      <c r="DU271" s="14"/>
      <c r="DV271" s="14"/>
      <c r="DW271" s="14"/>
      <c r="DX271" s="14"/>
      <c r="DY271" s="14"/>
    </row>
    <row r="272" spans="112:129" x14ac:dyDescent="0.35">
      <c r="DH272" s="14"/>
      <c r="DI272" s="14"/>
      <c r="DJ272" s="14"/>
      <c r="DK272" s="14"/>
      <c r="DL272" s="14"/>
      <c r="DM272" s="14"/>
      <c r="DN272" s="14"/>
      <c r="DO272" s="14"/>
      <c r="DP272" s="14"/>
      <c r="DQ272" s="14"/>
      <c r="DR272" s="14"/>
      <c r="DS272" s="14"/>
      <c r="DT272" s="14"/>
      <c r="DU272" s="14"/>
      <c r="DV272" s="14"/>
      <c r="DW272" s="14"/>
      <c r="DX272" s="14"/>
      <c r="DY272" s="14"/>
    </row>
    <row r="273" spans="112:129" x14ac:dyDescent="0.35">
      <c r="DH273" s="14"/>
      <c r="DI273" s="14"/>
      <c r="DJ273" s="14"/>
      <c r="DK273" s="14"/>
      <c r="DL273" s="14"/>
      <c r="DM273" s="14"/>
      <c r="DN273" s="14"/>
      <c r="DO273" s="14"/>
      <c r="DP273" s="14"/>
      <c r="DQ273" s="14"/>
      <c r="DR273" s="14"/>
      <c r="DS273" s="14"/>
      <c r="DT273" s="14"/>
      <c r="DU273" s="14"/>
      <c r="DV273" s="14"/>
      <c r="DW273" s="14"/>
      <c r="DX273" s="14"/>
      <c r="DY273" s="14"/>
    </row>
    <row r="274" spans="112:129" x14ac:dyDescent="0.35">
      <c r="DH274" s="14"/>
      <c r="DI274" s="14"/>
      <c r="DJ274" s="14"/>
      <c r="DK274" s="14"/>
      <c r="DL274" s="14"/>
      <c r="DM274" s="14"/>
      <c r="DN274" s="14"/>
      <c r="DO274" s="14"/>
      <c r="DP274" s="14"/>
      <c r="DQ274" s="14"/>
      <c r="DR274" s="14"/>
      <c r="DS274" s="14"/>
      <c r="DT274" s="14"/>
      <c r="DU274" s="14"/>
      <c r="DV274" s="14"/>
      <c r="DW274" s="14"/>
      <c r="DX274" s="14"/>
      <c r="DY274" s="14"/>
    </row>
    <row r="275" spans="112:129" x14ac:dyDescent="0.35">
      <c r="DH275" s="14"/>
      <c r="DI275" s="14"/>
      <c r="DJ275" s="14"/>
      <c r="DK275" s="14"/>
      <c r="DL275" s="14"/>
      <c r="DM275" s="14"/>
      <c r="DN275" s="14"/>
      <c r="DO275" s="14"/>
      <c r="DP275" s="14"/>
      <c r="DQ275" s="14"/>
      <c r="DR275" s="14"/>
      <c r="DS275" s="14"/>
      <c r="DT275" s="14"/>
      <c r="DU275" s="14"/>
      <c r="DV275" s="14"/>
      <c r="DW275" s="14"/>
      <c r="DX275" s="14"/>
      <c r="DY275" s="14"/>
    </row>
    <row r="276" spans="112:129" x14ac:dyDescent="0.35">
      <c r="DH276" s="14"/>
      <c r="DI276" s="14"/>
      <c r="DJ276" s="14"/>
      <c r="DK276" s="14"/>
      <c r="DL276" s="14"/>
      <c r="DM276" s="14"/>
      <c r="DN276" s="14"/>
      <c r="DO276" s="14"/>
      <c r="DP276" s="14"/>
      <c r="DQ276" s="14"/>
      <c r="DR276" s="14"/>
      <c r="DS276" s="14"/>
      <c r="DT276" s="14"/>
      <c r="DU276" s="14"/>
      <c r="DV276" s="14"/>
      <c r="DW276" s="14"/>
      <c r="DX276" s="14"/>
      <c r="DY276" s="14"/>
    </row>
    <row r="277" spans="112:129" x14ac:dyDescent="0.35">
      <c r="DH277" s="14"/>
      <c r="DI277" s="14"/>
      <c r="DJ277" s="14"/>
      <c r="DK277" s="14"/>
      <c r="DL277" s="14"/>
      <c r="DM277" s="14"/>
      <c r="DN277" s="14"/>
      <c r="DO277" s="14"/>
      <c r="DP277" s="14"/>
      <c r="DQ277" s="14"/>
      <c r="DR277" s="14"/>
      <c r="DS277" s="14"/>
      <c r="DT277" s="14"/>
      <c r="DU277" s="14"/>
      <c r="DV277" s="14"/>
      <c r="DW277" s="14"/>
      <c r="DX277" s="14"/>
      <c r="DY277" s="14"/>
    </row>
    <row r="278" spans="112:129" x14ac:dyDescent="0.35">
      <c r="DH278" s="14"/>
      <c r="DI278" s="14"/>
      <c r="DJ278" s="14"/>
      <c r="DK278" s="14"/>
      <c r="DL278" s="14"/>
      <c r="DM278" s="14"/>
      <c r="DN278" s="14"/>
      <c r="DO278" s="14"/>
      <c r="DP278" s="14"/>
      <c r="DQ278" s="14"/>
      <c r="DR278" s="14"/>
      <c r="DS278" s="14"/>
      <c r="DT278" s="14"/>
      <c r="DU278" s="14"/>
      <c r="DV278" s="14"/>
      <c r="DW278" s="14"/>
      <c r="DX278" s="14"/>
      <c r="DY278" s="14"/>
    </row>
    <row r="279" spans="112:129" x14ac:dyDescent="0.35">
      <c r="DH279" s="14"/>
      <c r="DI279" s="14"/>
      <c r="DJ279" s="14"/>
      <c r="DK279" s="14"/>
      <c r="DL279" s="14"/>
      <c r="DM279" s="14"/>
      <c r="DN279" s="14"/>
      <c r="DO279" s="14"/>
      <c r="DP279" s="14"/>
      <c r="DQ279" s="14"/>
      <c r="DR279" s="14"/>
      <c r="DS279" s="14"/>
      <c r="DT279" s="14"/>
      <c r="DU279" s="14"/>
      <c r="DV279" s="14"/>
      <c r="DW279" s="14"/>
      <c r="DX279" s="14"/>
      <c r="DY279" s="14"/>
    </row>
    <row r="280" spans="112:129" x14ac:dyDescent="0.35">
      <c r="DH280" s="14"/>
      <c r="DI280" s="14"/>
      <c r="DJ280" s="14"/>
      <c r="DK280" s="14"/>
      <c r="DL280" s="14"/>
      <c r="DM280" s="14"/>
      <c r="DN280" s="14"/>
      <c r="DO280" s="14"/>
      <c r="DP280" s="14"/>
      <c r="DQ280" s="14"/>
      <c r="DR280" s="14"/>
      <c r="DS280" s="14"/>
      <c r="DT280" s="14"/>
      <c r="DU280" s="14"/>
      <c r="DV280" s="14"/>
      <c r="DW280" s="14"/>
      <c r="DX280" s="14"/>
      <c r="DY280" s="14"/>
    </row>
    <row r="281" spans="112:129" x14ac:dyDescent="0.35">
      <c r="DH281" s="14"/>
      <c r="DI281" s="14"/>
      <c r="DJ281" s="14"/>
      <c r="DK281" s="14"/>
      <c r="DL281" s="14"/>
      <c r="DM281" s="14"/>
      <c r="DN281" s="14"/>
      <c r="DO281" s="14"/>
      <c r="DP281" s="14"/>
      <c r="DQ281" s="14"/>
      <c r="DR281" s="14"/>
      <c r="DS281" s="14"/>
      <c r="DT281" s="14"/>
      <c r="DU281" s="14"/>
      <c r="DV281" s="14"/>
      <c r="DW281" s="14"/>
      <c r="DX281" s="14"/>
      <c r="DY281" s="14"/>
    </row>
    <row r="282" spans="112:129" x14ac:dyDescent="0.35">
      <c r="DH282" s="14"/>
      <c r="DI282" s="14"/>
      <c r="DJ282" s="14"/>
      <c r="DK282" s="14"/>
      <c r="DL282" s="14"/>
      <c r="DM282" s="14"/>
      <c r="DN282" s="14"/>
      <c r="DO282" s="14"/>
      <c r="DP282" s="14"/>
      <c r="DQ282" s="14"/>
      <c r="DR282" s="14"/>
      <c r="DS282" s="14"/>
      <c r="DT282" s="14"/>
      <c r="DU282" s="14"/>
      <c r="DV282" s="14"/>
      <c r="DW282" s="14"/>
      <c r="DX282" s="14"/>
      <c r="DY282" s="14"/>
    </row>
    <row r="283" spans="112:129" x14ac:dyDescent="0.35">
      <c r="DH283" s="14"/>
      <c r="DI283" s="14"/>
      <c r="DJ283" s="14"/>
      <c r="DK283" s="14"/>
      <c r="DL283" s="14"/>
      <c r="DM283" s="14"/>
      <c r="DN283" s="14"/>
      <c r="DO283" s="14"/>
      <c r="DP283" s="14"/>
      <c r="DQ283" s="14"/>
      <c r="DR283" s="14"/>
      <c r="DS283" s="14"/>
      <c r="DT283" s="14"/>
      <c r="DU283" s="14"/>
      <c r="DV283" s="14"/>
      <c r="DW283" s="14"/>
      <c r="DX283" s="14"/>
      <c r="DY283" s="14"/>
    </row>
    <row r="284" spans="112:129" x14ac:dyDescent="0.35">
      <c r="DH284" s="14"/>
      <c r="DI284" s="14"/>
      <c r="DJ284" s="14"/>
      <c r="DK284" s="14"/>
      <c r="DL284" s="14"/>
      <c r="DM284" s="14"/>
      <c r="DN284" s="14"/>
      <c r="DO284" s="14"/>
      <c r="DP284" s="14"/>
      <c r="DQ284" s="14"/>
      <c r="DR284" s="14"/>
      <c r="DS284" s="14"/>
      <c r="DT284" s="14"/>
      <c r="DU284" s="14"/>
      <c r="DV284" s="14"/>
      <c r="DW284" s="14"/>
      <c r="DX284" s="14"/>
      <c r="DY284" s="14"/>
    </row>
    <row r="285" spans="112:129" x14ac:dyDescent="0.35">
      <c r="DH285" s="14"/>
      <c r="DI285" s="14"/>
      <c r="DJ285" s="14"/>
      <c r="DK285" s="14"/>
      <c r="DL285" s="14"/>
      <c r="DM285" s="14"/>
      <c r="DN285" s="14"/>
      <c r="DO285" s="14"/>
      <c r="DP285" s="14"/>
      <c r="DQ285" s="14"/>
      <c r="DR285" s="14"/>
      <c r="DS285" s="14"/>
      <c r="DT285" s="14"/>
      <c r="DU285" s="14"/>
      <c r="DV285" s="14"/>
      <c r="DW285" s="14"/>
      <c r="DX285" s="14"/>
      <c r="DY285" s="14"/>
    </row>
    <row r="286" spans="112:129" x14ac:dyDescent="0.35">
      <c r="DH286" s="14"/>
      <c r="DI286" s="14"/>
      <c r="DJ286" s="14"/>
      <c r="DK286" s="14"/>
      <c r="DL286" s="14"/>
      <c r="DM286" s="14"/>
      <c r="DN286" s="14"/>
      <c r="DO286" s="14"/>
      <c r="DP286" s="14"/>
      <c r="DQ286" s="14"/>
      <c r="DR286" s="14"/>
      <c r="DS286" s="14"/>
      <c r="DT286" s="14"/>
      <c r="DU286" s="14"/>
      <c r="DV286" s="14"/>
      <c r="DW286" s="14"/>
      <c r="DX286" s="14"/>
      <c r="DY286" s="14"/>
    </row>
    <row r="287" spans="112:129" x14ac:dyDescent="0.35">
      <c r="DH287" s="14"/>
      <c r="DI287" s="14"/>
      <c r="DJ287" s="14"/>
      <c r="DK287" s="14"/>
      <c r="DL287" s="14"/>
      <c r="DM287" s="14"/>
      <c r="DN287" s="14"/>
      <c r="DO287" s="14"/>
      <c r="DP287" s="14"/>
      <c r="DQ287" s="14"/>
      <c r="DR287" s="14"/>
      <c r="DS287" s="14"/>
      <c r="DT287" s="14"/>
      <c r="DU287" s="14"/>
      <c r="DV287" s="14"/>
      <c r="DW287" s="14"/>
      <c r="DX287" s="14"/>
      <c r="DY287" s="14"/>
    </row>
    <row r="288" spans="112:129" x14ac:dyDescent="0.35">
      <c r="DH288" s="14"/>
      <c r="DI288" s="14"/>
      <c r="DJ288" s="14"/>
      <c r="DK288" s="14"/>
      <c r="DL288" s="14"/>
      <c r="DM288" s="14"/>
      <c r="DN288" s="14"/>
      <c r="DO288" s="14"/>
      <c r="DP288" s="14"/>
      <c r="DQ288" s="14"/>
      <c r="DR288" s="14"/>
      <c r="DS288" s="14"/>
      <c r="DT288" s="14"/>
      <c r="DU288" s="14"/>
      <c r="DV288" s="14"/>
      <c r="DW288" s="14"/>
      <c r="DX288" s="14"/>
      <c r="DY288" s="14"/>
    </row>
    <row r="289" spans="112:129" x14ac:dyDescent="0.35">
      <c r="DH289" s="14"/>
      <c r="DI289" s="14"/>
      <c r="DJ289" s="14"/>
      <c r="DK289" s="14"/>
      <c r="DL289" s="14"/>
      <c r="DM289" s="14"/>
      <c r="DN289" s="14"/>
      <c r="DO289" s="14"/>
      <c r="DP289" s="14"/>
      <c r="DQ289" s="14"/>
      <c r="DR289" s="14"/>
      <c r="DS289" s="14"/>
      <c r="DT289" s="14"/>
      <c r="DU289" s="14"/>
      <c r="DV289" s="14"/>
      <c r="DW289" s="14"/>
      <c r="DX289" s="14"/>
      <c r="DY289" s="14"/>
    </row>
    <row r="290" spans="112:129" x14ac:dyDescent="0.35">
      <c r="DH290" s="14"/>
      <c r="DI290" s="14"/>
      <c r="DJ290" s="14"/>
      <c r="DK290" s="14"/>
      <c r="DL290" s="14"/>
      <c r="DM290" s="14"/>
      <c r="DN290" s="14"/>
      <c r="DO290" s="14"/>
      <c r="DP290" s="14"/>
      <c r="DQ290" s="14"/>
      <c r="DR290" s="14"/>
      <c r="DS290" s="14"/>
      <c r="DT290" s="14"/>
      <c r="DU290" s="14"/>
      <c r="DV290" s="14"/>
      <c r="DW290" s="14"/>
      <c r="DX290" s="14"/>
      <c r="DY290" s="14"/>
    </row>
    <row r="291" spans="112:129" x14ac:dyDescent="0.35">
      <c r="DH291" s="14"/>
      <c r="DI291" s="14"/>
      <c r="DJ291" s="14"/>
      <c r="DK291" s="14"/>
      <c r="DL291" s="14"/>
      <c r="DM291" s="14"/>
      <c r="DN291" s="14"/>
      <c r="DO291" s="14"/>
      <c r="DP291" s="14"/>
      <c r="DQ291" s="14"/>
      <c r="DR291" s="14"/>
      <c r="DS291" s="14"/>
      <c r="DT291" s="14"/>
      <c r="DU291" s="14"/>
      <c r="DV291" s="14"/>
      <c r="DW291" s="14"/>
      <c r="DX291" s="14"/>
      <c r="DY291" s="14"/>
    </row>
    <row r="292" spans="112:129" x14ac:dyDescent="0.35">
      <c r="DH292" s="14"/>
      <c r="DI292" s="14"/>
      <c r="DJ292" s="14"/>
      <c r="DK292" s="14"/>
      <c r="DL292" s="14"/>
      <c r="DM292" s="14"/>
      <c r="DN292" s="14"/>
      <c r="DO292" s="14"/>
      <c r="DP292" s="14"/>
      <c r="DQ292" s="14"/>
      <c r="DR292" s="14"/>
      <c r="DS292" s="14"/>
      <c r="DT292" s="14"/>
      <c r="DU292" s="14"/>
      <c r="DV292" s="14"/>
      <c r="DW292" s="14"/>
      <c r="DX292" s="14"/>
      <c r="DY292" s="14"/>
    </row>
    <row r="293" spans="112:129" x14ac:dyDescent="0.35">
      <c r="DH293" s="14"/>
      <c r="DI293" s="14"/>
      <c r="DJ293" s="14"/>
      <c r="DK293" s="14"/>
      <c r="DL293" s="14"/>
      <c r="DM293" s="14"/>
      <c r="DN293" s="14"/>
      <c r="DO293" s="14"/>
      <c r="DP293" s="14"/>
      <c r="DQ293" s="14"/>
      <c r="DR293" s="14"/>
      <c r="DS293" s="14"/>
      <c r="DT293" s="14"/>
      <c r="DU293" s="14"/>
      <c r="DV293" s="14"/>
      <c r="DW293" s="14"/>
      <c r="DX293" s="14"/>
      <c r="DY293" s="14"/>
    </row>
    <row r="294" spans="112:129" x14ac:dyDescent="0.35">
      <c r="DH294" s="14"/>
      <c r="DI294" s="14"/>
      <c r="DJ294" s="14"/>
      <c r="DK294" s="14"/>
      <c r="DL294" s="14"/>
      <c r="DM294" s="14"/>
      <c r="DN294" s="14"/>
      <c r="DO294" s="14"/>
      <c r="DP294" s="14"/>
      <c r="DQ294" s="14"/>
      <c r="DR294" s="14"/>
      <c r="DS294" s="14"/>
      <c r="DT294" s="14"/>
      <c r="DU294" s="14"/>
      <c r="DV294" s="14"/>
      <c r="DW294" s="14"/>
      <c r="DX294" s="14"/>
      <c r="DY294" s="14"/>
    </row>
    <row r="295" spans="112:129" x14ac:dyDescent="0.35">
      <c r="DH295" s="14"/>
      <c r="DI295" s="14"/>
      <c r="DJ295" s="14"/>
      <c r="DK295" s="14"/>
      <c r="DL295" s="14"/>
      <c r="DM295" s="14"/>
      <c r="DN295" s="14"/>
      <c r="DO295" s="14"/>
      <c r="DP295" s="14"/>
      <c r="DQ295" s="14"/>
      <c r="DR295" s="14"/>
      <c r="DS295" s="14"/>
      <c r="DT295" s="14"/>
      <c r="DU295" s="14"/>
      <c r="DV295" s="14"/>
      <c r="DW295" s="14"/>
      <c r="DX295" s="14"/>
      <c r="DY295" s="14"/>
    </row>
    <row r="296" spans="112:129" x14ac:dyDescent="0.35">
      <c r="DH296" s="14"/>
      <c r="DI296" s="14"/>
      <c r="DJ296" s="14"/>
      <c r="DK296" s="14"/>
      <c r="DL296" s="14"/>
      <c r="DM296" s="14"/>
      <c r="DN296" s="14"/>
      <c r="DO296" s="14"/>
      <c r="DP296" s="14"/>
      <c r="DQ296" s="14"/>
      <c r="DR296" s="14"/>
      <c r="DS296" s="14"/>
      <c r="DT296" s="14"/>
      <c r="DU296" s="14"/>
      <c r="DV296" s="14"/>
      <c r="DW296" s="14"/>
      <c r="DX296" s="14"/>
      <c r="DY296" s="14"/>
    </row>
    <row r="297" spans="112:129" x14ac:dyDescent="0.35">
      <c r="DH297" s="14"/>
      <c r="DI297" s="14"/>
      <c r="DJ297" s="14"/>
      <c r="DK297" s="14"/>
      <c r="DL297" s="14"/>
      <c r="DM297" s="14"/>
      <c r="DN297" s="14"/>
      <c r="DO297" s="14"/>
      <c r="DP297" s="14"/>
      <c r="DQ297" s="14"/>
      <c r="DR297" s="14"/>
      <c r="DS297" s="14"/>
      <c r="DT297" s="14"/>
      <c r="DU297" s="14"/>
      <c r="DV297" s="14"/>
      <c r="DW297" s="14"/>
      <c r="DX297" s="14"/>
      <c r="DY297" s="14"/>
    </row>
    <row r="298" spans="112:129" x14ac:dyDescent="0.35">
      <c r="DH298" s="14"/>
      <c r="DI298" s="14"/>
      <c r="DJ298" s="14"/>
      <c r="DK298" s="14"/>
      <c r="DL298" s="14"/>
      <c r="DM298" s="14"/>
      <c r="DN298" s="14"/>
      <c r="DO298" s="14"/>
      <c r="DP298" s="14"/>
      <c r="DQ298" s="14"/>
      <c r="DR298" s="14"/>
      <c r="DS298" s="14"/>
      <c r="DT298" s="14"/>
      <c r="DU298" s="14"/>
      <c r="DV298" s="14"/>
      <c r="DW298" s="14"/>
      <c r="DX298" s="14"/>
      <c r="DY298" s="14"/>
    </row>
    <row r="299" spans="112:129" x14ac:dyDescent="0.35">
      <c r="DH299" s="14"/>
      <c r="DI299" s="14"/>
      <c r="DJ299" s="14"/>
      <c r="DK299" s="14"/>
      <c r="DL299" s="14"/>
      <c r="DM299" s="14"/>
      <c r="DN299" s="14"/>
      <c r="DO299" s="14"/>
      <c r="DP299" s="14"/>
      <c r="DQ299" s="14"/>
      <c r="DR299" s="14"/>
      <c r="DS299" s="14"/>
      <c r="DT299" s="14"/>
      <c r="DU299" s="14"/>
      <c r="DV299" s="14"/>
      <c r="DW299" s="14"/>
      <c r="DX299" s="14"/>
      <c r="DY299" s="14"/>
    </row>
    <row r="300" spans="112:129" x14ac:dyDescent="0.35">
      <c r="DH300" s="14"/>
      <c r="DI300" s="14"/>
      <c r="DJ300" s="14"/>
      <c r="DK300" s="14"/>
      <c r="DL300" s="14"/>
      <c r="DM300" s="14"/>
      <c r="DN300" s="14"/>
      <c r="DO300" s="14"/>
      <c r="DP300" s="14"/>
      <c r="DQ300" s="14"/>
      <c r="DR300" s="14"/>
      <c r="DS300" s="14"/>
      <c r="DT300" s="14"/>
      <c r="DU300" s="14"/>
      <c r="DV300" s="14"/>
      <c r="DW300" s="14"/>
      <c r="DX300" s="14"/>
      <c r="DY300" s="14"/>
    </row>
    <row r="301" spans="112:129" x14ac:dyDescent="0.35">
      <c r="DH301" s="14"/>
      <c r="DI301" s="14"/>
      <c r="DJ301" s="14"/>
      <c r="DK301" s="14"/>
      <c r="DL301" s="14"/>
      <c r="DM301" s="14"/>
      <c r="DN301" s="14"/>
      <c r="DO301" s="14"/>
      <c r="DP301" s="14"/>
      <c r="DQ301" s="14"/>
      <c r="DR301" s="14"/>
      <c r="DS301" s="14"/>
      <c r="DT301" s="14"/>
      <c r="DU301" s="14"/>
      <c r="DV301" s="14"/>
      <c r="DW301" s="14"/>
      <c r="DX301" s="14"/>
      <c r="DY301" s="14"/>
    </row>
    <row r="302" spans="112:129" x14ac:dyDescent="0.35">
      <c r="DH302" s="14"/>
      <c r="DI302" s="14"/>
      <c r="DJ302" s="14"/>
      <c r="DK302" s="14"/>
      <c r="DL302" s="14"/>
      <c r="DM302" s="14"/>
      <c r="DN302" s="14"/>
      <c r="DO302" s="14"/>
      <c r="DP302" s="14"/>
      <c r="DQ302" s="14"/>
      <c r="DR302" s="14"/>
      <c r="DS302" s="14"/>
      <c r="DT302" s="14"/>
      <c r="DU302" s="14"/>
      <c r="DV302" s="14"/>
      <c r="DW302" s="14"/>
      <c r="DX302" s="14"/>
      <c r="DY302" s="14"/>
    </row>
    <row r="303" spans="112:129" x14ac:dyDescent="0.35">
      <c r="DH303" s="14"/>
      <c r="DI303" s="14"/>
      <c r="DJ303" s="14"/>
      <c r="DK303" s="14"/>
      <c r="DL303" s="14"/>
      <c r="DM303" s="14"/>
      <c r="DN303" s="14"/>
      <c r="DO303" s="14"/>
      <c r="DP303" s="14"/>
      <c r="DQ303" s="14"/>
      <c r="DR303" s="14"/>
      <c r="DS303" s="14"/>
      <c r="DT303" s="14"/>
      <c r="DU303" s="14"/>
      <c r="DV303" s="14"/>
      <c r="DW303" s="14"/>
      <c r="DX303" s="14"/>
      <c r="DY303" s="14"/>
    </row>
    <row r="304" spans="112:129" x14ac:dyDescent="0.35">
      <c r="DH304" s="14"/>
      <c r="DI304" s="14"/>
      <c r="DJ304" s="14"/>
      <c r="DK304" s="14"/>
      <c r="DL304" s="14"/>
      <c r="DM304" s="14"/>
      <c r="DN304" s="14"/>
      <c r="DO304" s="14"/>
      <c r="DP304" s="14"/>
      <c r="DQ304" s="14"/>
      <c r="DR304" s="14"/>
      <c r="DS304" s="14"/>
      <c r="DT304" s="14"/>
      <c r="DU304" s="14"/>
      <c r="DV304" s="14"/>
      <c r="DW304" s="14"/>
      <c r="DX304" s="14"/>
      <c r="DY304" s="14"/>
    </row>
    <row r="305" spans="112:129" x14ac:dyDescent="0.35">
      <c r="DH305" s="14"/>
      <c r="DI305" s="14"/>
      <c r="DJ305" s="14"/>
      <c r="DK305" s="14"/>
      <c r="DL305" s="14"/>
      <c r="DM305" s="14"/>
      <c r="DN305" s="14"/>
      <c r="DO305" s="14"/>
      <c r="DP305" s="14"/>
      <c r="DQ305" s="14"/>
      <c r="DR305" s="14"/>
      <c r="DS305" s="14"/>
      <c r="DT305" s="14"/>
      <c r="DU305" s="14"/>
      <c r="DV305" s="14"/>
      <c r="DW305" s="14"/>
      <c r="DX305" s="14"/>
      <c r="DY305" s="14"/>
    </row>
    <row r="306" spans="112:129" x14ac:dyDescent="0.35">
      <c r="DH306" s="14"/>
      <c r="DI306" s="14"/>
      <c r="DJ306" s="14"/>
      <c r="DK306" s="14"/>
      <c r="DL306" s="14"/>
      <c r="DM306" s="14"/>
      <c r="DN306" s="14"/>
      <c r="DO306" s="14"/>
      <c r="DP306" s="14"/>
      <c r="DQ306" s="14"/>
      <c r="DR306" s="14"/>
      <c r="DS306" s="14"/>
      <c r="DT306" s="14"/>
      <c r="DU306" s="14"/>
      <c r="DV306" s="14"/>
      <c r="DW306" s="14"/>
      <c r="DX306" s="14"/>
      <c r="DY306" s="14"/>
    </row>
    <row r="307" spans="112:129" x14ac:dyDescent="0.35">
      <c r="DH307" s="14"/>
      <c r="DI307" s="14"/>
      <c r="DJ307" s="14"/>
      <c r="DK307" s="14"/>
      <c r="DL307" s="14"/>
      <c r="DM307" s="14"/>
      <c r="DN307" s="14"/>
      <c r="DO307" s="14"/>
      <c r="DP307" s="14"/>
      <c r="DQ307" s="14"/>
      <c r="DR307" s="14"/>
      <c r="DS307" s="14"/>
      <c r="DT307" s="14"/>
      <c r="DU307" s="14"/>
      <c r="DV307" s="14"/>
      <c r="DW307" s="14"/>
      <c r="DX307" s="14"/>
      <c r="DY307" s="14"/>
    </row>
    <row r="308" spans="112:129" x14ac:dyDescent="0.35">
      <c r="DH308" s="14"/>
      <c r="DI308" s="14"/>
      <c r="DJ308" s="14"/>
      <c r="DK308" s="14"/>
      <c r="DL308" s="14"/>
      <c r="DM308" s="14"/>
      <c r="DN308" s="14"/>
      <c r="DO308" s="14"/>
      <c r="DP308" s="14"/>
      <c r="DQ308" s="14"/>
      <c r="DR308" s="14"/>
      <c r="DS308" s="14"/>
      <c r="DT308" s="14"/>
      <c r="DU308" s="14"/>
      <c r="DV308" s="14"/>
      <c r="DW308" s="14"/>
      <c r="DX308" s="14"/>
      <c r="DY308" s="14"/>
    </row>
    <row r="309" spans="112:129" x14ac:dyDescent="0.35">
      <c r="DH309" s="14"/>
      <c r="DI309" s="14"/>
      <c r="DJ309" s="14"/>
      <c r="DK309" s="14"/>
      <c r="DL309" s="14"/>
      <c r="DM309" s="14"/>
      <c r="DN309" s="14"/>
      <c r="DO309" s="14"/>
      <c r="DP309" s="14"/>
      <c r="DQ309" s="14"/>
      <c r="DR309" s="14"/>
      <c r="DS309" s="14"/>
      <c r="DT309" s="14"/>
      <c r="DU309" s="14"/>
      <c r="DV309" s="14"/>
      <c r="DW309" s="14"/>
      <c r="DX309" s="14"/>
      <c r="DY309" s="14"/>
    </row>
    <row r="310" spans="112:129" x14ac:dyDescent="0.35">
      <c r="DH310" s="14"/>
      <c r="DI310" s="14"/>
      <c r="DJ310" s="14"/>
      <c r="DK310" s="14"/>
      <c r="DL310" s="14"/>
      <c r="DM310" s="14"/>
      <c r="DN310" s="14"/>
      <c r="DO310" s="14"/>
      <c r="DP310" s="14"/>
      <c r="DQ310" s="14"/>
      <c r="DR310" s="14"/>
      <c r="DS310" s="14"/>
      <c r="DT310" s="14"/>
      <c r="DU310" s="14"/>
      <c r="DV310" s="14"/>
      <c r="DW310" s="14"/>
      <c r="DX310" s="14"/>
      <c r="DY310" s="14"/>
    </row>
    <row r="311" spans="112:129" x14ac:dyDescent="0.35">
      <c r="DH311" s="14"/>
      <c r="DI311" s="14"/>
      <c r="DJ311" s="14"/>
      <c r="DK311" s="14"/>
      <c r="DL311" s="14"/>
      <c r="DM311" s="14"/>
      <c r="DN311" s="14"/>
      <c r="DO311" s="14"/>
      <c r="DP311" s="14"/>
      <c r="DQ311" s="14"/>
      <c r="DR311" s="14"/>
      <c r="DS311" s="14"/>
      <c r="DT311" s="14"/>
      <c r="DU311" s="14"/>
      <c r="DV311" s="14"/>
      <c r="DW311" s="14"/>
      <c r="DX311" s="14"/>
      <c r="DY311" s="14"/>
    </row>
    <row r="312" spans="112:129" x14ac:dyDescent="0.35">
      <c r="DH312" s="14"/>
      <c r="DI312" s="14"/>
      <c r="DJ312" s="14"/>
      <c r="DK312" s="14"/>
      <c r="DL312" s="14"/>
      <c r="DM312" s="14"/>
      <c r="DN312" s="14"/>
      <c r="DO312" s="14"/>
      <c r="DP312" s="14"/>
      <c r="DQ312" s="14"/>
      <c r="DR312" s="14"/>
      <c r="DS312" s="14"/>
      <c r="DT312" s="14"/>
      <c r="DU312" s="14"/>
      <c r="DV312" s="14"/>
      <c r="DW312" s="14"/>
      <c r="DX312" s="14"/>
      <c r="DY312" s="14"/>
    </row>
    <row r="313" spans="112:129" x14ac:dyDescent="0.35">
      <c r="DH313" s="14"/>
      <c r="DI313" s="14"/>
      <c r="DJ313" s="14"/>
      <c r="DK313" s="14"/>
      <c r="DL313" s="14"/>
      <c r="DM313" s="14"/>
      <c r="DN313" s="14"/>
      <c r="DO313" s="14"/>
      <c r="DP313" s="14"/>
      <c r="DQ313" s="14"/>
      <c r="DR313" s="14"/>
      <c r="DS313" s="14"/>
      <c r="DT313" s="14"/>
      <c r="DU313" s="14"/>
      <c r="DV313" s="14"/>
      <c r="DW313" s="14"/>
      <c r="DX313" s="14"/>
      <c r="DY313" s="14"/>
    </row>
    <row r="314" spans="112:129" x14ac:dyDescent="0.35">
      <c r="DH314" s="14"/>
      <c r="DI314" s="14"/>
      <c r="DJ314" s="14"/>
      <c r="DK314" s="14"/>
      <c r="DL314" s="14"/>
      <c r="DM314" s="14"/>
      <c r="DN314" s="14"/>
      <c r="DO314" s="14"/>
      <c r="DP314" s="14"/>
      <c r="DQ314" s="14"/>
      <c r="DR314" s="14"/>
      <c r="DS314" s="14"/>
      <c r="DT314" s="14"/>
      <c r="DU314" s="14"/>
      <c r="DV314" s="14"/>
      <c r="DW314" s="14"/>
      <c r="DX314" s="14"/>
      <c r="DY314" s="14"/>
    </row>
    <row r="315" spans="112:129" x14ac:dyDescent="0.35">
      <c r="DH315" s="14"/>
      <c r="DI315" s="14"/>
      <c r="DJ315" s="14"/>
      <c r="DK315" s="14"/>
      <c r="DL315" s="14"/>
      <c r="DM315" s="14"/>
      <c r="DN315" s="14"/>
      <c r="DO315" s="14"/>
      <c r="DP315" s="14"/>
      <c r="DQ315" s="14"/>
      <c r="DR315" s="14"/>
      <c r="DS315" s="14"/>
      <c r="DT315" s="14"/>
      <c r="DU315" s="14"/>
      <c r="DV315" s="14"/>
      <c r="DW315" s="14"/>
      <c r="DX315" s="14"/>
      <c r="DY315" s="14"/>
    </row>
    <row r="316" spans="112:129" x14ac:dyDescent="0.35">
      <c r="DH316" s="14"/>
      <c r="DI316" s="14"/>
      <c r="DJ316" s="14"/>
      <c r="DK316" s="14"/>
      <c r="DL316" s="14"/>
      <c r="DM316" s="14"/>
      <c r="DN316" s="14"/>
      <c r="DO316" s="14"/>
      <c r="DP316" s="14"/>
      <c r="DQ316" s="14"/>
      <c r="DR316" s="14"/>
      <c r="DS316" s="14"/>
      <c r="DT316" s="14"/>
      <c r="DU316" s="14"/>
      <c r="DV316" s="14"/>
      <c r="DW316" s="14"/>
      <c r="DX316" s="14"/>
      <c r="DY316" s="14"/>
    </row>
    <row r="317" spans="112:129" x14ac:dyDescent="0.35">
      <c r="DH317" s="14"/>
      <c r="DI317" s="14"/>
      <c r="DJ317" s="14"/>
      <c r="DK317" s="14"/>
      <c r="DL317" s="14"/>
      <c r="DM317" s="14"/>
      <c r="DN317" s="14"/>
      <c r="DO317" s="14"/>
      <c r="DP317" s="14"/>
      <c r="DQ317" s="14"/>
      <c r="DR317" s="14"/>
      <c r="DS317" s="14"/>
      <c r="DT317" s="14"/>
      <c r="DU317" s="14"/>
      <c r="DV317" s="14"/>
      <c r="DW317" s="14"/>
      <c r="DX317" s="14"/>
      <c r="DY317" s="14"/>
    </row>
    <row r="318" spans="112:129" x14ac:dyDescent="0.35">
      <c r="DH318" s="14"/>
      <c r="DI318" s="14"/>
      <c r="DJ318" s="14"/>
      <c r="DK318" s="14"/>
      <c r="DL318" s="14"/>
      <c r="DM318" s="14"/>
      <c r="DN318" s="14"/>
      <c r="DO318" s="14"/>
      <c r="DP318" s="14"/>
      <c r="DQ318" s="14"/>
      <c r="DR318" s="14"/>
      <c r="DS318" s="14"/>
      <c r="DT318" s="14"/>
      <c r="DU318" s="14"/>
      <c r="DV318" s="14"/>
      <c r="DW318" s="14"/>
      <c r="DX318" s="14"/>
      <c r="DY318" s="14"/>
    </row>
    <row r="319" spans="112:129" x14ac:dyDescent="0.35">
      <c r="DH319" s="14"/>
      <c r="DI319" s="14"/>
      <c r="DJ319" s="14"/>
      <c r="DK319" s="14"/>
      <c r="DL319" s="14"/>
      <c r="DM319" s="14"/>
      <c r="DN319" s="14"/>
      <c r="DO319" s="14"/>
      <c r="DP319" s="14"/>
      <c r="DQ319" s="14"/>
      <c r="DR319" s="14"/>
      <c r="DS319" s="14"/>
      <c r="DT319" s="14"/>
      <c r="DU319" s="14"/>
      <c r="DV319" s="14"/>
      <c r="DW319" s="14"/>
      <c r="DX319" s="14"/>
      <c r="DY319" s="14"/>
    </row>
    <row r="320" spans="112:129" x14ac:dyDescent="0.35">
      <c r="DH320" s="14"/>
      <c r="DI320" s="14"/>
      <c r="DJ320" s="14"/>
      <c r="DK320" s="14"/>
      <c r="DL320" s="14"/>
      <c r="DM320" s="14"/>
      <c r="DN320" s="14"/>
      <c r="DO320" s="14"/>
      <c r="DP320" s="14"/>
      <c r="DQ320" s="14"/>
      <c r="DR320" s="14"/>
      <c r="DS320" s="14"/>
      <c r="DT320" s="14"/>
      <c r="DU320" s="14"/>
      <c r="DV320" s="14"/>
      <c r="DW320" s="14"/>
      <c r="DX320" s="14"/>
      <c r="DY320" s="14"/>
    </row>
    <row r="321" spans="112:129" x14ac:dyDescent="0.35">
      <c r="DH321" s="14"/>
      <c r="DI321" s="14"/>
      <c r="DJ321" s="14"/>
      <c r="DK321" s="14"/>
      <c r="DL321" s="14"/>
      <c r="DM321" s="14"/>
      <c r="DN321" s="14"/>
      <c r="DO321" s="14"/>
      <c r="DP321" s="14"/>
      <c r="DQ321" s="14"/>
      <c r="DR321" s="14"/>
      <c r="DS321" s="14"/>
      <c r="DT321" s="14"/>
      <c r="DU321" s="14"/>
      <c r="DV321" s="14"/>
      <c r="DW321" s="14"/>
      <c r="DX321" s="14"/>
      <c r="DY321" s="14"/>
    </row>
    <row r="322" spans="112:129" x14ac:dyDescent="0.35">
      <c r="DH322" s="14"/>
      <c r="DI322" s="14"/>
      <c r="DJ322" s="14"/>
      <c r="DK322" s="14"/>
      <c r="DL322" s="14"/>
      <c r="DM322" s="14"/>
      <c r="DN322" s="14"/>
      <c r="DO322" s="14"/>
      <c r="DP322" s="14"/>
      <c r="DQ322" s="14"/>
      <c r="DR322" s="14"/>
      <c r="DS322" s="14"/>
      <c r="DT322" s="14"/>
      <c r="DU322" s="14"/>
      <c r="DV322" s="14"/>
      <c r="DW322" s="14"/>
      <c r="DX322" s="14"/>
      <c r="DY322" s="14"/>
    </row>
    <row r="323" spans="112:129" x14ac:dyDescent="0.35">
      <c r="DH323" s="14"/>
      <c r="DI323" s="14"/>
      <c r="DJ323" s="14"/>
      <c r="DK323" s="14"/>
      <c r="DL323" s="14"/>
      <c r="DM323" s="14"/>
      <c r="DN323" s="14"/>
      <c r="DO323" s="14"/>
      <c r="DP323" s="14"/>
      <c r="DQ323" s="14"/>
      <c r="DR323" s="14"/>
      <c r="DS323" s="14"/>
      <c r="DT323" s="14"/>
      <c r="DU323" s="14"/>
      <c r="DV323" s="14"/>
      <c r="DW323" s="14"/>
      <c r="DX323" s="14"/>
      <c r="DY323" s="14"/>
    </row>
    <row r="324" spans="112:129" x14ac:dyDescent="0.35">
      <c r="DH324" s="14"/>
      <c r="DI324" s="14"/>
      <c r="DJ324" s="14"/>
      <c r="DK324" s="14"/>
      <c r="DL324" s="14"/>
      <c r="DM324" s="14"/>
      <c r="DN324" s="14"/>
      <c r="DO324" s="14"/>
      <c r="DP324" s="14"/>
      <c r="DQ324" s="14"/>
      <c r="DR324" s="14"/>
      <c r="DS324" s="14"/>
      <c r="DT324" s="14"/>
      <c r="DU324" s="14"/>
      <c r="DV324" s="14"/>
      <c r="DW324" s="14"/>
      <c r="DX324" s="14"/>
      <c r="DY324" s="14"/>
    </row>
    <row r="325" spans="112:129" x14ac:dyDescent="0.35">
      <c r="DH325" s="14"/>
      <c r="DI325" s="14"/>
      <c r="DJ325" s="14"/>
      <c r="DK325" s="14"/>
      <c r="DL325" s="14"/>
      <c r="DM325" s="14"/>
      <c r="DN325" s="14"/>
      <c r="DO325" s="14"/>
      <c r="DP325" s="14"/>
      <c r="DQ325" s="14"/>
      <c r="DR325" s="14"/>
      <c r="DS325" s="14"/>
      <c r="DT325" s="14"/>
      <c r="DU325" s="14"/>
      <c r="DV325" s="14"/>
      <c r="DW325" s="14"/>
      <c r="DX325" s="14"/>
      <c r="DY325" s="14"/>
    </row>
    <row r="326" spans="112:129" x14ac:dyDescent="0.35">
      <c r="DH326" s="14"/>
      <c r="DI326" s="14"/>
      <c r="DJ326" s="14"/>
      <c r="DK326" s="14"/>
      <c r="DL326" s="14"/>
      <c r="DM326" s="14"/>
      <c r="DN326" s="14"/>
      <c r="DO326" s="14"/>
      <c r="DP326" s="14"/>
      <c r="DQ326" s="14"/>
      <c r="DR326" s="14"/>
      <c r="DS326" s="14"/>
      <c r="DT326" s="14"/>
      <c r="DU326" s="14"/>
      <c r="DV326" s="14"/>
      <c r="DW326" s="14"/>
      <c r="DX326" s="14"/>
      <c r="DY326" s="14"/>
    </row>
    <row r="327" spans="112:129" x14ac:dyDescent="0.35">
      <c r="DH327" s="14"/>
      <c r="DI327" s="14"/>
      <c r="DJ327" s="14"/>
      <c r="DK327" s="14"/>
      <c r="DL327" s="14"/>
      <c r="DM327" s="14"/>
      <c r="DN327" s="14"/>
      <c r="DO327" s="14"/>
      <c r="DP327" s="14"/>
      <c r="DQ327" s="14"/>
      <c r="DR327" s="14"/>
      <c r="DS327" s="14"/>
      <c r="DT327" s="14"/>
      <c r="DU327" s="14"/>
      <c r="DV327" s="14"/>
      <c r="DW327" s="14"/>
      <c r="DX327" s="14"/>
      <c r="DY327" s="14"/>
    </row>
    <row r="328" spans="112:129" x14ac:dyDescent="0.35">
      <c r="DH328" s="14"/>
      <c r="DI328" s="14"/>
      <c r="DJ328" s="14"/>
      <c r="DK328" s="14"/>
      <c r="DL328" s="14"/>
      <c r="DM328" s="14"/>
      <c r="DN328" s="14"/>
      <c r="DO328" s="14"/>
      <c r="DP328" s="14"/>
      <c r="DQ328" s="14"/>
      <c r="DR328" s="14"/>
      <c r="DS328" s="14"/>
      <c r="DT328" s="14"/>
      <c r="DU328" s="14"/>
      <c r="DV328" s="14"/>
      <c r="DW328" s="14"/>
      <c r="DX328" s="14"/>
      <c r="DY328" s="14"/>
    </row>
    <row r="329" spans="112:129" x14ac:dyDescent="0.35">
      <c r="DH329" s="14"/>
      <c r="DI329" s="14"/>
      <c r="DJ329" s="14"/>
      <c r="DK329" s="14"/>
      <c r="DL329" s="14"/>
      <c r="DM329" s="14"/>
      <c r="DN329" s="14"/>
      <c r="DO329" s="14"/>
      <c r="DP329" s="14"/>
      <c r="DQ329" s="14"/>
      <c r="DR329" s="14"/>
      <c r="DS329" s="14"/>
      <c r="DT329" s="14"/>
      <c r="DU329" s="14"/>
      <c r="DV329" s="14"/>
      <c r="DW329" s="14"/>
      <c r="DX329" s="14"/>
      <c r="DY329" s="14"/>
    </row>
    <row r="330" spans="112:129" x14ac:dyDescent="0.35">
      <c r="DH330" s="14"/>
      <c r="DI330" s="14"/>
      <c r="DJ330" s="14"/>
      <c r="DK330" s="14"/>
      <c r="DL330" s="14"/>
      <c r="DM330" s="14"/>
      <c r="DN330" s="14"/>
      <c r="DO330" s="14"/>
      <c r="DP330" s="14"/>
      <c r="DQ330" s="14"/>
      <c r="DR330" s="14"/>
      <c r="DS330" s="14"/>
      <c r="DT330" s="14"/>
      <c r="DU330" s="14"/>
      <c r="DV330" s="14"/>
      <c r="DW330" s="14"/>
      <c r="DX330" s="14"/>
      <c r="DY330" s="14"/>
    </row>
    <row r="331" spans="112:129" x14ac:dyDescent="0.35">
      <c r="DH331" s="14"/>
      <c r="DI331" s="14"/>
      <c r="DJ331" s="14"/>
      <c r="DK331" s="14"/>
      <c r="DL331" s="14"/>
      <c r="DM331" s="14"/>
      <c r="DN331" s="14"/>
      <c r="DO331" s="14"/>
      <c r="DP331" s="14"/>
      <c r="DQ331" s="14"/>
      <c r="DR331" s="14"/>
      <c r="DS331" s="14"/>
      <c r="DT331" s="14"/>
      <c r="DU331" s="14"/>
      <c r="DV331" s="14"/>
      <c r="DW331" s="14"/>
      <c r="DX331" s="14"/>
      <c r="DY331" s="14"/>
    </row>
    <row r="332" spans="112:129" x14ac:dyDescent="0.35">
      <c r="DH332" s="14"/>
      <c r="DI332" s="14"/>
      <c r="DJ332" s="14"/>
      <c r="DK332" s="14"/>
      <c r="DL332" s="14"/>
      <c r="DM332" s="14"/>
      <c r="DN332" s="14"/>
      <c r="DO332" s="14"/>
      <c r="DP332" s="14"/>
      <c r="DQ332" s="14"/>
      <c r="DR332" s="14"/>
      <c r="DS332" s="14"/>
      <c r="DT332" s="14"/>
      <c r="DU332" s="14"/>
      <c r="DV332" s="14"/>
      <c r="DW332" s="14"/>
      <c r="DX332" s="14"/>
      <c r="DY332" s="14"/>
    </row>
    <row r="333" spans="112:129" x14ac:dyDescent="0.35">
      <c r="DH333" s="14"/>
      <c r="DI333" s="14"/>
      <c r="DJ333" s="14"/>
      <c r="DK333" s="14"/>
      <c r="DL333" s="14"/>
      <c r="DM333" s="14"/>
      <c r="DN333" s="14"/>
      <c r="DO333" s="14"/>
      <c r="DP333" s="14"/>
      <c r="DQ333" s="14"/>
      <c r="DR333" s="14"/>
      <c r="DS333" s="14"/>
      <c r="DT333" s="14"/>
      <c r="DU333" s="14"/>
      <c r="DV333" s="14"/>
      <c r="DW333" s="14"/>
      <c r="DX333" s="14"/>
      <c r="DY333" s="14"/>
    </row>
    <row r="334" spans="112:129" x14ac:dyDescent="0.35">
      <c r="DH334" s="14"/>
      <c r="DI334" s="14"/>
      <c r="DJ334" s="14"/>
      <c r="DK334" s="14"/>
      <c r="DL334" s="14"/>
      <c r="DM334" s="14"/>
      <c r="DN334" s="14"/>
      <c r="DO334" s="14"/>
      <c r="DP334" s="14"/>
      <c r="DQ334" s="14"/>
      <c r="DR334" s="14"/>
      <c r="DS334" s="14"/>
      <c r="DT334" s="14"/>
      <c r="DU334" s="14"/>
      <c r="DV334" s="14"/>
      <c r="DW334" s="14"/>
      <c r="DX334" s="14"/>
      <c r="DY334" s="14"/>
    </row>
    <row r="335" spans="112:129" x14ac:dyDescent="0.35">
      <c r="DH335" s="14"/>
      <c r="DI335" s="14"/>
      <c r="DJ335" s="14"/>
      <c r="DK335" s="14"/>
      <c r="DL335" s="14"/>
      <c r="DM335" s="14"/>
      <c r="DN335" s="14"/>
      <c r="DO335" s="14"/>
      <c r="DP335" s="14"/>
      <c r="DQ335" s="14"/>
      <c r="DR335" s="14"/>
      <c r="DS335" s="14"/>
      <c r="DT335" s="14"/>
      <c r="DU335" s="14"/>
      <c r="DV335" s="14"/>
      <c r="DW335" s="14"/>
      <c r="DX335" s="14"/>
      <c r="DY335" s="14"/>
    </row>
    <row r="336" spans="112:129" x14ac:dyDescent="0.35">
      <c r="DH336" s="14"/>
      <c r="DI336" s="14"/>
      <c r="DJ336" s="14"/>
      <c r="DK336" s="14"/>
      <c r="DL336" s="14"/>
      <c r="DM336" s="14"/>
      <c r="DN336" s="14"/>
      <c r="DO336" s="14"/>
      <c r="DP336" s="14"/>
      <c r="DQ336" s="14"/>
      <c r="DR336" s="14"/>
      <c r="DS336" s="14"/>
      <c r="DT336" s="14"/>
      <c r="DU336" s="14"/>
      <c r="DV336" s="14"/>
      <c r="DW336" s="14"/>
      <c r="DX336" s="14"/>
      <c r="DY336" s="14"/>
    </row>
    <row r="337" spans="112:129" x14ac:dyDescent="0.35">
      <c r="DH337" s="14"/>
      <c r="DI337" s="14"/>
      <c r="DJ337" s="14"/>
      <c r="DK337" s="14"/>
      <c r="DL337" s="14"/>
      <c r="DM337" s="14"/>
      <c r="DN337" s="14"/>
      <c r="DO337" s="14"/>
      <c r="DP337" s="14"/>
      <c r="DQ337" s="14"/>
      <c r="DR337" s="14"/>
      <c r="DS337" s="14"/>
      <c r="DT337" s="14"/>
      <c r="DU337" s="14"/>
      <c r="DV337" s="14"/>
      <c r="DW337" s="14"/>
      <c r="DX337" s="14"/>
      <c r="DY337" s="14"/>
    </row>
    <row r="338" spans="112:129" x14ac:dyDescent="0.35">
      <c r="DH338" s="14"/>
      <c r="DI338" s="14"/>
      <c r="DJ338" s="14"/>
      <c r="DK338" s="14"/>
      <c r="DL338" s="14"/>
      <c r="DM338" s="14"/>
      <c r="DN338" s="14"/>
      <c r="DO338" s="14"/>
      <c r="DP338" s="14"/>
      <c r="DQ338" s="14"/>
      <c r="DR338" s="14"/>
      <c r="DS338" s="14"/>
      <c r="DT338" s="14"/>
      <c r="DU338" s="14"/>
      <c r="DV338" s="14"/>
      <c r="DW338" s="14"/>
      <c r="DX338" s="14"/>
      <c r="DY338" s="14"/>
    </row>
    <row r="339" spans="112:129" x14ac:dyDescent="0.35">
      <c r="DH339" s="14"/>
      <c r="DI339" s="14"/>
      <c r="DJ339" s="14"/>
      <c r="DK339" s="14"/>
      <c r="DL339" s="14"/>
      <c r="DM339" s="14"/>
      <c r="DN339" s="14"/>
      <c r="DO339" s="14"/>
      <c r="DP339" s="14"/>
      <c r="DQ339" s="14"/>
      <c r="DR339" s="14"/>
      <c r="DS339" s="14"/>
      <c r="DT339" s="14"/>
      <c r="DU339" s="14"/>
      <c r="DV339" s="14"/>
      <c r="DW339" s="14"/>
      <c r="DX339" s="14"/>
      <c r="DY339" s="14"/>
    </row>
    <row r="340" spans="112:129" x14ac:dyDescent="0.35">
      <c r="DH340" s="14"/>
      <c r="DI340" s="14"/>
      <c r="DJ340" s="14"/>
      <c r="DK340" s="14"/>
      <c r="DL340" s="14"/>
      <c r="DM340" s="14"/>
      <c r="DN340" s="14"/>
      <c r="DO340" s="14"/>
      <c r="DP340" s="14"/>
      <c r="DQ340" s="14"/>
      <c r="DR340" s="14"/>
      <c r="DS340" s="14"/>
      <c r="DT340" s="14"/>
      <c r="DU340" s="14"/>
      <c r="DV340" s="14"/>
      <c r="DW340" s="14"/>
      <c r="DX340" s="14"/>
      <c r="DY340" s="14"/>
    </row>
    <row r="341" spans="112:129" x14ac:dyDescent="0.35">
      <c r="DH341" s="14"/>
      <c r="DI341" s="14"/>
      <c r="DJ341" s="14"/>
      <c r="DK341" s="14"/>
      <c r="DL341" s="14"/>
      <c r="DM341" s="14"/>
      <c r="DN341" s="14"/>
      <c r="DO341" s="14"/>
      <c r="DP341" s="14"/>
      <c r="DQ341" s="14"/>
      <c r="DR341" s="14"/>
      <c r="DS341" s="14"/>
      <c r="DT341" s="14"/>
      <c r="DU341" s="14"/>
      <c r="DV341" s="14"/>
      <c r="DW341" s="14"/>
      <c r="DX341" s="14"/>
      <c r="DY341" s="14"/>
    </row>
    <row r="342" spans="112:129" x14ac:dyDescent="0.35">
      <c r="DH342" s="14"/>
      <c r="DI342" s="14"/>
      <c r="DJ342" s="14"/>
      <c r="DK342" s="14"/>
      <c r="DL342" s="14"/>
      <c r="DM342" s="14"/>
      <c r="DN342" s="14"/>
      <c r="DO342" s="14"/>
      <c r="DP342" s="14"/>
      <c r="DQ342" s="14"/>
      <c r="DR342" s="14"/>
      <c r="DS342" s="14"/>
      <c r="DT342" s="14"/>
      <c r="DU342" s="14"/>
      <c r="DV342" s="14"/>
      <c r="DW342" s="14"/>
      <c r="DX342" s="14"/>
      <c r="DY342" s="14"/>
    </row>
    <row r="343" spans="112:129" x14ac:dyDescent="0.35">
      <c r="DH343" s="14"/>
      <c r="DI343" s="14"/>
      <c r="DJ343" s="14"/>
      <c r="DK343" s="14"/>
      <c r="DL343" s="14"/>
      <c r="DM343" s="14"/>
      <c r="DN343" s="14"/>
      <c r="DO343" s="14"/>
      <c r="DP343" s="14"/>
      <c r="DQ343" s="14"/>
      <c r="DR343" s="14"/>
      <c r="DS343" s="14"/>
      <c r="DT343" s="14"/>
      <c r="DU343" s="14"/>
      <c r="DV343" s="14"/>
      <c r="DW343" s="14"/>
      <c r="DX343" s="14"/>
      <c r="DY343" s="14"/>
    </row>
    <row r="344" spans="112:129" x14ac:dyDescent="0.35">
      <c r="DH344" s="14"/>
      <c r="DI344" s="14"/>
      <c r="DJ344" s="14"/>
      <c r="DK344" s="14"/>
      <c r="DL344" s="14"/>
      <c r="DM344" s="14"/>
      <c r="DN344" s="14"/>
      <c r="DO344" s="14"/>
      <c r="DP344" s="14"/>
      <c r="DQ344" s="14"/>
      <c r="DR344" s="14"/>
      <c r="DS344" s="14"/>
      <c r="DT344" s="14"/>
      <c r="DU344" s="14"/>
      <c r="DV344" s="14"/>
      <c r="DW344" s="14"/>
      <c r="DX344" s="14"/>
      <c r="DY344" s="14"/>
    </row>
    <row r="345" spans="112:129" x14ac:dyDescent="0.35">
      <c r="DH345" s="14"/>
      <c r="DI345" s="14"/>
      <c r="DJ345" s="14"/>
      <c r="DK345" s="14"/>
      <c r="DL345" s="14"/>
      <c r="DM345" s="14"/>
      <c r="DN345" s="14"/>
      <c r="DO345" s="14"/>
      <c r="DP345" s="14"/>
      <c r="DQ345" s="14"/>
      <c r="DR345" s="14"/>
      <c r="DS345" s="14"/>
      <c r="DT345" s="14"/>
      <c r="DU345" s="14"/>
      <c r="DV345" s="14"/>
      <c r="DW345" s="14"/>
      <c r="DX345" s="14"/>
      <c r="DY345" s="14"/>
    </row>
    <row r="346" spans="112:129" x14ac:dyDescent="0.35">
      <c r="DH346" s="14"/>
      <c r="DI346" s="14"/>
      <c r="DJ346" s="14"/>
      <c r="DK346" s="14"/>
      <c r="DL346" s="14"/>
      <c r="DM346" s="14"/>
      <c r="DN346" s="14"/>
      <c r="DO346" s="14"/>
      <c r="DP346" s="14"/>
      <c r="DQ346" s="14"/>
      <c r="DR346" s="14"/>
      <c r="DS346" s="14"/>
      <c r="DT346" s="14"/>
      <c r="DU346" s="14"/>
      <c r="DV346" s="14"/>
      <c r="DW346" s="14"/>
      <c r="DX346" s="14"/>
      <c r="DY346" s="14"/>
    </row>
    <row r="347" spans="112:129" x14ac:dyDescent="0.35">
      <c r="DH347" s="14"/>
      <c r="DI347" s="14"/>
      <c r="DJ347" s="14"/>
      <c r="DK347" s="14"/>
      <c r="DL347" s="14"/>
      <c r="DM347" s="14"/>
      <c r="DN347" s="14"/>
      <c r="DO347" s="14"/>
      <c r="DP347" s="14"/>
      <c r="DQ347" s="14"/>
      <c r="DR347" s="14"/>
      <c r="DS347" s="14"/>
      <c r="DT347" s="14"/>
      <c r="DU347" s="14"/>
      <c r="DV347" s="14"/>
      <c r="DW347" s="14"/>
      <c r="DX347" s="14"/>
      <c r="DY347" s="14"/>
    </row>
    <row r="348" spans="112:129" x14ac:dyDescent="0.35">
      <c r="DH348" s="14"/>
      <c r="DI348" s="14"/>
      <c r="DJ348" s="14"/>
      <c r="DK348" s="14"/>
      <c r="DL348" s="14"/>
      <c r="DM348" s="14"/>
      <c r="DN348" s="14"/>
      <c r="DO348" s="14"/>
      <c r="DP348" s="14"/>
      <c r="DQ348" s="14"/>
      <c r="DR348" s="14"/>
      <c r="DS348" s="14"/>
      <c r="DT348" s="14"/>
      <c r="DU348" s="14"/>
      <c r="DV348" s="14"/>
      <c r="DW348" s="14"/>
      <c r="DX348" s="14"/>
      <c r="DY348" s="14"/>
    </row>
    <row r="349" spans="112:129" x14ac:dyDescent="0.35">
      <c r="DH349" s="14"/>
      <c r="DI349" s="14"/>
      <c r="DJ349" s="14"/>
      <c r="DK349" s="14"/>
      <c r="DL349" s="14"/>
      <c r="DM349" s="14"/>
      <c r="DN349" s="14"/>
      <c r="DO349" s="14"/>
      <c r="DP349" s="14"/>
      <c r="DQ349" s="14"/>
      <c r="DR349" s="14"/>
      <c r="DS349" s="14"/>
      <c r="DT349" s="14"/>
      <c r="DU349" s="14"/>
      <c r="DV349" s="14"/>
      <c r="DW349" s="14"/>
      <c r="DX349" s="14"/>
      <c r="DY349" s="14"/>
    </row>
    <row r="350" spans="112:129" x14ac:dyDescent="0.35">
      <c r="DH350" s="14"/>
      <c r="DI350" s="14"/>
      <c r="DJ350" s="14"/>
      <c r="DK350" s="14"/>
      <c r="DL350" s="14"/>
      <c r="DM350" s="14"/>
      <c r="DN350" s="14"/>
      <c r="DO350" s="14"/>
      <c r="DP350" s="14"/>
      <c r="DQ350" s="14"/>
      <c r="DR350" s="14"/>
      <c r="DS350" s="14"/>
      <c r="DT350" s="14"/>
      <c r="DU350" s="14"/>
      <c r="DV350" s="14"/>
      <c r="DW350" s="14"/>
      <c r="DX350" s="14"/>
      <c r="DY350" s="14"/>
    </row>
    <row r="351" spans="112:129" x14ac:dyDescent="0.35">
      <c r="DH351" s="14"/>
      <c r="DI351" s="14"/>
      <c r="DJ351" s="14"/>
      <c r="DK351" s="14"/>
      <c r="DL351" s="14"/>
      <c r="DM351" s="14"/>
      <c r="DN351" s="14"/>
      <c r="DO351" s="14"/>
      <c r="DP351" s="14"/>
      <c r="DQ351" s="14"/>
      <c r="DR351" s="14"/>
      <c r="DS351" s="14"/>
      <c r="DT351" s="14"/>
      <c r="DU351" s="14"/>
      <c r="DV351" s="14"/>
      <c r="DW351" s="14"/>
      <c r="DX351" s="14"/>
      <c r="DY351" s="14"/>
    </row>
    <row r="352" spans="112:129" x14ac:dyDescent="0.35">
      <c r="DH352" s="14"/>
      <c r="DI352" s="14"/>
      <c r="DJ352" s="14"/>
      <c r="DK352" s="14"/>
      <c r="DL352" s="14"/>
      <c r="DM352" s="14"/>
      <c r="DN352" s="14"/>
      <c r="DO352" s="14"/>
      <c r="DP352" s="14"/>
      <c r="DQ352" s="14"/>
      <c r="DR352" s="14"/>
      <c r="DS352" s="14"/>
      <c r="DT352" s="14"/>
      <c r="DU352" s="14"/>
      <c r="DV352" s="14"/>
      <c r="DW352" s="14"/>
      <c r="DX352" s="14"/>
      <c r="DY352" s="14"/>
    </row>
    <row r="353" spans="112:129" x14ac:dyDescent="0.35">
      <c r="DH353" s="14"/>
      <c r="DI353" s="14"/>
      <c r="DJ353" s="14"/>
      <c r="DK353" s="14"/>
      <c r="DL353" s="14"/>
      <c r="DM353" s="14"/>
      <c r="DN353" s="14"/>
      <c r="DO353" s="14"/>
      <c r="DP353" s="14"/>
      <c r="DQ353" s="14"/>
      <c r="DR353" s="14"/>
      <c r="DS353" s="14"/>
      <c r="DT353" s="14"/>
      <c r="DU353" s="14"/>
      <c r="DV353" s="14"/>
      <c r="DW353" s="14"/>
      <c r="DX353" s="14"/>
      <c r="DY353" s="14"/>
    </row>
    <row r="354" spans="112:129" x14ac:dyDescent="0.35">
      <c r="DH354" s="14"/>
      <c r="DI354" s="14"/>
      <c r="DJ354" s="14"/>
      <c r="DK354" s="14"/>
      <c r="DL354" s="14"/>
      <c r="DM354" s="14"/>
      <c r="DN354" s="14"/>
      <c r="DO354" s="14"/>
      <c r="DP354" s="14"/>
      <c r="DQ354" s="14"/>
      <c r="DR354" s="14"/>
      <c r="DS354" s="14"/>
      <c r="DT354" s="14"/>
      <c r="DU354" s="14"/>
      <c r="DV354" s="14"/>
      <c r="DW354" s="14"/>
      <c r="DX354" s="14"/>
      <c r="DY354" s="14"/>
    </row>
    <row r="355" spans="112:129" x14ac:dyDescent="0.35">
      <c r="DH355" s="14"/>
      <c r="DI355" s="14"/>
      <c r="DJ355" s="14"/>
      <c r="DK355" s="14"/>
      <c r="DL355" s="14"/>
      <c r="DM355" s="14"/>
      <c r="DN355" s="14"/>
      <c r="DO355" s="14"/>
      <c r="DP355" s="14"/>
      <c r="DQ355" s="14"/>
      <c r="DR355" s="14"/>
      <c r="DS355" s="14"/>
      <c r="DT355" s="14"/>
      <c r="DU355" s="14"/>
      <c r="DV355" s="14"/>
      <c r="DW355" s="14"/>
      <c r="DX355" s="14"/>
      <c r="DY355" s="14"/>
    </row>
    <row r="356" spans="112:129" x14ac:dyDescent="0.35">
      <c r="DH356" s="14"/>
      <c r="DI356" s="14"/>
      <c r="DJ356" s="14"/>
      <c r="DK356" s="14"/>
      <c r="DL356" s="14"/>
      <c r="DM356" s="14"/>
      <c r="DN356" s="14"/>
      <c r="DO356" s="14"/>
      <c r="DP356" s="14"/>
      <c r="DQ356" s="14"/>
      <c r="DR356" s="14"/>
      <c r="DS356" s="14"/>
      <c r="DT356" s="14"/>
      <c r="DU356" s="14"/>
      <c r="DV356" s="14"/>
      <c r="DW356" s="14"/>
      <c r="DX356" s="14"/>
      <c r="DY356" s="14"/>
    </row>
    <row r="357" spans="112:129" x14ac:dyDescent="0.35">
      <c r="DH357" s="14"/>
      <c r="DI357" s="14"/>
      <c r="DJ357" s="14"/>
      <c r="DK357" s="14"/>
      <c r="DL357" s="14"/>
      <c r="DM357" s="14"/>
      <c r="DN357" s="14"/>
      <c r="DO357" s="14"/>
      <c r="DP357" s="14"/>
      <c r="DQ357" s="14"/>
      <c r="DR357" s="14"/>
      <c r="DS357" s="14"/>
      <c r="DT357" s="14"/>
      <c r="DU357" s="14"/>
      <c r="DV357" s="14"/>
      <c r="DW357" s="14"/>
      <c r="DX357" s="14"/>
      <c r="DY357" s="14"/>
    </row>
    <row r="358" spans="112:129" x14ac:dyDescent="0.35">
      <c r="DH358" s="14"/>
      <c r="DI358" s="14"/>
      <c r="DJ358" s="14"/>
      <c r="DK358" s="14"/>
      <c r="DL358" s="14"/>
      <c r="DM358" s="14"/>
      <c r="DN358" s="14"/>
      <c r="DO358" s="14"/>
      <c r="DP358" s="14"/>
      <c r="DQ358" s="14"/>
      <c r="DR358" s="14"/>
      <c r="DS358" s="14"/>
      <c r="DT358" s="14"/>
      <c r="DU358" s="14"/>
      <c r="DV358" s="14"/>
      <c r="DW358" s="14"/>
      <c r="DX358" s="14"/>
      <c r="DY358" s="14"/>
    </row>
    <row r="359" spans="112:129" x14ac:dyDescent="0.35">
      <c r="DH359" s="14"/>
      <c r="DI359" s="14"/>
      <c r="DJ359" s="14"/>
      <c r="DK359" s="14"/>
      <c r="DL359" s="14"/>
      <c r="DM359" s="14"/>
      <c r="DN359" s="14"/>
      <c r="DO359" s="14"/>
      <c r="DP359" s="14"/>
      <c r="DQ359" s="14"/>
      <c r="DR359" s="14"/>
      <c r="DS359" s="14"/>
      <c r="DT359" s="14"/>
      <c r="DU359" s="14"/>
      <c r="DV359" s="14"/>
      <c r="DW359" s="14"/>
      <c r="DX359" s="14"/>
      <c r="DY359" s="14"/>
    </row>
    <row r="360" spans="112:129" x14ac:dyDescent="0.35">
      <c r="DH360" s="14"/>
      <c r="DI360" s="14"/>
      <c r="DJ360" s="14"/>
      <c r="DK360" s="14"/>
      <c r="DL360" s="14"/>
      <c r="DM360" s="14"/>
      <c r="DN360" s="14"/>
      <c r="DO360" s="14"/>
      <c r="DP360" s="14"/>
      <c r="DQ360" s="14"/>
      <c r="DR360" s="14"/>
      <c r="DS360" s="14"/>
      <c r="DT360" s="14"/>
      <c r="DU360" s="14"/>
      <c r="DV360" s="14"/>
      <c r="DW360" s="14"/>
      <c r="DX360" s="14"/>
      <c r="DY360" s="14"/>
    </row>
    <row r="361" spans="112:129" x14ac:dyDescent="0.35">
      <c r="DH361" s="14"/>
      <c r="DI361" s="14"/>
      <c r="DJ361" s="14"/>
      <c r="DK361" s="14"/>
      <c r="DL361" s="14"/>
      <c r="DM361" s="14"/>
      <c r="DN361" s="14"/>
      <c r="DO361" s="14"/>
      <c r="DP361" s="14"/>
      <c r="DQ361" s="14"/>
      <c r="DR361" s="14"/>
      <c r="DS361" s="14"/>
      <c r="DT361" s="14"/>
      <c r="DU361" s="14"/>
      <c r="DV361" s="14"/>
      <c r="DW361" s="14"/>
      <c r="DX361" s="14"/>
      <c r="DY361" s="14"/>
    </row>
    <row r="362" spans="112:129" x14ac:dyDescent="0.35">
      <c r="DH362" s="14"/>
      <c r="DI362" s="14"/>
      <c r="DJ362" s="14"/>
      <c r="DK362" s="14"/>
      <c r="DL362" s="14"/>
      <c r="DM362" s="14"/>
      <c r="DN362" s="14"/>
      <c r="DO362" s="14"/>
      <c r="DP362" s="14"/>
      <c r="DQ362" s="14"/>
      <c r="DR362" s="14"/>
      <c r="DS362" s="14"/>
      <c r="DT362" s="14"/>
      <c r="DU362" s="14"/>
      <c r="DV362" s="14"/>
      <c r="DW362" s="14"/>
      <c r="DX362" s="14"/>
      <c r="DY362" s="14"/>
    </row>
    <row r="363" spans="112:129" x14ac:dyDescent="0.35">
      <c r="DH363" s="14"/>
      <c r="DI363" s="14"/>
      <c r="DJ363" s="14"/>
      <c r="DK363" s="14"/>
      <c r="DL363" s="14"/>
      <c r="DM363" s="14"/>
      <c r="DN363" s="14"/>
      <c r="DO363" s="14"/>
      <c r="DP363" s="14"/>
      <c r="DQ363" s="14"/>
      <c r="DR363" s="14"/>
      <c r="DS363" s="14"/>
      <c r="DT363" s="14"/>
      <c r="DU363" s="14"/>
      <c r="DV363" s="14"/>
      <c r="DW363" s="14"/>
      <c r="DX363" s="14"/>
      <c r="DY363" s="14"/>
    </row>
    <row r="364" spans="112:129" x14ac:dyDescent="0.35">
      <c r="DH364" s="14"/>
      <c r="DI364" s="14"/>
      <c r="DJ364" s="14"/>
      <c r="DK364" s="14"/>
      <c r="DL364" s="14"/>
      <c r="DM364" s="14"/>
      <c r="DN364" s="14"/>
      <c r="DO364" s="14"/>
      <c r="DP364" s="14"/>
      <c r="DQ364" s="14"/>
      <c r="DR364" s="14"/>
      <c r="DS364" s="14"/>
      <c r="DT364" s="14"/>
      <c r="DU364" s="14"/>
      <c r="DV364" s="14"/>
      <c r="DW364" s="14"/>
      <c r="DX364" s="14"/>
      <c r="DY364" s="14"/>
    </row>
    <row r="365" spans="112:129" x14ac:dyDescent="0.35">
      <c r="DH365" s="14"/>
      <c r="DI365" s="14"/>
      <c r="DJ365" s="14"/>
      <c r="DK365" s="14"/>
      <c r="DL365" s="14"/>
      <c r="DM365" s="14"/>
      <c r="DN365" s="14"/>
      <c r="DO365" s="14"/>
      <c r="DP365" s="14"/>
      <c r="DQ365" s="14"/>
      <c r="DR365" s="14"/>
      <c r="DS365" s="14"/>
      <c r="DT365" s="14"/>
      <c r="DU365" s="14"/>
      <c r="DV365" s="14"/>
      <c r="DW365" s="14"/>
      <c r="DX365" s="14"/>
      <c r="DY365" s="14"/>
    </row>
    <row r="366" spans="112:129" x14ac:dyDescent="0.35">
      <c r="DH366" s="14"/>
      <c r="DI366" s="14"/>
      <c r="DJ366" s="14"/>
      <c r="DK366" s="14"/>
      <c r="DL366" s="14"/>
      <c r="DM366" s="14"/>
      <c r="DN366" s="14"/>
      <c r="DO366" s="14"/>
      <c r="DP366" s="14"/>
      <c r="DQ366" s="14"/>
      <c r="DR366" s="14"/>
      <c r="DS366" s="14"/>
      <c r="DT366" s="14"/>
      <c r="DU366" s="14"/>
      <c r="DV366" s="14"/>
      <c r="DW366" s="14"/>
      <c r="DX366" s="14"/>
      <c r="DY366" s="14"/>
    </row>
    <row r="367" spans="112:129" x14ac:dyDescent="0.35">
      <c r="DH367" s="14"/>
      <c r="DI367" s="14"/>
      <c r="DJ367" s="14"/>
      <c r="DK367" s="14"/>
      <c r="DL367" s="14"/>
      <c r="DM367" s="14"/>
      <c r="DN367" s="14"/>
      <c r="DO367" s="14"/>
      <c r="DP367" s="14"/>
      <c r="DQ367" s="14"/>
      <c r="DR367" s="14"/>
      <c r="DS367" s="14"/>
      <c r="DT367" s="14"/>
      <c r="DU367" s="14"/>
      <c r="DV367" s="14"/>
      <c r="DW367" s="14"/>
      <c r="DX367" s="14"/>
      <c r="DY367" s="14"/>
    </row>
    <row r="368" spans="112:129" x14ac:dyDescent="0.35">
      <c r="DH368" s="14"/>
      <c r="DI368" s="14"/>
      <c r="DJ368" s="14"/>
      <c r="DK368" s="14"/>
      <c r="DL368" s="14"/>
      <c r="DM368" s="14"/>
      <c r="DN368" s="14"/>
      <c r="DO368" s="14"/>
      <c r="DP368" s="14"/>
      <c r="DQ368" s="14"/>
      <c r="DR368" s="14"/>
      <c r="DS368" s="14"/>
      <c r="DT368" s="14"/>
      <c r="DU368" s="14"/>
      <c r="DV368" s="14"/>
      <c r="DW368" s="14"/>
      <c r="DX368" s="14"/>
      <c r="DY368" s="14"/>
    </row>
    <row r="369" spans="112:129" x14ac:dyDescent="0.35">
      <c r="DH369" s="14"/>
      <c r="DI369" s="14"/>
      <c r="DJ369" s="14"/>
      <c r="DK369" s="14"/>
      <c r="DL369" s="14"/>
      <c r="DM369" s="14"/>
      <c r="DN369" s="14"/>
      <c r="DO369" s="14"/>
      <c r="DP369" s="14"/>
      <c r="DQ369" s="14"/>
      <c r="DR369" s="14"/>
      <c r="DS369" s="14"/>
      <c r="DT369" s="14"/>
      <c r="DU369" s="14"/>
      <c r="DV369" s="14"/>
      <c r="DW369" s="14"/>
      <c r="DX369" s="14"/>
      <c r="DY369" s="14"/>
    </row>
    <row r="370" spans="112:129" x14ac:dyDescent="0.35">
      <c r="DH370" s="14"/>
      <c r="DI370" s="14"/>
      <c r="DJ370" s="14"/>
      <c r="DK370" s="14"/>
      <c r="DL370" s="14"/>
      <c r="DM370" s="14"/>
      <c r="DN370" s="14"/>
      <c r="DO370" s="14"/>
      <c r="DP370" s="14"/>
      <c r="DQ370" s="14"/>
      <c r="DR370" s="14"/>
      <c r="DS370" s="14"/>
      <c r="DT370" s="14"/>
      <c r="DU370" s="14"/>
      <c r="DV370" s="14"/>
      <c r="DW370" s="14"/>
      <c r="DX370" s="14"/>
      <c r="DY370" s="14"/>
    </row>
    <row r="371" spans="112:129" x14ac:dyDescent="0.35">
      <c r="DH371" s="14"/>
      <c r="DI371" s="14"/>
      <c r="DJ371" s="14"/>
      <c r="DK371" s="14"/>
      <c r="DL371" s="14"/>
      <c r="DM371" s="14"/>
      <c r="DN371" s="14"/>
      <c r="DO371" s="14"/>
      <c r="DP371" s="14"/>
      <c r="DQ371" s="14"/>
      <c r="DR371" s="14"/>
      <c r="DS371" s="14"/>
      <c r="DT371" s="14"/>
      <c r="DU371" s="14"/>
      <c r="DV371" s="14"/>
      <c r="DW371" s="14"/>
      <c r="DX371" s="14"/>
      <c r="DY371" s="14"/>
    </row>
    <row r="372" spans="112:129" x14ac:dyDescent="0.35">
      <c r="DH372" s="14"/>
      <c r="DI372" s="14"/>
      <c r="DJ372" s="14"/>
      <c r="DK372" s="14"/>
      <c r="DL372" s="14"/>
      <c r="DM372" s="14"/>
      <c r="DN372" s="14"/>
      <c r="DO372" s="14"/>
      <c r="DP372" s="14"/>
      <c r="DQ372" s="14"/>
      <c r="DR372" s="14"/>
      <c r="DS372" s="14"/>
      <c r="DT372" s="14"/>
      <c r="DU372" s="14"/>
      <c r="DV372" s="14"/>
      <c r="DW372" s="14"/>
      <c r="DX372" s="14"/>
      <c r="DY372" s="14"/>
    </row>
    <row r="373" spans="112:129" x14ac:dyDescent="0.35">
      <c r="DH373" s="14"/>
      <c r="DI373" s="14"/>
      <c r="DJ373" s="14"/>
      <c r="DK373" s="14"/>
      <c r="DL373" s="14"/>
      <c r="DM373" s="14"/>
      <c r="DN373" s="14"/>
      <c r="DO373" s="14"/>
      <c r="DP373" s="14"/>
      <c r="DQ373" s="14"/>
      <c r="DR373" s="14"/>
      <c r="DS373" s="14"/>
      <c r="DT373" s="14"/>
      <c r="DU373" s="14"/>
      <c r="DV373" s="14"/>
      <c r="DW373" s="14"/>
      <c r="DX373" s="14"/>
      <c r="DY373" s="14"/>
    </row>
    <row r="374" spans="112:129" x14ac:dyDescent="0.35">
      <c r="DH374" s="14"/>
      <c r="DI374" s="14"/>
      <c r="DJ374" s="14"/>
      <c r="DK374" s="14"/>
      <c r="DL374" s="14"/>
      <c r="DM374" s="14"/>
      <c r="DN374" s="14"/>
      <c r="DO374" s="14"/>
      <c r="DP374" s="14"/>
      <c r="DQ374" s="14"/>
      <c r="DR374" s="14"/>
      <c r="DS374" s="14"/>
      <c r="DT374" s="14"/>
      <c r="DU374" s="14"/>
      <c r="DV374" s="14"/>
      <c r="DW374" s="14"/>
      <c r="DX374" s="14"/>
      <c r="DY374" s="14"/>
    </row>
    <row r="375" spans="112:129" x14ac:dyDescent="0.35">
      <c r="DH375" s="14"/>
      <c r="DI375" s="14"/>
      <c r="DJ375" s="14"/>
      <c r="DK375" s="14"/>
      <c r="DL375" s="14"/>
      <c r="DM375" s="14"/>
      <c r="DN375" s="14"/>
      <c r="DO375" s="14"/>
      <c r="DP375" s="14"/>
      <c r="DQ375" s="14"/>
      <c r="DR375" s="14"/>
      <c r="DS375" s="14"/>
      <c r="DT375" s="14"/>
      <c r="DU375" s="14"/>
      <c r="DV375" s="14"/>
      <c r="DW375" s="14"/>
      <c r="DX375" s="14"/>
      <c r="DY375" s="14"/>
    </row>
    <row r="376" spans="112:129" x14ac:dyDescent="0.35">
      <c r="DH376" s="14"/>
      <c r="DI376" s="14"/>
      <c r="DJ376" s="14"/>
      <c r="DK376" s="14"/>
      <c r="DL376" s="14"/>
      <c r="DM376" s="14"/>
      <c r="DN376" s="14"/>
      <c r="DO376" s="14"/>
      <c r="DP376" s="14"/>
      <c r="DQ376" s="14"/>
      <c r="DR376" s="14"/>
      <c r="DS376" s="14"/>
      <c r="DT376" s="14"/>
      <c r="DU376" s="14"/>
      <c r="DV376" s="14"/>
      <c r="DW376" s="14"/>
      <c r="DX376" s="14"/>
      <c r="DY376" s="14"/>
    </row>
    <row r="377" spans="112:129" x14ac:dyDescent="0.35">
      <c r="DH377" s="14"/>
      <c r="DI377" s="14"/>
      <c r="DJ377" s="14"/>
      <c r="DK377" s="14"/>
      <c r="DL377" s="14"/>
      <c r="DM377" s="14"/>
      <c r="DN377" s="14"/>
      <c r="DO377" s="14"/>
      <c r="DP377" s="14"/>
      <c r="DQ377" s="14"/>
      <c r="DR377" s="14"/>
      <c r="DS377" s="14"/>
      <c r="DT377" s="14"/>
      <c r="DU377" s="14"/>
      <c r="DV377" s="14"/>
      <c r="DW377" s="14"/>
      <c r="DX377" s="14"/>
      <c r="DY377" s="14"/>
    </row>
    <row r="378" spans="112:129" x14ac:dyDescent="0.35">
      <c r="DH378" s="14"/>
      <c r="DI378" s="14"/>
      <c r="DJ378" s="14"/>
      <c r="DK378" s="14"/>
      <c r="DL378" s="14"/>
      <c r="DM378" s="14"/>
      <c r="DN378" s="14"/>
      <c r="DO378" s="14"/>
      <c r="DP378" s="14"/>
      <c r="DQ378" s="14"/>
      <c r="DR378" s="14"/>
      <c r="DS378" s="14"/>
      <c r="DT378" s="14"/>
      <c r="DU378" s="14"/>
      <c r="DV378" s="14"/>
      <c r="DW378" s="14"/>
      <c r="DX378" s="14"/>
      <c r="DY378" s="14"/>
    </row>
    <row r="379" spans="112:129" x14ac:dyDescent="0.35">
      <c r="DH379" s="14"/>
      <c r="DI379" s="14"/>
      <c r="DJ379" s="14"/>
      <c r="DK379" s="14"/>
      <c r="DL379" s="14"/>
      <c r="DM379" s="14"/>
      <c r="DN379" s="14"/>
      <c r="DO379" s="14"/>
      <c r="DP379" s="14"/>
      <c r="DQ379" s="14"/>
      <c r="DR379" s="14"/>
      <c r="DS379" s="14"/>
      <c r="DT379" s="14"/>
      <c r="DU379" s="14"/>
      <c r="DV379" s="14"/>
      <c r="DW379" s="14"/>
      <c r="DX379" s="14"/>
      <c r="DY379" s="14"/>
    </row>
    <row r="380" spans="112:129" x14ac:dyDescent="0.35">
      <c r="DH380" s="14"/>
      <c r="DI380" s="14"/>
      <c r="DJ380" s="14"/>
      <c r="DK380" s="14"/>
      <c r="DL380" s="14"/>
      <c r="DM380" s="14"/>
      <c r="DN380" s="14"/>
      <c r="DO380" s="14"/>
      <c r="DP380" s="14"/>
      <c r="DQ380" s="14"/>
      <c r="DR380" s="14"/>
      <c r="DS380" s="14"/>
      <c r="DT380" s="14"/>
      <c r="DU380" s="14"/>
      <c r="DV380" s="14"/>
      <c r="DW380" s="14"/>
      <c r="DX380" s="14"/>
      <c r="DY380" s="14"/>
    </row>
    <row r="381" spans="112:129" x14ac:dyDescent="0.35">
      <c r="DH381" s="14"/>
      <c r="DI381" s="14"/>
      <c r="DJ381" s="14"/>
      <c r="DK381" s="14"/>
      <c r="DL381" s="14"/>
      <c r="DM381" s="14"/>
      <c r="DN381" s="14"/>
      <c r="DO381" s="14"/>
      <c r="DP381" s="14"/>
      <c r="DQ381" s="14"/>
      <c r="DR381" s="14"/>
      <c r="DS381" s="14"/>
      <c r="DT381" s="14"/>
      <c r="DU381" s="14"/>
      <c r="DV381" s="14"/>
      <c r="DW381" s="14"/>
      <c r="DX381" s="14"/>
      <c r="DY381" s="14"/>
    </row>
    <row r="382" spans="112:129" x14ac:dyDescent="0.35">
      <c r="DH382" s="14"/>
      <c r="DI382" s="14"/>
      <c r="DJ382" s="14"/>
      <c r="DK382" s="14"/>
      <c r="DL382" s="14"/>
      <c r="DM382" s="14"/>
      <c r="DN382" s="14"/>
      <c r="DO382" s="14"/>
      <c r="DP382" s="14"/>
      <c r="DQ382" s="14"/>
      <c r="DR382" s="14"/>
      <c r="DS382" s="14"/>
      <c r="DT382" s="14"/>
      <c r="DU382" s="14"/>
      <c r="DV382" s="14"/>
      <c r="DW382" s="14"/>
      <c r="DX382" s="14"/>
      <c r="DY382" s="14"/>
    </row>
    <row r="383" spans="112:129" x14ac:dyDescent="0.35">
      <c r="DH383" s="14"/>
      <c r="DI383" s="14"/>
      <c r="DJ383" s="14"/>
      <c r="DK383" s="14"/>
      <c r="DL383" s="14"/>
      <c r="DM383" s="14"/>
      <c r="DN383" s="14"/>
      <c r="DO383" s="14"/>
      <c r="DP383" s="14"/>
      <c r="DQ383" s="14"/>
      <c r="DR383" s="14"/>
      <c r="DS383" s="14"/>
      <c r="DT383" s="14"/>
      <c r="DU383" s="14"/>
      <c r="DV383" s="14"/>
      <c r="DW383" s="14"/>
      <c r="DX383" s="14"/>
      <c r="DY383" s="14"/>
    </row>
    <row r="384" spans="112:129" x14ac:dyDescent="0.35">
      <c r="DH384" s="14"/>
      <c r="DI384" s="14"/>
      <c r="DJ384" s="14"/>
      <c r="DK384" s="14"/>
      <c r="DL384" s="14"/>
      <c r="DM384" s="14"/>
      <c r="DN384" s="14"/>
      <c r="DO384" s="14"/>
      <c r="DP384" s="14"/>
      <c r="DQ384" s="14"/>
      <c r="DR384" s="14"/>
      <c r="DS384" s="14"/>
      <c r="DT384" s="14"/>
      <c r="DU384" s="14"/>
      <c r="DV384" s="14"/>
      <c r="DW384" s="14"/>
      <c r="DX384" s="14"/>
      <c r="DY384" s="14"/>
    </row>
    <row r="385" spans="112:129" x14ac:dyDescent="0.35">
      <c r="DH385" s="14"/>
      <c r="DI385" s="14"/>
      <c r="DJ385" s="14"/>
      <c r="DK385" s="14"/>
      <c r="DL385" s="14"/>
      <c r="DM385" s="14"/>
      <c r="DN385" s="14"/>
      <c r="DO385" s="14"/>
      <c r="DP385" s="14"/>
      <c r="DQ385" s="14"/>
      <c r="DR385" s="14"/>
      <c r="DS385" s="14"/>
      <c r="DT385" s="14"/>
      <c r="DU385" s="14"/>
      <c r="DV385" s="14"/>
      <c r="DW385" s="14"/>
      <c r="DX385" s="14"/>
      <c r="DY385" s="14"/>
    </row>
    <row r="386" spans="112:129" x14ac:dyDescent="0.35">
      <c r="DH386" s="14"/>
      <c r="DI386" s="14"/>
      <c r="DJ386" s="14"/>
      <c r="DK386" s="14"/>
      <c r="DL386" s="14"/>
      <c r="DM386" s="14"/>
      <c r="DN386" s="14"/>
      <c r="DO386" s="14"/>
      <c r="DP386" s="14"/>
      <c r="DQ386" s="14"/>
      <c r="DR386" s="14"/>
      <c r="DS386" s="14"/>
      <c r="DT386" s="14"/>
      <c r="DU386" s="14"/>
      <c r="DV386" s="14"/>
      <c r="DW386" s="14"/>
      <c r="DX386" s="14"/>
      <c r="DY386" s="14"/>
    </row>
    <row r="387" spans="112:129" x14ac:dyDescent="0.35">
      <c r="DH387" s="14"/>
      <c r="DI387" s="14"/>
      <c r="DJ387" s="14"/>
      <c r="DK387" s="14"/>
      <c r="DL387" s="14"/>
      <c r="DM387" s="14"/>
      <c r="DN387" s="14"/>
      <c r="DO387" s="14"/>
      <c r="DP387" s="14"/>
      <c r="DQ387" s="14"/>
      <c r="DR387" s="14"/>
      <c r="DS387" s="14"/>
      <c r="DT387" s="14"/>
      <c r="DU387" s="14"/>
      <c r="DV387" s="14"/>
      <c r="DW387" s="14"/>
      <c r="DX387" s="14"/>
      <c r="DY387" s="14"/>
    </row>
    <row r="388" spans="112:129" x14ac:dyDescent="0.35">
      <c r="DH388" s="14"/>
      <c r="DI388" s="14"/>
      <c r="DJ388" s="14"/>
      <c r="DK388" s="14"/>
      <c r="DL388" s="14"/>
      <c r="DM388" s="14"/>
      <c r="DN388" s="14"/>
      <c r="DO388" s="14"/>
      <c r="DP388" s="14"/>
      <c r="DQ388" s="14"/>
      <c r="DR388" s="14"/>
      <c r="DS388" s="14"/>
      <c r="DT388" s="14"/>
      <c r="DU388" s="14"/>
      <c r="DV388" s="14"/>
      <c r="DW388" s="14"/>
      <c r="DX388" s="14"/>
      <c r="DY388" s="14"/>
    </row>
    <row r="389" spans="112:129" x14ac:dyDescent="0.35">
      <c r="DH389" s="14"/>
      <c r="DI389" s="14"/>
      <c r="DJ389" s="14"/>
      <c r="DK389" s="14"/>
      <c r="DL389" s="14"/>
      <c r="DM389" s="14"/>
      <c r="DN389" s="14"/>
      <c r="DO389" s="14"/>
      <c r="DP389" s="14"/>
      <c r="DQ389" s="14"/>
      <c r="DR389" s="14"/>
      <c r="DS389" s="14"/>
      <c r="DT389" s="14"/>
      <c r="DU389" s="14"/>
      <c r="DV389" s="14"/>
      <c r="DW389" s="14"/>
      <c r="DX389" s="14"/>
      <c r="DY389" s="14"/>
    </row>
    <row r="390" spans="112:129" x14ac:dyDescent="0.35">
      <c r="DH390" s="14"/>
      <c r="DI390" s="14"/>
      <c r="DJ390" s="14"/>
      <c r="DK390" s="14"/>
      <c r="DL390" s="14"/>
      <c r="DM390" s="14"/>
      <c r="DN390" s="14"/>
      <c r="DO390" s="14"/>
      <c r="DP390" s="14"/>
      <c r="DQ390" s="14"/>
      <c r="DR390" s="14"/>
      <c r="DS390" s="14"/>
      <c r="DT390" s="14"/>
      <c r="DU390" s="14"/>
      <c r="DV390" s="14"/>
      <c r="DW390" s="14"/>
      <c r="DX390" s="14"/>
      <c r="DY390" s="14"/>
    </row>
    <row r="391" spans="112:129" x14ac:dyDescent="0.35">
      <c r="DH391" s="14"/>
      <c r="DI391" s="14"/>
      <c r="DJ391" s="14"/>
      <c r="DK391" s="14"/>
      <c r="DL391" s="14"/>
      <c r="DM391" s="14"/>
      <c r="DN391" s="14"/>
      <c r="DO391" s="14"/>
      <c r="DP391" s="14"/>
      <c r="DQ391" s="14"/>
      <c r="DR391" s="14"/>
      <c r="DS391" s="14"/>
      <c r="DT391" s="14"/>
      <c r="DU391" s="14"/>
      <c r="DV391" s="14"/>
      <c r="DW391" s="14"/>
      <c r="DX391" s="14"/>
      <c r="DY391" s="14"/>
    </row>
    <row r="392" spans="112:129" x14ac:dyDescent="0.35">
      <c r="DH392" s="14"/>
      <c r="DI392" s="14"/>
      <c r="DJ392" s="14"/>
      <c r="DK392" s="14"/>
      <c r="DL392" s="14"/>
      <c r="DM392" s="14"/>
      <c r="DN392" s="14"/>
      <c r="DO392" s="14"/>
      <c r="DP392" s="14"/>
      <c r="DQ392" s="14"/>
      <c r="DR392" s="14"/>
      <c r="DS392" s="14"/>
      <c r="DT392" s="14"/>
      <c r="DU392" s="14"/>
      <c r="DV392" s="14"/>
      <c r="DW392" s="14"/>
      <c r="DX392" s="14"/>
      <c r="DY392" s="14"/>
    </row>
    <row r="393" spans="112:129" x14ac:dyDescent="0.35">
      <c r="DH393" s="14"/>
      <c r="DI393" s="14"/>
      <c r="DJ393" s="14"/>
      <c r="DK393" s="14"/>
      <c r="DL393" s="14"/>
      <c r="DM393" s="14"/>
      <c r="DN393" s="14"/>
      <c r="DO393" s="14"/>
      <c r="DP393" s="14"/>
      <c r="DQ393" s="14"/>
      <c r="DR393" s="14"/>
      <c r="DS393" s="14"/>
      <c r="DT393" s="14"/>
      <c r="DU393" s="14"/>
      <c r="DV393" s="14"/>
      <c r="DW393" s="14"/>
      <c r="DX393" s="14"/>
      <c r="DY393" s="14"/>
    </row>
    <row r="394" spans="112:129" x14ac:dyDescent="0.35">
      <c r="DH394" s="14"/>
      <c r="DI394" s="14"/>
      <c r="DJ394" s="14"/>
      <c r="DK394" s="14"/>
      <c r="DL394" s="14"/>
      <c r="DM394" s="14"/>
      <c r="DN394" s="14"/>
      <c r="DO394" s="14"/>
      <c r="DP394" s="14"/>
      <c r="DQ394" s="14"/>
      <c r="DR394" s="14"/>
      <c r="DS394" s="14"/>
      <c r="DT394" s="14"/>
      <c r="DU394" s="14"/>
      <c r="DV394" s="14"/>
      <c r="DW394" s="14"/>
      <c r="DX394" s="14"/>
      <c r="DY394" s="14"/>
    </row>
    <row r="395" spans="112:129" x14ac:dyDescent="0.35">
      <c r="DH395" s="14"/>
      <c r="DI395" s="14"/>
      <c r="DJ395" s="14"/>
      <c r="DK395" s="14"/>
      <c r="DL395" s="14"/>
      <c r="DM395" s="14"/>
      <c r="DN395" s="14"/>
      <c r="DO395" s="14"/>
      <c r="DP395" s="14"/>
      <c r="DQ395" s="14"/>
      <c r="DR395" s="14"/>
      <c r="DS395" s="14"/>
      <c r="DT395" s="14"/>
      <c r="DU395" s="14"/>
      <c r="DV395" s="14"/>
      <c r="DW395" s="14"/>
      <c r="DX395" s="14"/>
      <c r="DY395" s="14"/>
    </row>
    <row r="396" spans="112:129" x14ac:dyDescent="0.35">
      <c r="DH396" s="14"/>
      <c r="DI396" s="14"/>
      <c r="DJ396" s="14"/>
      <c r="DK396" s="14"/>
      <c r="DL396" s="14"/>
      <c r="DM396" s="14"/>
      <c r="DN396" s="14"/>
      <c r="DO396" s="14"/>
      <c r="DP396" s="14"/>
      <c r="DQ396" s="14"/>
      <c r="DR396" s="14"/>
      <c r="DS396" s="14"/>
      <c r="DT396" s="14"/>
      <c r="DU396" s="14"/>
      <c r="DV396" s="14"/>
      <c r="DW396" s="14"/>
      <c r="DX396" s="14"/>
      <c r="DY396" s="14"/>
    </row>
    <row r="397" spans="112:129" x14ac:dyDescent="0.35">
      <c r="DH397" s="14"/>
      <c r="DI397" s="14"/>
      <c r="DJ397" s="14"/>
      <c r="DK397" s="14"/>
      <c r="DL397" s="14"/>
      <c r="DM397" s="14"/>
      <c r="DN397" s="14"/>
      <c r="DO397" s="14"/>
      <c r="DP397" s="14"/>
      <c r="DQ397" s="14"/>
      <c r="DR397" s="14"/>
      <c r="DS397" s="14"/>
      <c r="DT397" s="14"/>
      <c r="DU397" s="14"/>
      <c r="DV397" s="14"/>
      <c r="DW397" s="14"/>
      <c r="DX397" s="14"/>
      <c r="DY397" s="14"/>
    </row>
    <row r="398" spans="112:129" x14ac:dyDescent="0.35">
      <c r="DH398" s="14"/>
      <c r="DI398" s="14"/>
      <c r="DJ398" s="14"/>
      <c r="DK398" s="14"/>
      <c r="DL398" s="14"/>
      <c r="DM398" s="14"/>
      <c r="DN398" s="14"/>
      <c r="DO398" s="14"/>
      <c r="DP398" s="14"/>
      <c r="DQ398" s="14"/>
      <c r="DR398" s="14"/>
      <c r="DS398" s="14"/>
      <c r="DT398" s="14"/>
      <c r="DU398" s="14"/>
      <c r="DV398" s="14"/>
      <c r="DW398" s="14"/>
      <c r="DX398" s="14"/>
      <c r="DY398" s="14"/>
    </row>
    <row r="399" spans="112:129" x14ac:dyDescent="0.35">
      <c r="DH399" s="14"/>
      <c r="DI399" s="14"/>
      <c r="DJ399" s="14"/>
      <c r="DK399" s="14"/>
      <c r="DL399" s="14"/>
      <c r="DM399" s="14"/>
      <c r="DN399" s="14"/>
      <c r="DO399" s="14"/>
      <c r="DP399" s="14"/>
      <c r="DQ399" s="14"/>
      <c r="DR399" s="14"/>
      <c r="DS399" s="14"/>
      <c r="DT399" s="14"/>
      <c r="DU399" s="14"/>
      <c r="DV399" s="14"/>
      <c r="DW399" s="14"/>
      <c r="DX399" s="14"/>
      <c r="DY399" s="14"/>
    </row>
    <row r="400" spans="112:129" x14ac:dyDescent="0.35">
      <c r="DH400" s="14"/>
      <c r="DI400" s="14"/>
      <c r="DJ400" s="14"/>
      <c r="DK400" s="14"/>
      <c r="DL400" s="14"/>
      <c r="DM400" s="14"/>
      <c r="DN400" s="14"/>
      <c r="DO400" s="14"/>
      <c r="DP400" s="14"/>
      <c r="DQ400" s="14"/>
      <c r="DR400" s="14"/>
      <c r="DS400" s="14"/>
      <c r="DT400" s="14"/>
      <c r="DU400" s="14"/>
      <c r="DV400" s="14"/>
      <c r="DW400" s="14"/>
      <c r="DX400" s="14"/>
      <c r="DY400" s="14"/>
    </row>
    <row r="401" spans="112:129" x14ac:dyDescent="0.35">
      <c r="DH401" s="14"/>
      <c r="DI401" s="14"/>
      <c r="DJ401" s="14"/>
      <c r="DK401" s="14"/>
      <c r="DL401" s="14"/>
      <c r="DM401" s="14"/>
      <c r="DN401" s="14"/>
      <c r="DO401" s="14"/>
      <c r="DP401" s="14"/>
      <c r="DQ401" s="14"/>
      <c r="DR401" s="14"/>
      <c r="DS401" s="14"/>
      <c r="DT401" s="14"/>
      <c r="DU401" s="14"/>
      <c r="DV401" s="14"/>
      <c r="DW401" s="14"/>
      <c r="DX401" s="14"/>
      <c r="DY401" s="14"/>
    </row>
    <row r="402" spans="112:129" x14ac:dyDescent="0.35">
      <c r="DH402" s="14"/>
      <c r="DI402" s="14"/>
      <c r="DJ402" s="14"/>
      <c r="DK402" s="14"/>
      <c r="DL402" s="14"/>
      <c r="DM402" s="14"/>
      <c r="DN402" s="14"/>
      <c r="DO402" s="14"/>
      <c r="DP402" s="14"/>
      <c r="DQ402" s="14"/>
      <c r="DR402" s="14"/>
      <c r="DS402" s="14"/>
      <c r="DT402" s="14"/>
      <c r="DU402" s="14"/>
      <c r="DV402" s="14"/>
      <c r="DW402" s="14"/>
      <c r="DX402" s="14"/>
      <c r="DY402" s="14"/>
    </row>
    <row r="403" spans="112:129" x14ac:dyDescent="0.35">
      <c r="DH403" s="14"/>
      <c r="DI403" s="14"/>
      <c r="DJ403" s="14"/>
      <c r="DK403" s="14"/>
      <c r="DL403" s="14"/>
      <c r="DM403" s="14"/>
      <c r="DN403" s="14"/>
      <c r="DO403" s="14"/>
      <c r="DP403" s="14"/>
      <c r="DQ403" s="14"/>
      <c r="DR403" s="14"/>
      <c r="DS403" s="14"/>
      <c r="DT403" s="14"/>
      <c r="DU403" s="14"/>
      <c r="DV403" s="14"/>
      <c r="DW403" s="14"/>
      <c r="DX403" s="14"/>
      <c r="DY403" s="14"/>
    </row>
    <row r="404" spans="112:129" x14ac:dyDescent="0.35">
      <c r="DH404" s="14"/>
      <c r="DI404" s="14"/>
      <c r="DJ404" s="14"/>
      <c r="DK404" s="14"/>
      <c r="DL404" s="14"/>
      <c r="DM404" s="14"/>
      <c r="DN404" s="14"/>
      <c r="DO404" s="14"/>
      <c r="DP404" s="14"/>
      <c r="DQ404" s="14"/>
      <c r="DR404" s="14"/>
      <c r="DS404" s="14"/>
      <c r="DT404" s="14"/>
      <c r="DU404" s="14"/>
      <c r="DV404" s="14"/>
      <c r="DW404" s="14"/>
      <c r="DX404" s="14"/>
      <c r="DY404" s="14"/>
    </row>
    <row r="405" spans="112:129" x14ac:dyDescent="0.35">
      <c r="DH405" s="14"/>
      <c r="DI405" s="14"/>
      <c r="DJ405" s="14"/>
      <c r="DK405" s="14"/>
      <c r="DL405" s="14"/>
      <c r="DM405" s="14"/>
      <c r="DN405" s="14"/>
      <c r="DO405" s="14"/>
      <c r="DP405" s="14"/>
      <c r="DQ405" s="14"/>
      <c r="DR405" s="14"/>
      <c r="DS405" s="14"/>
      <c r="DT405" s="14"/>
      <c r="DU405" s="14"/>
      <c r="DV405" s="14"/>
      <c r="DW405" s="14"/>
      <c r="DX405" s="14"/>
      <c r="DY405" s="14"/>
    </row>
    <row r="406" spans="112:129" x14ac:dyDescent="0.35">
      <c r="DH406" s="14"/>
      <c r="DI406" s="14"/>
      <c r="DJ406" s="14"/>
      <c r="DK406" s="14"/>
      <c r="DL406" s="14"/>
      <c r="DM406" s="14"/>
      <c r="DN406" s="14"/>
      <c r="DO406" s="14"/>
      <c r="DP406" s="14"/>
      <c r="DQ406" s="14"/>
      <c r="DR406" s="14"/>
      <c r="DS406" s="14"/>
      <c r="DT406" s="14"/>
      <c r="DU406" s="14"/>
      <c r="DV406" s="14"/>
      <c r="DW406" s="14"/>
      <c r="DX406" s="14"/>
      <c r="DY406" s="14"/>
    </row>
    <row r="407" spans="112:129" x14ac:dyDescent="0.35">
      <c r="DH407" s="14"/>
      <c r="DI407" s="14"/>
      <c r="DJ407" s="14"/>
      <c r="DK407" s="14"/>
      <c r="DL407" s="14"/>
      <c r="DM407" s="14"/>
      <c r="DN407" s="14"/>
      <c r="DO407" s="14"/>
      <c r="DP407" s="14"/>
      <c r="DQ407" s="14"/>
      <c r="DR407" s="14"/>
      <c r="DS407" s="14"/>
      <c r="DT407" s="14"/>
      <c r="DU407" s="14"/>
      <c r="DV407" s="14"/>
      <c r="DW407" s="14"/>
      <c r="DX407" s="14"/>
      <c r="DY407" s="14"/>
    </row>
    <row r="408" spans="112:129" x14ac:dyDescent="0.35">
      <c r="DH408" s="14"/>
      <c r="DI408" s="14"/>
      <c r="DJ408" s="14"/>
      <c r="DK408" s="14"/>
      <c r="DL408" s="14"/>
      <c r="DM408" s="14"/>
      <c r="DN408" s="14"/>
      <c r="DO408" s="14"/>
      <c r="DP408" s="14"/>
      <c r="DQ408" s="14"/>
      <c r="DR408" s="14"/>
      <c r="DS408" s="14"/>
      <c r="DT408" s="14"/>
      <c r="DU408" s="14"/>
      <c r="DV408" s="14"/>
      <c r="DW408" s="14"/>
      <c r="DX408" s="14"/>
      <c r="DY408" s="14"/>
    </row>
    <row r="409" spans="112:129" x14ac:dyDescent="0.35">
      <c r="DH409" s="14"/>
      <c r="DI409" s="14"/>
      <c r="DJ409" s="14"/>
      <c r="DK409" s="14"/>
      <c r="DL409" s="14"/>
      <c r="DM409" s="14"/>
      <c r="DN409" s="14"/>
      <c r="DO409" s="14"/>
      <c r="DP409" s="14"/>
      <c r="DQ409" s="14"/>
      <c r="DR409" s="14"/>
      <c r="DS409" s="14"/>
      <c r="DT409" s="14"/>
      <c r="DU409" s="14"/>
      <c r="DV409" s="14"/>
      <c r="DW409" s="14"/>
      <c r="DX409" s="14"/>
      <c r="DY409" s="14"/>
    </row>
    <row r="410" spans="112:129" x14ac:dyDescent="0.35">
      <c r="DH410" s="14"/>
      <c r="DI410" s="14"/>
      <c r="DJ410" s="14"/>
      <c r="DK410" s="14"/>
      <c r="DL410" s="14"/>
      <c r="DM410" s="14"/>
      <c r="DN410" s="14"/>
      <c r="DO410" s="14"/>
      <c r="DP410" s="14"/>
      <c r="DQ410" s="14"/>
      <c r="DR410" s="14"/>
      <c r="DS410" s="14"/>
      <c r="DT410" s="14"/>
      <c r="DU410" s="14"/>
      <c r="DV410" s="14"/>
      <c r="DW410" s="14"/>
      <c r="DX410" s="14"/>
      <c r="DY410" s="14"/>
    </row>
    <row r="411" spans="112:129" x14ac:dyDescent="0.35">
      <c r="DH411" s="14"/>
      <c r="DI411" s="14"/>
      <c r="DJ411" s="14"/>
      <c r="DK411" s="14"/>
      <c r="DL411" s="14"/>
      <c r="DM411" s="14"/>
      <c r="DN411" s="14"/>
      <c r="DO411" s="14"/>
      <c r="DP411" s="14"/>
      <c r="DQ411" s="14"/>
      <c r="DR411" s="14"/>
      <c r="DS411" s="14"/>
      <c r="DT411" s="14"/>
      <c r="DU411" s="14"/>
      <c r="DV411" s="14"/>
      <c r="DW411" s="14"/>
      <c r="DX411" s="14"/>
      <c r="DY411" s="14"/>
    </row>
    <row r="412" spans="112:129" x14ac:dyDescent="0.35">
      <c r="DH412" s="14"/>
      <c r="DI412" s="14"/>
      <c r="DJ412" s="14"/>
      <c r="DK412" s="14"/>
      <c r="DL412" s="14"/>
      <c r="DM412" s="14"/>
      <c r="DN412" s="14"/>
      <c r="DO412" s="14"/>
      <c r="DP412" s="14"/>
      <c r="DQ412" s="14"/>
      <c r="DR412" s="14"/>
      <c r="DS412" s="14"/>
      <c r="DT412" s="14"/>
      <c r="DU412" s="14"/>
      <c r="DV412" s="14"/>
      <c r="DW412" s="14"/>
      <c r="DX412" s="14"/>
      <c r="DY412" s="14"/>
    </row>
    <row r="413" spans="112:129" x14ac:dyDescent="0.35">
      <c r="DH413" s="14"/>
      <c r="DI413" s="14"/>
      <c r="DJ413" s="14"/>
      <c r="DK413" s="14"/>
      <c r="DL413" s="14"/>
      <c r="DM413" s="14"/>
      <c r="DN413" s="14"/>
      <c r="DO413" s="14"/>
      <c r="DP413" s="14"/>
      <c r="DQ413" s="14"/>
      <c r="DR413" s="14"/>
      <c r="DS413" s="14"/>
      <c r="DT413" s="14"/>
      <c r="DU413" s="14"/>
      <c r="DV413" s="14"/>
      <c r="DW413" s="14"/>
      <c r="DX413" s="14"/>
      <c r="DY413" s="14"/>
    </row>
    <row r="414" spans="112:129" x14ac:dyDescent="0.35">
      <c r="DH414" s="14"/>
      <c r="DI414" s="14"/>
      <c r="DJ414" s="14"/>
      <c r="DK414" s="14"/>
      <c r="DL414" s="14"/>
      <c r="DM414" s="14"/>
      <c r="DN414" s="14"/>
      <c r="DO414" s="14"/>
      <c r="DP414" s="14"/>
      <c r="DQ414" s="14"/>
      <c r="DR414" s="14"/>
      <c r="DS414" s="14"/>
      <c r="DT414" s="14"/>
      <c r="DU414" s="14"/>
      <c r="DV414" s="14"/>
      <c r="DW414" s="14"/>
      <c r="DX414" s="14"/>
      <c r="DY414" s="14"/>
    </row>
    <row r="415" spans="112:129" x14ac:dyDescent="0.35">
      <c r="DH415" s="14"/>
      <c r="DI415" s="14"/>
      <c r="DJ415" s="14"/>
      <c r="DK415" s="14"/>
      <c r="DL415" s="14"/>
      <c r="DM415" s="14"/>
      <c r="DN415" s="14"/>
      <c r="DO415" s="14"/>
      <c r="DP415" s="14"/>
      <c r="DQ415" s="14"/>
      <c r="DR415" s="14"/>
      <c r="DS415" s="14"/>
      <c r="DT415" s="14"/>
      <c r="DU415" s="14"/>
      <c r="DV415" s="14"/>
      <c r="DW415" s="14"/>
      <c r="DX415" s="14"/>
      <c r="DY415" s="14"/>
    </row>
    <row r="416" spans="112:129" x14ac:dyDescent="0.35">
      <c r="DH416" s="14"/>
      <c r="DI416" s="14"/>
      <c r="DJ416" s="14"/>
      <c r="DK416" s="14"/>
      <c r="DL416" s="14"/>
      <c r="DM416" s="14"/>
      <c r="DN416" s="14"/>
      <c r="DO416" s="14"/>
      <c r="DP416" s="14"/>
      <c r="DQ416" s="14"/>
      <c r="DR416" s="14"/>
      <c r="DS416" s="14"/>
      <c r="DT416" s="14"/>
      <c r="DU416" s="14"/>
      <c r="DV416" s="14"/>
      <c r="DW416" s="14"/>
      <c r="DX416" s="14"/>
      <c r="DY416" s="14"/>
    </row>
    <row r="417" spans="112:129" x14ac:dyDescent="0.35">
      <c r="DH417" s="14"/>
      <c r="DI417" s="14"/>
      <c r="DJ417" s="14"/>
      <c r="DK417" s="14"/>
      <c r="DL417" s="14"/>
      <c r="DM417" s="14"/>
      <c r="DN417" s="14"/>
      <c r="DO417" s="14"/>
      <c r="DP417" s="14"/>
      <c r="DQ417" s="14"/>
      <c r="DR417" s="14"/>
      <c r="DS417" s="14"/>
      <c r="DT417" s="14"/>
      <c r="DU417" s="14"/>
      <c r="DV417" s="14"/>
      <c r="DW417" s="14"/>
      <c r="DX417" s="14"/>
      <c r="DY417" s="14"/>
    </row>
    <row r="418" spans="112:129" x14ac:dyDescent="0.35">
      <c r="DH418" s="14"/>
      <c r="DI418" s="14"/>
      <c r="DJ418" s="14"/>
      <c r="DK418" s="14"/>
      <c r="DL418" s="14"/>
      <c r="DM418" s="14"/>
      <c r="DN418" s="14"/>
      <c r="DO418" s="14"/>
      <c r="DP418" s="14"/>
      <c r="DQ418" s="14"/>
      <c r="DR418" s="14"/>
      <c r="DS418" s="14"/>
      <c r="DT418" s="14"/>
      <c r="DU418" s="14"/>
      <c r="DV418" s="14"/>
      <c r="DW418" s="14"/>
      <c r="DX418" s="14"/>
      <c r="DY418" s="14"/>
    </row>
    <row r="419" spans="112:129" x14ac:dyDescent="0.35">
      <c r="DH419" s="14"/>
      <c r="DI419" s="14"/>
      <c r="DJ419" s="14"/>
      <c r="DK419" s="14"/>
      <c r="DL419" s="14"/>
      <c r="DM419" s="14"/>
      <c r="DN419" s="14"/>
      <c r="DO419" s="14"/>
      <c r="DP419" s="14"/>
      <c r="DQ419" s="14"/>
      <c r="DR419" s="14"/>
      <c r="DS419" s="14"/>
      <c r="DT419" s="14"/>
      <c r="DU419" s="14"/>
      <c r="DV419" s="14"/>
      <c r="DW419" s="14"/>
      <c r="DX419" s="14"/>
      <c r="DY419" s="14"/>
    </row>
    <row r="420" spans="112:129" x14ac:dyDescent="0.35">
      <c r="DH420" s="14"/>
      <c r="DI420" s="14"/>
      <c r="DJ420" s="14"/>
      <c r="DK420" s="14"/>
      <c r="DL420" s="14"/>
      <c r="DM420" s="14"/>
      <c r="DN420" s="14"/>
      <c r="DO420" s="14"/>
      <c r="DP420" s="14"/>
      <c r="DQ420" s="14"/>
      <c r="DR420" s="14"/>
      <c r="DS420" s="14"/>
      <c r="DT420" s="14"/>
      <c r="DU420" s="14"/>
      <c r="DV420" s="14"/>
      <c r="DW420" s="14"/>
      <c r="DX420" s="14"/>
      <c r="DY420" s="14"/>
    </row>
    <row r="421" spans="112:129" x14ac:dyDescent="0.35">
      <c r="DH421" s="14"/>
      <c r="DI421" s="14"/>
      <c r="DJ421" s="14"/>
      <c r="DK421" s="14"/>
      <c r="DL421" s="14"/>
      <c r="DM421" s="14"/>
      <c r="DN421" s="14"/>
      <c r="DO421" s="14"/>
      <c r="DP421" s="14"/>
      <c r="DQ421" s="14"/>
      <c r="DR421" s="14"/>
      <c r="DS421" s="14"/>
      <c r="DT421" s="14"/>
      <c r="DU421" s="14"/>
      <c r="DV421" s="14"/>
      <c r="DW421" s="14"/>
      <c r="DX421" s="14"/>
      <c r="DY421" s="14"/>
    </row>
    <row r="422" spans="112:129" x14ac:dyDescent="0.35">
      <c r="DH422" s="14"/>
      <c r="DI422" s="14"/>
      <c r="DJ422" s="14"/>
      <c r="DK422" s="14"/>
      <c r="DL422" s="14"/>
      <c r="DM422" s="14"/>
      <c r="DN422" s="14"/>
      <c r="DO422" s="14"/>
      <c r="DP422" s="14"/>
      <c r="DQ422" s="14"/>
      <c r="DR422" s="14"/>
      <c r="DS422" s="14"/>
      <c r="DT422" s="14"/>
      <c r="DU422" s="14"/>
      <c r="DV422" s="14"/>
      <c r="DW422" s="14"/>
      <c r="DX422" s="14"/>
      <c r="DY422" s="14"/>
    </row>
    <row r="423" spans="112:129" x14ac:dyDescent="0.35">
      <c r="DH423" s="14"/>
      <c r="DI423" s="14"/>
      <c r="DJ423" s="14"/>
      <c r="DK423" s="14"/>
      <c r="DL423" s="14"/>
      <c r="DM423" s="14"/>
      <c r="DN423" s="14"/>
      <c r="DO423" s="14"/>
      <c r="DP423" s="14"/>
      <c r="DQ423" s="14"/>
      <c r="DR423" s="14"/>
      <c r="DS423" s="14"/>
      <c r="DT423" s="14"/>
      <c r="DU423" s="14"/>
      <c r="DV423" s="14"/>
      <c r="DW423" s="14"/>
      <c r="DX423" s="14"/>
      <c r="DY423" s="14"/>
    </row>
    <row r="424" spans="112:129" x14ac:dyDescent="0.35">
      <c r="DH424" s="14"/>
      <c r="DI424" s="14"/>
      <c r="DJ424" s="14"/>
      <c r="DK424" s="14"/>
      <c r="DL424" s="14"/>
      <c r="DM424" s="14"/>
      <c r="DN424" s="14"/>
      <c r="DO424" s="14"/>
      <c r="DP424" s="14"/>
      <c r="DQ424" s="14"/>
      <c r="DR424" s="14"/>
      <c r="DS424" s="14"/>
      <c r="DT424" s="14"/>
      <c r="DU424" s="14"/>
      <c r="DV424" s="14"/>
      <c r="DW424" s="14"/>
      <c r="DX424" s="14"/>
      <c r="DY424" s="14"/>
    </row>
    <row r="425" spans="112:129" x14ac:dyDescent="0.35">
      <c r="DH425" s="14"/>
      <c r="DI425" s="14"/>
      <c r="DJ425" s="14"/>
      <c r="DK425" s="14"/>
      <c r="DL425" s="14"/>
      <c r="DM425" s="14"/>
      <c r="DN425" s="14"/>
      <c r="DO425" s="14"/>
      <c r="DP425" s="14"/>
      <c r="DQ425" s="14"/>
      <c r="DR425" s="14"/>
      <c r="DS425" s="14"/>
      <c r="DT425" s="14"/>
      <c r="DU425" s="14"/>
      <c r="DV425" s="14"/>
      <c r="DW425" s="14"/>
      <c r="DX425" s="14"/>
      <c r="DY425" s="14"/>
    </row>
    <row r="426" spans="112:129" x14ac:dyDescent="0.35">
      <c r="DH426" s="14"/>
      <c r="DI426" s="14"/>
      <c r="DJ426" s="14"/>
      <c r="DK426" s="14"/>
      <c r="DL426" s="14"/>
      <c r="DM426" s="14"/>
      <c r="DN426" s="14"/>
      <c r="DO426" s="14"/>
      <c r="DP426" s="14"/>
      <c r="DQ426" s="14"/>
      <c r="DR426" s="14"/>
      <c r="DS426" s="14"/>
      <c r="DT426" s="14"/>
      <c r="DU426" s="14"/>
      <c r="DV426" s="14"/>
      <c r="DW426" s="14"/>
      <c r="DX426" s="14"/>
      <c r="DY426" s="14"/>
    </row>
    <row r="427" spans="112:129" x14ac:dyDescent="0.35">
      <c r="DH427" s="14"/>
      <c r="DI427" s="14"/>
      <c r="DJ427" s="14"/>
      <c r="DK427" s="14"/>
      <c r="DL427" s="14"/>
      <c r="DM427" s="14"/>
      <c r="DN427" s="14"/>
      <c r="DO427" s="14"/>
      <c r="DP427" s="14"/>
      <c r="DQ427" s="14"/>
      <c r="DR427" s="14"/>
      <c r="DS427" s="14"/>
      <c r="DT427" s="14"/>
      <c r="DU427" s="14"/>
      <c r="DV427" s="14"/>
      <c r="DW427" s="14"/>
      <c r="DX427" s="14"/>
      <c r="DY427" s="14"/>
    </row>
    <row r="428" spans="112:129" x14ac:dyDescent="0.35">
      <c r="DH428" s="14"/>
      <c r="DI428" s="14"/>
      <c r="DJ428" s="14"/>
      <c r="DK428" s="14"/>
      <c r="DL428" s="14"/>
      <c r="DM428" s="14"/>
      <c r="DN428" s="14"/>
      <c r="DO428" s="14"/>
      <c r="DP428" s="14"/>
      <c r="DQ428" s="14"/>
      <c r="DR428" s="14"/>
      <c r="DS428" s="14"/>
      <c r="DT428" s="14"/>
      <c r="DU428" s="14"/>
      <c r="DV428" s="14"/>
      <c r="DW428" s="14"/>
      <c r="DX428" s="14"/>
      <c r="DY428" s="14"/>
    </row>
    <row r="429" spans="112:129" x14ac:dyDescent="0.35">
      <c r="DH429" s="14"/>
      <c r="DI429" s="14"/>
      <c r="DJ429" s="14"/>
      <c r="DK429" s="14"/>
      <c r="DL429" s="14"/>
      <c r="DM429" s="14"/>
      <c r="DN429" s="14"/>
      <c r="DO429" s="14"/>
      <c r="DP429" s="14"/>
      <c r="DQ429" s="14"/>
      <c r="DR429" s="14"/>
      <c r="DS429" s="14"/>
      <c r="DT429" s="14"/>
      <c r="DU429" s="14"/>
      <c r="DV429" s="14"/>
      <c r="DW429" s="14"/>
      <c r="DX429" s="14"/>
      <c r="DY429" s="14"/>
    </row>
    <row r="430" spans="112:129" x14ac:dyDescent="0.35">
      <c r="DH430" s="14"/>
      <c r="DI430" s="14"/>
      <c r="DJ430" s="14"/>
      <c r="DK430" s="14"/>
      <c r="DL430" s="14"/>
      <c r="DM430" s="14"/>
      <c r="DN430" s="14"/>
      <c r="DO430" s="14"/>
      <c r="DP430" s="14"/>
      <c r="DQ430" s="14"/>
      <c r="DR430" s="14"/>
      <c r="DS430" s="14"/>
      <c r="DT430" s="14"/>
      <c r="DU430" s="14"/>
      <c r="DV430" s="14"/>
      <c r="DW430" s="14"/>
      <c r="DX430" s="14"/>
      <c r="DY430" s="14"/>
    </row>
    <row r="431" spans="112:129" x14ac:dyDescent="0.35">
      <c r="DH431" s="14"/>
      <c r="DI431" s="14"/>
      <c r="DJ431" s="14"/>
      <c r="DK431" s="14"/>
      <c r="DL431" s="14"/>
      <c r="DM431" s="14"/>
      <c r="DN431" s="14"/>
      <c r="DO431" s="14"/>
      <c r="DP431" s="14"/>
      <c r="DQ431" s="14"/>
      <c r="DR431" s="14"/>
      <c r="DS431" s="14"/>
      <c r="DT431" s="14"/>
      <c r="DU431" s="14"/>
      <c r="DV431" s="14"/>
      <c r="DW431" s="14"/>
      <c r="DX431" s="14"/>
      <c r="DY431" s="14"/>
    </row>
    <row r="432" spans="112:129" x14ac:dyDescent="0.35">
      <c r="DH432" s="14"/>
      <c r="DI432" s="14"/>
      <c r="DJ432" s="14"/>
      <c r="DK432" s="14"/>
      <c r="DL432" s="14"/>
      <c r="DM432" s="14"/>
      <c r="DN432" s="14"/>
      <c r="DO432" s="14"/>
      <c r="DP432" s="14"/>
      <c r="DQ432" s="14"/>
      <c r="DR432" s="14"/>
      <c r="DS432" s="14"/>
      <c r="DT432" s="14"/>
      <c r="DU432" s="14"/>
      <c r="DV432" s="14"/>
      <c r="DW432" s="14"/>
      <c r="DX432" s="14"/>
      <c r="DY432" s="14"/>
    </row>
    <row r="433" spans="112:129" x14ac:dyDescent="0.35">
      <c r="DH433" s="14"/>
      <c r="DI433" s="14"/>
      <c r="DJ433" s="14"/>
      <c r="DK433" s="14"/>
      <c r="DL433" s="14"/>
      <c r="DM433" s="14"/>
      <c r="DN433" s="14"/>
      <c r="DO433" s="14"/>
      <c r="DP433" s="14"/>
      <c r="DQ433" s="14"/>
      <c r="DR433" s="14"/>
      <c r="DS433" s="14"/>
      <c r="DT433" s="14"/>
      <c r="DU433" s="14"/>
      <c r="DV433" s="14"/>
      <c r="DW433" s="14"/>
      <c r="DX433" s="14"/>
      <c r="DY433" s="14"/>
    </row>
    <row r="434" spans="112:129" x14ac:dyDescent="0.35">
      <c r="DH434" s="14"/>
      <c r="DI434" s="14"/>
      <c r="DJ434" s="14"/>
      <c r="DK434" s="14"/>
      <c r="DL434" s="14"/>
      <c r="DM434" s="14"/>
      <c r="DN434" s="14"/>
      <c r="DO434" s="14"/>
      <c r="DP434" s="14"/>
      <c r="DQ434" s="14"/>
      <c r="DR434" s="14"/>
      <c r="DS434" s="14"/>
      <c r="DT434" s="14"/>
      <c r="DU434" s="14"/>
      <c r="DV434" s="14"/>
      <c r="DW434" s="14"/>
      <c r="DX434" s="14"/>
      <c r="DY434" s="14"/>
    </row>
    <row r="435" spans="112:129" x14ac:dyDescent="0.35">
      <c r="DH435" s="14"/>
      <c r="DI435" s="14"/>
      <c r="DJ435" s="14"/>
      <c r="DK435" s="14"/>
      <c r="DL435" s="14"/>
      <c r="DM435" s="14"/>
      <c r="DN435" s="14"/>
      <c r="DO435" s="14"/>
      <c r="DP435" s="14"/>
      <c r="DQ435" s="14"/>
      <c r="DR435" s="14"/>
      <c r="DS435" s="14"/>
      <c r="DT435" s="14"/>
      <c r="DU435" s="14"/>
      <c r="DV435" s="14"/>
      <c r="DW435" s="14"/>
      <c r="DX435" s="14"/>
      <c r="DY435" s="14"/>
    </row>
    <row r="436" spans="112:129" x14ac:dyDescent="0.35">
      <c r="DH436" s="14"/>
      <c r="DI436" s="14"/>
      <c r="DJ436" s="14"/>
      <c r="DK436" s="14"/>
      <c r="DL436" s="14"/>
      <c r="DM436" s="14"/>
      <c r="DN436" s="14"/>
      <c r="DO436" s="14"/>
      <c r="DP436" s="14"/>
      <c r="DQ436" s="14"/>
      <c r="DR436" s="14"/>
      <c r="DS436" s="14"/>
      <c r="DT436" s="14"/>
      <c r="DU436" s="14"/>
      <c r="DV436" s="14"/>
      <c r="DW436" s="14"/>
      <c r="DX436" s="14"/>
      <c r="DY436" s="14"/>
    </row>
    <row r="437" spans="112:129" x14ac:dyDescent="0.35">
      <c r="DH437" s="14"/>
      <c r="DI437" s="14"/>
      <c r="DJ437" s="14"/>
      <c r="DK437" s="14"/>
      <c r="DL437" s="14"/>
      <c r="DM437" s="14"/>
      <c r="DN437" s="14"/>
      <c r="DO437" s="14"/>
      <c r="DP437" s="14"/>
      <c r="DQ437" s="14"/>
      <c r="DR437" s="14"/>
      <c r="DS437" s="14"/>
      <c r="DT437" s="14"/>
      <c r="DU437" s="14"/>
      <c r="DV437" s="14"/>
      <c r="DW437" s="14"/>
      <c r="DX437" s="14"/>
      <c r="DY437" s="14"/>
    </row>
    <row r="438" spans="112:129" x14ac:dyDescent="0.35">
      <c r="DH438" s="14"/>
      <c r="DI438" s="14"/>
      <c r="DJ438" s="14"/>
      <c r="DK438" s="14"/>
      <c r="DL438" s="14"/>
      <c r="DM438" s="14"/>
      <c r="DN438" s="14"/>
      <c r="DO438" s="14"/>
      <c r="DP438" s="14"/>
      <c r="DQ438" s="14"/>
      <c r="DR438" s="14"/>
      <c r="DS438" s="14"/>
      <c r="DT438" s="14"/>
      <c r="DU438" s="14"/>
      <c r="DV438" s="14"/>
      <c r="DW438" s="14"/>
      <c r="DX438" s="14"/>
      <c r="DY438" s="14"/>
    </row>
    <row r="439" spans="112:129" x14ac:dyDescent="0.35">
      <c r="DH439" s="14"/>
      <c r="DI439" s="14"/>
      <c r="DJ439" s="14"/>
      <c r="DK439" s="14"/>
      <c r="DL439" s="14"/>
      <c r="DM439" s="14"/>
      <c r="DN439" s="14"/>
      <c r="DO439" s="14"/>
      <c r="DP439" s="14"/>
      <c r="DQ439" s="14"/>
      <c r="DR439" s="14"/>
      <c r="DS439" s="14"/>
      <c r="DT439" s="14"/>
      <c r="DU439" s="14"/>
      <c r="DV439" s="14"/>
      <c r="DW439" s="14"/>
      <c r="DX439" s="14"/>
      <c r="DY439" s="14"/>
    </row>
    <row r="440" spans="112:129" x14ac:dyDescent="0.35">
      <c r="DH440" s="14"/>
      <c r="DI440" s="14"/>
      <c r="DJ440" s="14"/>
      <c r="DK440" s="14"/>
      <c r="DL440" s="14"/>
      <c r="DM440" s="14"/>
      <c r="DN440" s="14"/>
      <c r="DO440" s="14"/>
      <c r="DP440" s="14"/>
      <c r="DQ440" s="14"/>
      <c r="DR440" s="14"/>
      <c r="DS440" s="14"/>
      <c r="DT440" s="14"/>
      <c r="DU440" s="14"/>
      <c r="DV440" s="14"/>
      <c r="DW440" s="14"/>
      <c r="DX440" s="14"/>
      <c r="DY440" s="14"/>
    </row>
    <row r="441" spans="112:129" x14ac:dyDescent="0.35">
      <c r="DH441" s="14"/>
      <c r="DI441" s="14"/>
      <c r="DJ441" s="14"/>
      <c r="DK441" s="14"/>
      <c r="DL441" s="14"/>
      <c r="DM441" s="14"/>
      <c r="DN441" s="14"/>
      <c r="DO441" s="14"/>
      <c r="DP441" s="14"/>
      <c r="DQ441" s="14"/>
      <c r="DR441" s="14"/>
      <c r="DS441" s="14"/>
      <c r="DT441" s="14"/>
      <c r="DU441" s="14"/>
      <c r="DV441" s="14"/>
      <c r="DW441" s="14"/>
      <c r="DX441" s="14"/>
      <c r="DY441" s="14"/>
    </row>
    <row r="442" spans="112:129" x14ac:dyDescent="0.35">
      <c r="DH442" s="14"/>
      <c r="DI442" s="14"/>
      <c r="DJ442" s="14"/>
      <c r="DK442" s="14"/>
      <c r="DL442" s="14"/>
      <c r="DM442" s="14"/>
      <c r="DN442" s="14"/>
      <c r="DO442" s="14"/>
      <c r="DP442" s="14"/>
      <c r="DQ442" s="14"/>
      <c r="DR442" s="14"/>
      <c r="DS442" s="14"/>
      <c r="DT442" s="14"/>
      <c r="DU442" s="14"/>
      <c r="DV442" s="14"/>
      <c r="DW442" s="14"/>
      <c r="DX442" s="14"/>
      <c r="DY442" s="14"/>
    </row>
    <row r="443" spans="112:129" x14ac:dyDescent="0.35">
      <c r="DH443" s="14"/>
      <c r="DI443" s="14"/>
      <c r="DJ443" s="14"/>
      <c r="DK443" s="14"/>
      <c r="DL443" s="14"/>
      <c r="DM443" s="14"/>
      <c r="DN443" s="14"/>
      <c r="DO443" s="14"/>
      <c r="DP443" s="14"/>
      <c r="DQ443" s="14"/>
      <c r="DR443" s="14"/>
      <c r="DS443" s="14"/>
      <c r="DT443" s="14"/>
      <c r="DU443" s="14"/>
      <c r="DV443" s="14"/>
      <c r="DW443" s="14"/>
      <c r="DX443" s="14"/>
      <c r="DY443" s="14"/>
    </row>
    <row r="444" spans="112:129" x14ac:dyDescent="0.35">
      <c r="DH444" s="14"/>
      <c r="DI444" s="14"/>
      <c r="DJ444" s="14"/>
      <c r="DK444" s="14"/>
      <c r="DL444" s="14"/>
      <c r="DM444" s="14"/>
      <c r="DN444" s="14"/>
      <c r="DO444" s="14"/>
      <c r="DP444" s="14"/>
      <c r="DQ444" s="14"/>
      <c r="DR444" s="14"/>
      <c r="DS444" s="14"/>
      <c r="DT444" s="14"/>
      <c r="DU444" s="14"/>
      <c r="DV444" s="14"/>
      <c r="DW444" s="14"/>
      <c r="DX444" s="14"/>
      <c r="DY444" s="14"/>
    </row>
    <row r="445" spans="112:129" x14ac:dyDescent="0.35">
      <c r="DH445" s="14"/>
      <c r="DI445" s="14"/>
      <c r="DJ445" s="14"/>
      <c r="DK445" s="14"/>
      <c r="DL445" s="14"/>
      <c r="DM445" s="14"/>
      <c r="DN445" s="14"/>
      <c r="DO445" s="14"/>
      <c r="DP445" s="14"/>
      <c r="DQ445" s="14"/>
      <c r="DR445" s="14"/>
      <c r="DS445" s="14"/>
      <c r="DT445" s="14"/>
      <c r="DU445" s="14"/>
      <c r="DV445" s="14"/>
      <c r="DW445" s="14"/>
      <c r="DX445" s="14"/>
      <c r="DY445" s="14"/>
    </row>
    <row r="446" spans="112:129" x14ac:dyDescent="0.35">
      <c r="DH446" s="14"/>
      <c r="DI446" s="14"/>
      <c r="DJ446" s="14"/>
      <c r="DK446" s="14"/>
      <c r="DL446" s="14"/>
      <c r="DM446" s="14"/>
      <c r="DN446" s="14"/>
      <c r="DO446" s="14"/>
      <c r="DP446" s="14"/>
      <c r="DQ446" s="14"/>
      <c r="DR446" s="14"/>
      <c r="DS446" s="14"/>
      <c r="DT446" s="14"/>
      <c r="DU446" s="14"/>
      <c r="DV446" s="14"/>
      <c r="DW446" s="14"/>
      <c r="DX446" s="14"/>
      <c r="DY446" s="14"/>
    </row>
    <row r="447" spans="112:129" x14ac:dyDescent="0.35">
      <c r="DH447" s="14"/>
      <c r="DI447" s="14"/>
      <c r="DJ447" s="14"/>
      <c r="DK447" s="14"/>
      <c r="DL447" s="14"/>
      <c r="DM447" s="14"/>
      <c r="DN447" s="14"/>
      <c r="DO447" s="14"/>
      <c r="DP447" s="14"/>
      <c r="DQ447" s="14"/>
      <c r="DR447" s="14"/>
      <c r="DS447" s="14"/>
      <c r="DT447" s="14"/>
      <c r="DU447" s="14"/>
      <c r="DV447" s="14"/>
      <c r="DW447" s="14"/>
      <c r="DX447" s="14"/>
      <c r="DY447" s="14"/>
    </row>
    <row r="448" spans="112:129" x14ac:dyDescent="0.35">
      <c r="DH448" s="14"/>
      <c r="DI448" s="14"/>
      <c r="DJ448" s="14"/>
      <c r="DK448" s="14"/>
      <c r="DL448" s="14"/>
      <c r="DM448" s="14"/>
      <c r="DN448" s="14"/>
      <c r="DO448" s="14"/>
      <c r="DP448" s="14"/>
      <c r="DQ448" s="14"/>
      <c r="DR448" s="14"/>
      <c r="DS448" s="14"/>
      <c r="DT448" s="14"/>
      <c r="DU448" s="14"/>
      <c r="DV448" s="14"/>
      <c r="DW448" s="14"/>
      <c r="DX448" s="14"/>
      <c r="DY448" s="14"/>
    </row>
    <row r="449" spans="112:129" x14ac:dyDescent="0.35">
      <c r="DH449" s="14"/>
      <c r="DI449" s="14"/>
      <c r="DJ449" s="14"/>
      <c r="DK449" s="14"/>
      <c r="DL449" s="14"/>
      <c r="DM449" s="14"/>
      <c r="DN449" s="14"/>
      <c r="DO449" s="14"/>
      <c r="DP449" s="14"/>
      <c r="DQ449" s="14"/>
      <c r="DR449" s="14"/>
      <c r="DS449" s="14"/>
      <c r="DT449" s="14"/>
      <c r="DU449" s="14"/>
      <c r="DV449" s="14"/>
      <c r="DW449" s="14"/>
      <c r="DX449" s="14"/>
      <c r="DY449" s="14"/>
    </row>
    <row r="450" spans="112:129" x14ac:dyDescent="0.35">
      <c r="DH450" s="14"/>
      <c r="DI450" s="14"/>
      <c r="DJ450" s="14"/>
      <c r="DK450" s="14"/>
      <c r="DL450" s="14"/>
      <c r="DM450" s="14"/>
      <c r="DN450" s="14"/>
      <c r="DO450" s="14"/>
      <c r="DP450" s="14"/>
      <c r="DQ450" s="14"/>
      <c r="DR450" s="14"/>
      <c r="DS450" s="14"/>
      <c r="DT450" s="14"/>
      <c r="DU450" s="14"/>
      <c r="DV450" s="14"/>
      <c r="DW450" s="14"/>
      <c r="DX450" s="14"/>
      <c r="DY450" s="14"/>
    </row>
    <row r="451" spans="112:129" x14ac:dyDescent="0.35">
      <c r="DH451" s="14"/>
      <c r="DI451" s="14"/>
      <c r="DJ451" s="14"/>
      <c r="DK451" s="14"/>
      <c r="DL451" s="14"/>
      <c r="DM451" s="14"/>
      <c r="DN451" s="14"/>
      <c r="DO451" s="14"/>
      <c r="DP451" s="14"/>
      <c r="DQ451" s="14"/>
      <c r="DR451" s="14"/>
      <c r="DS451" s="14"/>
      <c r="DT451" s="14"/>
      <c r="DU451" s="14"/>
      <c r="DV451" s="14"/>
      <c r="DW451" s="14"/>
      <c r="DX451" s="14"/>
      <c r="DY451" s="14"/>
    </row>
    <row r="452" spans="112:129" x14ac:dyDescent="0.35">
      <c r="DH452" s="14"/>
      <c r="DI452" s="14"/>
      <c r="DJ452" s="14"/>
      <c r="DK452" s="14"/>
      <c r="DL452" s="14"/>
      <c r="DM452" s="14"/>
      <c r="DN452" s="14"/>
      <c r="DO452" s="14"/>
      <c r="DP452" s="14"/>
      <c r="DQ452" s="14"/>
      <c r="DR452" s="14"/>
      <c r="DS452" s="14"/>
      <c r="DT452" s="14"/>
      <c r="DU452" s="14"/>
      <c r="DV452" s="14"/>
      <c r="DW452" s="14"/>
      <c r="DX452" s="14"/>
      <c r="DY452" s="14"/>
    </row>
    <row r="453" spans="112:129" x14ac:dyDescent="0.35">
      <c r="DH453" s="14"/>
      <c r="DI453" s="14"/>
      <c r="DJ453" s="14"/>
      <c r="DK453" s="14"/>
      <c r="DL453" s="14"/>
      <c r="DM453" s="14"/>
      <c r="DN453" s="14"/>
      <c r="DO453" s="14"/>
      <c r="DP453" s="14"/>
      <c r="DQ453" s="14"/>
      <c r="DR453" s="14"/>
      <c r="DS453" s="14"/>
      <c r="DT453" s="14"/>
      <c r="DU453" s="14"/>
      <c r="DV453" s="14"/>
      <c r="DW453" s="14"/>
      <c r="DX453" s="14"/>
      <c r="DY453" s="14"/>
    </row>
    <row r="454" spans="112:129" x14ac:dyDescent="0.35">
      <c r="DH454" s="14"/>
      <c r="DI454" s="14"/>
      <c r="DJ454" s="14"/>
      <c r="DK454" s="14"/>
      <c r="DL454" s="14"/>
      <c r="DM454" s="14"/>
      <c r="DN454" s="14"/>
      <c r="DO454" s="14"/>
      <c r="DP454" s="14"/>
      <c r="DQ454" s="14"/>
      <c r="DR454" s="14"/>
      <c r="DS454" s="14"/>
      <c r="DT454" s="14"/>
      <c r="DU454" s="14"/>
      <c r="DV454" s="14"/>
      <c r="DW454" s="14"/>
      <c r="DX454" s="14"/>
      <c r="DY454" s="14"/>
    </row>
    <row r="455" spans="112:129" x14ac:dyDescent="0.35">
      <c r="DH455" s="14"/>
      <c r="DI455" s="14"/>
      <c r="DJ455" s="14"/>
      <c r="DK455" s="14"/>
      <c r="DL455" s="14"/>
      <c r="DM455" s="14"/>
      <c r="DN455" s="14"/>
      <c r="DO455" s="14"/>
      <c r="DP455" s="14"/>
      <c r="DQ455" s="14"/>
      <c r="DR455" s="14"/>
      <c r="DS455" s="14"/>
      <c r="DT455" s="14"/>
      <c r="DU455" s="14"/>
      <c r="DV455" s="14"/>
      <c r="DW455" s="14"/>
      <c r="DX455" s="14"/>
      <c r="DY455" s="14"/>
    </row>
    <row r="456" spans="112:129" x14ac:dyDescent="0.35">
      <c r="DH456" s="14"/>
      <c r="DI456" s="14"/>
      <c r="DJ456" s="14"/>
      <c r="DK456" s="14"/>
      <c r="DL456" s="14"/>
      <c r="DM456" s="14"/>
      <c r="DN456" s="14"/>
      <c r="DO456" s="14"/>
      <c r="DP456" s="14"/>
      <c r="DQ456" s="14"/>
      <c r="DR456" s="14"/>
      <c r="DS456" s="14"/>
      <c r="DT456" s="14"/>
      <c r="DU456" s="14"/>
      <c r="DV456" s="14"/>
      <c r="DW456" s="14"/>
      <c r="DX456" s="14"/>
      <c r="DY456" s="14"/>
    </row>
    <row r="457" spans="112:129" x14ac:dyDescent="0.35">
      <c r="DH457" s="14"/>
      <c r="DI457" s="14"/>
      <c r="DJ457" s="14"/>
      <c r="DK457" s="14"/>
      <c r="DL457" s="14"/>
      <c r="DM457" s="14"/>
      <c r="DN457" s="14"/>
      <c r="DO457" s="14"/>
      <c r="DP457" s="14"/>
      <c r="DQ457" s="14"/>
      <c r="DR457" s="14"/>
      <c r="DS457" s="14"/>
      <c r="DT457" s="14"/>
      <c r="DU457" s="14"/>
      <c r="DV457" s="14"/>
      <c r="DW457" s="14"/>
      <c r="DX457" s="14"/>
      <c r="DY457" s="14"/>
    </row>
    <row r="458" spans="112:129" x14ac:dyDescent="0.35">
      <c r="DH458" s="14"/>
      <c r="DI458" s="14"/>
      <c r="DJ458" s="14"/>
      <c r="DK458" s="14"/>
      <c r="DL458" s="14"/>
      <c r="DM458" s="14"/>
      <c r="DN458" s="14"/>
      <c r="DO458" s="14"/>
      <c r="DP458" s="14"/>
      <c r="DQ458" s="14"/>
      <c r="DR458" s="14"/>
      <c r="DS458" s="14"/>
      <c r="DT458" s="14"/>
      <c r="DU458" s="14"/>
      <c r="DV458" s="14"/>
      <c r="DW458" s="14"/>
      <c r="DX458" s="14"/>
      <c r="DY458" s="14"/>
    </row>
    <row r="459" spans="112:129" x14ac:dyDescent="0.35">
      <c r="DH459" s="14"/>
      <c r="DI459" s="14"/>
      <c r="DJ459" s="14"/>
      <c r="DK459" s="14"/>
      <c r="DL459" s="14"/>
      <c r="DM459" s="14"/>
      <c r="DN459" s="14"/>
      <c r="DO459" s="14"/>
      <c r="DP459" s="14"/>
      <c r="DQ459" s="14"/>
      <c r="DR459" s="14"/>
      <c r="DS459" s="14"/>
      <c r="DT459" s="14"/>
      <c r="DU459" s="14"/>
      <c r="DV459" s="14"/>
      <c r="DW459" s="14"/>
      <c r="DX459" s="14"/>
      <c r="DY459" s="14"/>
    </row>
    <row r="460" spans="112:129" x14ac:dyDescent="0.35">
      <c r="DH460" s="14"/>
      <c r="DI460" s="14"/>
      <c r="DJ460" s="14"/>
      <c r="DK460" s="14"/>
      <c r="DL460" s="14"/>
      <c r="DM460" s="14"/>
      <c r="DN460" s="14"/>
      <c r="DO460" s="14"/>
      <c r="DP460" s="14"/>
      <c r="DQ460" s="14"/>
      <c r="DR460" s="14"/>
      <c r="DS460" s="14"/>
      <c r="DT460" s="14"/>
      <c r="DU460" s="14"/>
      <c r="DV460" s="14"/>
      <c r="DW460" s="14"/>
      <c r="DX460" s="14"/>
      <c r="DY460" s="14"/>
    </row>
    <row r="461" spans="112:129" x14ac:dyDescent="0.35">
      <c r="DH461" s="14"/>
      <c r="DI461" s="14"/>
      <c r="DJ461" s="14"/>
      <c r="DK461" s="14"/>
      <c r="DL461" s="14"/>
      <c r="DM461" s="14"/>
      <c r="DN461" s="14"/>
      <c r="DO461" s="14"/>
      <c r="DP461" s="14"/>
      <c r="DQ461" s="14"/>
      <c r="DR461" s="14"/>
      <c r="DS461" s="14"/>
      <c r="DT461" s="14"/>
      <c r="DU461" s="14"/>
      <c r="DV461" s="14"/>
      <c r="DW461" s="14"/>
      <c r="DX461" s="14"/>
      <c r="DY461" s="14"/>
    </row>
    <row r="462" spans="112:129" x14ac:dyDescent="0.35">
      <c r="DH462" s="14"/>
      <c r="DI462" s="14"/>
      <c r="DJ462" s="14"/>
      <c r="DK462" s="14"/>
      <c r="DL462" s="14"/>
      <c r="DM462" s="14"/>
      <c r="DN462" s="14"/>
      <c r="DO462" s="14"/>
      <c r="DP462" s="14"/>
      <c r="DQ462" s="14"/>
      <c r="DR462" s="14"/>
      <c r="DS462" s="14"/>
      <c r="DT462" s="14"/>
      <c r="DU462" s="14"/>
      <c r="DV462" s="14"/>
      <c r="DW462" s="14"/>
      <c r="DX462" s="14"/>
      <c r="DY462" s="14"/>
    </row>
    <row r="463" spans="112:129" x14ac:dyDescent="0.35">
      <c r="DH463" s="14"/>
      <c r="DI463" s="14"/>
      <c r="DJ463" s="14"/>
      <c r="DK463" s="14"/>
      <c r="DL463" s="14"/>
      <c r="DM463" s="14"/>
      <c r="DN463" s="14"/>
      <c r="DO463" s="14"/>
      <c r="DP463" s="14"/>
      <c r="DQ463" s="14"/>
      <c r="DR463" s="14"/>
      <c r="DS463" s="14"/>
      <c r="DT463" s="14"/>
      <c r="DU463" s="14"/>
      <c r="DV463" s="14"/>
      <c r="DW463" s="14"/>
      <c r="DX463" s="14"/>
      <c r="DY463" s="14"/>
    </row>
    <row r="464" spans="112:129" x14ac:dyDescent="0.35">
      <c r="DH464" s="14"/>
      <c r="DI464" s="14"/>
      <c r="DJ464" s="14"/>
      <c r="DK464" s="14"/>
      <c r="DL464" s="14"/>
      <c r="DM464" s="14"/>
      <c r="DN464" s="14"/>
      <c r="DO464" s="14"/>
      <c r="DP464" s="14"/>
      <c r="DQ464" s="14"/>
      <c r="DR464" s="14"/>
      <c r="DS464" s="14"/>
      <c r="DT464" s="14"/>
      <c r="DU464" s="14"/>
      <c r="DV464" s="14"/>
      <c r="DW464" s="14"/>
      <c r="DX464" s="14"/>
      <c r="DY464" s="14"/>
    </row>
    <row r="465" spans="112:129" x14ac:dyDescent="0.35">
      <c r="DH465" s="14"/>
      <c r="DI465" s="14"/>
      <c r="DJ465" s="14"/>
      <c r="DK465" s="14"/>
      <c r="DL465" s="14"/>
      <c r="DM465" s="14"/>
      <c r="DN465" s="14"/>
      <c r="DO465" s="14"/>
      <c r="DP465" s="14"/>
      <c r="DQ465" s="14"/>
      <c r="DR465" s="14"/>
      <c r="DS465" s="14"/>
      <c r="DT465" s="14"/>
      <c r="DU465" s="14"/>
      <c r="DV465" s="14"/>
      <c r="DW465" s="14"/>
      <c r="DX465" s="14"/>
      <c r="DY465" s="14"/>
    </row>
    <row r="466" spans="112:129" x14ac:dyDescent="0.35">
      <c r="DH466" s="14"/>
      <c r="DI466" s="14"/>
      <c r="DJ466" s="14"/>
      <c r="DK466" s="14"/>
      <c r="DL466" s="14"/>
      <c r="DM466" s="14"/>
      <c r="DN466" s="14"/>
      <c r="DO466" s="14"/>
      <c r="DP466" s="14"/>
      <c r="DQ466" s="14"/>
      <c r="DR466" s="14"/>
      <c r="DS466" s="14"/>
      <c r="DT466" s="14"/>
      <c r="DU466" s="14"/>
      <c r="DV466" s="14"/>
      <c r="DW466" s="14"/>
      <c r="DX466" s="14"/>
      <c r="DY466" s="14"/>
    </row>
    <row r="467" spans="112:129" x14ac:dyDescent="0.35">
      <c r="DH467" s="14"/>
      <c r="DI467" s="14"/>
      <c r="DJ467" s="14"/>
      <c r="DK467" s="14"/>
      <c r="DL467" s="14"/>
      <c r="DM467" s="14"/>
      <c r="DN467" s="14"/>
      <c r="DO467" s="14"/>
      <c r="DP467" s="14"/>
      <c r="DQ467" s="14"/>
      <c r="DR467" s="14"/>
      <c r="DS467" s="14"/>
      <c r="DT467" s="14"/>
      <c r="DU467" s="14"/>
      <c r="DV467" s="14"/>
      <c r="DW467" s="14"/>
      <c r="DX467" s="14"/>
      <c r="DY467" s="14"/>
    </row>
    <row r="468" spans="112:129" x14ac:dyDescent="0.35">
      <c r="DH468" s="14"/>
      <c r="DI468" s="14"/>
      <c r="DJ468" s="14"/>
      <c r="DK468" s="14"/>
      <c r="DL468" s="14"/>
      <c r="DM468" s="14"/>
      <c r="DN468" s="14"/>
      <c r="DO468" s="14"/>
      <c r="DP468" s="14"/>
      <c r="DQ468" s="14"/>
      <c r="DR468" s="14"/>
      <c r="DS468" s="14"/>
      <c r="DT468" s="14"/>
      <c r="DU468" s="14"/>
      <c r="DV468" s="14"/>
      <c r="DW468" s="14"/>
      <c r="DX468" s="14"/>
      <c r="DY468" s="14"/>
    </row>
    <row r="469" spans="112:129" x14ac:dyDescent="0.35">
      <c r="DH469" s="14"/>
      <c r="DI469" s="14"/>
      <c r="DJ469" s="14"/>
      <c r="DK469" s="14"/>
      <c r="DL469" s="14"/>
      <c r="DM469" s="14"/>
      <c r="DN469" s="14"/>
      <c r="DO469" s="14"/>
      <c r="DP469" s="14"/>
      <c r="DQ469" s="14"/>
      <c r="DR469" s="14"/>
      <c r="DS469" s="14"/>
      <c r="DT469" s="14"/>
      <c r="DU469" s="14"/>
      <c r="DV469" s="14"/>
      <c r="DW469" s="14"/>
      <c r="DX469" s="14"/>
      <c r="DY469" s="14"/>
    </row>
    <row r="470" spans="112:129" x14ac:dyDescent="0.35">
      <c r="DH470" s="14"/>
      <c r="DI470" s="14"/>
      <c r="DJ470" s="14"/>
      <c r="DK470" s="14"/>
      <c r="DL470" s="14"/>
      <c r="DM470" s="14"/>
      <c r="DN470" s="14"/>
      <c r="DO470" s="14"/>
      <c r="DP470" s="14"/>
      <c r="DQ470" s="14"/>
      <c r="DR470" s="14"/>
      <c r="DS470" s="14"/>
      <c r="DT470" s="14"/>
      <c r="DU470" s="14"/>
      <c r="DV470" s="14"/>
      <c r="DW470" s="14"/>
      <c r="DX470" s="14"/>
      <c r="DY470" s="14"/>
    </row>
    <row r="471" spans="112:129" x14ac:dyDescent="0.35">
      <c r="DH471" s="14"/>
      <c r="DI471" s="14"/>
      <c r="DJ471" s="14"/>
      <c r="DK471" s="14"/>
      <c r="DL471" s="14"/>
      <c r="DM471" s="14"/>
      <c r="DN471" s="14"/>
      <c r="DO471" s="14"/>
      <c r="DP471" s="14"/>
      <c r="DQ471" s="14"/>
      <c r="DR471" s="14"/>
      <c r="DS471" s="14"/>
      <c r="DT471" s="14"/>
      <c r="DU471" s="14"/>
      <c r="DV471" s="14"/>
      <c r="DW471" s="14"/>
      <c r="DX471" s="14"/>
      <c r="DY471" s="14"/>
    </row>
    <row r="472" spans="112:129" x14ac:dyDescent="0.35">
      <c r="DH472" s="14"/>
      <c r="DI472" s="14"/>
      <c r="DJ472" s="14"/>
      <c r="DK472" s="14"/>
      <c r="DL472" s="14"/>
      <c r="DM472" s="14"/>
      <c r="DN472" s="14"/>
      <c r="DO472" s="14"/>
      <c r="DP472" s="14"/>
      <c r="DQ472" s="14"/>
      <c r="DR472" s="14"/>
      <c r="DS472" s="14"/>
      <c r="DT472" s="14"/>
      <c r="DU472" s="14"/>
      <c r="DV472" s="14"/>
      <c r="DW472" s="14"/>
      <c r="DX472" s="14"/>
      <c r="DY472" s="14"/>
    </row>
    <row r="473" spans="112:129" x14ac:dyDescent="0.35">
      <c r="DH473" s="14"/>
      <c r="DI473" s="14"/>
      <c r="DJ473" s="14"/>
      <c r="DK473" s="14"/>
      <c r="DL473" s="14"/>
      <c r="DM473" s="14"/>
      <c r="DN473" s="14"/>
      <c r="DO473" s="14"/>
      <c r="DP473" s="14"/>
      <c r="DQ473" s="14"/>
      <c r="DR473" s="14"/>
      <c r="DS473" s="14"/>
      <c r="DT473" s="14"/>
      <c r="DU473" s="14"/>
      <c r="DV473" s="14"/>
      <c r="DW473" s="14"/>
      <c r="DX473" s="14"/>
      <c r="DY473" s="14"/>
    </row>
    <row r="474" spans="112:129" x14ac:dyDescent="0.35">
      <c r="DH474" s="14"/>
      <c r="DI474" s="14"/>
      <c r="DJ474" s="14"/>
      <c r="DK474" s="14"/>
      <c r="DL474" s="14"/>
      <c r="DM474" s="14"/>
      <c r="DN474" s="14"/>
      <c r="DO474" s="14"/>
      <c r="DP474" s="14"/>
      <c r="DQ474" s="14"/>
      <c r="DR474" s="14"/>
      <c r="DS474" s="14"/>
      <c r="DT474" s="14"/>
      <c r="DU474" s="14"/>
      <c r="DV474" s="14"/>
      <c r="DW474" s="14"/>
      <c r="DX474" s="14"/>
      <c r="DY474" s="14"/>
    </row>
    <row r="475" spans="112:129" x14ac:dyDescent="0.35">
      <c r="DH475" s="14"/>
      <c r="DI475" s="14"/>
      <c r="DJ475" s="14"/>
      <c r="DK475" s="14"/>
      <c r="DL475" s="14"/>
      <c r="DM475" s="14"/>
      <c r="DN475" s="14"/>
      <c r="DO475" s="14"/>
      <c r="DP475" s="14"/>
      <c r="DQ475" s="14"/>
      <c r="DR475" s="14"/>
      <c r="DS475" s="14"/>
      <c r="DT475" s="14"/>
      <c r="DU475" s="14"/>
      <c r="DV475" s="14"/>
      <c r="DW475" s="14"/>
      <c r="DX475" s="14"/>
      <c r="DY475" s="14"/>
    </row>
    <row r="476" spans="112:129" x14ac:dyDescent="0.35">
      <c r="DH476" s="14"/>
      <c r="DI476" s="14"/>
      <c r="DJ476" s="14"/>
      <c r="DK476" s="14"/>
      <c r="DL476" s="14"/>
      <c r="DM476" s="14"/>
      <c r="DN476" s="14"/>
      <c r="DO476" s="14"/>
      <c r="DP476" s="14"/>
      <c r="DQ476" s="14"/>
      <c r="DR476" s="14"/>
      <c r="DS476" s="14"/>
      <c r="DT476" s="14"/>
      <c r="DU476" s="14"/>
      <c r="DV476" s="14"/>
      <c r="DW476" s="14"/>
      <c r="DX476" s="14"/>
      <c r="DY476" s="14"/>
    </row>
    <row r="477" spans="112:129" x14ac:dyDescent="0.35">
      <c r="DH477" s="14"/>
      <c r="DI477" s="14"/>
      <c r="DJ477" s="14"/>
      <c r="DK477" s="14"/>
      <c r="DL477" s="14"/>
      <c r="DM477" s="14"/>
      <c r="DN477" s="14"/>
      <c r="DO477" s="14"/>
      <c r="DP477" s="14"/>
      <c r="DQ477" s="14"/>
      <c r="DR477" s="14"/>
      <c r="DS477" s="14"/>
      <c r="DT477" s="14"/>
      <c r="DU477" s="14"/>
      <c r="DV477" s="14"/>
      <c r="DW477" s="14"/>
      <c r="DX477" s="14"/>
      <c r="DY477" s="14"/>
    </row>
    <row r="478" spans="112:129" x14ac:dyDescent="0.35">
      <c r="DH478" s="14"/>
      <c r="DI478" s="14"/>
      <c r="DJ478" s="14"/>
      <c r="DK478" s="14"/>
      <c r="DL478" s="14"/>
      <c r="DM478" s="14"/>
      <c r="DN478" s="14"/>
      <c r="DO478" s="14"/>
      <c r="DP478" s="14"/>
      <c r="DQ478" s="14"/>
      <c r="DR478" s="14"/>
      <c r="DS478" s="14"/>
      <c r="DT478" s="14"/>
      <c r="DU478" s="14"/>
      <c r="DV478" s="14"/>
      <c r="DW478" s="14"/>
      <c r="DX478" s="14"/>
      <c r="DY478" s="14"/>
    </row>
    <row r="479" spans="112:129" x14ac:dyDescent="0.35">
      <c r="DH479" s="14"/>
      <c r="DI479" s="14"/>
      <c r="DJ479" s="14"/>
      <c r="DK479" s="14"/>
      <c r="DL479" s="14"/>
      <c r="DM479" s="14"/>
      <c r="DN479" s="14"/>
      <c r="DO479" s="14"/>
      <c r="DP479" s="14"/>
      <c r="DQ479" s="14"/>
      <c r="DR479" s="14"/>
      <c r="DS479" s="14"/>
      <c r="DT479" s="14"/>
      <c r="DU479" s="14"/>
      <c r="DV479" s="14"/>
      <c r="DW479" s="14"/>
      <c r="DX479" s="14"/>
      <c r="DY479" s="14"/>
    </row>
    <row r="480" spans="112:129" x14ac:dyDescent="0.35">
      <c r="DH480" s="14"/>
      <c r="DI480" s="14"/>
      <c r="DJ480" s="14"/>
      <c r="DK480" s="14"/>
      <c r="DL480" s="14"/>
      <c r="DM480" s="14"/>
      <c r="DN480" s="14"/>
      <c r="DO480" s="14"/>
      <c r="DP480" s="14"/>
      <c r="DQ480" s="14"/>
      <c r="DR480" s="14"/>
      <c r="DS480" s="14"/>
      <c r="DT480" s="14"/>
      <c r="DU480" s="14"/>
      <c r="DV480" s="14"/>
      <c r="DW480" s="14"/>
      <c r="DX480" s="14"/>
      <c r="DY480" s="14"/>
    </row>
    <row r="481" spans="112:129" x14ac:dyDescent="0.35">
      <c r="DH481" s="14"/>
      <c r="DI481" s="14"/>
      <c r="DJ481" s="14"/>
      <c r="DK481" s="14"/>
      <c r="DL481" s="14"/>
      <c r="DM481" s="14"/>
      <c r="DN481" s="14"/>
      <c r="DO481" s="14"/>
      <c r="DP481" s="14"/>
      <c r="DQ481" s="14"/>
      <c r="DR481" s="14"/>
      <c r="DS481" s="14"/>
      <c r="DT481" s="14"/>
      <c r="DU481" s="14"/>
      <c r="DV481" s="14"/>
      <c r="DW481" s="14"/>
      <c r="DX481" s="14"/>
      <c r="DY481" s="14"/>
    </row>
    <row r="482" spans="112:129" x14ac:dyDescent="0.35">
      <c r="DH482" s="14"/>
      <c r="DI482" s="14"/>
      <c r="DJ482" s="14"/>
      <c r="DK482" s="14"/>
      <c r="DL482" s="14"/>
      <c r="DM482" s="14"/>
      <c r="DN482" s="14"/>
      <c r="DO482" s="14"/>
      <c r="DP482" s="14"/>
      <c r="DQ482" s="14"/>
      <c r="DR482" s="14"/>
      <c r="DS482" s="14"/>
      <c r="DT482" s="14"/>
      <c r="DU482" s="14"/>
      <c r="DV482" s="14"/>
      <c r="DW482" s="14"/>
      <c r="DX482" s="14"/>
      <c r="DY482" s="14"/>
    </row>
    <row r="483" spans="112:129" x14ac:dyDescent="0.35">
      <c r="DH483" s="14"/>
      <c r="DI483" s="14"/>
      <c r="DJ483" s="14"/>
      <c r="DK483" s="14"/>
      <c r="DL483" s="14"/>
      <c r="DM483" s="14"/>
      <c r="DN483" s="14"/>
      <c r="DO483" s="14"/>
      <c r="DP483" s="14"/>
      <c r="DQ483" s="14"/>
      <c r="DR483" s="14"/>
      <c r="DS483" s="14"/>
      <c r="DT483" s="14"/>
      <c r="DU483" s="14"/>
      <c r="DV483" s="14"/>
      <c r="DW483" s="14"/>
      <c r="DX483" s="14"/>
      <c r="DY483" s="14"/>
    </row>
    <row r="484" spans="112:129" x14ac:dyDescent="0.35">
      <c r="DH484" s="14"/>
      <c r="DI484" s="14"/>
      <c r="DJ484" s="14"/>
      <c r="DK484" s="14"/>
      <c r="DL484" s="14"/>
      <c r="DM484" s="14"/>
      <c r="DN484" s="14"/>
      <c r="DO484" s="14"/>
      <c r="DP484" s="14"/>
      <c r="DQ484" s="14"/>
      <c r="DR484" s="14"/>
      <c r="DS484" s="14"/>
      <c r="DT484" s="14"/>
      <c r="DU484" s="14"/>
      <c r="DV484" s="14"/>
      <c r="DW484" s="14"/>
      <c r="DX484" s="14"/>
      <c r="DY484" s="14"/>
    </row>
    <row r="485" spans="112:129" x14ac:dyDescent="0.35">
      <c r="DH485" s="14"/>
      <c r="DI485" s="14"/>
      <c r="DJ485" s="14"/>
      <c r="DK485" s="14"/>
      <c r="DL485" s="14"/>
      <c r="DM485" s="14"/>
      <c r="DN485" s="14"/>
      <c r="DO485" s="14"/>
      <c r="DP485" s="14"/>
      <c r="DQ485" s="14"/>
      <c r="DR485" s="14"/>
      <c r="DS485" s="14"/>
      <c r="DT485" s="14"/>
      <c r="DU485" s="14"/>
      <c r="DV485" s="14"/>
      <c r="DW485" s="14"/>
      <c r="DX485" s="14"/>
      <c r="DY485" s="14"/>
    </row>
    <row r="486" spans="112:129" x14ac:dyDescent="0.35">
      <c r="DH486" s="14"/>
      <c r="DI486" s="14"/>
      <c r="DJ486" s="14"/>
      <c r="DK486" s="14"/>
      <c r="DL486" s="14"/>
      <c r="DM486" s="14"/>
      <c r="DN486" s="14"/>
      <c r="DO486" s="14"/>
      <c r="DP486" s="14"/>
      <c r="DQ486" s="14"/>
      <c r="DR486" s="14"/>
      <c r="DS486" s="14"/>
      <c r="DT486" s="14"/>
      <c r="DU486" s="14"/>
      <c r="DV486" s="14"/>
      <c r="DW486" s="14"/>
      <c r="DX486" s="14"/>
      <c r="DY486" s="14"/>
    </row>
    <row r="487" spans="112:129" x14ac:dyDescent="0.35">
      <c r="DH487" s="14"/>
      <c r="DI487" s="14"/>
      <c r="DJ487" s="14"/>
      <c r="DK487" s="14"/>
      <c r="DL487" s="14"/>
      <c r="DM487" s="14"/>
      <c r="DN487" s="14"/>
      <c r="DO487" s="14"/>
      <c r="DP487" s="14"/>
      <c r="DQ487" s="14"/>
      <c r="DR487" s="14"/>
      <c r="DS487" s="14"/>
      <c r="DT487" s="14"/>
      <c r="DU487" s="14"/>
      <c r="DV487" s="14"/>
      <c r="DW487" s="14"/>
      <c r="DX487" s="14"/>
      <c r="DY487" s="14"/>
    </row>
    <row r="488" spans="112:129" x14ac:dyDescent="0.35">
      <c r="DH488" s="14"/>
      <c r="DI488" s="14"/>
      <c r="DJ488" s="14"/>
      <c r="DK488" s="14"/>
      <c r="DL488" s="14"/>
      <c r="DM488" s="14"/>
      <c r="DN488" s="14"/>
      <c r="DO488" s="14"/>
      <c r="DP488" s="14"/>
      <c r="DQ488" s="14"/>
      <c r="DR488" s="14"/>
      <c r="DS488" s="14"/>
      <c r="DT488" s="14"/>
      <c r="DU488" s="14"/>
      <c r="DV488" s="14"/>
      <c r="DW488" s="14"/>
      <c r="DX488" s="14"/>
      <c r="DY488" s="14"/>
    </row>
    <row r="489" spans="112:129" x14ac:dyDescent="0.35">
      <c r="DH489" s="14"/>
      <c r="DI489" s="14"/>
      <c r="DJ489" s="14"/>
      <c r="DK489" s="14"/>
      <c r="DL489" s="14"/>
      <c r="DM489" s="14"/>
      <c r="DN489" s="14"/>
      <c r="DO489" s="14"/>
      <c r="DP489" s="14"/>
      <c r="DQ489" s="14"/>
      <c r="DR489" s="14"/>
      <c r="DS489" s="14"/>
      <c r="DT489" s="14"/>
      <c r="DU489" s="14"/>
      <c r="DV489" s="14"/>
      <c r="DW489" s="14"/>
      <c r="DX489" s="14"/>
      <c r="DY489" s="14"/>
    </row>
    <row r="490" spans="112:129" x14ac:dyDescent="0.35">
      <c r="DH490" s="14"/>
      <c r="DI490" s="14"/>
      <c r="DJ490" s="14"/>
      <c r="DK490" s="14"/>
      <c r="DL490" s="14"/>
      <c r="DM490" s="14"/>
      <c r="DN490" s="14"/>
      <c r="DO490" s="14"/>
      <c r="DP490" s="14"/>
      <c r="DQ490" s="14"/>
      <c r="DR490" s="14"/>
      <c r="DS490" s="14"/>
      <c r="DT490" s="14"/>
      <c r="DU490" s="14"/>
      <c r="DV490" s="14"/>
      <c r="DW490" s="14"/>
      <c r="DX490" s="14"/>
      <c r="DY490" s="14"/>
    </row>
    <row r="491" spans="112:129" x14ac:dyDescent="0.35">
      <c r="DH491" s="14"/>
      <c r="DI491" s="14"/>
      <c r="DJ491" s="14"/>
      <c r="DK491" s="14"/>
      <c r="DL491" s="14"/>
      <c r="DM491" s="14"/>
      <c r="DN491" s="14"/>
      <c r="DO491" s="14"/>
      <c r="DP491" s="14"/>
      <c r="DQ491" s="14"/>
      <c r="DR491" s="14"/>
      <c r="DS491" s="14"/>
      <c r="DT491" s="14"/>
      <c r="DU491" s="14"/>
      <c r="DV491" s="14"/>
      <c r="DW491" s="14"/>
      <c r="DX491" s="14"/>
      <c r="DY491" s="14"/>
    </row>
    <row r="492" spans="112:129" x14ac:dyDescent="0.35">
      <c r="DH492" s="14"/>
      <c r="DI492" s="14"/>
      <c r="DJ492" s="14"/>
      <c r="DK492" s="14"/>
      <c r="DL492" s="14"/>
      <c r="DM492" s="14"/>
      <c r="DN492" s="14"/>
      <c r="DO492" s="14"/>
      <c r="DP492" s="14"/>
      <c r="DQ492" s="14"/>
      <c r="DR492" s="14"/>
      <c r="DS492" s="14"/>
      <c r="DT492" s="14"/>
      <c r="DU492" s="14"/>
      <c r="DV492" s="14"/>
      <c r="DW492" s="14"/>
      <c r="DX492" s="14"/>
      <c r="DY492" s="14"/>
    </row>
  </sheetData>
  <sheetProtection algorithmName="SHA-512" hashValue="xmq2GIYI94jGiU1+UdUZlTjrHRVo9K/ZTextbkYueqoH2Ejiz1pJNv/f0uWPglWYYXNfm/p6xFKFvVJD1eGteg==" saltValue="h4FCiDSovmbbpdoXLk5jqw==" spinCount="100000" sheet="1" objects="1" scenarios="1"/>
  <mergeCells count="107">
    <mergeCell ref="DU8:DV8"/>
    <mergeCell ref="CT7:CT8"/>
    <mergeCell ref="CI7:CI8"/>
    <mergeCell ref="CJ7:CJ8"/>
    <mergeCell ref="CK7:CK8"/>
    <mergeCell ref="CL7:CM7"/>
    <mergeCell ref="CN7:CN8"/>
    <mergeCell ref="DA7:DB7"/>
    <mergeCell ref="DH4:DY4"/>
    <mergeCell ref="DW5:DY7"/>
    <mergeCell ref="DH5:DJ7"/>
    <mergeCell ref="DK5:DM7"/>
    <mergeCell ref="CU7:CU8"/>
    <mergeCell ref="CV7:CW7"/>
    <mergeCell ref="CX7:CX8"/>
    <mergeCell ref="CY7:CY8"/>
    <mergeCell ref="CZ7:CZ8"/>
    <mergeCell ref="DX8:DY8"/>
    <mergeCell ref="DN5:DP7"/>
    <mergeCell ref="DQ5:DS7"/>
    <mergeCell ref="DT5:DV7"/>
    <mergeCell ref="DI8:DJ8"/>
    <mergeCell ref="DL8:DM8"/>
    <mergeCell ref="DO8:DP8"/>
    <mergeCell ref="DR8:DS8"/>
    <mergeCell ref="BT7:BT8"/>
    <mergeCell ref="BU7:BU8"/>
    <mergeCell ref="BV7:BV8"/>
    <mergeCell ref="CD7:CD8"/>
    <mergeCell ref="CE7:CE8"/>
    <mergeCell ref="CO7:CO8"/>
    <mergeCell ref="CP7:CP8"/>
    <mergeCell ref="CQ7:CR7"/>
    <mergeCell ref="CS7:CS8"/>
    <mergeCell ref="BW7:BX7"/>
    <mergeCell ref="CG7:CH7"/>
    <mergeCell ref="L7:L8"/>
    <mergeCell ref="M7:M8"/>
    <mergeCell ref="N7:N8"/>
    <mergeCell ref="Q7:Q8"/>
    <mergeCell ref="R7:R8"/>
    <mergeCell ref="S7:S8"/>
    <mergeCell ref="V7:V8"/>
    <mergeCell ref="W7:W8"/>
    <mergeCell ref="X7:X8"/>
    <mergeCell ref="AA7:AA8"/>
    <mergeCell ref="AB7:AB8"/>
    <mergeCell ref="AC7:AC8"/>
    <mergeCell ref="AF7:AF8"/>
    <mergeCell ref="AG7:AG8"/>
    <mergeCell ref="AX7:AY7"/>
    <mergeCell ref="BC7:BD7"/>
    <mergeCell ref="BH7:BI7"/>
    <mergeCell ref="CF7:CF8"/>
    <mergeCell ref="BY7:BY8"/>
    <mergeCell ref="BZ7:BZ8"/>
    <mergeCell ref="CA7:CA8"/>
    <mergeCell ref="CB7:CC7"/>
    <mergeCell ref="BR7:BS7"/>
    <mergeCell ref="BB7:BB8"/>
    <mergeCell ref="BE7:BE8"/>
    <mergeCell ref="BF7:BF8"/>
    <mergeCell ref="BG7:BG8"/>
    <mergeCell ref="BJ7:BJ8"/>
    <mergeCell ref="BK7:BK8"/>
    <mergeCell ref="BL7:BL8"/>
    <mergeCell ref="BO7:BO8"/>
    <mergeCell ref="BP7:BP8"/>
    <mergeCell ref="BQ7:BQ8"/>
    <mergeCell ref="AS7:AT7"/>
    <mergeCell ref="AH7:AH8"/>
    <mergeCell ref="AK7:AK8"/>
    <mergeCell ref="AL7:AL8"/>
    <mergeCell ref="AM7:AM8"/>
    <mergeCell ref="AP7:AP8"/>
    <mergeCell ref="AQ7:AQ8"/>
    <mergeCell ref="AR7:AR8"/>
    <mergeCell ref="BM7:BN7"/>
    <mergeCell ref="AU7:AU8"/>
    <mergeCell ref="AV7:AV8"/>
    <mergeCell ref="AW7:AW8"/>
    <mergeCell ref="AZ7:AZ8"/>
    <mergeCell ref="BA7:BA8"/>
    <mergeCell ref="A64:DE67"/>
    <mergeCell ref="A59:F59"/>
    <mergeCell ref="A60:F60"/>
    <mergeCell ref="A61:F61"/>
    <mergeCell ref="A62:F62"/>
    <mergeCell ref="A63:F63"/>
    <mergeCell ref="B7:B8"/>
    <mergeCell ref="A7:A8"/>
    <mergeCell ref="DD7:DD8"/>
    <mergeCell ref="DE7:DE8"/>
    <mergeCell ref="H7:H8"/>
    <mergeCell ref="I7:I8"/>
    <mergeCell ref="J7:K7"/>
    <mergeCell ref="O7:P7"/>
    <mergeCell ref="T7:U7"/>
    <mergeCell ref="C7:C8"/>
    <mergeCell ref="D7:D8"/>
    <mergeCell ref="F7:F8"/>
    <mergeCell ref="E7:E8"/>
    <mergeCell ref="G7:G8"/>
    <mergeCell ref="Y7:Z7"/>
    <mergeCell ref="AD7:AE7"/>
    <mergeCell ref="AI7:AJ7"/>
    <mergeCell ref="AN7:AO7"/>
  </mergeCells>
  <printOptions horizontalCentered="1" verticalCentered="1"/>
  <pageMargins left="0.23622047244094491" right="0.23622047244094491" top="0.39370078740157483" bottom="0.39370078740157483" header="0.31496062992125984" footer="0.31496062992125984"/>
  <pageSetup paperSize="5" scale="10" orientation="portrait" horizontalDpi="4294967293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2060"/>
    <pageSetUpPr fitToPage="1"/>
  </sheetPr>
  <dimension ref="A1:AJ70"/>
  <sheetViews>
    <sheetView view="pageBreakPreview" zoomScaleSheetLayoutView="100" workbookViewId="0">
      <selection activeCell="AA44" sqref="AA44:AN44"/>
    </sheetView>
  </sheetViews>
  <sheetFormatPr defaultColWidth="9.28515625" defaultRowHeight="21" x14ac:dyDescent="0.35"/>
  <cols>
    <col min="1" max="1" width="3.5703125" style="85" customWidth="1"/>
    <col min="2" max="2" width="13" style="85" customWidth="1"/>
    <col min="3" max="3" width="10.5703125" style="85" customWidth="1"/>
    <col min="4" max="34" width="5" style="85" customWidth="1"/>
    <col min="35" max="35" width="4.5703125" style="85" customWidth="1"/>
    <col min="36" max="36" width="4.42578125" style="85" customWidth="1"/>
    <col min="37" max="16384" width="9.28515625" style="85"/>
  </cols>
  <sheetData>
    <row r="1" spans="1:36" s="84" customFormat="1" ht="22.5" customHeight="1" x14ac:dyDescent="0.3">
      <c r="A1" s="909" t="str">
        <f>CONCATENATE("ผลคะแนนพัฒนาความก้าวหน้าทางการเรียน กลางภาคเรียนที่ 1 ปีการศึกษา  ",'01.ข้อมูลเบื้องต้น'!M2)</f>
        <v>ผลคะแนนพัฒนาความก้าวหน้าทางการเรียน กลางภาคเรียนที่ 1 ปีการศึกษา  2567</v>
      </c>
      <c r="B1" s="909"/>
      <c r="C1" s="909"/>
      <c r="D1" s="909"/>
      <c r="E1" s="909"/>
      <c r="F1" s="909"/>
      <c r="G1" s="909"/>
      <c r="H1" s="909"/>
      <c r="I1" s="909"/>
      <c r="J1" s="909"/>
      <c r="K1" s="909"/>
      <c r="L1" s="909"/>
      <c r="M1" s="909"/>
      <c r="N1" s="909"/>
      <c r="O1" s="909"/>
      <c r="P1" s="909"/>
      <c r="Q1" s="909"/>
      <c r="R1" s="909"/>
      <c r="S1" s="909"/>
      <c r="T1" s="909"/>
      <c r="U1" s="909"/>
      <c r="V1" s="909"/>
      <c r="W1" s="909"/>
      <c r="X1" s="909"/>
      <c r="Y1" s="909"/>
      <c r="Z1" s="909"/>
      <c r="AA1" s="909"/>
      <c r="AB1" s="909"/>
      <c r="AC1" s="909"/>
      <c r="AD1" s="909"/>
      <c r="AE1" s="909"/>
      <c r="AF1" s="909"/>
      <c r="AG1" s="909"/>
      <c r="AH1" s="909"/>
      <c r="AI1" s="909"/>
      <c r="AJ1" s="909"/>
    </row>
    <row r="2" spans="1:36" s="84" customFormat="1" ht="22.5" customHeight="1" x14ac:dyDescent="0.3">
      <c r="A2" s="909" t="s">
        <v>10</v>
      </c>
      <c r="B2" s="909"/>
      <c r="C2" s="909"/>
      <c r="D2" s="909"/>
      <c r="E2" s="909"/>
      <c r="F2" s="909"/>
      <c r="G2" s="909"/>
      <c r="H2" s="909"/>
      <c r="I2" s="909"/>
      <c r="J2" s="909"/>
      <c r="K2" s="909"/>
      <c r="L2" s="909"/>
      <c r="M2" s="909"/>
      <c r="N2" s="909"/>
      <c r="O2" s="909"/>
      <c r="P2" s="909"/>
      <c r="Q2" s="909"/>
      <c r="R2" s="909"/>
      <c r="S2" s="909"/>
      <c r="T2" s="909"/>
      <c r="U2" s="909"/>
      <c r="V2" s="909"/>
      <c r="W2" s="909"/>
      <c r="X2" s="909"/>
      <c r="Y2" s="909"/>
      <c r="Z2" s="909"/>
      <c r="AA2" s="909"/>
      <c r="AB2" s="909"/>
      <c r="AC2" s="909"/>
      <c r="AD2" s="909"/>
      <c r="AE2" s="909"/>
      <c r="AF2" s="909"/>
      <c r="AG2" s="909"/>
      <c r="AH2" s="909"/>
      <c r="AI2" s="909"/>
      <c r="AJ2" s="909"/>
    </row>
    <row r="3" spans="1:36" s="84" customFormat="1" ht="22.5" customHeight="1" x14ac:dyDescent="0.3">
      <c r="A3" s="909" t="str">
        <f>CONCATENATE("ชั้น",'01.ข้อมูลเบื้องต้น'!J2)</f>
        <v>ชั้น</v>
      </c>
      <c r="B3" s="909"/>
      <c r="C3" s="909"/>
      <c r="D3" s="909"/>
      <c r="E3" s="909"/>
      <c r="F3" s="909"/>
      <c r="G3" s="909"/>
      <c r="H3" s="909"/>
      <c r="I3" s="909"/>
      <c r="J3" s="909"/>
      <c r="K3" s="909"/>
      <c r="L3" s="909"/>
      <c r="M3" s="909"/>
      <c r="N3" s="909"/>
      <c r="O3" s="909"/>
      <c r="P3" s="909"/>
      <c r="Q3" s="909"/>
      <c r="R3" s="909"/>
      <c r="S3" s="909"/>
      <c r="T3" s="909"/>
      <c r="U3" s="909"/>
      <c r="V3" s="909"/>
      <c r="W3" s="909"/>
      <c r="X3" s="909"/>
      <c r="Y3" s="909"/>
      <c r="Z3" s="909"/>
      <c r="AA3" s="909"/>
      <c r="AB3" s="909"/>
      <c r="AC3" s="909"/>
      <c r="AD3" s="909"/>
      <c r="AE3" s="909"/>
      <c r="AF3" s="909"/>
      <c r="AG3" s="909"/>
      <c r="AH3" s="909"/>
      <c r="AI3" s="909"/>
      <c r="AJ3" s="909"/>
    </row>
    <row r="4" spans="1:36" s="84" customFormat="1" ht="22.5" hidden="1" customHeight="1" x14ac:dyDescent="0.3">
      <c r="A4" s="133"/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33"/>
      <c r="AI4" s="133"/>
      <c r="AJ4" s="133"/>
    </row>
    <row r="5" spans="1:36" s="84" customFormat="1" ht="22.5" hidden="1" customHeight="1" x14ac:dyDescent="0.3">
      <c r="A5" s="133"/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  <c r="Q5" s="133"/>
      <c r="R5" s="133"/>
      <c r="S5" s="133"/>
      <c r="T5" s="133"/>
      <c r="U5" s="133"/>
      <c r="V5" s="133"/>
      <c r="W5" s="133"/>
      <c r="X5" s="133"/>
      <c r="Y5" s="133"/>
      <c r="Z5" s="133"/>
      <c r="AA5" s="133"/>
      <c r="AB5" s="133"/>
      <c r="AC5" s="133"/>
      <c r="AD5" s="133"/>
      <c r="AE5" s="133"/>
      <c r="AF5" s="133"/>
      <c r="AG5" s="133"/>
      <c r="AH5" s="133"/>
      <c r="AI5" s="133"/>
      <c r="AJ5" s="133"/>
    </row>
    <row r="6" spans="1:36" ht="10.5" customHeight="1" thickBot="1" x14ac:dyDescent="0.4">
      <c r="F6" s="86"/>
      <c r="G6" s="86"/>
    </row>
    <row r="7" spans="1:36" s="87" customFormat="1" ht="18" customHeight="1" x14ac:dyDescent="0.35">
      <c r="A7" s="910" t="s">
        <v>0</v>
      </c>
      <c r="B7" s="913" t="s">
        <v>1</v>
      </c>
      <c r="C7" s="914"/>
      <c r="D7" s="904" t="s">
        <v>2</v>
      </c>
      <c r="E7" s="905"/>
      <c r="F7" s="905"/>
      <c r="G7" s="905"/>
      <c r="H7" s="905"/>
      <c r="I7" s="905"/>
      <c r="J7" s="905"/>
      <c r="K7" s="905"/>
      <c r="L7" s="905"/>
      <c r="M7" s="905"/>
      <c r="N7" s="905"/>
      <c r="O7" s="905"/>
      <c r="P7" s="905"/>
      <c r="Q7" s="905"/>
      <c r="R7" s="905"/>
      <c r="S7" s="905"/>
      <c r="T7" s="905"/>
      <c r="U7" s="905"/>
      <c r="V7" s="906" t="s">
        <v>3</v>
      </c>
      <c r="W7" s="907"/>
      <c r="X7" s="907"/>
      <c r="Y7" s="907"/>
      <c r="Z7" s="907"/>
      <c r="AA7" s="907"/>
      <c r="AB7" s="907"/>
      <c r="AC7" s="907"/>
      <c r="AD7" s="907"/>
      <c r="AE7" s="907"/>
      <c r="AF7" s="907"/>
      <c r="AG7" s="908"/>
      <c r="AH7" s="919" t="s">
        <v>62</v>
      </c>
      <c r="AI7" s="921" t="s">
        <v>48</v>
      </c>
      <c r="AJ7" s="924" t="s">
        <v>4</v>
      </c>
    </row>
    <row r="8" spans="1:36" ht="23.25" hidden="1" customHeight="1" x14ac:dyDescent="0.35">
      <c r="A8" s="911"/>
      <c r="B8" s="915"/>
      <c r="C8" s="916"/>
      <c r="D8" s="233"/>
      <c r="E8" s="234"/>
      <c r="F8" s="235"/>
      <c r="G8" s="235"/>
      <c r="H8" s="235"/>
      <c r="I8" s="235"/>
      <c r="J8" s="235"/>
      <c r="K8" s="235"/>
      <c r="L8" s="236"/>
      <c r="M8" s="236"/>
      <c r="N8" s="236"/>
      <c r="O8" s="236"/>
      <c r="P8" s="237"/>
      <c r="Q8" s="237"/>
      <c r="R8" s="237"/>
      <c r="S8" s="237"/>
      <c r="T8" s="237"/>
      <c r="U8" s="238"/>
      <c r="V8" s="233"/>
      <c r="W8" s="131"/>
      <c r="X8" s="131"/>
      <c r="Y8" s="131"/>
      <c r="Z8" s="131"/>
      <c r="AA8" s="131"/>
      <c r="AB8" s="131"/>
      <c r="AC8" s="131"/>
      <c r="AD8" s="131"/>
      <c r="AE8" s="131"/>
      <c r="AF8" s="131"/>
      <c r="AG8" s="131"/>
      <c r="AH8" s="920"/>
      <c r="AI8" s="922"/>
      <c r="AJ8" s="925"/>
    </row>
    <row r="9" spans="1:36" ht="45" customHeight="1" x14ac:dyDescent="0.35">
      <c r="A9" s="911"/>
      <c r="B9" s="915"/>
      <c r="C9" s="916"/>
      <c r="D9" s="1312" t="str">
        <f>IF('01.ข้อมูลเบื้องต้น'!$C8="","",'01.ข้อมูลเบื้องต้น'!$C8)</f>
        <v/>
      </c>
      <c r="E9" s="1311"/>
      <c r="F9" s="1309" t="str">
        <f>IF('01.ข้อมูลเบื้องต้น'!$C9="","",'01.ข้อมูลเบื้องต้น'!$C9)</f>
        <v/>
      </c>
      <c r="G9" s="1311"/>
      <c r="H9" s="1309" t="str">
        <f>IF('01.ข้อมูลเบื้องต้น'!$C10="","",'01.ข้อมูลเบื้องต้น'!$C10)</f>
        <v/>
      </c>
      <c r="I9" s="1311"/>
      <c r="J9" s="1309" t="str">
        <f>IF('01.ข้อมูลเบื้องต้น'!$C11="","",'01.ข้อมูลเบื้องต้น'!$C11)</f>
        <v/>
      </c>
      <c r="K9" s="1310"/>
      <c r="L9" s="1309" t="str">
        <f>IF('01.ข้อมูลเบื้องต้น'!$C12="","",'01.ข้อมูลเบื้องต้น'!$C12)</f>
        <v/>
      </c>
      <c r="M9" s="1311"/>
      <c r="N9" s="1309" t="str">
        <f>IF('01.ข้อมูลเบื้องต้น'!$C13="","",'01.ข้อมูลเบื้องต้น'!$C13)</f>
        <v/>
      </c>
      <c r="O9" s="1311"/>
      <c r="P9" s="1309" t="str">
        <f>IF('01.ข้อมูลเบื้องต้น'!$C14="","",'01.ข้อมูลเบื้องต้น'!$C14)</f>
        <v/>
      </c>
      <c r="Q9" s="1311"/>
      <c r="R9" s="1309" t="str">
        <f>IF('01.ข้อมูลเบื้องต้น'!$C15="","",'01.ข้อมูลเบื้องต้น'!$C15)</f>
        <v/>
      </c>
      <c r="S9" s="1311"/>
      <c r="T9" s="1309" t="str">
        <f>IF('01.ข้อมูลเบื้องต้น'!$C17="","",'01.ข้อมูลเบื้องต้น'!$C17)</f>
        <v/>
      </c>
      <c r="U9" s="1316"/>
      <c r="V9" s="1317" t="str">
        <f>IF('01.ข้อมูลเบื้องต้น'!$C19="","",'01.ข้อมูลเบื้องต้น'!$C19)</f>
        <v/>
      </c>
      <c r="W9" s="1314"/>
      <c r="X9" s="1314" t="str">
        <f>IF('01.ข้อมูลเบื้องต้น'!$C20="","",'01.ข้อมูลเบื้องต้น'!$C20)</f>
        <v/>
      </c>
      <c r="Y9" s="1314"/>
      <c r="Z9" s="1314" t="str">
        <f>IF('01.ข้อมูลเบื้องต้น'!$C21="","",'01.ข้อมูลเบื้องต้น'!$C21)</f>
        <v/>
      </c>
      <c r="AA9" s="1314"/>
      <c r="AB9" s="1314" t="str">
        <f>IF('01.ข้อมูลเบื้องต้น'!$C26="","",'01.ข้อมูลเบื้องต้น'!$C26)</f>
        <v/>
      </c>
      <c r="AC9" s="1314"/>
      <c r="AD9" s="1314" t="str">
        <f>IF('01.ข้อมูลเบื้องต้น'!$C27="","",'01.ข้อมูลเบื้องต้น'!$C27)</f>
        <v/>
      </c>
      <c r="AE9" s="1314"/>
      <c r="AF9" s="1314" t="str">
        <f>IF('01.ข้อมูลเบื้องต้น'!$C28="","",'01.ข้อมูลเบื้องต้น'!$C28)</f>
        <v/>
      </c>
      <c r="AG9" s="1315"/>
      <c r="AH9" s="920"/>
      <c r="AI9" s="922"/>
      <c r="AJ9" s="925"/>
    </row>
    <row r="10" spans="1:36" s="95" customFormat="1" ht="16.5" customHeight="1" thickBot="1" x14ac:dyDescent="0.25">
      <c r="A10" s="912"/>
      <c r="B10" s="917"/>
      <c r="C10" s="918"/>
      <c r="D10" s="248">
        <v>20</v>
      </c>
      <c r="E10" s="130" t="s">
        <v>82</v>
      </c>
      <c r="F10" s="249">
        <v>20</v>
      </c>
      <c r="G10" s="93" t="s">
        <v>82</v>
      </c>
      <c r="H10" s="249">
        <v>20</v>
      </c>
      <c r="I10" s="93" t="s">
        <v>82</v>
      </c>
      <c r="J10" s="249">
        <v>20</v>
      </c>
      <c r="K10" s="93" t="s">
        <v>82</v>
      </c>
      <c r="L10" s="249">
        <v>20</v>
      </c>
      <c r="M10" s="93" t="s">
        <v>82</v>
      </c>
      <c r="N10" s="249">
        <v>20</v>
      </c>
      <c r="O10" s="93" t="s">
        <v>82</v>
      </c>
      <c r="P10" s="249">
        <v>20</v>
      </c>
      <c r="Q10" s="93" t="s">
        <v>82</v>
      </c>
      <c r="R10" s="249">
        <v>20</v>
      </c>
      <c r="S10" s="93" t="s">
        <v>82</v>
      </c>
      <c r="T10" s="249">
        <v>20</v>
      </c>
      <c r="U10" s="192" t="s">
        <v>82</v>
      </c>
      <c r="V10" s="248">
        <v>20</v>
      </c>
      <c r="W10" s="130" t="s">
        <v>82</v>
      </c>
      <c r="X10" s="249">
        <v>20</v>
      </c>
      <c r="Y10" s="132" t="s">
        <v>82</v>
      </c>
      <c r="Z10" s="249"/>
      <c r="AA10" s="132" t="s">
        <v>82</v>
      </c>
      <c r="AB10" s="249"/>
      <c r="AC10" s="132" t="s">
        <v>82</v>
      </c>
      <c r="AD10" s="249"/>
      <c r="AE10" s="132" t="s">
        <v>82</v>
      </c>
      <c r="AF10" s="249"/>
      <c r="AG10" s="132" t="s">
        <v>82</v>
      </c>
      <c r="AH10" s="94">
        <f>SUM(D10,F10,H10,J10,L10,N10,P10,R10,T10,V10,X10,Z10,AB10,AD10,AF10)</f>
        <v>220</v>
      </c>
      <c r="AI10" s="923"/>
      <c r="AJ10" s="926"/>
    </row>
    <row r="11" spans="1:36" s="102" customFormat="1" ht="17.25" customHeight="1" x14ac:dyDescent="0.2">
      <c r="A11" s="96">
        <v>1</v>
      </c>
      <c r="B11" s="97" t="str">
        <f>IF('2.ชื่อนักเรียน'!C11="","",'2.ชื่อนักเรียน'!C11)</f>
        <v/>
      </c>
      <c r="C11" s="98" t="str">
        <f>IF('2.ชื่อนักเรียน'!D11="","",'2.ชื่อนักเรียน'!D11)</f>
        <v/>
      </c>
      <c r="D11" s="154">
        <v>1</v>
      </c>
      <c r="E11" s="155">
        <v>2</v>
      </c>
      <c r="F11" s="156">
        <v>3</v>
      </c>
      <c r="G11" s="156">
        <v>4</v>
      </c>
      <c r="H11" s="156">
        <v>5</v>
      </c>
      <c r="I11" s="156">
        <v>6</v>
      </c>
      <c r="J11" s="247">
        <v>7</v>
      </c>
      <c r="K11" s="156">
        <v>8</v>
      </c>
      <c r="L11" s="156">
        <v>9</v>
      </c>
      <c r="M11" s="156">
        <v>10</v>
      </c>
      <c r="N11" s="156">
        <v>11</v>
      </c>
      <c r="O11" s="156">
        <v>12</v>
      </c>
      <c r="P11" s="156">
        <v>13</v>
      </c>
      <c r="Q11" s="156">
        <v>14</v>
      </c>
      <c r="R11" s="156">
        <v>15</v>
      </c>
      <c r="S11" s="156">
        <v>16</v>
      </c>
      <c r="T11" s="156">
        <v>17</v>
      </c>
      <c r="U11" s="239">
        <v>18</v>
      </c>
      <c r="V11" s="154">
        <v>19</v>
      </c>
      <c r="W11" s="156">
        <v>20</v>
      </c>
      <c r="X11" s="156">
        <v>1</v>
      </c>
      <c r="Y11" s="156">
        <v>2</v>
      </c>
      <c r="Z11" s="156">
        <v>3</v>
      </c>
      <c r="AA11" s="156">
        <v>4</v>
      </c>
      <c r="AB11" s="156">
        <v>5</v>
      </c>
      <c r="AC11" s="156">
        <v>6</v>
      </c>
      <c r="AD11" s="156">
        <v>7</v>
      </c>
      <c r="AE11" s="156">
        <v>8</v>
      </c>
      <c r="AF11" s="156">
        <v>9</v>
      </c>
      <c r="AG11" s="156">
        <v>10</v>
      </c>
      <c r="AH11" s="210" t="str">
        <f>IF(OR(D11&gt;$D$10,F11&gt;$F$10,H11&gt;$H$10,J11&gt;$J$10,L11&gt;$L$10,N11&gt;$N$10,P11&gt;$P$10,R11&gt;$R$10,T11&gt;$T$10,V11&gt;$V$10,X11&gt;$X$10,Z11&gt;$Z$10,AB11&gt;$AB$10,AD11&gt;$AD$10,AF11&gt;$AF$10),"",IF(COUNT(D11:AF11)&lt;1,"",D11+F11+H11+J11+L11+N11+P11+R11+T11+V11+X11+Z11+AB11+AD11+AF11))</f>
        <v/>
      </c>
      <c r="AI11" s="100" t="str">
        <f>IF(AH11="","",(AH11*100)/$AH$10)</f>
        <v/>
      </c>
      <c r="AJ11" s="101" t="str">
        <f>IF('2.ชื่อนักเรียน'!R11="มส","มส",IF('2.ชื่อนักเรียน'!R11="ย้าย","ย้าย",IF('2.ชื่อนักเรียน'!R11="ร","ร",IF(AI11="","",RANK(AI11,$AI$11:$AI$55,0)))))</f>
        <v/>
      </c>
    </row>
    <row r="12" spans="1:36" s="102" customFormat="1" ht="17.25" customHeight="1" x14ac:dyDescent="0.2">
      <c r="A12" s="139">
        <v>2</v>
      </c>
      <c r="B12" s="103" t="str">
        <f>IF('2.ชื่อนักเรียน'!C12="","",'2.ชื่อนักเรียน'!C12)</f>
        <v/>
      </c>
      <c r="C12" s="104" t="str">
        <f>IF('2.ชื่อนักเรียน'!D12="","",'2.ชื่อนักเรียน'!D12)</f>
        <v/>
      </c>
      <c r="D12" s="157"/>
      <c r="E12" s="158"/>
      <c r="F12" s="159"/>
      <c r="G12" s="159"/>
      <c r="H12" s="159"/>
      <c r="I12" s="159"/>
      <c r="J12" s="247"/>
      <c r="K12" s="160"/>
      <c r="L12" s="159"/>
      <c r="M12" s="159"/>
      <c r="N12" s="159"/>
      <c r="O12" s="159"/>
      <c r="P12" s="159"/>
      <c r="Q12" s="159"/>
      <c r="R12" s="159"/>
      <c r="S12" s="159"/>
      <c r="T12" s="160"/>
      <c r="U12" s="239"/>
      <c r="V12" s="154"/>
      <c r="W12" s="156"/>
      <c r="X12" s="156"/>
      <c r="Y12" s="156"/>
      <c r="Z12" s="159"/>
      <c r="AA12" s="159"/>
      <c r="AB12" s="160"/>
      <c r="AC12" s="156"/>
      <c r="AD12" s="156"/>
      <c r="AE12" s="156"/>
      <c r="AF12" s="156"/>
      <c r="AG12" s="156"/>
      <c r="AH12" s="211" t="str">
        <f t="shared" ref="AH12:AH54" si="0">IF(OR(D12&gt;$D$10,F12&gt;$F$10,H12&gt;$H$10,J12&gt;$J$10,L12&gt;$L$10,N12&gt;$N$10,P12&gt;$P$10,R12&gt;$R$10,T12&gt;$T$10,V12&gt;$V$10,X12&gt;$X$10,Z12&gt;$Z$10,AB12&gt;$AB$10,AD12&gt;$AD$10,AF12&gt;$AF$10),"",IF(COUNT(D12:AF12)&lt;1,"",D12+F12+H12+J12+L12+N12+P12+R12+T12+V12+X12+Z12+AB12+AD12+AF12))</f>
        <v/>
      </c>
      <c r="AI12" s="100" t="str">
        <f t="shared" ref="AI12:AI55" si="1">IF(AH12="","",(AH12*100)/$AH$10)</f>
        <v/>
      </c>
      <c r="AJ12" s="106" t="str">
        <f>IF('2.ชื่อนักเรียน'!R12="มส","มส",IF('2.ชื่อนักเรียน'!R12="ย้าย","ย้าย",IF('2.ชื่อนักเรียน'!R12="ร","ร",IF(AI12="","",RANK(AI12,$AI$11:$AI$55,0)))))</f>
        <v/>
      </c>
    </row>
    <row r="13" spans="1:36" s="102" customFormat="1" ht="17.25" customHeight="1" x14ac:dyDescent="0.2">
      <c r="A13" s="139">
        <v>3</v>
      </c>
      <c r="B13" s="103" t="str">
        <f>IF('2.ชื่อนักเรียน'!C13="","",'2.ชื่อนักเรียน'!C13)</f>
        <v/>
      </c>
      <c r="C13" s="104" t="str">
        <f>IF('2.ชื่อนักเรียน'!D13="","",'2.ชื่อนักเรียน'!D13)</f>
        <v/>
      </c>
      <c r="D13" s="157"/>
      <c r="E13" s="158"/>
      <c r="F13" s="159"/>
      <c r="G13" s="159"/>
      <c r="H13" s="159"/>
      <c r="I13" s="159"/>
      <c r="J13" s="247"/>
      <c r="K13" s="160"/>
      <c r="L13" s="159"/>
      <c r="M13" s="159"/>
      <c r="N13" s="159"/>
      <c r="O13" s="159"/>
      <c r="P13" s="159"/>
      <c r="Q13" s="159"/>
      <c r="R13" s="159"/>
      <c r="S13" s="159"/>
      <c r="T13" s="160"/>
      <c r="U13" s="239"/>
      <c r="V13" s="154"/>
      <c r="W13" s="156"/>
      <c r="X13" s="156"/>
      <c r="Y13" s="156"/>
      <c r="Z13" s="159"/>
      <c r="AA13" s="159"/>
      <c r="AB13" s="160"/>
      <c r="AC13" s="156"/>
      <c r="AD13" s="156"/>
      <c r="AE13" s="156"/>
      <c r="AF13" s="156"/>
      <c r="AG13" s="156"/>
      <c r="AH13" s="211" t="str">
        <f t="shared" si="0"/>
        <v/>
      </c>
      <c r="AI13" s="100" t="str">
        <f t="shared" si="1"/>
        <v/>
      </c>
      <c r="AJ13" s="106" t="str">
        <f>IF('2.ชื่อนักเรียน'!R13="มส","มส",IF('2.ชื่อนักเรียน'!R13="ย้าย","ย้าย",IF('2.ชื่อนักเรียน'!R13="ร","ร",IF(AI13="","",RANK(AI13,$AI$11:$AI$55,0)))))</f>
        <v/>
      </c>
    </row>
    <row r="14" spans="1:36" s="102" customFormat="1" ht="17.25" customHeight="1" x14ac:dyDescent="0.2">
      <c r="A14" s="139">
        <v>4</v>
      </c>
      <c r="B14" s="103" t="str">
        <f>IF('2.ชื่อนักเรียน'!C14="","",'2.ชื่อนักเรียน'!C14)</f>
        <v/>
      </c>
      <c r="C14" s="104" t="str">
        <f>IF('2.ชื่อนักเรียน'!D14="","",'2.ชื่อนักเรียน'!D14)</f>
        <v/>
      </c>
      <c r="D14" s="157"/>
      <c r="E14" s="158"/>
      <c r="F14" s="159"/>
      <c r="G14" s="159"/>
      <c r="H14" s="159"/>
      <c r="I14" s="159"/>
      <c r="J14" s="247"/>
      <c r="K14" s="160"/>
      <c r="L14" s="159"/>
      <c r="M14" s="159"/>
      <c r="N14" s="159"/>
      <c r="O14" s="159"/>
      <c r="P14" s="159"/>
      <c r="Q14" s="159"/>
      <c r="R14" s="159"/>
      <c r="S14" s="159"/>
      <c r="T14" s="160"/>
      <c r="U14" s="239"/>
      <c r="V14" s="154"/>
      <c r="W14" s="156"/>
      <c r="X14" s="156"/>
      <c r="Y14" s="156"/>
      <c r="Z14" s="159"/>
      <c r="AA14" s="159"/>
      <c r="AB14" s="160"/>
      <c r="AC14" s="156"/>
      <c r="AD14" s="156"/>
      <c r="AE14" s="156"/>
      <c r="AF14" s="156"/>
      <c r="AG14" s="156"/>
      <c r="AH14" s="211" t="str">
        <f t="shared" si="0"/>
        <v/>
      </c>
      <c r="AI14" s="100" t="str">
        <f t="shared" si="1"/>
        <v/>
      </c>
      <c r="AJ14" s="106" t="str">
        <f>IF('2.ชื่อนักเรียน'!R14="มส","มส",IF('2.ชื่อนักเรียน'!R14="ย้าย","ย้าย",IF('2.ชื่อนักเรียน'!R14="ร","ร",IF(AI14="","",RANK(AI14,$AI$11:$AI$55,0)))))</f>
        <v/>
      </c>
    </row>
    <row r="15" spans="1:36" s="102" customFormat="1" ht="17.25" customHeight="1" x14ac:dyDescent="0.2">
      <c r="A15" s="139">
        <v>5</v>
      </c>
      <c r="B15" s="103" t="str">
        <f>IF('2.ชื่อนักเรียน'!C15="","",'2.ชื่อนักเรียน'!C15)</f>
        <v/>
      </c>
      <c r="C15" s="104" t="str">
        <f>IF('2.ชื่อนักเรียน'!D15="","",'2.ชื่อนักเรียน'!D15)</f>
        <v/>
      </c>
      <c r="D15" s="157"/>
      <c r="E15" s="158"/>
      <c r="F15" s="159"/>
      <c r="G15" s="159"/>
      <c r="H15" s="159"/>
      <c r="I15" s="159"/>
      <c r="J15" s="247"/>
      <c r="K15" s="160"/>
      <c r="L15" s="159"/>
      <c r="M15" s="159"/>
      <c r="N15" s="159"/>
      <c r="O15" s="159"/>
      <c r="P15" s="159"/>
      <c r="Q15" s="159"/>
      <c r="R15" s="159"/>
      <c r="S15" s="159"/>
      <c r="T15" s="160"/>
      <c r="U15" s="239"/>
      <c r="V15" s="154"/>
      <c r="W15" s="156"/>
      <c r="X15" s="156"/>
      <c r="Y15" s="247"/>
      <c r="Z15" s="159"/>
      <c r="AA15" s="159"/>
      <c r="AB15" s="160"/>
      <c r="AC15" s="156"/>
      <c r="AD15" s="156"/>
      <c r="AE15" s="156"/>
      <c r="AF15" s="156"/>
      <c r="AG15" s="156"/>
      <c r="AH15" s="211" t="str">
        <f t="shared" si="0"/>
        <v/>
      </c>
      <c r="AI15" s="100" t="str">
        <f t="shared" si="1"/>
        <v/>
      </c>
      <c r="AJ15" s="106" t="str">
        <f>IF('2.ชื่อนักเรียน'!R15="มส","มส",IF('2.ชื่อนักเรียน'!R15="ย้าย","ย้าย",IF('2.ชื่อนักเรียน'!R15="ร","ร",IF(AI15="","",RANK(AI15,$AI$11:$AI$55,0)))))</f>
        <v/>
      </c>
    </row>
    <row r="16" spans="1:36" s="102" customFormat="1" ht="17.25" customHeight="1" x14ac:dyDescent="0.2">
      <c r="A16" s="139">
        <v>6</v>
      </c>
      <c r="B16" s="103" t="str">
        <f>IF('2.ชื่อนักเรียน'!C16="","",'2.ชื่อนักเรียน'!C16)</f>
        <v/>
      </c>
      <c r="C16" s="104" t="str">
        <f>IF('2.ชื่อนักเรียน'!D16="","",'2.ชื่อนักเรียน'!D16)</f>
        <v/>
      </c>
      <c r="D16" s="154"/>
      <c r="E16" s="155"/>
      <c r="F16" s="156"/>
      <c r="G16" s="156"/>
      <c r="H16" s="156"/>
      <c r="I16" s="156"/>
      <c r="J16" s="247"/>
      <c r="K16" s="156"/>
      <c r="L16" s="156"/>
      <c r="M16" s="156"/>
      <c r="N16" s="156"/>
      <c r="O16" s="156"/>
      <c r="P16" s="156"/>
      <c r="Q16" s="156"/>
      <c r="R16" s="156"/>
      <c r="S16" s="156"/>
      <c r="T16" s="156"/>
      <c r="U16" s="239"/>
      <c r="V16" s="154"/>
      <c r="W16" s="156"/>
      <c r="X16" s="156"/>
      <c r="Y16" s="247"/>
      <c r="Z16" s="159"/>
      <c r="AA16" s="156"/>
      <c r="AB16" s="156"/>
      <c r="AC16" s="156"/>
      <c r="AD16" s="156"/>
      <c r="AE16" s="156"/>
      <c r="AF16" s="156"/>
      <c r="AG16" s="156"/>
      <c r="AH16" s="211" t="str">
        <f t="shared" si="0"/>
        <v/>
      </c>
      <c r="AI16" s="100" t="str">
        <f t="shared" si="1"/>
        <v/>
      </c>
      <c r="AJ16" s="106" t="str">
        <f>IF('2.ชื่อนักเรียน'!R16="มส","มส",IF('2.ชื่อนักเรียน'!R16="ย้าย","ย้าย",IF('2.ชื่อนักเรียน'!R16="ร","ร",IF(AI16="","",RANK(AI16,$AI$11:$AI$55,0)))))</f>
        <v/>
      </c>
    </row>
    <row r="17" spans="1:36" s="102" customFormat="1" ht="17.25" customHeight="1" x14ac:dyDescent="0.2">
      <c r="A17" s="139">
        <v>7</v>
      </c>
      <c r="B17" s="103" t="str">
        <f>IF('2.ชื่อนักเรียน'!C17="","",'2.ชื่อนักเรียน'!C17)</f>
        <v/>
      </c>
      <c r="C17" s="104" t="str">
        <f>IF('2.ชื่อนักเรียน'!D17="","",'2.ชื่อนักเรียน'!D17)</f>
        <v/>
      </c>
      <c r="D17" s="157"/>
      <c r="E17" s="158"/>
      <c r="F17" s="159"/>
      <c r="G17" s="159"/>
      <c r="H17" s="159"/>
      <c r="I17" s="159"/>
      <c r="J17" s="247"/>
      <c r="K17" s="160"/>
      <c r="L17" s="159"/>
      <c r="M17" s="159"/>
      <c r="N17" s="159"/>
      <c r="O17" s="159"/>
      <c r="P17" s="159"/>
      <c r="Q17" s="159"/>
      <c r="R17" s="159"/>
      <c r="S17" s="159"/>
      <c r="T17" s="160"/>
      <c r="U17" s="239"/>
      <c r="V17" s="154"/>
      <c r="W17" s="156"/>
      <c r="X17" s="156"/>
      <c r="Y17" s="247"/>
      <c r="Z17" s="159"/>
      <c r="AA17" s="159"/>
      <c r="AB17" s="160"/>
      <c r="AC17" s="156"/>
      <c r="AD17" s="156"/>
      <c r="AE17" s="156"/>
      <c r="AF17" s="156"/>
      <c r="AG17" s="156"/>
      <c r="AH17" s="211" t="str">
        <f t="shared" si="0"/>
        <v/>
      </c>
      <c r="AI17" s="100" t="str">
        <f t="shared" si="1"/>
        <v/>
      </c>
      <c r="AJ17" s="106" t="str">
        <f>IF('2.ชื่อนักเรียน'!R17="มส","มส",IF('2.ชื่อนักเรียน'!R17="ย้าย","ย้าย",IF('2.ชื่อนักเรียน'!R17="ร","ร",IF(AI17="","",RANK(AI17,$AI$11:$AI$55,0)))))</f>
        <v/>
      </c>
    </row>
    <row r="18" spans="1:36" s="102" customFormat="1" ht="17.25" customHeight="1" x14ac:dyDescent="0.2">
      <c r="A18" s="139">
        <v>8</v>
      </c>
      <c r="B18" s="103" t="str">
        <f>IF('2.ชื่อนักเรียน'!C18="","",'2.ชื่อนักเรียน'!C18)</f>
        <v/>
      </c>
      <c r="C18" s="104" t="str">
        <f>IF('2.ชื่อนักเรียน'!D18="","",'2.ชื่อนักเรียน'!D18)</f>
        <v/>
      </c>
      <c r="D18" s="157"/>
      <c r="E18" s="158"/>
      <c r="F18" s="159"/>
      <c r="G18" s="159"/>
      <c r="H18" s="159"/>
      <c r="I18" s="159"/>
      <c r="J18" s="247"/>
      <c r="K18" s="160"/>
      <c r="L18" s="159"/>
      <c r="M18" s="159"/>
      <c r="N18" s="159"/>
      <c r="O18" s="159"/>
      <c r="P18" s="159"/>
      <c r="Q18" s="159"/>
      <c r="R18" s="159"/>
      <c r="S18" s="159"/>
      <c r="T18" s="160"/>
      <c r="U18" s="239"/>
      <c r="V18" s="154"/>
      <c r="W18" s="156"/>
      <c r="X18" s="156"/>
      <c r="Y18" s="247"/>
      <c r="Z18" s="159"/>
      <c r="AA18" s="159"/>
      <c r="AB18" s="160"/>
      <c r="AC18" s="156"/>
      <c r="AD18" s="156"/>
      <c r="AE18" s="156"/>
      <c r="AF18" s="156"/>
      <c r="AG18" s="156"/>
      <c r="AH18" s="211" t="str">
        <f t="shared" si="0"/>
        <v/>
      </c>
      <c r="AI18" s="100" t="str">
        <f t="shared" si="1"/>
        <v/>
      </c>
      <c r="AJ18" s="106" t="str">
        <f>IF('2.ชื่อนักเรียน'!R18="มส","มส",IF('2.ชื่อนักเรียน'!R18="ย้าย","ย้าย",IF('2.ชื่อนักเรียน'!R18="ร","ร",IF(AI18="","",RANK(AI18,$AI$11:$AI$55,0)))))</f>
        <v/>
      </c>
    </row>
    <row r="19" spans="1:36" s="102" customFormat="1" ht="17.25" customHeight="1" x14ac:dyDescent="0.2">
      <c r="A19" s="139">
        <v>9</v>
      </c>
      <c r="B19" s="103" t="str">
        <f>IF('2.ชื่อนักเรียน'!C19="","",'2.ชื่อนักเรียน'!C19)</f>
        <v/>
      </c>
      <c r="C19" s="104" t="str">
        <f>IF('2.ชื่อนักเรียน'!D19="","",'2.ชื่อนักเรียน'!D19)</f>
        <v/>
      </c>
      <c r="D19" s="157"/>
      <c r="E19" s="158"/>
      <c r="F19" s="159"/>
      <c r="G19" s="159"/>
      <c r="H19" s="159"/>
      <c r="I19" s="159"/>
      <c r="J19" s="247"/>
      <c r="K19" s="160"/>
      <c r="L19" s="159"/>
      <c r="M19" s="159"/>
      <c r="N19" s="159"/>
      <c r="O19" s="159"/>
      <c r="P19" s="159"/>
      <c r="Q19" s="159"/>
      <c r="R19" s="159"/>
      <c r="S19" s="159"/>
      <c r="T19" s="160"/>
      <c r="U19" s="239"/>
      <c r="V19" s="154"/>
      <c r="W19" s="156"/>
      <c r="X19" s="156"/>
      <c r="Y19" s="247"/>
      <c r="Z19" s="159"/>
      <c r="AA19" s="159"/>
      <c r="AB19" s="160"/>
      <c r="AC19" s="156"/>
      <c r="AD19" s="156"/>
      <c r="AE19" s="156"/>
      <c r="AF19" s="156"/>
      <c r="AG19" s="156"/>
      <c r="AH19" s="211" t="str">
        <f t="shared" si="0"/>
        <v/>
      </c>
      <c r="AI19" s="100" t="str">
        <f t="shared" si="1"/>
        <v/>
      </c>
      <c r="AJ19" s="106" t="str">
        <f>IF('2.ชื่อนักเรียน'!R19="มส","มส",IF('2.ชื่อนักเรียน'!R19="ย้าย","ย้าย",IF('2.ชื่อนักเรียน'!R19="ร","ร",IF(AI19="","",RANK(AI19,$AI$11:$AI$55,0)))))</f>
        <v/>
      </c>
    </row>
    <row r="20" spans="1:36" s="102" customFormat="1" ht="17.25" customHeight="1" x14ac:dyDescent="0.2">
      <c r="A20" s="139">
        <v>10</v>
      </c>
      <c r="B20" s="103" t="str">
        <f>IF('2.ชื่อนักเรียน'!C20="","",'2.ชื่อนักเรียน'!C20)</f>
        <v/>
      </c>
      <c r="C20" s="104" t="str">
        <f>IF('2.ชื่อนักเรียน'!D20="","",'2.ชื่อนักเรียน'!D20)</f>
        <v/>
      </c>
      <c r="D20" s="157"/>
      <c r="E20" s="158"/>
      <c r="F20" s="159"/>
      <c r="G20" s="159"/>
      <c r="H20" s="159"/>
      <c r="I20" s="159"/>
      <c r="J20" s="247"/>
      <c r="K20" s="160"/>
      <c r="L20" s="159"/>
      <c r="M20" s="159"/>
      <c r="N20" s="159"/>
      <c r="O20" s="159"/>
      <c r="P20" s="159"/>
      <c r="Q20" s="159"/>
      <c r="R20" s="159"/>
      <c r="S20" s="159"/>
      <c r="T20" s="160"/>
      <c r="U20" s="239"/>
      <c r="V20" s="154"/>
      <c r="W20" s="156"/>
      <c r="X20" s="156"/>
      <c r="Y20" s="247"/>
      <c r="Z20" s="159"/>
      <c r="AA20" s="159"/>
      <c r="AB20" s="160"/>
      <c r="AC20" s="156"/>
      <c r="AD20" s="156"/>
      <c r="AE20" s="156"/>
      <c r="AF20" s="156"/>
      <c r="AG20" s="156"/>
      <c r="AH20" s="211" t="str">
        <f t="shared" si="0"/>
        <v/>
      </c>
      <c r="AI20" s="100" t="str">
        <f t="shared" si="1"/>
        <v/>
      </c>
      <c r="AJ20" s="106" t="str">
        <f>IF('2.ชื่อนักเรียน'!R20="มส","มส",IF('2.ชื่อนักเรียน'!R20="ย้าย","ย้าย",IF('2.ชื่อนักเรียน'!R20="ร","ร",IF(AI20="","",RANK(AI20,$AI$11:$AI$55,0)))))</f>
        <v/>
      </c>
    </row>
    <row r="21" spans="1:36" s="102" customFormat="1" ht="17.25" customHeight="1" x14ac:dyDescent="0.2">
      <c r="A21" s="139">
        <v>11</v>
      </c>
      <c r="B21" s="103" t="str">
        <f>IF('2.ชื่อนักเรียน'!C21="","",'2.ชื่อนักเรียน'!C21)</f>
        <v/>
      </c>
      <c r="C21" s="104" t="str">
        <f>IF('2.ชื่อนักเรียน'!D21="","",'2.ชื่อนักเรียน'!D21)</f>
        <v/>
      </c>
      <c r="D21" s="154"/>
      <c r="E21" s="155"/>
      <c r="F21" s="156"/>
      <c r="G21" s="156"/>
      <c r="H21" s="156"/>
      <c r="I21" s="156"/>
      <c r="J21" s="247"/>
      <c r="K21" s="156"/>
      <c r="L21" s="156"/>
      <c r="M21" s="156"/>
      <c r="N21" s="156"/>
      <c r="O21" s="156"/>
      <c r="P21" s="156"/>
      <c r="Q21" s="156"/>
      <c r="R21" s="156"/>
      <c r="S21" s="156"/>
      <c r="T21" s="156"/>
      <c r="U21" s="239"/>
      <c r="V21" s="154"/>
      <c r="W21" s="156"/>
      <c r="X21" s="156"/>
      <c r="Y21" s="247"/>
      <c r="Z21" s="159"/>
      <c r="AA21" s="156"/>
      <c r="AB21" s="156"/>
      <c r="AC21" s="156"/>
      <c r="AD21" s="156"/>
      <c r="AE21" s="156"/>
      <c r="AF21" s="156"/>
      <c r="AG21" s="156"/>
      <c r="AH21" s="211" t="str">
        <f t="shared" si="0"/>
        <v/>
      </c>
      <c r="AI21" s="100" t="str">
        <f t="shared" si="1"/>
        <v/>
      </c>
      <c r="AJ21" s="106" t="str">
        <f>IF('2.ชื่อนักเรียน'!R21="มส","มส",IF('2.ชื่อนักเรียน'!R21="ย้าย","ย้าย",IF('2.ชื่อนักเรียน'!R21="ร","ร",IF(AI21="","",RANK(AI21,$AI$11:$AI$55,0)))))</f>
        <v/>
      </c>
    </row>
    <row r="22" spans="1:36" s="102" customFormat="1" ht="17.25" customHeight="1" x14ac:dyDescent="0.2">
      <c r="A22" s="139">
        <v>12</v>
      </c>
      <c r="B22" s="103" t="str">
        <f>IF('2.ชื่อนักเรียน'!C22="","",'2.ชื่อนักเรียน'!C22)</f>
        <v/>
      </c>
      <c r="C22" s="104" t="str">
        <f>IF('2.ชื่อนักเรียน'!D22="","",'2.ชื่อนักเรียน'!D22)</f>
        <v/>
      </c>
      <c r="D22" s="157"/>
      <c r="E22" s="158"/>
      <c r="F22" s="159"/>
      <c r="G22" s="159"/>
      <c r="H22" s="159"/>
      <c r="I22" s="159"/>
      <c r="J22" s="247"/>
      <c r="K22" s="160"/>
      <c r="L22" s="159"/>
      <c r="M22" s="159"/>
      <c r="N22" s="159"/>
      <c r="O22" s="159"/>
      <c r="P22" s="159"/>
      <c r="Q22" s="159"/>
      <c r="R22" s="159"/>
      <c r="S22" s="159"/>
      <c r="T22" s="160"/>
      <c r="U22" s="239"/>
      <c r="V22" s="154"/>
      <c r="W22" s="156"/>
      <c r="X22" s="156"/>
      <c r="Y22" s="247"/>
      <c r="Z22" s="159"/>
      <c r="AA22" s="159"/>
      <c r="AB22" s="160"/>
      <c r="AC22" s="156"/>
      <c r="AD22" s="156"/>
      <c r="AE22" s="156"/>
      <c r="AF22" s="156"/>
      <c r="AG22" s="156"/>
      <c r="AH22" s="211" t="str">
        <f t="shared" si="0"/>
        <v/>
      </c>
      <c r="AI22" s="100" t="str">
        <f t="shared" si="1"/>
        <v/>
      </c>
      <c r="AJ22" s="106" t="str">
        <f>IF('2.ชื่อนักเรียน'!R22="มส","มส",IF('2.ชื่อนักเรียน'!R22="ย้าย","ย้าย",IF('2.ชื่อนักเรียน'!R22="ร","ร",IF(AI22="","",RANK(AI22,$AI$11:$AI$55,0)))))</f>
        <v/>
      </c>
    </row>
    <row r="23" spans="1:36" s="102" customFormat="1" ht="17.25" customHeight="1" x14ac:dyDescent="0.2">
      <c r="A23" s="139">
        <v>13</v>
      </c>
      <c r="B23" s="103" t="str">
        <f>IF('2.ชื่อนักเรียน'!C23="","",'2.ชื่อนักเรียน'!C23)</f>
        <v/>
      </c>
      <c r="C23" s="104" t="str">
        <f>IF('2.ชื่อนักเรียน'!D23="","",'2.ชื่อนักเรียน'!D23)</f>
        <v/>
      </c>
      <c r="D23" s="157"/>
      <c r="E23" s="158"/>
      <c r="F23" s="159"/>
      <c r="G23" s="159"/>
      <c r="H23" s="159"/>
      <c r="I23" s="159"/>
      <c r="J23" s="247"/>
      <c r="K23" s="160"/>
      <c r="L23" s="159"/>
      <c r="M23" s="159"/>
      <c r="N23" s="159"/>
      <c r="O23" s="159"/>
      <c r="P23" s="159"/>
      <c r="Q23" s="159"/>
      <c r="R23" s="159"/>
      <c r="S23" s="159"/>
      <c r="T23" s="160"/>
      <c r="U23" s="239"/>
      <c r="V23" s="154"/>
      <c r="W23" s="156"/>
      <c r="X23" s="156"/>
      <c r="Y23" s="247"/>
      <c r="Z23" s="159"/>
      <c r="AA23" s="159"/>
      <c r="AB23" s="160"/>
      <c r="AC23" s="156"/>
      <c r="AD23" s="156"/>
      <c r="AE23" s="156"/>
      <c r="AF23" s="156"/>
      <c r="AG23" s="156"/>
      <c r="AH23" s="211" t="str">
        <f t="shared" si="0"/>
        <v/>
      </c>
      <c r="AI23" s="100" t="str">
        <f t="shared" si="1"/>
        <v/>
      </c>
      <c r="AJ23" s="106" t="str">
        <f>IF('2.ชื่อนักเรียน'!R23="มส","มส",IF('2.ชื่อนักเรียน'!R23="ย้าย","ย้าย",IF('2.ชื่อนักเรียน'!R23="ร","ร",IF(AI23="","",RANK(AI23,$AI$11:$AI$55,0)))))</f>
        <v/>
      </c>
    </row>
    <row r="24" spans="1:36" s="102" customFormat="1" ht="17.25" customHeight="1" x14ac:dyDescent="0.2">
      <c r="A24" s="139">
        <v>14</v>
      </c>
      <c r="B24" s="103" t="str">
        <f>IF('2.ชื่อนักเรียน'!C24="","",'2.ชื่อนักเรียน'!C24)</f>
        <v/>
      </c>
      <c r="C24" s="104" t="str">
        <f>IF('2.ชื่อนักเรียน'!D24="","",'2.ชื่อนักเรียน'!D24)</f>
        <v/>
      </c>
      <c r="D24" s="157"/>
      <c r="E24" s="158"/>
      <c r="F24" s="159"/>
      <c r="G24" s="159"/>
      <c r="H24" s="159"/>
      <c r="I24" s="159"/>
      <c r="J24" s="247"/>
      <c r="K24" s="160"/>
      <c r="L24" s="159"/>
      <c r="M24" s="159"/>
      <c r="N24" s="159"/>
      <c r="O24" s="159"/>
      <c r="P24" s="159"/>
      <c r="Q24" s="159"/>
      <c r="R24" s="159"/>
      <c r="S24" s="159"/>
      <c r="T24" s="160"/>
      <c r="U24" s="239"/>
      <c r="V24" s="154"/>
      <c r="W24" s="156"/>
      <c r="X24" s="156"/>
      <c r="Y24" s="247"/>
      <c r="Z24" s="159"/>
      <c r="AA24" s="159"/>
      <c r="AB24" s="160"/>
      <c r="AC24" s="156"/>
      <c r="AD24" s="156"/>
      <c r="AE24" s="156"/>
      <c r="AF24" s="156"/>
      <c r="AG24" s="156"/>
      <c r="AH24" s="211" t="str">
        <f t="shared" si="0"/>
        <v/>
      </c>
      <c r="AI24" s="100" t="str">
        <f t="shared" si="1"/>
        <v/>
      </c>
      <c r="AJ24" s="106" t="str">
        <f>IF('2.ชื่อนักเรียน'!R24="มส","มส",IF('2.ชื่อนักเรียน'!R24="ย้าย","ย้าย",IF('2.ชื่อนักเรียน'!R24="ร","ร",IF(AI24="","",RANK(AI24,$AI$11:$AI$55,0)))))</f>
        <v/>
      </c>
    </row>
    <row r="25" spans="1:36" s="102" customFormat="1" ht="17.25" customHeight="1" x14ac:dyDescent="0.2">
      <c r="A25" s="139">
        <v>15</v>
      </c>
      <c r="B25" s="103" t="str">
        <f>IF('2.ชื่อนักเรียน'!C25="","",'2.ชื่อนักเรียน'!C25)</f>
        <v/>
      </c>
      <c r="C25" s="104" t="str">
        <f>IF('2.ชื่อนักเรียน'!D25="","",'2.ชื่อนักเรียน'!D25)</f>
        <v/>
      </c>
      <c r="D25" s="157"/>
      <c r="E25" s="158"/>
      <c r="F25" s="159"/>
      <c r="G25" s="159"/>
      <c r="H25" s="159"/>
      <c r="I25" s="159"/>
      <c r="J25" s="247"/>
      <c r="K25" s="160"/>
      <c r="L25" s="159"/>
      <c r="M25" s="159"/>
      <c r="N25" s="159"/>
      <c r="O25" s="159"/>
      <c r="P25" s="159"/>
      <c r="Q25" s="159"/>
      <c r="R25" s="159"/>
      <c r="S25" s="159"/>
      <c r="T25" s="160"/>
      <c r="U25" s="239"/>
      <c r="V25" s="154"/>
      <c r="W25" s="156"/>
      <c r="X25" s="156"/>
      <c r="Y25" s="247"/>
      <c r="Z25" s="159"/>
      <c r="AA25" s="159"/>
      <c r="AB25" s="160"/>
      <c r="AC25" s="156"/>
      <c r="AD25" s="156"/>
      <c r="AE25" s="156"/>
      <c r="AF25" s="156"/>
      <c r="AG25" s="156"/>
      <c r="AH25" s="211" t="str">
        <f t="shared" si="0"/>
        <v/>
      </c>
      <c r="AI25" s="100" t="str">
        <f t="shared" si="1"/>
        <v/>
      </c>
      <c r="AJ25" s="106" t="str">
        <f>IF('2.ชื่อนักเรียน'!R25="มส","มส",IF('2.ชื่อนักเรียน'!R25="ย้าย","ย้าย",IF('2.ชื่อนักเรียน'!R25="ร","ร",IF(AI25="","",RANK(AI25,$AI$11:$AI$55,0)))))</f>
        <v/>
      </c>
    </row>
    <row r="26" spans="1:36" s="102" customFormat="1" ht="17.25" customHeight="1" x14ac:dyDescent="0.2">
      <c r="A26" s="139">
        <v>16</v>
      </c>
      <c r="B26" s="103" t="str">
        <f>IF('2.ชื่อนักเรียน'!C26="","",'2.ชื่อนักเรียน'!C26)</f>
        <v/>
      </c>
      <c r="C26" s="104" t="str">
        <f>IF('2.ชื่อนักเรียน'!D26="","",'2.ชื่อนักเรียน'!D26)</f>
        <v/>
      </c>
      <c r="D26" s="154"/>
      <c r="E26" s="155"/>
      <c r="F26" s="156"/>
      <c r="G26" s="156"/>
      <c r="H26" s="156"/>
      <c r="I26" s="156"/>
      <c r="J26" s="247"/>
      <c r="K26" s="156"/>
      <c r="L26" s="156"/>
      <c r="M26" s="156"/>
      <c r="N26" s="156"/>
      <c r="O26" s="156"/>
      <c r="P26" s="156"/>
      <c r="Q26" s="156"/>
      <c r="R26" s="156"/>
      <c r="S26" s="156"/>
      <c r="T26" s="156"/>
      <c r="U26" s="239"/>
      <c r="V26" s="154"/>
      <c r="W26" s="156"/>
      <c r="X26" s="156"/>
      <c r="Y26" s="247"/>
      <c r="Z26" s="159"/>
      <c r="AA26" s="156"/>
      <c r="AB26" s="156"/>
      <c r="AC26" s="156"/>
      <c r="AD26" s="156"/>
      <c r="AE26" s="156"/>
      <c r="AF26" s="156"/>
      <c r="AG26" s="156"/>
      <c r="AH26" s="211" t="str">
        <f t="shared" si="0"/>
        <v/>
      </c>
      <c r="AI26" s="100" t="str">
        <f t="shared" si="1"/>
        <v/>
      </c>
      <c r="AJ26" s="106" t="str">
        <f>IF('2.ชื่อนักเรียน'!R26="มส","มส",IF('2.ชื่อนักเรียน'!R26="ย้าย","ย้าย",IF('2.ชื่อนักเรียน'!R26="ร","ร",IF(AI26="","",RANK(AI26,$AI$11:$AI$55,0)))))</f>
        <v/>
      </c>
    </row>
    <row r="27" spans="1:36" s="102" customFormat="1" ht="17.25" customHeight="1" x14ac:dyDescent="0.2">
      <c r="A27" s="139">
        <v>17</v>
      </c>
      <c r="B27" s="103" t="str">
        <f>IF('2.ชื่อนักเรียน'!C27="","",'2.ชื่อนักเรียน'!C27)</f>
        <v/>
      </c>
      <c r="C27" s="104" t="str">
        <f>IF('2.ชื่อนักเรียน'!D27="","",'2.ชื่อนักเรียน'!D27)</f>
        <v/>
      </c>
      <c r="D27" s="157"/>
      <c r="E27" s="158"/>
      <c r="F27" s="159"/>
      <c r="G27" s="159"/>
      <c r="H27" s="159"/>
      <c r="I27" s="159"/>
      <c r="J27" s="247"/>
      <c r="K27" s="160"/>
      <c r="L27" s="159"/>
      <c r="M27" s="159"/>
      <c r="N27" s="159"/>
      <c r="O27" s="159"/>
      <c r="P27" s="159"/>
      <c r="Q27" s="159"/>
      <c r="R27" s="159"/>
      <c r="S27" s="159"/>
      <c r="T27" s="160"/>
      <c r="U27" s="239"/>
      <c r="V27" s="154"/>
      <c r="W27" s="156"/>
      <c r="X27" s="156"/>
      <c r="Y27" s="247"/>
      <c r="Z27" s="159"/>
      <c r="AA27" s="159"/>
      <c r="AB27" s="160"/>
      <c r="AC27" s="156"/>
      <c r="AD27" s="156"/>
      <c r="AE27" s="156"/>
      <c r="AF27" s="156"/>
      <c r="AG27" s="156"/>
      <c r="AH27" s="211" t="str">
        <f t="shared" si="0"/>
        <v/>
      </c>
      <c r="AI27" s="100" t="str">
        <f t="shared" si="1"/>
        <v/>
      </c>
      <c r="AJ27" s="106" t="str">
        <f>IF('2.ชื่อนักเรียน'!R27="มส","มส",IF('2.ชื่อนักเรียน'!R27="ย้าย","ย้าย",IF('2.ชื่อนักเรียน'!R27="ร","ร",IF(AI27="","",RANK(AI27,$AI$11:$AI$55,0)))))</f>
        <v/>
      </c>
    </row>
    <row r="28" spans="1:36" s="102" customFormat="1" ht="17.25" customHeight="1" x14ac:dyDescent="0.2">
      <c r="A28" s="139">
        <v>18</v>
      </c>
      <c r="B28" s="103" t="str">
        <f>IF('2.ชื่อนักเรียน'!C28="","",'2.ชื่อนักเรียน'!C28)</f>
        <v/>
      </c>
      <c r="C28" s="104" t="str">
        <f>IF('2.ชื่อนักเรียน'!D28="","",'2.ชื่อนักเรียน'!D28)</f>
        <v/>
      </c>
      <c r="D28" s="157"/>
      <c r="E28" s="158"/>
      <c r="F28" s="159"/>
      <c r="G28" s="159"/>
      <c r="H28" s="159"/>
      <c r="I28" s="159"/>
      <c r="J28" s="247"/>
      <c r="K28" s="160"/>
      <c r="L28" s="159"/>
      <c r="M28" s="159"/>
      <c r="N28" s="159"/>
      <c r="O28" s="159"/>
      <c r="P28" s="159"/>
      <c r="Q28" s="159"/>
      <c r="R28" s="159"/>
      <c r="S28" s="159"/>
      <c r="T28" s="160"/>
      <c r="U28" s="239"/>
      <c r="V28" s="154"/>
      <c r="W28" s="156"/>
      <c r="X28" s="156"/>
      <c r="Y28" s="247"/>
      <c r="Z28" s="159"/>
      <c r="AA28" s="159"/>
      <c r="AB28" s="160"/>
      <c r="AC28" s="156"/>
      <c r="AD28" s="156"/>
      <c r="AE28" s="156"/>
      <c r="AF28" s="156"/>
      <c r="AG28" s="156"/>
      <c r="AH28" s="211" t="str">
        <f t="shared" si="0"/>
        <v/>
      </c>
      <c r="AI28" s="100" t="str">
        <f t="shared" si="1"/>
        <v/>
      </c>
      <c r="AJ28" s="106" t="str">
        <f>IF('2.ชื่อนักเรียน'!R28="มส","มส",IF('2.ชื่อนักเรียน'!R28="ย้าย","ย้าย",IF('2.ชื่อนักเรียน'!R28="ร","ร",IF(AI28="","",RANK(AI28,$AI$11:$AI$55,0)))))</f>
        <v/>
      </c>
    </row>
    <row r="29" spans="1:36" s="102" customFormat="1" ht="17.25" customHeight="1" x14ac:dyDescent="0.2">
      <c r="A29" s="139">
        <v>19</v>
      </c>
      <c r="B29" s="103" t="str">
        <f>IF('2.ชื่อนักเรียน'!C29="","",'2.ชื่อนักเรียน'!C29)</f>
        <v/>
      </c>
      <c r="C29" s="104" t="str">
        <f>IF('2.ชื่อนักเรียน'!D29="","",'2.ชื่อนักเรียน'!D29)</f>
        <v/>
      </c>
      <c r="D29" s="157"/>
      <c r="E29" s="158"/>
      <c r="F29" s="159"/>
      <c r="G29" s="159"/>
      <c r="H29" s="159"/>
      <c r="I29" s="159"/>
      <c r="J29" s="247"/>
      <c r="K29" s="160"/>
      <c r="L29" s="159"/>
      <c r="M29" s="159"/>
      <c r="N29" s="159"/>
      <c r="O29" s="159"/>
      <c r="P29" s="159"/>
      <c r="Q29" s="159"/>
      <c r="R29" s="159"/>
      <c r="S29" s="159"/>
      <c r="T29" s="160"/>
      <c r="U29" s="239"/>
      <c r="V29" s="154"/>
      <c r="W29" s="156"/>
      <c r="X29" s="156"/>
      <c r="Y29" s="247"/>
      <c r="Z29" s="159"/>
      <c r="AA29" s="159"/>
      <c r="AB29" s="160"/>
      <c r="AC29" s="156"/>
      <c r="AD29" s="156"/>
      <c r="AE29" s="156"/>
      <c r="AF29" s="156"/>
      <c r="AG29" s="156"/>
      <c r="AH29" s="211" t="str">
        <f t="shared" si="0"/>
        <v/>
      </c>
      <c r="AI29" s="100" t="str">
        <f t="shared" si="1"/>
        <v/>
      </c>
      <c r="AJ29" s="106" t="str">
        <f>IF('2.ชื่อนักเรียน'!R29="มส","มส",IF('2.ชื่อนักเรียน'!R29="ย้าย","ย้าย",IF('2.ชื่อนักเรียน'!R29="ร","ร",IF(AI29="","",RANK(AI29,$AI$11:$AI$55,0)))))</f>
        <v/>
      </c>
    </row>
    <row r="30" spans="1:36" s="102" customFormat="1" ht="17.25" customHeight="1" x14ac:dyDescent="0.2">
      <c r="A30" s="139">
        <v>20</v>
      </c>
      <c r="B30" s="103" t="str">
        <f>IF('2.ชื่อนักเรียน'!C30="","",'2.ชื่อนักเรียน'!C30)</f>
        <v/>
      </c>
      <c r="C30" s="104" t="str">
        <f>IF('2.ชื่อนักเรียน'!D30="","",'2.ชื่อนักเรียน'!D30)</f>
        <v/>
      </c>
      <c r="D30" s="157"/>
      <c r="E30" s="158"/>
      <c r="F30" s="159"/>
      <c r="G30" s="159"/>
      <c r="H30" s="159"/>
      <c r="I30" s="159"/>
      <c r="J30" s="247"/>
      <c r="K30" s="160"/>
      <c r="L30" s="159"/>
      <c r="M30" s="159"/>
      <c r="N30" s="159"/>
      <c r="O30" s="159"/>
      <c r="P30" s="159"/>
      <c r="Q30" s="159"/>
      <c r="R30" s="159"/>
      <c r="S30" s="159"/>
      <c r="T30" s="160"/>
      <c r="U30" s="239"/>
      <c r="V30" s="154"/>
      <c r="W30" s="156"/>
      <c r="X30" s="156"/>
      <c r="Y30" s="247"/>
      <c r="Z30" s="159"/>
      <c r="AA30" s="159"/>
      <c r="AB30" s="160"/>
      <c r="AC30" s="156"/>
      <c r="AD30" s="156"/>
      <c r="AE30" s="156"/>
      <c r="AF30" s="156"/>
      <c r="AG30" s="156"/>
      <c r="AH30" s="211" t="str">
        <f t="shared" si="0"/>
        <v/>
      </c>
      <c r="AI30" s="100" t="str">
        <f t="shared" si="1"/>
        <v/>
      </c>
      <c r="AJ30" s="106" t="str">
        <f>IF('2.ชื่อนักเรียน'!R30="มส","มส",IF('2.ชื่อนักเรียน'!R30="ย้าย","ย้าย",IF('2.ชื่อนักเรียน'!R30="ร","ร",IF(AI30="","",RANK(AI30,$AI$11:$AI$55,0)))))</f>
        <v/>
      </c>
    </row>
    <row r="31" spans="1:36" s="102" customFormat="1" ht="17.25" customHeight="1" x14ac:dyDescent="0.2">
      <c r="A31" s="139">
        <v>21</v>
      </c>
      <c r="B31" s="103" t="str">
        <f>IF('2.ชื่อนักเรียน'!C31="","",'2.ชื่อนักเรียน'!C31)</f>
        <v/>
      </c>
      <c r="C31" s="104" t="str">
        <f>IF('2.ชื่อนักเรียน'!D31="","",'2.ชื่อนักเรียน'!D31)</f>
        <v/>
      </c>
      <c r="D31" s="154"/>
      <c r="E31" s="155"/>
      <c r="F31" s="156"/>
      <c r="G31" s="156"/>
      <c r="H31" s="156"/>
      <c r="I31" s="156"/>
      <c r="J31" s="247"/>
      <c r="K31" s="156"/>
      <c r="L31" s="156"/>
      <c r="M31" s="156"/>
      <c r="N31" s="156"/>
      <c r="O31" s="156"/>
      <c r="P31" s="156"/>
      <c r="Q31" s="156"/>
      <c r="R31" s="156"/>
      <c r="S31" s="156"/>
      <c r="T31" s="156"/>
      <c r="U31" s="239"/>
      <c r="V31" s="154"/>
      <c r="W31" s="156"/>
      <c r="X31" s="156"/>
      <c r="Y31" s="247"/>
      <c r="Z31" s="159"/>
      <c r="AA31" s="156"/>
      <c r="AB31" s="156"/>
      <c r="AC31" s="156"/>
      <c r="AD31" s="156"/>
      <c r="AE31" s="156"/>
      <c r="AF31" s="156"/>
      <c r="AG31" s="156"/>
      <c r="AH31" s="211" t="str">
        <f t="shared" si="0"/>
        <v/>
      </c>
      <c r="AI31" s="100" t="str">
        <f t="shared" si="1"/>
        <v/>
      </c>
      <c r="AJ31" s="106" t="str">
        <f>IF('2.ชื่อนักเรียน'!R31="มส","มส",IF('2.ชื่อนักเรียน'!R31="ย้าย","ย้าย",IF('2.ชื่อนักเรียน'!R31="ร","ร",IF(AI31="","",RANK(AI31,$AI$11:$AI$55,0)))))</f>
        <v/>
      </c>
    </row>
    <row r="32" spans="1:36" s="102" customFormat="1" ht="17.25" customHeight="1" x14ac:dyDescent="0.2">
      <c r="A32" s="139">
        <v>22</v>
      </c>
      <c r="B32" s="103" t="str">
        <f>IF('2.ชื่อนักเรียน'!C32="","",'2.ชื่อนักเรียน'!C32)</f>
        <v/>
      </c>
      <c r="C32" s="104" t="str">
        <f>IF('2.ชื่อนักเรียน'!D32="","",'2.ชื่อนักเรียน'!D32)</f>
        <v/>
      </c>
      <c r="D32" s="157"/>
      <c r="E32" s="158"/>
      <c r="F32" s="159"/>
      <c r="G32" s="159"/>
      <c r="H32" s="159"/>
      <c r="I32" s="159"/>
      <c r="J32" s="247"/>
      <c r="K32" s="160"/>
      <c r="L32" s="159"/>
      <c r="M32" s="159"/>
      <c r="N32" s="159"/>
      <c r="O32" s="159"/>
      <c r="P32" s="159"/>
      <c r="Q32" s="159"/>
      <c r="R32" s="159"/>
      <c r="S32" s="159"/>
      <c r="T32" s="160"/>
      <c r="U32" s="239"/>
      <c r="V32" s="154"/>
      <c r="W32" s="156"/>
      <c r="X32" s="156"/>
      <c r="Y32" s="247"/>
      <c r="Z32" s="159"/>
      <c r="AA32" s="159"/>
      <c r="AB32" s="160"/>
      <c r="AC32" s="156"/>
      <c r="AD32" s="156"/>
      <c r="AE32" s="156"/>
      <c r="AF32" s="156"/>
      <c r="AG32" s="156"/>
      <c r="AH32" s="211" t="str">
        <f t="shared" si="0"/>
        <v/>
      </c>
      <c r="AI32" s="100" t="str">
        <f t="shared" si="1"/>
        <v/>
      </c>
      <c r="AJ32" s="106" t="str">
        <f>IF('2.ชื่อนักเรียน'!R32="มส","มส",IF('2.ชื่อนักเรียน'!R32="ย้าย","ย้าย",IF('2.ชื่อนักเรียน'!R32="ร","ร",IF(AI32="","",RANK(AI32,$AI$11:$AI$55,0)))))</f>
        <v/>
      </c>
    </row>
    <row r="33" spans="1:36" s="102" customFormat="1" ht="17.25" customHeight="1" x14ac:dyDescent="0.2">
      <c r="A33" s="139">
        <v>23</v>
      </c>
      <c r="B33" s="103" t="str">
        <f>IF('2.ชื่อนักเรียน'!C33="","",'2.ชื่อนักเรียน'!C33)</f>
        <v/>
      </c>
      <c r="C33" s="104" t="str">
        <f>IF('2.ชื่อนักเรียน'!D33="","",'2.ชื่อนักเรียน'!D33)</f>
        <v/>
      </c>
      <c r="D33" s="157"/>
      <c r="E33" s="158"/>
      <c r="F33" s="159"/>
      <c r="G33" s="159"/>
      <c r="H33" s="159"/>
      <c r="I33" s="159"/>
      <c r="J33" s="247"/>
      <c r="K33" s="160"/>
      <c r="L33" s="159"/>
      <c r="M33" s="159"/>
      <c r="N33" s="159"/>
      <c r="O33" s="159"/>
      <c r="P33" s="159"/>
      <c r="Q33" s="159"/>
      <c r="R33" s="159"/>
      <c r="S33" s="159"/>
      <c r="T33" s="160"/>
      <c r="U33" s="239"/>
      <c r="V33" s="154"/>
      <c r="W33" s="156"/>
      <c r="X33" s="156"/>
      <c r="Y33" s="247"/>
      <c r="Z33" s="159"/>
      <c r="AA33" s="159"/>
      <c r="AB33" s="160"/>
      <c r="AC33" s="156"/>
      <c r="AD33" s="156"/>
      <c r="AE33" s="156"/>
      <c r="AF33" s="156"/>
      <c r="AG33" s="156"/>
      <c r="AH33" s="211" t="str">
        <f t="shared" si="0"/>
        <v/>
      </c>
      <c r="AI33" s="100" t="str">
        <f t="shared" si="1"/>
        <v/>
      </c>
      <c r="AJ33" s="106" t="str">
        <f>IF('2.ชื่อนักเรียน'!R33="มส","มส",IF('2.ชื่อนักเรียน'!R33="ย้าย","ย้าย",IF('2.ชื่อนักเรียน'!R33="ร","ร",IF(AI33="","",RANK(AI33,$AI$11:$AI$55,0)))))</f>
        <v/>
      </c>
    </row>
    <row r="34" spans="1:36" s="102" customFormat="1" ht="17.25" customHeight="1" x14ac:dyDescent="0.2">
      <c r="A34" s="139">
        <v>24</v>
      </c>
      <c r="B34" s="103" t="str">
        <f>IF('2.ชื่อนักเรียน'!C34="","",'2.ชื่อนักเรียน'!C34)</f>
        <v/>
      </c>
      <c r="C34" s="104" t="str">
        <f>IF('2.ชื่อนักเรียน'!D34="","",'2.ชื่อนักเรียน'!D34)</f>
        <v/>
      </c>
      <c r="D34" s="157"/>
      <c r="E34" s="158"/>
      <c r="F34" s="159"/>
      <c r="G34" s="159"/>
      <c r="H34" s="159"/>
      <c r="I34" s="159"/>
      <c r="J34" s="247"/>
      <c r="K34" s="160"/>
      <c r="L34" s="159"/>
      <c r="M34" s="159"/>
      <c r="N34" s="159"/>
      <c r="O34" s="159"/>
      <c r="P34" s="159"/>
      <c r="Q34" s="159"/>
      <c r="R34" s="159"/>
      <c r="S34" s="159"/>
      <c r="T34" s="160"/>
      <c r="U34" s="239"/>
      <c r="V34" s="154"/>
      <c r="W34" s="156"/>
      <c r="X34" s="156"/>
      <c r="Y34" s="247"/>
      <c r="Z34" s="159"/>
      <c r="AA34" s="159"/>
      <c r="AB34" s="160"/>
      <c r="AC34" s="156"/>
      <c r="AD34" s="156"/>
      <c r="AE34" s="156"/>
      <c r="AF34" s="156"/>
      <c r="AG34" s="156"/>
      <c r="AH34" s="211" t="str">
        <f t="shared" si="0"/>
        <v/>
      </c>
      <c r="AI34" s="100" t="str">
        <f t="shared" si="1"/>
        <v/>
      </c>
      <c r="AJ34" s="106" t="str">
        <f>IF('2.ชื่อนักเรียน'!R34="มส","มส",IF('2.ชื่อนักเรียน'!R34="ย้าย","ย้าย",IF('2.ชื่อนักเรียน'!R34="ร","ร",IF(AI34="","",RANK(AI34,$AI$11:$AI$55,0)))))</f>
        <v/>
      </c>
    </row>
    <row r="35" spans="1:36" s="102" customFormat="1" ht="17.25" customHeight="1" x14ac:dyDescent="0.2">
      <c r="A35" s="139">
        <v>25</v>
      </c>
      <c r="B35" s="103" t="str">
        <f>IF('2.ชื่อนักเรียน'!C35="","",'2.ชื่อนักเรียน'!C35)</f>
        <v/>
      </c>
      <c r="C35" s="104" t="str">
        <f>IF('2.ชื่อนักเรียน'!D35="","",'2.ชื่อนักเรียน'!D35)</f>
        <v/>
      </c>
      <c r="D35" s="157"/>
      <c r="E35" s="158"/>
      <c r="F35" s="159"/>
      <c r="G35" s="159"/>
      <c r="H35" s="159"/>
      <c r="I35" s="159"/>
      <c r="J35" s="247"/>
      <c r="K35" s="160"/>
      <c r="L35" s="159"/>
      <c r="M35" s="159"/>
      <c r="N35" s="159"/>
      <c r="O35" s="159"/>
      <c r="P35" s="159"/>
      <c r="Q35" s="159"/>
      <c r="R35" s="159"/>
      <c r="S35" s="159"/>
      <c r="T35" s="160"/>
      <c r="U35" s="239"/>
      <c r="V35" s="154"/>
      <c r="W35" s="156"/>
      <c r="X35" s="156"/>
      <c r="Y35" s="247"/>
      <c r="Z35" s="159"/>
      <c r="AA35" s="159"/>
      <c r="AB35" s="160"/>
      <c r="AC35" s="156"/>
      <c r="AD35" s="156"/>
      <c r="AE35" s="156"/>
      <c r="AF35" s="156"/>
      <c r="AG35" s="156"/>
      <c r="AH35" s="211" t="str">
        <f t="shared" si="0"/>
        <v/>
      </c>
      <c r="AI35" s="100" t="str">
        <f t="shared" si="1"/>
        <v/>
      </c>
      <c r="AJ35" s="106" t="str">
        <f>IF('2.ชื่อนักเรียน'!R35="มส","มส",IF('2.ชื่อนักเรียน'!R35="ย้าย","ย้าย",IF('2.ชื่อนักเรียน'!R35="ร","ร",IF(AI35="","",RANK(AI35,$AI$11:$AI$55,0)))))</f>
        <v/>
      </c>
    </row>
    <row r="36" spans="1:36" s="102" customFormat="1" ht="17.25" customHeight="1" x14ac:dyDescent="0.2">
      <c r="A36" s="139">
        <v>26</v>
      </c>
      <c r="B36" s="103" t="str">
        <f>IF('2.ชื่อนักเรียน'!C36="","",'2.ชื่อนักเรียน'!C36)</f>
        <v/>
      </c>
      <c r="C36" s="104" t="str">
        <f>IF('2.ชื่อนักเรียน'!D36="","",'2.ชื่อนักเรียน'!D36)</f>
        <v/>
      </c>
      <c r="D36" s="154"/>
      <c r="E36" s="155"/>
      <c r="F36" s="156"/>
      <c r="G36" s="156"/>
      <c r="H36" s="156"/>
      <c r="I36" s="156"/>
      <c r="J36" s="247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239"/>
      <c r="V36" s="154"/>
      <c r="W36" s="156"/>
      <c r="X36" s="156"/>
      <c r="Y36" s="247"/>
      <c r="Z36" s="159"/>
      <c r="AA36" s="156"/>
      <c r="AB36" s="156"/>
      <c r="AC36" s="156"/>
      <c r="AD36" s="156"/>
      <c r="AE36" s="156"/>
      <c r="AF36" s="156"/>
      <c r="AG36" s="156"/>
      <c r="AH36" s="211" t="str">
        <f t="shared" si="0"/>
        <v/>
      </c>
      <c r="AI36" s="100" t="str">
        <f t="shared" si="1"/>
        <v/>
      </c>
      <c r="AJ36" s="106" t="str">
        <f>IF('2.ชื่อนักเรียน'!R36="มส","มส",IF('2.ชื่อนักเรียน'!R36="ย้าย","ย้าย",IF('2.ชื่อนักเรียน'!R36="ร","ร",IF(AI36="","",RANK(AI36,$AI$11:$AI$55,0)))))</f>
        <v/>
      </c>
    </row>
    <row r="37" spans="1:36" s="102" customFormat="1" ht="17.25" customHeight="1" x14ac:dyDescent="0.2">
      <c r="A37" s="139">
        <v>27</v>
      </c>
      <c r="B37" s="103" t="str">
        <f>IF('2.ชื่อนักเรียน'!C37="","",'2.ชื่อนักเรียน'!C37)</f>
        <v/>
      </c>
      <c r="C37" s="104" t="str">
        <f>IF('2.ชื่อนักเรียน'!D37="","",'2.ชื่อนักเรียน'!D37)</f>
        <v/>
      </c>
      <c r="D37" s="157"/>
      <c r="E37" s="158"/>
      <c r="F37" s="159"/>
      <c r="G37" s="159"/>
      <c r="H37" s="159"/>
      <c r="I37" s="159"/>
      <c r="J37" s="247"/>
      <c r="K37" s="160"/>
      <c r="L37" s="159"/>
      <c r="M37" s="159"/>
      <c r="N37" s="159"/>
      <c r="O37" s="159"/>
      <c r="P37" s="159"/>
      <c r="Q37" s="159"/>
      <c r="R37" s="159"/>
      <c r="S37" s="159"/>
      <c r="T37" s="160"/>
      <c r="U37" s="239"/>
      <c r="V37" s="154"/>
      <c r="W37" s="156"/>
      <c r="X37" s="156"/>
      <c r="Y37" s="247"/>
      <c r="Z37" s="159"/>
      <c r="AA37" s="159"/>
      <c r="AB37" s="160"/>
      <c r="AC37" s="156"/>
      <c r="AD37" s="156"/>
      <c r="AE37" s="156"/>
      <c r="AF37" s="156"/>
      <c r="AG37" s="156"/>
      <c r="AH37" s="211" t="str">
        <f t="shared" si="0"/>
        <v/>
      </c>
      <c r="AI37" s="100" t="str">
        <f t="shared" si="1"/>
        <v/>
      </c>
      <c r="AJ37" s="106" t="str">
        <f>IF('2.ชื่อนักเรียน'!R37="มส","มส",IF('2.ชื่อนักเรียน'!R37="ย้าย","ย้าย",IF('2.ชื่อนักเรียน'!R37="ร","ร",IF(AI37="","",RANK(AI37,$AI$11:$AI$55,0)))))</f>
        <v/>
      </c>
    </row>
    <row r="38" spans="1:36" s="102" customFormat="1" ht="17.25" customHeight="1" x14ac:dyDescent="0.2">
      <c r="A38" s="139">
        <v>28</v>
      </c>
      <c r="B38" s="103" t="str">
        <f>IF('2.ชื่อนักเรียน'!C38="","",'2.ชื่อนักเรียน'!C38)</f>
        <v/>
      </c>
      <c r="C38" s="104" t="str">
        <f>IF('2.ชื่อนักเรียน'!D38="","",'2.ชื่อนักเรียน'!D38)</f>
        <v/>
      </c>
      <c r="D38" s="157"/>
      <c r="E38" s="158"/>
      <c r="F38" s="159"/>
      <c r="G38" s="159"/>
      <c r="H38" s="159"/>
      <c r="I38" s="159"/>
      <c r="J38" s="160"/>
      <c r="K38" s="160"/>
      <c r="L38" s="159"/>
      <c r="M38" s="159"/>
      <c r="N38" s="159"/>
      <c r="O38" s="159"/>
      <c r="P38" s="159"/>
      <c r="Q38" s="159"/>
      <c r="R38" s="159"/>
      <c r="S38" s="159"/>
      <c r="T38" s="160"/>
      <c r="U38" s="239"/>
      <c r="V38" s="154"/>
      <c r="W38" s="156"/>
      <c r="X38" s="156"/>
      <c r="Y38" s="247"/>
      <c r="Z38" s="159"/>
      <c r="AA38" s="159"/>
      <c r="AB38" s="160"/>
      <c r="AC38" s="156"/>
      <c r="AD38" s="156"/>
      <c r="AE38" s="156"/>
      <c r="AF38" s="156"/>
      <c r="AG38" s="156"/>
      <c r="AH38" s="211" t="str">
        <f t="shared" si="0"/>
        <v/>
      </c>
      <c r="AI38" s="100" t="str">
        <f t="shared" si="1"/>
        <v/>
      </c>
      <c r="AJ38" s="106" t="str">
        <f>IF('2.ชื่อนักเรียน'!R38="มส","มส",IF('2.ชื่อนักเรียน'!R38="ย้าย","ย้าย",IF('2.ชื่อนักเรียน'!R38="ร","ร",IF(AI38="","",RANK(AI38,$AI$11:$AI$55,0)))))</f>
        <v/>
      </c>
    </row>
    <row r="39" spans="1:36" s="102" customFormat="1" ht="17.25" customHeight="1" x14ac:dyDescent="0.2">
      <c r="A39" s="139">
        <v>29</v>
      </c>
      <c r="B39" s="103" t="str">
        <f>IF('2.ชื่อนักเรียน'!C39="","",'2.ชื่อนักเรียน'!C39)</f>
        <v/>
      </c>
      <c r="C39" s="104" t="str">
        <f>IF('2.ชื่อนักเรียน'!D39="","",'2.ชื่อนักเรียน'!D39)</f>
        <v/>
      </c>
      <c r="D39" s="157"/>
      <c r="E39" s="158"/>
      <c r="F39" s="159"/>
      <c r="G39" s="159"/>
      <c r="H39" s="159"/>
      <c r="I39" s="159"/>
      <c r="J39" s="160"/>
      <c r="K39" s="160"/>
      <c r="L39" s="159"/>
      <c r="M39" s="159"/>
      <c r="N39" s="159"/>
      <c r="O39" s="159"/>
      <c r="P39" s="159"/>
      <c r="Q39" s="159"/>
      <c r="R39" s="159"/>
      <c r="S39" s="159"/>
      <c r="T39" s="160"/>
      <c r="U39" s="239"/>
      <c r="V39" s="154"/>
      <c r="W39" s="156"/>
      <c r="X39" s="156"/>
      <c r="Y39" s="247"/>
      <c r="Z39" s="159"/>
      <c r="AA39" s="159"/>
      <c r="AB39" s="160"/>
      <c r="AC39" s="156"/>
      <c r="AD39" s="156"/>
      <c r="AE39" s="156"/>
      <c r="AF39" s="156"/>
      <c r="AG39" s="156"/>
      <c r="AH39" s="211" t="str">
        <f t="shared" si="0"/>
        <v/>
      </c>
      <c r="AI39" s="100" t="str">
        <f t="shared" si="1"/>
        <v/>
      </c>
      <c r="AJ39" s="106" t="str">
        <f>IF('2.ชื่อนักเรียน'!R39="มส","มส",IF('2.ชื่อนักเรียน'!R39="ย้าย","ย้าย",IF('2.ชื่อนักเรียน'!R39="ร","ร",IF(AI39="","",RANK(AI39,$AI$11:$AI$55,0)))))</f>
        <v/>
      </c>
    </row>
    <row r="40" spans="1:36" s="102" customFormat="1" ht="17.25" customHeight="1" x14ac:dyDescent="0.2">
      <c r="A40" s="139">
        <v>30</v>
      </c>
      <c r="B40" s="103" t="str">
        <f>IF('2.ชื่อนักเรียน'!C40="","",'2.ชื่อนักเรียน'!C40)</f>
        <v/>
      </c>
      <c r="C40" s="104" t="str">
        <f>IF('2.ชื่อนักเรียน'!D40="","",'2.ชื่อนักเรียน'!D40)</f>
        <v/>
      </c>
      <c r="D40" s="157"/>
      <c r="E40" s="158"/>
      <c r="F40" s="159"/>
      <c r="G40" s="159"/>
      <c r="H40" s="159"/>
      <c r="I40" s="159"/>
      <c r="J40" s="160"/>
      <c r="K40" s="160"/>
      <c r="L40" s="159"/>
      <c r="M40" s="159"/>
      <c r="N40" s="159"/>
      <c r="O40" s="159"/>
      <c r="P40" s="159"/>
      <c r="Q40" s="159"/>
      <c r="R40" s="159"/>
      <c r="S40" s="159"/>
      <c r="T40" s="160"/>
      <c r="U40" s="239"/>
      <c r="V40" s="154"/>
      <c r="W40" s="156"/>
      <c r="X40" s="156"/>
      <c r="Y40" s="247"/>
      <c r="Z40" s="159"/>
      <c r="AA40" s="159"/>
      <c r="AB40" s="160"/>
      <c r="AC40" s="156"/>
      <c r="AD40" s="156"/>
      <c r="AE40" s="156"/>
      <c r="AF40" s="156"/>
      <c r="AG40" s="156"/>
      <c r="AH40" s="211" t="str">
        <f t="shared" si="0"/>
        <v/>
      </c>
      <c r="AI40" s="100" t="str">
        <f t="shared" si="1"/>
        <v/>
      </c>
      <c r="AJ40" s="106" t="str">
        <f>IF('2.ชื่อนักเรียน'!R40="มส","มส",IF('2.ชื่อนักเรียน'!R40="ย้าย","ย้าย",IF('2.ชื่อนักเรียน'!R40="ร","ร",IF(AI40="","",RANK(AI40,$AI$11:$AI$55,0)))))</f>
        <v/>
      </c>
    </row>
    <row r="41" spans="1:36" s="102" customFormat="1" ht="17.25" customHeight="1" x14ac:dyDescent="0.2">
      <c r="A41" s="139">
        <v>31</v>
      </c>
      <c r="B41" s="103" t="str">
        <f>IF('2.ชื่อนักเรียน'!C41="","",'2.ชื่อนักเรียน'!C41)</f>
        <v/>
      </c>
      <c r="C41" s="104" t="str">
        <f>IF('2.ชื่อนักเรียน'!D41="","",'2.ชื่อนักเรียน'!D41)</f>
        <v/>
      </c>
      <c r="D41" s="157"/>
      <c r="E41" s="158"/>
      <c r="F41" s="159"/>
      <c r="G41" s="159"/>
      <c r="H41" s="159"/>
      <c r="I41" s="159"/>
      <c r="J41" s="160"/>
      <c r="K41" s="160"/>
      <c r="L41" s="159"/>
      <c r="M41" s="159"/>
      <c r="N41" s="159"/>
      <c r="O41" s="159"/>
      <c r="P41" s="159"/>
      <c r="Q41" s="159"/>
      <c r="R41" s="159"/>
      <c r="S41" s="159"/>
      <c r="T41" s="160"/>
      <c r="U41" s="239"/>
      <c r="V41" s="154"/>
      <c r="W41" s="156"/>
      <c r="X41" s="156"/>
      <c r="Y41" s="247"/>
      <c r="Z41" s="159"/>
      <c r="AA41" s="159"/>
      <c r="AB41" s="160"/>
      <c r="AC41" s="156"/>
      <c r="AD41" s="156"/>
      <c r="AE41" s="156"/>
      <c r="AF41" s="156"/>
      <c r="AG41" s="156"/>
      <c r="AH41" s="211" t="str">
        <f t="shared" si="0"/>
        <v/>
      </c>
      <c r="AI41" s="100" t="str">
        <f t="shared" si="1"/>
        <v/>
      </c>
      <c r="AJ41" s="106" t="str">
        <f>IF('2.ชื่อนักเรียน'!R41="มส","มส",IF('2.ชื่อนักเรียน'!R41="ย้าย","ย้าย",IF('2.ชื่อนักเรียน'!R41="ร","ร",IF(AI41="","",RANK(AI41,$AI$11:$AI$55,0)))))</f>
        <v/>
      </c>
    </row>
    <row r="42" spans="1:36" s="102" customFormat="1" ht="17.25" customHeight="1" x14ac:dyDescent="0.2">
      <c r="A42" s="139">
        <v>32</v>
      </c>
      <c r="B42" s="103" t="str">
        <f>IF('2.ชื่อนักเรียน'!C42="","",'2.ชื่อนักเรียน'!C42)</f>
        <v/>
      </c>
      <c r="C42" s="104" t="str">
        <f>IF('2.ชื่อนักเรียน'!D42="","",'2.ชื่อนักเรียน'!D42)</f>
        <v/>
      </c>
      <c r="D42" s="157"/>
      <c r="E42" s="158"/>
      <c r="F42" s="159"/>
      <c r="G42" s="159"/>
      <c r="H42" s="159"/>
      <c r="I42" s="159"/>
      <c r="J42" s="160"/>
      <c r="K42" s="160"/>
      <c r="L42" s="159"/>
      <c r="M42" s="159"/>
      <c r="N42" s="159"/>
      <c r="O42" s="159"/>
      <c r="P42" s="159"/>
      <c r="Q42" s="159"/>
      <c r="R42" s="159"/>
      <c r="S42" s="159"/>
      <c r="T42" s="160"/>
      <c r="U42" s="239"/>
      <c r="V42" s="154"/>
      <c r="W42" s="156"/>
      <c r="X42" s="156"/>
      <c r="Y42" s="156"/>
      <c r="Z42" s="159"/>
      <c r="AA42" s="159"/>
      <c r="AB42" s="160"/>
      <c r="AC42" s="156"/>
      <c r="AD42" s="156"/>
      <c r="AE42" s="156"/>
      <c r="AF42" s="156"/>
      <c r="AG42" s="156"/>
      <c r="AH42" s="211" t="str">
        <f t="shared" si="0"/>
        <v/>
      </c>
      <c r="AI42" s="100" t="str">
        <f t="shared" si="1"/>
        <v/>
      </c>
      <c r="AJ42" s="106" t="str">
        <f>IF('2.ชื่อนักเรียน'!R42="มส","มส",IF('2.ชื่อนักเรียน'!R42="ย้าย","ย้าย",IF('2.ชื่อนักเรียน'!R42="ร","ร",IF(AI42="","",RANK(AI42,$AI$11:$AI$55,0)))))</f>
        <v/>
      </c>
    </row>
    <row r="43" spans="1:36" s="102" customFormat="1" ht="17.25" customHeight="1" x14ac:dyDescent="0.2">
      <c r="A43" s="139">
        <v>33</v>
      </c>
      <c r="B43" s="103" t="str">
        <f>IF('2.ชื่อนักเรียน'!C43="","",'2.ชื่อนักเรียน'!C43)</f>
        <v/>
      </c>
      <c r="C43" s="104" t="str">
        <f>IF('2.ชื่อนักเรียน'!D43="","",'2.ชื่อนักเรียน'!D43)</f>
        <v/>
      </c>
      <c r="D43" s="157"/>
      <c r="E43" s="158"/>
      <c r="F43" s="159"/>
      <c r="G43" s="159"/>
      <c r="H43" s="159"/>
      <c r="I43" s="159"/>
      <c r="J43" s="160"/>
      <c r="K43" s="160"/>
      <c r="L43" s="159"/>
      <c r="M43" s="159"/>
      <c r="N43" s="159"/>
      <c r="O43" s="159"/>
      <c r="P43" s="159"/>
      <c r="Q43" s="159"/>
      <c r="R43" s="159"/>
      <c r="S43" s="159"/>
      <c r="T43" s="160"/>
      <c r="U43" s="239"/>
      <c r="V43" s="154"/>
      <c r="W43" s="156"/>
      <c r="X43" s="156"/>
      <c r="Y43" s="156"/>
      <c r="Z43" s="159"/>
      <c r="AA43" s="159"/>
      <c r="AB43" s="160"/>
      <c r="AC43" s="156"/>
      <c r="AD43" s="156"/>
      <c r="AE43" s="156"/>
      <c r="AF43" s="156"/>
      <c r="AG43" s="156"/>
      <c r="AH43" s="211" t="str">
        <f t="shared" si="0"/>
        <v/>
      </c>
      <c r="AI43" s="100" t="str">
        <f t="shared" si="1"/>
        <v/>
      </c>
      <c r="AJ43" s="106" t="str">
        <f>IF('2.ชื่อนักเรียน'!R43="มส","มส",IF('2.ชื่อนักเรียน'!R43="ย้าย","ย้าย",IF('2.ชื่อนักเรียน'!R43="ร","ร",IF(AI43="","",RANK(AI43,$AI$11:$AI$55,0)))))</f>
        <v/>
      </c>
    </row>
    <row r="44" spans="1:36" s="102" customFormat="1" ht="17.25" customHeight="1" x14ac:dyDescent="0.2">
      <c r="A44" s="139">
        <v>34</v>
      </c>
      <c r="B44" s="103" t="str">
        <f>IF('2.ชื่อนักเรียน'!C44="","",'2.ชื่อนักเรียน'!C44)</f>
        <v/>
      </c>
      <c r="C44" s="104" t="str">
        <f>IF('2.ชื่อนักเรียน'!D44="","",'2.ชื่อนักเรียน'!D44)</f>
        <v/>
      </c>
      <c r="D44" s="154"/>
      <c r="E44" s="155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239"/>
      <c r="V44" s="154"/>
      <c r="W44" s="156"/>
      <c r="X44" s="156"/>
      <c r="Y44" s="156"/>
      <c r="Z44" s="159"/>
      <c r="AA44" s="156"/>
      <c r="AB44" s="156"/>
      <c r="AC44" s="156"/>
      <c r="AD44" s="156"/>
      <c r="AE44" s="156"/>
      <c r="AF44" s="156"/>
      <c r="AG44" s="156"/>
      <c r="AH44" s="211" t="str">
        <f t="shared" si="0"/>
        <v/>
      </c>
      <c r="AI44" s="100" t="str">
        <f t="shared" si="1"/>
        <v/>
      </c>
      <c r="AJ44" s="106" t="str">
        <f>IF('2.ชื่อนักเรียน'!R44="มส","มส",IF('2.ชื่อนักเรียน'!R44="ย้าย","ย้าย",IF('2.ชื่อนักเรียน'!R44="ร","ร",IF(AI44="","",RANK(AI44,$AI$11:$AI$55,0)))))</f>
        <v/>
      </c>
    </row>
    <row r="45" spans="1:36" s="102" customFormat="1" ht="17.25" customHeight="1" x14ac:dyDescent="0.2">
      <c r="A45" s="139">
        <v>35</v>
      </c>
      <c r="B45" s="103" t="str">
        <f>IF('2.ชื่อนักเรียน'!C45="","",'2.ชื่อนักเรียน'!C45)</f>
        <v/>
      </c>
      <c r="C45" s="104" t="str">
        <f>IF('2.ชื่อนักเรียน'!D45="","",'2.ชื่อนักเรียน'!D45)</f>
        <v/>
      </c>
      <c r="D45" s="157"/>
      <c r="E45" s="158"/>
      <c r="F45" s="159"/>
      <c r="G45" s="159"/>
      <c r="H45" s="159"/>
      <c r="I45" s="159"/>
      <c r="J45" s="160"/>
      <c r="K45" s="160"/>
      <c r="L45" s="159"/>
      <c r="M45" s="159"/>
      <c r="N45" s="159"/>
      <c r="O45" s="159"/>
      <c r="P45" s="159"/>
      <c r="Q45" s="159"/>
      <c r="R45" s="159"/>
      <c r="S45" s="159"/>
      <c r="T45" s="160"/>
      <c r="U45" s="239"/>
      <c r="V45" s="154"/>
      <c r="W45" s="156"/>
      <c r="X45" s="156"/>
      <c r="Y45" s="156"/>
      <c r="Z45" s="159"/>
      <c r="AA45" s="159"/>
      <c r="AB45" s="160"/>
      <c r="AC45" s="156"/>
      <c r="AD45" s="156"/>
      <c r="AE45" s="156"/>
      <c r="AF45" s="156"/>
      <c r="AG45" s="156"/>
      <c r="AH45" s="211" t="str">
        <f t="shared" si="0"/>
        <v/>
      </c>
      <c r="AI45" s="100" t="str">
        <f t="shared" si="1"/>
        <v/>
      </c>
      <c r="AJ45" s="106" t="str">
        <f>IF('2.ชื่อนักเรียน'!R45="มส","มส",IF('2.ชื่อนักเรียน'!R45="ย้าย","ย้าย",IF('2.ชื่อนักเรียน'!R45="ร","ร",IF(AI45="","",RANK(AI45,$AI$11:$AI$55,0)))))</f>
        <v/>
      </c>
    </row>
    <row r="46" spans="1:36" s="102" customFormat="1" ht="17.25" customHeight="1" x14ac:dyDescent="0.2">
      <c r="A46" s="139">
        <v>36</v>
      </c>
      <c r="B46" s="103" t="str">
        <f>IF('2.ชื่อนักเรียน'!C46="","",'2.ชื่อนักเรียน'!C46)</f>
        <v/>
      </c>
      <c r="C46" s="104" t="str">
        <f>IF('2.ชื่อนักเรียน'!D46="","",'2.ชื่อนักเรียน'!D46)</f>
        <v/>
      </c>
      <c r="D46" s="157"/>
      <c r="E46" s="158"/>
      <c r="F46" s="159"/>
      <c r="G46" s="159"/>
      <c r="H46" s="159"/>
      <c r="I46" s="159"/>
      <c r="J46" s="160"/>
      <c r="K46" s="160"/>
      <c r="L46" s="159"/>
      <c r="M46" s="159"/>
      <c r="N46" s="159"/>
      <c r="O46" s="159"/>
      <c r="P46" s="159"/>
      <c r="Q46" s="159"/>
      <c r="R46" s="159"/>
      <c r="S46" s="159"/>
      <c r="T46" s="160"/>
      <c r="U46" s="239"/>
      <c r="V46" s="154"/>
      <c r="W46" s="156"/>
      <c r="X46" s="156"/>
      <c r="Y46" s="156"/>
      <c r="Z46" s="159"/>
      <c r="AA46" s="159"/>
      <c r="AB46" s="160"/>
      <c r="AC46" s="156"/>
      <c r="AD46" s="156"/>
      <c r="AE46" s="156"/>
      <c r="AF46" s="156"/>
      <c r="AG46" s="156"/>
      <c r="AH46" s="211" t="str">
        <f t="shared" si="0"/>
        <v/>
      </c>
      <c r="AI46" s="100" t="str">
        <f t="shared" si="1"/>
        <v/>
      </c>
      <c r="AJ46" s="106" t="str">
        <f>IF('2.ชื่อนักเรียน'!R46="มส","มส",IF('2.ชื่อนักเรียน'!R46="ย้าย","ย้าย",IF('2.ชื่อนักเรียน'!R46="ร","ร",IF(AI46="","",RANK(AI46,$AI$11:$AI$55,0)))))</f>
        <v/>
      </c>
    </row>
    <row r="47" spans="1:36" s="102" customFormat="1" ht="17.25" customHeight="1" x14ac:dyDescent="0.2">
      <c r="A47" s="139">
        <v>37</v>
      </c>
      <c r="B47" s="103" t="str">
        <f>IF('2.ชื่อนักเรียน'!C47="","",'2.ชื่อนักเรียน'!C47)</f>
        <v/>
      </c>
      <c r="C47" s="104" t="str">
        <f>IF('2.ชื่อนักเรียน'!D47="","",'2.ชื่อนักเรียน'!D47)</f>
        <v/>
      </c>
      <c r="D47" s="157"/>
      <c r="E47" s="158"/>
      <c r="F47" s="159"/>
      <c r="G47" s="159"/>
      <c r="H47" s="159"/>
      <c r="I47" s="159"/>
      <c r="J47" s="160"/>
      <c r="K47" s="160"/>
      <c r="L47" s="159"/>
      <c r="M47" s="159"/>
      <c r="N47" s="159"/>
      <c r="O47" s="159"/>
      <c r="P47" s="159"/>
      <c r="Q47" s="159"/>
      <c r="R47" s="159"/>
      <c r="S47" s="159"/>
      <c r="T47" s="160"/>
      <c r="U47" s="239"/>
      <c r="V47" s="154"/>
      <c r="W47" s="156"/>
      <c r="X47" s="156"/>
      <c r="Y47" s="156"/>
      <c r="Z47" s="159"/>
      <c r="AA47" s="159"/>
      <c r="AB47" s="160"/>
      <c r="AC47" s="156"/>
      <c r="AD47" s="156"/>
      <c r="AE47" s="156"/>
      <c r="AF47" s="156"/>
      <c r="AG47" s="156"/>
      <c r="AH47" s="211" t="str">
        <f t="shared" si="0"/>
        <v/>
      </c>
      <c r="AI47" s="100" t="str">
        <f t="shared" si="1"/>
        <v/>
      </c>
      <c r="AJ47" s="106" t="str">
        <f>IF('2.ชื่อนักเรียน'!R47="มส","มส",IF('2.ชื่อนักเรียน'!R47="ย้าย","ย้าย",IF('2.ชื่อนักเรียน'!R47="ร","ร",IF(AI47="","",RANK(AI47,$AI$11:$AI$55,0)))))</f>
        <v/>
      </c>
    </row>
    <row r="48" spans="1:36" s="102" customFormat="1" ht="17.25" customHeight="1" x14ac:dyDescent="0.2">
      <c r="A48" s="139">
        <v>38</v>
      </c>
      <c r="B48" s="103" t="str">
        <f>IF('2.ชื่อนักเรียน'!C48="","",'2.ชื่อนักเรียน'!C48)</f>
        <v/>
      </c>
      <c r="C48" s="104" t="str">
        <f>IF('2.ชื่อนักเรียน'!D48="","",'2.ชื่อนักเรียน'!D48)</f>
        <v/>
      </c>
      <c r="D48" s="157"/>
      <c r="E48" s="158"/>
      <c r="F48" s="159"/>
      <c r="G48" s="159"/>
      <c r="H48" s="159"/>
      <c r="I48" s="159"/>
      <c r="J48" s="160"/>
      <c r="K48" s="160"/>
      <c r="L48" s="159"/>
      <c r="M48" s="159"/>
      <c r="N48" s="159"/>
      <c r="O48" s="159"/>
      <c r="P48" s="159"/>
      <c r="Q48" s="159"/>
      <c r="R48" s="159"/>
      <c r="S48" s="159"/>
      <c r="T48" s="160"/>
      <c r="U48" s="239"/>
      <c r="V48" s="154"/>
      <c r="W48" s="156"/>
      <c r="X48" s="156"/>
      <c r="Y48" s="156"/>
      <c r="Z48" s="159"/>
      <c r="AA48" s="159"/>
      <c r="AB48" s="160"/>
      <c r="AC48" s="156"/>
      <c r="AD48" s="156"/>
      <c r="AE48" s="156"/>
      <c r="AF48" s="156"/>
      <c r="AG48" s="156"/>
      <c r="AH48" s="211" t="str">
        <f t="shared" si="0"/>
        <v/>
      </c>
      <c r="AI48" s="100" t="str">
        <f t="shared" si="1"/>
        <v/>
      </c>
      <c r="AJ48" s="106" t="str">
        <f>IF('2.ชื่อนักเรียน'!R48="มส","มส",IF('2.ชื่อนักเรียน'!R48="ย้าย","ย้าย",IF('2.ชื่อนักเรียน'!R48="ร","ร",IF(AI48="","",RANK(AI48,$AI$11:$AI$55,0)))))</f>
        <v/>
      </c>
    </row>
    <row r="49" spans="1:36" s="102" customFormat="1" ht="17.25" customHeight="1" x14ac:dyDescent="0.2">
      <c r="A49" s="139">
        <v>39</v>
      </c>
      <c r="B49" s="103" t="str">
        <f>IF('2.ชื่อนักเรียน'!C49="","",'2.ชื่อนักเรียน'!C49)</f>
        <v/>
      </c>
      <c r="C49" s="104" t="str">
        <f>IF('2.ชื่อนักเรียน'!D49="","",'2.ชื่อนักเรียน'!D49)</f>
        <v/>
      </c>
      <c r="D49" s="154"/>
      <c r="E49" s="155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239"/>
      <c r="V49" s="154"/>
      <c r="W49" s="156"/>
      <c r="X49" s="156"/>
      <c r="Y49" s="156"/>
      <c r="Z49" s="159"/>
      <c r="AA49" s="156"/>
      <c r="AB49" s="156"/>
      <c r="AC49" s="156"/>
      <c r="AD49" s="156"/>
      <c r="AE49" s="156"/>
      <c r="AF49" s="156"/>
      <c r="AG49" s="156"/>
      <c r="AH49" s="211" t="str">
        <f t="shared" si="0"/>
        <v/>
      </c>
      <c r="AI49" s="100" t="str">
        <f t="shared" si="1"/>
        <v/>
      </c>
      <c r="AJ49" s="106" t="str">
        <f>IF('2.ชื่อนักเรียน'!R49="มส","มส",IF('2.ชื่อนักเรียน'!R49="ย้าย","ย้าย",IF('2.ชื่อนักเรียน'!R49="ร","ร",IF(AI49="","",RANK(AI49,$AI$11:$AI$55,0)))))</f>
        <v/>
      </c>
    </row>
    <row r="50" spans="1:36" s="102" customFormat="1" ht="17.25" customHeight="1" x14ac:dyDescent="0.2">
      <c r="A50" s="139">
        <v>40</v>
      </c>
      <c r="B50" s="103" t="str">
        <f>IF('2.ชื่อนักเรียน'!C50="","",'2.ชื่อนักเรียน'!C50)</f>
        <v/>
      </c>
      <c r="C50" s="104" t="str">
        <f>IF('2.ชื่อนักเรียน'!D50="","",'2.ชื่อนักเรียน'!D50)</f>
        <v/>
      </c>
      <c r="D50" s="157"/>
      <c r="E50" s="158"/>
      <c r="F50" s="159"/>
      <c r="G50" s="159"/>
      <c r="H50" s="159"/>
      <c r="I50" s="159"/>
      <c r="J50" s="160"/>
      <c r="K50" s="160"/>
      <c r="L50" s="159"/>
      <c r="M50" s="159"/>
      <c r="N50" s="159"/>
      <c r="O50" s="159"/>
      <c r="P50" s="159"/>
      <c r="Q50" s="159"/>
      <c r="R50" s="159"/>
      <c r="S50" s="159"/>
      <c r="T50" s="160"/>
      <c r="U50" s="239"/>
      <c r="V50" s="154"/>
      <c r="W50" s="156"/>
      <c r="X50" s="156"/>
      <c r="Y50" s="156"/>
      <c r="Z50" s="159"/>
      <c r="AA50" s="159"/>
      <c r="AB50" s="160"/>
      <c r="AC50" s="156"/>
      <c r="AD50" s="156"/>
      <c r="AE50" s="156"/>
      <c r="AF50" s="156"/>
      <c r="AG50" s="156"/>
      <c r="AH50" s="212" t="str">
        <f t="shared" si="0"/>
        <v/>
      </c>
      <c r="AI50" s="108" t="str">
        <f t="shared" si="1"/>
        <v/>
      </c>
      <c r="AJ50" s="92" t="str">
        <f>IF('2.ชื่อนักเรียน'!R50="มส","มส",IF('2.ชื่อนักเรียน'!R50="ย้าย","ย้าย",IF('2.ชื่อนักเรียน'!R50="ร","ร",IF(AI50="","",RANK(AI50,$AI$11:$AI$55,0)))))</f>
        <v/>
      </c>
    </row>
    <row r="51" spans="1:36" s="102" customFormat="1" ht="17.25" customHeight="1" x14ac:dyDescent="0.2">
      <c r="A51" s="139">
        <v>41</v>
      </c>
      <c r="B51" s="103" t="str">
        <f>IF('2.ชื่อนักเรียน'!C51="","",'2.ชื่อนักเรียน'!C51)</f>
        <v/>
      </c>
      <c r="C51" s="104" t="str">
        <f>IF('2.ชื่อนักเรียน'!D51="","",'2.ชื่อนักเรียน'!D51)</f>
        <v/>
      </c>
      <c r="D51" s="157"/>
      <c r="E51" s="158"/>
      <c r="F51" s="159"/>
      <c r="G51" s="159"/>
      <c r="H51" s="159"/>
      <c r="I51" s="159"/>
      <c r="J51" s="160"/>
      <c r="K51" s="160"/>
      <c r="L51" s="159"/>
      <c r="M51" s="159"/>
      <c r="N51" s="159"/>
      <c r="O51" s="159"/>
      <c r="P51" s="159"/>
      <c r="Q51" s="159"/>
      <c r="R51" s="159"/>
      <c r="S51" s="159"/>
      <c r="T51" s="160"/>
      <c r="U51" s="239"/>
      <c r="V51" s="154"/>
      <c r="W51" s="156"/>
      <c r="X51" s="156"/>
      <c r="Y51" s="156"/>
      <c r="Z51" s="159"/>
      <c r="AA51" s="159"/>
      <c r="AB51" s="160"/>
      <c r="AC51" s="156"/>
      <c r="AD51" s="156"/>
      <c r="AE51" s="156"/>
      <c r="AF51" s="156"/>
      <c r="AG51" s="156"/>
      <c r="AH51" s="212" t="str">
        <f t="shared" si="0"/>
        <v/>
      </c>
      <c r="AI51" s="108" t="str">
        <f t="shared" si="1"/>
        <v/>
      </c>
      <c r="AJ51" s="92" t="str">
        <f>IF('2.ชื่อนักเรียน'!R51="มส","มส",IF('2.ชื่อนักเรียน'!R51="ย้าย","ย้าย",IF('2.ชื่อนักเรียน'!R51="ร","ร",IF(AI51="","",RANK(AI51,$AI$11:$AI$55,0)))))</f>
        <v/>
      </c>
    </row>
    <row r="52" spans="1:36" s="102" customFormat="1" ht="17.25" customHeight="1" x14ac:dyDescent="0.2">
      <c r="A52" s="139">
        <v>42</v>
      </c>
      <c r="B52" s="103" t="str">
        <f>IF('2.ชื่อนักเรียน'!C52="","",'2.ชื่อนักเรียน'!C52)</f>
        <v/>
      </c>
      <c r="C52" s="104" t="str">
        <f>IF('2.ชื่อนักเรียน'!D52="","",'2.ชื่อนักเรียน'!D52)</f>
        <v/>
      </c>
      <c r="D52" s="157"/>
      <c r="E52" s="158"/>
      <c r="F52" s="159"/>
      <c r="G52" s="159"/>
      <c r="H52" s="159"/>
      <c r="I52" s="159"/>
      <c r="J52" s="160"/>
      <c r="K52" s="160"/>
      <c r="L52" s="159"/>
      <c r="M52" s="159"/>
      <c r="N52" s="159"/>
      <c r="O52" s="159"/>
      <c r="P52" s="159"/>
      <c r="Q52" s="159"/>
      <c r="R52" s="159"/>
      <c r="S52" s="159"/>
      <c r="T52" s="160"/>
      <c r="U52" s="239"/>
      <c r="V52" s="154"/>
      <c r="W52" s="156"/>
      <c r="X52" s="156"/>
      <c r="Y52" s="156"/>
      <c r="Z52" s="159"/>
      <c r="AA52" s="159"/>
      <c r="AB52" s="160"/>
      <c r="AC52" s="156"/>
      <c r="AD52" s="156"/>
      <c r="AE52" s="156"/>
      <c r="AF52" s="156"/>
      <c r="AG52" s="156"/>
      <c r="AH52" s="212" t="str">
        <f t="shared" si="0"/>
        <v/>
      </c>
      <c r="AI52" s="108" t="str">
        <f t="shared" si="1"/>
        <v/>
      </c>
      <c r="AJ52" s="92" t="str">
        <f>IF('2.ชื่อนักเรียน'!R52="มส","มส",IF('2.ชื่อนักเรียน'!R52="ย้าย","ย้าย",IF('2.ชื่อนักเรียน'!R52="ร","ร",IF(AI52="","",RANK(AI52,$AI$11:$AI$55,0)))))</f>
        <v/>
      </c>
    </row>
    <row r="53" spans="1:36" s="102" customFormat="1" ht="17.25" customHeight="1" x14ac:dyDescent="0.2">
      <c r="A53" s="139">
        <v>43</v>
      </c>
      <c r="B53" s="103" t="str">
        <f>IF('2.ชื่อนักเรียน'!C53="","",'2.ชื่อนักเรียน'!C53)</f>
        <v/>
      </c>
      <c r="C53" s="104" t="str">
        <f>IF('2.ชื่อนักเรียน'!D53="","",'2.ชื่อนักเรียน'!D53)</f>
        <v/>
      </c>
      <c r="D53" s="157"/>
      <c r="E53" s="158"/>
      <c r="F53" s="159"/>
      <c r="G53" s="159"/>
      <c r="H53" s="159"/>
      <c r="I53" s="159"/>
      <c r="J53" s="160"/>
      <c r="K53" s="160"/>
      <c r="L53" s="159"/>
      <c r="M53" s="159"/>
      <c r="N53" s="159"/>
      <c r="O53" s="159"/>
      <c r="P53" s="159"/>
      <c r="Q53" s="159"/>
      <c r="R53" s="159"/>
      <c r="S53" s="159"/>
      <c r="T53" s="160"/>
      <c r="U53" s="239"/>
      <c r="V53" s="154"/>
      <c r="W53" s="156"/>
      <c r="X53" s="156"/>
      <c r="Y53" s="156"/>
      <c r="Z53" s="159"/>
      <c r="AA53" s="159"/>
      <c r="AB53" s="160"/>
      <c r="AC53" s="156"/>
      <c r="AD53" s="156"/>
      <c r="AE53" s="156"/>
      <c r="AF53" s="156"/>
      <c r="AG53" s="156"/>
      <c r="AH53" s="212" t="str">
        <f t="shared" si="0"/>
        <v/>
      </c>
      <c r="AI53" s="108" t="str">
        <f t="shared" si="1"/>
        <v/>
      </c>
      <c r="AJ53" s="92" t="str">
        <f>IF('2.ชื่อนักเรียน'!R53="มส","มส",IF('2.ชื่อนักเรียน'!R53="ย้าย","ย้าย",IF('2.ชื่อนักเรียน'!R53="ร","ร",IF(AI53="","",RANK(AI53,$AI$11:$AI$55,0)))))</f>
        <v/>
      </c>
    </row>
    <row r="54" spans="1:36" s="102" customFormat="1" ht="17.25" customHeight="1" x14ac:dyDescent="0.2">
      <c r="A54" s="139">
        <v>44</v>
      </c>
      <c r="B54" s="103" t="str">
        <f>IF('2.ชื่อนักเรียน'!C54="","",'2.ชื่อนักเรียน'!C54)</f>
        <v/>
      </c>
      <c r="C54" s="104" t="str">
        <f>IF('2.ชื่อนักเรียน'!D54="","",'2.ชื่อนักเรียน'!D54)</f>
        <v/>
      </c>
      <c r="D54" s="157"/>
      <c r="E54" s="158"/>
      <c r="F54" s="159"/>
      <c r="G54" s="159"/>
      <c r="H54" s="159"/>
      <c r="I54" s="159"/>
      <c r="J54" s="160"/>
      <c r="K54" s="160"/>
      <c r="L54" s="159"/>
      <c r="M54" s="159"/>
      <c r="N54" s="159"/>
      <c r="O54" s="159"/>
      <c r="P54" s="159"/>
      <c r="Q54" s="159"/>
      <c r="R54" s="159"/>
      <c r="S54" s="159"/>
      <c r="T54" s="160"/>
      <c r="U54" s="239"/>
      <c r="V54" s="154"/>
      <c r="W54" s="156"/>
      <c r="X54" s="156"/>
      <c r="Y54" s="156"/>
      <c r="Z54" s="159"/>
      <c r="AA54" s="159"/>
      <c r="AB54" s="160"/>
      <c r="AC54" s="156"/>
      <c r="AD54" s="156"/>
      <c r="AE54" s="156"/>
      <c r="AF54" s="156"/>
      <c r="AG54" s="156"/>
      <c r="AH54" s="212" t="str">
        <f t="shared" si="0"/>
        <v/>
      </c>
      <c r="AI54" s="108" t="str">
        <f t="shared" si="1"/>
        <v/>
      </c>
      <c r="AJ54" s="92" t="str">
        <f>IF('2.ชื่อนักเรียน'!R54="มส","มส",IF('2.ชื่อนักเรียน'!R54="ย้าย","ย้าย",IF('2.ชื่อนักเรียน'!R54="ร","ร",IF(AI54="","",RANK(AI54,$AI$11:$AI$55,0)))))</f>
        <v/>
      </c>
    </row>
    <row r="55" spans="1:36" s="102" customFormat="1" ht="17.25" customHeight="1" thickBot="1" x14ac:dyDescent="0.25">
      <c r="A55" s="109">
        <v>45</v>
      </c>
      <c r="B55" s="103" t="str">
        <f>IF('2.ชื่อนักเรียน'!C55="","",'2.ชื่อนักเรียน'!C55)</f>
        <v/>
      </c>
      <c r="C55" s="104" t="str">
        <f>IF('2.ชื่อนักเรียน'!D55="","",'2.ชื่อนักเรียน'!D55)</f>
        <v/>
      </c>
      <c r="D55" s="157"/>
      <c r="E55" s="158"/>
      <c r="F55" s="159"/>
      <c r="G55" s="159"/>
      <c r="H55" s="159"/>
      <c r="I55" s="159"/>
      <c r="J55" s="160"/>
      <c r="K55" s="160"/>
      <c r="L55" s="159"/>
      <c r="M55" s="159"/>
      <c r="N55" s="159"/>
      <c r="O55" s="159"/>
      <c r="P55" s="159"/>
      <c r="Q55" s="159"/>
      <c r="R55" s="159"/>
      <c r="S55" s="159"/>
      <c r="T55" s="160"/>
      <c r="U55" s="239"/>
      <c r="V55" s="154"/>
      <c r="W55" s="156"/>
      <c r="X55" s="156"/>
      <c r="Y55" s="156"/>
      <c r="Z55" s="159"/>
      <c r="AA55" s="159"/>
      <c r="AB55" s="160"/>
      <c r="AC55" s="156"/>
      <c r="AD55" s="156"/>
      <c r="AE55" s="156"/>
      <c r="AF55" s="156"/>
      <c r="AG55" s="156"/>
      <c r="AH55" s="212" t="str">
        <f t="shared" ref="AH55" si="2">IF(OR(D55&gt;$D$10,F55&gt;$F$10,H55&gt;$H$10,J55&gt;$J$10,L55&gt;$L$10,N55&gt;$N$10,P55&gt;$P$10,R55&gt;$R$10,T55&gt;$T$10,,V55&gt;$V$10),"",IF(COUNT(D55,F55,H55,J55,L55,N55,P55,R55,T55,,V55)&lt;10,"",D55+F55+H55+J55+L55+N55+P55+R55+T55++V55))</f>
        <v/>
      </c>
      <c r="AI55" s="108" t="str">
        <f t="shared" si="1"/>
        <v/>
      </c>
      <c r="AJ55" s="92" t="str">
        <f>IF('2.ชื่อนักเรียน'!R55="มส","มส",IF('2.ชื่อนักเรียน'!R55="ย้าย","ย้าย",IF('2.ชื่อนักเรียน'!R55="ร","ร",IF(AI55="","",RANK(AI55,$AI$11:$AI$55,0)))))</f>
        <v/>
      </c>
    </row>
    <row r="56" spans="1:36" s="102" customFormat="1" ht="17.25" customHeight="1" x14ac:dyDescent="0.2">
      <c r="A56" s="930" t="s">
        <v>5</v>
      </c>
      <c r="B56" s="931"/>
      <c r="C56" s="932"/>
      <c r="D56" s="166">
        <f>IF(SUM(D11:D55)=0,"",SUM(D11:D55))</f>
        <v>1</v>
      </c>
      <c r="E56" s="166"/>
      <c r="F56" s="166">
        <f t="shared" ref="F56:V56" si="3">IF(SUM(F11:F55)=0,"",SUM(F11:F55))</f>
        <v>3</v>
      </c>
      <c r="G56" s="166"/>
      <c r="H56" s="166">
        <f t="shared" si="3"/>
        <v>5</v>
      </c>
      <c r="I56" s="166"/>
      <c r="J56" s="166">
        <f t="shared" si="3"/>
        <v>7</v>
      </c>
      <c r="K56" s="166"/>
      <c r="L56" s="166">
        <f t="shared" si="3"/>
        <v>9</v>
      </c>
      <c r="M56" s="166"/>
      <c r="N56" s="166">
        <f t="shared" si="3"/>
        <v>11</v>
      </c>
      <c r="O56" s="166"/>
      <c r="P56" s="166">
        <f t="shared" si="3"/>
        <v>13</v>
      </c>
      <c r="Q56" s="166"/>
      <c r="R56" s="166">
        <f t="shared" si="3"/>
        <v>15</v>
      </c>
      <c r="S56" s="166"/>
      <c r="T56" s="166">
        <f t="shared" si="3"/>
        <v>17</v>
      </c>
      <c r="U56" s="205"/>
      <c r="V56" s="175">
        <f t="shared" si="3"/>
        <v>19</v>
      </c>
      <c r="W56" s="179"/>
      <c r="X56" s="167">
        <f t="shared" ref="X56" si="4">IF(SUM(X11:X55)=0,"",SUM(X11:X55))</f>
        <v>1</v>
      </c>
      <c r="Y56" s="179"/>
      <c r="Z56" s="167">
        <f t="shared" ref="Z56" si="5">IF(SUM(Z11:Z55)=0,"",SUM(Z11:Z55))</f>
        <v>3</v>
      </c>
      <c r="AA56" s="179"/>
      <c r="AB56" s="167">
        <f t="shared" ref="AB56" si="6">IF(SUM(AB11:AB55)=0,"",SUM(AB11:AB55))</f>
        <v>5</v>
      </c>
      <c r="AC56" s="179"/>
      <c r="AD56" s="167">
        <f t="shared" ref="AD56" si="7">IF(SUM(AD11:AD55)=0,"",SUM(AD11:AD55))</f>
        <v>7</v>
      </c>
      <c r="AE56" s="179"/>
      <c r="AF56" s="167">
        <f t="shared" ref="AF56" si="8">IF(SUM(AF11:AF55)=0,"",SUM(AF11:AF55))</f>
        <v>9</v>
      </c>
      <c r="AG56" s="180"/>
      <c r="AH56" s="162" t="str">
        <f>IF(SUM(AH11:AH55)=0,"",SUM(AH11:AH55))</f>
        <v/>
      </c>
      <c r="AI56" s="110"/>
      <c r="AJ56" s="111"/>
    </row>
    <row r="57" spans="1:36" s="102" customFormat="1" ht="17.25" customHeight="1" x14ac:dyDescent="0.2">
      <c r="A57" s="933" t="s">
        <v>83</v>
      </c>
      <c r="B57" s="783"/>
      <c r="C57" s="934"/>
      <c r="D57" s="100">
        <f>IF(D56="","",MIN(D11:D55))</f>
        <v>1</v>
      </c>
      <c r="E57" s="100"/>
      <c r="F57" s="100">
        <f t="shared" ref="F57:T57" si="9">IF(F56="","",MIN(F11:F55))</f>
        <v>3</v>
      </c>
      <c r="G57" s="100"/>
      <c r="H57" s="100">
        <f t="shared" si="9"/>
        <v>5</v>
      </c>
      <c r="I57" s="100"/>
      <c r="J57" s="100">
        <f t="shared" si="9"/>
        <v>7</v>
      </c>
      <c r="K57" s="100"/>
      <c r="L57" s="100">
        <f t="shared" si="9"/>
        <v>9</v>
      </c>
      <c r="M57" s="100"/>
      <c r="N57" s="100">
        <f t="shared" si="9"/>
        <v>11</v>
      </c>
      <c r="O57" s="100"/>
      <c r="P57" s="100">
        <f t="shared" si="9"/>
        <v>13</v>
      </c>
      <c r="Q57" s="100"/>
      <c r="R57" s="100">
        <f t="shared" si="9"/>
        <v>15</v>
      </c>
      <c r="S57" s="100"/>
      <c r="T57" s="100">
        <f t="shared" si="9"/>
        <v>17</v>
      </c>
      <c r="U57" s="153"/>
      <c r="V57" s="240">
        <f>IF(V56="","",MIN(V11:V55))</f>
        <v>19</v>
      </c>
      <c r="W57" s="152"/>
      <c r="X57" s="152">
        <f>IF(X56="","",MIN(X11:X55))</f>
        <v>1</v>
      </c>
      <c r="Y57" s="152"/>
      <c r="Z57" s="152">
        <f>IF(Z56="","",MIN(Z11:Z55))</f>
        <v>3</v>
      </c>
      <c r="AA57" s="152"/>
      <c r="AB57" s="152">
        <f>IF(AB56="","",MIN(AB11:AB55))</f>
        <v>5</v>
      </c>
      <c r="AC57" s="152"/>
      <c r="AD57" s="152">
        <f>IF(AD56="","",MIN(AD11:AD55))</f>
        <v>7</v>
      </c>
      <c r="AE57" s="152"/>
      <c r="AF57" s="152">
        <f>IF(AF56="","",MIN(AF11:AF55))</f>
        <v>9</v>
      </c>
      <c r="AG57" s="181"/>
      <c r="AH57" s="163" t="str">
        <f>IF(AH56="","",MIN(AH11:AH55))</f>
        <v/>
      </c>
      <c r="AI57" s="112"/>
      <c r="AJ57" s="113"/>
    </row>
    <row r="58" spans="1:36" s="102" customFormat="1" ht="17.25" customHeight="1" x14ac:dyDescent="0.2">
      <c r="A58" s="933" t="s">
        <v>84</v>
      </c>
      <c r="B58" s="783"/>
      <c r="C58" s="934"/>
      <c r="D58" s="100">
        <f>IF(D56="","",MAX(D11:D55))</f>
        <v>1</v>
      </c>
      <c r="E58" s="100"/>
      <c r="F58" s="100">
        <f t="shared" ref="F58:T58" si="10">IF(F56="","",MAX(F11:F55))</f>
        <v>3</v>
      </c>
      <c r="G58" s="100"/>
      <c r="H58" s="100">
        <f t="shared" si="10"/>
        <v>5</v>
      </c>
      <c r="I58" s="100"/>
      <c r="J58" s="100">
        <f t="shared" si="10"/>
        <v>7</v>
      </c>
      <c r="K58" s="100"/>
      <c r="L58" s="100">
        <f t="shared" si="10"/>
        <v>9</v>
      </c>
      <c r="M58" s="100"/>
      <c r="N58" s="100">
        <f t="shared" si="10"/>
        <v>11</v>
      </c>
      <c r="O58" s="100"/>
      <c r="P58" s="100">
        <f t="shared" si="10"/>
        <v>13</v>
      </c>
      <c r="Q58" s="100"/>
      <c r="R58" s="100">
        <f t="shared" si="10"/>
        <v>15</v>
      </c>
      <c r="S58" s="100"/>
      <c r="T58" s="100">
        <f t="shared" si="10"/>
        <v>17</v>
      </c>
      <c r="U58" s="153"/>
      <c r="V58" s="240">
        <f>IF(V56="","",MAX(V11:V55))</f>
        <v>19</v>
      </c>
      <c r="W58" s="152"/>
      <c r="X58" s="152">
        <f>IF(X56="","",MAX(X11:X55))</f>
        <v>1</v>
      </c>
      <c r="Y58" s="152"/>
      <c r="Z58" s="152">
        <f>IF(Z56="","",MAX(Z11:Z55))</f>
        <v>3</v>
      </c>
      <c r="AA58" s="152"/>
      <c r="AB58" s="152">
        <f>IF(AB56="","",MAX(AB11:AB55))</f>
        <v>5</v>
      </c>
      <c r="AC58" s="152"/>
      <c r="AD58" s="152">
        <f>IF(AD56="","",MAX(AD11:AD55))</f>
        <v>7</v>
      </c>
      <c r="AE58" s="152"/>
      <c r="AF58" s="152">
        <f>IF(AF56="","",MAX(AF11:AF55))</f>
        <v>9</v>
      </c>
      <c r="AG58" s="181"/>
      <c r="AH58" s="164" t="str">
        <f>IF(AH56="","",MAX(AH11:AH55))</f>
        <v/>
      </c>
      <c r="AI58" s="112"/>
      <c r="AJ58" s="113"/>
    </row>
    <row r="59" spans="1:36" s="102" customFormat="1" ht="17.25" customHeight="1" x14ac:dyDescent="0.2">
      <c r="A59" s="933" t="s">
        <v>85</v>
      </c>
      <c r="B59" s="783"/>
      <c r="C59" s="934"/>
      <c r="D59" s="100">
        <f>IF(D56="","",AVERAGE(D11:D55))</f>
        <v>1</v>
      </c>
      <c r="E59" s="100"/>
      <c r="F59" s="151">
        <f t="shared" ref="F59:V59" si="11">IF(F56="","",AVERAGE(F11:F55))</f>
        <v>3</v>
      </c>
      <c r="G59" s="151"/>
      <c r="H59" s="151">
        <f t="shared" si="11"/>
        <v>5</v>
      </c>
      <c r="I59" s="151"/>
      <c r="J59" s="152">
        <f t="shared" si="11"/>
        <v>7</v>
      </c>
      <c r="K59" s="152"/>
      <c r="L59" s="151">
        <f t="shared" si="11"/>
        <v>9</v>
      </c>
      <c r="M59" s="151"/>
      <c r="N59" s="151">
        <f t="shared" si="11"/>
        <v>11</v>
      </c>
      <c r="O59" s="151"/>
      <c r="P59" s="151">
        <f t="shared" si="11"/>
        <v>13</v>
      </c>
      <c r="Q59" s="151"/>
      <c r="R59" s="151">
        <f t="shared" si="11"/>
        <v>15</v>
      </c>
      <c r="S59" s="151"/>
      <c r="T59" s="152">
        <f t="shared" si="11"/>
        <v>17</v>
      </c>
      <c r="U59" s="153"/>
      <c r="V59" s="240">
        <f t="shared" si="11"/>
        <v>19</v>
      </c>
      <c r="W59" s="152"/>
      <c r="X59" s="152">
        <f t="shared" ref="X59" si="12">IF(X56="","",AVERAGE(X11:X55))</f>
        <v>1</v>
      </c>
      <c r="Y59" s="152"/>
      <c r="Z59" s="152">
        <f t="shared" ref="Z59" si="13">IF(Z56="","",AVERAGE(Z11:Z55))</f>
        <v>3</v>
      </c>
      <c r="AA59" s="152"/>
      <c r="AB59" s="152">
        <f t="shared" ref="AB59" si="14">IF(AB56="","",AVERAGE(AB11:AB55))</f>
        <v>5</v>
      </c>
      <c r="AC59" s="152"/>
      <c r="AD59" s="152">
        <f t="shared" ref="AD59" si="15">IF(AD56="","",AVERAGE(AD11:AD55))</f>
        <v>7</v>
      </c>
      <c r="AE59" s="152"/>
      <c r="AF59" s="152">
        <f t="shared" ref="AF59" si="16">IF(AF56="","",AVERAGE(AF11:AF55))</f>
        <v>9</v>
      </c>
      <c r="AG59" s="181"/>
      <c r="AH59" s="163" t="str">
        <f>IF(AH56="","",AVERAGE(AH11:AH55))</f>
        <v/>
      </c>
      <c r="AI59" s="112"/>
      <c r="AJ59" s="113"/>
    </row>
    <row r="60" spans="1:36" s="116" customFormat="1" ht="17.25" customHeight="1" thickBot="1" x14ac:dyDescent="0.25">
      <c r="A60" s="935" t="s">
        <v>86</v>
      </c>
      <c r="B60" s="936"/>
      <c r="C60" s="937"/>
      <c r="D60" s="146">
        <f>IF(D56="","",(D59*100)/D10)</f>
        <v>5</v>
      </c>
      <c r="E60" s="146"/>
      <c r="F60" s="147">
        <f t="shared" ref="F60:AH60" si="17">IF(F56="","",(F59*100)/F10)</f>
        <v>15</v>
      </c>
      <c r="G60" s="147"/>
      <c r="H60" s="147">
        <f t="shared" si="17"/>
        <v>25</v>
      </c>
      <c r="I60" s="147"/>
      <c r="J60" s="147">
        <f t="shared" si="17"/>
        <v>35</v>
      </c>
      <c r="K60" s="147"/>
      <c r="L60" s="147">
        <f t="shared" si="17"/>
        <v>45</v>
      </c>
      <c r="M60" s="147"/>
      <c r="N60" s="147">
        <f t="shared" si="17"/>
        <v>55</v>
      </c>
      <c r="O60" s="147"/>
      <c r="P60" s="148">
        <f t="shared" si="17"/>
        <v>65</v>
      </c>
      <c r="Q60" s="148"/>
      <c r="R60" s="148">
        <f t="shared" si="17"/>
        <v>75</v>
      </c>
      <c r="S60" s="148"/>
      <c r="T60" s="148">
        <f t="shared" si="17"/>
        <v>85</v>
      </c>
      <c r="U60" s="161"/>
      <c r="V60" s="241">
        <f t="shared" si="17"/>
        <v>95</v>
      </c>
      <c r="W60" s="147"/>
      <c r="X60" s="147">
        <f t="shared" ref="X60" si="18">IF(X56="","",(X59*100)/X10)</f>
        <v>5</v>
      </c>
      <c r="Y60" s="147"/>
      <c r="Z60" s="147" t="e">
        <f t="shared" ref="Z60" si="19">IF(Z56="","",(Z59*100)/Z10)</f>
        <v>#DIV/0!</v>
      </c>
      <c r="AA60" s="147"/>
      <c r="AB60" s="147" t="e">
        <f t="shared" ref="AB60" si="20">IF(AB56="","",(AB59*100)/AB10)</f>
        <v>#DIV/0!</v>
      </c>
      <c r="AC60" s="147"/>
      <c r="AD60" s="147" t="e">
        <f t="shared" ref="AD60" si="21">IF(AD56="","",(AD59*100)/AD10)</f>
        <v>#DIV/0!</v>
      </c>
      <c r="AE60" s="147"/>
      <c r="AF60" s="147" t="e">
        <f t="shared" ref="AF60" si="22">IF(AF56="","",(AF59*100)/AF10)</f>
        <v>#DIV/0!</v>
      </c>
      <c r="AG60" s="182"/>
      <c r="AH60" s="165" t="str">
        <f t="shared" si="17"/>
        <v/>
      </c>
      <c r="AI60" s="114"/>
      <c r="AJ60" s="115"/>
    </row>
    <row r="61" spans="1:36" s="116" customFormat="1" ht="17.25" customHeight="1" x14ac:dyDescent="0.2">
      <c r="A61" s="1313"/>
      <c r="B61" s="1313"/>
      <c r="C61" s="1313"/>
      <c r="D61" s="1313"/>
      <c r="E61" s="1313"/>
      <c r="F61" s="1313"/>
      <c r="G61" s="1313"/>
      <c r="H61" s="1313"/>
      <c r="I61" s="1313"/>
      <c r="J61" s="1313"/>
      <c r="K61" s="1313"/>
      <c r="L61" s="1313"/>
      <c r="M61" s="1313"/>
      <c r="N61" s="1313"/>
      <c r="O61" s="1313"/>
      <c r="P61" s="1313"/>
      <c r="Q61" s="1313"/>
      <c r="R61" s="1313"/>
      <c r="S61" s="1313"/>
      <c r="T61" s="1313"/>
      <c r="U61" s="1313"/>
      <c r="V61" s="1313"/>
      <c r="W61" s="1313"/>
      <c r="X61" s="1313"/>
      <c r="Y61" s="1313"/>
      <c r="Z61" s="1313"/>
      <c r="AA61" s="1313"/>
      <c r="AB61" s="1313"/>
      <c r="AC61" s="1313"/>
      <c r="AD61" s="1313"/>
      <c r="AE61" s="1313"/>
      <c r="AF61" s="1313"/>
      <c r="AG61" s="1313"/>
      <c r="AH61" s="1313"/>
      <c r="AI61" s="1313"/>
      <c r="AJ61" s="1313"/>
    </row>
    <row r="62" spans="1:36" s="116" customFormat="1" ht="17.25" customHeight="1" x14ac:dyDescent="0.2">
      <c r="A62" s="782"/>
      <c r="B62" s="782"/>
      <c r="C62" s="782"/>
      <c r="D62" s="782"/>
      <c r="E62" s="782"/>
      <c r="F62" s="782"/>
      <c r="G62" s="782"/>
      <c r="H62" s="782"/>
      <c r="I62" s="782"/>
      <c r="J62" s="782"/>
      <c r="K62" s="782"/>
      <c r="L62" s="782"/>
      <c r="M62" s="782"/>
      <c r="N62" s="782"/>
      <c r="O62" s="782"/>
      <c r="P62" s="782"/>
      <c r="Q62" s="782"/>
      <c r="R62" s="782"/>
      <c r="S62" s="782"/>
      <c r="T62" s="782"/>
      <c r="U62" s="782"/>
      <c r="V62" s="782"/>
      <c r="W62" s="782"/>
      <c r="X62" s="782"/>
      <c r="Y62" s="782"/>
      <c r="Z62" s="782"/>
      <c r="AA62" s="782"/>
      <c r="AB62" s="782"/>
      <c r="AC62" s="782"/>
      <c r="AD62" s="782"/>
      <c r="AE62" s="782"/>
      <c r="AF62" s="782"/>
      <c r="AG62" s="782"/>
      <c r="AH62" s="782"/>
      <c r="AI62" s="782"/>
      <c r="AJ62" s="782"/>
    </row>
    <row r="63" spans="1:36" s="116" customFormat="1" ht="17.25" customHeight="1" x14ac:dyDescent="0.2">
      <c r="A63" s="782"/>
      <c r="B63" s="782"/>
      <c r="C63" s="782"/>
      <c r="D63" s="782"/>
      <c r="E63" s="782"/>
      <c r="F63" s="782"/>
      <c r="G63" s="782"/>
      <c r="H63" s="782"/>
      <c r="I63" s="782"/>
      <c r="J63" s="782"/>
      <c r="K63" s="782"/>
      <c r="L63" s="782"/>
      <c r="M63" s="782"/>
      <c r="N63" s="782"/>
      <c r="O63" s="782"/>
      <c r="P63" s="782"/>
      <c r="Q63" s="782"/>
      <c r="R63" s="782"/>
      <c r="S63" s="782"/>
      <c r="T63" s="782"/>
      <c r="U63" s="782"/>
      <c r="V63" s="782"/>
      <c r="W63" s="782"/>
      <c r="X63" s="782"/>
      <c r="Y63" s="782"/>
      <c r="Z63" s="782"/>
      <c r="AA63" s="782"/>
      <c r="AB63" s="782"/>
      <c r="AC63" s="782"/>
      <c r="AD63" s="782"/>
      <c r="AE63" s="782"/>
      <c r="AF63" s="782"/>
      <c r="AG63" s="782"/>
      <c r="AH63" s="782"/>
      <c r="AI63" s="782"/>
      <c r="AJ63" s="782"/>
    </row>
    <row r="64" spans="1:36" s="117" customFormat="1" ht="17.25" customHeight="1" x14ac:dyDescent="0.2">
      <c r="A64" s="782"/>
      <c r="B64" s="782"/>
      <c r="C64" s="782"/>
      <c r="D64" s="782"/>
      <c r="E64" s="782"/>
      <c r="F64" s="782"/>
      <c r="G64" s="782"/>
      <c r="H64" s="782"/>
      <c r="I64" s="782"/>
      <c r="J64" s="782"/>
      <c r="K64" s="782"/>
      <c r="L64" s="782"/>
      <c r="M64" s="782"/>
      <c r="N64" s="782"/>
      <c r="O64" s="782"/>
      <c r="P64" s="782"/>
      <c r="Q64" s="782"/>
      <c r="R64" s="782"/>
      <c r="S64" s="782"/>
      <c r="T64" s="782"/>
      <c r="U64" s="782"/>
      <c r="V64" s="782"/>
      <c r="W64" s="782"/>
      <c r="X64" s="782"/>
      <c r="Y64" s="782"/>
      <c r="Z64" s="782"/>
      <c r="AA64" s="782"/>
      <c r="AB64" s="782"/>
      <c r="AC64" s="782"/>
      <c r="AD64" s="782"/>
      <c r="AE64" s="782"/>
      <c r="AF64" s="782"/>
      <c r="AG64" s="782"/>
      <c r="AH64" s="782"/>
      <c r="AI64" s="782"/>
      <c r="AJ64" s="782"/>
    </row>
    <row r="65" spans="1:34" s="117" customFormat="1" ht="16.5" customHeight="1" x14ac:dyDescent="0.2">
      <c r="A65" s="144"/>
      <c r="B65" s="118"/>
      <c r="C65" s="118"/>
      <c r="D65" s="144"/>
      <c r="E65" s="144"/>
      <c r="F65" s="144"/>
      <c r="G65" s="144"/>
      <c r="V65" s="144"/>
      <c r="W65" s="144"/>
      <c r="X65" s="144"/>
      <c r="Y65" s="144"/>
      <c r="Z65" s="144"/>
      <c r="AA65" s="144"/>
      <c r="AB65" s="144"/>
      <c r="AC65" s="144"/>
      <c r="AD65" s="144"/>
      <c r="AE65" s="144"/>
      <c r="AF65" s="144"/>
      <c r="AG65" s="144"/>
      <c r="AH65" s="144"/>
    </row>
    <row r="66" spans="1:34" s="117" customFormat="1" ht="16.5" customHeight="1" x14ac:dyDescent="0.2">
      <c r="A66" s="144"/>
      <c r="B66" s="118"/>
      <c r="C66" s="118"/>
      <c r="D66" s="144"/>
      <c r="E66" s="144"/>
      <c r="F66" s="144"/>
      <c r="G66" s="144"/>
      <c r="V66" s="144"/>
      <c r="W66" s="144"/>
      <c r="X66" s="144"/>
      <c r="Y66" s="144"/>
      <c r="Z66" s="144"/>
      <c r="AA66" s="144"/>
      <c r="AB66" s="144"/>
      <c r="AC66" s="144"/>
      <c r="AD66" s="144"/>
      <c r="AE66" s="144"/>
      <c r="AF66" s="144"/>
      <c r="AG66" s="144"/>
      <c r="AH66" s="144"/>
    </row>
    <row r="67" spans="1:34" s="117" customFormat="1" ht="16.5" customHeight="1" x14ac:dyDescent="0.2">
      <c r="A67" s="144"/>
      <c r="B67" s="118"/>
      <c r="C67" s="118"/>
      <c r="D67" s="144"/>
      <c r="E67" s="144"/>
      <c r="F67" s="144"/>
      <c r="G67" s="144"/>
      <c r="V67" s="144"/>
      <c r="W67" s="144"/>
      <c r="X67" s="144"/>
      <c r="Y67" s="144"/>
      <c r="Z67" s="144"/>
      <c r="AA67" s="144"/>
      <c r="AB67" s="144"/>
      <c r="AC67" s="144"/>
      <c r="AD67" s="144"/>
      <c r="AE67" s="144"/>
      <c r="AF67" s="144"/>
      <c r="AG67" s="144"/>
      <c r="AH67" s="144"/>
    </row>
    <row r="68" spans="1:34" ht="16.5" customHeight="1" x14ac:dyDescent="0.35">
      <c r="A68" s="144"/>
      <c r="B68" s="118"/>
      <c r="C68" s="118"/>
      <c r="D68" s="119"/>
      <c r="E68" s="119"/>
      <c r="F68" s="119"/>
      <c r="G68" s="119"/>
      <c r="V68" s="119"/>
      <c r="W68" s="119"/>
      <c r="X68" s="119"/>
      <c r="Y68" s="119"/>
      <c r="Z68" s="119"/>
      <c r="AA68" s="119"/>
      <c r="AB68" s="119"/>
      <c r="AC68" s="119"/>
      <c r="AD68" s="119"/>
      <c r="AE68" s="119"/>
      <c r="AF68" s="119"/>
      <c r="AG68" s="119"/>
      <c r="AH68" s="119"/>
    </row>
    <row r="69" spans="1:34" ht="16.5" customHeight="1" x14ac:dyDescent="0.35">
      <c r="A69" s="144"/>
      <c r="B69" s="118"/>
      <c r="C69" s="118"/>
      <c r="D69" s="119"/>
      <c r="E69" s="119"/>
      <c r="F69" s="119"/>
      <c r="G69" s="119"/>
      <c r="V69" s="119"/>
      <c r="W69" s="119"/>
      <c r="X69" s="119"/>
      <c r="Y69" s="119"/>
      <c r="Z69" s="119"/>
      <c r="AA69" s="119"/>
      <c r="AB69" s="119"/>
      <c r="AC69" s="119"/>
      <c r="AD69" s="119"/>
      <c r="AE69" s="119"/>
      <c r="AF69" s="119"/>
      <c r="AG69" s="119"/>
      <c r="AH69" s="119"/>
    </row>
    <row r="70" spans="1:34" ht="12.75" customHeight="1" x14ac:dyDescent="0.35">
      <c r="A70" s="144"/>
      <c r="B70" s="118"/>
      <c r="C70" s="118"/>
      <c r="D70" s="144"/>
      <c r="E70" s="144"/>
      <c r="F70" s="144"/>
      <c r="G70" s="144"/>
      <c r="V70" s="144"/>
      <c r="W70" s="144"/>
      <c r="X70" s="144"/>
      <c r="Y70" s="144"/>
      <c r="Z70" s="144"/>
      <c r="AA70" s="144"/>
      <c r="AB70" s="144"/>
      <c r="AC70" s="144"/>
      <c r="AD70" s="144"/>
      <c r="AE70" s="144"/>
      <c r="AF70" s="144"/>
      <c r="AG70" s="144"/>
      <c r="AH70" s="144"/>
    </row>
  </sheetData>
  <mergeCells count="31">
    <mergeCell ref="A60:C60"/>
    <mergeCell ref="A61:AJ64"/>
    <mergeCell ref="AD9:AE9"/>
    <mergeCell ref="AF9:AG9"/>
    <mergeCell ref="A56:C56"/>
    <mergeCell ref="A57:C57"/>
    <mergeCell ref="A58:C58"/>
    <mergeCell ref="A59:C59"/>
    <mergeCell ref="R9:S9"/>
    <mergeCell ref="T9:U9"/>
    <mergeCell ref="V9:W9"/>
    <mergeCell ref="X9:Y9"/>
    <mergeCell ref="Z9:AA9"/>
    <mergeCell ref="AB9:AC9"/>
    <mergeCell ref="F9:G9"/>
    <mergeCell ref="H9:I9"/>
    <mergeCell ref="J9:K9"/>
    <mergeCell ref="L9:M9"/>
    <mergeCell ref="N9:O9"/>
    <mergeCell ref="P9:Q9"/>
    <mergeCell ref="A1:AJ1"/>
    <mergeCell ref="A2:AJ2"/>
    <mergeCell ref="A3:AJ3"/>
    <mergeCell ref="A7:A10"/>
    <mergeCell ref="B7:C10"/>
    <mergeCell ref="AH7:AH9"/>
    <mergeCell ref="AI7:AI10"/>
    <mergeCell ref="AJ7:AJ10"/>
    <mergeCell ref="D9:E9"/>
    <mergeCell ref="D7:U7"/>
    <mergeCell ref="V7:AG7"/>
  </mergeCells>
  <conditionalFormatting sqref="J11">
    <cfRule type="expression" priority="3" stopIfTrue="1">
      <formula>IF(Q11="มส","มส",IF(Q11="ย้าย","ย้าย",IF(Q11="ร","ร","")))</formula>
    </cfRule>
  </conditionalFormatting>
  <conditionalFormatting sqref="J11:J37">
    <cfRule type="expression" dxfId="1" priority="1" stopIfTrue="1">
      <formula>J11&lt;$D$7/2</formula>
    </cfRule>
  </conditionalFormatting>
  <conditionalFormatting sqref="Y15">
    <cfRule type="expression" priority="6" stopIfTrue="1">
      <formula>IF(AF15="มส","มส",IF(AF15="ย้าย","ย้าย",IF(AF15="ร","ร","")))</formula>
    </cfRule>
  </conditionalFormatting>
  <conditionalFormatting sqref="Y15:Y41">
    <cfRule type="expression" dxfId="0" priority="4" stopIfTrue="1">
      <formula>Y15&lt;$D$7/2</formula>
    </cfRule>
  </conditionalFormatting>
  <printOptions horizontalCentered="1" verticalCentered="1"/>
  <pageMargins left="0.23622047244094491" right="0.23622047244094491" top="0.39370078740157483" bottom="0.39370078740157483" header="0.31496062992125984" footer="0.31496062992125984"/>
  <pageSetup paperSize="5" scale="54" orientation="portrait" horizontalDpi="4294967293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7030A0"/>
    <pageSetUpPr fitToPage="1"/>
  </sheetPr>
  <dimension ref="A1:AB70"/>
  <sheetViews>
    <sheetView view="pageBreakPreview" zoomScaleSheetLayoutView="100" workbookViewId="0">
      <selection activeCell="AA44" sqref="AA44:AN44"/>
    </sheetView>
  </sheetViews>
  <sheetFormatPr defaultColWidth="3.5703125" defaultRowHeight="21" x14ac:dyDescent="0.35"/>
  <cols>
    <col min="1" max="1" width="3.5703125" style="85" customWidth="1"/>
    <col min="2" max="2" width="13" style="85" customWidth="1"/>
    <col min="3" max="3" width="10.5703125" style="85" customWidth="1"/>
    <col min="4" max="19" width="5.42578125" style="85" customWidth="1"/>
    <col min="20" max="20" width="5.7109375" style="85" customWidth="1"/>
    <col min="21" max="21" width="4.5703125" style="85" customWidth="1"/>
    <col min="22" max="22" width="4.42578125" style="85" customWidth="1"/>
    <col min="23" max="261" width="9.28515625" style="85" customWidth="1"/>
    <col min="262" max="16384" width="3.5703125" style="85"/>
  </cols>
  <sheetData>
    <row r="1" spans="1:28" s="84" customFormat="1" ht="22.5" customHeight="1" x14ac:dyDescent="0.3">
      <c r="A1" s="909" t="str">
        <f>CONCATENATE("ผลคะแนนพัฒนาความก้าวหน้าทางการเรียนกลางภาคเรียนที่ 1  ปีการศึกษา  ",'01.ข้อมูลเบื้องต้น'!M2)</f>
        <v>ผลคะแนนพัฒนาความก้าวหน้าทางการเรียนกลางภาคเรียนที่ 1  ปีการศึกษา  2567</v>
      </c>
      <c r="B1" s="909"/>
      <c r="C1" s="909"/>
      <c r="D1" s="909"/>
      <c r="E1" s="909"/>
      <c r="F1" s="909"/>
      <c r="G1" s="909"/>
      <c r="H1" s="909"/>
      <c r="I1" s="909"/>
      <c r="J1" s="909"/>
      <c r="K1" s="909"/>
      <c r="L1" s="909"/>
      <c r="M1" s="909"/>
      <c r="N1" s="909"/>
      <c r="O1" s="909"/>
      <c r="P1" s="909"/>
      <c r="Q1" s="909"/>
      <c r="R1" s="909"/>
      <c r="S1" s="909"/>
      <c r="T1" s="909"/>
      <c r="U1" s="909"/>
      <c r="V1" s="909"/>
    </row>
    <row r="2" spans="1:28" s="84" customFormat="1" ht="22.5" customHeight="1" x14ac:dyDescent="0.3">
      <c r="A2" s="909" t="s">
        <v>10</v>
      </c>
      <c r="B2" s="909"/>
      <c r="C2" s="909"/>
      <c r="D2" s="909"/>
      <c r="E2" s="909"/>
      <c r="F2" s="909"/>
      <c r="G2" s="909"/>
      <c r="H2" s="909"/>
      <c r="I2" s="909"/>
      <c r="J2" s="909"/>
      <c r="K2" s="909"/>
      <c r="L2" s="909"/>
      <c r="M2" s="909"/>
      <c r="N2" s="909"/>
      <c r="O2" s="909"/>
      <c r="P2" s="909"/>
      <c r="Q2" s="909"/>
      <c r="R2" s="909"/>
      <c r="S2" s="909"/>
      <c r="T2" s="909"/>
      <c r="U2" s="909"/>
      <c r="V2" s="909"/>
    </row>
    <row r="3" spans="1:28" s="84" customFormat="1" ht="22.5" customHeight="1" x14ac:dyDescent="0.3">
      <c r="A3" s="909" t="str">
        <f>CONCATENATE("ชั้น",'01.ข้อมูลเบื้องต้น'!J2)</f>
        <v>ชั้น</v>
      </c>
      <c r="B3" s="909"/>
      <c r="C3" s="909"/>
      <c r="D3" s="909"/>
      <c r="E3" s="909"/>
      <c r="F3" s="909"/>
      <c r="G3" s="909"/>
      <c r="H3" s="909"/>
      <c r="I3" s="909"/>
      <c r="J3" s="909"/>
      <c r="K3" s="909"/>
      <c r="L3" s="909"/>
      <c r="M3" s="909"/>
      <c r="N3" s="909"/>
      <c r="O3" s="909"/>
      <c r="P3" s="909"/>
      <c r="Q3" s="909"/>
      <c r="R3" s="909"/>
      <c r="S3" s="909"/>
      <c r="T3" s="909"/>
      <c r="U3" s="909"/>
      <c r="V3" s="909"/>
    </row>
    <row r="4" spans="1:28" s="84" customFormat="1" ht="22.5" hidden="1" customHeight="1" x14ac:dyDescent="0.3">
      <c r="A4" s="133"/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</row>
    <row r="5" spans="1:28" s="84" customFormat="1" ht="22.5" hidden="1" customHeight="1" x14ac:dyDescent="0.3">
      <c r="A5" s="133"/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  <c r="Q5" s="133"/>
      <c r="R5" s="133"/>
      <c r="S5" s="133"/>
      <c r="T5" s="133"/>
      <c r="U5" s="133"/>
      <c r="V5" s="133"/>
    </row>
    <row r="6" spans="1:28" ht="10.5" customHeight="1" thickBot="1" x14ac:dyDescent="0.4">
      <c r="E6" s="86"/>
    </row>
    <row r="7" spans="1:28" s="87" customFormat="1" ht="18" customHeight="1" x14ac:dyDescent="0.35">
      <c r="A7" s="910" t="s">
        <v>0</v>
      </c>
      <c r="B7" s="913" t="s">
        <v>1</v>
      </c>
      <c r="C7" s="914"/>
      <c r="D7" s="904" t="s">
        <v>2</v>
      </c>
      <c r="E7" s="905"/>
      <c r="F7" s="905"/>
      <c r="G7" s="905"/>
      <c r="H7" s="905"/>
      <c r="I7" s="905"/>
      <c r="J7" s="905"/>
      <c r="K7" s="905"/>
      <c r="L7" s="905"/>
      <c r="M7" s="905"/>
      <c r="N7" s="906" t="s">
        <v>3</v>
      </c>
      <c r="O7" s="907"/>
      <c r="P7" s="907"/>
      <c r="Q7" s="907"/>
      <c r="R7" s="907"/>
      <c r="S7" s="908"/>
      <c r="T7" s="919" t="s">
        <v>62</v>
      </c>
      <c r="U7" s="921" t="s">
        <v>48</v>
      </c>
      <c r="V7" s="924" t="s">
        <v>4</v>
      </c>
    </row>
    <row r="8" spans="1:28" ht="23.25" hidden="1" customHeight="1" x14ac:dyDescent="0.35">
      <c r="A8" s="911"/>
      <c r="B8" s="915"/>
      <c r="C8" s="916"/>
      <c r="D8" s="88"/>
      <c r="E8" s="89"/>
      <c r="F8" s="89"/>
      <c r="G8" s="89"/>
      <c r="H8" s="90"/>
      <c r="I8" s="90"/>
      <c r="J8" s="91"/>
      <c r="K8" s="91"/>
      <c r="L8" s="218"/>
      <c r="M8" s="218"/>
      <c r="N8" s="88"/>
      <c r="O8" s="131"/>
      <c r="P8" s="131"/>
      <c r="Q8" s="131"/>
      <c r="R8" s="131"/>
      <c r="S8" s="215"/>
      <c r="T8" s="920"/>
      <c r="U8" s="922"/>
      <c r="V8" s="925"/>
    </row>
    <row r="9" spans="1:28" ht="83.25" customHeight="1" x14ac:dyDescent="0.35">
      <c r="A9" s="911"/>
      <c r="B9" s="915"/>
      <c r="C9" s="916"/>
      <c r="D9" s="134" t="str">
        <f>IF('01.ข้อมูลเบื้องต้น'!$C8="","",'01.ข้อมูลเบื้องต้น'!$C8)</f>
        <v/>
      </c>
      <c r="E9" s="135" t="str">
        <f>IF('01.ข้อมูลเบื้องต้น'!$C9="","",'01.ข้อมูลเบื้องต้น'!$C9)</f>
        <v/>
      </c>
      <c r="F9" s="135" t="str">
        <f>IF('01.ข้อมูลเบื้องต้น'!$C10="","",'01.ข้อมูลเบื้องต้น'!$C10)</f>
        <v/>
      </c>
      <c r="G9" s="135" t="str">
        <f>IF('01.ข้อมูลเบื้องต้น'!$C11="","",'01.ข้อมูลเบื้องต้น'!$C11)</f>
        <v/>
      </c>
      <c r="H9" s="135" t="str">
        <f>IF('01.ข้อมูลเบื้องต้น'!$C12="","",'01.ข้อมูลเบื้องต้น'!$C12)</f>
        <v/>
      </c>
      <c r="I9" s="135" t="str">
        <f>IF('01.ข้อมูลเบื้องต้น'!$C13="","",'01.ข้อมูลเบื้องต้น'!$C13)</f>
        <v/>
      </c>
      <c r="J9" s="135" t="str">
        <f>IF('01.ข้อมูลเบื้องต้น'!$C14="","",'01.ข้อมูลเบื้องต้น'!$C14)</f>
        <v/>
      </c>
      <c r="K9" s="135" t="str">
        <f>IF('01.ข้อมูลเบื้องต้น'!$C15="","",'01.ข้อมูลเบื้องต้น'!$C15)</f>
        <v/>
      </c>
      <c r="L9" s="135" t="str">
        <f>IF('01.ข้อมูลเบื้องต้น'!$C16="","",'01.ข้อมูลเบื้องต้น'!$C16)</f>
        <v/>
      </c>
      <c r="M9" s="135" t="str">
        <f>IF('01.ข้อมูลเบื้องต้น'!$C17="","",'01.ข้อมูลเบื้องต้น'!$C17)</f>
        <v/>
      </c>
      <c r="N9" s="220" t="str">
        <f>IF('01.ข้อมูลเบื้องต้น'!$C19="","",'01.ข้อมูลเบื้องต้น'!$C19)</f>
        <v/>
      </c>
      <c r="O9" s="183" t="str">
        <f>IF('01.ข้อมูลเบื้องต้น'!$C20="","",'01.ข้อมูลเบื้องต้น'!$C20)</f>
        <v/>
      </c>
      <c r="P9" s="183" t="str">
        <f>IF('01.ข้อมูลเบื้องต้น'!$C21="","",'01.ข้อมูลเบื้องต้น'!$C21)</f>
        <v/>
      </c>
      <c r="Q9" s="183" t="str">
        <f>IF('01.ข้อมูลเบื้องต้น'!$C26="","",'01.ข้อมูลเบื้องต้น'!$C26)</f>
        <v/>
      </c>
      <c r="R9" s="183" t="str">
        <f>IF('01.ข้อมูลเบื้องต้น'!$C27="","",'01.ข้อมูลเบื้องต้น'!$C27)</f>
        <v/>
      </c>
      <c r="S9" s="184" t="str">
        <f>IF('01.ข้อมูลเบื้องต้น'!$C28="","",'01.ข้อมูลเบื้องต้น'!$C28)</f>
        <v/>
      </c>
      <c r="T9" s="920"/>
      <c r="U9" s="922"/>
      <c r="V9" s="925"/>
    </row>
    <row r="10" spans="1:28" s="95" customFormat="1" ht="16.5" customHeight="1" thickBot="1" x14ac:dyDescent="0.25">
      <c r="A10" s="912"/>
      <c r="B10" s="917"/>
      <c r="C10" s="918"/>
      <c r="D10" s="248">
        <v>20</v>
      </c>
      <c r="E10" s="249">
        <v>20</v>
      </c>
      <c r="F10" s="249">
        <v>20</v>
      </c>
      <c r="G10" s="249">
        <v>20</v>
      </c>
      <c r="H10" s="249">
        <v>20</v>
      </c>
      <c r="I10" s="249">
        <v>20</v>
      </c>
      <c r="J10" s="249">
        <v>20</v>
      </c>
      <c r="K10" s="249">
        <v>20</v>
      </c>
      <c r="L10" s="250">
        <v>20</v>
      </c>
      <c r="M10" s="250"/>
      <c r="N10" s="248">
        <v>20</v>
      </c>
      <c r="O10" s="249">
        <v>20</v>
      </c>
      <c r="P10" s="249">
        <v>20</v>
      </c>
      <c r="Q10" s="249"/>
      <c r="R10" s="249"/>
      <c r="S10" s="251"/>
      <c r="T10" s="94">
        <f>SUM(D10:S10)</f>
        <v>240</v>
      </c>
      <c r="U10" s="923"/>
      <c r="V10" s="926"/>
    </row>
    <row r="11" spans="1:28" s="102" customFormat="1" ht="17.25" customHeight="1" x14ac:dyDescent="0.2">
      <c r="A11" s="96">
        <v>1</v>
      </c>
      <c r="B11" s="97" t="str">
        <f>IF('2.ชื่อนักเรียน'!C11="","",'2.ชื่อนักเรียน'!C11)</f>
        <v/>
      </c>
      <c r="C11" s="98" t="str">
        <f>IF('2.ชื่อนักเรียน'!D11="","",'2.ชื่อนักเรียน'!D11)</f>
        <v/>
      </c>
      <c r="D11" s="199">
        <f>IF('3.2คีย์กลางภาค1'!D11="","",'3.2คีย์กลางภาค1'!D11)</f>
        <v>1</v>
      </c>
      <c r="E11" s="138">
        <f>IF('3.2คีย์กลางภาค1'!F11="","",'3.2คีย์กลางภาค1'!F11)</f>
        <v>3</v>
      </c>
      <c r="F11" s="138">
        <f>IF('3.2คีย์กลางภาค1'!H11="","",'3.2คีย์กลางภาค1'!H11)</f>
        <v>5</v>
      </c>
      <c r="G11" s="138">
        <f>IF('3.2คีย์กลางภาค1'!J11="","",'3.2คีย์กลางภาค1'!J11)</f>
        <v>7</v>
      </c>
      <c r="H11" s="138">
        <f>IF('3.2คีย์กลางภาค1'!L11="","",'3.2คีย์กลางภาค1'!L11)</f>
        <v>9</v>
      </c>
      <c r="I11" s="138">
        <f>IF('3.2คีย์กลางภาค1'!N11="","",'3.2คีย์กลางภาค1'!N11)</f>
        <v>11</v>
      </c>
      <c r="J11" s="138">
        <f>IF('3.2คีย์กลางภาค1'!P11="","",'3.2คีย์กลางภาค1'!P11)</f>
        <v>13</v>
      </c>
      <c r="K11" s="138">
        <f>IF('3.2คีย์กลางภาค1'!R11="","",'3.2คีย์กลางภาค1'!R11)</f>
        <v>15</v>
      </c>
      <c r="L11" s="216">
        <v>16</v>
      </c>
      <c r="M11" s="216">
        <v>17</v>
      </c>
      <c r="N11" s="137">
        <f>IF('3.2คีย์กลางภาค1'!V11="","",'3.2คีย์กลางภาค1'!V11)</f>
        <v>19</v>
      </c>
      <c r="O11" s="138">
        <f>IF('3.2คีย์กลางภาค1'!X11="","",'3.2คีย์กลางภาค1'!X11)</f>
        <v>1</v>
      </c>
      <c r="P11" s="138">
        <f>IF('3.2คีย์กลางภาค1'!Z11="","",'3.2คีย์กลางภาค1'!Z11)</f>
        <v>3</v>
      </c>
      <c r="Q11" s="138">
        <f>IF('3.2คีย์กลางภาค1'!AB11="","",'3.2คีย์กลางภาค1'!AB11)</f>
        <v>5</v>
      </c>
      <c r="R11" s="138">
        <f>IF('3.2คีย์กลางภาค1'!AD11="","",'3.2คีย์กลางภาค1'!AD11)</f>
        <v>7</v>
      </c>
      <c r="S11" s="221">
        <f>IF('3.2คีย์กลางภาค1'!AF11="","",'3.2คีย์กลางภาค1'!AF11)</f>
        <v>9</v>
      </c>
      <c r="T11" s="200" t="str">
        <f>IF(OR(D11&gt;$D$10,E11&gt;$E$10,F11&gt;$F$10,G11&gt;$G$10,H11&gt;$H$10,I11&gt;$I$10,J11&gt;$J$10,K11&gt;$K$10,M11&gt;$M$10,N11&gt;$N$10,O11&gt;$O$10,P11&gt;$P$10,Q11&gt;$Q$10,R11&gt;$R$10,S11&gt;$S$10),"",IF(COUNT(D11,E11,F11,G11,H11,I11,J11,K11,M11,N11)&lt;10,"",SUM(D11,E11,F11,G11,H11,I11,J11,K11,M11,N11,O11,P11,Q11,R11,S11)))</f>
        <v/>
      </c>
      <c r="U11" s="100" t="str">
        <f>IF(T11="","",(T11*100)/$T$10)</f>
        <v/>
      </c>
      <c r="V11" s="101" t="str">
        <f>IF('2.ชื่อนักเรียน'!R11="มส","มส",IF('2.ชื่อนักเรียน'!R11="ย้าย","ย้าย",IF('2.ชื่อนักเรียน'!R11="ร","ร",IF(U11="","",RANK(U11,$U$11:$U$55,0)))))</f>
        <v/>
      </c>
    </row>
    <row r="12" spans="1:28" s="102" customFormat="1" ht="17.25" customHeight="1" x14ac:dyDescent="0.2">
      <c r="A12" s="139">
        <v>2</v>
      </c>
      <c r="B12" s="103" t="str">
        <f>IF('2.ชื่อนักเรียน'!C12="","",'2.ชื่อนักเรียน'!C12)</f>
        <v/>
      </c>
      <c r="C12" s="104" t="str">
        <f>IF('2.ชื่อนักเรียน'!D12="","",'2.ชื่อนักเรียน'!D12)</f>
        <v/>
      </c>
      <c r="D12" s="140" t="str">
        <f>IF('3.2คีย์กลางภาค1'!D12="","",'3.2คีย์กลางภาค1'!D12)</f>
        <v/>
      </c>
      <c r="E12" s="121" t="str">
        <f>IF('3.2คีย์กลางภาค1'!F12="","",'3.2คีย์กลางภาค1'!F12)</f>
        <v/>
      </c>
      <c r="F12" s="121" t="str">
        <f>IF('3.2คีย์กลางภาค1'!H12="","",'3.2คีย์กลางภาค1'!H12)</f>
        <v/>
      </c>
      <c r="G12" s="121" t="str">
        <f>IF('3.2คีย์กลางภาค1'!J12="","",'3.2คีย์กลางภาค1'!J12)</f>
        <v/>
      </c>
      <c r="H12" s="121" t="str">
        <f>IF('3.2คีย์กลางภาค1'!L12="","",'3.2คีย์กลางภาค1'!L12)</f>
        <v/>
      </c>
      <c r="I12" s="121" t="str">
        <f>IF('3.2คีย์กลางภาค1'!N12="","",'3.2คีย์กลางภาค1'!N12)</f>
        <v/>
      </c>
      <c r="J12" s="121" t="str">
        <f>IF('3.2คีย์กลางภาค1'!P12="","",'3.2คีย์กลางภาค1'!P12)</f>
        <v/>
      </c>
      <c r="K12" s="121" t="str">
        <f>IF('3.2คีย์กลางภาค1'!R12="","",'3.2คีย์กลางภาค1'!R12)</f>
        <v/>
      </c>
      <c r="L12" s="193"/>
      <c r="M12" s="193" t="str">
        <f>IF('3.2คีย์กลางภาค1'!T12="","",'3.2คีย์กลางภาค1'!T12)</f>
        <v/>
      </c>
      <c r="N12" s="140" t="str">
        <f>IF('3.2คีย์กลางภาค1'!V12="","",'3.2คีย์กลางภาค1'!V12)</f>
        <v/>
      </c>
      <c r="O12" s="121" t="str">
        <f>IF('3.2คีย์กลางภาค1'!X12="","",'3.2คีย์กลางภาค1'!X12)</f>
        <v/>
      </c>
      <c r="P12" s="121" t="str">
        <f>IF('3.2คีย์กลางภาค1'!Z12="","",'3.2คีย์กลางภาค1'!Z12)</f>
        <v/>
      </c>
      <c r="Q12" s="121" t="str">
        <f>IF('3.2คีย์กลางภาค1'!AB12="","",'3.2คีย์กลางภาค1'!AB12)</f>
        <v/>
      </c>
      <c r="R12" s="121" t="str">
        <f>IF('3.2คีย์กลางภาค1'!AD12="","",'3.2คีย์กลางภาค1'!AD12)</f>
        <v/>
      </c>
      <c r="S12" s="188" t="str">
        <f>IF('3.2คีย์กลางภาค1'!AF12="","",'3.2คีย์กลางภาค1'!AF12)</f>
        <v/>
      </c>
      <c r="T12" s="105" t="str">
        <f t="shared" ref="T12:T55" si="0">IF(OR(D12&gt;$D$10,E12&gt;$E$10,F12&gt;$F$10,G12&gt;$G$10,H12&gt;$H$10,I12&gt;$I$10,J12&gt;$J$10,K12&gt;$K$10,M12&gt;$M$10,N12&gt;$N$10,O12&gt;$O$10,P12&gt;$P$10,Q12&gt;$Q$10,R12&gt;$R$10,S12&gt;$S$10),"",IF(COUNT(D12,E12,F12,G12,H12,I12,J12,K12,M12,N12)&lt;10,"",SUM(D12,E12,F12,G12,H12,I12,J12,K12,M12,N12,O12,P12,Q12,R12,S12)))</f>
        <v/>
      </c>
      <c r="U12" s="100" t="str">
        <f t="shared" ref="U12:U55" si="1">IF(T12="","",(T12*100)/$T$10)</f>
        <v/>
      </c>
      <c r="V12" s="106" t="str">
        <f>IF('2.ชื่อนักเรียน'!R12="มส","มส",IF('2.ชื่อนักเรียน'!R12="ย้าย","ย้าย",IF('2.ชื่อนักเรียน'!R12="ร","ร",IF(U12="","",RANK(U12,$U$11:$U$55,0)))))</f>
        <v/>
      </c>
    </row>
    <row r="13" spans="1:28" s="102" customFormat="1" ht="17.25" customHeight="1" x14ac:dyDescent="0.2">
      <c r="A13" s="139">
        <v>3</v>
      </c>
      <c r="B13" s="103" t="str">
        <f>IF('2.ชื่อนักเรียน'!C13="","",'2.ชื่อนักเรียน'!C13)</f>
        <v/>
      </c>
      <c r="C13" s="104" t="str">
        <f>IF('2.ชื่อนักเรียน'!D13="","",'2.ชื่อนักเรียน'!D13)</f>
        <v/>
      </c>
      <c r="D13" s="137" t="str">
        <f>IF('3.2คีย์กลางภาค1'!D13="","",'3.2คีย์กลางภาค1'!D13)</f>
        <v/>
      </c>
      <c r="E13" s="138" t="str">
        <f>IF('3.2คีย์กลางภาค1'!F13="","",'3.2คีย์กลางภาค1'!F13)</f>
        <v/>
      </c>
      <c r="F13" s="138" t="str">
        <f>IF('3.2คีย์กลางภาค1'!H13="","",'3.2คีย์กลางภาค1'!H13)</f>
        <v/>
      </c>
      <c r="G13" s="138" t="str">
        <f>IF('3.2คีย์กลางภาค1'!J13="","",'3.2คีย์กลางภาค1'!J13)</f>
        <v/>
      </c>
      <c r="H13" s="138" t="str">
        <f>IF('3.2คีย์กลางภาค1'!L13="","",'3.2คีย์กลางภาค1'!L13)</f>
        <v/>
      </c>
      <c r="I13" s="138" t="str">
        <f>IF('3.2คีย์กลางภาค1'!N13="","",'3.2คีย์กลางภาค1'!N13)</f>
        <v/>
      </c>
      <c r="J13" s="138" t="str">
        <f>IF('3.2คีย์กลางภาค1'!P13="","",'3.2คีย์กลางภาค1'!P13)</f>
        <v/>
      </c>
      <c r="K13" s="138" t="str">
        <f>IF('3.2คีย์กลางภาค1'!R13="","",'3.2คีย์กลางภาค1'!R13)</f>
        <v/>
      </c>
      <c r="L13" s="216"/>
      <c r="M13" s="216" t="str">
        <f>IF('3.2คีย์กลางภาค1'!T13="","",'3.2คีย์กลางภาค1'!T13)</f>
        <v/>
      </c>
      <c r="N13" s="137" t="str">
        <f>IF('3.2คีย์กลางภาค1'!V13="","",'3.2คีย์กลางภาค1'!V13)</f>
        <v/>
      </c>
      <c r="O13" s="138" t="str">
        <f>IF('3.2คีย์กลางภาค1'!X13="","",'3.2คีย์กลางภาค1'!X13)</f>
        <v/>
      </c>
      <c r="P13" s="138" t="str">
        <f>IF('3.2คีย์กลางภาค1'!Z13="","",'3.2คีย์กลางภาค1'!Z13)</f>
        <v/>
      </c>
      <c r="Q13" s="138" t="str">
        <f>IF('3.2คีย์กลางภาค1'!AB13="","",'3.2คีย์กลางภาค1'!AB13)</f>
        <v/>
      </c>
      <c r="R13" s="138" t="str">
        <f>IF('3.2คีย์กลางภาค1'!AD13="","",'3.2คีย์กลางภาค1'!AD13)</f>
        <v/>
      </c>
      <c r="S13" s="221" t="str">
        <f>IF('3.2คีย์กลางภาค1'!AF13="","",'3.2คีย์กลางภาค1'!AF13)</f>
        <v/>
      </c>
      <c r="T13" s="105" t="str">
        <f t="shared" si="0"/>
        <v/>
      </c>
      <c r="U13" s="100" t="str">
        <f t="shared" si="1"/>
        <v/>
      </c>
      <c r="V13" s="106" t="str">
        <f>IF('2.ชื่อนักเรียน'!R13="มส","มส",IF('2.ชื่อนักเรียน'!R13="ย้าย","ย้าย",IF('2.ชื่อนักเรียน'!R13="ร","ร",IF(U13="","",RANK(U13,$U$11:$U$55,0)))))</f>
        <v/>
      </c>
    </row>
    <row r="14" spans="1:28" s="102" customFormat="1" ht="17.25" customHeight="1" x14ac:dyDescent="0.2">
      <c r="A14" s="139">
        <v>4</v>
      </c>
      <c r="B14" s="103" t="str">
        <f>IF('2.ชื่อนักเรียน'!C14="","",'2.ชื่อนักเรียน'!C14)</f>
        <v/>
      </c>
      <c r="C14" s="104" t="str">
        <f>IF('2.ชื่อนักเรียน'!D14="","",'2.ชื่อนักเรียน'!D14)</f>
        <v/>
      </c>
      <c r="D14" s="137" t="str">
        <f>IF('3.2คีย์กลางภาค1'!D14="","",'3.2คีย์กลางภาค1'!D14)</f>
        <v/>
      </c>
      <c r="E14" s="138" t="str">
        <f>IF('3.2คีย์กลางภาค1'!F14="","",'3.2คีย์กลางภาค1'!F14)</f>
        <v/>
      </c>
      <c r="F14" s="138" t="str">
        <f>IF('3.2คีย์กลางภาค1'!H14="","",'3.2คีย์กลางภาค1'!H14)</f>
        <v/>
      </c>
      <c r="G14" s="138" t="str">
        <f>IF('3.2คีย์กลางภาค1'!J14="","",'3.2คีย์กลางภาค1'!J14)</f>
        <v/>
      </c>
      <c r="H14" s="138" t="str">
        <f>IF('3.2คีย์กลางภาค1'!L14="","",'3.2คีย์กลางภาค1'!L14)</f>
        <v/>
      </c>
      <c r="I14" s="138" t="str">
        <f>IF('3.2คีย์กลางภาค1'!N14="","",'3.2คีย์กลางภาค1'!N14)</f>
        <v/>
      </c>
      <c r="J14" s="138" t="str">
        <f>IF('3.2คีย์กลางภาค1'!P14="","",'3.2คีย์กลางภาค1'!P14)</f>
        <v/>
      </c>
      <c r="K14" s="138" t="str">
        <f>IF('3.2คีย์กลางภาค1'!R14="","",'3.2คีย์กลางภาค1'!R14)</f>
        <v/>
      </c>
      <c r="L14" s="216"/>
      <c r="M14" s="216" t="str">
        <f>IF('3.2คีย์กลางภาค1'!T14="","",'3.2คีย์กลางภาค1'!T14)</f>
        <v/>
      </c>
      <c r="N14" s="137" t="str">
        <f>IF('3.2คีย์กลางภาค1'!V14="","",'3.2คีย์กลางภาค1'!V14)</f>
        <v/>
      </c>
      <c r="O14" s="138" t="str">
        <f>IF('3.2คีย์กลางภาค1'!X14="","",'3.2คีย์กลางภาค1'!X14)</f>
        <v/>
      </c>
      <c r="P14" s="138" t="str">
        <f>IF('3.2คีย์กลางภาค1'!Z14="","",'3.2คีย์กลางภาค1'!Z14)</f>
        <v/>
      </c>
      <c r="Q14" s="138" t="str">
        <f>IF('3.2คีย์กลางภาค1'!AB14="","",'3.2คีย์กลางภาค1'!AB14)</f>
        <v/>
      </c>
      <c r="R14" s="138" t="str">
        <f>IF('3.2คีย์กลางภาค1'!AD14="","",'3.2คีย์กลางภาค1'!AD14)</f>
        <v/>
      </c>
      <c r="S14" s="221" t="str">
        <f>IF('3.2คีย์กลางภาค1'!AF14="","",'3.2คีย์กลางภาค1'!AF14)</f>
        <v/>
      </c>
      <c r="T14" s="105" t="str">
        <f t="shared" si="0"/>
        <v/>
      </c>
      <c r="U14" s="100" t="str">
        <f t="shared" si="1"/>
        <v/>
      </c>
      <c r="V14" s="106" t="str">
        <f>IF('2.ชื่อนักเรียน'!R14="มส","มส",IF('2.ชื่อนักเรียน'!R14="ย้าย","ย้าย",IF('2.ชื่อนักเรียน'!R14="ร","ร",IF(U14="","",RANK(U14,$U$11:$U$55,0)))))</f>
        <v/>
      </c>
    </row>
    <row r="15" spans="1:28" s="102" customFormat="1" ht="17.25" customHeight="1" x14ac:dyDescent="0.2">
      <c r="A15" s="139">
        <v>5</v>
      </c>
      <c r="B15" s="103" t="str">
        <f>IF('2.ชื่อนักเรียน'!C15="","",'2.ชื่อนักเรียน'!C15)</f>
        <v/>
      </c>
      <c r="C15" s="104" t="str">
        <f>IF('2.ชื่อนักเรียน'!D15="","",'2.ชื่อนักเรียน'!D15)</f>
        <v/>
      </c>
      <c r="D15" s="137" t="str">
        <f>IF('3.2คีย์กลางภาค1'!D15="","",'3.2คีย์กลางภาค1'!D15)</f>
        <v/>
      </c>
      <c r="E15" s="138" t="str">
        <f>IF('3.2คีย์กลางภาค1'!F15="","",'3.2คีย์กลางภาค1'!F15)</f>
        <v/>
      </c>
      <c r="F15" s="138" t="str">
        <f>IF('3.2คีย์กลางภาค1'!H15="","",'3.2คีย์กลางภาค1'!H15)</f>
        <v/>
      </c>
      <c r="G15" s="138" t="str">
        <f>IF('3.2คีย์กลางภาค1'!J15="","",'3.2คีย์กลางภาค1'!J15)</f>
        <v/>
      </c>
      <c r="H15" s="138" t="str">
        <f>IF('3.2คีย์กลางภาค1'!L15="","",'3.2คีย์กลางภาค1'!L15)</f>
        <v/>
      </c>
      <c r="I15" s="138" t="str">
        <f>IF('3.2คีย์กลางภาค1'!N15="","",'3.2คีย์กลางภาค1'!N15)</f>
        <v/>
      </c>
      <c r="J15" s="138" t="str">
        <f>IF('3.2คีย์กลางภาค1'!P15="","",'3.2คีย์กลางภาค1'!P15)</f>
        <v/>
      </c>
      <c r="K15" s="138" t="str">
        <f>IF('3.2คีย์กลางภาค1'!R15="","",'3.2คีย์กลางภาค1'!R15)</f>
        <v/>
      </c>
      <c r="L15" s="216"/>
      <c r="M15" s="216" t="str">
        <f>IF('3.2คีย์กลางภาค1'!T15="","",'3.2คีย์กลางภาค1'!T15)</f>
        <v/>
      </c>
      <c r="N15" s="137" t="str">
        <f>IF('3.2คีย์กลางภาค1'!V15="","",'3.2คีย์กลางภาค1'!V15)</f>
        <v/>
      </c>
      <c r="O15" s="138" t="str">
        <f>IF('3.2คีย์กลางภาค1'!X15="","",'3.2คีย์กลางภาค1'!X15)</f>
        <v/>
      </c>
      <c r="P15" s="138" t="str">
        <f>IF('3.2คีย์กลางภาค1'!Z15="","",'3.2คีย์กลางภาค1'!Z15)</f>
        <v/>
      </c>
      <c r="Q15" s="138" t="str">
        <f>IF('3.2คีย์กลางภาค1'!AB15="","",'3.2คีย์กลางภาค1'!AB15)</f>
        <v/>
      </c>
      <c r="R15" s="138" t="str">
        <f>IF('3.2คีย์กลางภาค1'!AD15="","",'3.2คีย์กลางภาค1'!AD15)</f>
        <v/>
      </c>
      <c r="S15" s="221" t="str">
        <f>IF('3.2คีย์กลางภาค1'!AF15="","",'3.2คีย์กลางภาค1'!AF15)</f>
        <v/>
      </c>
      <c r="T15" s="105" t="str">
        <f t="shared" si="0"/>
        <v/>
      </c>
      <c r="U15" s="100" t="str">
        <f t="shared" si="1"/>
        <v/>
      </c>
      <c r="V15" s="106" t="str">
        <f>IF('2.ชื่อนักเรียน'!R15="มส","มส",IF('2.ชื่อนักเรียน'!R15="ย้าย","ย้าย",IF('2.ชื่อนักเรียน'!R15="ร","ร",IF(U15="","",RANK(U15,$U$11:$U$55,0)))))</f>
        <v/>
      </c>
      <c r="W15" s="253" t="s">
        <v>116</v>
      </c>
      <c r="Y15" s="253"/>
      <c r="Z15" s="253"/>
      <c r="AA15" s="253"/>
      <c r="AB15" s="254"/>
    </row>
    <row r="16" spans="1:28" s="102" customFormat="1" ht="17.25" customHeight="1" x14ac:dyDescent="0.2">
      <c r="A16" s="139">
        <v>6</v>
      </c>
      <c r="B16" s="103" t="str">
        <f>IF('2.ชื่อนักเรียน'!C16="","",'2.ชื่อนักเรียน'!C16)</f>
        <v/>
      </c>
      <c r="C16" s="104" t="str">
        <f>IF('2.ชื่อนักเรียน'!D16="","",'2.ชื่อนักเรียน'!D16)</f>
        <v/>
      </c>
      <c r="D16" s="137" t="str">
        <f>IF('3.2คีย์กลางภาค1'!D16="","",'3.2คีย์กลางภาค1'!D16)</f>
        <v/>
      </c>
      <c r="E16" s="138" t="str">
        <f>IF('3.2คีย์กลางภาค1'!F16="","",'3.2คีย์กลางภาค1'!F16)</f>
        <v/>
      </c>
      <c r="F16" s="138" t="str">
        <f>IF('3.2คีย์กลางภาค1'!H16="","",'3.2คีย์กลางภาค1'!H16)</f>
        <v/>
      </c>
      <c r="G16" s="138" t="str">
        <f>IF('3.2คีย์กลางภาค1'!J16="","",'3.2คีย์กลางภาค1'!J16)</f>
        <v/>
      </c>
      <c r="H16" s="138" t="str">
        <f>IF('3.2คีย์กลางภาค1'!L16="","",'3.2คีย์กลางภาค1'!L16)</f>
        <v/>
      </c>
      <c r="I16" s="138" t="str">
        <f>IF('3.2คีย์กลางภาค1'!N16="","",'3.2คีย์กลางภาค1'!N16)</f>
        <v/>
      </c>
      <c r="J16" s="138" t="str">
        <f>IF('3.2คีย์กลางภาค1'!P16="","",'3.2คีย์กลางภาค1'!P16)</f>
        <v/>
      </c>
      <c r="K16" s="138" t="str">
        <f>IF('3.2คีย์กลางภาค1'!R16="","",'3.2คีย์กลางภาค1'!R16)</f>
        <v/>
      </c>
      <c r="L16" s="216"/>
      <c r="M16" s="216" t="str">
        <f>IF('3.2คีย์กลางภาค1'!T16="","",'3.2คีย์กลางภาค1'!T16)</f>
        <v/>
      </c>
      <c r="N16" s="137" t="str">
        <f>IF('3.2คีย์กลางภาค1'!V16="","",'3.2คีย์กลางภาค1'!V16)</f>
        <v/>
      </c>
      <c r="O16" s="138" t="str">
        <f>IF('3.2คีย์กลางภาค1'!X16="","",'3.2คีย์กลางภาค1'!X16)</f>
        <v/>
      </c>
      <c r="P16" s="138" t="str">
        <f>IF('3.2คีย์กลางภาค1'!Z16="","",'3.2คีย์กลางภาค1'!Z16)</f>
        <v/>
      </c>
      <c r="Q16" s="138" t="str">
        <f>IF('3.2คีย์กลางภาค1'!AB16="","",'3.2คีย์กลางภาค1'!AB16)</f>
        <v/>
      </c>
      <c r="R16" s="138" t="str">
        <f>IF('3.2คีย์กลางภาค1'!AD16="","",'3.2คีย์กลางภาค1'!AD16)</f>
        <v/>
      </c>
      <c r="S16" s="221" t="str">
        <f>IF('3.2คีย์กลางภาค1'!AF16="","",'3.2คีย์กลางภาค1'!AF16)</f>
        <v/>
      </c>
      <c r="T16" s="105" t="str">
        <f t="shared" si="0"/>
        <v/>
      </c>
      <c r="U16" s="100" t="str">
        <f t="shared" si="1"/>
        <v/>
      </c>
      <c r="V16" s="106" t="str">
        <f>IF('2.ชื่อนักเรียน'!R16="มส","มส",IF('2.ชื่อนักเรียน'!R16="ย้าย","ย้าย",IF('2.ชื่อนักเรียน'!R16="ร","ร",IF(U16="","",RANK(U16,$U$11:$U$55,0)))))</f>
        <v/>
      </c>
    </row>
    <row r="17" spans="1:22" s="102" customFormat="1" ht="17.25" customHeight="1" x14ac:dyDescent="0.2">
      <c r="A17" s="139">
        <v>7</v>
      </c>
      <c r="B17" s="103" t="str">
        <f>IF('2.ชื่อนักเรียน'!C17="","",'2.ชื่อนักเรียน'!C17)</f>
        <v/>
      </c>
      <c r="C17" s="104" t="str">
        <f>IF('2.ชื่อนักเรียน'!D17="","",'2.ชื่อนักเรียน'!D17)</f>
        <v/>
      </c>
      <c r="D17" s="137" t="str">
        <f>IF('3.2คีย์กลางภาค1'!D17="","",'3.2คีย์กลางภาค1'!D17)</f>
        <v/>
      </c>
      <c r="E17" s="138" t="str">
        <f>IF('3.2คีย์กลางภาค1'!F17="","",'3.2คีย์กลางภาค1'!F17)</f>
        <v/>
      </c>
      <c r="F17" s="138" t="str">
        <f>IF('3.2คีย์กลางภาค1'!H17="","",'3.2คีย์กลางภาค1'!H17)</f>
        <v/>
      </c>
      <c r="G17" s="138" t="str">
        <f>IF('3.2คีย์กลางภาค1'!J17="","",'3.2คีย์กลางภาค1'!J17)</f>
        <v/>
      </c>
      <c r="H17" s="138" t="str">
        <f>IF('3.2คีย์กลางภาค1'!L17="","",'3.2คีย์กลางภาค1'!L17)</f>
        <v/>
      </c>
      <c r="I17" s="138" t="str">
        <f>IF('3.2คีย์กลางภาค1'!N17="","",'3.2คีย์กลางภาค1'!N17)</f>
        <v/>
      </c>
      <c r="J17" s="138" t="str">
        <f>IF('3.2คีย์กลางภาค1'!P17="","",'3.2คีย์กลางภาค1'!P17)</f>
        <v/>
      </c>
      <c r="K17" s="138" t="str">
        <f>IF('3.2คีย์กลางภาค1'!R17="","",'3.2คีย์กลางภาค1'!R17)</f>
        <v/>
      </c>
      <c r="L17" s="216"/>
      <c r="M17" s="216" t="str">
        <f>IF('3.2คีย์กลางภาค1'!T17="","",'3.2คีย์กลางภาค1'!T17)</f>
        <v/>
      </c>
      <c r="N17" s="137" t="str">
        <f>IF('3.2คีย์กลางภาค1'!V17="","",'3.2คีย์กลางภาค1'!V17)</f>
        <v/>
      </c>
      <c r="O17" s="138" t="str">
        <f>IF('3.2คีย์กลางภาค1'!X17="","",'3.2คีย์กลางภาค1'!X17)</f>
        <v/>
      </c>
      <c r="P17" s="138" t="str">
        <f>IF('3.2คีย์กลางภาค1'!Z17="","",'3.2คีย์กลางภาค1'!Z17)</f>
        <v/>
      </c>
      <c r="Q17" s="138" t="str">
        <f>IF('3.2คีย์กลางภาค1'!AB17="","",'3.2คีย์กลางภาค1'!AB17)</f>
        <v/>
      </c>
      <c r="R17" s="138" t="str">
        <f>IF('3.2คีย์กลางภาค1'!AD17="","",'3.2คีย์กลางภาค1'!AD17)</f>
        <v/>
      </c>
      <c r="S17" s="221" t="str">
        <f>IF('3.2คีย์กลางภาค1'!AF17="","",'3.2คีย์กลางภาค1'!AF17)</f>
        <v/>
      </c>
      <c r="T17" s="105" t="str">
        <f t="shared" si="0"/>
        <v/>
      </c>
      <c r="U17" s="100" t="str">
        <f t="shared" si="1"/>
        <v/>
      </c>
      <c r="V17" s="106" t="str">
        <f>IF('2.ชื่อนักเรียน'!R17="มส","มส",IF('2.ชื่อนักเรียน'!R17="ย้าย","ย้าย",IF('2.ชื่อนักเรียน'!R17="ร","ร",IF(U17="","",RANK(U17,$U$11:$U$55,0)))))</f>
        <v/>
      </c>
    </row>
    <row r="18" spans="1:22" s="102" customFormat="1" ht="17.25" customHeight="1" x14ac:dyDescent="0.2">
      <c r="A18" s="139">
        <v>8</v>
      </c>
      <c r="B18" s="103" t="str">
        <f>IF('2.ชื่อนักเรียน'!C18="","",'2.ชื่อนักเรียน'!C18)</f>
        <v/>
      </c>
      <c r="C18" s="104" t="str">
        <f>IF('2.ชื่อนักเรียน'!D18="","",'2.ชื่อนักเรียน'!D18)</f>
        <v/>
      </c>
      <c r="D18" s="137" t="str">
        <f>IF('3.2คีย์กลางภาค1'!D18="","",'3.2คีย์กลางภาค1'!D18)</f>
        <v/>
      </c>
      <c r="E18" s="138" t="str">
        <f>IF('3.2คีย์กลางภาค1'!F18="","",'3.2คีย์กลางภาค1'!F18)</f>
        <v/>
      </c>
      <c r="F18" s="138" t="str">
        <f>IF('3.2คีย์กลางภาค1'!H18="","",'3.2คีย์กลางภาค1'!H18)</f>
        <v/>
      </c>
      <c r="G18" s="138" t="str">
        <f>IF('3.2คีย์กลางภาค1'!J18="","",'3.2คีย์กลางภาค1'!J18)</f>
        <v/>
      </c>
      <c r="H18" s="138" t="str">
        <f>IF('3.2คีย์กลางภาค1'!L18="","",'3.2คีย์กลางภาค1'!L18)</f>
        <v/>
      </c>
      <c r="I18" s="138" t="str">
        <f>IF('3.2คีย์กลางภาค1'!N18="","",'3.2คีย์กลางภาค1'!N18)</f>
        <v/>
      </c>
      <c r="J18" s="138" t="str">
        <f>IF('3.2คีย์กลางภาค1'!P18="","",'3.2คีย์กลางภาค1'!P18)</f>
        <v/>
      </c>
      <c r="K18" s="138" t="str">
        <f>IF('3.2คีย์กลางภาค1'!R18="","",'3.2คีย์กลางภาค1'!R18)</f>
        <v/>
      </c>
      <c r="L18" s="216"/>
      <c r="M18" s="216" t="str">
        <f>IF('3.2คีย์กลางภาค1'!T18="","",'3.2คีย์กลางภาค1'!T18)</f>
        <v/>
      </c>
      <c r="N18" s="137" t="str">
        <f>IF('3.2คีย์กลางภาค1'!V18="","",'3.2คีย์กลางภาค1'!V18)</f>
        <v/>
      </c>
      <c r="O18" s="138" t="str">
        <f>IF('3.2คีย์กลางภาค1'!X18="","",'3.2คีย์กลางภาค1'!X18)</f>
        <v/>
      </c>
      <c r="P18" s="138" t="str">
        <f>IF('3.2คีย์กลางภาค1'!Z18="","",'3.2คีย์กลางภาค1'!Z18)</f>
        <v/>
      </c>
      <c r="Q18" s="138" t="str">
        <f>IF('3.2คีย์กลางภาค1'!AB18="","",'3.2คีย์กลางภาค1'!AB18)</f>
        <v/>
      </c>
      <c r="R18" s="138" t="str">
        <f>IF('3.2คีย์กลางภาค1'!AD18="","",'3.2คีย์กลางภาค1'!AD18)</f>
        <v/>
      </c>
      <c r="S18" s="221" t="str">
        <f>IF('3.2คีย์กลางภาค1'!AF18="","",'3.2คีย์กลางภาค1'!AF18)</f>
        <v/>
      </c>
      <c r="T18" s="105" t="str">
        <f t="shared" si="0"/>
        <v/>
      </c>
      <c r="U18" s="100" t="str">
        <f t="shared" si="1"/>
        <v/>
      </c>
      <c r="V18" s="106" t="str">
        <f>IF('2.ชื่อนักเรียน'!R18="มส","มส",IF('2.ชื่อนักเรียน'!R18="ย้าย","ย้าย",IF('2.ชื่อนักเรียน'!R18="ร","ร",IF(U18="","",RANK(U18,$U$11:$U$55,0)))))</f>
        <v/>
      </c>
    </row>
    <row r="19" spans="1:22" s="102" customFormat="1" ht="17.25" customHeight="1" x14ac:dyDescent="0.2">
      <c r="A19" s="139">
        <v>9</v>
      </c>
      <c r="B19" s="103" t="str">
        <f>IF('2.ชื่อนักเรียน'!C19="","",'2.ชื่อนักเรียน'!C19)</f>
        <v/>
      </c>
      <c r="C19" s="104" t="str">
        <f>IF('2.ชื่อนักเรียน'!D19="","",'2.ชื่อนักเรียน'!D19)</f>
        <v/>
      </c>
      <c r="D19" s="137" t="str">
        <f>IF('3.2คีย์กลางภาค1'!D19="","",'3.2คีย์กลางภาค1'!D19)</f>
        <v/>
      </c>
      <c r="E19" s="138" t="str">
        <f>IF('3.2คีย์กลางภาค1'!F19="","",'3.2คีย์กลางภาค1'!F19)</f>
        <v/>
      </c>
      <c r="F19" s="138" t="str">
        <f>IF('3.2คีย์กลางภาค1'!H19="","",'3.2คีย์กลางภาค1'!H19)</f>
        <v/>
      </c>
      <c r="G19" s="138" t="str">
        <f>IF('3.2คีย์กลางภาค1'!J19="","",'3.2คีย์กลางภาค1'!J19)</f>
        <v/>
      </c>
      <c r="H19" s="138" t="str">
        <f>IF('3.2คีย์กลางภาค1'!L19="","",'3.2คีย์กลางภาค1'!L19)</f>
        <v/>
      </c>
      <c r="I19" s="138" t="str">
        <f>IF('3.2คีย์กลางภาค1'!N19="","",'3.2คีย์กลางภาค1'!N19)</f>
        <v/>
      </c>
      <c r="J19" s="138" t="str">
        <f>IF('3.2คีย์กลางภาค1'!P19="","",'3.2คีย์กลางภาค1'!P19)</f>
        <v/>
      </c>
      <c r="K19" s="138" t="str">
        <f>IF('3.2คีย์กลางภาค1'!R19="","",'3.2คีย์กลางภาค1'!R19)</f>
        <v/>
      </c>
      <c r="L19" s="216"/>
      <c r="M19" s="216" t="str">
        <f>IF('3.2คีย์กลางภาค1'!T19="","",'3.2คีย์กลางภาค1'!T19)</f>
        <v/>
      </c>
      <c r="N19" s="137" t="str">
        <f>IF('3.2คีย์กลางภาค1'!V19="","",'3.2คีย์กลางภาค1'!V19)</f>
        <v/>
      </c>
      <c r="O19" s="138" t="str">
        <f>IF('3.2คีย์กลางภาค1'!X19="","",'3.2คีย์กลางภาค1'!X19)</f>
        <v/>
      </c>
      <c r="P19" s="138" t="str">
        <f>IF('3.2คีย์กลางภาค1'!Z19="","",'3.2คีย์กลางภาค1'!Z19)</f>
        <v/>
      </c>
      <c r="Q19" s="138" t="str">
        <f>IF('3.2คีย์กลางภาค1'!AB19="","",'3.2คีย์กลางภาค1'!AB19)</f>
        <v/>
      </c>
      <c r="R19" s="138" t="str">
        <f>IF('3.2คีย์กลางภาค1'!AD19="","",'3.2คีย์กลางภาค1'!AD19)</f>
        <v/>
      </c>
      <c r="S19" s="221" t="str">
        <f>IF('3.2คีย์กลางภาค1'!AF19="","",'3.2คีย์กลางภาค1'!AF19)</f>
        <v/>
      </c>
      <c r="T19" s="105" t="str">
        <f t="shared" si="0"/>
        <v/>
      </c>
      <c r="U19" s="100" t="str">
        <f t="shared" si="1"/>
        <v/>
      </c>
      <c r="V19" s="106" t="str">
        <f>IF('2.ชื่อนักเรียน'!R19="มส","มส",IF('2.ชื่อนักเรียน'!R19="ย้าย","ย้าย",IF('2.ชื่อนักเรียน'!R19="ร","ร",IF(U19="","",RANK(U19,$U$11:$U$55,0)))))</f>
        <v/>
      </c>
    </row>
    <row r="20" spans="1:22" s="102" customFormat="1" ht="17.25" customHeight="1" x14ac:dyDescent="0.2">
      <c r="A20" s="139">
        <v>10</v>
      </c>
      <c r="B20" s="103" t="str">
        <f>IF('2.ชื่อนักเรียน'!C20="","",'2.ชื่อนักเรียน'!C20)</f>
        <v/>
      </c>
      <c r="C20" s="104" t="str">
        <f>IF('2.ชื่อนักเรียน'!D20="","",'2.ชื่อนักเรียน'!D20)</f>
        <v/>
      </c>
      <c r="D20" s="137" t="str">
        <f>IF('3.2คีย์กลางภาค1'!D20="","",'3.2คีย์กลางภาค1'!D20)</f>
        <v/>
      </c>
      <c r="E20" s="138" t="str">
        <f>IF('3.2คีย์กลางภาค1'!F20="","",'3.2คีย์กลางภาค1'!F20)</f>
        <v/>
      </c>
      <c r="F20" s="138" t="str">
        <f>IF('3.2คีย์กลางภาค1'!H20="","",'3.2คีย์กลางภาค1'!H20)</f>
        <v/>
      </c>
      <c r="G20" s="138" t="str">
        <f>IF('3.2คีย์กลางภาค1'!J20="","",'3.2คีย์กลางภาค1'!J20)</f>
        <v/>
      </c>
      <c r="H20" s="138" t="str">
        <f>IF('3.2คีย์กลางภาค1'!L20="","",'3.2คีย์กลางภาค1'!L20)</f>
        <v/>
      </c>
      <c r="I20" s="138" t="str">
        <f>IF('3.2คีย์กลางภาค1'!N20="","",'3.2คีย์กลางภาค1'!N20)</f>
        <v/>
      </c>
      <c r="J20" s="138" t="str">
        <f>IF('3.2คีย์กลางภาค1'!P20="","",'3.2คีย์กลางภาค1'!P20)</f>
        <v/>
      </c>
      <c r="K20" s="138" t="str">
        <f>IF('3.2คีย์กลางภาค1'!R20="","",'3.2คีย์กลางภาค1'!R20)</f>
        <v/>
      </c>
      <c r="L20" s="216"/>
      <c r="M20" s="216" t="str">
        <f>IF('3.2คีย์กลางภาค1'!T20="","",'3.2คีย์กลางภาค1'!T20)</f>
        <v/>
      </c>
      <c r="N20" s="137" t="str">
        <f>IF('3.2คีย์กลางภาค1'!V20="","",'3.2คีย์กลางภาค1'!V20)</f>
        <v/>
      </c>
      <c r="O20" s="138" t="str">
        <f>IF('3.2คีย์กลางภาค1'!X20="","",'3.2คีย์กลางภาค1'!X20)</f>
        <v/>
      </c>
      <c r="P20" s="138" t="str">
        <f>IF('3.2คีย์กลางภาค1'!Z20="","",'3.2คีย์กลางภาค1'!Z20)</f>
        <v/>
      </c>
      <c r="Q20" s="138" t="str">
        <f>IF('3.2คีย์กลางภาค1'!AB20="","",'3.2คีย์กลางภาค1'!AB20)</f>
        <v/>
      </c>
      <c r="R20" s="138" t="str">
        <f>IF('3.2คีย์กลางภาค1'!AD20="","",'3.2คีย์กลางภาค1'!AD20)</f>
        <v/>
      </c>
      <c r="S20" s="221" t="str">
        <f>IF('3.2คีย์กลางภาค1'!AF20="","",'3.2คีย์กลางภาค1'!AF20)</f>
        <v/>
      </c>
      <c r="T20" s="105" t="str">
        <f t="shared" si="0"/>
        <v/>
      </c>
      <c r="U20" s="100" t="str">
        <f t="shared" si="1"/>
        <v/>
      </c>
      <c r="V20" s="106" t="str">
        <f>IF('2.ชื่อนักเรียน'!R20="มส","มส",IF('2.ชื่อนักเรียน'!R20="ย้าย","ย้าย",IF('2.ชื่อนักเรียน'!R20="ร","ร",IF(U20="","",RANK(U20,$U$11:$U$55,0)))))</f>
        <v/>
      </c>
    </row>
    <row r="21" spans="1:22" s="102" customFormat="1" ht="17.25" customHeight="1" x14ac:dyDescent="0.2">
      <c r="A21" s="139">
        <v>11</v>
      </c>
      <c r="B21" s="103" t="str">
        <f>IF('2.ชื่อนักเรียน'!C21="","",'2.ชื่อนักเรียน'!C21)</f>
        <v/>
      </c>
      <c r="C21" s="104" t="str">
        <f>IF('2.ชื่อนักเรียน'!D21="","",'2.ชื่อนักเรียน'!D21)</f>
        <v/>
      </c>
      <c r="D21" s="137" t="str">
        <f>IF('3.2คีย์กลางภาค1'!D21="","",'3.2คีย์กลางภาค1'!D21)</f>
        <v/>
      </c>
      <c r="E21" s="138" t="str">
        <f>IF('3.2คีย์กลางภาค1'!F21="","",'3.2คีย์กลางภาค1'!F21)</f>
        <v/>
      </c>
      <c r="F21" s="138" t="str">
        <f>IF('3.2คีย์กลางภาค1'!H21="","",'3.2คีย์กลางภาค1'!H21)</f>
        <v/>
      </c>
      <c r="G21" s="138" t="str">
        <f>IF('3.2คีย์กลางภาค1'!J21="","",'3.2คีย์กลางภาค1'!J21)</f>
        <v/>
      </c>
      <c r="H21" s="138" t="str">
        <f>IF('3.2คีย์กลางภาค1'!L21="","",'3.2คีย์กลางภาค1'!L21)</f>
        <v/>
      </c>
      <c r="I21" s="138" t="str">
        <f>IF('3.2คีย์กลางภาค1'!N21="","",'3.2คีย์กลางภาค1'!N21)</f>
        <v/>
      </c>
      <c r="J21" s="138" t="str">
        <f>IF('3.2คีย์กลางภาค1'!P21="","",'3.2คีย์กลางภาค1'!P21)</f>
        <v/>
      </c>
      <c r="K21" s="138" t="str">
        <f>IF('3.2คีย์กลางภาค1'!R21="","",'3.2คีย์กลางภาค1'!R21)</f>
        <v/>
      </c>
      <c r="L21" s="216"/>
      <c r="M21" s="216" t="str">
        <f>IF('3.2คีย์กลางภาค1'!T21="","",'3.2คีย์กลางภาค1'!T21)</f>
        <v/>
      </c>
      <c r="N21" s="137" t="str">
        <f>IF('3.2คีย์กลางภาค1'!V21="","",'3.2คีย์กลางภาค1'!V21)</f>
        <v/>
      </c>
      <c r="O21" s="138" t="str">
        <f>IF('3.2คีย์กลางภาค1'!X21="","",'3.2คีย์กลางภาค1'!X21)</f>
        <v/>
      </c>
      <c r="P21" s="138" t="str">
        <f>IF('3.2คีย์กลางภาค1'!Z21="","",'3.2คีย์กลางภาค1'!Z21)</f>
        <v/>
      </c>
      <c r="Q21" s="138" t="str">
        <f>IF('3.2คีย์กลางภาค1'!AB21="","",'3.2คีย์กลางภาค1'!AB21)</f>
        <v/>
      </c>
      <c r="R21" s="138" t="str">
        <f>IF('3.2คีย์กลางภาค1'!AD21="","",'3.2คีย์กลางภาค1'!AD21)</f>
        <v/>
      </c>
      <c r="S21" s="221" t="str">
        <f>IF('3.2คีย์กลางภาค1'!AF21="","",'3.2คีย์กลางภาค1'!AF21)</f>
        <v/>
      </c>
      <c r="T21" s="105" t="str">
        <f t="shared" si="0"/>
        <v/>
      </c>
      <c r="U21" s="100" t="str">
        <f t="shared" si="1"/>
        <v/>
      </c>
      <c r="V21" s="106" t="str">
        <f>IF('2.ชื่อนักเรียน'!R21="มส","มส",IF('2.ชื่อนักเรียน'!R21="ย้าย","ย้าย",IF('2.ชื่อนักเรียน'!R21="ร","ร",IF(U21="","",RANK(U21,$U$11:$U$55,0)))))</f>
        <v/>
      </c>
    </row>
    <row r="22" spans="1:22" s="102" customFormat="1" ht="17.25" customHeight="1" x14ac:dyDescent="0.2">
      <c r="A22" s="139">
        <v>12</v>
      </c>
      <c r="B22" s="103" t="str">
        <f>IF('2.ชื่อนักเรียน'!C22="","",'2.ชื่อนักเรียน'!C22)</f>
        <v/>
      </c>
      <c r="C22" s="104" t="str">
        <f>IF('2.ชื่อนักเรียน'!D22="","",'2.ชื่อนักเรียน'!D22)</f>
        <v/>
      </c>
      <c r="D22" s="137" t="str">
        <f>IF('3.2คีย์กลางภาค1'!D22="","",'3.2คีย์กลางภาค1'!D22)</f>
        <v/>
      </c>
      <c r="E22" s="138" t="str">
        <f>IF('3.2คีย์กลางภาค1'!F22="","",'3.2คีย์กลางภาค1'!F22)</f>
        <v/>
      </c>
      <c r="F22" s="138" t="str">
        <f>IF('3.2คีย์กลางภาค1'!H22="","",'3.2คีย์กลางภาค1'!H22)</f>
        <v/>
      </c>
      <c r="G22" s="138" t="str">
        <f>IF('3.2คีย์กลางภาค1'!J22="","",'3.2คีย์กลางภาค1'!J22)</f>
        <v/>
      </c>
      <c r="H22" s="138" t="str">
        <f>IF('3.2คีย์กลางภาค1'!L22="","",'3.2คีย์กลางภาค1'!L22)</f>
        <v/>
      </c>
      <c r="I22" s="138" t="str">
        <f>IF('3.2คีย์กลางภาค1'!N22="","",'3.2คีย์กลางภาค1'!N22)</f>
        <v/>
      </c>
      <c r="J22" s="138" t="str">
        <f>IF('3.2คีย์กลางภาค1'!P22="","",'3.2คีย์กลางภาค1'!P22)</f>
        <v/>
      </c>
      <c r="K22" s="138" t="str">
        <f>IF('3.2คีย์กลางภาค1'!R22="","",'3.2คีย์กลางภาค1'!R22)</f>
        <v/>
      </c>
      <c r="L22" s="216"/>
      <c r="M22" s="216" t="str">
        <f>IF('3.2คีย์กลางภาค1'!T22="","",'3.2คีย์กลางภาค1'!T22)</f>
        <v/>
      </c>
      <c r="N22" s="137" t="str">
        <f>IF('3.2คีย์กลางภาค1'!V22="","",'3.2คีย์กลางภาค1'!V22)</f>
        <v/>
      </c>
      <c r="O22" s="138" t="str">
        <f>IF('3.2คีย์กลางภาค1'!X22="","",'3.2คีย์กลางภาค1'!X22)</f>
        <v/>
      </c>
      <c r="P22" s="138" t="str">
        <f>IF('3.2คีย์กลางภาค1'!Z22="","",'3.2คีย์กลางภาค1'!Z22)</f>
        <v/>
      </c>
      <c r="Q22" s="138" t="str">
        <f>IF('3.2คีย์กลางภาค1'!AB22="","",'3.2คีย์กลางภาค1'!AB22)</f>
        <v/>
      </c>
      <c r="R22" s="138" t="str">
        <f>IF('3.2คีย์กลางภาค1'!AD22="","",'3.2คีย์กลางภาค1'!AD22)</f>
        <v/>
      </c>
      <c r="S22" s="221" t="str">
        <f>IF('3.2คีย์กลางภาค1'!AF22="","",'3.2คีย์กลางภาค1'!AF22)</f>
        <v/>
      </c>
      <c r="T22" s="105" t="str">
        <f t="shared" si="0"/>
        <v/>
      </c>
      <c r="U22" s="100" t="str">
        <f t="shared" si="1"/>
        <v/>
      </c>
      <c r="V22" s="106" t="str">
        <f>IF('2.ชื่อนักเรียน'!R22="มส","มส",IF('2.ชื่อนักเรียน'!R22="ย้าย","ย้าย",IF('2.ชื่อนักเรียน'!R22="ร","ร",IF(U22="","",RANK(U22,$U$11:$U$55,0)))))</f>
        <v/>
      </c>
    </row>
    <row r="23" spans="1:22" s="102" customFormat="1" ht="17.25" customHeight="1" x14ac:dyDescent="0.2">
      <c r="A23" s="139">
        <v>13</v>
      </c>
      <c r="B23" s="103" t="str">
        <f>IF('2.ชื่อนักเรียน'!C23="","",'2.ชื่อนักเรียน'!C23)</f>
        <v/>
      </c>
      <c r="C23" s="104" t="str">
        <f>IF('2.ชื่อนักเรียน'!D23="","",'2.ชื่อนักเรียน'!D23)</f>
        <v/>
      </c>
      <c r="D23" s="137" t="str">
        <f>IF('3.2คีย์กลางภาค1'!D23="","",'3.2คีย์กลางภาค1'!D23)</f>
        <v/>
      </c>
      <c r="E23" s="138" t="str">
        <f>IF('3.2คีย์กลางภาค1'!F23="","",'3.2คีย์กลางภาค1'!F23)</f>
        <v/>
      </c>
      <c r="F23" s="138" t="str">
        <f>IF('3.2คีย์กลางภาค1'!H23="","",'3.2คีย์กลางภาค1'!H23)</f>
        <v/>
      </c>
      <c r="G23" s="138" t="str">
        <f>IF('3.2คีย์กลางภาค1'!J23="","",'3.2คีย์กลางภาค1'!J23)</f>
        <v/>
      </c>
      <c r="H23" s="138" t="str">
        <f>IF('3.2คีย์กลางภาค1'!L23="","",'3.2คีย์กลางภาค1'!L23)</f>
        <v/>
      </c>
      <c r="I23" s="138" t="str">
        <f>IF('3.2คีย์กลางภาค1'!N23="","",'3.2คีย์กลางภาค1'!N23)</f>
        <v/>
      </c>
      <c r="J23" s="138" t="str">
        <f>IF('3.2คีย์กลางภาค1'!P23="","",'3.2คีย์กลางภาค1'!P23)</f>
        <v/>
      </c>
      <c r="K23" s="138" t="str">
        <f>IF('3.2คีย์กลางภาค1'!R23="","",'3.2คีย์กลางภาค1'!R23)</f>
        <v/>
      </c>
      <c r="L23" s="216"/>
      <c r="M23" s="216" t="str">
        <f>IF('3.2คีย์กลางภาค1'!T23="","",'3.2คีย์กลางภาค1'!T23)</f>
        <v/>
      </c>
      <c r="N23" s="137" t="str">
        <f>IF('3.2คีย์กลางภาค1'!V23="","",'3.2คีย์กลางภาค1'!V23)</f>
        <v/>
      </c>
      <c r="O23" s="138" t="str">
        <f>IF('3.2คีย์กลางภาค1'!X23="","",'3.2คีย์กลางภาค1'!X23)</f>
        <v/>
      </c>
      <c r="P23" s="138" t="str">
        <f>IF('3.2คีย์กลางภาค1'!Z23="","",'3.2คีย์กลางภาค1'!Z23)</f>
        <v/>
      </c>
      <c r="Q23" s="138" t="str">
        <f>IF('3.2คีย์กลางภาค1'!AB23="","",'3.2คีย์กลางภาค1'!AB23)</f>
        <v/>
      </c>
      <c r="R23" s="138" t="str">
        <f>IF('3.2คีย์กลางภาค1'!AD23="","",'3.2คีย์กลางภาค1'!AD23)</f>
        <v/>
      </c>
      <c r="S23" s="221" t="str">
        <f>IF('3.2คีย์กลางภาค1'!AF23="","",'3.2คีย์กลางภาค1'!AF23)</f>
        <v/>
      </c>
      <c r="T23" s="105" t="str">
        <f t="shared" si="0"/>
        <v/>
      </c>
      <c r="U23" s="100" t="str">
        <f t="shared" si="1"/>
        <v/>
      </c>
      <c r="V23" s="106" t="str">
        <f>IF('2.ชื่อนักเรียน'!R23="มส","มส",IF('2.ชื่อนักเรียน'!R23="ย้าย","ย้าย",IF('2.ชื่อนักเรียน'!R23="ร","ร",IF(U23="","",RANK(U23,$U$11:$U$55,0)))))</f>
        <v/>
      </c>
    </row>
    <row r="24" spans="1:22" s="102" customFormat="1" ht="17.25" customHeight="1" x14ac:dyDescent="0.2">
      <c r="A24" s="139">
        <v>14</v>
      </c>
      <c r="B24" s="103" t="str">
        <f>IF('2.ชื่อนักเรียน'!C24="","",'2.ชื่อนักเรียน'!C24)</f>
        <v/>
      </c>
      <c r="C24" s="104" t="str">
        <f>IF('2.ชื่อนักเรียน'!D24="","",'2.ชื่อนักเรียน'!D24)</f>
        <v/>
      </c>
      <c r="D24" s="137" t="str">
        <f>IF('3.2คีย์กลางภาค1'!D24="","",'3.2คีย์กลางภาค1'!D24)</f>
        <v/>
      </c>
      <c r="E24" s="138" t="str">
        <f>IF('3.2คีย์กลางภาค1'!F24="","",'3.2คีย์กลางภาค1'!F24)</f>
        <v/>
      </c>
      <c r="F24" s="138" t="str">
        <f>IF('3.2คีย์กลางภาค1'!H24="","",'3.2คีย์กลางภาค1'!H24)</f>
        <v/>
      </c>
      <c r="G24" s="138" t="str">
        <f>IF('3.2คีย์กลางภาค1'!J24="","",'3.2คีย์กลางภาค1'!J24)</f>
        <v/>
      </c>
      <c r="H24" s="138" t="str">
        <f>IF('3.2คีย์กลางภาค1'!L24="","",'3.2คีย์กลางภาค1'!L24)</f>
        <v/>
      </c>
      <c r="I24" s="138" t="str">
        <f>IF('3.2คีย์กลางภาค1'!N24="","",'3.2คีย์กลางภาค1'!N24)</f>
        <v/>
      </c>
      <c r="J24" s="138" t="str">
        <f>IF('3.2คีย์กลางภาค1'!P24="","",'3.2คีย์กลางภาค1'!P24)</f>
        <v/>
      </c>
      <c r="K24" s="138" t="str">
        <f>IF('3.2คีย์กลางภาค1'!R24="","",'3.2คีย์กลางภาค1'!R24)</f>
        <v/>
      </c>
      <c r="L24" s="216"/>
      <c r="M24" s="216" t="str">
        <f>IF('3.2คีย์กลางภาค1'!T24="","",'3.2คีย์กลางภาค1'!T24)</f>
        <v/>
      </c>
      <c r="N24" s="137" t="str">
        <f>IF('3.2คีย์กลางภาค1'!V24="","",'3.2คีย์กลางภาค1'!V24)</f>
        <v/>
      </c>
      <c r="O24" s="138" t="str">
        <f>IF('3.2คีย์กลางภาค1'!X24="","",'3.2คีย์กลางภาค1'!X24)</f>
        <v/>
      </c>
      <c r="P24" s="138" t="str">
        <f>IF('3.2คีย์กลางภาค1'!Z24="","",'3.2คีย์กลางภาค1'!Z24)</f>
        <v/>
      </c>
      <c r="Q24" s="138" t="str">
        <f>IF('3.2คีย์กลางภาค1'!AB24="","",'3.2คีย์กลางภาค1'!AB24)</f>
        <v/>
      </c>
      <c r="R24" s="138" t="str">
        <f>IF('3.2คีย์กลางภาค1'!AD24="","",'3.2คีย์กลางภาค1'!AD24)</f>
        <v/>
      </c>
      <c r="S24" s="221" t="str">
        <f>IF('3.2คีย์กลางภาค1'!AF24="","",'3.2คีย์กลางภาค1'!AF24)</f>
        <v/>
      </c>
      <c r="T24" s="105" t="str">
        <f t="shared" si="0"/>
        <v/>
      </c>
      <c r="U24" s="100" t="str">
        <f t="shared" si="1"/>
        <v/>
      </c>
      <c r="V24" s="106" t="str">
        <f>IF('2.ชื่อนักเรียน'!R24="มส","มส",IF('2.ชื่อนักเรียน'!R24="ย้าย","ย้าย",IF('2.ชื่อนักเรียน'!R24="ร","ร",IF(U24="","",RANK(U24,$U$11:$U$55,0)))))</f>
        <v/>
      </c>
    </row>
    <row r="25" spans="1:22" s="102" customFormat="1" ht="17.25" customHeight="1" x14ac:dyDescent="0.2">
      <c r="A25" s="139">
        <v>15</v>
      </c>
      <c r="B25" s="103" t="str">
        <f>IF('2.ชื่อนักเรียน'!C25="","",'2.ชื่อนักเรียน'!C25)</f>
        <v/>
      </c>
      <c r="C25" s="104" t="str">
        <f>IF('2.ชื่อนักเรียน'!D25="","",'2.ชื่อนักเรียน'!D25)</f>
        <v/>
      </c>
      <c r="D25" s="137" t="str">
        <f>IF('3.2คีย์กลางภาค1'!D25="","",'3.2คีย์กลางภาค1'!D25)</f>
        <v/>
      </c>
      <c r="E25" s="138" t="str">
        <f>IF('3.2คีย์กลางภาค1'!F25="","",'3.2คีย์กลางภาค1'!F25)</f>
        <v/>
      </c>
      <c r="F25" s="138" t="str">
        <f>IF('3.2คีย์กลางภาค1'!H25="","",'3.2คีย์กลางภาค1'!H25)</f>
        <v/>
      </c>
      <c r="G25" s="138" t="str">
        <f>IF('3.2คีย์กลางภาค1'!J25="","",'3.2คีย์กลางภาค1'!J25)</f>
        <v/>
      </c>
      <c r="H25" s="138" t="str">
        <f>IF('3.2คีย์กลางภาค1'!L25="","",'3.2คีย์กลางภาค1'!L25)</f>
        <v/>
      </c>
      <c r="I25" s="138" t="str">
        <f>IF('3.2คีย์กลางภาค1'!N25="","",'3.2คีย์กลางภาค1'!N25)</f>
        <v/>
      </c>
      <c r="J25" s="138" t="str">
        <f>IF('3.2คีย์กลางภาค1'!P25="","",'3.2คีย์กลางภาค1'!P25)</f>
        <v/>
      </c>
      <c r="K25" s="138" t="str">
        <f>IF('3.2คีย์กลางภาค1'!R25="","",'3.2คีย์กลางภาค1'!R25)</f>
        <v/>
      </c>
      <c r="L25" s="216"/>
      <c r="M25" s="216" t="str">
        <f>IF('3.2คีย์กลางภาค1'!T25="","",'3.2คีย์กลางภาค1'!T25)</f>
        <v/>
      </c>
      <c r="N25" s="137" t="str">
        <f>IF('3.2คีย์กลางภาค1'!V25="","",'3.2คีย์กลางภาค1'!V25)</f>
        <v/>
      </c>
      <c r="O25" s="138" t="str">
        <f>IF('3.2คีย์กลางภาค1'!X25="","",'3.2คีย์กลางภาค1'!X25)</f>
        <v/>
      </c>
      <c r="P25" s="138" t="str">
        <f>IF('3.2คีย์กลางภาค1'!Z25="","",'3.2คีย์กลางภาค1'!Z25)</f>
        <v/>
      </c>
      <c r="Q25" s="138" t="str">
        <f>IF('3.2คีย์กลางภาค1'!AB25="","",'3.2คีย์กลางภาค1'!AB25)</f>
        <v/>
      </c>
      <c r="R25" s="138" t="str">
        <f>IF('3.2คีย์กลางภาค1'!AD25="","",'3.2คีย์กลางภาค1'!AD25)</f>
        <v/>
      </c>
      <c r="S25" s="221" t="str">
        <f>IF('3.2คีย์กลางภาค1'!AF25="","",'3.2คีย์กลางภาค1'!AF25)</f>
        <v/>
      </c>
      <c r="T25" s="105" t="str">
        <f t="shared" si="0"/>
        <v/>
      </c>
      <c r="U25" s="100" t="str">
        <f t="shared" si="1"/>
        <v/>
      </c>
      <c r="V25" s="106" t="str">
        <f>IF('2.ชื่อนักเรียน'!R25="มส","มส",IF('2.ชื่อนักเรียน'!R25="ย้าย","ย้าย",IF('2.ชื่อนักเรียน'!R25="ร","ร",IF(U25="","",RANK(U25,$U$11:$U$55,0)))))</f>
        <v/>
      </c>
    </row>
    <row r="26" spans="1:22" s="102" customFormat="1" ht="17.25" customHeight="1" x14ac:dyDescent="0.2">
      <c r="A26" s="139">
        <v>16</v>
      </c>
      <c r="B26" s="103" t="str">
        <f>IF('2.ชื่อนักเรียน'!C26="","",'2.ชื่อนักเรียน'!C26)</f>
        <v/>
      </c>
      <c r="C26" s="104" t="str">
        <f>IF('2.ชื่อนักเรียน'!D26="","",'2.ชื่อนักเรียน'!D26)</f>
        <v/>
      </c>
      <c r="D26" s="137" t="str">
        <f>IF('3.2คีย์กลางภาค1'!D26="","",'3.2คีย์กลางภาค1'!D26)</f>
        <v/>
      </c>
      <c r="E26" s="138" t="str">
        <f>IF('3.2คีย์กลางภาค1'!F26="","",'3.2คีย์กลางภาค1'!F26)</f>
        <v/>
      </c>
      <c r="F26" s="138" t="str">
        <f>IF('3.2คีย์กลางภาค1'!H26="","",'3.2คีย์กลางภาค1'!H26)</f>
        <v/>
      </c>
      <c r="G26" s="138" t="str">
        <f>IF('3.2คีย์กลางภาค1'!J26="","",'3.2คีย์กลางภาค1'!J26)</f>
        <v/>
      </c>
      <c r="H26" s="138" t="str">
        <f>IF('3.2คีย์กลางภาค1'!L26="","",'3.2คีย์กลางภาค1'!L26)</f>
        <v/>
      </c>
      <c r="I26" s="138" t="str">
        <f>IF('3.2คีย์กลางภาค1'!N26="","",'3.2คีย์กลางภาค1'!N26)</f>
        <v/>
      </c>
      <c r="J26" s="138" t="str">
        <f>IF('3.2คีย์กลางภาค1'!P26="","",'3.2คีย์กลางภาค1'!P26)</f>
        <v/>
      </c>
      <c r="K26" s="138" t="str">
        <f>IF('3.2คีย์กลางภาค1'!R26="","",'3.2คีย์กลางภาค1'!R26)</f>
        <v/>
      </c>
      <c r="L26" s="216"/>
      <c r="M26" s="216" t="str">
        <f>IF('3.2คีย์กลางภาค1'!T26="","",'3.2คีย์กลางภาค1'!T26)</f>
        <v/>
      </c>
      <c r="N26" s="137" t="str">
        <f>IF('3.2คีย์กลางภาค1'!V26="","",'3.2คีย์กลางภาค1'!V26)</f>
        <v/>
      </c>
      <c r="O26" s="138" t="str">
        <f>IF('3.2คีย์กลางภาค1'!X26="","",'3.2คีย์กลางภาค1'!X26)</f>
        <v/>
      </c>
      <c r="P26" s="138" t="str">
        <f>IF('3.2คีย์กลางภาค1'!Z26="","",'3.2คีย์กลางภาค1'!Z26)</f>
        <v/>
      </c>
      <c r="Q26" s="138" t="str">
        <f>IF('3.2คีย์กลางภาค1'!AB26="","",'3.2คีย์กลางภาค1'!AB26)</f>
        <v/>
      </c>
      <c r="R26" s="138" t="str">
        <f>IF('3.2คีย์กลางภาค1'!AD26="","",'3.2คีย์กลางภาค1'!AD26)</f>
        <v/>
      </c>
      <c r="S26" s="221" t="str">
        <f>IF('3.2คีย์กลางภาค1'!AF26="","",'3.2คีย์กลางภาค1'!AF26)</f>
        <v/>
      </c>
      <c r="T26" s="105" t="str">
        <f t="shared" si="0"/>
        <v/>
      </c>
      <c r="U26" s="100" t="str">
        <f t="shared" si="1"/>
        <v/>
      </c>
      <c r="V26" s="106" t="str">
        <f>IF('2.ชื่อนักเรียน'!R26="มส","มส",IF('2.ชื่อนักเรียน'!R26="ย้าย","ย้าย",IF('2.ชื่อนักเรียน'!R26="ร","ร",IF(U26="","",RANK(U26,$U$11:$U$55,0)))))</f>
        <v/>
      </c>
    </row>
    <row r="27" spans="1:22" s="102" customFormat="1" ht="17.25" customHeight="1" x14ac:dyDescent="0.2">
      <c r="A27" s="139">
        <v>17</v>
      </c>
      <c r="B27" s="103" t="str">
        <f>IF('2.ชื่อนักเรียน'!C27="","",'2.ชื่อนักเรียน'!C27)</f>
        <v/>
      </c>
      <c r="C27" s="104" t="str">
        <f>IF('2.ชื่อนักเรียน'!D27="","",'2.ชื่อนักเรียน'!D27)</f>
        <v/>
      </c>
      <c r="D27" s="137" t="str">
        <f>IF('3.2คีย์กลางภาค1'!D27="","",'3.2คีย์กลางภาค1'!D27)</f>
        <v/>
      </c>
      <c r="E27" s="138" t="str">
        <f>IF('3.2คีย์กลางภาค1'!F27="","",'3.2คีย์กลางภาค1'!F27)</f>
        <v/>
      </c>
      <c r="F27" s="138" t="str">
        <f>IF('3.2คีย์กลางภาค1'!H27="","",'3.2คีย์กลางภาค1'!H27)</f>
        <v/>
      </c>
      <c r="G27" s="138" t="str">
        <f>IF('3.2คีย์กลางภาค1'!J27="","",'3.2คีย์กลางภาค1'!J27)</f>
        <v/>
      </c>
      <c r="H27" s="138" t="str">
        <f>IF('3.2คีย์กลางภาค1'!L27="","",'3.2คีย์กลางภาค1'!L27)</f>
        <v/>
      </c>
      <c r="I27" s="138" t="str">
        <f>IF('3.2คีย์กลางภาค1'!N27="","",'3.2คีย์กลางภาค1'!N27)</f>
        <v/>
      </c>
      <c r="J27" s="138" t="str">
        <f>IF('3.2คีย์กลางภาค1'!P27="","",'3.2คีย์กลางภาค1'!P27)</f>
        <v/>
      </c>
      <c r="K27" s="138" t="str">
        <f>IF('3.2คีย์กลางภาค1'!R27="","",'3.2คีย์กลางภาค1'!R27)</f>
        <v/>
      </c>
      <c r="L27" s="216"/>
      <c r="M27" s="216" t="str">
        <f>IF('3.2คีย์กลางภาค1'!T27="","",'3.2คีย์กลางภาค1'!T27)</f>
        <v/>
      </c>
      <c r="N27" s="137" t="str">
        <f>IF('3.2คีย์กลางภาค1'!V27="","",'3.2คีย์กลางภาค1'!V27)</f>
        <v/>
      </c>
      <c r="O27" s="138" t="str">
        <f>IF('3.2คีย์กลางภาค1'!X27="","",'3.2คีย์กลางภาค1'!X27)</f>
        <v/>
      </c>
      <c r="P27" s="138" t="str">
        <f>IF('3.2คีย์กลางภาค1'!Z27="","",'3.2คีย์กลางภาค1'!Z27)</f>
        <v/>
      </c>
      <c r="Q27" s="138" t="str">
        <f>IF('3.2คีย์กลางภาค1'!AB27="","",'3.2คีย์กลางภาค1'!AB27)</f>
        <v/>
      </c>
      <c r="R27" s="138" t="str">
        <f>IF('3.2คีย์กลางภาค1'!AD27="","",'3.2คีย์กลางภาค1'!AD27)</f>
        <v/>
      </c>
      <c r="S27" s="221" t="str">
        <f>IF('3.2คีย์กลางภาค1'!AF27="","",'3.2คีย์กลางภาค1'!AF27)</f>
        <v/>
      </c>
      <c r="T27" s="105" t="str">
        <f t="shared" si="0"/>
        <v/>
      </c>
      <c r="U27" s="100" t="str">
        <f t="shared" si="1"/>
        <v/>
      </c>
      <c r="V27" s="106" t="str">
        <f>IF('2.ชื่อนักเรียน'!R27="มส","มส",IF('2.ชื่อนักเรียน'!R27="ย้าย","ย้าย",IF('2.ชื่อนักเรียน'!R27="ร","ร",IF(U27="","",RANK(U27,$U$11:$U$55,0)))))</f>
        <v/>
      </c>
    </row>
    <row r="28" spans="1:22" s="102" customFormat="1" ht="17.25" customHeight="1" x14ac:dyDescent="0.2">
      <c r="A28" s="139">
        <v>18</v>
      </c>
      <c r="B28" s="103" t="str">
        <f>IF('2.ชื่อนักเรียน'!C28="","",'2.ชื่อนักเรียน'!C28)</f>
        <v/>
      </c>
      <c r="C28" s="104" t="str">
        <f>IF('2.ชื่อนักเรียน'!D28="","",'2.ชื่อนักเรียน'!D28)</f>
        <v/>
      </c>
      <c r="D28" s="137" t="str">
        <f>IF('3.2คีย์กลางภาค1'!D28="","",'3.2คีย์กลางภาค1'!D28)</f>
        <v/>
      </c>
      <c r="E28" s="138" t="str">
        <f>IF('3.2คีย์กลางภาค1'!F28="","",'3.2คีย์กลางภาค1'!F28)</f>
        <v/>
      </c>
      <c r="F28" s="138" t="str">
        <f>IF('3.2คีย์กลางภาค1'!H28="","",'3.2คีย์กลางภาค1'!H28)</f>
        <v/>
      </c>
      <c r="G28" s="138" t="str">
        <f>IF('3.2คีย์กลางภาค1'!J28="","",'3.2คีย์กลางภาค1'!J28)</f>
        <v/>
      </c>
      <c r="H28" s="138" t="str">
        <f>IF('3.2คีย์กลางภาค1'!L28="","",'3.2คีย์กลางภาค1'!L28)</f>
        <v/>
      </c>
      <c r="I28" s="138" t="str">
        <f>IF('3.2คีย์กลางภาค1'!N28="","",'3.2คีย์กลางภาค1'!N28)</f>
        <v/>
      </c>
      <c r="J28" s="138" t="str">
        <f>IF('3.2คีย์กลางภาค1'!P28="","",'3.2คีย์กลางภาค1'!P28)</f>
        <v/>
      </c>
      <c r="K28" s="138" t="str">
        <f>IF('3.2คีย์กลางภาค1'!R28="","",'3.2คีย์กลางภาค1'!R28)</f>
        <v/>
      </c>
      <c r="L28" s="216"/>
      <c r="M28" s="216" t="str">
        <f>IF('3.2คีย์กลางภาค1'!T28="","",'3.2คีย์กลางภาค1'!T28)</f>
        <v/>
      </c>
      <c r="N28" s="137" t="str">
        <f>IF('3.2คีย์กลางภาค1'!V28="","",'3.2คีย์กลางภาค1'!V28)</f>
        <v/>
      </c>
      <c r="O28" s="138" t="str">
        <f>IF('3.2คีย์กลางภาค1'!X28="","",'3.2คีย์กลางภาค1'!X28)</f>
        <v/>
      </c>
      <c r="P28" s="138" t="str">
        <f>IF('3.2คีย์กลางภาค1'!Z28="","",'3.2คีย์กลางภาค1'!Z28)</f>
        <v/>
      </c>
      <c r="Q28" s="138" t="str">
        <f>IF('3.2คีย์กลางภาค1'!AB28="","",'3.2คีย์กลางภาค1'!AB28)</f>
        <v/>
      </c>
      <c r="R28" s="138" t="str">
        <f>IF('3.2คีย์กลางภาค1'!AD28="","",'3.2คีย์กลางภาค1'!AD28)</f>
        <v/>
      </c>
      <c r="S28" s="221" t="str">
        <f>IF('3.2คีย์กลางภาค1'!AF28="","",'3.2คีย์กลางภาค1'!AF28)</f>
        <v/>
      </c>
      <c r="T28" s="105" t="str">
        <f t="shared" si="0"/>
        <v/>
      </c>
      <c r="U28" s="100" t="str">
        <f t="shared" si="1"/>
        <v/>
      </c>
      <c r="V28" s="106" t="str">
        <f>IF('2.ชื่อนักเรียน'!R28="มส","มส",IF('2.ชื่อนักเรียน'!R28="ย้าย","ย้าย",IF('2.ชื่อนักเรียน'!R28="ร","ร",IF(U28="","",RANK(U28,$U$11:$U$55,0)))))</f>
        <v/>
      </c>
    </row>
    <row r="29" spans="1:22" s="102" customFormat="1" ht="17.25" customHeight="1" x14ac:dyDescent="0.2">
      <c r="A29" s="139">
        <v>19</v>
      </c>
      <c r="B29" s="103" t="str">
        <f>IF('2.ชื่อนักเรียน'!C29="","",'2.ชื่อนักเรียน'!C29)</f>
        <v/>
      </c>
      <c r="C29" s="104" t="str">
        <f>IF('2.ชื่อนักเรียน'!D29="","",'2.ชื่อนักเรียน'!D29)</f>
        <v/>
      </c>
      <c r="D29" s="137" t="str">
        <f>IF('3.2คีย์กลางภาค1'!D29="","",'3.2คีย์กลางภาค1'!D29)</f>
        <v/>
      </c>
      <c r="E29" s="138" t="str">
        <f>IF('3.2คีย์กลางภาค1'!F29="","",'3.2คีย์กลางภาค1'!F29)</f>
        <v/>
      </c>
      <c r="F29" s="138" t="str">
        <f>IF('3.2คีย์กลางภาค1'!H29="","",'3.2คีย์กลางภาค1'!H29)</f>
        <v/>
      </c>
      <c r="G29" s="138" t="str">
        <f>IF('3.2คีย์กลางภาค1'!J29="","",'3.2คีย์กลางภาค1'!J29)</f>
        <v/>
      </c>
      <c r="H29" s="138" t="str">
        <f>IF('3.2คีย์กลางภาค1'!L29="","",'3.2คีย์กลางภาค1'!L29)</f>
        <v/>
      </c>
      <c r="I29" s="138" t="str">
        <f>IF('3.2คีย์กลางภาค1'!N29="","",'3.2คีย์กลางภาค1'!N29)</f>
        <v/>
      </c>
      <c r="J29" s="138" t="str">
        <f>IF('3.2คีย์กลางภาค1'!P29="","",'3.2คีย์กลางภาค1'!P29)</f>
        <v/>
      </c>
      <c r="K29" s="138" t="str">
        <f>IF('3.2คีย์กลางภาค1'!R29="","",'3.2คีย์กลางภาค1'!R29)</f>
        <v/>
      </c>
      <c r="L29" s="216"/>
      <c r="M29" s="216" t="str">
        <f>IF('3.2คีย์กลางภาค1'!T29="","",'3.2คีย์กลางภาค1'!T29)</f>
        <v/>
      </c>
      <c r="N29" s="137" t="str">
        <f>IF('3.2คีย์กลางภาค1'!V29="","",'3.2คีย์กลางภาค1'!V29)</f>
        <v/>
      </c>
      <c r="O29" s="138" t="str">
        <f>IF('3.2คีย์กลางภาค1'!X29="","",'3.2คีย์กลางภาค1'!X29)</f>
        <v/>
      </c>
      <c r="P29" s="138" t="str">
        <f>IF('3.2คีย์กลางภาค1'!Z29="","",'3.2คีย์กลางภาค1'!Z29)</f>
        <v/>
      </c>
      <c r="Q29" s="138" t="str">
        <f>IF('3.2คีย์กลางภาค1'!AB29="","",'3.2คีย์กลางภาค1'!AB29)</f>
        <v/>
      </c>
      <c r="R29" s="138" t="str">
        <f>IF('3.2คีย์กลางภาค1'!AD29="","",'3.2คีย์กลางภาค1'!AD29)</f>
        <v/>
      </c>
      <c r="S29" s="221" t="str">
        <f>IF('3.2คีย์กลางภาค1'!AF29="","",'3.2คีย์กลางภาค1'!AF29)</f>
        <v/>
      </c>
      <c r="T29" s="105" t="str">
        <f t="shared" si="0"/>
        <v/>
      </c>
      <c r="U29" s="100" t="str">
        <f t="shared" si="1"/>
        <v/>
      </c>
      <c r="V29" s="106" t="str">
        <f>IF('2.ชื่อนักเรียน'!R29="มส","มส",IF('2.ชื่อนักเรียน'!R29="ย้าย","ย้าย",IF('2.ชื่อนักเรียน'!R29="ร","ร",IF(U29="","",RANK(U29,$U$11:$U$55,0)))))</f>
        <v/>
      </c>
    </row>
    <row r="30" spans="1:22" s="102" customFormat="1" ht="17.25" customHeight="1" x14ac:dyDescent="0.2">
      <c r="A30" s="139">
        <v>20</v>
      </c>
      <c r="B30" s="103" t="str">
        <f>IF('2.ชื่อนักเรียน'!C30="","",'2.ชื่อนักเรียน'!C30)</f>
        <v/>
      </c>
      <c r="C30" s="104" t="str">
        <f>IF('2.ชื่อนักเรียน'!D30="","",'2.ชื่อนักเรียน'!D30)</f>
        <v/>
      </c>
      <c r="D30" s="137" t="str">
        <f>IF('3.2คีย์กลางภาค1'!D30="","",'3.2คีย์กลางภาค1'!D30)</f>
        <v/>
      </c>
      <c r="E30" s="138" t="str">
        <f>IF('3.2คีย์กลางภาค1'!F30="","",'3.2คีย์กลางภาค1'!F30)</f>
        <v/>
      </c>
      <c r="F30" s="138" t="str">
        <f>IF('3.2คีย์กลางภาค1'!H30="","",'3.2คีย์กลางภาค1'!H30)</f>
        <v/>
      </c>
      <c r="G30" s="138" t="str">
        <f>IF('3.2คีย์กลางภาค1'!J30="","",'3.2คีย์กลางภาค1'!J30)</f>
        <v/>
      </c>
      <c r="H30" s="138" t="str">
        <f>IF('3.2คีย์กลางภาค1'!L30="","",'3.2คีย์กลางภาค1'!L30)</f>
        <v/>
      </c>
      <c r="I30" s="138" t="str">
        <f>IF('3.2คีย์กลางภาค1'!N30="","",'3.2คีย์กลางภาค1'!N30)</f>
        <v/>
      </c>
      <c r="J30" s="138" t="str">
        <f>IF('3.2คีย์กลางภาค1'!P30="","",'3.2คีย์กลางภาค1'!P30)</f>
        <v/>
      </c>
      <c r="K30" s="138" t="str">
        <f>IF('3.2คีย์กลางภาค1'!R30="","",'3.2คีย์กลางภาค1'!R30)</f>
        <v/>
      </c>
      <c r="L30" s="216"/>
      <c r="M30" s="216" t="str">
        <f>IF('3.2คีย์กลางภาค1'!T30="","",'3.2คีย์กลางภาค1'!T30)</f>
        <v/>
      </c>
      <c r="N30" s="137" t="str">
        <f>IF('3.2คีย์กลางภาค1'!V30="","",'3.2คีย์กลางภาค1'!V30)</f>
        <v/>
      </c>
      <c r="O30" s="138" t="str">
        <f>IF('3.2คีย์กลางภาค1'!X30="","",'3.2คีย์กลางภาค1'!X30)</f>
        <v/>
      </c>
      <c r="P30" s="138" t="str">
        <f>IF('3.2คีย์กลางภาค1'!Z30="","",'3.2คีย์กลางภาค1'!Z30)</f>
        <v/>
      </c>
      <c r="Q30" s="138" t="str">
        <f>IF('3.2คีย์กลางภาค1'!AB30="","",'3.2คีย์กลางภาค1'!AB30)</f>
        <v/>
      </c>
      <c r="R30" s="138" t="str">
        <f>IF('3.2คีย์กลางภาค1'!AD30="","",'3.2คีย์กลางภาค1'!AD30)</f>
        <v/>
      </c>
      <c r="S30" s="221" t="str">
        <f>IF('3.2คีย์กลางภาค1'!AF30="","",'3.2คีย์กลางภาค1'!AF30)</f>
        <v/>
      </c>
      <c r="T30" s="105" t="str">
        <f t="shared" si="0"/>
        <v/>
      </c>
      <c r="U30" s="100" t="str">
        <f t="shared" si="1"/>
        <v/>
      </c>
      <c r="V30" s="106" t="str">
        <f>IF('2.ชื่อนักเรียน'!R30="มส","มส",IF('2.ชื่อนักเรียน'!R30="ย้าย","ย้าย",IF('2.ชื่อนักเรียน'!R30="ร","ร",IF(U30="","",RANK(U30,$U$11:$U$55,0)))))</f>
        <v/>
      </c>
    </row>
    <row r="31" spans="1:22" s="102" customFormat="1" ht="17.25" customHeight="1" x14ac:dyDescent="0.2">
      <c r="A31" s="139">
        <v>21</v>
      </c>
      <c r="B31" s="103" t="str">
        <f>IF('2.ชื่อนักเรียน'!C31="","",'2.ชื่อนักเรียน'!C31)</f>
        <v/>
      </c>
      <c r="C31" s="104" t="str">
        <f>IF('2.ชื่อนักเรียน'!D31="","",'2.ชื่อนักเรียน'!D31)</f>
        <v/>
      </c>
      <c r="D31" s="137" t="str">
        <f>IF('3.2คีย์กลางภาค1'!D31="","",'3.2คีย์กลางภาค1'!D31)</f>
        <v/>
      </c>
      <c r="E31" s="138" t="str">
        <f>IF('3.2คีย์กลางภาค1'!F31="","",'3.2คีย์กลางภาค1'!F31)</f>
        <v/>
      </c>
      <c r="F31" s="138" t="str">
        <f>IF('3.2คีย์กลางภาค1'!H31="","",'3.2คีย์กลางภาค1'!H31)</f>
        <v/>
      </c>
      <c r="G31" s="138" t="str">
        <f>IF('3.2คีย์กลางภาค1'!J31="","",'3.2คีย์กลางภาค1'!J31)</f>
        <v/>
      </c>
      <c r="H31" s="138" t="str">
        <f>IF('3.2คีย์กลางภาค1'!L31="","",'3.2คีย์กลางภาค1'!L31)</f>
        <v/>
      </c>
      <c r="I31" s="138" t="str">
        <f>IF('3.2คีย์กลางภาค1'!N31="","",'3.2คีย์กลางภาค1'!N31)</f>
        <v/>
      </c>
      <c r="J31" s="138" t="str">
        <f>IF('3.2คีย์กลางภาค1'!P31="","",'3.2คีย์กลางภาค1'!P31)</f>
        <v/>
      </c>
      <c r="K31" s="138" t="str">
        <f>IF('3.2คีย์กลางภาค1'!R31="","",'3.2คีย์กลางภาค1'!R31)</f>
        <v/>
      </c>
      <c r="L31" s="216"/>
      <c r="M31" s="216" t="str">
        <f>IF('3.2คีย์กลางภาค1'!T31="","",'3.2คีย์กลางภาค1'!T31)</f>
        <v/>
      </c>
      <c r="N31" s="137" t="str">
        <f>IF('3.2คีย์กลางภาค1'!V31="","",'3.2คีย์กลางภาค1'!V31)</f>
        <v/>
      </c>
      <c r="O31" s="138" t="str">
        <f>IF('3.2คีย์กลางภาค1'!X31="","",'3.2คีย์กลางภาค1'!X31)</f>
        <v/>
      </c>
      <c r="P31" s="138" t="str">
        <f>IF('3.2คีย์กลางภาค1'!Z31="","",'3.2คีย์กลางภาค1'!Z31)</f>
        <v/>
      </c>
      <c r="Q31" s="138" t="str">
        <f>IF('3.2คีย์กลางภาค1'!AB31="","",'3.2คีย์กลางภาค1'!AB31)</f>
        <v/>
      </c>
      <c r="R31" s="138" t="str">
        <f>IF('3.2คีย์กลางภาค1'!AD31="","",'3.2คีย์กลางภาค1'!AD31)</f>
        <v/>
      </c>
      <c r="S31" s="221" t="str">
        <f>IF('3.2คีย์กลางภาค1'!AF31="","",'3.2คีย์กลางภาค1'!AF31)</f>
        <v/>
      </c>
      <c r="T31" s="105" t="str">
        <f t="shared" si="0"/>
        <v/>
      </c>
      <c r="U31" s="100" t="str">
        <f t="shared" si="1"/>
        <v/>
      </c>
      <c r="V31" s="106" t="str">
        <f>IF('2.ชื่อนักเรียน'!R31="มส","มส",IF('2.ชื่อนักเรียน'!R31="ย้าย","ย้าย",IF('2.ชื่อนักเรียน'!R31="ร","ร",IF(U31="","",RANK(U31,$U$11:$U$55,0)))))</f>
        <v/>
      </c>
    </row>
    <row r="32" spans="1:22" s="102" customFormat="1" ht="17.25" customHeight="1" x14ac:dyDescent="0.2">
      <c r="A32" s="139">
        <v>22</v>
      </c>
      <c r="B32" s="103" t="str">
        <f>IF('2.ชื่อนักเรียน'!C32="","",'2.ชื่อนักเรียน'!C32)</f>
        <v/>
      </c>
      <c r="C32" s="104" t="str">
        <f>IF('2.ชื่อนักเรียน'!D32="","",'2.ชื่อนักเรียน'!D32)</f>
        <v/>
      </c>
      <c r="D32" s="137" t="str">
        <f>IF('3.2คีย์กลางภาค1'!D32="","",'3.2คีย์กลางภาค1'!D32)</f>
        <v/>
      </c>
      <c r="E32" s="138" t="str">
        <f>IF('3.2คีย์กลางภาค1'!F32="","",'3.2คีย์กลางภาค1'!F32)</f>
        <v/>
      </c>
      <c r="F32" s="138" t="str">
        <f>IF('3.2คีย์กลางภาค1'!H32="","",'3.2คีย์กลางภาค1'!H32)</f>
        <v/>
      </c>
      <c r="G32" s="138" t="str">
        <f>IF('3.2คีย์กลางภาค1'!J32="","",'3.2คีย์กลางภาค1'!J32)</f>
        <v/>
      </c>
      <c r="H32" s="138" t="str">
        <f>IF('3.2คีย์กลางภาค1'!L32="","",'3.2คีย์กลางภาค1'!L32)</f>
        <v/>
      </c>
      <c r="I32" s="138" t="str">
        <f>IF('3.2คีย์กลางภาค1'!N32="","",'3.2คีย์กลางภาค1'!N32)</f>
        <v/>
      </c>
      <c r="J32" s="138" t="str">
        <f>IF('3.2คีย์กลางภาค1'!P32="","",'3.2คีย์กลางภาค1'!P32)</f>
        <v/>
      </c>
      <c r="K32" s="138" t="str">
        <f>IF('3.2คีย์กลางภาค1'!R32="","",'3.2คีย์กลางภาค1'!R32)</f>
        <v/>
      </c>
      <c r="L32" s="216"/>
      <c r="M32" s="216" t="str">
        <f>IF('3.2คีย์กลางภาค1'!T32="","",'3.2คีย์กลางภาค1'!T32)</f>
        <v/>
      </c>
      <c r="N32" s="137" t="str">
        <f>IF('3.2คีย์กลางภาค1'!V32="","",'3.2คีย์กลางภาค1'!V32)</f>
        <v/>
      </c>
      <c r="O32" s="138" t="str">
        <f>IF('3.2คีย์กลางภาค1'!X32="","",'3.2คีย์กลางภาค1'!X32)</f>
        <v/>
      </c>
      <c r="P32" s="138" t="str">
        <f>IF('3.2คีย์กลางภาค1'!Z32="","",'3.2คีย์กลางภาค1'!Z32)</f>
        <v/>
      </c>
      <c r="Q32" s="138" t="str">
        <f>IF('3.2คีย์กลางภาค1'!AB32="","",'3.2คีย์กลางภาค1'!AB32)</f>
        <v/>
      </c>
      <c r="R32" s="138" t="str">
        <f>IF('3.2คีย์กลางภาค1'!AD32="","",'3.2คีย์กลางภาค1'!AD32)</f>
        <v/>
      </c>
      <c r="S32" s="221" t="str">
        <f>IF('3.2คีย์กลางภาค1'!AF32="","",'3.2คีย์กลางภาค1'!AF32)</f>
        <v/>
      </c>
      <c r="T32" s="105" t="str">
        <f t="shared" si="0"/>
        <v/>
      </c>
      <c r="U32" s="100" t="str">
        <f t="shared" si="1"/>
        <v/>
      </c>
      <c r="V32" s="106" t="str">
        <f>IF('2.ชื่อนักเรียน'!R32="มส","มส",IF('2.ชื่อนักเรียน'!R32="ย้าย","ย้าย",IF('2.ชื่อนักเรียน'!R32="ร","ร",IF(U32="","",RANK(U32,$U$11:$U$55,0)))))</f>
        <v/>
      </c>
    </row>
    <row r="33" spans="1:22" s="102" customFormat="1" ht="17.25" customHeight="1" x14ac:dyDescent="0.2">
      <c r="A33" s="139">
        <v>23</v>
      </c>
      <c r="B33" s="103" t="str">
        <f>IF('2.ชื่อนักเรียน'!C33="","",'2.ชื่อนักเรียน'!C33)</f>
        <v/>
      </c>
      <c r="C33" s="104" t="str">
        <f>IF('2.ชื่อนักเรียน'!D33="","",'2.ชื่อนักเรียน'!D33)</f>
        <v/>
      </c>
      <c r="D33" s="137" t="str">
        <f>IF('3.2คีย์กลางภาค1'!D33="","",'3.2คีย์กลางภาค1'!D33)</f>
        <v/>
      </c>
      <c r="E33" s="138" t="str">
        <f>IF('3.2คีย์กลางภาค1'!F33="","",'3.2คีย์กลางภาค1'!F33)</f>
        <v/>
      </c>
      <c r="F33" s="138" t="str">
        <f>IF('3.2คีย์กลางภาค1'!H33="","",'3.2คีย์กลางภาค1'!H33)</f>
        <v/>
      </c>
      <c r="G33" s="138" t="str">
        <f>IF('3.2คีย์กลางภาค1'!J33="","",'3.2คีย์กลางภาค1'!J33)</f>
        <v/>
      </c>
      <c r="H33" s="138" t="str">
        <f>IF('3.2คีย์กลางภาค1'!L33="","",'3.2คีย์กลางภาค1'!L33)</f>
        <v/>
      </c>
      <c r="I33" s="138" t="str">
        <f>IF('3.2คีย์กลางภาค1'!N33="","",'3.2คีย์กลางภาค1'!N33)</f>
        <v/>
      </c>
      <c r="J33" s="138" t="str">
        <f>IF('3.2คีย์กลางภาค1'!P33="","",'3.2คีย์กลางภาค1'!P33)</f>
        <v/>
      </c>
      <c r="K33" s="138" t="str">
        <f>IF('3.2คีย์กลางภาค1'!R33="","",'3.2คีย์กลางภาค1'!R33)</f>
        <v/>
      </c>
      <c r="L33" s="216"/>
      <c r="M33" s="216" t="str">
        <f>IF('3.2คีย์กลางภาค1'!T33="","",'3.2คีย์กลางภาค1'!T33)</f>
        <v/>
      </c>
      <c r="N33" s="137" t="str">
        <f>IF('3.2คีย์กลางภาค1'!V33="","",'3.2คีย์กลางภาค1'!V33)</f>
        <v/>
      </c>
      <c r="O33" s="138" t="str">
        <f>IF('3.2คีย์กลางภาค1'!X33="","",'3.2คีย์กลางภาค1'!X33)</f>
        <v/>
      </c>
      <c r="P33" s="138" t="str">
        <f>IF('3.2คีย์กลางภาค1'!Z33="","",'3.2คีย์กลางภาค1'!Z33)</f>
        <v/>
      </c>
      <c r="Q33" s="138" t="str">
        <f>IF('3.2คีย์กลางภาค1'!AB33="","",'3.2คีย์กลางภาค1'!AB33)</f>
        <v/>
      </c>
      <c r="R33" s="138" t="str">
        <f>IF('3.2คีย์กลางภาค1'!AD33="","",'3.2คีย์กลางภาค1'!AD33)</f>
        <v/>
      </c>
      <c r="S33" s="221" t="str">
        <f>IF('3.2คีย์กลางภาค1'!AF33="","",'3.2คีย์กลางภาค1'!AF33)</f>
        <v/>
      </c>
      <c r="T33" s="105" t="str">
        <f t="shared" si="0"/>
        <v/>
      </c>
      <c r="U33" s="100" t="str">
        <f t="shared" si="1"/>
        <v/>
      </c>
      <c r="V33" s="106" t="str">
        <f>IF('2.ชื่อนักเรียน'!R33="มส","มส",IF('2.ชื่อนักเรียน'!R33="ย้าย","ย้าย",IF('2.ชื่อนักเรียน'!R33="ร","ร",IF(U33="","",RANK(U33,$U$11:$U$55,0)))))</f>
        <v/>
      </c>
    </row>
    <row r="34" spans="1:22" s="102" customFormat="1" ht="17.25" customHeight="1" x14ac:dyDescent="0.2">
      <c r="A34" s="139">
        <v>24</v>
      </c>
      <c r="B34" s="103" t="str">
        <f>IF('2.ชื่อนักเรียน'!C34="","",'2.ชื่อนักเรียน'!C34)</f>
        <v/>
      </c>
      <c r="C34" s="104" t="str">
        <f>IF('2.ชื่อนักเรียน'!D34="","",'2.ชื่อนักเรียน'!D34)</f>
        <v/>
      </c>
      <c r="D34" s="137" t="str">
        <f>IF('3.2คีย์กลางภาค1'!D34="","",'3.2คีย์กลางภาค1'!D34)</f>
        <v/>
      </c>
      <c r="E34" s="138" t="str">
        <f>IF('3.2คีย์กลางภาค1'!F34="","",'3.2คีย์กลางภาค1'!F34)</f>
        <v/>
      </c>
      <c r="F34" s="138" t="str">
        <f>IF('3.2คีย์กลางภาค1'!H34="","",'3.2คีย์กลางภาค1'!H34)</f>
        <v/>
      </c>
      <c r="G34" s="138" t="str">
        <f>IF('3.2คีย์กลางภาค1'!J34="","",'3.2คีย์กลางภาค1'!J34)</f>
        <v/>
      </c>
      <c r="H34" s="138" t="str">
        <f>IF('3.2คีย์กลางภาค1'!L34="","",'3.2คีย์กลางภาค1'!L34)</f>
        <v/>
      </c>
      <c r="I34" s="138" t="str">
        <f>IF('3.2คีย์กลางภาค1'!N34="","",'3.2คีย์กลางภาค1'!N34)</f>
        <v/>
      </c>
      <c r="J34" s="138" t="str">
        <f>IF('3.2คีย์กลางภาค1'!P34="","",'3.2คีย์กลางภาค1'!P34)</f>
        <v/>
      </c>
      <c r="K34" s="138" t="str">
        <f>IF('3.2คีย์กลางภาค1'!R34="","",'3.2คีย์กลางภาค1'!R34)</f>
        <v/>
      </c>
      <c r="L34" s="216"/>
      <c r="M34" s="216" t="str">
        <f>IF('3.2คีย์กลางภาค1'!T34="","",'3.2คีย์กลางภาค1'!T34)</f>
        <v/>
      </c>
      <c r="N34" s="137" t="str">
        <f>IF('3.2คีย์กลางภาค1'!V34="","",'3.2คีย์กลางภาค1'!V34)</f>
        <v/>
      </c>
      <c r="O34" s="138" t="str">
        <f>IF('3.2คีย์กลางภาค1'!X34="","",'3.2คีย์กลางภาค1'!X34)</f>
        <v/>
      </c>
      <c r="P34" s="138" t="str">
        <f>IF('3.2คีย์กลางภาค1'!Z34="","",'3.2คีย์กลางภาค1'!Z34)</f>
        <v/>
      </c>
      <c r="Q34" s="138" t="str">
        <f>IF('3.2คีย์กลางภาค1'!AB34="","",'3.2คีย์กลางภาค1'!AB34)</f>
        <v/>
      </c>
      <c r="R34" s="138" t="str">
        <f>IF('3.2คีย์กลางภาค1'!AD34="","",'3.2คีย์กลางภาค1'!AD34)</f>
        <v/>
      </c>
      <c r="S34" s="221" t="str">
        <f>IF('3.2คีย์กลางภาค1'!AF34="","",'3.2คีย์กลางภาค1'!AF34)</f>
        <v/>
      </c>
      <c r="T34" s="105" t="str">
        <f t="shared" si="0"/>
        <v/>
      </c>
      <c r="U34" s="100" t="str">
        <f t="shared" si="1"/>
        <v/>
      </c>
      <c r="V34" s="106" t="str">
        <f>IF('2.ชื่อนักเรียน'!R34="มส","มส",IF('2.ชื่อนักเรียน'!R34="ย้าย","ย้าย",IF('2.ชื่อนักเรียน'!R34="ร","ร",IF(U34="","",RANK(U34,$U$11:$U$55,0)))))</f>
        <v/>
      </c>
    </row>
    <row r="35" spans="1:22" s="102" customFormat="1" ht="17.25" customHeight="1" x14ac:dyDescent="0.2">
      <c r="A35" s="139">
        <v>25</v>
      </c>
      <c r="B35" s="103" t="str">
        <f>IF('2.ชื่อนักเรียน'!C35="","",'2.ชื่อนักเรียน'!C35)</f>
        <v/>
      </c>
      <c r="C35" s="104" t="str">
        <f>IF('2.ชื่อนักเรียน'!D35="","",'2.ชื่อนักเรียน'!D35)</f>
        <v/>
      </c>
      <c r="D35" s="137" t="str">
        <f>IF('3.2คีย์กลางภาค1'!D35="","",'3.2คีย์กลางภาค1'!D35)</f>
        <v/>
      </c>
      <c r="E35" s="138" t="str">
        <f>IF('3.2คีย์กลางภาค1'!F35="","",'3.2คีย์กลางภาค1'!F35)</f>
        <v/>
      </c>
      <c r="F35" s="138" t="str">
        <f>IF('3.2คีย์กลางภาค1'!H35="","",'3.2คีย์กลางภาค1'!H35)</f>
        <v/>
      </c>
      <c r="G35" s="138" t="str">
        <f>IF('3.2คีย์กลางภาค1'!J35="","",'3.2คีย์กลางภาค1'!J35)</f>
        <v/>
      </c>
      <c r="H35" s="138" t="str">
        <f>IF('3.2คีย์กลางภาค1'!L35="","",'3.2คีย์กลางภาค1'!L35)</f>
        <v/>
      </c>
      <c r="I35" s="138" t="str">
        <f>IF('3.2คีย์กลางภาค1'!N35="","",'3.2คีย์กลางภาค1'!N35)</f>
        <v/>
      </c>
      <c r="J35" s="138" t="str">
        <f>IF('3.2คีย์กลางภาค1'!P35="","",'3.2คีย์กลางภาค1'!P35)</f>
        <v/>
      </c>
      <c r="K35" s="138" t="str">
        <f>IF('3.2คีย์กลางภาค1'!R35="","",'3.2คีย์กลางภาค1'!R35)</f>
        <v/>
      </c>
      <c r="L35" s="216"/>
      <c r="M35" s="216" t="str">
        <f>IF('3.2คีย์กลางภาค1'!T35="","",'3.2คีย์กลางภาค1'!T35)</f>
        <v/>
      </c>
      <c r="N35" s="137" t="str">
        <f>IF('3.2คีย์กลางภาค1'!V35="","",'3.2คีย์กลางภาค1'!V35)</f>
        <v/>
      </c>
      <c r="O35" s="138" t="str">
        <f>IF('3.2คีย์กลางภาค1'!X35="","",'3.2คีย์กลางภาค1'!X35)</f>
        <v/>
      </c>
      <c r="P35" s="138" t="str">
        <f>IF('3.2คีย์กลางภาค1'!Z35="","",'3.2คีย์กลางภาค1'!Z35)</f>
        <v/>
      </c>
      <c r="Q35" s="138" t="str">
        <f>IF('3.2คีย์กลางภาค1'!AB35="","",'3.2คีย์กลางภาค1'!AB35)</f>
        <v/>
      </c>
      <c r="R35" s="138" t="str">
        <f>IF('3.2คีย์กลางภาค1'!AD35="","",'3.2คีย์กลางภาค1'!AD35)</f>
        <v/>
      </c>
      <c r="S35" s="221" t="str">
        <f>IF('3.2คีย์กลางภาค1'!AF35="","",'3.2คีย์กลางภาค1'!AF35)</f>
        <v/>
      </c>
      <c r="T35" s="105" t="str">
        <f t="shared" si="0"/>
        <v/>
      </c>
      <c r="U35" s="100" t="str">
        <f t="shared" si="1"/>
        <v/>
      </c>
      <c r="V35" s="106" t="str">
        <f>IF('2.ชื่อนักเรียน'!R35="มส","มส",IF('2.ชื่อนักเรียน'!R35="ย้าย","ย้าย",IF('2.ชื่อนักเรียน'!R35="ร","ร",IF(U35="","",RANK(U35,$U$11:$U$55,0)))))</f>
        <v/>
      </c>
    </row>
    <row r="36" spans="1:22" s="102" customFormat="1" ht="17.25" customHeight="1" x14ac:dyDescent="0.2">
      <c r="A36" s="139">
        <v>26</v>
      </c>
      <c r="B36" s="103" t="str">
        <f>IF('2.ชื่อนักเรียน'!C36="","",'2.ชื่อนักเรียน'!C36)</f>
        <v/>
      </c>
      <c r="C36" s="104" t="str">
        <f>IF('2.ชื่อนักเรียน'!D36="","",'2.ชื่อนักเรียน'!D36)</f>
        <v/>
      </c>
      <c r="D36" s="137" t="str">
        <f>IF('3.2คีย์กลางภาค1'!D36="","",'3.2คีย์กลางภาค1'!D36)</f>
        <v/>
      </c>
      <c r="E36" s="138" t="str">
        <f>IF('3.2คีย์กลางภาค1'!F36="","",'3.2คีย์กลางภาค1'!F36)</f>
        <v/>
      </c>
      <c r="F36" s="138" t="str">
        <f>IF('3.2คีย์กลางภาค1'!H36="","",'3.2คีย์กลางภาค1'!H36)</f>
        <v/>
      </c>
      <c r="G36" s="138" t="str">
        <f>IF('3.2คีย์กลางภาค1'!J36="","",'3.2คีย์กลางภาค1'!J36)</f>
        <v/>
      </c>
      <c r="H36" s="138" t="str">
        <f>IF('3.2คีย์กลางภาค1'!L36="","",'3.2คีย์กลางภาค1'!L36)</f>
        <v/>
      </c>
      <c r="I36" s="138" t="str">
        <f>IF('3.2คีย์กลางภาค1'!N36="","",'3.2คีย์กลางภาค1'!N36)</f>
        <v/>
      </c>
      <c r="J36" s="138" t="str">
        <f>IF('3.2คีย์กลางภาค1'!P36="","",'3.2คีย์กลางภาค1'!P36)</f>
        <v/>
      </c>
      <c r="K36" s="138" t="str">
        <f>IF('3.2คีย์กลางภาค1'!R36="","",'3.2คีย์กลางภาค1'!R36)</f>
        <v/>
      </c>
      <c r="L36" s="216"/>
      <c r="M36" s="216" t="str">
        <f>IF('3.2คีย์กลางภาค1'!T36="","",'3.2คีย์กลางภาค1'!T36)</f>
        <v/>
      </c>
      <c r="N36" s="137" t="str">
        <f>IF('3.2คีย์กลางภาค1'!V36="","",'3.2คีย์กลางภาค1'!V36)</f>
        <v/>
      </c>
      <c r="O36" s="138" t="str">
        <f>IF('3.2คีย์กลางภาค1'!X36="","",'3.2คีย์กลางภาค1'!X36)</f>
        <v/>
      </c>
      <c r="P36" s="138" t="str">
        <f>IF('3.2คีย์กลางภาค1'!Z36="","",'3.2คีย์กลางภาค1'!Z36)</f>
        <v/>
      </c>
      <c r="Q36" s="138" t="str">
        <f>IF('3.2คีย์กลางภาค1'!AB36="","",'3.2คีย์กลางภาค1'!AB36)</f>
        <v/>
      </c>
      <c r="R36" s="138" t="str">
        <f>IF('3.2คีย์กลางภาค1'!AD36="","",'3.2คีย์กลางภาค1'!AD36)</f>
        <v/>
      </c>
      <c r="S36" s="221" t="str">
        <f>IF('3.2คีย์กลางภาค1'!AF36="","",'3.2คีย์กลางภาค1'!AF36)</f>
        <v/>
      </c>
      <c r="T36" s="105" t="str">
        <f t="shared" si="0"/>
        <v/>
      </c>
      <c r="U36" s="100" t="str">
        <f t="shared" si="1"/>
        <v/>
      </c>
      <c r="V36" s="106" t="str">
        <f>IF('2.ชื่อนักเรียน'!R36="มส","มส",IF('2.ชื่อนักเรียน'!R36="ย้าย","ย้าย",IF('2.ชื่อนักเรียน'!R36="ร","ร",IF(U36="","",RANK(U36,$U$11:$U$55,0)))))</f>
        <v/>
      </c>
    </row>
    <row r="37" spans="1:22" s="102" customFormat="1" ht="17.25" customHeight="1" x14ac:dyDescent="0.2">
      <c r="A37" s="139">
        <v>27</v>
      </c>
      <c r="B37" s="103" t="str">
        <f>IF('2.ชื่อนักเรียน'!C37="","",'2.ชื่อนักเรียน'!C37)</f>
        <v/>
      </c>
      <c r="C37" s="104" t="str">
        <f>IF('2.ชื่อนักเรียน'!D37="","",'2.ชื่อนักเรียน'!D37)</f>
        <v/>
      </c>
      <c r="D37" s="137" t="str">
        <f>IF('3.2คีย์กลางภาค1'!D37="","",'3.2คีย์กลางภาค1'!D37)</f>
        <v/>
      </c>
      <c r="E37" s="138" t="str">
        <f>IF('3.2คีย์กลางภาค1'!F37="","",'3.2คีย์กลางภาค1'!F37)</f>
        <v/>
      </c>
      <c r="F37" s="138" t="str">
        <f>IF('3.2คีย์กลางภาค1'!H37="","",'3.2คีย์กลางภาค1'!H37)</f>
        <v/>
      </c>
      <c r="G37" s="138" t="str">
        <f>IF('3.2คีย์กลางภาค1'!J37="","",'3.2คีย์กลางภาค1'!J37)</f>
        <v/>
      </c>
      <c r="H37" s="138" t="str">
        <f>IF('3.2คีย์กลางภาค1'!L37="","",'3.2คีย์กลางภาค1'!L37)</f>
        <v/>
      </c>
      <c r="I37" s="138" t="str">
        <f>IF('3.2คีย์กลางภาค1'!N37="","",'3.2คีย์กลางภาค1'!N37)</f>
        <v/>
      </c>
      <c r="J37" s="138" t="str">
        <f>IF('3.2คีย์กลางภาค1'!P37="","",'3.2คีย์กลางภาค1'!P37)</f>
        <v/>
      </c>
      <c r="K37" s="138" t="str">
        <f>IF('3.2คีย์กลางภาค1'!R37="","",'3.2คีย์กลางภาค1'!R37)</f>
        <v/>
      </c>
      <c r="L37" s="216"/>
      <c r="M37" s="216" t="str">
        <f>IF('3.2คีย์กลางภาค1'!T37="","",'3.2คีย์กลางภาค1'!T37)</f>
        <v/>
      </c>
      <c r="N37" s="137" t="str">
        <f>IF('3.2คีย์กลางภาค1'!V37="","",'3.2คีย์กลางภาค1'!V37)</f>
        <v/>
      </c>
      <c r="O37" s="138" t="str">
        <f>IF('3.2คีย์กลางภาค1'!X37="","",'3.2คีย์กลางภาค1'!X37)</f>
        <v/>
      </c>
      <c r="P37" s="138" t="str">
        <f>IF('3.2คีย์กลางภาค1'!Z37="","",'3.2คีย์กลางภาค1'!Z37)</f>
        <v/>
      </c>
      <c r="Q37" s="138" t="str">
        <f>IF('3.2คีย์กลางภาค1'!AB37="","",'3.2คีย์กลางภาค1'!AB37)</f>
        <v/>
      </c>
      <c r="R37" s="138" t="str">
        <f>IF('3.2คีย์กลางภาค1'!AD37="","",'3.2คีย์กลางภาค1'!AD37)</f>
        <v/>
      </c>
      <c r="S37" s="221" t="str">
        <f>IF('3.2คีย์กลางภาค1'!AF37="","",'3.2คีย์กลางภาค1'!AF37)</f>
        <v/>
      </c>
      <c r="T37" s="105" t="str">
        <f t="shared" si="0"/>
        <v/>
      </c>
      <c r="U37" s="100" t="str">
        <f t="shared" si="1"/>
        <v/>
      </c>
      <c r="V37" s="106" t="str">
        <f>IF('2.ชื่อนักเรียน'!R37="มส","มส",IF('2.ชื่อนักเรียน'!R37="ย้าย","ย้าย",IF('2.ชื่อนักเรียน'!R37="ร","ร",IF(U37="","",RANK(U37,$U$11:$U$55,0)))))</f>
        <v/>
      </c>
    </row>
    <row r="38" spans="1:22" s="102" customFormat="1" ht="17.25" customHeight="1" x14ac:dyDescent="0.2">
      <c r="A38" s="139">
        <v>28</v>
      </c>
      <c r="B38" s="103" t="str">
        <f>IF('2.ชื่อนักเรียน'!C38="","",'2.ชื่อนักเรียน'!C38)</f>
        <v/>
      </c>
      <c r="C38" s="104" t="str">
        <f>IF('2.ชื่อนักเรียน'!D38="","",'2.ชื่อนักเรียน'!D38)</f>
        <v/>
      </c>
      <c r="D38" s="137" t="str">
        <f>IF('3.2คีย์กลางภาค1'!D38="","",'3.2คีย์กลางภาค1'!D38)</f>
        <v/>
      </c>
      <c r="E38" s="138" t="str">
        <f>IF('3.2คีย์กลางภาค1'!F38="","",'3.2คีย์กลางภาค1'!F38)</f>
        <v/>
      </c>
      <c r="F38" s="138" t="str">
        <f>IF('3.2คีย์กลางภาค1'!H38="","",'3.2คีย์กลางภาค1'!H38)</f>
        <v/>
      </c>
      <c r="G38" s="138" t="str">
        <f>IF('3.2คีย์กลางภาค1'!J38="","",'3.2คีย์กลางภาค1'!J38)</f>
        <v/>
      </c>
      <c r="H38" s="138" t="str">
        <f>IF('3.2คีย์กลางภาค1'!L38="","",'3.2คีย์กลางภาค1'!L38)</f>
        <v/>
      </c>
      <c r="I38" s="138" t="str">
        <f>IF('3.2คีย์กลางภาค1'!N38="","",'3.2คีย์กลางภาค1'!N38)</f>
        <v/>
      </c>
      <c r="J38" s="138" t="str">
        <f>IF('3.2คีย์กลางภาค1'!P38="","",'3.2คีย์กลางภาค1'!P38)</f>
        <v/>
      </c>
      <c r="K38" s="138" t="str">
        <f>IF('3.2คีย์กลางภาค1'!R38="","",'3.2คีย์กลางภาค1'!R38)</f>
        <v/>
      </c>
      <c r="L38" s="216"/>
      <c r="M38" s="216" t="str">
        <f>IF('3.2คีย์กลางภาค1'!T38="","",'3.2คีย์กลางภาค1'!T38)</f>
        <v/>
      </c>
      <c r="N38" s="137" t="str">
        <f>IF('3.2คีย์กลางภาค1'!V38="","",'3.2คีย์กลางภาค1'!V38)</f>
        <v/>
      </c>
      <c r="O38" s="138" t="str">
        <f>IF('3.2คีย์กลางภาค1'!X38="","",'3.2คีย์กลางภาค1'!X38)</f>
        <v/>
      </c>
      <c r="P38" s="138" t="str">
        <f>IF('3.2คีย์กลางภาค1'!Z38="","",'3.2คีย์กลางภาค1'!Z38)</f>
        <v/>
      </c>
      <c r="Q38" s="138" t="str">
        <f>IF('3.2คีย์กลางภาค1'!AB38="","",'3.2คีย์กลางภาค1'!AB38)</f>
        <v/>
      </c>
      <c r="R38" s="138" t="str">
        <f>IF('3.2คีย์กลางภาค1'!AD38="","",'3.2คีย์กลางภาค1'!AD38)</f>
        <v/>
      </c>
      <c r="S38" s="221" t="str">
        <f>IF('3.2คีย์กลางภาค1'!AF38="","",'3.2คีย์กลางภาค1'!AF38)</f>
        <v/>
      </c>
      <c r="T38" s="105" t="str">
        <f t="shared" si="0"/>
        <v/>
      </c>
      <c r="U38" s="100" t="str">
        <f t="shared" si="1"/>
        <v/>
      </c>
      <c r="V38" s="106" t="str">
        <f>IF('2.ชื่อนักเรียน'!R38="มส","มส",IF('2.ชื่อนักเรียน'!R38="ย้าย","ย้าย",IF('2.ชื่อนักเรียน'!R38="ร","ร",IF(U38="","",RANK(U38,$U$11:$U$55,0)))))</f>
        <v/>
      </c>
    </row>
    <row r="39" spans="1:22" s="102" customFormat="1" ht="17.25" customHeight="1" x14ac:dyDescent="0.2">
      <c r="A39" s="139">
        <v>29</v>
      </c>
      <c r="B39" s="103" t="str">
        <f>IF('2.ชื่อนักเรียน'!C39="","",'2.ชื่อนักเรียน'!C39)</f>
        <v/>
      </c>
      <c r="C39" s="104" t="str">
        <f>IF('2.ชื่อนักเรียน'!D39="","",'2.ชื่อนักเรียน'!D39)</f>
        <v/>
      </c>
      <c r="D39" s="137" t="str">
        <f>IF('3.2คีย์กลางภาค1'!D39="","",'3.2คีย์กลางภาค1'!D39)</f>
        <v/>
      </c>
      <c r="E39" s="138" t="str">
        <f>IF('3.2คีย์กลางภาค1'!F39="","",'3.2คีย์กลางภาค1'!F39)</f>
        <v/>
      </c>
      <c r="F39" s="138" t="str">
        <f>IF('3.2คีย์กลางภาค1'!H39="","",'3.2คีย์กลางภาค1'!H39)</f>
        <v/>
      </c>
      <c r="G39" s="138" t="str">
        <f>IF('3.2คีย์กลางภาค1'!J39="","",'3.2คีย์กลางภาค1'!J39)</f>
        <v/>
      </c>
      <c r="H39" s="138" t="str">
        <f>IF('3.2คีย์กลางภาค1'!L39="","",'3.2คีย์กลางภาค1'!L39)</f>
        <v/>
      </c>
      <c r="I39" s="138" t="str">
        <f>IF('3.2คีย์กลางภาค1'!N39="","",'3.2คีย์กลางภาค1'!N39)</f>
        <v/>
      </c>
      <c r="J39" s="138" t="str">
        <f>IF('3.2คีย์กลางภาค1'!P39="","",'3.2คีย์กลางภาค1'!P39)</f>
        <v/>
      </c>
      <c r="K39" s="138" t="str">
        <f>IF('3.2คีย์กลางภาค1'!R39="","",'3.2คีย์กลางภาค1'!R39)</f>
        <v/>
      </c>
      <c r="L39" s="216"/>
      <c r="M39" s="216" t="str">
        <f>IF('3.2คีย์กลางภาค1'!T39="","",'3.2คีย์กลางภาค1'!T39)</f>
        <v/>
      </c>
      <c r="N39" s="137" t="str">
        <f>IF('3.2คีย์กลางภาค1'!V39="","",'3.2คีย์กลางภาค1'!V39)</f>
        <v/>
      </c>
      <c r="O39" s="138" t="str">
        <f>IF('3.2คีย์กลางภาค1'!X39="","",'3.2คีย์กลางภาค1'!X39)</f>
        <v/>
      </c>
      <c r="P39" s="138" t="str">
        <f>IF('3.2คีย์กลางภาค1'!Z39="","",'3.2คีย์กลางภาค1'!Z39)</f>
        <v/>
      </c>
      <c r="Q39" s="138" t="str">
        <f>IF('3.2คีย์กลางภาค1'!AB39="","",'3.2คีย์กลางภาค1'!AB39)</f>
        <v/>
      </c>
      <c r="R39" s="138" t="str">
        <f>IF('3.2คีย์กลางภาค1'!AD39="","",'3.2คีย์กลางภาค1'!AD39)</f>
        <v/>
      </c>
      <c r="S39" s="221" t="str">
        <f>IF('3.2คีย์กลางภาค1'!AF39="","",'3.2คีย์กลางภาค1'!AF39)</f>
        <v/>
      </c>
      <c r="T39" s="105" t="str">
        <f t="shared" si="0"/>
        <v/>
      </c>
      <c r="U39" s="100" t="str">
        <f t="shared" si="1"/>
        <v/>
      </c>
      <c r="V39" s="106" t="str">
        <f>IF('2.ชื่อนักเรียน'!R39="มส","มส",IF('2.ชื่อนักเรียน'!R39="ย้าย","ย้าย",IF('2.ชื่อนักเรียน'!R39="ร","ร",IF(U39="","",RANK(U39,$U$11:$U$55,0)))))</f>
        <v/>
      </c>
    </row>
    <row r="40" spans="1:22" s="102" customFormat="1" ht="17.25" customHeight="1" x14ac:dyDescent="0.2">
      <c r="A40" s="139">
        <v>30</v>
      </c>
      <c r="B40" s="103" t="str">
        <f>IF('2.ชื่อนักเรียน'!C40="","",'2.ชื่อนักเรียน'!C40)</f>
        <v/>
      </c>
      <c r="C40" s="104" t="str">
        <f>IF('2.ชื่อนักเรียน'!D40="","",'2.ชื่อนักเรียน'!D40)</f>
        <v/>
      </c>
      <c r="D40" s="137" t="str">
        <f>IF('3.2คีย์กลางภาค1'!D40="","",'3.2คีย์กลางภาค1'!D40)</f>
        <v/>
      </c>
      <c r="E40" s="138" t="str">
        <f>IF('3.2คีย์กลางภาค1'!F40="","",'3.2คีย์กลางภาค1'!F40)</f>
        <v/>
      </c>
      <c r="F40" s="138" t="str">
        <f>IF('3.2คีย์กลางภาค1'!H40="","",'3.2คีย์กลางภาค1'!H40)</f>
        <v/>
      </c>
      <c r="G40" s="138" t="str">
        <f>IF('3.2คีย์กลางภาค1'!J40="","",'3.2คีย์กลางภาค1'!J40)</f>
        <v/>
      </c>
      <c r="H40" s="138" t="str">
        <f>IF('3.2คีย์กลางภาค1'!L40="","",'3.2คีย์กลางภาค1'!L40)</f>
        <v/>
      </c>
      <c r="I40" s="138" t="str">
        <f>IF('3.2คีย์กลางภาค1'!N40="","",'3.2คีย์กลางภาค1'!N40)</f>
        <v/>
      </c>
      <c r="J40" s="138" t="str">
        <f>IF('3.2คีย์กลางภาค1'!P40="","",'3.2คีย์กลางภาค1'!P40)</f>
        <v/>
      </c>
      <c r="K40" s="138" t="str">
        <f>IF('3.2คีย์กลางภาค1'!R40="","",'3.2คีย์กลางภาค1'!R40)</f>
        <v/>
      </c>
      <c r="L40" s="216"/>
      <c r="M40" s="216" t="str">
        <f>IF('3.2คีย์กลางภาค1'!T40="","",'3.2คีย์กลางภาค1'!T40)</f>
        <v/>
      </c>
      <c r="N40" s="137" t="str">
        <f>IF('3.2คีย์กลางภาค1'!V40="","",'3.2คีย์กลางภาค1'!V40)</f>
        <v/>
      </c>
      <c r="O40" s="138" t="str">
        <f>IF('3.2คีย์กลางภาค1'!X40="","",'3.2คีย์กลางภาค1'!X40)</f>
        <v/>
      </c>
      <c r="P40" s="138" t="str">
        <f>IF('3.2คีย์กลางภาค1'!Z40="","",'3.2คีย์กลางภาค1'!Z40)</f>
        <v/>
      </c>
      <c r="Q40" s="138" t="str">
        <f>IF('3.2คีย์กลางภาค1'!AB40="","",'3.2คีย์กลางภาค1'!AB40)</f>
        <v/>
      </c>
      <c r="R40" s="138" t="str">
        <f>IF('3.2คีย์กลางภาค1'!AD40="","",'3.2คีย์กลางภาค1'!AD40)</f>
        <v/>
      </c>
      <c r="S40" s="221" t="str">
        <f>IF('3.2คีย์กลางภาค1'!AF40="","",'3.2คีย์กลางภาค1'!AF40)</f>
        <v/>
      </c>
      <c r="T40" s="105" t="str">
        <f>IF(OR(D40&gt;$D$10,E40&gt;$E$10,F40&gt;$F$10,G40&gt;$G$10,H40&gt;$H$10,I40&gt;$I$10,J40&gt;$J$10,K40&gt;$K$10,M40&gt;$M$10,N40&gt;$N$10,O40&gt;$O$10,P40&gt;$P$10,Q40&gt;$Q$10,R40&gt;$R$10,S40&gt;$S$10),"",IF(COUNT(D40,E40,F40,G40,H40,I40,J40,K40,M40,N40)&lt;10,"",SUM(D40,E40,F40,G40,H40,I40,J40,K40,M40,N40,O40,P40,Q40,R40,S40)))</f>
        <v/>
      </c>
      <c r="U40" s="100" t="str">
        <f t="shared" si="1"/>
        <v/>
      </c>
      <c r="V40" s="106" t="str">
        <f>IF('2.ชื่อนักเรียน'!R40="มส","มส",IF('2.ชื่อนักเรียน'!R40="ย้าย","ย้าย",IF('2.ชื่อนักเรียน'!R40="ร","ร",IF(U40="","",RANK(U40,$U$11:$U$55,0)))))</f>
        <v/>
      </c>
    </row>
    <row r="41" spans="1:22" s="102" customFormat="1" ht="17.25" customHeight="1" x14ac:dyDescent="0.2">
      <c r="A41" s="139">
        <v>31</v>
      </c>
      <c r="B41" s="103" t="str">
        <f>IF('2.ชื่อนักเรียน'!C41="","",'2.ชื่อนักเรียน'!C41)</f>
        <v/>
      </c>
      <c r="C41" s="104" t="str">
        <f>IF('2.ชื่อนักเรียน'!D41="","",'2.ชื่อนักเรียน'!D41)</f>
        <v/>
      </c>
      <c r="D41" s="137" t="str">
        <f>IF('3.2คีย์กลางภาค1'!D41="","",'3.2คีย์กลางภาค1'!D41)</f>
        <v/>
      </c>
      <c r="E41" s="138" t="str">
        <f>IF('3.2คีย์กลางภาค1'!F41="","",'3.2คีย์กลางภาค1'!F41)</f>
        <v/>
      </c>
      <c r="F41" s="138" t="str">
        <f>IF('3.2คีย์กลางภาค1'!H41="","",'3.2คีย์กลางภาค1'!H41)</f>
        <v/>
      </c>
      <c r="G41" s="138" t="str">
        <f>IF('3.2คีย์กลางภาค1'!J41="","",'3.2คีย์กลางภาค1'!J41)</f>
        <v/>
      </c>
      <c r="H41" s="138" t="str">
        <f>IF('3.2คีย์กลางภาค1'!L41="","",'3.2คีย์กลางภาค1'!L41)</f>
        <v/>
      </c>
      <c r="I41" s="138" t="str">
        <f>IF('3.2คีย์กลางภาค1'!N41="","",'3.2คีย์กลางภาค1'!N41)</f>
        <v/>
      </c>
      <c r="J41" s="138" t="str">
        <f>IF('3.2คีย์กลางภาค1'!P41="","",'3.2คีย์กลางภาค1'!P41)</f>
        <v/>
      </c>
      <c r="K41" s="138" t="str">
        <f>IF('3.2คีย์กลางภาค1'!R41="","",'3.2คีย์กลางภาค1'!R41)</f>
        <v/>
      </c>
      <c r="L41" s="216"/>
      <c r="M41" s="216" t="str">
        <f>IF('3.2คีย์กลางภาค1'!T41="","",'3.2คีย์กลางภาค1'!T41)</f>
        <v/>
      </c>
      <c r="N41" s="137" t="str">
        <f>IF('3.2คีย์กลางภาค1'!V41="","",'3.2คีย์กลางภาค1'!V41)</f>
        <v/>
      </c>
      <c r="O41" s="138" t="str">
        <f>IF('3.2คีย์กลางภาค1'!X41="","",'3.2คีย์กลางภาค1'!X41)</f>
        <v/>
      </c>
      <c r="P41" s="138" t="str">
        <f>IF('3.2คีย์กลางภาค1'!Z41="","",'3.2คีย์กลางภาค1'!Z41)</f>
        <v/>
      </c>
      <c r="Q41" s="138" t="str">
        <f>IF('3.2คีย์กลางภาค1'!AB41="","",'3.2คีย์กลางภาค1'!AB41)</f>
        <v/>
      </c>
      <c r="R41" s="138" t="str">
        <f>IF('3.2คีย์กลางภาค1'!AD41="","",'3.2คีย์กลางภาค1'!AD41)</f>
        <v/>
      </c>
      <c r="S41" s="221" t="str">
        <f>IF('3.2คีย์กลางภาค1'!AF41="","",'3.2คีย์กลางภาค1'!AF41)</f>
        <v/>
      </c>
      <c r="T41" s="105" t="str">
        <f t="shared" si="0"/>
        <v/>
      </c>
      <c r="U41" s="100" t="str">
        <f t="shared" si="1"/>
        <v/>
      </c>
      <c r="V41" s="106" t="str">
        <f>IF('2.ชื่อนักเรียน'!R41="มส","มส",IF('2.ชื่อนักเรียน'!R41="ย้าย","ย้าย",IF('2.ชื่อนักเรียน'!R41="ร","ร",IF(U41="","",RANK(U41,$U$11:$U$55,0)))))</f>
        <v/>
      </c>
    </row>
    <row r="42" spans="1:22" s="102" customFormat="1" ht="17.25" customHeight="1" x14ac:dyDescent="0.2">
      <c r="A42" s="139">
        <v>32</v>
      </c>
      <c r="B42" s="103" t="str">
        <f>IF('2.ชื่อนักเรียน'!C42="","",'2.ชื่อนักเรียน'!C42)</f>
        <v/>
      </c>
      <c r="C42" s="104" t="str">
        <f>IF('2.ชื่อนักเรียน'!D42="","",'2.ชื่อนักเรียน'!D42)</f>
        <v/>
      </c>
      <c r="D42" s="137" t="str">
        <f>IF('3.2คีย์กลางภาค1'!D42="","",'3.2คีย์กลางภาค1'!D42)</f>
        <v/>
      </c>
      <c r="E42" s="138" t="str">
        <f>IF('3.2คีย์กลางภาค1'!F42="","",'3.2คีย์กลางภาค1'!F42)</f>
        <v/>
      </c>
      <c r="F42" s="138" t="str">
        <f>IF('3.2คีย์กลางภาค1'!H42="","",'3.2คีย์กลางภาค1'!H42)</f>
        <v/>
      </c>
      <c r="G42" s="138" t="str">
        <f>IF('3.2คีย์กลางภาค1'!J42="","",'3.2คีย์กลางภาค1'!J42)</f>
        <v/>
      </c>
      <c r="H42" s="138" t="str">
        <f>IF('3.2คีย์กลางภาค1'!L42="","",'3.2คีย์กลางภาค1'!L42)</f>
        <v/>
      </c>
      <c r="I42" s="138" t="str">
        <f>IF('3.2คีย์กลางภาค1'!N42="","",'3.2คีย์กลางภาค1'!N42)</f>
        <v/>
      </c>
      <c r="J42" s="138" t="str">
        <f>IF('3.2คีย์กลางภาค1'!P42="","",'3.2คีย์กลางภาค1'!P42)</f>
        <v/>
      </c>
      <c r="K42" s="138" t="str">
        <f>IF('3.2คีย์กลางภาค1'!R42="","",'3.2คีย์กลางภาค1'!R42)</f>
        <v/>
      </c>
      <c r="L42" s="216"/>
      <c r="M42" s="216" t="str">
        <f>IF('3.2คีย์กลางภาค1'!T42="","",'3.2คีย์กลางภาค1'!T42)</f>
        <v/>
      </c>
      <c r="N42" s="137" t="str">
        <f>IF('3.2คีย์กลางภาค1'!V42="","",'3.2คีย์กลางภาค1'!V42)</f>
        <v/>
      </c>
      <c r="O42" s="138" t="str">
        <f>IF('3.2คีย์กลางภาค1'!X42="","",'3.2คีย์กลางภาค1'!X42)</f>
        <v/>
      </c>
      <c r="P42" s="138" t="str">
        <f>IF('3.2คีย์กลางภาค1'!Z42="","",'3.2คีย์กลางภาค1'!Z42)</f>
        <v/>
      </c>
      <c r="Q42" s="138" t="str">
        <f>IF('3.2คีย์กลางภาค1'!AB42="","",'3.2คีย์กลางภาค1'!AB42)</f>
        <v/>
      </c>
      <c r="R42" s="138" t="str">
        <f>IF('3.2คีย์กลางภาค1'!AD42="","",'3.2คีย์กลางภาค1'!AD42)</f>
        <v/>
      </c>
      <c r="S42" s="221" t="str">
        <f>IF('3.2คีย์กลางภาค1'!AF42="","",'3.2คีย์กลางภาค1'!AF42)</f>
        <v/>
      </c>
      <c r="T42" s="105" t="str">
        <f t="shared" si="0"/>
        <v/>
      </c>
      <c r="U42" s="100" t="str">
        <f t="shared" si="1"/>
        <v/>
      </c>
      <c r="V42" s="106" t="str">
        <f>IF('2.ชื่อนักเรียน'!R42="มส","มส",IF('2.ชื่อนักเรียน'!R42="ย้าย","ย้าย",IF('2.ชื่อนักเรียน'!R42="ร","ร",IF(U42="","",RANK(U42,$U$11:$U$55,0)))))</f>
        <v/>
      </c>
    </row>
    <row r="43" spans="1:22" s="102" customFormat="1" ht="17.25" customHeight="1" x14ac:dyDescent="0.2">
      <c r="A43" s="139">
        <v>33</v>
      </c>
      <c r="B43" s="103" t="str">
        <f>IF('2.ชื่อนักเรียน'!C43="","",'2.ชื่อนักเรียน'!C43)</f>
        <v/>
      </c>
      <c r="C43" s="104" t="str">
        <f>IF('2.ชื่อนักเรียน'!D43="","",'2.ชื่อนักเรียน'!D43)</f>
        <v/>
      </c>
      <c r="D43" s="137" t="str">
        <f>IF('3.2คีย์กลางภาค1'!D43="","",'3.2คีย์กลางภาค1'!D43)</f>
        <v/>
      </c>
      <c r="E43" s="138" t="str">
        <f>IF('3.2คีย์กลางภาค1'!F43="","",'3.2คีย์กลางภาค1'!F43)</f>
        <v/>
      </c>
      <c r="F43" s="138" t="str">
        <f>IF('3.2คีย์กลางภาค1'!H43="","",'3.2คีย์กลางภาค1'!H43)</f>
        <v/>
      </c>
      <c r="G43" s="138" t="str">
        <f>IF('3.2คีย์กลางภาค1'!J43="","",'3.2คีย์กลางภาค1'!J43)</f>
        <v/>
      </c>
      <c r="H43" s="138" t="str">
        <f>IF('3.2คีย์กลางภาค1'!L43="","",'3.2คีย์กลางภาค1'!L43)</f>
        <v/>
      </c>
      <c r="I43" s="138" t="str">
        <f>IF('3.2คีย์กลางภาค1'!N43="","",'3.2คีย์กลางภาค1'!N43)</f>
        <v/>
      </c>
      <c r="J43" s="138" t="str">
        <f>IF('3.2คีย์กลางภาค1'!P43="","",'3.2คีย์กลางภาค1'!P43)</f>
        <v/>
      </c>
      <c r="K43" s="138" t="str">
        <f>IF('3.2คีย์กลางภาค1'!R43="","",'3.2คีย์กลางภาค1'!R43)</f>
        <v/>
      </c>
      <c r="L43" s="216"/>
      <c r="M43" s="216" t="str">
        <f>IF('3.2คีย์กลางภาค1'!T43="","",'3.2คีย์กลางภาค1'!T43)</f>
        <v/>
      </c>
      <c r="N43" s="137" t="str">
        <f>IF('3.2คีย์กลางภาค1'!V43="","",'3.2คีย์กลางภาค1'!V43)</f>
        <v/>
      </c>
      <c r="O43" s="138" t="str">
        <f>IF('3.2คีย์กลางภาค1'!X43="","",'3.2คีย์กลางภาค1'!X43)</f>
        <v/>
      </c>
      <c r="P43" s="138" t="str">
        <f>IF('3.2คีย์กลางภาค1'!Z43="","",'3.2คีย์กลางภาค1'!Z43)</f>
        <v/>
      </c>
      <c r="Q43" s="138" t="str">
        <f>IF('3.2คีย์กลางภาค1'!AB43="","",'3.2คีย์กลางภาค1'!AB43)</f>
        <v/>
      </c>
      <c r="R43" s="138" t="str">
        <f>IF('3.2คีย์กลางภาค1'!AD43="","",'3.2คีย์กลางภาค1'!AD43)</f>
        <v/>
      </c>
      <c r="S43" s="221" t="str">
        <f>IF('3.2คีย์กลางภาค1'!AF43="","",'3.2คีย์กลางภาค1'!AF43)</f>
        <v/>
      </c>
      <c r="T43" s="105" t="str">
        <f t="shared" si="0"/>
        <v/>
      </c>
      <c r="U43" s="100" t="str">
        <f t="shared" si="1"/>
        <v/>
      </c>
      <c r="V43" s="106" t="str">
        <f>IF('2.ชื่อนักเรียน'!R43="มส","มส",IF('2.ชื่อนักเรียน'!R43="ย้าย","ย้าย",IF('2.ชื่อนักเรียน'!R43="ร","ร",IF(U43="","",RANK(U43,$U$11:$U$55,0)))))</f>
        <v/>
      </c>
    </row>
    <row r="44" spans="1:22" s="102" customFormat="1" ht="17.25" customHeight="1" x14ac:dyDescent="0.2">
      <c r="A44" s="139">
        <v>34</v>
      </c>
      <c r="B44" s="103" t="str">
        <f>IF('2.ชื่อนักเรียน'!C44="","",'2.ชื่อนักเรียน'!C44)</f>
        <v/>
      </c>
      <c r="C44" s="104" t="str">
        <f>IF('2.ชื่อนักเรียน'!D44="","",'2.ชื่อนักเรียน'!D44)</f>
        <v/>
      </c>
      <c r="D44" s="137" t="str">
        <f>IF('3.2คีย์กลางภาค1'!D44="","",'3.2คีย์กลางภาค1'!D44)</f>
        <v/>
      </c>
      <c r="E44" s="138" t="str">
        <f>IF('3.2คีย์กลางภาค1'!F44="","",'3.2คีย์กลางภาค1'!F44)</f>
        <v/>
      </c>
      <c r="F44" s="138" t="str">
        <f>IF('3.2คีย์กลางภาค1'!H44="","",'3.2คีย์กลางภาค1'!H44)</f>
        <v/>
      </c>
      <c r="G44" s="138" t="str">
        <f>IF('3.2คีย์กลางภาค1'!J44="","",'3.2คีย์กลางภาค1'!J44)</f>
        <v/>
      </c>
      <c r="H44" s="138" t="str">
        <f>IF('3.2คีย์กลางภาค1'!L44="","",'3.2คีย์กลางภาค1'!L44)</f>
        <v/>
      </c>
      <c r="I44" s="138" t="str">
        <f>IF('3.2คีย์กลางภาค1'!N44="","",'3.2คีย์กลางภาค1'!N44)</f>
        <v/>
      </c>
      <c r="J44" s="138" t="str">
        <f>IF('3.2คีย์กลางภาค1'!P44="","",'3.2คีย์กลางภาค1'!P44)</f>
        <v/>
      </c>
      <c r="K44" s="138" t="str">
        <f>IF('3.2คีย์กลางภาค1'!R44="","",'3.2คีย์กลางภาค1'!R44)</f>
        <v/>
      </c>
      <c r="L44" s="216"/>
      <c r="M44" s="216" t="str">
        <f>IF('3.2คีย์กลางภาค1'!T44="","",'3.2คีย์กลางภาค1'!T44)</f>
        <v/>
      </c>
      <c r="N44" s="137" t="str">
        <f>IF('3.2คีย์กลางภาค1'!V44="","",'3.2คีย์กลางภาค1'!V44)</f>
        <v/>
      </c>
      <c r="O44" s="138" t="str">
        <f>IF('3.2คีย์กลางภาค1'!X44="","",'3.2คีย์กลางภาค1'!X44)</f>
        <v/>
      </c>
      <c r="P44" s="138" t="str">
        <f>IF('3.2คีย์กลางภาค1'!Z44="","",'3.2คีย์กลางภาค1'!Z44)</f>
        <v/>
      </c>
      <c r="Q44" s="138" t="str">
        <f>IF('3.2คีย์กลางภาค1'!AB44="","",'3.2คีย์กลางภาค1'!AB44)</f>
        <v/>
      </c>
      <c r="R44" s="138" t="str">
        <f>IF('3.2คีย์กลางภาค1'!AD44="","",'3.2คีย์กลางภาค1'!AD44)</f>
        <v/>
      </c>
      <c r="S44" s="221" t="str">
        <f>IF('3.2คีย์กลางภาค1'!AF44="","",'3.2คีย์กลางภาค1'!AF44)</f>
        <v/>
      </c>
      <c r="T44" s="105" t="str">
        <f t="shared" si="0"/>
        <v/>
      </c>
      <c r="U44" s="100" t="str">
        <f t="shared" si="1"/>
        <v/>
      </c>
      <c r="V44" s="106" t="str">
        <f>IF('2.ชื่อนักเรียน'!R44="มส","มส",IF('2.ชื่อนักเรียน'!R44="ย้าย","ย้าย",IF('2.ชื่อนักเรียน'!R44="ร","ร",IF(U44="","",RANK(U44,$U$11:$U$55,0)))))</f>
        <v/>
      </c>
    </row>
    <row r="45" spans="1:22" s="102" customFormat="1" ht="17.25" customHeight="1" x14ac:dyDescent="0.2">
      <c r="A45" s="139">
        <v>35</v>
      </c>
      <c r="B45" s="103" t="str">
        <f>IF('2.ชื่อนักเรียน'!C45="","",'2.ชื่อนักเรียน'!C45)</f>
        <v/>
      </c>
      <c r="C45" s="104" t="str">
        <f>IF('2.ชื่อนักเรียน'!D45="","",'2.ชื่อนักเรียน'!D45)</f>
        <v/>
      </c>
      <c r="D45" s="137" t="str">
        <f>IF('3.2คีย์กลางภาค1'!D45="","",'3.2คีย์กลางภาค1'!D45)</f>
        <v/>
      </c>
      <c r="E45" s="138" t="str">
        <f>IF('3.2คีย์กลางภาค1'!F45="","",'3.2คีย์กลางภาค1'!F45)</f>
        <v/>
      </c>
      <c r="F45" s="138" t="str">
        <f>IF('3.2คีย์กลางภาค1'!H45="","",'3.2คีย์กลางภาค1'!H45)</f>
        <v/>
      </c>
      <c r="G45" s="138" t="str">
        <f>IF('3.2คีย์กลางภาค1'!J45="","",'3.2คีย์กลางภาค1'!J45)</f>
        <v/>
      </c>
      <c r="H45" s="138" t="str">
        <f>IF('3.2คีย์กลางภาค1'!L45="","",'3.2คีย์กลางภาค1'!L45)</f>
        <v/>
      </c>
      <c r="I45" s="138" t="str">
        <f>IF('3.2คีย์กลางภาค1'!N45="","",'3.2คีย์กลางภาค1'!N45)</f>
        <v/>
      </c>
      <c r="J45" s="138" t="str">
        <f>IF('3.2คีย์กลางภาค1'!P45="","",'3.2คีย์กลางภาค1'!P45)</f>
        <v/>
      </c>
      <c r="K45" s="138" t="str">
        <f>IF('3.2คีย์กลางภาค1'!R45="","",'3.2คีย์กลางภาค1'!R45)</f>
        <v/>
      </c>
      <c r="L45" s="216"/>
      <c r="M45" s="216" t="str">
        <f>IF('3.2คีย์กลางภาค1'!T45="","",'3.2คีย์กลางภาค1'!T45)</f>
        <v/>
      </c>
      <c r="N45" s="137" t="str">
        <f>IF('3.2คีย์กลางภาค1'!V45="","",'3.2คีย์กลางภาค1'!V45)</f>
        <v/>
      </c>
      <c r="O45" s="138" t="str">
        <f>IF('3.2คีย์กลางภาค1'!X45="","",'3.2คีย์กลางภาค1'!X45)</f>
        <v/>
      </c>
      <c r="P45" s="138" t="str">
        <f>IF('3.2คีย์กลางภาค1'!Z45="","",'3.2คีย์กลางภาค1'!Z45)</f>
        <v/>
      </c>
      <c r="Q45" s="138" t="str">
        <f>IF('3.2คีย์กลางภาค1'!AB45="","",'3.2คีย์กลางภาค1'!AB45)</f>
        <v/>
      </c>
      <c r="R45" s="138" t="str">
        <f>IF('3.2คีย์กลางภาค1'!AD45="","",'3.2คีย์กลางภาค1'!AD45)</f>
        <v/>
      </c>
      <c r="S45" s="221" t="str">
        <f>IF('3.2คีย์กลางภาค1'!AF45="","",'3.2คีย์กลางภาค1'!AF45)</f>
        <v/>
      </c>
      <c r="T45" s="105" t="str">
        <f t="shared" si="0"/>
        <v/>
      </c>
      <c r="U45" s="100" t="str">
        <f t="shared" si="1"/>
        <v/>
      </c>
      <c r="V45" s="106" t="str">
        <f>IF('2.ชื่อนักเรียน'!R45="มส","มส",IF('2.ชื่อนักเรียน'!R45="ย้าย","ย้าย",IF('2.ชื่อนักเรียน'!R45="ร","ร",IF(U45="","",RANK(U45,$U$11:$U$55,0)))))</f>
        <v/>
      </c>
    </row>
    <row r="46" spans="1:22" s="102" customFormat="1" ht="17.25" customHeight="1" x14ac:dyDescent="0.2">
      <c r="A46" s="139">
        <v>36</v>
      </c>
      <c r="B46" s="103" t="str">
        <f>IF('2.ชื่อนักเรียน'!C46="","",'2.ชื่อนักเรียน'!C46)</f>
        <v/>
      </c>
      <c r="C46" s="104" t="str">
        <f>IF('2.ชื่อนักเรียน'!D46="","",'2.ชื่อนักเรียน'!D46)</f>
        <v/>
      </c>
      <c r="D46" s="137" t="str">
        <f>IF('3.2คีย์กลางภาค1'!D46="","",'3.2คีย์กลางภาค1'!D46)</f>
        <v/>
      </c>
      <c r="E46" s="138" t="str">
        <f>IF('3.2คีย์กลางภาค1'!F46="","",'3.2คีย์กลางภาค1'!F46)</f>
        <v/>
      </c>
      <c r="F46" s="138" t="str">
        <f>IF('3.2คีย์กลางภาค1'!H46="","",'3.2คีย์กลางภาค1'!H46)</f>
        <v/>
      </c>
      <c r="G46" s="138" t="str">
        <f>IF('3.2คีย์กลางภาค1'!J46="","",'3.2คีย์กลางภาค1'!J46)</f>
        <v/>
      </c>
      <c r="H46" s="138" t="str">
        <f>IF('3.2คีย์กลางภาค1'!L46="","",'3.2คีย์กลางภาค1'!L46)</f>
        <v/>
      </c>
      <c r="I46" s="138" t="str">
        <f>IF('3.2คีย์กลางภาค1'!N46="","",'3.2คีย์กลางภาค1'!N46)</f>
        <v/>
      </c>
      <c r="J46" s="138" t="str">
        <f>IF('3.2คีย์กลางภาค1'!P46="","",'3.2คีย์กลางภาค1'!P46)</f>
        <v/>
      </c>
      <c r="K46" s="138" t="str">
        <f>IF('3.2คีย์กลางภาค1'!R46="","",'3.2คีย์กลางภาค1'!R46)</f>
        <v/>
      </c>
      <c r="L46" s="216"/>
      <c r="M46" s="216" t="str">
        <f>IF('3.2คีย์กลางภาค1'!T46="","",'3.2คีย์กลางภาค1'!T46)</f>
        <v/>
      </c>
      <c r="N46" s="137" t="str">
        <f>IF('3.2คีย์กลางภาค1'!V46="","",'3.2คีย์กลางภาค1'!V46)</f>
        <v/>
      </c>
      <c r="O46" s="138" t="str">
        <f>IF('3.2คีย์กลางภาค1'!X46="","",'3.2คีย์กลางภาค1'!X46)</f>
        <v/>
      </c>
      <c r="P46" s="138" t="str">
        <f>IF('3.2คีย์กลางภาค1'!Z46="","",'3.2คีย์กลางภาค1'!Z46)</f>
        <v/>
      </c>
      <c r="Q46" s="138" t="str">
        <f>IF('3.2คีย์กลางภาค1'!AB46="","",'3.2คีย์กลางภาค1'!AB46)</f>
        <v/>
      </c>
      <c r="R46" s="138" t="str">
        <f>IF('3.2คีย์กลางภาค1'!AD46="","",'3.2คีย์กลางภาค1'!AD46)</f>
        <v/>
      </c>
      <c r="S46" s="221" t="str">
        <f>IF('3.2คีย์กลางภาค1'!AF46="","",'3.2คีย์กลางภาค1'!AF46)</f>
        <v/>
      </c>
      <c r="T46" s="105" t="str">
        <f t="shared" si="0"/>
        <v/>
      </c>
      <c r="U46" s="100" t="str">
        <f t="shared" si="1"/>
        <v/>
      </c>
      <c r="V46" s="106" t="str">
        <f>IF('2.ชื่อนักเรียน'!R46="มส","มส",IF('2.ชื่อนักเรียน'!R46="ย้าย","ย้าย",IF('2.ชื่อนักเรียน'!R46="ร","ร",IF(U46="","",RANK(U46,$U$11:$U$55,0)))))</f>
        <v/>
      </c>
    </row>
    <row r="47" spans="1:22" s="102" customFormat="1" ht="17.25" customHeight="1" x14ac:dyDescent="0.2">
      <c r="A47" s="139">
        <v>37</v>
      </c>
      <c r="B47" s="103" t="str">
        <f>IF('2.ชื่อนักเรียน'!C47="","",'2.ชื่อนักเรียน'!C47)</f>
        <v/>
      </c>
      <c r="C47" s="104" t="str">
        <f>IF('2.ชื่อนักเรียน'!D47="","",'2.ชื่อนักเรียน'!D47)</f>
        <v/>
      </c>
      <c r="D47" s="137" t="str">
        <f>IF('3.2คีย์กลางภาค1'!D47="","",'3.2คีย์กลางภาค1'!D47)</f>
        <v/>
      </c>
      <c r="E47" s="138" t="str">
        <f>IF('3.2คีย์กลางภาค1'!F47="","",'3.2คีย์กลางภาค1'!F47)</f>
        <v/>
      </c>
      <c r="F47" s="138" t="str">
        <f>IF('3.2คีย์กลางภาค1'!H47="","",'3.2คีย์กลางภาค1'!H47)</f>
        <v/>
      </c>
      <c r="G47" s="138" t="str">
        <f>IF('3.2คีย์กลางภาค1'!J47="","",'3.2คีย์กลางภาค1'!J47)</f>
        <v/>
      </c>
      <c r="H47" s="138" t="str">
        <f>IF('3.2คีย์กลางภาค1'!L47="","",'3.2คีย์กลางภาค1'!L47)</f>
        <v/>
      </c>
      <c r="I47" s="138" t="str">
        <f>IF('3.2คีย์กลางภาค1'!N47="","",'3.2คีย์กลางภาค1'!N47)</f>
        <v/>
      </c>
      <c r="J47" s="138" t="str">
        <f>IF('3.2คีย์กลางภาค1'!P47="","",'3.2คีย์กลางภาค1'!P47)</f>
        <v/>
      </c>
      <c r="K47" s="138" t="str">
        <f>IF('3.2คีย์กลางภาค1'!R47="","",'3.2คีย์กลางภาค1'!R47)</f>
        <v/>
      </c>
      <c r="L47" s="216"/>
      <c r="M47" s="216" t="str">
        <f>IF('3.2คีย์กลางภาค1'!T47="","",'3.2คีย์กลางภาค1'!T47)</f>
        <v/>
      </c>
      <c r="N47" s="137" t="str">
        <f>IF('3.2คีย์กลางภาค1'!V47="","",'3.2คีย์กลางภาค1'!V47)</f>
        <v/>
      </c>
      <c r="O47" s="138" t="str">
        <f>IF('3.2คีย์กลางภาค1'!X47="","",'3.2คีย์กลางภาค1'!X47)</f>
        <v/>
      </c>
      <c r="P47" s="138" t="str">
        <f>IF('3.2คีย์กลางภาค1'!Z47="","",'3.2คีย์กลางภาค1'!Z47)</f>
        <v/>
      </c>
      <c r="Q47" s="138" t="str">
        <f>IF('3.2คีย์กลางภาค1'!AB47="","",'3.2คีย์กลางภาค1'!AB47)</f>
        <v/>
      </c>
      <c r="R47" s="138" t="str">
        <f>IF('3.2คีย์กลางภาค1'!AD47="","",'3.2คีย์กลางภาค1'!AD47)</f>
        <v/>
      </c>
      <c r="S47" s="221" t="str">
        <f>IF('3.2คีย์กลางภาค1'!AF47="","",'3.2คีย์กลางภาค1'!AF47)</f>
        <v/>
      </c>
      <c r="T47" s="105" t="str">
        <f t="shared" si="0"/>
        <v/>
      </c>
      <c r="U47" s="100" t="str">
        <f t="shared" si="1"/>
        <v/>
      </c>
      <c r="V47" s="106" t="str">
        <f>IF('2.ชื่อนักเรียน'!R47="มส","มส",IF('2.ชื่อนักเรียน'!R47="ย้าย","ย้าย",IF('2.ชื่อนักเรียน'!R47="ร","ร",IF(U47="","",RANK(U47,$U$11:$U$55,0)))))</f>
        <v/>
      </c>
    </row>
    <row r="48" spans="1:22" s="102" customFormat="1" ht="17.25" customHeight="1" x14ac:dyDescent="0.2">
      <c r="A48" s="139">
        <v>38</v>
      </c>
      <c r="B48" s="103" t="str">
        <f>IF('2.ชื่อนักเรียน'!C48="","",'2.ชื่อนักเรียน'!C48)</f>
        <v/>
      </c>
      <c r="C48" s="104" t="str">
        <f>IF('2.ชื่อนักเรียน'!D48="","",'2.ชื่อนักเรียน'!D48)</f>
        <v/>
      </c>
      <c r="D48" s="137" t="str">
        <f>IF('3.2คีย์กลางภาค1'!D48="","",'3.2คีย์กลางภาค1'!D48)</f>
        <v/>
      </c>
      <c r="E48" s="138" t="str">
        <f>IF('3.2คีย์กลางภาค1'!F48="","",'3.2คีย์กลางภาค1'!F48)</f>
        <v/>
      </c>
      <c r="F48" s="138" t="str">
        <f>IF('3.2คีย์กลางภาค1'!H48="","",'3.2คีย์กลางภาค1'!H48)</f>
        <v/>
      </c>
      <c r="G48" s="138" t="str">
        <f>IF('3.2คีย์กลางภาค1'!J48="","",'3.2คีย์กลางภาค1'!J48)</f>
        <v/>
      </c>
      <c r="H48" s="138" t="str">
        <f>IF('3.2คีย์กลางภาค1'!L48="","",'3.2คีย์กลางภาค1'!L48)</f>
        <v/>
      </c>
      <c r="I48" s="138" t="str">
        <f>IF('3.2คีย์กลางภาค1'!N48="","",'3.2คีย์กลางภาค1'!N48)</f>
        <v/>
      </c>
      <c r="J48" s="138" t="str">
        <f>IF('3.2คีย์กลางภาค1'!P48="","",'3.2คีย์กลางภาค1'!P48)</f>
        <v/>
      </c>
      <c r="K48" s="138" t="str">
        <f>IF('3.2คีย์กลางภาค1'!R48="","",'3.2คีย์กลางภาค1'!R48)</f>
        <v/>
      </c>
      <c r="L48" s="216"/>
      <c r="M48" s="216" t="str">
        <f>IF('3.2คีย์กลางภาค1'!T48="","",'3.2คีย์กลางภาค1'!T48)</f>
        <v/>
      </c>
      <c r="N48" s="137" t="str">
        <f>IF('3.2คีย์กลางภาค1'!V48="","",'3.2คีย์กลางภาค1'!V48)</f>
        <v/>
      </c>
      <c r="O48" s="138" t="str">
        <f>IF('3.2คีย์กลางภาค1'!X48="","",'3.2คีย์กลางภาค1'!X48)</f>
        <v/>
      </c>
      <c r="P48" s="138" t="str">
        <f>IF('3.2คีย์กลางภาค1'!Z48="","",'3.2คีย์กลางภาค1'!Z48)</f>
        <v/>
      </c>
      <c r="Q48" s="138" t="str">
        <f>IF('3.2คีย์กลางภาค1'!AB48="","",'3.2คีย์กลางภาค1'!AB48)</f>
        <v/>
      </c>
      <c r="R48" s="138" t="str">
        <f>IF('3.2คีย์กลางภาค1'!AD48="","",'3.2คีย์กลางภาค1'!AD48)</f>
        <v/>
      </c>
      <c r="S48" s="221" t="str">
        <f>IF('3.2คีย์กลางภาค1'!AF48="","",'3.2คีย์กลางภาค1'!AF48)</f>
        <v/>
      </c>
      <c r="T48" s="105" t="str">
        <f t="shared" si="0"/>
        <v/>
      </c>
      <c r="U48" s="100" t="str">
        <f t="shared" si="1"/>
        <v/>
      </c>
      <c r="V48" s="106" t="str">
        <f>IF('2.ชื่อนักเรียน'!R48="มส","มส",IF('2.ชื่อนักเรียน'!R48="ย้าย","ย้าย",IF('2.ชื่อนักเรียน'!R48="ร","ร",IF(U48="","",RANK(U48,$U$11:$U$55,0)))))</f>
        <v/>
      </c>
    </row>
    <row r="49" spans="1:22" s="102" customFormat="1" ht="17.25" customHeight="1" x14ac:dyDescent="0.2">
      <c r="A49" s="139">
        <v>39</v>
      </c>
      <c r="B49" s="103" t="str">
        <f>IF('2.ชื่อนักเรียน'!C49="","",'2.ชื่อนักเรียน'!C49)</f>
        <v/>
      </c>
      <c r="C49" s="104" t="str">
        <f>IF('2.ชื่อนักเรียน'!D49="","",'2.ชื่อนักเรียน'!D49)</f>
        <v/>
      </c>
      <c r="D49" s="137" t="str">
        <f>IF('3.2คีย์กลางภาค1'!D49="","",'3.2คีย์กลางภาค1'!D49)</f>
        <v/>
      </c>
      <c r="E49" s="138" t="str">
        <f>IF('3.2คีย์กลางภาค1'!F49="","",'3.2คีย์กลางภาค1'!F49)</f>
        <v/>
      </c>
      <c r="F49" s="138" t="str">
        <f>IF('3.2คีย์กลางภาค1'!H49="","",'3.2คีย์กลางภาค1'!H49)</f>
        <v/>
      </c>
      <c r="G49" s="138" t="str">
        <f>IF('3.2คีย์กลางภาค1'!J49="","",'3.2คีย์กลางภาค1'!J49)</f>
        <v/>
      </c>
      <c r="H49" s="138" t="str">
        <f>IF('3.2คีย์กลางภาค1'!L49="","",'3.2คีย์กลางภาค1'!L49)</f>
        <v/>
      </c>
      <c r="I49" s="138" t="str">
        <f>IF('3.2คีย์กลางภาค1'!N49="","",'3.2คีย์กลางภาค1'!N49)</f>
        <v/>
      </c>
      <c r="J49" s="138" t="str">
        <f>IF('3.2คีย์กลางภาค1'!P49="","",'3.2คีย์กลางภาค1'!P49)</f>
        <v/>
      </c>
      <c r="K49" s="138" t="str">
        <f>IF('3.2คีย์กลางภาค1'!R49="","",'3.2คีย์กลางภาค1'!R49)</f>
        <v/>
      </c>
      <c r="L49" s="216"/>
      <c r="M49" s="216" t="str">
        <f>IF('3.2คีย์กลางภาค1'!T49="","",'3.2คีย์กลางภาค1'!T49)</f>
        <v/>
      </c>
      <c r="N49" s="137" t="str">
        <f>IF('3.2คีย์กลางภาค1'!V49="","",'3.2คีย์กลางภาค1'!V49)</f>
        <v/>
      </c>
      <c r="O49" s="138" t="str">
        <f>IF('3.2คีย์กลางภาค1'!X49="","",'3.2คีย์กลางภาค1'!X49)</f>
        <v/>
      </c>
      <c r="P49" s="138" t="str">
        <f>IF('3.2คีย์กลางภาค1'!Z49="","",'3.2คีย์กลางภาค1'!Z49)</f>
        <v/>
      </c>
      <c r="Q49" s="138" t="str">
        <f>IF('3.2คีย์กลางภาค1'!AB49="","",'3.2คีย์กลางภาค1'!AB49)</f>
        <v/>
      </c>
      <c r="R49" s="138" t="str">
        <f>IF('3.2คีย์กลางภาค1'!AD49="","",'3.2คีย์กลางภาค1'!AD49)</f>
        <v/>
      </c>
      <c r="S49" s="221" t="str">
        <f>IF('3.2คีย์กลางภาค1'!AF49="","",'3.2คีย์กลางภาค1'!AF49)</f>
        <v/>
      </c>
      <c r="T49" s="105" t="str">
        <f t="shared" si="0"/>
        <v/>
      </c>
      <c r="U49" s="100" t="str">
        <f t="shared" si="1"/>
        <v/>
      </c>
      <c r="V49" s="106" t="str">
        <f>IF('2.ชื่อนักเรียน'!R49="มส","มส",IF('2.ชื่อนักเรียน'!R49="ย้าย","ย้าย",IF('2.ชื่อนักเรียน'!R49="ร","ร",IF(U49="","",RANK(U49,$U$11:$U$55,0)))))</f>
        <v/>
      </c>
    </row>
    <row r="50" spans="1:22" s="102" customFormat="1" ht="17.25" customHeight="1" x14ac:dyDescent="0.2">
      <c r="A50" s="139">
        <v>40</v>
      </c>
      <c r="B50" s="103" t="str">
        <f>IF('2.ชื่อนักเรียน'!C50="","",'2.ชื่อนักเรียน'!C50)</f>
        <v/>
      </c>
      <c r="C50" s="104" t="str">
        <f>IF('2.ชื่อนักเรียน'!D50="","",'2.ชื่อนักเรียน'!D50)</f>
        <v/>
      </c>
      <c r="D50" s="137" t="str">
        <f>IF('3.2คีย์กลางภาค1'!D50="","",'3.2คีย์กลางภาค1'!D50)</f>
        <v/>
      </c>
      <c r="E50" s="138" t="str">
        <f>IF('3.2คีย์กลางภาค1'!F50="","",'3.2คีย์กลางภาค1'!F50)</f>
        <v/>
      </c>
      <c r="F50" s="138" t="str">
        <f>IF('3.2คีย์กลางภาค1'!H50="","",'3.2คีย์กลางภาค1'!H50)</f>
        <v/>
      </c>
      <c r="G50" s="138" t="str">
        <f>IF('3.2คีย์กลางภาค1'!J50="","",'3.2คีย์กลางภาค1'!J50)</f>
        <v/>
      </c>
      <c r="H50" s="138" t="str">
        <f>IF('3.2คีย์กลางภาค1'!L50="","",'3.2คีย์กลางภาค1'!L50)</f>
        <v/>
      </c>
      <c r="I50" s="138" t="str">
        <f>IF('3.2คีย์กลางภาค1'!N50="","",'3.2คีย์กลางภาค1'!N50)</f>
        <v/>
      </c>
      <c r="J50" s="138" t="str">
        <f>IF('3.2คีย์กลางภาค1'!P50="","",'3.2คีย์กลางภาค1'!P50)</f>
        <v/>
      </c>
      <c r="K50" s="138" t="str">
        <f>IF('3.2คีย์กลางภาค1'!R50="","",'3.2คีย์กลางภาค1'!R50)</f>
        <v/>
      </c>
      <c r="L50" s="216"/>
      <c r="M50" s="216" t="str">
        <f>IF('3.2คีย์กลางภาค1'!T50="","",'3.2คีย์กลางภาค1'!T50)</f>
        <v/>
      </c>
      <c r="N50" s="137" t="str">
        <f>IF('3.2คีย์กลางภาค1'!V50="","",'3.2คีย์กลางภาค1'!V50)</f>
        <v/>
      </c>
      <c r="O50" s="138" t="str">
        <f>IF('3.2คีย์กลางภาค1'!X50="","",'3.2คีย์กลางภาค1'!X50)</f>
        <v/>
      </c>
      <c r="P50" s="138" t="str">
        <f>IF('3.2คีย์กลางภาค1'!Z50="","",'3.2คีย์กลางภาค1'!Z50)</f>
        <v/>
      </c>
      <c r="Q50" s="138" t="str">
        <f>IF('3.2คีย์กลางภาค1'!AB50="","",'3.2คีย์กลางภาค1'!AB50)</f>
        <v/>
      </c>
      <c r="R50" s="138" t="str">
        <f>IF('3.2คีย์กลางภาค1'!AD50="","",'3.2คีย์กลางภาค1'!AD50)</f>
        <v/>
      </c>
      <c r="S50" s="221" t="str">
        <f>IF('3.2คีย์กลางภาค1'!AF50="","",'3.2คีย์กลางภาค1'!AF50)</f>
        <v/>
      </c>
      <c r="T50" s="107" t="str">
        <f t="shared" si="0"/>
        <v/>
      </c>
      <c r="U50" s="108" t="str">
        <f t="shared" si="1"/>
        <v/>
      </c>
      <c r="V50" s="92" t="str">
        <f>IF('2.ชื่อนักเรียน'!R50="มส","มส",IF('2.ชื่อนักเรียน'!R50="ย้าย","ย้าย",IF('2.ชื่อนักเรียน'!R50="ร","ร",IF(U50="","",RANK(U50,$U$11:$U$55,0)))))</f>
        <v/>
      </c>
    </row>
    <row r="51" spans="1:22" s="102" customFormat="1" ht="17.25" customHeight="1" x14ac:dyDescent="0.2">
      <c r="A51" s="139">
        <v>41</v>
      </c>
      <c r="B51" s="103" t="str">
        <f>IF('2.ชื่อนักเรียน'!C51="","",'2.ชื่อนักเรียน'!C51)</f>
        <v/>
      </c>
      <c r="C51" s="104" t="str">
        <f>IF('2.ชื่อนักเรียน'!D51="","",'2.ชื่อนักเรียน'!D51)</f>
        <v/>
      </c>
      <c r="D51" s="137" t="str">
        <f>IF('3.2คีย์กลางภาค1'!D51="","",'3.2คีย์กลางภาค1'!D51)</f>
        <v/>
      </c>
      <c r="E51" s="138" t="str">
        <f>IF('3.2คีย์กลางภาค1'!F51="","",'3.2คีย์กลางภาค1'!F51)</f>
        <v/>
      </c>
      <c r="F51" s="138" t="str">
        <f>IF('3.2คีย์กลางภาค1'!H51="","",'3.2คีย์กลางภาค1'!H51)</f>
        <v/>
      </c>
      <c r="G51" s="138" t="str">
        <f>IF('3.2คีย์กลางภาค1'!J51="","",'3.2คีย์กลางภาค1'!J51)</f>
        <v/>
      </c>
      <c r="H51" s="138" t="str">
        <f>IF('3.2คีย์กลางภาค1'!L51="","",'3.2คีย์กลางภาค1'!L51)</f>
        <v/>
      </c>
      <c r="I51" s="138" t="str">
        <f>IF('3.2คีย์กลางภาค1'!N51="","",'3.2คีย์กลางภาค1'!N51)</f>
        <v/>
      </c>
      <c r="J51" s="138" t="str">
        <f>IF('3.2คีย์กลางภาค1'!P51="","",'3.2คีย์กลางภาค1'!P51)</f>
        <v/>
      </c>
      <c r="K51" s="138" t="str">
        <f>IF('3.2คีย์กลางภาค1'!R51="","",'3.2คีย์กลางภาค1'!R51)</f>
        <v/>
      </c>
      <c r="L51" s="216"/>
      <c r="M51" s="216" t="str">
        <f>IF('3.2คีย์กลางภาค1'!T51="","",'3.2คีย์กลางภาค1'!T51)</f>
        <v/>
      </c>
      <c r="N51" s="137" t="str">
        <f>IF('3.2คีย์กลางภาค1'!V51="","",'3.2คีย์กลางภาค1'!V51)</f>
        <v/>
      </c>
      <c r="O51" s="138" t="str">
        <f>IF('3.2คีย์กลางภาค1'!X51="","",'3.2คีย์กลางภาค1'!X51)</f>
        <v/>
      </c>
      <c r="P51" s="138" t="str">
        <f>IF('3.2คีย์กลางภาค1'!Z51="","",'3.2คีย์กลางภาค1'!Z51)</f>
        <v/>
      </c>
      <c r="Q51" s="138" t="str">
        <f>IF('3.2คีย์กลางภาค1'!AB51="","",'3.2คีย์กลางภาค1'!AB51)</f>
        <v/>
      </c>
      <c r="R51" s="138" t="str">
        <f>IF('3.2คีย์กลางภาค1'!AD51="","",'3.2คีย์กลางภาค1'!AD51)</f>
        <v/>
      </c>
      <c r="S51" s="221" t="str">
        <f>IF('3.2คีย์กลางภาค1'!AF51="","",'3.2คีย์กลางภาค1'!AF51)</f>
        <v/>
      </c>
      <c r="T51" s="107" t="str">
        <f t="shared" si="0"/>
        <v/>
      </c>
      <c r="U51" s="108" t="str">
        <f t="shared" si="1"/>
        <v/>
      </c>
      <c r="V51" s="92" t="str">
        <f>IF('2.ชื่อนักเรียน'!R51="มส","มส",IF('2.ชื่อนักเรียน'!R51="ย้าย","ย้าย",IF('2.ชื่อนักเรียน'!R51="ร","ร",IF(U51="","",RANK(U51,$U$11:$U$55,0)))))</f>
        <v/>
      </c>
    </row>
    <row r="52" spans="1:22" s="102" customFormat="1" ht="17.25" customHeight="1" x14ac:dyDescent="0.2">
      <c r="A52" s="139">
        <v>42</v>
      </c>
      <c r="B52" s="103" t="str">
        <f>IF('2.ชื่อนักเรียน'!C52="","",'2.ชื่อนักเรียน'!C52)</f>
        <v/>
      </c>
      <c r="C52" s="104" t="str">
        <f>IF('2.ชื่อนักเรียน'!D52="","",'2.ชื่อนักเรียน'!D52)</f>
        <v/>
      </c>
      <c r="D52" s="137" t="str">
        <f>IF('3.2คีย์กลางภาค1'!D52="","",'3.2คีย์กลางภาค1'!D52)</f>
        <v/>
      </c>
      <c r="E52" s="138" t="str">
        <f>IF('3.2คีย์กลางภาค1'!F52="","",'3.2คีย์กลางภาค1'!F52)</f>
        <v/>
      </c>
      <c r="F52" s="138" t="str">
        <f>IF('3.2คีย์กลางภาค1'!H52="","",'3.2คีย์กลางภาค1'!H52)</f>
        <v/>
      </c>
      <c r="G52" s="138" t="str">
        <f>IF('3.2คีย์กลางภาค1'!J52="","",'3.2คีย์กลางภาค1'!J52)</f>
        <v/>
      </c>
      <c r="H52" s="138" t="str">
        <f>IF('3.2คีย์กลางภาค1'!L52="","",'3.2คีย์กลางภาค1'!L52)</f>
        <v/>
      </c>
      <c r="I52" s="138" t="str">
        <f>IF('3.2คีย์กลางภาค1'!N52="","",'3.2คีย์กลางภาค1'!N52)</f>
        <v/>
      </c>
      <c r="J52" s="138" t="str">
        <f>IF('3.2คีย์กลางภาค1'!P52="","",'3.2คีย์กลางภาค1'!P52)</f>
        <v/>
      </c>
      <c r="K52" s="138" t="str">
        <f>IF('3.2คีย์กลางภาค1'!R52="","",'3.2คีย์กลางภาค1'!R52)</f>
        <v/>
      </c>
      <c r="L52" s="216"/>
      <c r="M52" s="216" t="str">
        <f>IF('3.2คีย์กลางภาค1'!T52="","",'3.2คีย์กลางภาค1'!T52)</f>
        <v/>
      </c>
      <c r="N52" s="137" t="str">
        <f>IF('3.2คีย์กลางภาค1'!V52="","",'3.2คีย์กลางภาค1'!V52)</f>
        <v/>
      </c>
      <c r="O52" s="138" t="str">
        <f>IF('3.2คีย์กลางภาค1'!X52="","",'3.2คีย์กลางภาค1'!X52)</f>
        <v/>
      </c>
      <c r="P52" s="138" t="str">
        <f>IF('3.2คีย์กลางภาค1'!Z52="","",'3.2คีย์กลางภาค1'!Z52)</f>
        <v/>
      </c>
      <c r="Q52" s="138" t="str">
        <f>IF('3.2คีย์กลางภาค1'!AB52="","",'3.2คีย์กลางภาค1'!AB52)</f>
        <v/>
      </c>
      <c r="R52" s="138" t="str">
        <f>IF('3.2คีย์กลางภาค1'!AD52="","",'3.2คีย์กลางภาค1'!AD52)</f>
        <v/>
      </c>
      <c r="S52" s="221" t="str">
        <f>IF('3.2คีย์กลางภาค1'!AF52="","",'3.2คีย์กลางภาค1'!AF52)</f>
        <v/>
      </c>
      <c r="T52" s="107" t="str">
        <f t="shared" si="0"/>
        <v/>
      </c>
      <c r="U52" s="108" t="str">
        <f t="shared" si="1"/>
        <v/>
      </c>
      <c r="V52" s="92" t="str">
        <f>IF('2.ชื่อนักเรียน'!R52="มส","มส",IF('2.ชื่อนักเรียน'!R52="ย้าย","ย้าย",IF('2.ชื่อนักเรียน'!R52="ร","ร",IF(U52="","",RANK(U52,$U$11:$U$55,0)))))</f>
        <v/>
      </c>
    </row>
    <row r="53" spans="1:22" s="102" customFormat="1" ht="17.25" customHeight="1" x14ac:dyDescent="0.2">
      <c r="A53" s="139">
        <v>43</v>
      </c>
      <c r="B53" s="103" t="str">
        <f>IF('2.ชื่อนักเรียน'!C53="","",'2.ชื่อนักเรียน'!C53)</f>
        <v/>
      </c>
      <c r="C53" s="104" t="str">
        <f>IF('2.ชื่อนักเรียน'!D53="","",'2.ชื่อนักเรียน'!D53)</f>
        <v/>
      </c>
      <c r="D53" s="137" t="str">
        <f>IF('3.2คีย์กลางภาค1'!D53="","",'3.2คีย์กลางภาค1'!D53)</f>
        <v/>
      </c>
      <c r="E53" s="138" t="str">
        <f>IF('3.2คีย์กลางภาค1'!F53="","",'3.2คีย์กลางภาค1'!F53)</f>
        <v/>
      </c>
      <c r="F53" s="138" t="str">
        <f>IF('3.2คีย์กลางภาค1'!H53="","",'3.2คีย์กลางภาค1'!H53)</f>
        <v/>
      </c>
      <c r="G53" s="138" t="str">
        <f>IF('3.2คีย์กลางภาค1'!J53="","",'3.2คีย์กลางภาค1'!J53)</f>
        <v/>
      </c>
      <c r="H53" s="138" t="str">
        <f>IF('3.2คีย์กลางภาค1'!L53="","",'3.2คีย์กลางภาค1'!L53)</f>
        <v/>
      </c>
      <c r="I53" s="138" t="str">
        <f>IF('3.2คีย์กลางภาค1'!N53="","",'3.2คีย์กลางภาค1'!N53)</f>
        <v/>
      </c>
      <c r="J53" s="138" t="str">
        <f>IF('3.2คีย์กลางภาค1'!P53="","",'3.2คีย์กลางภาค1'!P53)</f>
        <v/>
      </c>
      <c r="K53" s="138" t="str">
        <f>IF('3.2คีย์กลางภาค1'!R53="","",'3.2คีย์กลางภาค1'!R53)</f>
        <v/>
      </c>
      <c r="L53" s="216"/>
      <c r="M53" s="216" t="str">
        <f>IF('3.2คีย์กลางภาค1'!T53="","",'3.2คีย์กลางภาค1'!T53)</f>
        <v/>
      </c>
      <c r="N53" s="137" t="str">
        <f>IF('3.2คีย์กลางภาค1'!V53="","",'3.2คีย์กลางภาค1'!V53)</f>
        <v/>
      </c>
      <c r="O53" s="138" t="str">
        <f>IF('3.2คีย์กลางภาค1'!X53="","",'3.2คีย์กลางภาค1'!X53)</f>
        <v/>
      </c>
      <c r="P53" s="138" t="str">
        <f>IF('3.2คีย์กลางภาค1'!Z53="","",'3.2คีย์กลางภาค1'!Z53)</f>
        <v/>
      </c>
      <c r="Q53" s="138" t="str">
        <f>IF('3.2คีย์กลางภาค1'!AB53="","",'3.2คีย์กลางภาค1'!AB53)</f>
        <v/>
      </c>
      <c r="R53" s="138" t="str">
        <f>IF('3.2คีย์กลางภาค1'!AD53="","",'3.2คีย์กลางภาค1'!AD53)</f>
        <v/>
      </c>
      <c r="S53" s="221" t="str">
        <f>IF('3.2คีย์กลางภาค1'!AF53="","",'3.2คีย์กลางภาค1'!AF53)</f>
        <v/>
      </c>
      <c r="T53" s="107" t="str">
        <f t="shared" si="0"/>
        <v/>
      </c>
      <c r="U53" s="108" t="str">
        <f t="shared" si="1"/>
        <v/>
      </c>
      <c r="V53" s="92" t="str">
        <f>IF('2.ชื่อนักเรียน'!R53="มส","มส",IF('2.ชื่อนักเรียน'!R53="ย้าย","ย้าย",IF('2.ชื่อนักเรียน'!R53="ร","ร",IF(U53="","",RANK(U53,$U$11:$U$55,0)))))</f>
        <v/>
      </c>
    </row>
    <row r="54" spans="1:22" s="102" customFormat="1" ht="17.25" customHeight="1" x14ac:dyDescent="0.2">
      <c r="A54" s="139">
        <v>44</v>
      </c>
      <c r="B54" s="103" t="str">
        <f>IF('2.ชื่อนักเรียน'!C54="","",'2.ชื่อนักเรียน'!C54)</f>
        <v/>
      </c>
      <c r="C54" s="104" t="str">
        <f>IF('2.ชื่อนักเรียน'!D54="","",'2.ชื่อนักเรียน'!D54)</f>
        <v/>
      </c>
      <c r="D54" s="137" t="str">
        <f>IF('3.2คีย์กลางภาค1'!D54="","",'3.2คีย์กลางภาค1'!D54)</f>
        <v/>
      </c>
      <c r="E54" s="138" t="str">
        <f>IF('3.2คีย์กลางภาค1'!F54="","",'3.2คีย์กลางภาค1'!F54)</f>
        <v/>
      </c>
      <c r="F54" s="138" t="str">
        <f>IF('3.2คีย์กลางภาค1'!H54="","",'3.2คีย์กลางภาค1'!H54)</f>
        <v/>
      </c>
      <c r="G54" s="138" t="str">
        <f>IF('3.2คีย์กลางภาค1'!J54="","",'3.2คีย์กลางภาค1'!J54)</f>
        <v/>
      </c>
      <c r="H54" s="138" t="str">
        <f>IF('3.2คีย์กลางภาค1'!L54="","",'3.2คีย์กลางภาค1'!L54)</f>
        <v/>
      </c>
      <c r="I54" s="138" t="str">
        <f>IF('3.2คีย์กลางภาค1'!N54="","",'3.2คีย์กลางภาค1'!N54)</f>
        <v/>
      </c>
      <c r="J54" s="138" t="str">
        <f>IF('3.2คีย์กลางภาค1'!P54="","",'3.2คีย์กลางภาค1'!P54)</f>
        <v/>
      </c>
      <c r="K54" s="138" t="str">
        <f>IF('3.2คีย์กลางภาค1'!R54="","",'3.2คีย์กลางภาค1'!R54)</f>
        <v/>
      </c>
      <c r="L54" s="216"/>
      <c r="M54" s="216" t="str">
        <f>IF('3.2คีย์กลางภาค1'!T54="","",'3.2คีย์กลางภาค1'!T54)</f>
        <v/>
      </c>
      <c r="N54" s="137" t="str">
        <f>IF('3.2คีย์กลางภาค1'!V54="","",'3.2คีย์กลางภาค1'!V54)</f>
        <v/>
      </c>
      <c r="O54" s="138" t="str">
        <f>IF('3.2คีย์กลางภาค1'!X54="","",'3.2คีย์กลางภาค1'!X54)</f>
        <v/>
      </c>
      <c r="P54" s="138" t="str">
        <f>IF('3.2คีย์กลางภาค1'!Z54="","",'3.2คีย์กลางภาค1'!Z54)</f>
        <v/>
      </c>
      <c r="Q54" s="138" t="str">
        <f>IF('3.2คีย์กลางภาค1'!AB54="","",'3.2คีย์กลางภาค1'!AB54)</f>
        <v/>
      </c>
      <c r="R54" s="138" t="str">
        <f>IF('3.2คีย์กลางภาค1'!AD54="","",'3.2คีย์กลางภาค1'!AD54)</f>
        <v/>
      </c>
      <c r="S54" s="221" t="str">
        <f>IF('3.2คีย์กลางภาค1'!AF54="","",'3.2คีย์กลางภาค1'!AF54)</f>
        <v/>
      </c>
      <c r="T54" s="107" t="str">
        <f t="shared" si="0"/>
        <v/>
      </c>
      <c r="U54" s="108" t="str">
        <f t="shared" si="1"/>
        <v/>
      </c>
      <c r="V54" s="92" t="str">
        <f>IF('2.ชื่อนักเรียน'!R54="มส","มส",IF('2.ชื่อนักเรียน'!R54="ย้าย","ย้าย",IF('2.ชื่อนักเรียน'!R54="ร","ร",IF(U54="","",RANK(U54,$U$11:$U$55,0)))))</f>
        <v/>
      </c>
    </row>
    <row r="55" spans="1:22" s="102" customFormat="1" ht="17.25" customHeight="1" thickBot="1" x14ac:dyDescent="0.25">
      <c r="A55" s="109">
        <v>45</v>
      </c>
      <c r="B55" s="103" t="str">
        <f>IF('2.ชื่อนักเรียน'!C55="","",'2.ชื่อนักเรียน'!C55)</f>
        <v/>
      </c>
      <c r="C55" s="104" t="str">
        <f>IF('2.ชื่อนักเรียน'!D55="","",'2.ชื่อนักเรียน'!D55)</f>
        <v/>
      </c>
      <c r="D55" s="201" t="str">
        <f>IF('3.2คีย์กลางภาค1'!D55="","",'3.2คีย์กลางภาค1'!D55)</f>
        <v/>
      </c>
      <c r="E55" s="189" t="str">
        <f>IF('3.2คีย์กลางภาค1'!F55="","",'3.2คีย์กลางภาค1'!F55)</f>
        <v/>
      </c>
      <c r="F55" s="189" t="str">
        <f>IF('3.2คีย์กลางภาค1'!H55="","",'3.2คีย์กลางภาค1'!H55)</f>
        <v/>
      </c>
      <c r="G55" s="189" t="str">
        <f>IF('3.2คีย์กลางภาค1'!J55="","",'3.2คีย์กลางภาค1'!J55)</f>
        <v/>
      </c>
      <c r="H55" s="189" t="str">
        <f>IF('3.2คีย์กลางภาค1'!L55="","",'3.2คีย์กลางภาค1'!L55)</f>
        <v/>
      </c>
      <c r="I55" s="189" t="str">
        <f>IF('3.2คีย์กลางภาค1'!N55="","",'3.2คีย์กลางภาค1'!N55)</f>
        <v/>
      </c>
      <c r="J55" s="189" t="str">
        <f>IF('3.2คีย์กลางภาค1'!P55="","",'3.2คีย์กลางภาค1'!P55)</f>
        <v/>
      </c>
      <c r="K55" s="189" t="str">
        <f>IF('3.2คีย์กลางภาค1'!R55="","",'3.2คีย์กลางภาค1'!R55)</f>
        <v/>
      </c>
      <c r="L55" s="202"/>
      <c r="M55" s="202" t="str">
        <f>IF('3.2คีย์กลางภาค1'!T55="","",'3.2คีย์กลางภาค1'!T55)</f>
        <v/>
      </c>
      <c r="N55" s="201" t="str">
        <f>IF('3.2คีย์กลางภาค1'!V55="","",'3.2คีย์กลางภาค1'!V55)</f>
        <v/>
      </c>
      <c r="O55" s="189" t="str">
        <f>IF('3.2คีย์กลางภาค1'!X55="","",'3.2คีย์กลางภาค1'!X55)</f>
        <v/>
      </c>
      <c r="P55" s="189" t="str">
        <f>IF('3.2คีย์กลางภาค1'!Z55="","",'3.2คีย์กลางภาค1'!Z55)</f>
        <v/>
      </c>
      <c r="Q55" s="189" t="str">
        <f>IF('3.2คีย์กลางภาค1'!AB55="","",'3.2คีย์กลางภาค1'!AB55)</f>
        <v/>
      </c>
      <c r="R55" s="189" t="str">
        <f>IF('3.2คีย์กลางภาค1'!AD55="","",'3.2คีย์กลางภาค1'!AD55)</f>
        <v/>
      </c>
      <c r="S55" s="190" t="str">
        <f>IF('3.2คีย์กลางภาค1'!AF55="","",'3.2คีย์กลางภาค1'!AF55)</f>
        <v/>
      </c>
      <c r="T55" s="203" t="str">
        <f t="shared" si="0"/>
        <v/>
      </c>
      <c r="U55" s="108" t="str">
        <f t="shared" si="1"/>
        <v/>
      </c>
      <c r="V55" s="92" t="str">
        <f>IF('2.ชื่อนักเรียน'!R55="มส","มส",IF('2.ชื่อนักเรียน'!R55="ย้าย","ย้าย",IF('2.ชื่อนักเรียน'!R55="ร","ร",IF(U55="","",RANK(U55,$U$11:$U$55,0)))))</f>
        <v/>
      </c>
    </row>
    <row r="56" spans="1:22" s="102" customFormat="1" ht="17.25" customHeight="1" x14ac:dyDescent="0.2">
      <c r="A56" s="930" t="s">
        <v>5</v>
      </c>
      <c r="B56" s="931"/>
      <c r="C56" s="932"/>
      <c r="D56" s="195">
        <f>IF(SUM(D11:D55)=0,"",SUM(D11:D55))</f>
        <v>1</v>
      </c>
      <c r="E56" s="195">
        <f t="shared" ref="E56:S56" si="2">IF(SUM(E11:E55)=0,"",SUM(E11:E55))</f>
        <v>3</v>
      </c>
      <c r="F56" s="195">
        <f t="shared" si="2"/>
        <v>5</v>
      </c>
      <c r="G56" s="195">
        <f t="shared" si="2"/>
        <v>7</v>
      </c>
      <c r="H56" s="195">
        <f t="shared" si="2"/>
        <v>9</v>
      </c>
      <c r="I56" s="195">
        <f t="shared" si="2"/>
        <v>11</v>
      </c>
      <c r="J56" s="195">
        <f t="shared" si="2"/>
        <v>13</v>
      </c>
      <c r="K56" s="195">
        <f t="shared" si="2"/>
        <v>15</v>
      </c>
      <c r="L56" s="196"/>
      <c r="M56" s="196">
        <f>IF(SUM(M11:M55)=0,"",SUM(M11:M55))</f>
        <v>17</v>
      </c>
      <c r="N56" s="222">
        <f t="shared" si="2"/>
        <v>19</v>
      </c>
      <c r="O56" s="197">
        <f t="shared" si="2"/>
        <v>1</v>
      </c>
      <c r="P56" s="197">
        <f t="shared" si="2"/>
        <v>3</v>
      </c>
      <c r="Q56" s="197">
        <f t="shared" si="2"/>
        <v>5</v>
      </c>
      <c r="R56" s="197">
        <f t="shared" si="2"/>
        <v>7</v>
      </c>
      <c r="S56" s="198">
        <f t="shared" si="2"/>
        <v>9</v>
      </c>
      <c r="T56" s="162" t="str">
        <f>IF(SUM(T11:T55)=0,"",SUM(T11:T55))</f>
        <v/>
      </c>
      <c r="U56" s="110"/>
      <c r="V56" s="111"/>
    </row>
    <row r="57" spans="1:22" s="102" customFormat="1" ht="17.25" customHeight="1" x14ac:dyDescent="0.2">
      <c r="A57" s="933" t="s">
        <v>83</v>
      </c>
      <c r="B57" s="783"/>
      <c r="C57" s="934"/>
      <c r="D57" s="100">
        <f>IF(D56="","",MIN(D11:D55))</f>
        <v>1</v>
      </c>
      <c r="E57" s="100">
        <f t="shared" ref="E57:M57" si="3">IF(E56="","",MIN(E11:E55))</f>
        <v>3</v>
      </c>
      <c r="F57" s="100">
        <f t="shared" si="3"/>
        <v>5</v>
      </c>
      <c r="G57" s="100">
        <f t="shared" si="3"/>
        <v>7</v>
      </c>
      <c r="H57" s="100">
        <f t="shared" si="3"/>
        <v>9</v>
      </c>
      <c r="I57" s="100">
        <f t="shared" si="3"/>
        <v>11</v>
      </c>
      <c r="J57" s="100">
        <f t="shared" si="3"/>
        <v>13</v>
      </c>
      <c r="K57" s="100">
        <f t="shared" si="3"/>
        <v>15</v>
      </c>
      <c r="L57" s="150"/>
      <c r="M57" s="150">
        <f t="shared" si="3"/>
        <v>17</v>
      </c>
      <c r="N57" s="223">
        <f>IF(N56="","",MIN(N11:N55))</f>
        <v>19</v>
      </c>
      <c r="O57" s="152">
        <f t="shared" ref="O57:S57" si="4">IF(O56="","",MIN(O11:O55))</f>
        <v>1</v>
      </c>
      <c r="P57" s="152">
        <f t="shared" si="4"/>
        <v>3</v>
      </c>
      <c r="Q57" s="152">
        <f t="shared" si="4"/>
        <v>5</v>
      </c>
      <c r="R57" s="152">
        <f t="shared" si="4"/>
        <v>7</v>
      </c>
      <c r="S57" s="181">
        <f t="shared" si="4"/>
        <v>9</v>
      </c>
      <c r="T57" s="163" t="str">
        <f>IF(T56="","",MIN(T11:T55))</f>
        <v/>
      </c>
      <c r="U57" s="112"/>
      <c r="V57" s="113"/>
    </row>
    <row r="58" spans="1:22" s="102" customFormat="1" ht="17.25" customHeight="1" x14ac:dyDescent="0.2">
      <c r="A58" s="933" t="s">
        <v>84</v>
      </c>
      <c r="B58" s="783"/>
      <c r="C58" s="934"/>
      <c r="D58" s="100">
        <f>IF(D56="","",MAX(D11:D55))</f>
        <v>1</v>
      </c>
      <c r="E58" s="100">
        <f t="shared" ref="E58:K58" si="5">IF(E56="","",MAX(E11:E55))</f>
        <v>3</v>
      </c>
      <c r="F58" s="100">
        <f t="shared" si="5"/>
        <v>5</v>
      </c>
      <c r="G58" s="100">
        <f t="shared" si="5"/>
        <v>7</v>
      </c>
      <c r="H58" s="100">
        <f t="shared" si="5"/>
        <v>9</v>
      </c>
      <c r="I58" s="100">
        <f t="shared" si="5"/>
        <v>11</v>
      </c>
      <c r="J58" s="100">
        <f t="shared" si="5"/>
        <v>13</v>
      </c>
      <c r="K58" s="100">
        <f t="shared" si="5"/>
        <v>15</v>
      </c>
      <c r="L58" s="150"/>
      <c r="M58" s="150">
        <f>IF(M56="","",MAX(M11:M55))</f>
        <v>17</v>
      </c>
      <c r="N58" s="223">
        <f>IF(N56="","",MAX(N11:N55))</f>
        <v>19</v>
      </c>
      <c r="O58" s="152">
        <f t="shared" ref="O58:S58" si="6">IF(O56="","",MAX(O11:O55))</f>
        <v>1</v>
      </c>
      <c r="P58" s="152">
        <f t="shared" si="6"/>
        <v>3</v>
      </c>
      <c r="Q58" s="152">
        <f t="shared" si="6"/>
        <v>5</v>
      </c>
      <c r="R58" s="152">
        <f t="shared" si="6"/>
        <v>7</v>
      </c>
      <c r="S58" s="181">
        <f t="shared" si="6"/>
        <v>9</v>
      </c>
      <c r="T58" s="164" t="str">
        <f>IF(T56="","",MAX(T11:T55))</f>
        <v/>
      </c>
      <c r="U58" s="112"/>
      <c r="V58" s="113"/>
    </row>
    <row r="59" spans="1:22" s="102" customFormat="1" ht="17.25" customHeight="1" x14ac:dyDescent="0.2">
      <c r="A59" s="933" t="s">
        <v>85</v>
      </c>
      <c r="B59" s="783"/>
      <c r="C59" s="934"/>
      <c r="D59" s="100">
        <f>IF(D56="","",AVERAGE(D11:D55))</f>
        <v>1</v>
      </c>
      <c r="E59" s="151">
        <f t="shared" ref="E59:S59" si="7">IF(E56="","",AVERAGE(E11:E55))</f>
        <v>3</v>
      </c>
      <c r="F59" s="151">
        <f t="shared" si="7"/>
        <v>5</v>
      </c>
      <c r="G59" s="152">
        <f t="shared" si="7"/>
        <v>7</v>
      </c>
      <c r="H59" s="151">
        <f t="shared" si="7"/>
        <v>9</v>
      </c>
      <c r="I59" s="151">
        <f t="shared" si="7"/>
        <v>11</v>
      </c>
      <c r="J59" s="151">
        <f t="shared" si="7"/>
        <v>13</v>
      </c>
      <c r="K59" s="151">
        <f t="shared" si="7"/>
        <v>15</v>
      </c>
      <c r="L59" s="364"/>
      <c r="M59" s="153">
        <f t="shared" si="7"/>
        <v>17</v>
      </c>
      <c r="N59" s="223">
        <f t="shared" si="7"/>
        <v>19</v>
      </c>
      <c r="O59" s="152">
        <f t="shared" si="7"/>
        <v>1</v>
      </c>
      <c r="P59" s="152">
        <f t="shared" si="7"/>
        <v>3</v>
      </c>
      <c r="Q59" s="152">
        <f t="shared" si="7"/>
        <v>5</v>
      </c>
      <c r="R59" s="152">
        <f t="shared" si="7"/>
        <v>7</v>
      </c>
      <c r="S59" s="181">
        <f t="shared" si="7"/>
        <v>9</v>
      </c>
      <c r="T59" s="163" t="str">
        <f>IF(T56="","",AVERAGE(T11:T55))</f>
        <v/>
      </c>
      <c r="U59" s="112"/>
      <c r="V59" s="113"/>
    </row>
    <row r="60" spans="1:22" s="116" customFormat="1" ht="17.25" customHeight="1" thickBot="1" x14ac:dyDescent="0.25">
      <c r="A60" s="935" t="s">
        <v>86</v>
      </c>
      <c r="B60" s="936"/>
      <c r="C60" s="937"/>
      <c r="D60" s="230">
        <f>IF(D56="","",(D59*100)/D10)</f>
        <v>5</v>
      </c>
      <c r="E60" s="147">
        <f t="shared" ref="E60:T60" si="8">IF(E56="","",(E59*100)/E10)</f>
        <v>15</v>
      </c>
      <c r="F60" s="147">
        <f t="shared" si="8"/>
        <v>25</v>
      </c>
      <c r="G60" s="147">
        <f t="shared" si="8"/>
        <v>35</v>
      </c>
      <c r="H60" s="147">
        <f t="shared" si="8"/>
        <v>45</v>
      </c>
      <c r="I60" s="147">
        <f t="shared" si="8"/>
        <v>55</v>
      </c>
      <c r="J60" s="149">
        <f t="shared" si="8"/>
        <v>65</v>
      </c>
      <c r="K60" s="149">
        <f t="shared" si="8"/>
        <v>75</v>
      </c>
      <c r="L60" s="219"/>
      <c r="M60" s="219" t="e">
        <f t="shared" si="8"/>
        <v>#DIV/0!</v>
      </c>
      <c r="N60" s="224">
        <f t="shared" si="8"/>
        <v>95</v>
      </c>
      <c r="O60" s="147">
        <f t="shared" si="8"/>
        <v>5</v>
      </c>
      <c r="P60" s="147">
        <f t="shared" si="8"/>
        <v>15</v>
      </c>
      <c r="Q60" s="147" t="e">
        <f t="shared" si="8"/>
        <v>#DIV/0!</v>
      </c>
      <c r="R60" s="147" t="e">
        <f t="shared" si="8"/>
        <v>#DIV/0!</v>
      </c>
      <c r="S60" s="182" t="e">
        <f t="shared" si="8"/>
        <v>#DIV/0!</v>
      </c>
      <c r="T60" s="165" t="str">
        <f t="shared" si="8"/>
        <v/>
      </c>
      <c r="U60" s="114"/>
      <c r="V60" s="115"/>
    </row>
    <row r="61" spans="1:22" s="116" customFormat="1" ht="17.25" customHeight="1" x14ac:dyDescent="0.2">
      <c r="A61" s="144"/>
      <c r="B61" s="144"/>
      <c r="C61" s="144"/>
      <c r="D61" s="144"/>
      <c r="E61" s="144"/>
      <c r="F61" s="144"/>
      <c r="G61" s="144"/>
      <c r="H61" s="144"/>
      <c r="I61" s="144"/>
      <c r="N61" s="144"/>
      <c r="O61" s="144"/>
      <c r="P61" s="144"/>
      <c r="Q61" s="144"/>
      <c r="R61" s="144"/>
      <c r="S61" s="144"/>
      <c r="T61" s="144"/>
    </row>
    <row r="62" spans="1:22" s="116" customFormat="1" ht="17.25" customHeight="1" x14ac:dyDescent="0.3">
      <c r="A62" s="144"/>
      <c r="B62" s="1318" t="s">
        <v>87</v>
      </c>
      <c r="C62" s="1318"/>
      <c r="D62" s="145"/>
      <c r="E62" s="145"/>
      <c r="F62" s="145" t="s">
        <v>6</v>
      </c>
      <c r="G62" s="145"/>
      <c r="H62" s="145"/>
      <c r="I62" s="145"/>
      <c r="J62" s="145"/>
      <c r="K62" s="145"/>
      <c r="L62" s="145"/>
      <c r="M62" s="145"/>
      <c r="N62" s="145"/>
      <c r="O62" s="145" t="s">
        <v>6</v>
      </c>
      <c r="P62" s="145"/>
      <c r="Q62" s="145"/>
      <c r="R62" s="145"/>
      <c r="S62" s="145"/>
      <c r="T62" s="145"/>
      <c r="U62" s="145"/>
      <c r="V62" s="145"/>
    </row>
    <row r="63" spans="1:22" s="116" customFormat="1" ht="17.25" customHeight="1" x14ac:dyDescent="0.3">
      <c r="A63" s="144"/>
      <c r="B63" s="1319" t="str">
        <f>CONCATENATE("(",'01.ข้อมูลเบื้องต้น'!K4,")")</f>
        <v>()</v>
      </c>
      <c r="C63" s="1319"/>
      <c r="D63" s="84"/>
      <c r="E63" s="84"/>
      <c r="F63" s="84"/>
      <c r="G63" s="1319" t="str">
        <f>CONCATENATE("(",'01.ข้อมูลเบื้องต้น'!K8,")")</f>
        <v>()</v>
      </c>
      <c r="H63" s="1319"/>
      <c r="I63" s="1319"/>
      <c r="J63" s="1319"/>
      <c r="K63" s="1319"/>
      <c r="L63" s="276"/>
      <c r="M63" s="145"/>
      <c r="N63" s="145"/>
      <c r="O63" s="145"/>
      <c r="P63" s="1319" t="str">
        <f>CONCATENATE("(",'01.ข้อมูลเบื้องต้น'!K10,")")</f>
        <v>(นายอัศวิน  คงเพ็ชรศักดิ์)</v>
      </c>
      <c r="Q63" s="1319"/>
      <c r="R63" s="1319"/>
      <c r="S63" s="1319"/>
      <c r="T63" s="1319"/>
      <c r="U63" s="145"/>
      <c r="V63" s="145"/>
    </row>
    <row r="64" spans="1:22" s="117" customFormat="1" ht="17.25" customHeight="1" x14ac:dyDescent="0.3">
      <c r="A64" s="144"/>
      <c r="B64" s="1320" t="s">
        <v>7</v>
      </c>
      <c r="C64" s="1320"/>
      <c r="D64" s="84"/>
      <c r="E64" s="84"/>
      <c r="F64" s="84"/>
      <c r="G64" s="1320" t="s">
        <v>8</v>
      </c>
      <c r="H64" s="1320"/>
      <c r="I64" s="1320"/>
      <c r="J64" s="1320"/>
      <c r="K64" s="1320"/>
      <c r="L64" s="277"/>
      <c r="N64" s="84"/>
      <c r="O64" s="84"/>
      <c r="P64" s="1320" t="s">
        <v>9</v>
      </c>
      <c r="Q64" s="1320"/>
      <c r="R64" s="1320"/>
      <c r="S64" s="1320"/>
      <c r="T64" s="1320"/>
      <c r="U64" s="84"/>
      <c r="V64" s="84"/>
    </row>
    <row r="65" spans="1:20" s="117" customFormat="1" ht="16.5" customHeight="1" x14ac:dyDescent="0.2">
      <c r="A65" s="144"/>
      <c r="B65" s="118"/>
      <c r="C65" s="118"/>
      <c r="D65" s="144"/>
      <c r="E65" s="144"/>
      <c r="N65" s="144"/>
      <c r="O65" s="144"/>
      <c r="P65" s="144"/>
      <c r="Q65" s="144"/>
      <c r="R65" s="144"/>
      <c r="S65" s="144"/>
      <c r="T65" s="144"/>
    </row>
    <row r="66" spans="1:20" s="117" customFormat="1" ht="16.5" customHeight="1" x14ac:dyDescent="0.2">
      <c r="A66" s="144"/>
      <c r="B66" s="118"/>
      <c r="C66" s="118"/>
      <c r="D66" s="144"/>
      <c r="E66" s="144"/>
      <c r="N66" s="144"/>
      <c r="O66" s="144"/>
      <c r="P66" s="144"/>
      <c r="Q66" s="144"/>
      <c r="R66" s="144"/>
      <c r="S66" s="144"/>
      <c r="T66" s="144"/>
    </row>
    <row r="67" spans="1:20" s="117" customFormat="1" ht="16.5" customHeight="1" x14ac:dyDescent="0.2">
      <c r="A67" s="144"/>
      <c r="B67" s="118"/>
      <c r="C67" s="118"/>
      <c r="D67" s="144"/>
      <c r="E67" s="144"/>
      <c r="N67" s="144"/>
      <c r="O67" s="144"/>
      <c r="P67" s="144"/>
      <c r="Q67" s="144"/>
      <c r="R67" s="144"/>
      <c r="S67" s="144"/>
      <c r="T67" s="144"/>
    </row>
    <row r="68" spans="1:20" ht="16.5" customHeight="1" x14ac:dyDescent="0.35">
      <c r="A68" s="144"/>
      <c r="B68" s="118"/>
      <c r="C68" s="118"/>
      <c r="D68" s="119"/>
      <c r="E68" s="119"/>
      <c r="N68" s="119"/>
      <c r="O68" s="119"/>
      <c r="P68" s="119"/>
      <c r="Q68" s="119"/>
      <c r="R68" s="119"/>
      <c r="S68" s="119"/>
      <c r="T68" s="119"/>
    </row>
    <row r="69" spans="1:20" ht="16.5" customHeight="1" x14ac:dyDescent="0.35">
      <c r="A69" s="144"/>
      <c r="B69" s="118"/>
      <c r="C69" s="118"/>
      <c r="D69" s="119"/>
      <c r="E69" s="119"/>
      <c r="N69" s="119"/>
      <c r="O69" s="119"/>
      <c r="P69" s="119"/>
      <c r="Q69" s="119"/>
      <c r="R69" s="119"/>
      <c r="S69" s="119"/>
      <c r="T69" s="119"/>
    </row>
    <row r="70" spans="1:20" ht="12.75" customHeight="1" x14ac:dyDescent="0.35">
      <c r="A70" s="144"/>
      <c r="B70" s="118"/>
      <c r="C70" s="118"/>
      <c r="D70" s="144"/>
      <c r="E70" s="144"/>
      <c r="N70" s="144"/>
      <c r="O70" s="144"/>
      <c r="P70" s="144"/>
      <c r="Q70" s="144"/>
      <c r="R70" s="144"/>
      <c r="S70" s="144"/>
      <c r="T70" s="144"/>
    </row>
  </sheetData>
  <mergeCells count="22">
    <mergeCell ref="B63:C63"/>
    <mergeCell ref="G63:K63"/>
    <mergeCell ref="P63:T63"/>
    <mergeCell ref="B64:C64"/>
    <mergeCell ref="G64:K64"/>
    <mergeCell ref="P64:T64"/>
    <mergeCell ref="B62:C62"/>
    <mergeCell ref="A1:V1"/>
    <mergeCell ref="A2:V2"/>
    <mergeCell ref="A3:V3"/>
    <mergeCell ref="A7:A10"/>
    <mergeCell ref="B7:C10"/>
    <mergeCell ref="D7:M7"/>
    <mergeCell ref="N7:S7"/>
    <mergeCell ref="T7:T9"/>
    <mergeCell ref="U7:U10"/>
    <mergeCell ref="V7:V10"/>
    <mergeCell ref="A56:C56"/>
    <mergeCell ref="A57:C57"/>
    <mergeCell ref="A58:C58"/>
    <mergeCell ref="A59:C59"/>
    <mergeCell ref="A60:C60"/>
  </mergeCells>
  <printOptions horizontalCentered="1" verticalCentered="1"/>
  <pageMargins left="0.23622047244094491" right="0.23622047244094491" top="0.39370078740157483" bottom="0.39370078740157483" header="0.31496062992125984" footer="0.31496062992125984"/>
  <pageSetup paperSize="5" scale="80" orientation="portrait" horizontalDpi="4294967293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2060"/>
    <pageSetUpPr fitToPage="1"/>
  </sheetPr>
  <dimension ref="A1:AJ70"/>
  <sheetViews>
    <sheetView view="pageBreakPreview" topLeftCell="C1" zoomScaleSheetLayoutView="100" workbookViewId="0">
      <selection activeCell="AA44" sqref="AA44:AN44"/>
    </sheetView>
  </sheetViews>
  <sheetFormatPr defaultColWidth="9.28515625" defaultRowHeight="21" x14ac:dyDescent="0.35"/>
  <cols>
    <col min="1" max="1" width="3.5703125" style="85" customWidth="1"/>
    <col min="2" max="2" width="13" style="85" customWidth="1"/>
    <col min="3" max="3" width="10.5703125" style="85" customWidth="1"/>
    <col min="4" max="34" width="5" style="85" customWidth="1"/>
    <col min="35" max="35" width="4.5703125" style="85" customWidth="1"/>
    <col min="36" max="36" width="4.42578125" style="85" customWidth="1"/>
    <col min="37" max="16384" width="9.28515625" style="85"/>
  </cols>
  <sheetData>
    <row r="1" spans="1:36" s="84" customFormat="1" ht="22.5" customHeight="1" x14ac:dyDescent="0.3">
      <c r="A1" s="909" t="str">
        <f>CONCATENATE("ผลคะแนนพัฒนาความก้าวหน้าทางการเรียน กลางภาคเรียนที่ 2 ปีการศึกษา  ",'01.ข้อมูลเบื้องต้น'!M2)</f>
        <v>ผลคะแนนพัฒนาความก้าวหน้าทางการเรียน กลางภาคเรียนที่ 2 ปีการศึกษา  2567</v>
      </c>
      <c r="B1" s="909"/>
      <c r="C1" s="909"/>
      <c r="D1" s="909"/>
      <c r="E1" s="909"/>
      <c r="F1" s="909"/>
      <c r="G1" s="909"/>
      <c r="H1" s="909"/>
      <c r="I1" s="909"/>
      <c r="J1" s="909"/>
      <c r="K1" s="909"/>
      <c r="L1" s="909"/>
      <c r="M1" s="909"/>
      <c r="N1" s="909"/>
      <c r="O1" s="909"/>
      <c r="P1" s="909"/>
      <c r="Q1" s="909"/>
      <c r="R1" s="909"/>
      <c r="S1" s="909"/>
      <c r="T1" s="909"/>
      <c r="U1" s="909"/>
      <c r="V1" s="909"/>
      <c r="W1" s="909"/>
      <c r="X1" s="909"/>
      <c r="Y1" s="909"/>
      <c r="Z1" s="909"/>
      <c r="AA1" s="909"/>
      <c r="AB1" s="909"/>
      <c r="AC1" s="909"/>
      <c r="AD1" s="909"/>
      <c r="AE1" s="909"/>
      <c r="AF1" s="909"/>
      <c r="AG1" s="909"/>
      <c r="AH1" s="909"/>
      <c r="AI1" s="909"/>
      <c r="AJ1" s="909"/>
    </row>
    <row r="2" spans="1:36" s="84" customFormat="1" ht="22.5" customHeight="1" x14ac:dyDescent="0.3">
      <c r="A2" s="909" t="s">
        <v>10</v>
      </c>
      <c r="B2" s="909"/>
      <c r="C2" s="909"/>
      <c r="D2" s="909"/>
      <c r="E2" s="909"/>
      <c r="F2" s="909"/>
      <c r="G2" s="909"/>
      <c r="H2" s="909"/>
      <c r="I2" s="909"/>
      <c r="J2" s="909"/>
      <c r="K2" s="909"/>
      <c r="L2" s="909"/>
      <c r="M2" s="909"/>
      <c r="N2" s="909"/>
      <c r="O2" s="909"/>
      <c r="P2" s="909"/>
      <c r="Q2" s="909"/>
      <c r="R2" s="909"/>
      <c r="S2" s="909"/>
      <c r="T2" s="909"/>
      <c r="U2" s="909"/>
      <c r="V2" s="909"/>
      <c r="W2" s="909"/>
      <c r="X2" s="909"/>
      <c r="Y2" s="909"/>
      <c r="Z2" s="909"/>
      <c r="AA2" s="909"/>
      <c r="AB2" s="909"/>
      <c r="AC2" s="909"/>
      <c r="AD2" s="909"/>
      <c r="AE2" s="909"/>
      <c r="AF2" s="909"/>
      <c r="AG2" s="909"/>
      <c r="AH2" s="909"/>
      <c r="AI2" s="909"/>
      <c r="AJ2" s="909"/>
    </row>
    <row r="3" spans="1:36" s="84" customFormat="1" ht="22.5" customHeight="1" x14ac:dyDescent="0.3">
      <c r="A3" s="909" t="str">
        <f>CONCATENATE("ชั้น",'01.ข้อมูลเบื้องต้น'!J2)</f>
        <v>ชั้น</v>
      </c>
      <c r="B3" s="909"/>
      <c r="C3" s="909"/>
      <c r="D3" s="909"/>
      <c r="E3" s="909"/>
      <c r="F3" s="909"/>
      <c r="G3" s="909"/>
      <c r="H3" s="909"/>
      <c r="I3" s="909"/>
      <c r="J3" s="909"/>
      <c r="K3" s="909"/>
      <c r="L3" s="909"/>
      <c r="M3" s="909"/>
      <c r="N3" s="909"/>
      <c r="O3" s="909"/>
      <c r="P3" s="909"/>
      <c r="Q3" s="909"/>
      <c r="R3" s="909"/>
      <c r="S3" s="909"/>
      <c r="T3" s="909"/>
      <c r="U3" s="909"/>
      <c r="V3" s="909"/>
      <c r="W3" s="909"/>
      <c r="X3" s="909"/>
      <c r="Y3" s="909"/>
      <c r="Z3" s="909"/>
      <c r="AA3" s="909"/>
      <c r="AB3" s="909"/>
      <c r="AC3" s="909"/>
      <c r="AD3" s="909"/>
      <c r="AE3" s="909"/>
      <c r="AF3" s="909"/>
      <c r="AG3" s="909"/>
      <c r="AH3" s="909"/>
      <c r="AI3" s="909"/>
      <c r="AJ3" s="909"/>
    </row>
    <row r="4" spans="1:36" s="84" customFormat="1" ht="22.5" hidden="1" customHeight="1" x14ac:dyDescent="0.3">
      <c r="A4" s="133"/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33"/>
      <c r="AI4" s="133"/>
      <c r="AJ4" s="133"/>
    </row>
    <row r="5" spans="1:36" s="84" customFormat="1" ht="22.5" hidden="1" customHeight="1" x14ac:dyDescent="0.3">
      <c r="A5" s="133"/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  <c r="Q5" s="133"/>
      <c r="R5" s="133"/>
      <c r="S5" s="133"/>
      <c r="T5" s="133"/>
      <c r="U5" s="133"/>
      <c r="V5" s="133"/>
      <c r="W5" s="133"/>
      <c r="X5" s="133"/>
      <c r="Y5" s="133"/>
      <c r="Z5" s="133"/>
      <c r="AA5" s="133"/>
      <c r="AB5" s="133"/>
      <c r="AC5" s="133"/>
      <c r="AD5" s="133"/>
      <c r="AE5" s="133"/>
      <c r="AF5" s="133"/>
      <c r="AG5" s="133"/>
      <c r="AH5" s="133"/>
      <c r="AI5" s="133"/>
      <c r="AJ5" s="133"/>
    </row>
    <row r="6" spans="1:36" ht="10.5" customHeight="1" thickBot="1" x14ac:dyDescent="0.4">
      <c r="F6" s="86"/>
      <c r="G6" s="86"/>
    </row>
    <row r="7" spans="1:36" s="87" customFormat="1" ht="18" customHeight="1" x14ac:dyDescent="0.35">
      <c r="A7" s="910" t="s">
        <v>0</v>
      </c>
      <c r="B7" s="913" t="s">
        <v>1</v>
      </c>
      <c r="C7" s="914"/>
      <c r="D7" s="904" t="s">
        <v>2</v>
      </c>
      <c r="E7" s="905"/>
      <c r="F7" s="905"/>
      <c r="G7" s="905"/>
      <c r="H7" s="905"/>
      <c r="I7" s="905"/>
      <c r="J7" s="905"/>
      <c r="K7" s="905"/>
      <c r="L7" s="905"/>
      <c r="M7" s="905"/>
      <c r="N7" s="905"/>
      <c r="O7" s="905"/>
      <c r="P7" s="905"/>
      <c r="Q7" s="905"/>
      <c r="R7" s="905"/>
      <c r="S7" s="905"/>
      <c r="T7" s="905"/>
      <c r="U7" s="905"/>
      <c r="V7" s="906" t="s">
        <v>3</v>
      </c>
      <c r="W7" s="907"/>
      <c r="X7" s="907"/>
      <c r="Y7" s="907"/>
      <c r="Z7" s="907"/>
      <c r="AA7" s="907"/>
      <c r="AB7" s="907"/>
      <c r="AC7" s="907"/>
      <c r="AD7" s="907"/>
      <c r="AE7" s="907"/>
      <c r="AF7" s="907"/>
      <c r="AG7" s="908"/>
      <c r="AH7" s="919" t="s">
        <v>62</v>
      </c>
      <c r="AI7" s="921" t="s">
        <v>48</v>
      </c>
      <c r="AJ7" s="924" t="s">
        <v>4</v>
      </c>
    </row>
    <row r="8" spans="1:36" ht="23.25" hidden="1" customHeight="1" x14ac:dyDescent="0.35">
      <c r="A8" s="911"/>
      <c r="B8" s="915"/>
      <c r="C8" s="916"/>
      <c r="D8" s="88"/>
      <c r="E8" s="129"/>
      <c r="F8" s="89"/>
      <c r="G8" s="89"/>
      <c r="H8" s="89"/>
      <c r="I8" s="89"/>
      <c r="J8" s="89"/>
      <c r="K8" s="89"/>
      <c r="L8" s="90"/>
      <c r="M8" s="90"/>
      <c r="N8" s="90"/>
      <c r="O8" s="90"/>
      <c r="P8" s="91"/>
      <c r="Q8" s="91"/>
      <c r="R8" s="91"/>
      <c r="S8" s="91"/>
      <c r="T8" s="91"/>
      <c r="U8" s="242"/>
      <c r="V8" s="88"/>
      <c r="W8" s="131"/>
      <c r="X8" s="131"/>
      <c r="Y8" s="131"/>
      <c r="Z8" s="131"/>
      <c r="AA8" s="131"/>
      <c r="AB8" s="131"/>
      <c r="AC8" s="131"/>
      <c r="AD8" s="131"/>
      <c r="AE8" s="131"/>
      <c r="AF8" s="131"/>
      <c r="AG8" s="215"/>
      <c r="AH8" s="920"/>
      <c r="AI8" s="922"/>
      <c r="AJ8" s="925"/>
    </row>
    <row r="9" spans="1:36" ht="45" customHeight="1" x14ac:dyDescent="0.35">
      <c r="A9" s="911"/>
      <c r="B9" s="915"/>
      <c r="C9" s="916"/>
      <c r="D9" s="1312" t="str">
        <f>IF('01.ข้อมูลเบื้องต้น'!$C8="","",'01.ข้อมูลเบื้องต้น'!$C8)</f>
        <v/>
      </c>
      <c r="E9" s="1311"/>
      <c r="F9" s="1309" t="str">
        <f>IF('01.ข้อมูลเบื้องต้น'!$C9="","",'01.ข้อมูลเบื้องต้น'!$C9)</f>
        <v/>
      </c>
      <c r="G9" s="1311"/>
      <c r="H9" s="1309" t="str">
        <f>IF('01.ข้อมูลเบื้องต้น'!$C10="","",'01.ข้อมูลเบื้องต้น'!$C10)</f>
        <v/>
      </c>
      <c r="I9" s="1311"/>
      <c r="J9" s="1309" t="str">
        <f>IF('01.ข้อมูลเบื้องต้น'!$C11="","",'01.ข้อมูลเบื้องต้น'!$C11)</f>
        <v/>
      </c>
      <c r="K9" s="1310"/>
      <c r="L9" s="1309" t="str">
        <f>IF('01.ข้อมูลเบื้องต้น'!$C12="","",'01.ข้อมูลเบื้องต้น'!$C12)</f>
        <v/>
      </c>
      <c r="M9" s="1311"/>
      <c r="N9" s="1309" t="str">
        <f>IF('01.ข้อมูลเบื้องต้น'!$C13="","",'01.ข้อมูลเบื้องต้น'!$C13)</f>
        <v/>
      </c>
      <c r="O9" s="1311"/>
      <c r="P9" s="1309" t="str">
        <f>IF('01.ข้อมูลเบื้องต้น'!$C14="","",'01.ข้อมูลเบื้องต้น'!$C14)</f>
        <v/>
      </c>
      <c r="Q9" s="1311"/>
      <c r="R9" s="1309" t="str">
        <f>IF('01.ข้อมูลเบื้องต้น'!$C15="","",'01.ข้อมูลเบื้องต้น'!$C15)</f>
        <v/>
      </c>
      <c r="S9" s="1311"/>
      <c r="T9" s="1309" t="str">
        <f>IF('01.ข้อมูลเบื้องต้น'!$C17="","",'01.ข้อมูลเบื้องต้น'!$C17)</f>
        <v/>
      </c>
      <c r="U9" s="1316"/>
      <c r="V9" s="1317" t="str">
        <f>IF('01.ข้อมูลเบื้องต้น'!$C19="","",'01.ข้อมูลเบื้องต้น'!$C19)</f>
        <v/>
      </c>
      <c r="W9" s="1314"/>
      <c r="X9" s="1314" t="str">
        <f>IF('01.ข้อมูลเบื้องต้น'!$C20="","",'01.ข้อมูลเบื้องต้น'!$C20)</f>
        <v/>
      </c>
      <c r="Y9" s="1314"/>
      <c r="Z9" s="1314" t="str">
        <f>IF('01.ข้อมูลเบื้องต้น'!$C21="","",'01.ข้อมูลเบื้องต้น'!$C21)</f>
        <v/>
      </c>
      <c r="AA9" s="1314"/>
      <c r="AB9" s="1314" t="str">
        <f>IF('01.ข้อมูลเบื้องต้น'!$C26="","",'01.ข้อมูลเบื้องต้น'!$C26)</f>
        <v/>
      </c>
      <c r="AC9" s="1314"/>
      <c r="AD9" s="1314" t="str">
        <f>IF('01.ข้อมูลเบื้องต้น'!$C27="","",'01.ข้อมูลเบื้องต้น'!$C27)</f>
        <v/>
      </c>
      <c r="AE9" s="1314"/>
      <c r="AF9" s="1314" t="str">
        <f>IF('01.ข้อมูลเบื้องต้น'!$C28="","",'01.ข้อมูลเบื้องต้น'!$C28)</f>
        <v/>
      </c>
      <c r="AG9" s="1315"/>
      <c r="AH9" s="920"/>
      <c r="AI9" s="922"/>
      <c r="AJ9" s="925"/>
    </row>
    <row r="10" spans="1:36" s="95" customFormat="1" ht="16.5" customHeight="1" thickBot="1" x14ac:dyDescent="0.25">
      <c r="A10" s="912"/>
      <c r="B10" s="917"/>
      <c r="C10" s="918"/>
      <c r="D10" s="248">
        <v>20</v>
      </c>
      <c r="E10" s="130" t="s">
        <v>82</v>
      </c>
      <c r="F10" s="249">
        <v>20</v>
      </c>
      <c r="G10" s="93" t="s">
        <v>82</v>
      </c>
      <c r="H10" s="249">
        <v>20</v>
      </c>
      <c r="I10" s="93" t="s">
        <v>82</v>
      </c>
      <c r="J10" s="249">
        <v>20</v>
      </c>
      <c r="K10" s="93" t="s">
        <v>82</v>
      </c>
      <c r="L10" s="249">
        <v>20</v>
      </c>
      <c r="M10" s="93" t="s">
        <v>82</v>
      </c>
      <c r="N10" s="249">
        <v>20</v>
      </c>
      <c r="O10" s="93" t="s">
        <v>82</v>
      </c>
      <c r="P10" s="249">
        <v>20</v>
      </c>
      <c r="Q10" s="93" t="s">
        <v>82</v>
      </c>
      <c r="R10" s="249">
        <v>20</v>
      </c>
      <c r="S10" s="93" t="s">
        <v>82</v>
      </c>
      <c r="T10" s="249">
        <v>20</v>
      </c>
      <c r="U10" s="192" t="s">
        <v>82</v>
      </c>
      <c r="V10" s="248">
        <v>20</v>
      </c>
      <c r="W10" s="132" t="s">
        <v>82</v>
      </c>
      <c r="X10" s="249">
        <v>20</v>
      </c>
      <c r="Y10" s="132" t="s">
        <v>82</v>
      </c>
      <c r="Z10" s="249">
        <v>20</v>
      </c>
      <c r="AA10" s="132" t="s">
        <v>82</v>
      </c>
      <c r="AB10" s="249"/>
      <c r="AC10" s="132" t="s">
        <v>82</v>
      </c>
      <c r="AD10" s="249"/>
      <c r="AE10" s="132" t="s">
        <v>82</v>
      </c>
      <c r="AF10" s="249"/>
      <c r="AG10" s="243" t="s">
        <v>82</v>
      </c>
      <c r="AH10" s="94">
        <f>SUM(D10,F10,H10,J10,L10,N10,P10,R10,T10,V10,X10,Z10,AB10,AD10,AF10)</f>
        <v>240</v>
      </c>
      <c r="AI10" s="923"/>
      <c r="AJ10" s="926"/>
    </row>
    <row r="11" spans="1:36" s="102" customFormat="1" ht="17.25" customHeight="1" x14ac:dyDescent="0.2">
      <c r="A11" s="96">
        <v>1</v>
      </c>
      <c r="B11" s="97" t="str">
        <f>IF('2.ชื่อนักเรียน'!C11="","",'2.ชื่อนักเรียน'!C11)</f>
        <v/>
      </c>
      <c r="C11" s="98" t="str">
        <f>IF('2.ชื่อนักเรียน'!D11="","",'2.ชื่อนักเรียน'!D11)</f>
        <v/>
      </c>
      <c r="D11" s="154">
        <v>1</v>
      </c>
      <c r="E11" s="155"/>
      <c r="F11" s="156">
        <v>2</v>
      </c>
      <c r="G11" s="156"/>
      <c r="H11" s="156">
        <v>3</v>
      </c>
      <c r="I11" s="156"/>
      <c r="J11" s="156">
        <v>4</v>
      </c>
      <c r="K11" s="156"/>
      <c r="L11" s="156">
        <v>5</v>
      </c>
      <c r="M11" s="156"/>
      <c r="N11" s="156">
        <v>6</v>
      </c>
      <c r="O11" s="156"/>
      <c r="P11" s="156">
        <v>7</v>
      </c>
      <c r="Q11" s="156"/>
      <c r="R11" s="156">
        <v>8</v>
      </c>
      <c r="S11" s="156"/>
      <c r="T11" s="156">
        <v>9</v>
      </c>
      <c r="U11" s="239"/>
      <c r="V11" s="154">
        <v>10</v>
      </c>
      <c r="W11" s="156"/>
      <c r="X11" s="156">
        <v>11</v>
      </c>
      <c r="Y11" s="156"/>
      <c r="Z11" s="156">
        <v>12</v>
      </c>
      <c r="AA11" s="156"/>
      <c r="AB11" s="156">
        <v>13</v>
      </c>
      <c r="AC11" s="156"/>
      <c r="AD11" s="156">
        <v>14</v>
      </c>
      <c r="AE11" s="156"/>
      <c r="AF11" s="156">
        <v>15</v>
      </c>
      <c r="AG11" s="244"/>
      <c r="AH11" s="210" t="str">
        <f>IF(OR(D11&gt;$D$10,F11&gt;$F$10,H11&gt;$H$10,J11&gt;$J$10,L11&gt;$L$10,N11&gt;$N$10,P11&gt;$P$10,R11&gt;$R$10,T11&gt;$T$10,V11&gt;$V$10,X11&gt;$X$10,Z11&gt;$Z$10,AB11&gt;$AB$10,AD11&gt;$AD$10,AF11&gt;$AF$10),"",IF(COUNT(D11:AF11)&lt;1,"",D11+F11+H11+J11+L11+N11+P11+R11+T11+V11+X11+Z11+AB11+AD11+AF11))</f>
        <v/>
      </c>
      <c r="AI11" s="100" t="str">
        <f>IF(AH11="","",(AH11*100)/$AH$10)</f>
        <v/>
      </c>
      <c r="AJ11" s="101" t="str">
        <f>IF('2.ชื่อนักเรียน'!R11="มส","มส",IF('2.ชื่อนักเรียน'!R11="ย้าย","ย้าย",IF('2.ชื่อนักเรียน'!R11="ร","ร",IF(AI11="","",RANK(AI11,$AI$11:$AI$55,0)))))</f>
        <v/>
      </c>
    </row>
    <row r="12" spans="1:36" s="102" customFormat="1" ht="17.25" customHeight="1" x14ac:dyDescent="0.2">
      <c r="A12" s="139">
        <v>2</v>
      </c>
      <c r="B12" s="103" t="str">
        <f>IF('2.ชื่อนักเรียน'!C12="","",'2.ชื่อนักเรียน'!C12)</f>
        <v/>
      </c>
      <c r="C12" s="104" t="str">
        <f>IF('2.ชื่อนักเรียน'!D12="","",'2.ชื่อนักเรียน'!D12)</f>
        <v/>
      </c>
      <c r="D12" s="157"/>
      <c r="E12" s="158"/>
      <c r="F12" s="159"/>
      <c r="G12" s="159"/>
      <c r="H12" s="159"/>
      <c r="I12" s="159"/>
      <c r="J12" s="160"/>
      <c r="K12" s="160"/>
      <c r="L12" s="159"/>
      <c r="M12" s="159"/>
      <c r="N12" s="159"/>
      <c r="O12" s="159"/>
      <c r="P12" s="159"/>
      <c r="Q12" s="159"/>
      <c r="R12" s="159"/>
      <c r="S12" s="159"/>
      <c r="T12" s="160"/>
      <c r="U12" s="239"/>
      <c r="V12" s="154"/>
      <c r="W12" s="156"/>
      <c r="X12" s="156"/>
      <c r="Y12" s="156"/>
      <c r="Z12" s="159"/>
      <c r="AA12" s="159"/>
      <c r="AB12" s="160"/>
      <c r="AC12" s="156"/>
      <c r="AD12" s="156"/>
      <c r="AE12" s="156"/>
      <c r="AF12" s="156"/>
      <c r="AG12" s="244"/>
      <c r="AH12" s="211" t="str">
        <f t="shared" ref="AH12:AH54" si="0">IF(OR(D12&gt;$D$10,F12&gt;$F$10,H12&gt;$H$10,J12&gt;$J$10,L12&gt;$L$10,N12&gt;$N$10,P12&gt;$P$10,R12&gt;$R$10,T12&gt;$T$10,V12&gt;$V$10,X12&gt;$X$10,Z12&gt;$Z$10,AB12&gt;$AB$10,AD12&gt;$AD$10,AF12&gt;$AF$10),"",IF(COUNT(D12:AF12)&lt;1,"",D12+F12+H12+J12+L12+N12+P12+R12+T12+V12+X12+Z12+AB12+AD12+AF12))</f>
        <v/>
      </c>
      <c r="AI12" s="100" t="str">
        <f t="shared" ref="AI12:AI55" si="1">IF(AH12="","",(AH12*100)/$AH$10)</f>
        <v/>
      </c>
      <c r="AJ12" s="106" t="str">
        <f>IF('2.ชื่อนักเรียน'!R12="มส","มส",IF('2.ชื่อนักเรียน'!R12="ย้าย","ย้าย",IF('2.ชื่อนักเรียน'!R12="ร","ร",IF(AI12="","",RANK(AI12,$AI$11:$AI$55,0)))))</f>
        <v/>
      </c>
    </row>
    <row r="13" spans="1:36" s="102" customFormat="1" ht="17.25" customHeight="1" x14ac:dyDescent="0.2">
      <c r="A13" s="139">
        <v>3</v>
      </c>
      <c r="B13" s="103" t="str">
        <f>IF('2.ชื่อนักเรียน'!C13="","",'2.ชื่อนักเรียน'!C13)</f>
        <v/>
      </c>
      <c r="C13" s="104" t="str">
        <f>IF('2.ชื่อนักเรียน'!D13="","",'2.ชื่อนักเรียน'!D13)</f>
        <v/>
      </c>
      <c r="D13" s="157"/>
      <c r="E13" s="158"/>
      <c r="F13" s="159"/>
      <c r="G13" s="159"/>
      <c r="H13" s="159"/>
      <c r="I13" s="159"/>
      <c r="J13" s="160"/>
      <c r="K13" s="160"/>
      <c r="L13" s="159"/>
      <c r="M13" s="159"/>
      <c r="N13" s="159"/>
      <c r="O13" s="159"/>
      <c r="P13" s="159"/>
      <c r="Q13" s="159"/>
      <c r="R13" s="159"/>
      <c r="S13" s="159"/>
      <c r="T13" s="160"/>
      <c r="U13" s="239"/>
      <c r="V13" s="154"/>
      <c r="W13" s="156"/>
      <c r="X13" s="156"/>
      <c r="Y13" s="156"/>
      <c r="Z13" s="159"/>
      <c r="AA13" s="159"/>
      <c r="AB13" s="160"/>
      <c r="AC13" s="156"/>
      <c r="AD13" s="156"/>
      <c r="AE13" s="156"/>
      <c r="AF13" s="156"/>
      <c r="AG13" s="244"/>
      <c r="AH13" s="211" t="str">
        <f t="shared" si="0"/>
        <v/>
      </c>
      <c r="AI13" s="100" t="str">
        <f t="shared" si="1"/>
        <v/>
      </c>
      <c r="AJ13" s="106" t="str">
        <f>IF('2.ชื่อนักเรียน'!R13="มส","มส",IF('2.ชื่อนักเรียน'!R13="ย้าย","ย้าย",IF('2.ชื่อนักเรียน'!R13="ร","ร",IF(AI13="","",RANK(AI13,$AI$11:$AI$55,0)))))</f>
        <v/>
      </c>
    </row>
    <row r="14" spans="1:36" s="102" customFormat="1" ht="17.25" customHeight="1" x14ac:dyDescent="0.2">
      <c r="A14" s="139">
        <v>4</v>
      </c>
      <c r="B14" s="103" t="str">
        <f>IF('2.ชื่อนักเรียน'!C14="","",'2.ชื่อนักเรียน'!C14)</f>
        <v/>
      </c>
      <c r="C14" s="104" t="str">
        <f>IF('2.ชื่อนักเรียน'!D14="","",'2.ชื่อนักเรียน'!D14)</f>
        <v/>
      </c>
      <c r="D14" s="157"/>
      <c r="E14" s="158"/>
      <c r="F14" s="159"/>
      <c r="G14" s="159"/>
      <c r="H14" s="159"/>
      <c r="I14" s="159"/>
      <c r="J14" s="160"/>
      <c r="K14" s="160"/>
      <c r="L14" s="159"/>
      <c r="M14" s="159"/>
      <c r="N14" s="159"/>
      <c r="O14" s="159"/>
      <c r="P14" s="159"/>
      <c r="Q14" s="159"/>
      <c r="R14" s="159"/>
      <c r="S14" s="159"/>
      <c r="T14" s="160"/>
      <c r="U14" s="239"/>
      <c r="V14" s="154"/>
      <c r="W14" s="156"/>
      <c r="X14" s="156"/>
      <c r="Y14" s="156"/>
      <c r="Z14" s="159"/>
      <c r="AA14" s="159"/>
      <c r="AB14" s="160"/>
      <c r="AC14" s="156"/>
      <c r="AD14" s="156"/>
      <c r="AE14" s="156"/>
      <c r="AF14" s="156"/>
      <c r="AG14" s="244"/>
      <c r="AH14" s="211" t="str">
        <f t="shared" si="0"/>
        <v/>
      </c>
      <c r="AI14" s="100" t="str">
        <f t="shared" si="1"/>
        <v/>
      </c>
      <c r="AJ14" s="106" t="str">
        <f>IF('2.ชื่อนักเรียน'!R14="มส","มส",IF('2.ชื่อนักเรียน'!R14="ย้าย","ย้าย",IF('2.ชื่อนักเรียน'!R14="ร","ร",IF(AI14="","",RANK(AI14,$AI$11:$AI$55,0)))))</f>
        <v/>
      </c>
    </row>
    <row r="15" spans="1:36" s="102" customFormat="1" ht="17.25" customHeight="1" x14ac:dyDescent="0.2">
      <c r="A15" s="139">
        <v>5</v>
      </c>
      <c r="B15" s="103" t="str">
        <f>IF('2.ชื่อนักเรียน'!C15="","",'2.ชื่อนักเรียน'!C15)</f>
        <v/>
      </c>
      <c r="C15" s="104" t="str">
        <f>IF('2.ชื่อนักเรียน'!D15="","",'2.ชื่อนักเรียน'!D15)</f>
        <v/>
      </c>
      <c r="D15" s="157"/>
      <c r="E15" s="158"/>
      <c r="F15" s="159"/>
      <c r="G15" s="159"/>
      <c r="H15" s="159"/>
      <c r="I15" s="159"/>
      <c r="J15" s="160"/>
      <c r="K15" s="160"/>
      <c r="L15" s="159"/>
      <c r="M15" s="159"/>
      <c r="N15" s="159"/>
      <c r="O15" s="159"/>
      <c r="P15" s="159"/>
      <c r="Q15" s="159"/>
      <c r="R15" s="159"/>
      <c r="S15" s="159"/>
      <c r="T15" s="160"/>
      <c r="U15" s="239"/>
      <c r="V15" s="154"/>
      <c r="W15" s="156"/>
      <c r="X15" s="156"/>
      <c r="Y15" s="156"/>
      <c r="Z15" s="159"/>
      <c r="AA15" s="159"/>
      <c r="AB15" s="160"/>
      <c r="AC15" s="156"/>
      <c r="AD15" s="156"/>
      <c r="AE15" s="156"/>
      <c r="AF15" s="156"/>
      <c r="AG15" s="244"/>
      <c r="AH15" s="211" t="str">
        <f t="shared" si="0"/>
        <v/>
      </c>
      <c r="AI15" s="100" t="str">
        <f t="shared" si="1"/>
        <v/>
      </c>
      <c r="AJ15" s="106" t="str">
        <f>IF('2.ชื่อนักเรียน'!R15="มส","มส",IF('2.ชื่อนักเรียน'!R15="ย้าย","ย้าย",IF('2.ชื่อนักเรียน'!R15="ร","ร",IF(AI15="","",RANK(AI15,$AI$11:$AI$55,0)))))</f>
        <v/>
      </c>
    </row>
    <row r="16" spans="1:36" s="102" customFormat="1" ht="17.25" customHeight="1" x14ac:dyDescent="0.2">
      <c r="A16" s="139">
        <v>6</v>
      </c>
      <c r="B16" s="103" t="str">
        <f>IF('2.ชื่อนักเรียน'!C16="","",'2.ชื่อนักเรียน'!C16)</f>
        <v/>
      </c>
      <c r="C16" s="104" t="str">
        <f>IF('2.ชื่อนักเรียน'!D16="","",'2.ชื่อนักเรียน'!D16)</f>
        <v/>
      </c>
      <c r="D16" s="154"/>
      <c r="E16" s="155"/>
      <c r="F16" s="156"/>
      <c r="G16" s="156"/>
      <c r="H16" s="156"/>
      <c r="I16" s="156"/>
      <c r="J16" s="156"/>
      <c r="K16" s="156"/>
      <c r="L16" s="156"/>
      <c r="M16" s="156"/>
      <c r="N16" s="156"/>
      <c r="O16" s="156"/>
      <c r="P16" s="156"/>
      <c r="Q16" s="156"/>
      <c r="R16" s="156"/>
      <c r="S16" s="156"/>
      <c r="T16" s="156"/>
      <c r="U16" s="239"/>
      <c r="V16" s="154"/>
      <c r="W16" s="156"/>
      <c r="X16" s="156"/>
      <c r="Y16" s="156"/>
      <c r="Z16" s="159"/>
      <c r="AA16" s="156"/>
      <c r="AB16" s="156"/>
      <c r="AC16" s="156"/>
      <c r="AD16" s="156"/>
      <c r="AE16" s="156"/>
      <c r="AF16" s="156"/>
      <c r="AG16" s="244"/>
      <c r="AH16" s="211" t="str">
        <f t="shared" si="0"/>
        <v/>
      </c>
      <c r="AI16" s="100" t="str">
        <f t="shared" si="1"/>
        <v/>
      </c>
      <c r="AJ16" s="106" t="str">
        <f>IF('2.ชื่อนักเรียน'!R16="มส","มส",IF('2.ชื่อนักเรียน'!R16="ย้าย","ย้าย",IF('2.ชื่อนักเรียน'!R16="ร","ร",IF(AI16="","",RANK(AI16,$AI$11:$AI$55,0)))))</f>
        <v/>
      </c>
    </row>
    <row r="17" spans="1:36" s="102" customFormat="1" ht="17.25" customHeight="1" x14ac:dyDescent="0.2">
      <c r="A17" s="139">
        <v>7</v>
      </c>
      <c r="B17" s="103" t="str">
        <f>IF('2.ชื่อนักเรียน'!C17="","",'2.ชื่อนักเรียน'!C17)</f>
        <v/>
      </c>
      <c r="C17" s="104" t="str">
        <f>IF('2.ชื่อนักเรียน'!D17="","",'2.ชื่อนักเรียน'!D17)</f>
        <v/>
      </c>
      <c r="D17" s="157"/>
      <c r="E17" s="158"/>
      <c r="F17" s="159"/>
      <c r="G17" s="159"/>
      <c r="H17" s="159"/>
      <c r="I17" s="159"/>
      <c r="J17" s="160"/>
      <c r="K17" s="160"/>
      <c r="L17" s="159"/>
      <c r="M17" s="159"/>
      <c r="N17" s="159"/>
      <c r="O17" s="159"/>
      <c r="P17" s="159"/>
      <c r="Q17" s="159"/>
      <c r="R17" s="159"/>
      <c r="S17" s="159"/>
      <c r="T17" s="160"/>
      <c r="U17" s="239"/>
      <c r="V17" s="154"/>
      <c r="W17" s="156"/>
      <c r="X17" s="156"/>
      <c r="Y17" s="156"/>
      <c r="Z17" s="159"/>
      <c r="AA17" s="159"/>
      <c r="AB17" s="160"/>
      <c r="AC17" s="156"/>
      <c r="AD17" s="156"/>
      <c r="AE17" s="156"/>
      <c r="AF17" s="156"/>
      <c r="AG17" s="244"/>
      <c r="AH17" s="211" t="str">
        <f t="shared" si="0"/>
        <v/>
      </c>
      <c r="AI17" s="100" t="str">
        <f t="shared" si="1"/>
        <v/>
      </c>
      <c r="AJ17" s="106" t="str">
        <f>IF('2.ชื่อนักเรียน'!R17="มส","มส",IF('2.ชื่อนักเรียน'!R17="ย้าย","ย้าย",IF('2.ชื่อนักเรียน'!R17="ร","ร",IF(AI17="","",RANK(AI17,$AI$11:$AI$55,0)))))</f>
        <v/>
      </c>
    </row>
    <row r="18" spans="1:36" s="102" customFormat="1" ht="17.25" customHeight="1" x14ac:dyDescent="0.2">
      <c r="A18" s="139">
        <v>8</v>
      </c>
      <c r="B18" s="103" t="str">
        <f>IF('2.ชื่อนักเรียน'!C18="","",'2.ชื่อนักเรียน'!C18)</f>
        <v/>
      </c>
      <c r="C18" s="104" t="str">
        <f>IF('2.ชื่อนักเรียน'!D18="","",'2.ชื่อนักเรียน'!D18)</f>
        <v/>
      </c>
      <c r="D18" s="157"/>
      <c r="E18" s="158"/>
      <c r="F18" s="159"/>
      <c r="G18" s="159"/>
      <c r="H18" s="159"/>
      <c r="I18" s="159"/>
      <c r="J18" s="160"/>
      <c r="K18" s="160"/>
      <c r="L18" s="159"/>
      <c r="M18" s="159"/>
      <c r="N18" s="159"/>
      <c r="O18" s="159"/>
      <c r="P18" s="159"/>
      <c r="Q18" s="159"/>
      <c r="R18" s="159"/>
      <c r="S18" s="159"/>
      <c r="T18" s="160"/>
      <c r="U18" s="239"/>
      <c r="V18" s="154"/>
      <c r="W18" s="156"/>
      <c r="X18" s="156"/>
      <c r="Y18" s="156"/>
      <c r="Z18" s="159"/>
      <c r="AA18" s="159"/>
      <c r="AB18" s="160"/>
      <c r="AC18" s="156"/>
      <c r="AD18" s="156"/>
      <c r="AE18" s="156"/>
      <c r="AF18" s="156"/>
      <c r="AG18" s="244"/>
      <c r="AH18" s="211" t="str">
        <f t="shared" si="0"/>
        <v/>
      </c>
      <c r="AI18" s="100" t="str">
        <f t="shared" si="1"/>
        <v/>
      </c>
      <c r="AJ18" s="106" t="str">
        <f>IF('2.ชื่อนักเรียน'!R18="มส","มส",IF('2.ชื่อนักเรียน'!R18="ย้าย","ย้าย",IF('2.ชื่อนักเรียน'!R18="ร","ร",IF(AI18="","",RANK(AI18,$AI$11:$AI$55,0)))))</f>
        <v/>
      </c>
    </row>
    <row r="19" spans="1:36" s="102" customFormat="1" ht="17.25" customHeight="1" x14ac:dyDescent="0.2">
      <c r="A19" s="139">
        <v>9</v>
      </c>
      <c r="B19" s="103" t="str">
        <f>IF('2.ชื่อนักเรียน'!C19="","",'2.ชื่อนักเรียน'!C19)</f>
        <v/>
      </c>
      <c r="C19" s="104" t="str">
        <f>IF('2.ชื่อนักเรียน'!D19="","",'2.ชื่อนักเรียน'!D19)</f>
        <v/>
      </c>
      <c r="D19" s="157"/>
      <c r="E19" s="158"/>
      <c r="F19" s="159"/>
      <c r="G19" s="159"/>
      <c r="H19" s="159"/>
      <c r="I19" s="159"/>
      <c r="J19" s="160"/>
      <c r="K19" s="160"/>
      <c r="L19" s="159"/>
      <c r="M19" s="159"/>
      <c r="N19" s="159"/>
      <c r="O19" s="159"/>
      <c r="P19" s="159"/>
      <c r="Q19" s="159"/>
      <c r="R19" s="159"/>
      <c r="S19" s="159"/>
      <c r="T19" s="160"/>
      <c r="U19" s="239"/>
      <c r="V19" s="154"/>
      <c r="W19" s="156"/>
      <c r="X19" s="156"/>
      <c r="Y19" s="156"/>
      <c r="Z19" s="159"/>
      <c r="AA19" s="159"/>
      <c r="AB19" s="160"/>
      <c r="AC19" s="156"/>
      <c r="AD19" s="156"/>
      <c r="AE19" s="156"/>
      <c r="AF19" s="156"/>
      <c r="AG19" s="244"/>
      <c r="AH19" s="211" t="str">
        <f t="shared" si="0"/>
        <v/>
      </c>
      <c r="AI19" s="100" t="str">
        <f t="shared" si="1"/>
        <v/>
      </c>
      <c r="AJ19" s="106" t="str">
        <f>IF('2.ชื่อนักเรียน'!R19="มส","มส",IF('2.ชื่อนักเรียน'!R19="ย้าย","ย้าย",IF('2.ชื่อนักเรียน'!R19="ร","ร",IF(AI19="","",RANK(AI19,$AI$11:$AI$55,0)))))</f>
        <v/>
      </c>
    </row>
    <row r="20" spans="1:36" s="102" customFormat="1" ht="17.25" customHeight="1" x14ac:dyDescent="0.2">
      <c r="A20" s="139">
        <v>10</v>
      </c>
      <c r="B20" s="103" t="str">
        <f>IF('2.ชื่อนักเรียน'!C20="","",'2.ชื่อนักเรียน'!C20)</f>
        <v/>
      </c>
      <c r="C20" s="104" t="str">
        <f>IF('2.ชื่อนักเรียน'!D20="","",'2.ชื่อนักเรียน'!D20)</f>
        <v/>
      </c>
      <c r="D20" s="157"/>
      <c r="E20" s="158"/>
      <c r="F20" s="159"/>
      <c r="G20" s="159"/>
      <c r="H20" s="159"/>
      <c r="I20" s="159"/>
      <c r="J20" s="160"/>
      <c r="K20" s="160"/>
      <c r="L20" s="159"/>
      <c r="M20" s="159"/>
      <c r="N20" s="159"/>
      <c r="O20" s="159"/>
      <c r="P20" s="159"/>
      <c r="Q20" s="159"/>
      <c r="R20" s="159"/>
      <c r="S20" s="159"/>
      <c r="T20" s="160"/>
      <c r="U20" s="239"/>
      <c r="V20" s="154"/>
      <c r="W20" s="156"/>
      <c r="X20" s="156"/>
      <c r="Y20" s="156"/>
      <c r="Z20" s="159"/>
      <c r="AA20" s="159"/>
      <c r="AB20" s="160"/>
      <c r="AC20" s="156"/>
      <c r="AD20" s="156"/>
      <c r="AE20" s="156"/>
      <c r="AF20" s="156"/>
      <c r="AG20" s="244"/>
      <c r="AH20" s="211" t="str">
        <f t="shared" si="0"/>
        <v/>
      </c>
      <c r="AI20" s="100" t="str">
        <f t="shared" si="1"/>
        <v/>
      </c>
      <c r="AJ20" s="106" t="str">
        <f>IF('2.ชื่อนักเรียน'!R20="มส","มส",IF('2.ชื่อนักเรียน'!R20="ย้าย","ย้าย",IF('2.ชื่อนักเรียน'!R20="ร","ร",IF(AI20="","",RANK(AI20,$AI$11:$AI$55,0)))))</f>
        <v/>
      </c>
    </row>
    <row r="21" spans="1:36" s="102" customFormat="1" ht="17.25" customHeight="1" x14ac:dyDescent="0.2">
      <c r="A21" s="139">
        <v>11</v>
      </c>
      <c r="B21" s="103" t="str">
        <f>IF('2.ชื่อนักเรียน'!C21="","",'2.ชื่อนักเรียน'!C21)</f>
        <v/>
      </c>
      <c r="C21" s="104" t="str">
        <f>IF('2.ชื่อนักเรียน'!D21="","",'2.ชื่อนักเรียน'!D21)</f>
        <v/>
      </c>
      <c r="D21" s="154"/>
      <c r="E21" s="155"/>
      <c r="F21" s="156"/>
      <c r="G21" s="156"/>
      <c r="H21" s="156"/>
      <c r="I21" s="156"/>
      <c r="J21" s="156"/>
      <c r="K21" s="156"/>
      <c r="L21" s="156"/>
      <c r="M21" s="156"/>
      <c r="N21" s="156"/>
      <c r="O21" s="156"/>
      <c r="P21" s="156"/>
      <c r="Q21" s="156"/>
      <c r="R21" s="156"/>
      <c r="S21" s="156"/>
      <c r="T21" s="156"/>
      <c r="U21" s="239"/>
      <c r="V21" s="154"/>
      <c r="W21" s="156"/>
      <c r="X21" s="156"/>
      <c r="Y21" s="156"/>
      <c r="Z21" s="159"/>
      <c r="AA21" s="156"/>
      <c r="AB21" s="156"/>
      <c r="AC21" s="156"/>
      <c r="AD21" s="156"/>
      <c r="AE21" s="156"/>
      <c r="AF21" s="156"/>
      <c r="AG21" s="244"/>
      <c r="AH21" s="211" t="str">
        <f t="shared" si="0"/>
        <v/>
      </c>
      <c r="AI21" s="100" t="str">
        <f t="shared" si="1"/>
        <v/>
      </c>
      <c r="AJ21" s="106" t="str">
        <f>IF('2.ชื่อนักเรียน'!R21="มส","มส",IF('2.ชื่อนักเรียน'!R21="ย้าย","ย้าย",IF('2.ชื่อนักเรียน'!R21="ร","ร",IF(AI21="","",RANK(AI21,$AI$11:$AI$55,0)))))</f>
        <v/>
      </c>
    </row>
    <row r="22" spans="1:36" s="102" customFormat="1" ht="17.25" customHeight="1" x14ac:dyDescent="0.2">
      <c r="A22" s="139">
        <v>12</v>
      </c>
      <c r="B22" s="103" t="str">
        <f>IF('2.ชื่อนักเรียน'!C22="","",'2.ชื่อนักเรียน'!C22)</f>
        <v/>
      </c>
      <c r="C22" s="104" t="str">
        <f>IF('2.ชื่อนักเรียน'!D22="","",'2.ชื่อนักเรียน'!D22)</f>
        <v/>
      </c>
      <c r="D22" s="157"/>
      <c r="E22" s="158"/>
      <c r="F22" s="159"/>
      <c r="G22" s="159"/>
      <c r="H22" s="159"/>
      <c r="I22" s="159"/>
      <c r="J22" s="160"/>
      <c r="K22" s="160"/>
      <c r="L22" s="159"/>
      <c r="M22" s="159"/>
      <c r="N22" s="159"/>
      <c r="O22" s="159"/>
      <c r="P22" s="159"/>
      <c r="Q22" s="159"/>
      <c r="R22" s="159"/>
      <c r="S22" s="159"/>
      <c r="T22" s="160"/>
      <c r="U22" s="239"/>
      <c r="V22" s="154"/>
      <c r="W22" s="156"/>
      <c r="X22" s="156"/>
      <c r="Y22" s="156"/>
      <c r="Z22" s="159"/>
      <c r="AA22" s="159"/>
      <c r="AB22" s="160"/>
      <c r="AC22" s="156"/>
      <c r="AD22" s="156"/>
      <c r="AE22" s="156"/>
      <c r="AF22" s="156"/>
      <c r="AG22" s="244"/>
      <c r="AH22" s="211" t="str">
        <f t="shared" si="0"/>
        <v/>
      </c>
      <c r="AI22" s="100" t="str">
        <f t="shared" si="1"/>
        <v/>
      </c>
      <c r="AJ22" s="106" t="str">
        <f>IF('2.ชื่อนักเรียน'!R22="มส","มส",IF('2.ชื่อนักเรียน'!R22="ย้าย","ย้าย",IF('2.ชื่อนักเรียน'!R22="ร","ร",IF(AI22="","",RANK(AI22,$AI$11:$AI$55,0)))))</f>
        <v/>
      </c>
    </row>
    <row r="23" spans="1:36" s="102" customFormat="1" ht="17.25" customHeight="1" x14ac:dyDescent="0.2">
      <c r="A23" s="139">
        <v>13</v>
      </c>
      <c r="B23" s="103" t="str">
        <f>IF('2.ชื่อนักเรียน'!C23="","",'2.ชื่อนักเรียน'!C23)</f>
        <v/>
      </c>
      <c r="C23" s="104" t="str">
        <f>IF('2.ชื่อนักเรียน'!D23="","",'2.ชื่อนักเรียน'!D23)</f>
        <v/>
      </c>
      <c r="D23" s="157"/>
      <c r="E23" s="158"/>
      <c r="F23" s="159"/>
      <c r="G23" s="159"/>
      <c r="H23" s="159"/>
      <c r="I23" s="159"/>
      <c r="J23" s="160"/>
      <c r="K23" s="160"/>
      <c r="L23" s="159"/>
      <c r="M23" s="159"/>
      <c r="N23" s="159"/>
      <c r="O23" s="159"/>
      <c r="P23" s="159"/>
      <c r="Q23" s="159"/>
      <c r="R23" s="159"/>
      <c r="S23" s="159"/>
      <c r="T23" s="160"/>
      <c r="U23" s="239"/>
      <c r="V23" s="154"/>
      <c r="W23" s="156"/>
      <c r="X23" s="156"/>
      <c r="Y23" s="156"/>
      <c r="Z23" s="159"/>
      <c r="AA23" s="159"/>
      <c r="AB23" s="160"/>
      <c r="AC23" s="156"/>
      <c r="AD23" s="156"/>
      <c r="AE23" s="156"/>
      <c r="AF23" s="156"/>
      <c r="AG23" s="244"/>
      <c r="AH23" s="211" t="str">
        <f t="shared" si="0"/>
        <v/>
      </c>
      <c r="AI23" s="100" t="str">
        <f t="shared" si="1"/>
        <v/>
      </c>
      <c r="AJ23" s="106" t="str">
        <f>IF('2.ชื่อนักเรียน'!R23="มส","มส",IF('2.ชื่อนักเรียน'!R23="ย้าย","ย้าย",IF('2.ชื่อนักเรียน'!R23="ร","ร",IF(AI23="","",RANK(AI23,$AI$11:$AI$55,0)))))</f>
        <v/>
      </c>
    </row>
    <row r="24" spans="1:36" s="102" customFormat="1" ht="17.25" customHeight="1" x14ac:dyDescent="0.2">
      <c r="A24" s="139">
        <v>14</v>
      </c>
      <c r="B24" s="103" t="str">
        <f>IF('2.ชื่อนักเรียน'!C24="","",'2.ชื่อนักเรียน'!C24)</f>
        <v/>
      </c>
      <c r="C24" s="104" t="str">
        <f>IF('2.ชื่อนักเรียน'!D24="","",'2.ชื่อนักเรียน'!D24)</f>
        <v/>
      </c>
      <c r="D24" s="157"/>
      <c r="E24" s="158"/>
      <c r="F24" s="159"/>
      <c r="G24" s="159"/>
      <c r="H24" s="159"/>
      <c r="I24" s="159"/>
      <c r="J24" s="160"/>
      <c r="K24" s="160"/>
      <c r="L24" s="159"/>
      <c r="M24" s="159"/>
      <c r="N24" s="159"/>
      <c r="O24" s="159"/>
      <c r="P24" s="159"/>
      <c r="Q24" s="159"/>
      <c r="R24" s="159"/>
      <c r="S24" s="159"/>
      <c r="T24" s="160"/>
      <c r="U24" s="239"/>
      <c r="V24" s="154"/>
      <c r="W24" s="156"/>
      <c r="X24" s="156"/>
      <c r="Y24" s="156"/>
      <c r="Z24" s="159"/>
      <c r="AA24" s="159"/>
      <c r="AB24" s="160"/>
      <c r="AC24" s="156"/>
      <c r="AD24" s="156"/>
      <c r="AE24" s="156"/>
      <c r="AF24" s="156"/>
      <c r="AG24" s="244"/>
      <c r="AH24" s="211" t="str">
        <f t="shared" si="0"/>
        <v/>
      </c>
      <c r="AI24" s="100" t="str">
        <f t="shared" si="1"/>
        <v/>
      </c>
      <c r="AJ24" s="106" t="str">
        <f>IF('2.ชื่อนักเรียน'!R24="มส","มส",IF('2.ชื่อนักเรียน'!R24="ย้าย","ย้าย",IF('2.ชื่อนักเรียน'!R24="ร","ร",IF(AI24="","",RANK(AI24,$AI$11:$AI$55,0)))))</f>
        <v/>
      </c>
    </row>
    <row r="25" spans="1:36" s="102" customFormat="1" ht="17.25" customHeight="1" x14ac:dyDescent="0.2">
      <c r="A25" s="139">
        <v>15</v>
      </c>
      <c r="B25" s="103" t="str">
        <f>IF('2.ชื่อนักเรียน'!C25="","",'2.ชื่อนักเรียน'!C25)</f>
        <v/>
      </c>
      <c r="C25" s="104" t="str">
        <f>IF('2.ชื่อนักเรียน'!D25="","",'2.ชื่อนักเรียน'!D25)</f>
        <v/>
      </c>
      <c r="D25" s="157"/>
      <c r="E25" s="158"/>
      <c r="F25" s="159"/>
      <c r="G25" s="159"/>
      <c r="H25" s="159"/>
      <c r="I25" s="159"/>
      <c r="J25" s="160"/>
      <c r="K25" s="160"/>
      <c r="L25" s="159"/>
      <c r="M25" s="159"/>
      <c r="N25" s="159"/>
      <c r="O25" s="159"/>
      <c r="P25" s="159"/>
      <c r="Q25" s="159"/>
      <c r="R25" s="159"/>
      <c r="S25" s="159"/>
      <c r="T25" s="160"/>
      <c r="U25" s="239"/>
      <c r="V25" s="154"/>
      <c r="W25" s="156"/>
      <c r="X25" s="156"/>
      <c r="Y25" s="156"/>
      <c r="Z25" s="159"/>
      <c r="AA25" s="159"/>
      <c r="AB25" s="160"/>
      <c r="AC25" s="156"/>
      <c r="AD25" s="156"/>
      <c r="AE25" s="156"/>
      <c r="AF25" s="156"/>
      <c r="AG25" s="244"/>
      <c r="AH25" s="211" t="str">
        <f t="shared" si="0"/>
        <v/>
      </c>
      <c r="AI25" s="100" t="str">
        <f t="shared" si="1"/>
        <v/>
      </c>
      <c r="AJ25" s="106" t="str">
        <f>IF('2.ชื่อนักเรียน'!R25="มส","มส",IF('2.ชื่อนักเรียน'!R25="ย้าย","ย้าย",IF('2.ชื่อนักเรียน'!R25="ร","ร",IF(AI25="","",RANK(AI25,$AI$11:$AI$55,0)))))</f>
        <v/>
      </c>
    </row>
    <row r="26" spans="1:36" s="102" customFormat="1" ht="17.25" customHeight="1" x14ac:dyDescent="0.2">
      <c r="A26" s="139">
        <v>16</v>
      </c>
      <c r="B26" s="103" t="str">
        <f>IF('2.ชื่อนักเรียน'!C26="","",'2.ชื่อนักเรียน'!C26)</f>
        <v/>
      </c>
      <c r="C26" s="104" t="str">
        <f>IF('2.ชื่อนักเรียน'!D26="","",'2.ชื่อนักเรียน'!D26)</f>
        <v/>
      </c>
      <c r="D26" s="154"/>
      <c r="E26" s="155"/>
      <c r="F26" s="156"/>
      <c r="G26" s="156"/>
      <c r="H26" s="156"/>
      <c r="I26" s="156"/>
      <c r="J26" s="156"/>
      <c r="K26" s="156"/>
      <c r="L26" s="156"/>
      <c r="M26" s="156"/>
      <c r="N26" s="156"/>
      <c r="O26" s="156"/>
      <c r="P26" s="156"/>
      <c r="Q26" s="156"/>
      <c r="R26" s="156"/>
      <c r="S26" s="156"/>
      <c r="T26" s="156"/>
      <c r="U26" s="239"/>
      <c r="V26" s="154"/>
      <c r="W26" s="156"/>
      <c r="X26" s="156"/>
      <c r="Y26" s="156"/>
      <c r="Z26" s="159"/>
      <c r="AA26" s="156"/>
      <c r="AB26" s="156"/>
      <c r="AC26" s="156"/>
      <c r="AD26" s="156"/>
      <c r="AE26" s="156"/>
      <c r="AF26" s="156"/>
      <c r="AG26" s="244"/>
      <c r="AH26" s="211" t="str">
        <f t="shared" si="0"/>
        <v/>
      </c>
      <c r="AI26" s="100" t="str">
        <f t="shared" si="1"/>
        <v/>
      </c>
      <c r="AJ26" s="106" t="str">
        <f>IF('2.ชื่อนักเรียน'!R26="มส","มส",IF('2.ชื่อนักเรียน'!R26="ย้าย","ย้าย",IF('2.ชื่อนักเรียน'!R26="ร","ร",IF(AI26="","",RANK(AI26,$AI$11:$AI$55,0)))))</f>
        <v/>
      </c>
    </row>
    <row r="27" spans="1:36" s="102" customFormat="1" ht="17.25" customHeight="1" x14ac:dyDescent="0.2">
      <c r="A27" s="139">
        <v>17</v>
      </c>
      <c r="B27" s="103" t="str">
        <f>IF('2.ชื่อนักเรียน'!C27="","",'2.ชื่อนักเรียน'!C27)</f>
        <v/>
      </c>
      <c r="C27" s="104" t="str">
        <f>IF('2.ชื่อนักเรียน'!D27="","",'2.ชื่อนักเรียน'!D27)</f>
        <v/>
      </c>
      <c r="D27" s="157"/>
      <c r="E27" s="158"/>
      <c r="F27" s="159"/>
      <c r="G27" s="159"/>
      <c r="H27" s="159"/>
      <c r="I27" s="159"/>
      <c r="J27" s="160"/>
      <c r="K27" s="160"/>
      <c r="L27" s="159"/>
      <c r="M27" s="159"/>
      <c r="N27" s="159"/>
      <c r="O27" s="159"/>
      <c r="P27" s="159"/>
      <c r="Q27" s="159"/>
      <c r="R27" s="159"/>
      <c r="S27" s="159"/>
      <c r="T27" s="160"/>
      <c r="U27" s="239"/>
      <c r="V27" s="154"/>
      <c r="W27" s="156"/>
      <c r="X27" s="156"/>
      <c r="Y27" s="156"/>
      <c r="Z27" s="159"/>
      <c r="AA27" s="159"/>
      <c r="AB27" s="160"/>
      <c r="AC27" s="156"/>
      <c r="AD27" s="156"/>
      <c r="AE27" s="156"/>
      <c r="AF27" s="156"/>
      <c r="AG27" s="244"/>
      <c r="AH27" s="211" t="str">
        <f t="shared" si="0"/>
        <v/>
      </c>
      <c r="AI27" s="100" t="str">
        <f t="shared" si="1"/>
        <v/>
      </c>
      <c r="AJ27" s="106" t="str">
        <f>IF('2.ชื่อนักเรียน'!R27="มส","มส",IF('2.ชื่อนักเรียน'!R27="ย้าย","ย้าย",IF('2.ชื่อนักเรียน'!R27="ร","ร",IF(AI27="","",RANK(AI27,$AI$11:$AI$55,0)))))</f>
        <v/>
      </c>
    </row>
    <row r="28" spans="1:36" s="102" customFormat="1" ht="17.25" customHeight="1" x14ac:dyDescent="0.2">
      <c r="A28" s="139">
        <v>18</v>
      </c>
      <c r="B28" s="103" t="str">
        <f>IF('2.ชื่อนักเรียน'!C28="","",'2.ชื่อนักเรียน'!C28)</f>
        <v/>
      </c>
      <c r="C28" s="104" t="str">
        <f>IF('2.ชื่อนักเรียน'!D28="","",'2.ชื่อนักเรียน'!D28)</f>
        <v/>
      </c>
      <c r="D28" s="157"/>
      <c r="E28" s="158"/>
      <c r="F28" s="159"/>
      <c r="G28" s="159"/>
      <c r="H28" s="159"/>
      <c r="I28" s="159"/>
      <c r="J28" s="160"/>
      <c r="K28" s="160"/>
      <c r="L28" s="159"/>
      <c r="M28" s="159"/>
      <c r="N28" s="159"/>
      <c r="O28" s="159"/>
      <c r="P28" s="159"/>
      <c r="Q28" s="159"/>
      <c r="R28" s="159"/>
      <c r="S28" s="159"/>
      <c r="T28" s="160"/>
      <c r="U28" s="239"/>
      <c r="V28" s="154"/>
      <c r="W28" s="156"/>
      <c r="X28" s="156"/>
      <c r="Y28" s="156"/>
      <c r="Z28" s="159"/>
      <c r="AA28" s="159"/>
      <c r="AB28" s="160"/>
      <c r="AC28" s="156"/>
      <c r="AD28" s="156"/>
      <c r="AE28" s="156"/>
      <c r="AF28" s="156"/>
      <c r="AG28" s="244"/>
      <c r="AH28" s="211" t="str">
        <f t="shared" si="0"/>
        <v/>
      </c>
      <c r="AI28" s="100" t="str">
        <f t="shared" si="1"/>
        <v/>
      </c>
      <c r="AJ28" s="106" t="str">
        <f>IF('2.ชื่อนักเรียน'!R28="มส","มส",IF('2.ชื่อนักเรียน'!R28="ย้าย","ย้าย",IF('2.ชื่อนักเรียน'!R28="ร","ร",IF(AI28="","",RANK(AI28,$AI$11:$AI$55,0)))))</f>
        <v/>
      </c>
    </row>
    <row r="29" spans="1:36" s="102" customFormat="1" ht="17.25" customHeight="1" x14ac:dyDescent="0.2">
      <c r="A29" s="139">
        <v>19</v>
      </c>
      <c r="B29" s="103" t="str">
        <f>IF('2.ชื่อนักเรียน'!C29="","",'2.ชื่อนักเรียน'!C29)</f>
        <v/>
      </c>
      <c r="C29" s="104" t="str">
        <f>IF('2.ชื่อนักเรียน'!D29="","",'2.ชื่อนักเรียน'!D29)</f>
        <v/>
      </c>
      <c r="D29" s="157"/>
      <c r="E29" s="158"/>
      <c r="F29" s="159"/>
      <c r="G29" s="159"/>
      <c r="H29" s="159"/>
      <c r="I29" s="159"/>
      <c r="J29" s="160"/>
      <c r="K29" s="160"/>
      <c r="L29" s="159"/>
      <c r="M29" s="159"/>
      <c r="N29" s="159"/>
      <c r="O29" s="159"/>
      <c r="P29" s="159"/>
      <c r="Q29" s="159"/>
      <c r="R29" s="159"/>
      <c r="S29" s="159"/>
      <c r="T29" s="160"/>
      <c r="U29" s="239"/>
      <c r="V29" s="154"/>
      <c r="W29" s="156"/>
      <c r="X29" s="156"/>
      <c r="Y29" s="156"/>
      <c r="Z29" s="159"/>
      <c r="AA29" s="159"/>
      <c r="AB29" s="160"/>
      <c r="AC29" s="156"/>
      <c r="AD29" s="156"/>
      <c r="AE29" s="156"/>
      <c r="AF29" s="156"/>
      <c r="AG29" s="244"/>
      <c r="AH29" s="211" t="str">
        <f t="shared" si="0"/>
        <v/>
      </c>
      <c r="AI29" s="100" t="str">
        <f t="shared" si="1"/>
        <v/>
      </c>
      <c r="AJ29" s="106" t="str">
        <f>IF('2.ชื่อนักเรียน'!R29="มส","มส",IF('2.ชื่อนักเรียน'!R29="ย้าย","ย้าย",IF('2.ชื่อนักเรียน'!R29="ร","ร",IF(AI29="","",RANK(AI29,$AI$11:$AI$55,0)))))</f>
        <v/>
      </c>
    </row>
    <row r="30" spans="1:36" s="102" customFormat="1" ht="17.25" customHeight="1" x14ac:dyDescent="0.2">
      <c r="A30" s="139">
        <v>20</v>
      </c>
      <c r="B30" s="103" t="str">
        <f>IF('2.ชื่อนักเรียน'!C30="","",'2.ชื่อนักเรียน'!C30)</f>
        <v/>
      </c>
      <c r="C30" s="104" t="str">
        <f>IF('2.ชื่อนักเรียน'!D30="","",'2.ชื่อนักเรียน'!D30)</f>
        <v/>
      </c>
      <c r="D30" s="157"/>
      <c r="E30" s="158"/>
      <c r="F30" s="159"/>
      <c r="G30" s="159"/>
      <c r="H30" s="159"/>
      <c r="I30" s="159"/>
      <c r="J30" s="160"/>
      <c r="K30" s="160"/>
      <c r="L30" s="159"/>
      <c r="M30" s="159"/>
      <c r="N30" s="159"/>
      <c r="O30" s="159"/>
      <c r="P30" s="159"/>
      <c r="Q30" s="159"/>
      <c r="R30" s="159"/>
      <c r="S30" s="159"/>
      <c r="T30" s="160"/>
      <c r="U30" s="239"/>
      <c r="V30" s="154"/>
      <c r="W30" s="156"/>
      <c r="X30" s="156"/>
      <c r="Y30" s="156"/>
      <c r="Z30" s="159"/>
      <c r="AA30" s="159"/>
      <c r="AB30" s="160"/>
      <c r="AC30" s="156"/>
      <c r="AD30" s="156"/>
      <c r="AE30" s="156"/>
      <c r="AF30" s="156"/>
      <c r="AG30" s="244"/>
      <c r="AH30" s="211" t="str">
        <f t="shared" si="0"/>
        <v/>
      </c>
      <c r="AI30" s="100" t="str">
        <f t="shared" si="1"/>
        <v/>
      </c>
      <c r="AJ30" s="106" t="str">
        <f>IF('2.ชื่อนักเรียน'!R30="มส","มส",IF('2.ชื่อนักเรียน'!R30="ย้าย","ย้าย",IF('2.ชื่อนักเรียน'!R30="ร","ร",IF(AI30="","",RANK(AI30,$AI$11:$AI$55,0)))))</f>
        <v/>
      </c>
    </row>
    <row r="31" spans="1:36" s="102" customFormat="1" ht="17.25" customHeight="1" x14ac:dyDescent="0.2">
      <c r="A31" s="139">
        <v>21</v>
      </c>
      <c r="B31" s="103" t="str">
        <f>IF('2.ชื่อนักเรียน'!C31="","",'2.ชื่อนักเรียน'!C31)</f>
        <v/>
      </c>
      <c r="C31" s="104" t="str">
        <f>IF('2.ชื่อนักเรียน'!D31="","",'2.ชื่อนักเรียน'!D31)</f>
        <v/>
      </c>
      <c r="D31" s="154"/>
      <c r="E31" s="155"/>
      <c r="F31" s="156"/>
      <c r="G31" s="156"/>
      <c r="H31" s="156"/>
      <c r="I31" s="156"/>
      <c r="J31" s="156"/>
      <c r="K31" s="156"/>
      <c r="L31" s="156"/>
      <c r="M31" s="156"/>
      <c r="N31" s="156"/>
      <c r="O31" s="156"/>
      <c r="P31" s="156"/>
      <c r="Q31" s="156"/>
      <c r="R31" s="156"/>
      <c r="S31" s="156"/>
      <c r="T31" s="156"/>
      <c r="U31" s="239"/>
      <c r="V31" s="154"/>
      <c r="W31" s="156"/>
      <c r="X31" s="156"/>
      <c r="Y31" s="156"/>
      <c r="Z31" s="159"/>
      <c r="AA31" s="156"/>
      <c r="AB31" s="156"/>
      <c r="AC31" s="156"/>
      <c r="AD31" s="156"/>
      <c r="AE31" s="156"/>
      <c r="AF31" s="156"/>
      <c r="AG31" s="244"/>
      <c r="AH31" s="211" t="str">
        <f t="shared" si="0"/>
        <v/>
      </c>
      <c r="AI31" s="100" t="str">
        <f t="shared" si="1"/>
        <v/>
      </c>
      <c r="AJ31" s="106" t="str">
        <f>IF('2.ชื่อนักเรียน'!R31="มส","มส",IF('2.ชื่อนักเรียน'!R31="ย้าย","ย้าย",IF('2.ชื่อนักเรียน'!R31="ร","ร",IF(AI31="","",RANK(AI31,$AI$11:$AI$55,0)))))</f>
        <v/>
      </c>
    </row>
    <row r="32" spans="1:36" s="102" customFormat="1" ht="17.25" customHeight="1" x14ac:dyDescent="0.2">
      <c r="A32" s="139">
        <v>22</v>
      </c>
      <c r="B32" s="103" t="str">
        <f>IF('2.ชื่อนักเรียน'!C32="","",'2.ชื่อนักเรียน'!C32)</f>
        <v/>
      </c>
      <c r="C32" s="104" t="str">
        <f>IF('2.ชื่อนักเรียน'!D32="","",'2.ชื่อนักเรียน'!D32)</f>
        <v/>
      </c>
      <c r="D32" s="157"/>
      <c r="E32" s="158"/>
      <c r="F32" s="159"/>
      <c r="G32" s="159"/>
      <c r="H32" s="159"/>
      <c r="I32" s="159"/>
      <c r="J32" s="160"/>
      <c r="K32" s="160"/>
      <c r="L32" s="159"/>
      <c r="M32" s="159"/>
      <c r="N32" s="159"/>
      <c r="O32" s="159"/>
      <c r="P32" s="159"/>
      <c r="Q32" s="159"/>
      <c r="R32" s="159"/>
      <c r="S32" s="159"/>
      <c r="T32" s="160"/>
      <c r="U32" s="239"/>
      <c r="V32" s="154"/>
      <c r="W32" s="156"/>
      <c r="X32" s="156"/>
      <c r="Y32" s="156"/>
      <c r="Z32" s="159"/>
      <c r="AA32" s="159"/>
      <c r="AB32" s="160"/>
      <c r="AC32" s="156"/>
      <c r="AD32" s="156"/>
      <c r="AE32" s="156"/>
      <c r="AF32" s="156"/>
      <c r="AG32" s="244"/>
      <c r="AH32" s="211" t="str">
        <f t="shared" si="0"/>
        <v/>
      </c>
      <c r="AI32" s="100" t="str">
        <f t="shared" si="1"/>
        <v/>
      </c>
      <c r="AJ32" s="106" t="str">
        <f>IF('2.ชื่อนักเรียน'!R32="มส","มส",IF('2.ชื่อนักเรียน'!R32="ย้าย","ย้าย",IF('2.ชื่อนักเรียน'!R32="ร","ร",IF(AI32="","",RANK(AI32,$AI$11:$AI$55,0)))))</f>
        <v/>
      </c>
    </row>
    <row r="33" spans="1:36" s="102" customFormat="1" ht="17.25" customHeight="1" x14ac:dyDescent="0.2">
      <c r="A33" s="139">
        <v>23</v>
      </c>
      <c r="B33" s="103" t="str">
        <f>IF('2.ชื่อนักเรียน'!C33="","",'2.ชื่อนักเรียน'!C33)</f>
        <v/>
      </c>
      <c r="C33" s="104" t="str">
        <f>IF('2.ชื่อนักเรียน'!D33="","",'2.ชื่อนักเรียน'!D33)</f>
        <v/>
      </c>
      <c r="D33" s="157"/>
      <c r="E33" s="158"/>
      <c r="F33" s="159"/>
      <c r="G33" s="159"/>
      <c r="H33" s="159"/>
      <c r="I33" s="159"/>
      <c r="J33" s="160"/>
      <c r="K33" s="160"/>
      <c r="L33" s="159"/>
      <c r="M33" s="159"/>
      <c r="N33" s="159"/>
      <c r="O33" s="159"/>
      <c r="P33" s="159"/>
      <c r="Q33" s="159"/>
      <c r="R33" s="159"/>
      <c r="S33" s="159"/>
      <c r="T33" s="160"/>
      <c r="U33" s="239"/>
      <c r="V33" s="154"/>
      <c r="W33" s="156"/>
      <c r="X33" s="156"/>
      <c r="Y33" s="156"/>
      <c r="Z33" s="159"/>
      <c r="AA33" s="159"/>
      <c r="AB33" s="160"/>
      <c r="AC33" s="156"/>
      <c r="AD33" s="156"/>
      <c r="AE33" s="156"/>
      <c r="AF33" s="156"/>
      <c r="AG33" s="244"/>
      <c r="AH33" s="211" t="str">
        <f t="shared" si="0"/>
        <v/>
      </c>
      <c r="AI33" s="100" t="str">
        <f t="shared" si="1"/>
        <v/>
      </c>
      <c r="AJ33" s="106" t="str">
        <f>IF('2.ชื่อนักเรียน'!R33="มส","มส",IF('2.ชื่อนักเรียน'!R33="ย้าย","ย้าย",IF('2.ชื่อนักเรียน'!R33="ร","ร",IF(AI33="","",RANK(AI33,$AI$11:$AI$55,0)))))</f>
        <v/>
      </c>
    </row>
    <row r="34" spans="1:36" s="102" customFormat="1" ht="17.25" customHeight="1" x14ac:dyDescent="0.2">
      <c r="A34" s="139">
        <v>24</v>
      </c>
      <c r="B34" s="103" t="str">
        <f>IF('2.ชื่อนักเรียน'!C34="","",'2.ชื่อนักเรียน'!C34)</f>
        <v/>
      </c>
      <c r="C34" s="104" t="str">
        <f>IF('2.ชื่อนักเรียน'!D34="","",'2.ชื่อนักเรียน'!D34)</f>
        <v/>
      </c>
      <c r="D34" s="157"/>
      <c r="E34" s="158"/>
      <c r="F34" s="159"/>
      <c r="G34" s="159"/>
      <c r="H34" s="159"/>
      <c r="I34" s="159"/>
      <c r="J34" s="160"/>
      <c r="K34" s="160"/>
      <c r="L34" s="159"/>
      <c r="M34" s="159"/>
      <c r="N34" s="159"/>
      <c r="O34" s="159"/>
      <c r="P34" s="159"/>
      <c r="Q34" s="159"/>
      <c r="R34" s="159"/>
      <c r="S34" s="159"/>
      <c r="T34" s="160"/>
      <c r="U34" s="239"/>
      <c r="V34" s="154"/>
      <c r="W34" s="156"/>
      <c r="X34" s="156"/>
      <c r="Y34" s="156"/>
      <c r="Z34" s="159"/>
      <c r="AA34" s="159"/>
      <c r="AB34" s="160"/>
      <c r="AC34" s="156"/>
      <c r="AD34" s="156"/>
      <c r="AE34" s="156"/>
      <c r="AF34" s="156"/>
      <c r="AG34" s="244"/>
      <c r="AH34" s="211" t="str">
        <f t="shared" si="0"/>
        <v/>
      </c>
      <c r="AI34" s="100" t="str">
        <f t="shared" si="1"/>
        <v/>
      </c>
      <c r="AJ34" s="106" t="str">
        <f>IF('2.ชื่อนักเรียน'!R34="มส","มส",IF('2.ชื่อนักเรียน'!R34="ย้าย","ย้าย",IF('2.ชื่อนักเรียน'!R34="ร","ร",IF(AI34="","",RANK(AI34,$AI$11:$AI$55,0)))))</f>
        <v/>
      </c>
    </row>
    <row r="35" spans="1:36" s="102" customFormat="1" ht="17.25" customHeight="1" x14ac:dyDescent="0.2">
      <c r="A35" s="139">
        <v>25</v>
      </c>
      <c r="B35" s="103" t="str">
        <f>IF('2.ชื่อนักเรียน'!C35="","",'2.ชื่อนักเรียน'!C35)</f>
        <v/>
      </c>
      <c r="C35" s="104" t="str">
        <f>IF('2.ชื่อนักเรียน'!D35="","",'2.ชื่อนักเรียน'!D35)</f>
        <v/>
      </c>
      <c r="D35" s="157"/>
      <c r="E35" s="158"/>
      <c r="F35" s="159"/>
      <c r="G35" s="159"/>
      <c r="H35" s="159"/>
      <c r="I35" s="159"/>
      <c r="J35" s="160"/>
      <c r="K35" s="160"/>
      <c r="L35" s="159"/>
      <c r="M35" s="159"/>
      <c r="N35" s="159"/>
      <c r="O35" s="159"/>
      <c r="P35" s="159"/>
      <c r="Q35" s="159"/>
      <c r="R35" s="159"/>
      <c r="S35" s="159"/>
      <c r="T35" s="160"/>
      <c r="U35" s="239"/>
      <c r="V35" s="154"/>
      <c r="W35" s="156"/>
      <c r="X35" s="156"/>
      <c r="Y35" s="156"/>
      <c r="Z35" s="159"/>
      <c r="AA35" s="159"/>
      <c r="AB35" s="160"/>
      <c r="AC35" s="156"/>
      <c r="AD35" s="156"/>
      <c r="AE35" s="156"/>
      <c r="AF35" s="156"/>
      <c r="AG35" s="244"/>
      <c r="AH35" s="211" t="str">
        <f t="shared" si="0"/>
        <v/>
      </c>
      <c r="AI35" s="100" t="str">
        <f t="shared" si="1"/>
        <v/>
      </c>
      <c r="AJ35" s="106" t="str">
        <f>IF('2.ชื่อนักเรียน'!R35="มส","มส",IF('2.ชื่อนักเรียน'!R35="ย้าย","ย้าย",IF('2.ชื่อนักเรียน'!R35="ร","ร",IF(AI35="","",RANK(AI35,$AI$11:$AI$55,0)))))</f>
        <v/>
      </c>
    </row>
    <row r="36" spans="1:36" s="102" customFormat="1" ht="17.25" customHeight="1" x14ac:dyDescent="0.2">
      <c r="A36" s="139">
        <v>26</v>
      </c>
      <c r="B36" s="103" t="str">
        <f>IF('2.ชื่อนักเรียน'!C36="","",'2.ชื่อนักเรียน'!C36)</f>
        <v/>
      </c>
      <c r="C36" s="104" t="str">
        <f>IF('2.ชื่อนักเรียน'!D36="","",'2.ชื่อนักเรียน'!D36)</f>
        <v/>
      </c>
      <c r="D36" s="154"/>
      <c r="E36" s="155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239"/>
      <c r="V36" s="154"/>
      <c r="W36" s="156"/>
      <c r="X36" s="156"/>
      <c r="Y36" s="156"/>
      <c r="Z36" s="159"/>
      <c r="AA36" s="156"/>
      <c r="AB36" s="156"/>
      <c r="AC36" s="156"/>
      <c r="AD36" s="156"/>
      <c r="AE36" s="156"/>
      <c r="AF36" s="156"/>
      <c r="AG36" s="244"/>
      <c r="AH36" s="211" t="str">
        <f t="shared" si="0"/>
        <v/>
      </c>
      <c r="AI36" s="100" t="str">
        <f t="shared" si="1"/>
        <v/>
      </c>
      <c r="AJ36" s="106" t="str">
        <f>IF('2.ชื่อนักเรียน'!R36="มส","มส",IF('2.ชื่อนักเรียน'!R36="ย้าย","ย้าย",IF('2.ชื่อนักเรียน'!R36="ร","ร",IF(AI36="","",RANK(AI36,$AI$11:$AI$55,0)))))</f>
        <v/>
      </c>
    </row>
    <row r="37" spans="1:36" s="102" customFormat="1" ht="17.25" customHeight="1" x14ac:dyDescent="0.2">
      <c r="A37" s="139">
        <v>27</v>
      </c>
      <c r="B37" s="103" t="str">
        <f>IF('2.ชื่อนักเรียน'!C37="","",'2.ชื่อนักเรียน'!C37)</f>
        <v/>
      </c>
      <c r="C37" s="104" t="str">
        <f>IF('2.ชื่อนักเรียน'!D37="","",'2.ชื่อนักเรียน'!D37)</f>
        <v/>
      </c>
      <c r="D37" s="157"/>
      <c r="E37" s="158"/>
      <c r="F37" s="159"/>
      <c r="G37" s="159"/>
      <c r="H37" s="159"/>
      <c r="I37" s="159"/>
      <c r="J37" s="160"/>
      <c r="K37" s="160"/>
      <c r="L37" s="159"/>
      <c r="M37" s="159"/>
      <c r="N37" s="159"/>
      <c r="O37" s="159"/>
      <c r="P37" s="159"/>
      <c r="Q37" s="159"/>
      <c r="R37" s="159"/>
      <c r="S37" s="159"/>
      <c r="T37" s="160"/>
      <c r="U37" s="239"/>
      <c r="V37" s="154"/>
      <c r="W37" s="156"/>
      <c r="X37" s="156"/>
      <c r="Y37" s="156"/>
      <c r="Z37" s="159"/>
      <c r="AA37" s="159"/>
      <c r="AB37" s="160"/>
      <c r="AC37" s="156"/>
      <c r="AD37" s="156"/>
      <c r="AE37" s="156"/>
      <c r="AF37" s="156"/>
      <c r="AG37" s="244"/>
      <c r="AH37" s="211" t="str">
        <f t="shared" si="0"/>
        <v/>
      </c>
      <c r="AI37" s="100" t="str">
        <f t="shared" si="1"/>
        <v/>
      </c>
      <c r="AJ37" s="106" t="str">
        <f>IF('2.ชื่อนักเรียน'!R37="มส","มส",IF('2.ชื่อนักเรียน'!R37="ย้าย","ย้าย",IF('2.ชื่อนักเรียน'!R37="ร","ร",IF(AI37="","",RANK(AI37,$AI$11:$AI$55,0)))))</f>
        <v/>
      </c>
    </row>
    <row r="38" spans="1:36" s="102" customFormat="1" ht="17.25" customHeight="1" x14ac:dyDescent="0.2">
      <c r="A38" s="139">
        <v>28</v>
      </c>
      <c r="B38" s="103" t="str">
        <f>IF('2.ชื่อนักเรียน'!C38="","",'2.ชื่อนักเรียน'!C38)</f>
        <v/>
      </c>
      <c r="C38" s="104" t="str">
        <f>IF('2.ชื่อนักเรียน'!D38="","",'2.ชื่อนักเรียน'!D38)</f>
        <v/>
      </c>
      <c r="D38" s="157"/>
      <c r="E38" s="158"/>
      <c r="F38" s="159"/>
      <c r="G38" s="159"/>
      <c r="H38" s="159"/>
      <c r="I38" s="159"/>
      <c r="J38" s="160"/>
      <c r="K38" s="160"/>
      <c r="L38" s="159"/>
      <c r="M38" s="159"/>
      <c r="N38" s="159"/>
      <c r="O38" s="159"/>
      <c r="P38" s="159"/>
      <c r="Q38" s="159"/>
      <c r="R38" s="159"/>
      <c r="S38" s="159"/>
      <c r="T38" s="160"/>
      <c r="U38" s="239"/>
      <c r="V38" s="154"/>
      <c r="W38" s="156"/>
      <c r="X38" s="156"/>
      <c r="Y38" s="156"/>
      <c r="Z38" s="159"/>
      <c r="AA38" s="159"/>
      <c r="AB38" s="160"/>
      <c r="AC38" s="156"/>
      <c r="AD38" s="156"/>
      <c r="AE38" s="156"/>
      <c r="AF38" s="156"/>
      <c r="AG38" s="244"/>
      <c r="AH38" s="211" t="str">
        <f t="shared" si="0"/>
        <v/>
      </c>
      <c r="AI38" s="100" t="str">
        <f t="shared" si="1"/>
        <v/>
      </c>
      <c r="AJ38" s="106" t="str">
        <f>IF('2.ชื่อนักเรียน'!R38="มส","มส",IF('2.ชื่อนักเรียน'!R38="ย้าย","ย้าย",IF('2.ชื่อนักเรียน'!R38="ร","ร",IF(AI38="","",RANK(AI38,$AI$11:$AI$55,0)))))</f>
        <v/>
      </c>
    </row>
    <row r="39" spans="1:36" s="102" customFormat="1" ht="17.25" customHeight="1" x14ac:dyDescent="0.2">
      <c r="A39" s="139">
        <v>29</v>
      </c>
      <c r="B39" s="103" t="str">
        <f>IF('2.ชื่อนักเรียน'!C39="","",'2.ชื่อนักเรียน'!C39)</f>
        <v/>
      </c>
      <c r="C39" s="104" t="str">
        <f>IF('2.ชื่อนักเรียน'!D39="","",'2.ชื่อนักเรียน'!D39)</f>
        <v/>
      </c>
      <c r="D39" s="157"/>
      <c r="E39" s="158"/>
      <c r="F39" s="159"/>
      <c r="G39" s="159"/>
      <c r="H39" s="159"/>
      <c r="I39" s="159"/>
      <c r="J39" s="160"/>
      <c r="K39" s="160"/>
      <c r="L39" s="159"/>
      <c r="M39" s="159"/>
      <c r="N39" s="159"/>
      <c r="O39" s="159"/>
      <c r="P39" s="159"/>
      <c r="Q39" s="159"/>
      <c r="R39" s="159"/>
      <c r="S39" s="159"/>
      <c r="T39" s="160"/>
      <c r="U39" s="239"/>
      <c r="V39" s="154"/>
      <c r="W39" s="156"/>
      <c r="X39" s="156"/>
      <c r="Y39" s="156"/>
      <c r="Z39" s="159"/>
      <c r="AA39" s="159"/>
      <c r="AB39" s="160"/>
      <c r="AC39" s="156"/>
      <c r="AD39" s="156"/>
      <c r="AE39" s="156"/>
      <c r="AF39" s="156"/>
      <c r="AG39" s="244"/>
      <c r="AH39" s="211" t="str">
        <f t="shared" si="0"/>
        <v/>
      </c>
      <c r="AI39" s="100" t="str">
        <f t="shared" si="1"/>
        <v/>
      </c>
      <c r="AJ39" s="106" t="str">
        <f>IF('2.ชื่อนักเรียน'!R39="มส","มส",IF('2.ชื่อนักเรียน'!R39="ย้าย","ย้าย",IF('2.ชื่อนักเรียน'!R39="ร","ร",IF(AI39="","",RANK(AI39,$AI$11:$AI$55,0)))))</f>
        <v/>
      </c>
    </row>
    <row r="40" spans="1:36" s="102" customFormat="1" ht="17.25" customHeight="1" x14ac:dyDescent="0.2">
      <c r="A40" s="139">
        <v>30</v>
      </c>
      <c r="B40" s="103" t="str">
        <f>IF('2.ชื่อนักเรียน'!C40="","",'2.ชื่อนักเรียน'!C40)</f>
        <v/>
      </c>
      <c r="C40" s="104" t="str">
        <f>IF('2.ชื่อนักเรียน'!D40="","",'2.ชื่อนักเรียน'!D40)</f>
        <v/>
      </c>
      <c r="D40" s="157"/>
      <c r="E40" s="158"/>
      <c r="F40" s="159"/>
      <c r="G40" s="159"/>
      <c r="H40" s="159"/>
      <c r="I40" s="159"/>
      <c r="J40" s="160"/>
      <c r="K40" s="160"/>
      <c r="L40" s="159"/>
      <c r="M40" s="159"/>
      <c r="N40" s="159"/>
      <c r="O40" s="159"/>
      <c r="P40" s="159"/>
      <c r="Q40" s="159"/>
      <c r="R40" s="159"/>
      <c r="S40" s="159"/>
      <c r="T40" s="160"/>
      <c r="U40" s="239"/>
      <c r="V40" s="154"/>
      <c r="W40" s="156"/>
      <c r="X40" s="156"/>
      <c r="Y40" s="156"/>
      <c r="Z40" s="159"/>
      <c r="AA40" s="159"/>
      <c r="AB40" s="160"/>
      <c r="AC40" s="156"/>
      <c r="AD40" s="156"/>
      <c r="AE40" s="156"/>
      <c r="AF40" s="156"/>
      <c r="AG40" s="244"/>
      <c r="AH40" s="211" t="str">
        <f t="shared" si="0"/>
        <v/>
      </c>
      <c r="AI40" s="100" t="str">
        <f t="shared" si="1"/>
        <v/>
      </c>
      <c r="AJ40" s="106" t="str">
        <f>IF('2.ชื่อนักเรียน'!R40="มส","มส",IF('2.ชื่อนักเรียน'!R40="ย้าย","ย้าย",IF('2.ชื่อนักเรียน'!R40="ร","ร",IF(AI40="","",RANK(AI40,$AI$11:$AI$55,0)))))</f>
        <v/>
      </c>
    </row>
    <row r="41" spans="1:36" s="102" customFormat="1" ht="17.25" customHeight="1" x14ac:dyDescent="0.2">
      <c r="A41" s="139">
        <v>31</v>
      </c>
      <c r="B41" s="103" t="str">
        <f>IF('2.ชื่อนักเรียน'!C41="","",'2.ชื่อนักเรียน'!C41)</f>
        <v/>
      </c>
      <c r="C41" s="104" t="str">
        <f>IF('2.ชื่อนักเรียน'!D41="","",'2.ชื่อนักเรียน'!D41)</f>
        <v/>
      </c>
      <c r="D41" s="157"/>
      <c r="E41" s="158"/>
      <c r="F41" s="159"/>
      <c r="G41" s="159"/>
      <c r="H41" s="159"/>
      <c r="I41" s="159"/>
      <c r="J41" s="160"/>
      <c r="K41" s="160"/>
      <c r="L41" s="159"/>
      <c r="M41" s="159"/>
      <c r="N41" s="159"/>
      <c r="O41" s="159"/>
      <c r="P41" s="159"/>
      <c r="Q41" s="159"/>
      <c r="R41" s="159"/>
      <c r="S41" s="159"/>
      <c r="T41" s="160"/>
      <c r="U41" s="239"/>
      <c r="V41" s="154"/>
      <c r="W41" s="156"/>
      <c r="X41" s="156"/>
      <c r="Y41" s="156"/>
      <c r="Z41" s="159"/>
      <c r="AA41" s="159"/>
      <c r="AB41" s="160"/>
      <c r="AC41" s="156"/>
      <c r="AD41" s="156"/>
      <c r="AE41" s="156"/>
      <c r="AF41" s="156"/>
      <c r="AG41" s="244"/>
      <c r="AH41" s="211" t="str">
        <f t="shared" si="0"/>
        <v/>
      </c>
      <c r="AI41" s="100" t="str">
        <f t="shared" si="1"/>
        <v/>
      </c>
      <c r="AJ41" s="106" t="str">
        <f>IF('2.ชื่อนักเรียน'!R41="มส","มส",IF('2.ชื่อนักเรียน'!R41="ย้าย","ย้าย",IF('2.ชื่อนักเรียน'!R41="ร","ร",IF(AI41="","",RANK(AI41,$AI$11:$AI$55,0)))))</f>
        <v/>
      </c>
    </row>
    <row r="42" spans="1:36" s="102" customFormat="1" ht="17.25" customHeight="1" x14ac:dyDescent="0.2">
      <c r="A42" s="139">
        <v>32</v>
      </c>
      <c r="B42" s="103" t="str">
        <f>IF('2.ชื่อนักเรียน'!C42="","",'2.ชื่อนักเรียน'!C42)</f>
        <v/>
      </c>
      <c r="C42" s="104" t="str">
        <f>IF('2.ชื่อนักเรียน'!D42="","",'2.ชื่อนักเรียน'!D42)</f>
        <v/>
      </c>
      <c r="D42" s="157"/>
      <c r="E42" s="158"/>
      <c r="F42" s="159"/>
      <c r="G42" s="159"/>
      <c r="H42" s="159"/>
      <c r="I42" s="159"/>
      <c r="J42" s="160"/>
      <c r="K42" s="160"/>
      <c r="L42" s="159"/>
      <c r="M42" s="159"/>
      <c r="N42" s="159"/>
      <c r="O42" s="159"/>
      <c r="P42" s="159"/>
      <c r="Q42" s="159"/>
      <c r="R42" s="159"/>
      <c r="S42" s="159"/>
      <c r="T42" s="160"/>
      <c r="U42" s="239"/>
      <c r="V42" s="154"/>
      <c r="W42" s="156"/>
      <c r="X42" s="156"/>
      <c r="Y42" s="156"/>
      <c r="Z42" s="159"/>
      <c r="AA42" s="159"/>
      <c r="AB42" s="160"/>
      <c r="AC42" s="156"/>
      <c r="AD42" s="156"/>
      <c r="AE42" s="156"/>
      <c r="AF42" s="156"/>
      <c r="AG42" s="244"/>
      <c r="AH42" s="211" t="str">
        <f t="shared" si="0"/>
        <v/>
      </c>
      <c r="AI42" s="100" t="str">
        <f t="shared" si="1"/>
        <v/>
      </c>
      <c r="AJ42" s="106" t="str">
        <f>IF('2.ชื่อนักเรียน'!R42="มส","มส",IF('2.ชื่อนักเรียน'!R42="ย้าย","ย้าย",IF('2.ชื่อนักเรียน'!R42="ร","ร",IF(AI42="","",RANK(AI42,$AI$11:$AI$55,0)))))</f>
        <v/>
      </c>
    </row>
    <row r="43" spans="1:36" s="102" customFormat="1" ht="17.25" customHeight="1" x14ac:dyDescent="0.2">
      <c r="A43" s="139">
        <v>33</v>
      </c>
      <c r="B43" s="103" t="str">
        <f>IF('2.ชื่อนักเรียน'!C43="","",'2.ชื่อนักเรียน'!C43)</f>
        <v/>
      </c>
      <c r="C43" s="104" t="str">
        <f>IF('2.ชื่อนักเรียน'!D43="","",'2.ชื่อนักเรียน'!D43)</f>
        <v/>
      </c>
      <c r="D43" s="157"/>
      <c r="E43" s="158"/>
      <c r="F43" s="159"/>
      <c r="G43" s="159"/>
      <c r="H43" s="159"/>
      <c r="I43" s="159"/>
      <c r="J43" s="160"/>
      <c r="K43" s="160"/>
      <c r="L43" s="159"/>
      <c r="M43" s="159"/>
      <c r="N43" s="159"/>
      <c r="O43" s="159"/>
      <c r="P43" s="159"/>
      <c r="Q43" s="159"/>
      <c r="R43" s="159"/>
      <c r="S43" s="159"/>
      <c r="T43" s="160"/>
      <c r="U43" s="239"/>
      <c r="V43" s="154"/>
      <c r="W43" s="156"/>
      <c r="X43" s="156"/>
      <c r="Y43" s="156"/>
      <c r="Z43" s="159"/>
      <c r="AA43" s="159"/>
      <c r="AB43" s="160"/>
      <c r="AC43" s="156"/>
      <c r="AD43" s="156"/>
      <c r="AE43" s="156"/>
      <c r="AF43" s="156"/>
      <c r="AG43" s="244"/>
      <c r="AH43" s="211" t="str">
        <f t="shared" si="0"/>
        <v/>
      </c>
      <c r="AI43" s="100" t="str">
        <f t="shared" si="1"/>
        <v/>
      </c>
      <c r="AJ43" s="106" t="str">
        <f>IF('2.ชื่อนักเรียน'!R43="มส","มส",IF('2.ชื่อนักเรียน'!R43="ย้าย","ย้าย",IF('2.ชื่อนักเรียน'!R43="ร","ร",IF(AI43="","",RANK(AI43,$AI$11:$AI$55,0)))))</f>
        <v/>
      </c>
    </row>
    <row r="44" spans="1:36" s="102" customFormat="1" ht="17.25" customHeight="1" x14ac:dyDescent="0.2">
      <c r="A44" s="139">
        <v>34</v>
      </c>
      <c r="B44" s="103" t="str">
        <f>IF('2.ชื่อนักเรียน'!C44="","",'2.ชื่อนักเรียน'!C44)</f>
        <v/>
      </c>
      <c r="C44" s="104" t="str">
        <f>IF('2.ชื่อนักเรียน'!D44="","",'2.ชื่อนักเรียน'!D44)</f>
        <v/>
      </c>
      <c r="D44" s="154"/>
      <c r="E44" s="155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239"/>
      <c r="V44" s="154"/>
      <c r="W44" s="156"/>
      <c r="X44" s="156"/>
      <c r="Y44" s="156"/>
      <c r="Z44" s="159"/>
      <c r="AA44" s="156"/>
      <c r="AB44" s="156"/>
      <c r="AC44" s="156"/>
      <c r="AD44" s="156"/>
      <c r="AE44" s="156"/>
      <c r="AF44" s="156"/>
      <c r="AG44" s="244"/>
      <c r="AH44" s="211" t="str">
        <f t="shared" si="0"/>
        <v/>
      </c>
      <c r="AI44" s="100" t="str">
        <f t="shared" si="1"/>
        <v/>
      </c>
      <c r="AJ44" s="106" t="str">
        <f>IF('2.ชื่อนักเรียน'!R44="มส","มส",IF('2.ชื่อนักเรียน'!R44="ย้าย","ย้าย",IF('2.ชื่อนักเรียน'!R44="ร","ร",IF(AI44="","",RANK(AI44,$AI$11:$AI$55,0)))))</f>
        <v/>
      </c>
    </row>
    <row r="45" spans="1:36" s="102" customFormat="1" ht="17.25" customHeight="1" x14ac:dyDescent="0.2">
      <c r="A45" s="139">
        <v>35</v>
      </c>
      <c r="B45" s="103" t="str">
        <f>IF('2.ชื่อนักเรียน'!C45="","",'2.ชื่อนักเรียน'!C45)</f>
        <v/>
      </c>
      <c r="C45" s="104" t="str">
        <f>IF('2.ชื่อนักเรียน'!D45="","",'2.ชื่อนักเรียน'!D45)</f>
        <v/>
      </c>
      <c r="D45" s="157"/>
      <c r="E45" s="158"/>
      <c r="F45" s="159"/>
      <c r="G45" s="159"/>
      <c r="H45" s="159"/>
      <c r="I45" s="159"/>
      <c r="J45" s="160"/>
      <c r="K45" s="160"/>
      <c r="L45" s="159"/>
      <c r="M45" s="159"/>
      <c r="N45" s="159"/>
      <c r="O45" s="159"/>
      <c r="P45" s="159"/>
      <c r="Q45" s="159"/>
      <c r="R45" s="159"/>
      <c r="S45" s="159"/>
      <c r="T45" s="160"/>
      <c r="U45" s="239"/>
      <c r="V45" s="154"/>
      <c r="W45" s="156"/>
      <c r="X45" s="156"/>
      <c r="Y45" s="156"/>
      <c r="Z45" s="159"/>
      <c r="AA45" s="159"/>
      <c r="AB45" s="160"/>
      <c r="AC45" s="156"/>
      <c r="AD45" s="156"/>
      <c r="AE45" s="156"/>
      <c r="AF45" s="156"/>
      <c r="AG45" s="244"/>
      <c r="AH45" s="211" t="str">
        <f t="shared" si="0"/>
        <v/>
      </c>
      <c r="AI45" s="100" t="str">
        <f t="shared" si="1"/>
        <v/>
      </c>
      <c r="AJ45" s="106" t="str">
        <f>IF('2.ชื่อนักเรียน'!R45="มส","มส",IF('2.ชื่อนักเรียน'!R45="ย้าย","ย้าย",IF('2.ชื่อนักเรียน'!R45="ร","ร",IF(AI45="","",RANK(AI45,$AI$11:$AI$55,0)))))</f>
        <v/>
      </c>
    </row>
    <row r="46" spans="1:36" s="102" customFormat="1" ht="17.25" customHeight="1" x14ac:dyDescent="0.2">
      <c r="A46" s="139">
        <v>36</v>
      </c>
      <c r="B46" s="103" t="str">
        <f>IF('2.ชื่อนักเรียน'!C46="","",'2.ชื่อนักเรียน'!C46)</f>
        <v/>
      </c>
      <c r="C46" s="104" t="str">
        <f>IF('2.ชื่อนักเรียน'!D46="","",'2.ชื่อนักเรียน'!D46)</f>
        <v/>
      </c>
      <c r="D46" s="157"/>
      <c r="E46" s="158"/>
      <c r="F46" s="159"/>
      <c r="G46" s="159"/>
      <c r="H46" s="159"/>
      <c r="I46" s="159"/>
      <c r="J46" s="160"/>
      <c r="K46" s="160"/>
      <c r="L46" s="159"/>
      <c r="M46" s="159"/>
      <c r="N46" s="159"/>
      <c r="O46" s="159"/>
      <c r="P46" s="159"/>
      <c r="Q46" s="159"/>
      <c r="R46" s="159"/>
      <c r="S46" s="159"/>
      <c r="T46" s="160"/>
      <c r="U46" s="239"/>
      <c r="V46" s="154"/>
      <c r="W46" s="156"/>
      <c r="X46" s="156"/>
      <c r="Y46" s="156"/>
      <c r="Z46" s="159"/>
      <c r="AA46" s="159"/>
      <c r="AB46" s="160"/>
      <c r="AC46" s="156"/>
      <c r="AD46" s="156"/>
      <c r="AE46" s="156"/>
      <c r="AF46" s="156"/>
      <c r="AG46" s="244"/>
      <c r="AH46" s="211" t="str">
        <f t="shared" si="0"/>
        <v/>
      </c>
      <c r="AI46" s="100" t="str">
        <f t="shared" si="1"/>
        <v/>
      </c>
      <c r="AJ46" s="106" t="str">
        <f>IF('2.ชื่อนักเรียน'!R46="มส","มส",IF('2.ชื่อนักเรียน'!R46="ย้าย","ย้าย",IF('2.ชื่อนักเรียน'!R46="ร","ร",IF(AI46="","",RANK(AI46,$AI$11:$AI$55,0)))))</f>
        <v/>
      </c>
    </row>
    <row r="47" spans="1:36" s="102" customFormat="1" ht="17.25" customHeight="1" x14ac:dyDescent="0.2">
      <c r="A47" s="139">
        <v>37</v>
      </c>
      <c r="B47" s="103" t="str">
        <f>IF('2.ชื่อนักเรียน'!C47="","",'2.ชื่อนักเรียน'!C47)</f>
        <v/>
      </c>
      <c r="C47" s="104" t="str">
        <f>IF('2.ชื่อนักเรียน'!D47="","",'2.ชื่อนักเรียน'!D47)</f>
        <v/>
      </c>
      <c r="D47" s="157"/>
      <c r="E47" s="158"/>
      <c r="F47" s="159"/>
      <c r="G47" s="159"/>
      <c r="H47" s="159"/>
      <c r="I47" s="159"/>
      <c r="J47" s="160"/>
      <c r="K47" s="160"/>
      <c r="L47" s="159"/>
      <c r="M47" s="159"/>
      <c r="N47" s="159"/>
      <c r="O47" s="159"/>
      <c r="P47" s="159"/>
      <c r="Q47" s="159"/>
      <c r="R47" s="159"/>
      <c r="S47" s="159"/>
      <c r="T47" s="160"/>
      <c r="U47" s="239"/>
      <c r="V47" s="154"/>
      <c r="W47" s="156"/>
      <c r="X47" s="156"/>
      <c r="Y47" s="156"/>
      <c r="Z47" s="159"/>
      <c r="AA47" s="159"/>
      <c r="AB47" s="160"/>
      <c r="AC47" s="156"/>
      <c r="AD47" s="156"/>
      <c r="AE47" s="156"/>
      <c r="AF47" s="156"/>
      <c r="AG47" s="244"/>
      <c r="AH47" s="211" t="str">
        <f t="shared" si="0"/>
        <v/>
      </c>
      <c r="AI47" s="100" t="str">
        <f t="shared" si="1"/>
        <v/>
      </c>
      <c r="AJ47" s="106" t="str">
        <f>IF('2.ชื่อนักเรียน'!R47="มส","มส",IF('2.ชื่อนักเรียน'!R47="ย้าย","ย้าย",IF('2.ชื่อนักเรียน'!R47="ร","ร",IF(AI47="","",RANK(AI47,$AI$11:$AI$55,0)))))</f>
        <v/>
      </c>
    </row>
    <row r="48" spans="1:36" s="102" customFormat="1" ht="17.25" customHeight="1" x14ac:dyDescent="0.2">
      <c r="A48" s="139">
        <v>38</v>
      </c>
      <c r="B48" s="103" t="str">
        <f>IF('2.ชื่อนักเรียน'!C48="","",'2.ชื่อนักเรียน'!C48)</f>
        <v/>
      </c>
      <c r="C48" s="104" t="str">
        <f>IF('2.ชื่อนักเรียน'!D48="","",'2.ชื่อนักเรียน'!D48)</f>
        <v/>
      </c>
      <c r="D48" s="157"/>
      <c r="E48" s="158"/>
      <c r="F48" s="159"/>
      <c r="G48" s="159"/>
      <c r="H48" s="159"/>
      <c r="I48" s="159"/>
      <c r="J48" s="160"/>
      <c r="K48" s="160"/>
      <c r="L48" s="159"/>
      <c r="M48" s="159"/>
      <c r="N48" s="159"/>
      <c r="O48" s="159"/>
      <c r="P48" s="159"/>
      <c r="Q48" s="159"/>
      <c r="R48" s="159"/>
      <c r="S48" s="159"/>
      <c r="T48" s="160"/>
      <c r="U48" s="239"/>
      <c r="V48" s="154"/>
      <c r="W48" s="156"/>
      <c r="X48" s="156"/>
      <c r="Y48" s="156"/>
      <c r="Z48" s="159"/>
      <c r="AA48" s="159"/>
      <c r="AB48" s="160"/>
      <c r="AC48" s="156"/>
      <c r="AD48" s="156"/>
      <c r="AE48" s="156"/>
      <c r="AF48" s="156"/>
      <c r="AG48" s="244"/>
      <c r="AH48" s="211" t="str">
        <f t="shared" si="0"/>
        <v/>
      </c>
      <c r="AI48" s="100" t="str">
        <f t="shared" si="1"/>
        <v/>
      </c>
      <c r="AJ48" s="106" t="str">
        <f>IF('2.ชื่อนักเรียน'!R48="มส","มส",IF('2.ชื่อนักเรียน'!R48="ย้าย","ย้าย",IF('2.ชื่อนักเรียน'!R48="ร","ร",IF(AI48="","",RANK(AI48,$AI$11:$AI$55,0)))))</f>
        <v/>
      </c>
    </row>
    <row r="49" spans="1:36" s="102" customFormat="1" ht="17.25" customHeight="1" x14ac:dyDescent="0.2">
      <c r="A49" s="139">
        <v>39</v>
      </c>
      <c r="B49" s="103" t="str">
        <f>IF('2.ชื่อนักเรียน'!C49="","",'2.ชื่อนักเรียน'!C49)</f>
        <v/>
      </c>
      <c r="C49" s="104" t="str">
        <f>IF('2.ชื่อนักเรียน'!D49="","",'2.ชื่อนักเรียน'!D49)</f>
        <v/>
      </c>
      <c r="D49" s="154"/>
      <c r="E49" s="155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239"/>
      <c r="V49" s="154"/>
      <c r="W49" s="156"/>
      <c r="X49" s="156"/>
      <c r="Y49" s="156"/>
      <c r="Z49" s="159"/>
      <c r="AA49" s="156"/>
      <c r="AB49" s="156"/>
      <c r="AC49" s="156"/>
      <c r="AD49" s="156"/>
      <c r="AE49" s="156"/>
      <c r="AF49" s="156"/>
      <c r="AG49" s="244"/>
      <c r="AH49" s="211" t="str">
        <f t="shared" si="0"/>
        <v/>
      </c>
      <c r="AI49" s="100" t="str">
        <f t="shared" si="1"/>
        <v/>
      </c>
      <c r="AJ49" s="106" t="str">
        <f>IF('2.ชื่อนักเรียน'!R49="มส","มส",IF('2.ชื่อนักเรียน'!R49="ย้าย","ย้าย",IF('2.ชื่อนักเรียน'!R49="ร","ร",IF(AI49="","",RANK(AI49,$AI$11:$AI$55,0)))))</f>
        <v/>
      </c>
    </row>
    <row r="50" spans="1:36" s="102" customFormat="1" ht="17.25" customHeight="1" x14ac:dyDescent="0.2">
      <c r="A50" s="139">
        <v>40</v>
      </c>
      <c r="B50" s="103" t="str">
        <f>IF('2.ชื่อนักเรียน'!C50="","",'2.ชื่อนักเรียน'!C50)</f>
        <v/>
      </c>
      <c r="C50" s="104" t="str">
        <f>IF('2.ชื่อนักเรียน'!D50="","",'2.ชื่อนักเรียน'!D50)</f>
        <v/>
      </c>
      <c r="D50" s="157"/>
      <c r="E50" s="158"/>
      <c r="F50" s="159"/>
      <c r="G50" s="159"/>
      <c r="H50" s="159"/>
      <c r="I50" s="159"/>
      <c r="J50" s="160"/>
      <c r="K50" s="160"/>
      <c r="L50" s="159"/>
      <c r="M50" s="159"/>
      <c r="N50" s="159"/>
      <c r="O50" s="159"/>
      <c r="P50" s="159"/>
      <c r="Q50" s="159"/>
      <c r="R50" s="159"/>
      <c r="S50" s="159"/>
      <c r="T50" s="160"/>
      <c r="U50" s="239"/>
      <c r="V50" s="154"/>
      <c r="W50" s="156"/>
      <c r="X50" s="156"/>
      <c r="Y50" s="156"/>
      <c r="Z50" s="159"/>
      <c r="AA50" s="159"/>
      <c r="AB50" s="160"/>
      <c r="AC50" s="156"/>
      <c r="AD50" s="156"/>
      <c r="AE50" s="156"/>
      <c r="AF50" s="156"/>
      <c r="AG50" s="244"/>
      <c r="AH50" s="212" t="str">
        <f t="shared" si="0"/>
        <v/>
      </c>
      <c r="AI50" s="108" t="str">
        <f t="shared" si="1"/>
        <v/>
      </c>
      <c r="AJ50" s="92" t="str">
        <f>IF('2.ชื่อนักเรียน'!R50="มส","มส",IF('2.ชื่อนักเรียน'!R50="ย้าย","ย้าย",IF('2.ชื่อนักเรียน'!R50="ร","ร",IF(AI50="","",RANK(AI50,$AI$11:$AI$55,0)))))</f>
        <v/>
      </c>
    </row>
    <row r="51" spans="1:36" s="102" customFormat="1" ht="17.25" customHeight="1" x14ac:dyDescent="0.2">
      <c r="A51" s="139">
        <v>41</v>
      </c>
      <c r="B51" s="103" t="str">
        <f>IF('2.ชื่อนักเรียน'!C51="","",'2.ชื่อนักเรียน'!C51)</f>
        <v/>
      </c>
      <c r="C51" s="104" t="str">
        <f>IF('2.ชื่อนักเรียน'!D51="","",'2.ชื่อนักเรียน'!D51)</f>
        <v/>
      </c>
      <c r="D51" s="157"/>
      <c r="E51" s="158"/>
      <c r="F51" s="159"/>
      <c r="G51" s="159"/>
      <c r="H51" s="159"/>
      <c r="I51" s="159"/>
      <c r="J51" s="160"/>
      <c r="K51" s="160"/>
      <c r="L51" s="159"/>
      <c r="M51" s="159"/>
      <c r="N51" s="159"/>
      <c r="O51" s="159"/>
      <c r="P51" s="159"/>
      <c r="Q51" s="159"/>
      <c r="R51" s="159"/>
      <c r="S51" s="159"/>
      <c r="T51" s="160"/>
      <c r="U51" s="239"/>
      <c r="V51" s="154"/>
      <c r="W51" s="156"/>
      <c r="X51" s="156"/>
      <c r="Y51" s="156"/>
      <c r="Z51" s="159"/>
      <c r="AA51" s="159"/>
      <c r="AB51" s="160"/>
      <c r="AC51" s="156"/>
      <c r="AD51" s="156"/>
      <c r="AE51" s="156"/>
      <c r="AF51" s="156"/>
      <c r="AG51" s="244"/>
      <c r="AH51" s="212" t="str">
        <f t="shared" si="0"/>
        <v/>
      </c>
      <c r="AI51" s="108" t="str">
        <f t="shared" si="1"/>
        <v/>
      </c>
      <c r="AJ51" s="92" t="str">
        <f>IF('2.ชื่อนักเรียน'!R51="มส","มส",IF('2.ชื่อนักเรียน'!R51="ย้าย","ย้าย",IF('2.ชื่อนักเรียน'!R51="ร","ร",IF(AI51="","",RANK(AI51,$AI$11:$AI$55,0)))))</f>
        <v/>
      </c>
    </row>
    <row r="52" spans="1:36" s="102" customFormat="1" ht="17.25" customHeight="1" x14ac:dyDescent="0.2">
      <c r="A52" s="139">
        <v>42</v>
      </c>
      <c r="B52" s="103" t="str">
        <f>IF('2.ชื่อนักเรียน'!C52="","",'2.ชื่อนักเรียน'!C52)</f>
        <v/>
      </c>
      <c r="C52" s="104" t="str">
        <f>IF('2.ชื่อนักเรียน'!D52="","",'2.ชื่อนักเรียน'!D52)</f>
        <v/>
      </c>
      <c r="D52" s="157"/>
      <c r="E52" s="158"/>
      <c r="F52" s="159"/>
      <c r="G52" s="159"/>
      <c r="H52" s="159"/>
      <c r="I52" s="159"/>
      <c r="J52" s="160"/>
      <c r="K52" s="160"/>
      <c r="L52" s="159"/>
      <c r="M52" s="159"/>
      <c r="N52" s="159"/>
      <c r="O52" s="159"/>
      <c r="P52" s="159"/>
      <c r="Q52" s="159"/>
      <c r="R52" s="159"/>
      <c r="S52" s="159"/>
      <c r="T52" s="160"/>
      <c r="U52" s="239"/>
      <c r="V52" s="154"/>
      <c r="W52" s="156"/>
      <c r="X52" s="156"/>
      <c r="Y52" s="156"/>
      <c r="Z52" s="159"/>
      <c r="AA52" s="159"/>
      <c r="AB52" s="160"/>
      <c r="AC52" s="156"/>
      <c r="AD52" s="156"/>
      <c r="AE52" s="156"/>
      <c r="AF52" s="156"/>
      <c r="AG52" s="244"/>
      <c r="AH52" s="212" t="str">
        <f t="shared" si="0"/>
        <v/>
      </c>
      <c r="AI52" s="108" t="str">
        <f t="shared" si="1"/>
        <v/>
      </c>
      <c r="AJ52" s="92" t="str">
        <f>IF('2.ชื่อนักเรียน'!R52="มส","มส",IF('2.ชื่อนักเรียน'!R52="ย้าย","ย้าย",IF('2.ชื่อนักเรียน'!R52="ร","ร",IF(AI52="","",RANK(AI52,$AI$11:$AI$55,0)))))</f>
        <v/>
      </c>
    </row>
    <row r="53" spans="1:36" s="102" customFormat="1" ht="17.25" customHeight="1" x14ac:dyDescent="0.2">
      <c r="A53" s="139">
        <v>43</v>
      </c>
      <c r="B53" s="103" t="str">
        <f>IF('2.ชื่อนักเรียน'!C53="","",'2.ชื่อนักเรียน'!C53)</f>
        <v/>
      </c>
      <c r="C53" s="104" t="str">
        <f>IF('2.ชื่อนักเรียน'!D53="","",'2.ชื่อนักเรียน'!D53)</f>
        <v/>
      </c>
      <c r="D53" s="157"/>
      <c r="E53" s="158"/>
      <c r="F53" s="159"/>
      <c r="G53" s="159"/>
      <c r="H53" s="159"/>
      <c r="I53" s="159"/>
      <c r="J53" s="160"/>
      <c r="K53" s="160"/>
      <c r="L53" s="159"/>
      <c r="M53" s="159"/>
      <c r="N53" s="159"/>
      <c r="O53" s="159"/>
      <c r="P53" s="159"/>
      <c r="Q53" s="159"/>
      <c r="R53" s="159"/>
      <c r="S53" s="159"/>
      <c r="T53" s="160"/>
      <c r="U53" s="239"/>
      <c r="V53" s="154"/>
      <c r="W53" s="156"/>
      <c r="X53" s="156"/>
      <c r="Y53" s="156"/>
      <c r="Z53" s="159"/>
      <c r="AA53" s="159"/>
      <c r="AB53" s="160"/>
      <c r="AC53" s="156"/>
      <c r="AD53" s="156"/>
      <c r="AE53" s="156"/>
      <c r="AF53" s="156"/>
      <c r="AG53" s="244"/>
      <c r="AH53" s="212" t="str">
        <f t="shared" si="0"/>
        <v/>
      </c>
      <c r="AI53" s="108" t="str">
        <f t="shared" si="1"/>
        <v/>
      </c>
      <c r="AJ53" s="92" t="str">
        <f>IF('2.ชื่อนักเรียน'!R53="มส","มส",IF('2.ชื่อนักเรียน'!R53="ย้าย","ย้าย",IF('2.ชื่อนักเรียน'!R53="ร","ร",IF(AI53="","",RANK(AI53,$AI$11:$AI$55,0)))))</f>
        <v/>
      </c>
    </row>
    <row r="54" spans="1:36" s="102" customFormat="1" ht="17.25" customHeight="1" x14ac:dyDescent="0.2">
      <c r="A54" s="139">
        <v>44</v>
      </c>
      <c r="B54" s="103" t="str">
        <f>IF('2.ชื่อนักเรียน'!C54="","",'2.ชื่อนักเรียน'!C54)</f>
        <v/>
      </c>
      <c r="C54" s="104" t="str">
        <f>IF('2.ชื่อนักเรียน'!D54="","",'2.ชื่อนักเรียน'!D54)</f>
        <v/>
      </c>
      <c r="D54" s="157"/>
      <c r="E54" s="158"/>
      <c r="F54" s="159"/>
      <c r="G54" s="159"/>
      <c r="H54" s="159"/>
      <c r="I54" s="159"/>
      <c r="J54" s="160"/>
      <c r="K54" s="160"/>
      <c r="L54" s="159"/>
      <c r="M54" s="159"/>
      <c r="N54" s="159"/>
      <c r="O54" s="159"/>
      <c r="P54" s="159"/>
      <c r="Q54" s="159"/>
      <c r="R54" s="159"/>
      <c r="S54" s="159"/>
      <c r="T54" s="160"/>
      <c r="U54" s="239"/>
      <c r="V54" s="154"/>
      <c r="W54" s="156"/>
      <c r="X54" s="156"/>
      <c r="Y54" s="156"/>
      <c r="Z54" s="159"/>
      <c r="AA54" s="159"/>
      <c r="AB54" s="160"/>
      <c r="AC54" s="156"/>
      <c r="AD54" s="156"/>
      <c r="AE54" s="156"/>
      <c r="AF54" s="156"/>
      <c r="AG54" s="244"/>
      <c r="AH54" s="212" t="str">
        <f t="shared" si="0"/>
        <v/>
      </c>
      <c r="AI54" s="108" t="str">
        <f t="shared" si="1"/>
        <v/>
      </c>
      <c r="AJ54" s="92" t="str">
        <f>IF('2.ชื่อนักเรียน'!R54="มส","มส",IF('2.ชื่อนักเรียน'!R54="ย้าย","ย้าย",IF('2.ชื่อนักเรียน'!R54="ร","ร",IF(AI54="","",RANK(AI54,$AI$11:$AI$55,0)))))</f>
        <v/>
      </c>
    </row>
    <row r="55" spans="1:36" s="102" customFormat="1" ht="17.25" customHeight="1" thickBot="1" x14ac:dyDescent="0.25">
      <c r="A55" s="109">
        <v>45</v>
      </c>
      <c r="B55" s="103" t="str">
        <f>IF('2.ชื่อนักเรียน'!C55="","",'2.ชื่อนักเรียน'!C55)</f>
        <v/>
      </c>
      <c r="C55" s="104" t="str">
        <f>IF('2.ชื่อนักเรียน'!D55="","",'2.ชื่อนักเรียน'!D55)</f>
        <v/>
      </c>
      <c r="D55" s="157"/>
      <c r="E55" s="158"/>
      <c r="F55" s="159"/>
      <c r="G55" s="159"/>
      <c r="H55" s="159"/>
      <c r="I55" s="159"/>
      <c r="J55" s="160"/>
      <c r="K55" s="160"/>
      <c r="L55" s="159"/>
      <c r="M55" s="159"/>
      <c r="N55" s="159"/>
      <c r="O55" s="159"/>
      <c r="P55" s="159"/>
      <c r="Q55" s="159"/>
      <c r="R55" s="159"/>
      <c r="S55" s="159"/>
      <c r="T55" s="160"/>
      <c r="U55" s="239"/>
      <c r="V55" s="154"/>
      <c r="W55" s="156"/>
      <c r="X55" s="156"/>
      <c r="Y55" s="156"/>
      <c r="Z55" s="159"/>
      <c r="AA55" s="159"/>
      <c r="AB55" s="160"/>
      <c r="AC55" s="156"/>
      <c r="AD55" s="156"/>
      <c r="AE55" s="156"/>
      <c r="AF55" s="156"/>
      <c r="AG55" s="244"/>
      <c r="AH55" s="212" t="str">
        <f t="shared" ref="AH55" si="2">IF(OR(D55&gt;$D$10,F55&gt;$F$10,H55&gt;$H$10,J55&gt;$J$10,L55&gt;$L$10,N55&gt;$N$10,P55&gt;$P$10,R55&gt;$R$10,T55&gt;$T$10,,V55&gt;$V$10),"",IF(COUNT(D55,F55,H55,J55,L55,N55,P55,R55,T55,,V55)&lt;10,"",D55+F55+H55+J55+L55+N55+P55+R55+T55++V55))</f>
        <v/>
      </c>
      <c r="AI55" s="108" t="str">
        <f t="shared" si="1"/>
        <v/>
      </c>
      <c r="AJ55" s="92" t="str">
        <f>IF('2.ชื่อนักเรียน'!R55="มส","มส",IF('2.ชื่อนักเรียน'!R55="ย้าย","ย้าย",IF('2.ชื่อนักเรียน'!R55="ร","ร",IF(AI55="","",RANK(AI55,$AI$11:$AI$55,0)))))</f>
        <v/>
      </c>
    </row>
    <row r="56" spans="1:36" s="102" customFormat="1" ht="17.25" customHeight="1" x14ac:dyDescent="0.2">
      <c r="A56" s="930" t="s">
        <v>5</v>
      </c>
      <c r="B56" s="931"/>
      <c r="C56" s="932"/>
      <c r="D56" s="166">
        <f>IF(SUM(D11:D55)=0,"",SUM(D11:D55))</f>
        <v>1</v>
      </c>
      <c r="E56" s="166"/>
      <c r="F56" s="166">
        <f t="shared" ref="F56:V56" si="3">IF(SUM(F11:F55)=0,"",SUM(F11:F55))</f>
        <v>2</v>
      </c>
      <c r="G56" s="166"/>
      <c r="H56" s="166">
        <f t="shared" si="3"/>
        <v>3</v>
      </c>
      <c r="I56" s="166"/>
      <c r="J56" s="166">
        <f t="shared" si="3"/>
        <v>4</v>
      </c>
      <c r="K56" s="166"/>
      <c r="L56" s="166">
        <f t="shared" si="3"/>
        <v>5</v>
      </c>
      <c r="M56" s="166"/>
      <c r="N56" s="166">
        <f t="shared" si="3"/>
        <v>6</v>
      </c>
      <c r="O56" s="166"/>
      <c r="P56" s="166">
        <f t="shared" si="3"/>
        <v>7</v>
      </c>
      <c r="Q56" s="166"/>
      <c r="R56" s="166">
        <f t="shared" si="3"/>
        <v>8</v>
      </c>
      <c r="S56" s="166"/>
      <c r="T56" s="166">
        <f t="shared" si="3"/>
        <v>9</v>
      </c>
      <c r="U56" s="205"/>
      <c r="V56" s="175">
        <f t="shared" si="3"/>
        <v>10</v>
      </c>
      <c r="W56" s="179"/>
      <c r="X56" s="167">
        <f t="shared" ref="X56" si="4">IF(SUM(X11:X55)=0,"",SUM(X11:X55))</f>
        <v>11</v>
      </c>
      <c r="Y56" s="179"/>
      <c r="Z56" s="167">
        <f t="shared" ref="Z56" si="5">IF(SUM(Z11:Z55)=0,"",SUM(Z11:Z55))</f>
        <v>12</v>
      </c>
      <c r="AA56" s="179"/>
      <c r="AB56" s="167">
        <f t="shared" ref="AB56" si="6">IF(SUM(AB11:AB55)=0,"",SUM(AB11:AB55))</f>
        <v>13</v>
      </c>
      <c r="AC56" s="179"/>
      <c r="AD56" s="167">
        <f t="shared" ref="AD56" si="7">IF(SUM(AD11:AD55)=0,"",SUM(AD11:AD55))</f>
        <v>14</v>
      </c>
      <c r="AE56" s="179"/>
      <c r="AF56" s="167">
        <f t="shared" ref="AF56" si="8">IF(SUM(AF11:AF55)=0,"",SUM(AF11:AF55))</f>
        <v>15</v>
      </c>
      <c r="AG56" s="180"/>
      <c r="AH56" s="162" t="str">
        <f>IF(SUM(AH11:AH55)=0,"",SUM(AH11:AH55))</f>
        <v/>
      </c>
      <c r="AI56" s="110"/>
      <c r="AJ56" s="111"/>
    </row>
    <row r="57" spans="1:36" s="102" customFormat="1" ht="17.25" customHeight="1" x14ac:dyDescent="0.2">
      <c r="A57" s="933" t="s">
        <v>83</v>
      </c>
      <c r="B57" s="783"/>
      <c r="C57" s="934"/>
      <c r="D57" s="100">
        <f>IF(D56="","",MIN(D11:D55))</f>
        <v>1</v>
      </c>
      <c r="E57" s="100"/>
      <c r="F57" s="100">
        <f t="shared" ref="F57:T57" si="9">IF(F56="","",MIN(F11:F55))</f>
        <v>2</v>
      </c>
      <c r="G57" s="100"/>
      <c r="H57" s="100">
        <f t="shared" si="9"/>
        <v>3</v>
      </c>
      <c r="I57" s="100"/>
      <c r="J57" s="100">
        <f t="shared" si="9"/>
        <v>4</v>
      </c>
      <c r="K57" s="100"/>
      <c r="L57" s="100">
        <f t="shared" si="9"/>
        <v>5</v>
      </c>
      <c r="M57" s="100"/>
      <c r="N57" s="100">
        <f t="shared" si="9"/>
        <v>6</v>
      </c>
      <c r="O57" s="100"/>
      <c r="P57" s="100">
        <f t="shared" si="9"/>
        <v>7</v>
      </c>
      <c r="Q57" s="100"/>
      <c r="R57" s="100">
        <f t="shared" si="9"/>
        <v>8</v>
      </c>
      <c r="S57" s="100"/>
      <c r="T57" s="100">
        <f t="shared" si="9"/>
        <v>9</v>
      </c>
      <c r="U57" s="153"/>
      <c r="V57" s="240">
        <f>IF(V56="","",MIN(V11:V55))</f>
        <v>10</v>
      </c>
      <c r="W57" s="152"/>
      <c r="X57" s="152">
        <f>IF(X56="","",MIN(X11:X55))</f>
        <v>11</v>
      </c>
      <c r="Y57" s="152"/>
      <c r="Z57" s="152">
        <f>IF(Z56="","",MIN(Z11:Z55))</f>
        <v>12</v>
      </c>
      <c r="AA57" s="152"/>
      <c r="AB57" s="152">
        <f>IF(AB56="","",MIN(AB11:AB55))</f>
        <v>13</v>
      </c>
      <c r="AC57" s="152"/>
      <c r="AD57" s="152">
        <f>IF(AD56="","",MIN(AD11:AD55))</f>
        <v>14</v>
      </c>
      <c r="AE57" s="152"/>
      <c r="AF57" s="152">
        <f>IF(AF56="","",MIN(AF11:AF55))</f>
        <v>15</v>
      </c>
      <c r="AG57" s="181"/>
      <c r="AH57" s="163" t="str">
        <f>IF(AH56="","",MIN(AH11:AH55))</f>
        <v/>
      </c>
      <c r="AI57" s="112"/>
      <c r="AJ57" s="113"/>
    </row>
    <row r="58" spans="1:36" s="102" customFormat="1" ht="17.25" customHeight="1" x14ac:dyDescent="0.2">
      <c r="A58" s="933" t="s">
        <v>84</v>
      </c>
      <c r="B58" s="783"/>
      <c r="C58" s="934"/>
      <c r="D58" s="100">
        <f>IF(D56="","",MAX(D11:D55))</f>
        <v>1</v>
      </c>
      <c r="E58" s="100"/>
      <c r="F58" s="100">
        <f t="shared" ref="F58:T58" si="10">IF(F56="","",MAX(F11:F55))</f>
        <v>2</v>
      </c>
      <c r="G58" s="100"/>
      <c r="H58" s="100">
        <f t="shared" si="10"/>
        <v>3</v>
      </c>
      <c r="I58" s="100"/>
      <c r="J58" s="100">
        <f t="shared" si="10"/>
        <v>4</v>
      </c>
      <c r="K58" s="100"/>
      <c r="L58" s="100">
        <f t="shared" si="10"/>
        <v>5</v>
      </c>
      <c r="M58" s="100"/>
      <c r="N58" s="100">
        <f t="shared" si="10"/>
        <v>6</v>
      </c>
      <c r="O58" s="100"/>
      <c r="P58" s="100">
        <f t="shared" si="10"/>
        <v>7</v>
      </c>
      <c r="Q58" s="100"/>
      <c r="R58" s="100">
        <f t="shared" si="10"/>
        <v>8</v>
      </c>
      <c r="S58" s="100"/>
      <c r="T58" s="100">
        <f t="shared" si="10"/>
        <v>9</v>
      </c>
      <c r="U58" s="153"/>
      <c r="V58" s="240">
        <f>IF(V56="","",MAX(V11:V55))</f>
        <v>10</v>
      </c>
      <c r="W58" s="152"/>
      <c r="X58" s="152">
        <f>IF(X56="","",MAX(X11:X55))</f>
        <v>11</v>
      </c>
      <c r="Y58" s="152"/>
      <c r="Z58" s="152">
        <f>IF(Z56="","",MAX(Z11:Z55))</f>
        <v>12</v>
      </c>
      <c r="AA58" s="152"/>
      <c r="AB58" s="152">
        <f>IF(AB56="","",MAX(AB11:AB55))</f>
        <v>13</v>
      </c>
      <c r="AC58" s="152"/>
      <c r="AD58" s="152">
        <f>IF(AD56="","",MAX(AD11:AD55))</f>
        <v>14</v>
      </c>
      <c r="AE58" s="152"/>
      <c r="AF58" s="152">
        <f>IF(AF56="","",MAX(AF11:AF55))</f>
        <v>15</v>
      </c>
      <c r="AG58" s="181"/>
      <c r="AH58" s="164" t="str">
        <f>IF(AH56="","",MAX(AH11:AH55))</f>
        <v/>
      </c>
      <c r="AI58" s="112"/>
      <c r="AJ58" s="113"/>
    </row>
    <row r="59" spans="1:36" s="102" customFormat="1" ht="17.25" customHeight="1" x14ac:dyDescent="0.2">
      <c r="A59" s="933" t="s">
        <v>85</v>
      </c>
      <c r="B59" s="783"/>
      <c r="C59" s="934"/>
      <c r="D59" s="100">
        <f>IF(D56="","",AVERAGE(D11:D55))</f>
        <v>1</v>
      </c>
      <c r="E59" s="100"/>
      <c r="F59" s="151">
        <f t="shared" ref="F59:V59" si="11">IF(F56="","",AVERAGE(F11:F55))</f>
        <v>2</v>
      </c>
      <c r="G59" s="151"/>
      <c r="H59" s="151">
        <f t="shared" si="11"/>
        <v>3</v>
      </c>
      <c r="I59" s="151"/>
      <c r="J59" s="152">
        <f t="shared" si="11"/>
        <v>4</v>
      </c>
      <c r="K59" s="152"/>
      <c r="L59" s="151">
        <f t="shared" si="11"/>
        <v>5</v>
      </c>
      <c r="M59" s="151"/>
      <c r="N59" s="151">
        <f t="shared" si="11"/>
        <v>6</v>
      </c>
      <c r="O59" s="151"/>
      <c r="P59" s="151">
        <f t="shared" si="11"/>
        <v>7</v>
      </c>
      <c r="Q59" s="151"/>
      <c r="R59" s="151">
        <f t="shared" si="11"/>
        <v>8</v>
      </c>
      <c r="S59" s="151"/>
      <c r="T59" s="152">
        <f t="shared" si="11"/>
        <v>9</v>
      </c>
      <c r="U59" s="153"/>
      <c r="V59" s="240">
        <f t="shared" si="11"/>
        <v>10</v>
      </c>
      <c r="W59" s="152"/>
      <c r="X59" s="152">
        <f t="shared" ref="X59" si="12">IF(X56="","",AVERAGE(X11:X55))</f>
        <v>11</v>
      </c>
      <c r="Y59" s="152"/>
      <c r="Z59" s="152">
        <f t="shared" ref="Z59" si="13">IF(Z56="","",AVERAGE(Z11:Z55))</f>
        <v>12</v>
      </c>
      <c r="AA59" s="152"/>
      <c r="AB59" s="152">
        <f t="shared" ref="AB59" si="14">IF(AB56="","",AVERAGE(AB11:AB55))</f>
        <v>13</v>
      </c>
      <c r="AC59" s="152"/>
      <c r="AD59" s="152">
        <f t="shared" ref="AD59" si="15">IF(AD56="","",AVERAGE(AD11:AD55))</f>
        <v>14</v>
      </c>
      <c r="AE59" s="152"/>
      <c r="AF59" s="152">
        <f t="shared" ref="AF59" si="16">IF(AF56="","",AVERAGE(AF11:AF55))</f>
        <v>15</v>
      </c>
      <c r="AG59" s="181"/>
      <c r="AH59" s="163" t="str">
        <f>IF(AH56="","",AVERAGE(AH11:AH55))</f>
        <v/>
      </c>
      <c r="AI59" s="112"/>
      <c r="AJ59" s="113"/>
    </row>
    <row r="60" spans="1:36" s="116" customFormat="1" ht="17.25" customHeight="1" thickBot="1" x14ac:dyDescent="0.25">
      <c r="A60" s="935" t="s">
        <v>86</v>
      </c>
      <c r="B60" s="936"/>
      <c r="C60" s="937"/>
      <c r="D60" s="146">
        <f>IF(D56="","",(D59*100)/D10)</f>
        <v>5</v>
      </c>
      <c r="E60" s="146"/>
      <c r="F60" s="147">
        <f t="shared" ref="F60:AH60" si="17">IF(F56="","",(F59*100)/F10)</f>
        <v>10</v>
      </c>
      <c r="G60" s="147"/>
      <c r="H60" s="147">
        <f t="shared" si="17"/>
        <v>15</v>
      </c>
      <c r="I60" s="147"/>
      <c r="J60" s="147">
        <f t="shared" si="17"/>
        <v>20</v>
      </c>
      <c r="K60" s="147"/>
      <c r="L60" s="147">
        <f t="shared" si="17"/>
        <v>25</v>
      </c>
      <c r="M60" s="147"/>
      <c r="N60" s="147">
        <f t="shared" si="17"/>
        <v>30</v>
      </c>
      <c r="O60" s="147"/>
      <c r="P60" s="148">
        <f t="shared" si="17"/>
        <v>35</v>
      </c>
      <c r="Q60" s="148"/>
      <c r="R60" s="148">
        <f t="shared" si="17"/>
        <v>40</v>
      </c>
      <c r="S60" s="148"/>
      <c r="T60" s="148">
        <f t="shared" si="17"/>
        <v>45</v>
      </c>
      <c r="U60" s="161"/>
      <c r="V60" s="241">
        <f t="shared" si="17"/>
        <v>50</v>
      </c>
      <c r="W60" s="147"/>
      <c r="X60" s="147">
        <f t="shared" ref="X60" si="18">IF(X56="","",(X59*100)/X10)</f>
        <v>55</v>
      </c>
      <c r="Y60" s="147"/>
      <c r="Z60" s="147">
        <f t="shared" ref="Z60" si="19">IF(Z56="","",(Z59*100)/Z10)</f>
        <v>60</v>
      </c>
      <c r="AA60" s="147"/>
      <c r="AB60" s="147" t="e">
        <f t="shared" ref="AB60" si="20">IF(AB56="","",(AB59*100)/AB10)</f>
        <v>#DIV/0!</v>
      </c>
      <c r="AC60" s="147"/>
      <c r="AD60" s="147" t="e">
        <f t="shared" ref="AD60" si="21">IF(AD56="","",(AD59*100)/AD10)</f>
        <v>#DIV/0!</v>
      </c>
      <c r="AE60" s="147"/>
      <c r="AF60" s="147" t="e">
        <f t="shared" ref="AF60" si="22">IF(AF56="","",(AF59*100)/AF10)</f>
        <v>#DIV/0!</v>
      </c>
      <c r="AG60" s="182"/>
      <c r="AH60" s="165" t="str">
        <f t="shared" si="17"/>
        <v/>
      </c>
      <c r="AI60" s="114"/>
      <c r="AJ60" s="115"/>
    </row>
    <row r="61" spans="1:36" s="116" customFormat="1" ht="17.25" customHeight="1" x14ac:dyDescent="0.2">
      <c r="A61" s="1313"/>
      <c r="B61" s="1313"/>
      <c r="C61" s="1313"/>
      <c r="D61" s="1313"/>
      <c r="E61" s="1313"/>
      <c r="F61" s="1313"/>
      <c r="G61" s="1313"/>
      <c r="H61" s="1313"/>
      <c r="I61" s="1313"/>
      <c r="J61" s="1313"/>
      <c r="K61" s="1313"/>
      <c r="L61" s="1313"/>
      <c r="M61" s="1313"/>
      <c r="N61" s="1313"/>
      <c r="O61" s="1313"/>
      <c r="P61" s="1313"/>
      <c r="Q61" s="1313"/>
      <c r="R61" s="1313"/>
      <c r="S61" s="1313"/>
      <c r="T61" s="1313"/>
      <c r="U61" s="1313"/>
      <c r="V61" s="1313"/>
      <c r="W61" s="1313"/>
      <c r="X61" s="1313"/>
      <c r="Y61" s="1313"/>
      <c r="Z61" s="1313"/>
      <c r="AA61" s="1313"/>
      <c r="AB61" s="1313"/>
      <c r="AC61" s="1313"/>
      <c r="AD61" s="1313"/>
      <c r="AE61" s="1313"/>
      <c r="AF61" s="1313"/>
      <c r="AG61" s="1313"/>
      <c r="AH61" s="1313"/>
      <c r="AI61" s="1313"/>
      <c r="AJ61" s="1313"/>
    </row>
    <row r="62" spans="1:36" s="116" customFormat="1" ht="17.25" customHeight="1" x14ac:dyDescent="0.2">
      <c r="A62" s="782"/>
      <c r="B62" s="782"/>
      <c r="C62" s="782"/>
      <c r="D62" s="782"/>
      <c r="E62" s="782"/>
      <c r="F62" s="782"/>
      <c r="G62" s="782"/>
      <c r="H62" s="782"/>
      <c r="I62" s="782"/>
      <c r="J62" s="782"/>
      <c r="K62" s="782"/>
      <c r="L62" s="782"/>
      <c r="M62" s="782"/>
      <c r="N62" s="782"/>
      <c r="O62" s="782"/>
      <c r="P62" s="782"/>
      <c r="Q62" s="782"/>
      <c r="R62" s="782"/>
      <c r="S62" s="782"/>
      <c r="T62" s="782"/>
      <c r="U62" s="782"/>
      <c r="V62" s="782"/>
      <c r="W62" s="782"/>
      <c r="X62" s="782"/>
      <c r="Y62" s="782"/>
      <c r="Z62" s="782"/>
      <c r="AA62" s="782"/>
      <c r="AB62" s="782"/>
      <c r="AC62" s="782"/>
      <c r="AD62" s="782"/>
      <c r="AE62" s="782"/>
      <c r="AF62" s="782"/>
      <c r="AG62" s="782"/>
      <c r="AH62" s="782"/>
      <c r="AI62" s="782"/>
      <c r="AJ62" s="782"/>
    </row>
    <row r="63" spans="1:36" s="116" customFormat="1" ht="17.25" customHeight="1" x14ac:dyDescent="0.2">
      <c r="A63" s="782"/>
      <c r="B63" s="782"/>
      <c r="C63" s="782"/>
      <c r="D63" s="782"/>
      <c r="E63" s="782"/>
      <c r="F63" s="782"/>
      <c r="G63" s="782"/>
      <c r="H63" s="782"/>
      <c r="I63" s="782"/>
      <c r="J63" s="782"/>
      <c r="K63" s="782"/>
      <c r="L63" s="782"/>
      <c r="M63" s="782"/>
      <c r="N63" s="782"/>
      <c r="O63" s="782"/>
      <c r="P63" s="782"/>
      <c r="Q63" s="782"/>
      <c r="R63" s="782"/>
      <c r="S63" s="782"/>
      <c r="T63" s="782"/>
      <c r="U63" s="782"/>
      <c r="V63" s="782"/>
      <c r="W63" s="782"/>
      <c r="X63" s="782"/>
      <c r="Y63" s="782"/>
      <c r="Z63" s="782"/>
      <c r="AA63" s="782"/>
      <c r="AB63" s="782"/>
      <c r="AC63" s="782"/>
      <c r="AD63" s="782"/>
      <c r="AE63" s="782"/>
      <c r="AF63" s="782"/>
      <c r="AG63" s="782"/>
      <c r="AH63" s="782"/>
      <c r="AI63" s="782"/>
      <c r="AJ63" s="782"/>
    </row>
    <row r="64" spans="1:36" s="117" customFormat="1" ht="17.25" customHeight="1" x14ac:dyDescent="0.2">
      <c r="A64" s="782"/>
      <c r="B64" s="782"/>
      <c r="C64" s="782"/>
      <c r="D64" s="782"/>
      <c r="E64" s="782"/>
      <c r="F64" s="782"/>
      <c r="G64" s="782"/>
      <c r="H64" s="782"/>
      <c r="I64" s="782"/>
      <c r="J64" s="782"/>
      <c r="K64" s="782"/>
      <c r="L64" s="782"/>
      <c r="M64" s="782"/>
      <c r="N64" s="782"/>
      <c r="O64" s="782"/>
      <c r="P64" s="782"/>
      <c r="Q64" s="782"/>
      <c r="R64" s="782"/>
      <c r="S64" s="782"/>
      <c r="T64" s="782"/>
      <c r="U64" s="782"/>
      <c r="V64" s="782"/>
      <c r="W64" s="782"/>
      <c r="X64" s="782"/>
      <c r="Y64" s="782"/>
      <c r="Z64" s="782"/>
      <c r="AA64" s="782"/>
      <c r="AB64" s="782"/>
      <c r="AC64" s="782"/>
      <c r="AD64" s="782"/>
      <c r="AE64" s="782"/>
      <c r="AF64" s="782"/>
      <c r="AG64" s="782"/>
      <c r="AH64" s="782"/>
      <c r="AI64" s="782"/>
      <c r="AJ64" s="782"/>
    </row>
    <row r="65" spans="1:34" s="117" customFormat="1" ht="16.5" customHeight="1" x14ac:dyDescent="0.2">
      <c r="A65" s="144"/>
      <c r="B65" s="118"/>
      <c r="C65" s="118"/>
      <c r="D65" s="144"/>
      <c r="E65" s="144"/>
      <c r="F65" s="144"/>
      <c r="G65" s="144"/>
      <c r="V65" s="144"/>
      <c r="W65" s="144"/>
      <c r="X65" s="144"/>
      <c r="Y65" s="144"/>
      <c r="Z65" s="144"/>
      <c r="AA65" s="144"/>
      <c r="AB65" s="144"/>
      <c r="AC65" s="144"/>
      <c r="AD65" s="144"/>
      <c r="AE65" s="144"/>
      <c r="AF65" s="144"/>
      <c r="AG65" s="144"/>
      <c r="AH65" s="144"/>
    </row>
    <row r="66" spans="1:34" s="117" customFormat="1" ht="16.5" customHeight="1" x14ac:dyDescent="0.2">
      <c r="A66" s="144"/>
      <c r="B66" s="118"/>
      <c r="C66" s="118"/>
      <c r="D66" s="144"/>
      <c r="E66" s="144"/>
      <c r="F66" s="144"/>
      <c r="G66" s="144"/>
      <c r="V66" s="144"/>
      <c r="W66" s="144"/>
      <c r="X66" s="144"/>
      <c r="Y66" s="144"/>
      <c r="Z66" s="144"/>
      <c r="AA66" s="144"/>
      <c r="AB66" s="144"/>
      <c r="AC66" s="144"/>
      <c r="AD66" s="144"/>
      <c r="AE66" s="144"/>
      <c r="AF66" s="144"/>
      <c r="AG66" s="144"/>
      <c r="AH66" s="144"/>
    </row>
    <row r="67" spans="1:34" s="117" customFormat="1" ht="16.5" customHeight="1" x14ac:dyDescent="0.2">
      <c r="A67" s="144"/>
      <c r="B67" s="118"/>
      <c r="C67" s="118"/>
      <c r="D67" s="144"/>
      <c r="E67" s="144"/>
      <c r="F67" s="144"/>
      <c r="G67" s="144"/>
      <c r="V67" s="144"/>
      <c r="W67" s="144"/>
      <c r="X67" s="144"/>
      <c r="Y67" s="144"/>
      <c r="Z67" s="144"/>
      <c r="AA67" s="144"/>
      <c r="AB67" s="144"/>
      <c r="AC67" s="144"/>
      <c r="AD67" s="144"/>
      <c r="AE67" s="144"/>
      <c r="AF67" s="144"/>
      <c r="AG67" s="144"/>
      <c r="AH67" s="144"/>
    </row>
    <row r="68" spans="1:34" ht="16.5" customHeight="1" x14ac:dyDescent="0.35">
      <c r="A68" s="144"/>
      <c r="B68" s="118"/>
      <c r="C68" s="118"/>
      <c r="D68" s="119"/>
      <c r="E68" s="119"/>
      <c r="F68" s="119"/>
      <c r="G68" s="119"/>
      <c r="V68" s="119"/>
      <c r="W68" s="119"/>
      <c r="X68" s="119"/>
      <c r="Y68" s="119"/>
      <c r="Z68" s="119"/>
      <c r="AA68" s="119"/>
      <c r="AB68" s="119"/>
      <c r="AC68" s="119"/>
      <c r="AD68" s="119"/>
      <c r="AE68" s="119"/>
      <c r="AF68" s="119"/>
      <c r="AG68" s="119"/>
      <c r="AH68" s="119"/>
    </row>
    <row r="69" spans="1:34" ht="16.5" customHeight="1" x14ac:dyDescent="0.35">
      <c r="A69" s="144"/>
      <c r="B69" s="118"/>
      <c r="C69" s="118"/>
      <c r="D69" s="119"/>
      <c r="E69" s="119"/>
      <c r="F69" s="119"/>
      <c r="G69" s="119"/>
      <c r="V69" s="119"/>
      <c r="W69" s="119"/>
      <c r="X69" s="119"/>
      <c r="Y69" s="119"/>
      <c r="Z69" s="119"/>
      <c r="AA69" s="119"/>
      <c r="AB69" s="119"/>
      <c r="AC69" s="119"/>
      <c r="AD69" s="119"/>
      <c r="AE69" s="119"/>
      <c r="AF69" s="119"/>
      <c r="AG69" s="119"/>
      <c r="AH69" s="119"/>
    </row>
    <row r="70" spans="1:34" ht="12.75" customHeight="1" x14ac:dyDescent="0.35">
      <c r="A70" s="144"/>
      <c r="B70" s="118"/>
      <c r="C70" s="118"/>
      <c r="D70" s="144"/>
      <c r="E70" s="144"/>
      <c r="F70" s="144"/>
      <c r="G70" s="144"/>
      <c r="V70" s="144"/>
      <c r="W70" s="144"/>
      <c r="X70" s="144"/>
      <c r="Y70" s="144"/>
      <c r="Z70" s="144"/>
      <c r="AA70" s="144"/>
      <c r="AB70" s="144"/>
      <c r="AC70" s="144"/>
      <c r="AD70" s="144"/>
      <c r="AE70" s="144"/>
      <c r="AF70" s="144"/>
      <c r="AG70" s="144"/>
      <c r="AH70" s="144"/>
    </row>
  </sheetData>
  <mergeCells count="31">
    <mergeCell ref="A60:C60"/>
    <mergeCell ref="A61:AJ64"/>
    <mergeCell ref="AD9:AE9"/>
    <mergeCell ref="AF9:AG9"/>
    <mergeCell ref="A56:C56"/>
    <mergeCell ref="A57:C57"/>
    <mergeCell ref="A58:C58"/>
    <mergeCell ref="A59:C59"/>
    <mergeCell ref="R9:S9"/>
    <mergeCell ref="T9:U9"/>
    <mergeCell ref="V9:W9"/>
    <mergeCell ref="X9:Y9"/>
    <mergeCell ref="Z9:AA9"/>
    <mergeCell ref="AB9:AC9"/>
    <mergeCell ref="F9:G9"/>
    <mergeCell ref="H9:I9"/>
    <mergeCell ref="J9:K9"/>
    <mergeCell ref="L9:M9"/>
    <mergeCell ref="N9:O9"/>
    <mergeCell ref="P9:Q9"/>
    <mergeCell ref="A1:AJ1"/>
    <mergeCell ref="A2:AJ2"/>
    <mergeCell ref="A3:AJ3"/>
    <mergeCell ref="A7:A10"/>
    <mergeCell ref="B7:C10"/>
    <mergeCell ref="AH7:AH9"/>
    <mergeCell ref="AI7:AI10"/>
    <mergeCell ref="AJ7:AJ10"/>
    <mergeCell ref="D9:E9"/>
    <mergeCell ref="D7:U7"/>
    <mergeCell ref="V7:AG7"/>
  </mergeCells>
  <printOptions horizontalCentered="1" verticalCentered="1"/>
  <pageMargins left="0.23622047244094491" right="0.23622047244094491" top="0.39370078740157483" bottom="0.39370078740157483" header="0.31496062992125984" footer="0.31496062992125984"/>
  <pageSetup paperSize="5" scale="54" orientation="portrait" horizontalDpi="4294967293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7030A0"/>
    <pageSetUpPr fitToPage="1"/>
  </sheetPr>
  <dimension ref="A1:W70"/>
  <sheetViews>
    <sheetView view="pageBreakPreview" zoomScaleSheetLayoutView="100" workbookViewId="0">
      <selection activeCell="AA44" sqref="AA44:AN44"/>
    </sheetView>
  </sheetViews>
  <sheetFormatPr defaultColWidth="3.5703125" defaultRowHeight="21" x14ac:dyDescent="0.35"/>
  <cols>
    <col min="1" max="1" width="3.5703125" style="85" customWidth="1"/>
    <col min="2" max="2" width="13" style="85" customWidth="1"/>
    <col min="3" max="3" width="10.5703125" style="85" customWidth="1"/>
    <col min="4" max="19" width="5.42578125" style="85" customWidth="1"/>
    <col min="20" max="20" width="5.7109375" style="85" customWidth="1"/>
    <col min="21" max="21" width="4.5703125" style="85" customWidth="1"/>
    <col min="22" max="22" width="4.42578125" style="85" customWidth="1"/>
    <col min="23" max="261" width="9.28515625" style="85" customWidth="1"/>
    <col min="262" max="16384" width="3.5703125" style="85"/>
  </cols>
  <sheetData>
    <row r="1" spans="1:23" s="84" customFormat="1" ht="22.5" customHeight="1" x14ac:dyDescent="0.3">
      <c r="A1" s="909" t="str">
        <f>CONCATENATE("ผลคะแนนพัฒนาความก้าวหน้าทางการเรียนกลางภาคเรียนที่ 2  ปีการศึกษา  ",'01.ข้อมูลเบื้องต้น'!M2)</f>
        <v>ผลคะแนนพัฒนาความก้าวหน้าทางการเรียนกลางภาคเรียนที่ 2  ปีการศึกษา  2567</v>
      </c>
      <c r="B1" s="909"/>
      <c r="C1" s="909"/>
      <c r="D1" s="909"/>
      <c r="E1" s="909"/>
      <c r="F1" s="909"/>
      <c r="G1" s="909"/>
      <c r="H1" s="909"/>
      <c r="I1" s="909"/>
      <c r="J1" s="909"/>
      <c r="K1" s="909"/>
      <c r="L1" s="909"/>
      <c r="M1" s="909"/>
      <c r="N1" s="909"/>
      <c r="O1" s="909"/>
      <c r="P1" s="909"/>
      <c r="Q1" s="909"/>
      <c r="R1" s="909"/>
      <c r="S1" s="909"/>
      <c r="T1" s="909"/>
      <c r="U1" s="909"/>
      <c r="V1" s="909"/>
    </row>
    <row r="2" spans="1:23" s="84" customFormat="1" ht="22.5" customHeight="1" x14ac:dyDescent="0.3">
      <c r="A2" s="909" t="s">
        <v>10</v>
      </c>
      <c r="B2" s="909"/>
      <c r="C2" s="909"/>
      <c r="D2" s="909"/>
      <c r="E2" s="909"/>
      <c r="F2" s="909"/>
      <c r="G2" s="909"/>
      <c r="H2" s="909"/>
      <c r="I2" s="909"/>
      <c r="J2" s="909"/>
      <c r="K2" s="909"/>
      <c r="L2" s="909"/>
      <c r="M2" s="909"/>
      <c r="N2" s="909"/>
      <c r="O2" s="909"/>
      <c r="P2" s="909"/>
      <c r="Q2" s="909"/>
      <c r="R2" s="909"/>
      <c r="S2" s="909"/>
      <c r="T2" s="909"/>
      <c r="U2" s="909"/>
      <c r="V2" s="909"/>
    </row>
    <row r="3" spans="1:23" s="84" customFormat="1" ht="22.5" customHeight="1" x14ac:dyDescent="0.3">
      <c r="A3" s="909" t="str">
        <f>CONCATENATE("ชั้น",'01.ข้อมูลเบื้องต้น'!J2)</f>
        <v>ชั้น</v>
      </c>
      <c r="B3" s="909"/>
      <c r="C3" s="909"/>
      <c r="D3" s="909"/>
      <c r="E3" s="909"/>
      <c r="F3" s="909"/>
      <c r="G3" s="909"/>
      <c r="H3" s="909"/>
      <c r="I3" s="909"/>
      <c r="J3" s="909"/>
      <c r="K3" s="909"/>
      <c r="L3" s="909"/>
      <c r="M3" s="909"/>
      <c r="N3" s="909"/>
      <c r="O3" s="909"/>
      <c r="P3" s="909"/>
      <c r="Q3" s="909"/>
      <c r="R3" s="909"/>
      <c r="S3" s="909"/>
      <c r="T3" s="909"/>
      <c r="U3" s="909"/>
      <c r="V3" s="909"/>
    </row>
    <row r="4" spans="1:23" s="84" customFormat="1" ht="22.5" hidden="1" customHeight="1" x14ac:dyDescent="0.3">
      <c r="A4" s="133"/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</row>
    <row r="5" spans="1:23" s="84" customFormat="1" ht="22.5" hidden="1" customHeight="1" x14ac:dyDescent="0.3">
      <c r="A5" s="133"/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  <c r="Q5" s="133"/>
      <c r="R5" s="133"/>
      <c r="S5" s="133"/>
      <c r="T5" s="133"/>
      <c r="U5" s="133"/>
      <c r="V5" s="133"/>
    </row>
    <row r="6" spans="1:23" ht="10.5" customHeight="1" thickBot="1" x14ac:dyDescent="0.4">
      <c r="E6" s="86"/>
    </row>
    <row r="7" spans="1:23" s="87" customFormat="1" ht="18" customHeight="1" x14ac:dyDescent="0.35">
      <c r="A7" s="910" t="s">
        <v>0</v>
      </c>
      <c r="B7" s="913" t="s">
        <v>1</v>
      </c>
      <c r="C7" s="914"/>
      <c r="D7" s="904" t="s">
        <v>2</v>
      </c>
      <c r="E7" s="905"/>
      <c r="F7" s="905"/>
      <c r="G7" s="905"/>
      <c r="H7" s="905"/>
      <c r="I7" s="905"/>
      <c r="J7" s="905"/>
      <c r="K7" s="905"/>
      <c r="L7" s="905"/>
      <c r="M7" s="905"/>
      <c r="N7" s="906" t="s">
        <v>3</v>
      </c>
      <c r="O7" s="907"/>
      <c r="P7" s="907"/>
      <c r="Q7" s="907"/>
      <c r="R7" s="907"/>
      <c r="S7" s="908"/>
      <c r="T7" s="919" t="s">
        <v>62</v>
      </c>
      <c r="U7" s="921" t="s">
        <v>48</v>
      </c>
      <c r="V7" s="924" t="s">
        <v>4</v>
      </c>
    </row>
    <row r="8" spans="1:23" ht="23.25" hidden="1" customHeight="1" x14ac:dyDescent="0.35">
      <c r="A8" s="911"/>
      <c r="B8" s="915"/>
      <c r="C8" s="916"/>
      <c r="D8" s="88"/>
      <c r="E8" s="89"/>
      <c r="F8" s="89"/>
      <c r="G8" s="89"/>
      <c r="H8" s="90"/>
      <c r="I8" s="90"/>
      <c r="J8" s="91"/>
      <c r="K8" s="91"/>
      <c r="L8" s="218"/>
      <c r="M8" s="218"/>
      <c r="N8" s="191"/>
      <c r="O8" s="225"/>
      <c r="P8" s="225"/>
      <c r="Q8" s="225"/>
      <c r="R8" s="225"/>
      <c r="S8" s="226"/>
      <c r="T8" s="920"/>
      <c r="U8" s="922"/>
      <c r="V8" s="925"/>
    </row>
    <row r="9" spans="1:23" ht="83.25" customHeight="1" x14ac:dyDescent="0.35">
      <c r="A9" s="911"/>
      <c r="B9" s="915"/>
      <c r="C9" s="916"/>
      <c r="D9" s="134" t="str">
        <f>IF('01.ข้อมูลเบื้องต้น'!$C8="","",'01.ข้อมูลเบื้องต้น'!$C8)</f>
        <v/>
      </c>
      <c r="E9" s="135" t="str">
        <f>IF('01.ข้อมูลเบื้องต้น'!$C9="","",'01.ข้อมูลเบื้องต้น'!$C9)</f>
        <v/>
      </c>
      <c r="F9" s="135" t="str">
        <f>IF('01.ข้อมูลเบื้องต้น'!$C10="","",'01.ข้อมูลเบื้องต้น'!$C10)</f>
        <v/>
      </c>
      <c r="G9" s="135" t="str">
        <f>IF('01.ข้อมูลเบื้องต้น'!$C11="","",'01.ข้อมูลเบื้องต้น'!$C11)</f>
        <v/>
      </c>
      <c r="H9" s="135" t="str">
        <f>IF('01.ข้อมูลเบื้องต้น'!$C12="","",'01.ข้อมูลเบื้องต้น'!$C12)</f>
        <v/>
      </c>
      <c r="I9" s="135" t="str">
        <f>IF('01.ข้อมูลเบื้องต้น'!$C13="","",'01.ข้อมูลเบื้องต้น'!$C13)</f>
        <v/>
      </c>
      <c r="J9" s="135" t="str">
        <f>IF('01.ข้อมูลเบื้องต้น'!$C14="","",'01.ข้อมูลเบื้องต้น'!$C14)</f>
        <v/>
      </c>
      <c r="K9" s="135" t="str">
        <f>IF('01.ข้อมูลเบื้องต้น'!$C15="","",'01.ข้อมูลเบื้องต้น'!$C15)</f>
        <v/>
      </c>
      <c r="L9" s="135" t="str">
        <f>IF('01.ข้อมูลเบื้องต้น'!$C16="","",'01.ข้อมูลเบื้องต้น'!$C16)</f>
        <v/>
      </c>
      <c r="M9" s="135" t="str">
        <f>IF('01.ข้อมูลเบื้องต้น'!$C17="","",'01.ข้อมูลเบื้องต้น'!$C17)</f>
        <v/>
      </c>
      <c r="N9" s="220" t="str">
        <f>IF('01.ข้อมูลเบื้องต้น'!$C19="","",'01.ข้อมูลเบื้องต้น'!$C19)</f>
        <v/>
      </c>
      <c r="O9" s="183" t="str">
        <f>IF('01.ข้อมูลเบื้องต้น'!$C20="","",'01.ข้อมูลเบื้องต้น'!$C20)</f>
        <v/>
      </c>
      <c r="P9" s="183" t="str">
        <f>IF('01.ข้อมูลเบื้องต้น'!$C21="","",'01.ข้อมูลเบื้องต้น'!$C21)</f>
        <v/>
      </c>
      <c r="Q9" s="183" t="str">
        <f>IF('01.ข้อมูลเบื้องต้น'!$C26="","",'01.ข้อมูลเบื้องต้น'!$C26)</f>
        <v/>
      </c>
      <c r="R9" s="183" t="str">
        <f>IF('01.ข้อมูลเบื้องต้น'!$C27="","",'01.ข้อมูลเบื้องต้น'!$C27)</f>
        <v/>
      </c>
      <c r="S9" s="184" t="str">
        <f>IF('01.ข้อมูลเบื้องต้น'!$C28="","",'01.ข้อมูลเบื้องต้น'!$C28)</f>
        <v/>
      </c>
      <c r="T9" s="920"/>
      <c r="U9" s="922"/>
      <c r="V9" s="925"/>
    </row>
    <row r="10" spans="1:23" s="95" customFormat="1" ht="16.5" customHeight="1" thickBot="1" x14ac:dyDescent="0.25">
      <c r="A10" s="912"/>
      <c r="B10" s="917"/>
      <c r="C10" s="918"/>
      <c r="D10" s="248">
        <v>20</v>
      </c>
      <c r="E10" s="249">
        <v>20</v>
      </c>
      <c r="F10" s="249">
        <v>20</v>
      </c>
      <c r="G10" s="249">
        <v>20</v>
      </c>
      <c r="H10" s="249">
        <v>20</v>
      </c>
      <c r="I10" s="249">
        <v>20</v>
      </c>
      <c r="J10" s="249">
        <v>20</v>
      </c>
      <c r="K10" s="249">
        <v>20</v>
      </c>
      <c r="L10" s="250">
        <v>20</v>
      </c>
      <c r="M10" s="250"/>
      <c r="N10" s="248">
        <v>20</v>
      </c>
      <c r="O10" s="249">
        <v>20</v>
      </c>
      <c r="P10" s="249">
        <v>20</v>
      </c>
      <c r="Q10" s="249"/>
      <c r="R10" s="249"/>
      <c r="S10" s="251"/>
      <c r="T10" s="94">
        <f>SUM(D10:S10)</f>
        <v>240</v>
      </c>
      <c r="U10" s="923"/>
      <c r="V10" s="926"/>
    </row>
    <row r="11" spans="1:23" s="102" customFormat="1" ht="17.25" customHeight="1" x14ac:dyDescent="0.2">
      <c r="A11" s="96">
        <v>1</v>
      </c>
      <c r="B11" s="97" t="str">
        <f>IF('2.ชื่อนักเรียน'!C11="","",'2.ชื่อนักเรียน'!C11)</f>
        <v/>
      </c>
      <c r="C11" s="98" t="str">
        <f>IF('2.ชื่อนักเรียน'!D11="","",'2.ชื่อนักเรียน'!D11)</f>
        <v/>
      </c>
      <c r="D11" s="199">
        <f>IF('4.2คีย์กลางภาค2'!D11="","",'4.2คีย์กลางภาค2'!D11)</f>
        <v>1</v>
      </c>
      <c r="E11" s="138">
        <f>IF('4.2คีย์กลางภาค2'!F11="","",'4.2คีย์กลางภาค2'!F11)</f>
        <v>2</v>
      </c>
      <c r="F11" s="138">
        <f>IF('4.2คีย์กลางภาค2'!H11="","",'4.2คีย์กลางภาค2'!H11)</f>
        <v>3</v>
      </c>
      <c r="G11" s="138">
        <f>IF('4.2คีย์กลางภาค2'!J11="","",'4.2คีย์กลางภาค2'!J11)</f>
        <v>4</v>
      </c>
      <c r="H11" s="138">
        <f>IF('4.2คีย์กลางภาค2'!L11="","",'4.2คีย์กลางภาค2'!L11)</f>
        <v>5</v>
      </c>
      <c r="I11" s="138">
        <f>IF('4.2คีย์กลางภาค2'!N11="","",'4.2คีย์กลางภาค2'!N11)</f>
        <v>6</v>
      </c>
      <c r="J11" s="138">
        <f>IF('4.2คีย์กลางภาค2'!P11="","",'4.2คีย์กลางภาค2'!P11)</f>
        <v>7</v>
      </c>
      <c r="K11" s="138">
        <f>IF('4.2คีย์กลางภาค2'!R11="","",'4.2คีย์กลางภาค2'!R11)</f>
        <v>8</v>
      </c>
      <c r="L11" s="216">
        <v>9</v>
      </c>
      <c r="M11" s="216"/>
      <c r="N11" s="137">
        <f>IF('4.2คีย์กลางภาค2'!V11="","",'4.2คีย์กลางภาค2'!V11)</f>
        <v>10</v>
      </c>
      <c r="O11" s="138">
        <f>IF('4.2คีย์กลางภาค2'!X11="","",'4.2คีย์กลางภาค2'!X11)</f>
        <v>11</v>
      </c>
      <c r="P11" s="138">
        <f>IF('4.2คีย์กลางภาค2'!Z11="","",'4.2คีย์กลางภาค2'!Z11)</f>
        <v>12</v>
      </c>
      <c r="Q11" s="138">
        <f>IF('4.2คีย์กลางภาค2'!AB11="","",'4.2คีย์กลางภาค2'!AB11)</f>
        <v>13</v>
      </c>
      <c r="R11" s="138">
        <f>IF('4.2คีย์กลางภาค2'!AD11="","",'4.2คีย์กลางภาค2'!AD11)</f>
        <v>14</v>
      </c>
      <c r="S11" s="221">
        <f>IF('4.2คีย์กลางภาค2'!AF11="","",'4.2คีย์กลางภาค2'!AF11)</f>
        <v>15</v>
      </c>
      <c r="T11" s="200" t="str">
        <f>IF(OR(D11&gt;$D$10,E11&gt;$E$10,F11&gt;$F$10,G11&gt;$G$10,H11&gt;$H$10,I11&gt;$I$10,J11&gt;$J$10,K11&gt;$K$10,M11&gt;$M$10,N11&gt;$N$10,O11&gt;$O$10,P11&gt;$P$10,Q11&gt;$Q$10,R11&gt;$R$10,S11&gt;$S$10),"",IF(COUNT(D11,E11,F11,G11,H11,I11,J11,K11,M11,N11)&lt;10,"",SUM(D11,E11,F11,G11,H11,I11,J11,K11,M11,N11,O11,P11,Q11,R11,S11)))</f>
        <v/>
      </c>
      <c r="U11" s="100" t="str">
        <f>IF(T11="","",(T11*100)/$T$10)</f>
        <v/>
      </c>
      <c r="V11" s="101" t="str">
        <f>IF('2.ชื่อนักเรียน'!R11="มส","มส",IF('2.ชื่อนักเรียน'!R11="ย้าย","ย้าย",IF('2.ชื่อนักเรียน'!R11="ร","ร",IF(U11="","",RANK(U11,$U$11:$U$55,0)))))</f>
        <v/>
      </c>
    </row>
    <row r="12" spans="1:23" s="102" customFormat="1" ht="17.25" customHeight="1" x14ac:dyDescent="0.2">
      <c r="A12" s="139">
        <v>2</v>
      </c>
      <c r="B12" s="103" t="str">
        <f>IF('2.ชื่อนักเรียน'!C12="","",'2.ชื่อนักเรียน'!C12)</f>
        <v/>
      </c>
      <c r="C12" s="104" t="str">
        <f>IF('2.ชื่อนักเรียน'!D12="","",'2.ชื่อนักเรียน'!D12)</f>
        <v/>
      </c>
      <c r="D12" s="140" t="str">
        <f>IF('4.2คีย์กลางภาค2'!D12="","",'4.2คีย์กลางภาค2'!D12)</f>
        <v/>
      </c>
      <c r="E12" s="121" t="str">
        <f>IF('4.2คีย์กลางภาค2'!F12="","",'4.2คีย์กลางภาค2'!F12)</f>
        <v/>
      </c>
      <c r="F12" s="121" t="str">
        <f>IF('4.2คีย์กลางภาค2'!H12="","",'4.2คีย์กลางภาค2'!H12)</f>
        <v/>
      </c>
      <c r="G12" s="121" t="str">
        <f>IF('4.2คีย์กลางภาค2'!J12="","",'4.2คีย์กลางภาค2'!J12)</f>
        <v/>
      </c>
      <c r="H12" s="121" t="str">
        <f>IF('4.2คีย์กลางภาค2'!L12="","",'4.2คีย์กลางภาค2'!L12)</f>
        <v/>
      </c>
      <c r="I12" s="121" t="str">
        <f>IF('4.2คีย์กลางภาค2'!N12="","",'4.2คีย์กลางภาค2'!N12)</f>
        <v/>
      </c>
      <c r="J12" s="121" t="str">
        <f>IF('4.2คีย์กลางภาค2'!P12="","",'4.2คีย์กลางภาค2'!P12)</f>
        <v/>
      </c>
      <c r="K12" s="121" t="str">
        <f>IF('4.2คีย์กลางภาค2'!R12="","",'4.2คีย์กลางภาค2'!R12)</f>
        <v/>
      </c>
      <c r="L12" s="193"/>
      <c r="M12" s="193" t="str">
        <f>IF('4.2คีย์กลางภาค2'!T12="","",'4.2คีย์กลางภาค2'!T12)</f>
        <v/>
      </c>
      <c r="N12" s="140" t="str">
        <f>IF('4.2คีย์กลางภาค2'!V12="","",'4.2คีย์กลางภาค2'!V12)</f>
        <v/>
      </c>
      <c r="O12" s="121" t="str">
        <f>IF('4.2คีย์กลางภาค2'!X12="","",'4.2คีย์กลางภาค2'!X12)</f>
        <v/>
      </c>
      <c r="P12" s="121" t="str">
        <f>IF('4.2คีย์กลางภาค2'!Z12="","",'4.2คีย์กลางภาค2'!Z12)</f>
        <v/>
      </c>
      <c r="Q12" s="121" t="str">
        <f>IF('4.2คีย์กลางภาค2'!AB12="","",'4.2คีย์กลางภาค2'!AB12)</f>
        <v/>
      </c>
      <c r="R12" s="121" t="str">
        <f>IF('4.2คีย์กลางภาค2'!AD12="","",'4.2คีย์กลางภาค2'!AD12)</f>
        <v/>
      </c>
      <c r="S12" s="188" t="str">
        <f>IF('4.2คีย์กลางภาค2'!AF12="","",'4.2คีย์กลางภาค2'!AF12)</f>
        <v/>
      </c>
      <c r="T12" s="105" t="str">
        <f t="shared" ref="T12:T55" si="0">IF(OR(D12&gt;$D$10,E12&gt;$E$10,F12&gt;$F$10,G12&gt;$G$10,H12&gt;$H$10,I12&gt;$I$10,J12&gt;$J$10,K12&gt;$K$10,M12&gt;$M$10,N12&gt;$N$10,O12&gt;$O$10,P12&gt;$P$10,Q12&gt;$Q$10,R12&gt;$R$10,S12&gt;$S$10),"",IF(COUNT(D12,E12,F12,G12,H12,I12,J12,K12,M12,N12)&lt;10,"",SUM(D12,E12,F12,G12,H12,I12,J12,K12,M12,N12,O12,P12,Q12,R12,S12)))</f>
        <v/>
      </c>
      <c r="U12" s="100" t="str">
        <f t="shared" ref="U12:U55" si="1">IF(T12="","",(T12*100)/$T$10)</f>
        <v/>
      </c>
      <c r="V12" s="106" t="str">
        <f>IF('2.ชื่อนักเรียน'!R12="มส","มส",IF('2.ชื่อนักเรียน'!R12="ย้าย","ย้าย",IF('2.ชื่อนักเรียน'!R12="ร","ร",IF(U12="","",RANK(U12,$U$11:$U$55,0)))))</f>
        <v/>
      </c>
    </row>
    <row r="13" spans="1:23" s="102" customFormat="1" ht="17.25" customHeight="1" x14ac:dyDescent="0.2">
      <c r="A13" s="139">
        <v>3</v>
      </c>
      <c r="B13" s="103" t="str">
        <f>IF('2.ชื่อนักเรียน'!C13="","",'2.ชื่อนักเรียน'!C13)</f>
        <v/>
      </c>
      <c r="C13" s="104" t="str">
        <f>IF('2.ชื่อนักเรียน'!D13="","",'2.ชื่อนักเรียน'!D13)</f>
        <v/>
      </c>
      <c r="D13" s="137" t="str">
        <f>IF('4.2คีย์กลางภาค2'!D13="","",'4.2คีย์กลางภาค2'!D13)</f>
        <v/>
      </c>
      <c r="E13" s="138" t="str">
        <f>IF('4.2คีย์กลางภาค2'!F13="","",'4.2คีย์กลางภาค2'!F13)</f>
        <v/>
      </c>
      <c r="F13" s="138" t="str">
        <f>IF('4.2คีย์กลางภาค2'!H13="","",'4.2คีย์กลางภาค2'!H13)</f>
        <v/>
      </c>
      <c r="G13" s="138" t="str">
        <f>IF('4.2คีย์กลางภาค2'!J13="","",'4.2คีย์กลางภาค2'!J13)</f>
        <v/>
      </c>
      <c r="H13" s="138" t="str">
        <f>IF('4.2คีย์กลางภาค2'!L13="","",'4.2คีย์กลางภาค2'!L13)</f>
        <v/>
      </c>
      <c r="I13" s="138" t="str">
        <f>IF('4.2คีย์กลางภาค2'!N13="","",'4.2คีย์กลางภาค2'!N13)</f>
        <v/>
      </c>
      <c r="J13" s="138" t="str">
        <f>IF('4.2คีย์กลางภาค2'!P13="","",'4.2คีย์กลางภาค2'!P13)</f>
        <v/>
      </c>
      <c r="K13" s="138" t="str">
        <f>IF('4.2คีย์กลางภาค2'!R13="","",'4.2คีย์กลางภาค2'!R13)</f>
        <v/>
      </c>
      <c r="L13" s="216"/>
      <c r="M13" s="216" t="str">
        <f>IF('4.2คีย์กลางภาค2'!T13="","",'4.2คีย์กลางภาค2'!T13)</f>
        <v/>
      </c>
      <c r="N13" s="137" t="str">
        <f>IF('4.2คีย์กลางภาค2'!V13="","",'4.2คีย์กลางภาค2'!V13)</f>
        <v/>
      </c>
      <c r="O13" s="138" t="str">
        <f>IF('4.2คีย์กลางภาค2'!X13="","",'4.2คีย์กลางภาค2'!X13)</f>
        <v/>
      </c>
      <c r="P13" s="138" t="str">
        <f>IF('4.2คีย์กลางภาค2'!Z13="","",'4.2คีย์กลางภาค2'!Z13)</f>
        <v/>
      </c>
      <c r="Q13" s="138" t="str">
        <f>IF('4.2คีย์กลางภาค2'!AB13="","",'4.2คีย์กลางภาค2'!AB13)</f>
        <v/>
      </c>
      <c r="R13" s="138" t="str">
        <f>IF('4.2คีย์กลางภาค2'!AD13="","",'4.2คีย์กลางภาค2'!AD13)</f>
        <v/>
      </c>
      <c r="S13" s="221" t="str">
        <f>IF('4.2คีย์กลางภาค2'!AF13="","",'4.2คีย์กลางภาค2'!AF13)</f>
        <v/>
      </c>
      <c r="T13" s="105" t="str">
        <f t="shared" si="0"/>
        <v/>
      </c>
      <c r="U13" s="100" t="str">
        <f t="shared" si="1"/>
        <v/>
      </c>
      <c r="V13" s="106" t="str">
        <f>IF('2.ชื่อนักเรียน'!R13="มส","มส",IF('2.ชื่อนักเรียน'!R13="ย้าย","ย้าย",IF('2.ชื่อนักเรียน'!R13="ร","ร",IF(U13="","",RANK(U13,$U$11:$U$55,0)))))</f>
        <v/>
      </c>
    </row>
    <row r="14" spans="1:23" s="102" customFormat="1" ht="17.25" customHeight="1" x14ac:dyDescent="0.2">
      <c r="A14" s="139">
        <v>4</v>
      </c>
      <c r="B14" s="103" t="str">
        <f>IF('2.ชื่อนักเรียน'!C14="","",'2.ชื่อนักเรียน'!C14)</f>
        <v/>
      </c>
      <c r="C14" s="104" t="str">
        <f>IF('2.ชื่อนักเรียน'!D14="","",'2.ชื่อนักเรียน'!D14)</f>
        <v/>
      </c>
      <c r="D14" s="137" t="str">
        <f>IF('4.2คีย์กลางภาค2'!D14="","",'4.2คีย์กลางภาค2'!D14)</f>
        <v/>
      </c>
      <c r="E14" s="138" t="str">
        <f>IF('4.2คีย์กลางภาค2'!F14="","",'4.2คีย์กลางภาค2'!F14)</f>
        <v/>
      </c>
      <c r="F14" s="138" t="str">
        <f>IF('4.2คีย์กลางภาค2'!H14="","",'4.2คีย์กลางภาค2'!H14)</f>
        <v/>
      </c>
      <c r="G14" s="138" t="str">
        <f>IF('4.2คีย์กลางภาค2'!J14="","",'4.2คีย์กลางภาค2'!J14)</f>
        <v/>
      </c>
      <c r="H14" s="138" t="str">
        <f>IF('4.2คีย์กลางภาค2'!L14="","",'4.2คีย์กลางภาค2'!L14)</f>
        <v/>
      </c>
      <c r="I14" s="138" t="str">
        <f>IF('4.2คีย์กลางภาค2'!N14="","",'4.2คีย์กลางภาค2'!N14)</f>
        <v/>
      </c>
      <c r="J14" s="138" t="str">
        <f>IF('4.2คีย์กลางภาค2'!P14="","",'4.2คีย์กลางภาค2'!P14)</f>
        <v/>
      </c>
      <c r="K14" s="138" t="str">
        <f>IF('4.2คีย์กลางภาค2'!R14="","",'4.2คีย์กลางภาค2'!R14)</f>
        <v/>
      </c>
      <c r="L14" s="216"/>
      <c r="M14" s="216" t="str">
        <f>IF('4.2คีย์กลางภาค2'!T14="","",'4.2คีย์กลางภาค2'!T14)</f>
        <v/>
      </c>
      <c r="N14" s="137" t="str">
        <f>IF('4.2คีย์กลางภาค2'!V14="","",'4.2คีย์กลางภาค2'!V14)</f>
        <v/>
      </c>
      <c r="O14" s="138" t="str">
        <f>IF('4.2คีย์กลางภาค2'!X14="","",'4.2คีย์กลางภาค2'!X14)</f>
        <v/>
      </c>
      <c r="P14" s="138" t="str">
        <f>IF('4.2คีย์กลางภาค2'!Z14="","",'4.2คีย์กลางภาค2'!Z14)</f>
        <v/>
      </c>
      <c r="Q14" s="138" t="str">
        <f>IF('4.2คีย์กลางภาค2'!AB14="","",'4.2คีย์กลางภาค2'!AB14)</f>
        <v/>
      </c>
      <c r="R14" s="138" t="str">
        <f>IF('4.2คีย์กลางภาค2'!AD14="","",'4.2คีย์กลางภาค2'!AD14)</f>
        <v/>
      </c>
      <c r="S14" s="221" t="str">
        <f>IF('4.2คีย์กลางภาค2'!AF14="","",'4.2คีย์กลางภาค2'!AF14)</f>
        <v/>
      </c>
      <c r="T14" s="105" t="str">
        <f t="shared" si="0"/>
        <v/>
      </c>
      <c r="U14" s="100" t="str">
        <f t="shared" si="1"/>
        <v/>
      </c>
      <c r="V14" s="106" t="str">
        <f>IF('2.ชื่อนักเรียน'!R14="มส","มส",IF('2.ชื่อนักเรียน'!R14="ย้าย","ย้าย",IF('2.ชื่อนักเรียน'!R14="ร","ร",IF(U14="","",RANK(U14,$U$11:$U$55,0)))))</f>
        <v/>
      </c>
    </row>
    <row r="15" spans="1:23" s="102" customFormat="1" ht="17.25" customHeight="1" x14ac:dyDescent="0.2">
      <c r="A15" s="139">
        <v>5</v>
      </c>
      <c r="B15" s="103" t="str">
        <f>IF('2.ชื่อนักเรียน'!C15="","",'2.ชื่อนักเรียน'!C15)</f>
        <v/>
      </c>
      <c r="C15" s="104" t="str">
        <f>IF('2.ชื่อนักเรียน'!D15="","",'2.ชื่อนักเรียน'!D15)</f>
        <v/>
      </c>
      <c r="D15" s="137" t="str">
        <f>IF('4.2คีย์กลางภาค2'!D15="","",'4.2คีย์กลางภาค2'!D15)</f>
        <v/>
      </c>
      <c r="E15" s="138" t="str">
        <f>IF('4.2คีย์กลางภาค2'!F15="","",'4.2คีย์กลางภาค2'!F15)</f>
        <v/>
      </c>
      <c r="F15" s="138" t="str">
        <f>IF('4.2คีย์กลางภาค2'!H15="","",'4.2คีย์กลางภาค2'!H15)</f>
        <v/>
      </c>
      <c r="G15" s="138" t="str">
        <f>IF('4.2คีย์กลางภาค2'!J15="","",'4.2คีย์กลางภาค2'!J15)</f>
        <v/>
      </c>
      <c r="H15" s="138" t="str">
        <f>IF('4.2คีย์กลางภาค2'!L15="","",'4.2คีย์กลางภาค2'!L15)</f>
        <v/>
      </c>
      <c r="I15" s="138" t="str">
        <f>IF('4.2คีย์กลางภาค2'!N15="","",'4.2คีย์กลางภาค2'!N15)</f>
        <v/>
      </c>
      <c r="J15" s="138" t="str">
        <f>IF('4.2คีย์กลางภาค2'!P15="","",'4.2คีย์กลางภาค2'!P15)</f>
        <v/>
      </c>
      <c r="K15" s="138" t="str">
        <f>IF('4.2คีย์กลางภาค2'!R15="","",'4.2คีย์กลางภาค2'!R15)</f>
        <v/>
      </c>
      <c r="L15" s="216"/>
      <c r="M15" s="216" t="str">
        <f>IF('4.2คีย์กลางภาค2'!T15="","",'4.2คีย์กลางภาค2'!T15)</f>
        <v/>
      </c>
      <c r="N15" s="137" t="str">
        <f>IF('4.2คีย์กลางภาค2'!V15="","",'4.2คีย์กลางภาค2'!V15)</f>
        <v/>
      </c>
      <c r="O15" s="138" t="str">
        <f>IF('4.2คีย์กลางภาค2'!X15="","",'4.2คีย์กลางภาค2'!X15)</f>
        <v/>
      </c>
      <c r="P15" s="138" t="str">
        <f>IF('4.2คีย์กลางภาค2'!Z15="","",'4.2คีย์กลางภาค2'!Z15)</f>
        <v/>
      </c>
      <c r="Q15" s="138" t="str">
        <f>IF('4.2คีย์กลางภาค2'!AB15="","",'4.2คีย์กลางภาค2'!AB15)</f>
        <v/>
      </c>
      <c r="R15" s="138" t="str">
        <f>IF('4.2คีย์กลางภาค2'!AD15="","",'4.2คีย์กลางภาค2'!AD15)</f>
        <v/>
      </c>
      <c r="S15" s="221" t="str">
        <f>IF('4.2คีย์กลางภาค2'!AF15="","",'4.2คีย์กลางภาค2'!AF15)</f>
        <v/>
      </c>
      <c r="T15" s="105" t="str">
        <f t="shared" si="0"/>
        <v/>
      </c>
      <c r="U15" s="100" t="str">
        <f t="shared" si="1"/>
        <v/>
      </c>
      <c r="V15" s="106" t="str">
        <f>IF('2.ชื่อนักเรียน'!R15="มส","มส",IF('2.ชื่อนักเรียน'!R15="ย้าย","ย้าย",IF('2.ชื่อนักเรียน'!R15="ร","ร",IF(U15="","",RANK(U15,$U$11:$U$55,0)))))</f>
        <v/>
      </c>
      <c r="W15" s="253" t="s">
        <v>117</v>
      </c>
    </row>
    <row r="16" spans="1:23" s="102" customFormat="1" ht="17.25" customHeight="1" x14ac:dyDescent="0.2">
      <c r="A16" s="139">
        <v>6</v>
      </c>
      <c r="B16" s="103" t="str">
        <f>IF('2.ชื่อนักเรียน'!C16="","",'2.ชื่อนักเรียน'!C16)</f>
        <v/>
      </c>
      <c r="C16" s="104" t="str">
        <f>IF('2.ชื่อนักเรียน'!D16="","",'2.ชื่อนักเรียน'!D16)</f>
        <v/>
      </c>
      <c r="D16" s="137" t="str">
        <f>IF('4.2คีย์กลางภาค2'!D16="","",'4.2คีย์กลางภาค2'!D16)</f>
        <v/>
      </c>
      <c r="E16" s="138" t="str">
        <f>IF('4.2คีย์กลางภาค2'!F16="","",'4.2คีย์กลางภาค2'!F16)</f>
        <v/>
      </c>
      <c r="F16" s="138" t="str">
        <f>IF('4.2คีย์กลางภาค2'!H16="","",'4.2คีย์กลางภาค2'!H16)</f>
        <v/>
      </c>
      <c r="G16" s="138" t="str">
        <f>IF('4.2คีย์กลางภาค2'!J16="","",'4.2คีย์กลางภาค2'!J16)</f>
        <v/>
      </c>
      <c r="H16" s="138" t="str">
        <f>IF('4.2คีย์กลางภาค2'!L16="","",'4.2คีย์กลางภาค2'!L16)</f>
        <v/>
      </c>
      <c r="I16" s="138" t="str">
        <f>IF('4.2คีย์กลางภาค2'!N16="","",'4.2คีย์กลางภาค2'!N16)</f>
        <v/>
      </c>
      <c r="J16" s="138" t="str">
        <f>IF('4.2คีย์กลางภาค2'!P16="","",'4.2คีย์กลางภาค2'!P16)</f>
        <v/>
      </c>
      <c r="K16" s="138" t="str">
        <f>IF('4.2คีย์กลางภาค2'!R16="","",'4.2คีย์กลางภาค2'!R16)</f>
        <v/>
      </c>
      <c r="L16" s="216"/>
      <c r="M16" s="216" t="str">
        <f>IF('4.2คีย์กลางภาค2'!T16="","",'4.2คีย์กลางภาค2'!T16)</f>
        <v/>
      </c>
      <c r="N16" s="137" t="str">
        <f>IF('4.2คีย์กลางภาค2'!V16="","",'4.2คีย์กลางภาค2'!V16)</f>
        <v/>
      </c>
      <c r="O16" s="138" t="str">
        <f>IF('4.2คีย์กลางภาค2'!X16="","",'4.2คีย์กลางภาค2'!X16)</f>
        <v/>
      </c>
      <c r="P16" s="138" t="str">
        <f>IF('4.2คีย์กลางภาค2'!Z16="","",'4.2คีย์กลางภาค2'!Z16)</f>
        <v/>
      </c>
      <c r="Q16" s="138" t="str">
        <f>IF('4.2คีย์กลางภาค2'!AB16="","",'4.2คีย์กลางภาค2'!AB16)</f>
        <v/>
      </c>
      <c r="R16" s="138" t="str">
        <f>IF('4.2คีย์กลางภาค2'!AD16="","",'4.2คีย์กลางภาค2'!AD16)</f>
        <v/>
      </c>
      <c r="S16" s="221" t="str">
        <f>IF('4.2คีย์กลางภาค2'!AF16="","",'4.2คีย์กลางภาค2'!AF16)</f>
        <v/>
      </c>
      <c r="T16" s="105" t="str">
        <f t="shared" si="0"/>
        <v/>
      </c>
      <c r="U16" s="100" t="str">
        <f t="shared" si="1"/>
        <v/>
      </c>
      <c r="V16" s="106" t="str">
        <f>IF('2.ชื่อนักเรียน'!R16="มส","มส",IF('2.ชื่อนักเรียน'!R16="ย้าย","ย้าย",IF('2.ชื่อนักเรียน'!R16="ร","ร",IF(U16="","",RANK(U16,$U$11:$U$55,0)))))</f>
        <v/>
      </c>
    </row>
    <row r="17" spans="1:22" s="102" customFormat="1" ht="17.25" customHeight="1" x14ac:dyDescent="0.2">
      <c r="A17" s="139">
        <v>7</v>
      </c>
      <c r="B17" s="103" t="str">
        <f>IF('2.ชื่อนักเรียน'!C17="","",'2.ชื่อนักเรียน'!C17)</f>
        <v/>
      </c>
      <c r="C17" s="104" t="str">
        <f>IF('2.ชื่อนักเรียน'!D17="","",'2.ชื่อนักเรียน'!D17)</f>
        <v/>
      </c>
      <c r="D17" s="137" t="str">
        <f>IF('4.2คีย์กลางภาค2'!D17="","",'4.2คีย์กลางภาค2'!D17)</f>
        <v/>
      </c>
      <c r="E17" s="138" t="str">
        <f>IF('4.2คีย์กลางภาค2'!F17="","",'4.2คีย์กลางภาค2'!F17)</f>
        <v/>
      </c>
      <c r="F17" s="138" t="str">
        <f>IF('4.2คีย์กลางภาค2'!H17="","",'4.2คีย์กลางภาค2'!H17)</f>
        <v/>
      </c>
      <c r="G17" s="138" t="str">
        <f>IF('4.2คีย์กลางภาค2'!J17="","",'4.2คีย์กลางภาค2'!J17)</f>
        <v/>
      </c>
      <c r="H17" s="138" t="str">
        <f>IF('4.2คีย์กลางภาค2'!L17="","",'4.2คีย์กลางภาค2'!L17)</f>
        <v/>
      </c>
      <c r="I17" s="138" t="str">
        <f>IF('4.2คีย์กลางภาค2'!N17="","",'4.2คีย์กลางภาค2'!N17)</f>
        <v/>
      </c>
      <c r="J17" s="138" t="str">
        <f>IF('4.2คีย์กลางภาค2'!P17="","",'4.2คีย์กลางภาค2'!P17)</f>
        <v/>
      </c>
      <c r="K17" s="138" t="str">
        <f>IF('4.2คีย์กลางภาค2'!R17="","",'4.2คีย์กลางภาค2'!R17)</f>
        <v/>
      </c>
      <c r="L17" s="216"/>
      <c r="M17" s="216" t="str">
        <f>IF('4.2คีย์กลางภาค2'!T17="","",'4.2คีย์กลางภาค2'!T17)</f>
        <v/>
      </c>
      <c r="N17" s="137" t="str">
        <f>IF('4.2คีย์กลางภาค2'!V17="","",'4.2คีย์กลางภาค2'!V17)</f>
        <v/>
      </c>
      <c r="O17" s="138" t="str">
        <f>IF('4.2คีย์กลางภาค2'!X17="","",'4.2คีย์กลางภาค2'!X17)</f>
        <v/>
      </c>
      <c r="P17" s="138" t="str">
        <f>IF('4.2คีย์กลางภาค2'!Z17="","",'4.2คีย์กลางภาค2'!Z17)</f>
        <v/>
      </c>
      <c r="Q17" s="138" t="str">
        <f>IF('4.2คีย์กลางภาค2'!AB17="","",'4.2คีย์กลางภาค2'!AB17)</f>
        <v/>
      </c>
      <c r="R17" s="138" t="str">
        <f>IF('4.2คีย์กลางภาค2'!AD17="","",'4.2คีย์กลางภาค2'!AD17)</f>
        <v/>
      </c>
      <c r="S17" s="221" t="str">
        <f>IF('4.2คีย์กลางภาค2'!AF17="","",'4.2คีย์กลางภาค2'!AF17)</f>
        <v/>
      </c>
      <c r="T17" s="105" t="str">
        <f t="shared" si="0"/>
        <v/>
      </c>
      <c r="U17" s="100" t="str">
        <f t="shared" si="1"/>
        <v/>
      </c>
      <c r="V17" s="106" t="str">
        <f>IF('2.ชื่อนักเรียน'!R17="มส","มส",IF('2.ชื่อนักเรียน'!R17="ย้าย","ย้าย",IF('2.ชื่อนักเรียน'!R17="ร","ร",IF(U17="","",RANK(U17,$U$11:$U$55,0)))))</f>
        <v/>
      </c>
    </row>
    <row r="18" spans="1:22" s="102" customFormat="1" ht="17.25" customHeight="1" x14ac:dyDescent="0.2">
      <c r="A18" s="139">
        <v>8</v>
      </c>
      <c r="B18" s="103" t="str">
        <f>IF('2.ชื่อนักเรียน'!C18="","",'2.ชื่อนักเรียน'!C18)</f>
        <v/>
      </c>
      <c r="C18" s="104" t="str">
        <f>IF('2.ชื่อนักเรียน'!D18="","",'2.ชื่อนักเรียน'!D18)</f>
        <v/>
      </c>
      <c r="D18" s="137" t="str">
        <f>IF('4.2คีย์กลางภาค2'!D18="","",'4.2คีย์กลางภาค2'!D18)</f>
        <v/>
      </c>
      <c r="E18" s="138" t="str">
        <f>IF('4.2คีย์กลางภาค2'!F18="","",'4.2คีย์กลางภาค2'!F18)</f>
        <v/>
      </c>
      <c r="F18" s="138" t="str">
        <f>IF('4.2คีย์กลางภาค2'!H18="","",'4.2คีย์กลางภาค2'!H18)</f>
        <v/>
      </c>
      <c r="G18" s="138" t="str">
        <f>IF('4.2คีย์กลางภาค2'!J18="","",'4.2คีย์กลางภาค2'!J18)</f>
        <v/>
      </c>
      <c r="H18" s="138" t="str">
        <f>IF('4.2คีย์กลางภาค2'!L18="","",'4.2คีย์กลางภาค2'!L18)</f>
        <v/>
      </c>
      <c r="I18" s="138" t="str">
        <f>IF('4.2คีย์กลางภาค2'!N18="","",'4.2คีย์กลางภาค2'!N18)</f>
        <v/>
      </c>
      <c r="J18" s="138" t="str">
        <f>IF('4.2คีย์กลางภาค2'!P18="","",'4.2คีย์กลางภาค2'!P18)</f>
        <v/>
      </c>
      <c r="K18" s="138" t="str">
        <f>IF('4.2คีย์กลางภาค2'!R18="","",'4.2คีย์กลางภาค2'!R18)</f>
        <v/>
      </c>
      <c r="L18" s="216"/>
      <c r="M18" s="216" t="str">
        <f>IF('4.2คีย์กลางภาค2'!T18="","",'4.2คีย์กลางภาค2'!T18)</f>
        <v/>
      </c>
      <c r="N18" s="137" t="str">
        <f>IF('4.2คีย์กลางภาค2'!V18="","",'4.2คีย์กลางภาค2'!V18)</f>
        <v/>
      </c>
      <c r="O18" s="138" t="str">
        <f>IF('4.2คีย์กลางภาค2'!X18="","",'4.2คีย์กลางภาค2'!X18)</f>
        <v/>
      </c>
      <c r="P18" s="138" t="str">
        <f>IF('4.2คีย์กลางภาค2'!Z18="","",'4.2คีย์กลางภาค2'!Z18)</f>
        <v/>
      </c>
      <c r="Q18" s="138" t="str">
        <f>IF('4.2คีย์กลางภาค2'!AB18="","",'4.2คีย์กลางภาค2'!AB18)</f>
        <v/>
      </c>
      <c r="R18" s="138" t="str">
        <f>IF('4.2คีย์กลางภาค2'!AD18="","",'4.2คีย์กลางภาค2'!AD18)</f>
        <v/>
      </c>
      <c r="S18" s="221" t="str">
        <f>IF('4.2คีย์กลางภาค2'!AF18="","",'4.2คีย์กลางภาค2'!AF18)</f>
        <v/>
      </c>
      <c r="T18" s="105" t="str">
        <f t="shared" si="0"/>
        <v/>
      </c>
      <c r="U18" s="100" t="str">
        <f t="shared" si="1"/>
        <v/>
      </c>
      <c r="V18" s="106" t="str">
        <f>IF('2.ชื่อนักเรียน'!R18="มส","มส",IF('2.ชื่อนักเรียน'!R18="ย้าย","ย้าย",IF('2.ชื่อนักเรียน'!R18="ร","ร",IF(U18="","",RANK(U18,$U$11:$U$55,0)))))</f>
        <v/>
      </c>
    </row>
    <row r="19" spans="1:22" s="102" customFormat="1" ht="17.25" customHeight="1" x14ac:dyDescent="0.2">
      <c r="A19" s="139">
        <v>9</v>
      </c>
      <c r="B19" s="103" t="str">
        <f>IF('2.ชื่อนักเรียน'!C19="","",'2.ชื่อนักเรียน'!C19)</f>
        <v/>
      </c>
      <c r="C19" s="104" t="str">
        <f>IF('2.ชื่อนักเรียน'!D19="","",'2.ชื่อนักเรียน'!D19)</f>
        <v/>
      </c>
      <c r="D19" s="137" t="str">
        <f>IF('4.2คีย์กลางภาค2'!D19="","",'4.2คีย์กลางภาค2'!D19)</f>
        <v/>
      </c>
      <c r="E19" s="138" t="str">
        <f>IF('4.2คีย์กลางภาค2'!F19="","",'4.2คีย์กลางภาค2'!F19)</f>
        <v/>
      </c>
      <c r="F19" s="138" t="str">
        <f>IF('4.2คีย์กลางภาค2'!H19="","",'4.2คีย์กลางภาค2'!H19)</f>
        <v/>
      </c>
      <c r="G19" s="138" t="str">
        <f>IF('4.2คีย์กลางภาค2'!J19="","",'4.2คีย์กลางภาค2'!J19)</f>
        <v/>
      </c>
      <c r="H19" s="138" t="str">
        <f>IF('4.2คีย์กลางภาค2'!L19="","",'4.2คีย์กลางภาค2'!L19)</f>
        <v/>
      </c>
      <c r="I19" s="138" t="str">
        <f>IF('4.2คีย์กลางภาค2'!N19="","",'4.2คีย์กลางภาค2'!N19)</f>
        <v/>
      </c>
      <c r="J19" s="138" t="str">
        <f>IF('4.2คีย์กลางภาค2'!P19="","",'4.2คีย์กลางภาค2'!P19)</f>
        <v/>
      </c>
      <c r="K19" s="138" t="str">
        <f>IF('4.2คีย์กลางภาค2'!R19="","",'4.2คีย์กลางภาค2'!R19)</f>
        <v/>
      </c>
      <c r="L19" s="216"/>
      <c r="M19" s="216" t="str">
        <f>IF('4.2คีย์กลางภาค2'!T19="","",'4.2คีย์กลางภาค2'!T19)</f>
        <v/>
      </c>
      <c r="N19" s="137" t="str">
        <f>IF('4.2คีย์กลางภาค2'!V19="","",'4.2คีย์กลางภาค2'!V19)</f>
        <v/>
      </c>
      <c r="O19" s="138" t="str">
        <f>IF('4.2คีย์กลางภาค2'!X19="","",'4.2คีย์กลางภาค2'!X19)</f>
        <v/>
      </c>
      <c r="P19" s="138" t="str">
        <f>IF('4.2คีย์กลางภาค2'!Z19="","",'4.2คีย์กลางภาค2'!Z19)</f>
        <v/>
      </c>
      <c r="Q19" s="138" t="str">
        <f>IF('4.2คีย์กลางภาค2'!AB19="","",'4.2คีย์กลางภาค2'!AB19)</f>
        <v/>
      </c>
      <c r="R19" s="138" t="str">
        <f>IF('4.2คีย์กลางภาค2'!AD19="","",'4.2คีย์กลางภาค2'!AD19)</f>
        <v/>
      </c>
      <c r="S19" s="221" t="str">
        <f>IF('4.2คีย์กลางภาค2'!AF19="","",'4.2คีย์กลางภาค2'!AF19)</f>
        <v/>
      </c>
      <c r="T19" s="105" t="str">
        <f t="shared" si="0"/>
        <v/>
      </c>
      <c r="U19" s="100" t="str">
        <f t="shared" si="1"/>
        <v/>
      </c>
      <c r="V19" s="106" t="str">
        <f>IF('2.ชื่อนักเรียน'!R19="มส","มส",IF('2.ชื่อนักเรียน'!R19="ย้าย","ย้าย",IF('2.ชื่อนักเรียน'!R19="ร","ร",IF(U19="","",RANK(U19,$U$11:$U$55,0)))))</f>
        <v/>
      </c>
    </row>
    <row r="20" spans="1:22" s="102" customFormat="1" ht="17.25" customHeight="1" x14ac:dyDescent="0.2">
      <c r="A20" s="139">
        <v>10</v>
      </c>
      <c r="B20" s="103" t="str">
        <f>IF('2.ชื่อนักเรียน'!C20="","",'2.ชื่อนักเรียน'!C20)</f>
        <v/>
      </c>
      <c r="C20" s="104" t="str">
        <f>IF('2.ชื่อนักเรียน'!D20="","",'2.ชื่อนักเรียน'!D20)</f>
        <v/>
      </c>
      <c r="D20" s="137" t="str">
        <f>IF('4.2คีย์กลางภาค2'!D20="","",'4.2คีย์กลางภาค2'!D20)</f>
        <v/>
      </c>
      <c r="E20" s="138" t="str">
        <f>IF('4.2คีย์กลางภาค2'!F20="","",'4.2คีย์กลางภาค2'!F20)</f>
        <v/>
      </c>
      <c r="F20" s="138" t="str">
        <f>IF('4.2คีย์กลางภาค2'!H20="","",'4.2คีย์กลางภาค2'!H20)</f>
        <v/>
      </c>
      <c r="G20" s="138" t="str">
        <f>IF('4.2คีย์กลางภาค2'!J20="","",'4.2คีย์กลางภาค2'!J20)</f>
        <v/>
      </c>
      <c r="H20" s="138" t="str">
        <f>IF('4.2คีย์กลางภาค2'!L20="","",'4.2คีย์กลางภาค2'!L20)</f>
        <v/>
      </c>
      <c r="I20" s="138" t="str">
        <f>IF('4.2คีย์กลางภาค2'!N20="","",'4.2คีย์กลางภาค2'!N20)</f>
        <v/>
      </c>
      <c r="J20" s="138" t="str">
        <f>IF('4.2คีย์กลางภาค2'!P20="","",'4.2คีย์กลางภาค2'!P20)</f>
        <v/>
      </c>
      <c r="K20" s="138" t="str">
        <f>IF('4.2คีย์กลางภาค2'!R20="","",'4.2คีย์กลางภาค2'!R20)</f>
        <v/>
      </c>
      <c r="L20" s="216"/>
      <c r="M20" s="216" t="str">
        <f>IF('4.2คีย์กลางภาค2'!T20="","",'4.2คีย์กลางภาค2'!T20)</f>
        <v/>
      </c>
      <c r="N20" s="137" t="str">
        <f>IF('4.2คีย์กลางภาค2'!V20="","",'4.2คีย์กลางภาค2'!V20)</f>
        <v/>
      </c>
      <c r="O20" s="138" t="str">
        <f>IF('4.2คีย์กลางภาค2'!X20="","",'4.2คีย์กลางภาค2'!X20)</f>
        <v/>
      </c>
      <c r="P20" s="138" t="str">
        <f>IF('4.2คีย์กลางภาค2'!Z20="","",'4.2คีย์กลางภาค2'!Z20)</f>
        <v/>
      </c>
      <c r="Q20" s="138" t="str">
        <f>IF('4.2คีย์กลางภาค2'!AB20="","",'4.2คีย์กลางภาค2'!AB20)</f>
        <v/>
      </c>
      <c r="R20" s="138" t="str">
        <f>IF('4.2คีย์กลางภาค2'!AD20="","",'4.2คีย์กลางภาค2'!AD20)</f>
        <v/>
      </c>
      <c r="S20" s="221" t="str">
        <f>IF('4.2คีย์กลางภาค2'!AF20="","",'4.2คีย์กลางภาค2'!AF20)</f>
        <v/>
      </c>
      <c r="T20" s="105" t="str">
        <f t="shared" si="0"/>
        <v/>
      </c>
      <c r="U20" s="100" t="str">
        <f t="shared" si="1"/>
        <v/>
      </c>
      <c r="V20" s="106" t="str">
        <f>IF('2.ชื่อนักเรียน'!R20="มส","มส",IF('2.ชื่อนักเรียน'!R20="ย้าย","ย้าย",IF('2.ชื่อนักเรียน'!R20="ร","ร",IF(U20="","",RANK(U20,$U$11:$U$55,0)))))</f>
        <v/>
      </c>
    </row>
    <row r="21" spans="1:22" s="102" customFormat="1" ht="17.25" customHeight="1" x14ac:dyDescent="0.2">
      <c r="A21" s="139">
        <v>11</v>
      </c>
      <c r="B21" s="103" t="str">
        <f>IF('2.ชื่อนักเรียน'!C21="","",'2.ชื่อนักเรียน'!C21)</f>
        <v/>
      </c>
      <c r="C21" s="104" t="str">
        <f>IF('2.ชื่อนักเรียน'!D21="","",'2.ชื่อนักเรียน'!D21)</f>
        <v/>
      </c>
      <c r="D21" s="137" t="str">
        <f>IF('4.2คีย์กลางภาค2'!D21="","",'4.2คีย์กลางภาค2'!D21)</f>
        <v/>
      </c>
      <c r="E21" s="138" t="str">
        <f>IF('4.2คีย์กลางภาค2'!F21="","",'4.2คีย์กลางภาค2'!F21)</f>
        <v/>
      </c>
      <c r="F21" s="138" t="str">
        <f>IF('4.2คีย์กลางภาค2'!H21="","",'4.2คีย์กลางภาค2'!H21)</f>
        <v/>
      </c>
      <c r="G21" s="138" t="str">
        <f>IF('4.2คีย์กลางภาค2'!J21="","",'4.2คีย์กลางภาค2'!J21)</f>
        <v/>
      </c>
      <c r="H21" s="138" t="str">
        <f>IF('4.2คีย์กลางภาค2'!L21="","",'4.2คีย์กลางภาค2'!L21)</f>
        <v/>
      </c>
      <c r="I21" s="138" t="str">
        <f>IF('4.2คีย์กลางภาค2'!N21="","",'4.2คีย์กลางภาค2'!N21)</f>
        <v/>
      </c>
      <c r="J21" s="138" t="str">
        <f>IF('4.2คีย์กลางภาค2'!P21="","",'4.2คีย์กลางภาค2'!P21)</f>
        <v/>
      </c>
      <c r="K21" s="138" t="str">
        <f>IF('4.2คีย์กลางภาค2'!R21="","",'4.2คีย์กลางภาค2'!R21)</f>
        <v/>
      </c>
      <c r="L21" s="216"/>
      <c r="M21" s="216" t="str">
        <f>IF('4.2คีย์กลางภาค2'!T21="","",'4.2คีย์กลางภาค2'!T21)</f>
        <v/>
      </c>
      <c r="N21" s="137" t="str">
        <f>IF('4.2คีย์กลางภาค2'!V21="","",'4.2คีย์กลางภาค2'!V21)</f>
        <v/>
      </c>
      <c r="O21" s="138" t="str">
        <f>IF('4.2คีย์กลางภาค2'!X21="","",'4.2คีย์กลางภาค2'!X21)</f>
        <v/>
      </c>
      <c r="P21" s="138" t="str">
        <f>IF('4.2คีย์กลางภาค2'!Z21="","",'4.2คีย์กลางภาค2'!Z21)</f>
        <v/>
      </c>
      <c r="Q21" s="138" t="str">
        <f>IF('4.2คีย์กลางภาค2'!AB21="","",'4.2คีย์กลางภาค2'!AB21)</f>
        <v/>
      </c>
      <c r="R21" s="138" t="str">
        <f>IF('4.2คีย์กลางภาค2'!AD21="","",'4.2คีย์กลางภาค2'!AD21)</f>
        <v/>
      </c>
      <c r="S21" s="221" t="str">
        <f>IF('4.2คีย์กลางภาค2'!AF21="","",'4.2คีย์กลางภาค2'!AF21)</f>
        <v/>
      </c>
      <c r="T21" s="105" t="str">
        <f t="shared" si="0"/>
        <v/>
      </c>
      <c r="U21" s="100" t="str">
        <f t="shared" si="1"/>
        <v/>
      </c>
      <c r="V21" s="106" t="str">
        <f>IF('2.ชื่อนักเรียน'!R21="มส","มส",IF('2.ชื่อนักเรียน'!R21="ย้าย","ย้าย",IF('2.ชื่อนักเรียน'!R21="ร","ร",IF(U21="","",RANK(U21,$U$11:$U$55,0)))))</f>
        <v/>
      </c>
    </row>
    <row r="22" spans="1:22" s="102" customFormat="1" ht="17.25" customHeight="1" x14ac:dyDescent="0.2">
      <c r="A22" s="139">
        <v>12</v>
      </c>
      <c r="B22" s="103" t="str">
        <f>IF('2.ชื่อนักเรียน'!C22="","",'2.ชื่อนักเรียน'!C22)</f>
        <v/>
      </c>
      <c r="C22" s="104" t="str">
        <f>IF('2.ชื่อนักเรียน'!D22="","",'2.ชื่อนักเรียน'!D22)</f>
        <v/>
      </c>
      <c r="D22" s="137" t="str">
        <f>IF('4.2คีย์กลางภาค2'!D22="","",'4.2คีย์กลางภาค2'!D22)</f>
        <v/>
      </c>
      <c r="E22" s="138" t="str">
        <f>IF('4.2คีย์กลางภาค2'!F22="","",'4.2คีย์กลางภาค2'!F22)</f>
        <v/>
      </c>
      <c r="F22" s="138" t="str">
        <f>IF('4.2คีย์กลางภาค2'!H22="","",'4.2คีย์กลางภาค2'!H22)</f>
        <v/>
      </c>
      <c r="G22" s="138" t="str">
        <f>IF('4.2คีย์กลางภาค2'!J22="","",'4.2คีย์กลางภาค2'!J22)</f>
        <v/>
      </c>
      <c r="H22" s="138" t="str">
        <f>IF('4.2คีย์กลางภาค2'!L22="","",'4.2คีย์กลางภาค2'!L22)</f>
        <v/>
      </c>
      <c r="I22" s="138" t="str">
        <f>IF('4.2คีย์กลางภาค2'!N22="","",'4.2คีย์กลางภาค2'!N22)</f>
        <v/>
      </c>
      <c r="J22" s="138" t="str">
        <f>IF('4.2คีย์กลางภาค2'!P22="","",'4.2คีย์กลางภาค2'!P22)</f>
        <v/>
      </c>
      <c r="K22" s="138" t="str">
        <f>IF('4.2คีย์กลางภาค2'!R22="","",'4.2คีย์กลางภาค2'!R22)</f>
        <v/>
      </c>
      <c r="L22" s="216"/>
      <c r="M22" s="216" t="str">
        <f>IF('4.2คีย์กลางภาค2'!T22="","",'4.2คีย์กลางภาค2'!T22)</f>
        <v/>
      </c>
      <c r="N22" s="137" t="str">
        <f>IF('4.2คีย์กลางภาค2'!V22="","",'4.2คีย์กลางภาค2'!V22)</f>
        <v/>
      </c>
      <c r="O22" s="138" t="str">
        <f>IF('4.2คีย์กลางภาค2'!X22="","",'4.2คีย์กลางภาค2'!X22)</f>
        <v/>
      </c>
      <c r="P22" s="138" t="str">
        <f>IF('4.2คีย์กลางภาค2'!Z22="","",'4.2คีย์กลางภาค2'!Z22)</f>
        <v/>
      </c>
      <c r="Q22" s="138" t="str">
        <f>IF('4.2คีย์กลางภาค2'!AB22="","",'4.2คีย์กลางภาค2'!AB22)</f>
        <v/>
      </c>
      <c r="R22" s="138" t="str">
        <f>IF('4.2คีย์กลางภาค2'!AD22="","",'4.2คีย์กลางภาค2'!AD22)</f>
        <v/>
      </c>
      <c r="S22" s="221" t="str">
        <f>IF('4.2คีย์กลางภาค2'!AF22="","",'4.2คีย์กลางภาค2'!AF22)</f>
        <v/>
      </c>
      <c r="T22" s="105" t="str">
        <f t="shared" si="0"/>
        <v/>
      </c>
      <c r="U22" s="100" t="str">
        <f t="shared" si="1"/>
        <v/>
      </c>
      <c r="V22" s="106" t="str">
        <f>IF('2.ชื่อนักเรียน'!R22="มส","มส",IF('2.ชื่อนักเรียน'!R22="ย้าย","ย้าย",IF('2.ชื่อนักเรียน'!R22="ร","ร",IF(U22="","",RANK(U22,$U$11:$U$55,0)))))</f>
        <v/>
      </c>
    </row>
    <row r="23" spans="1:22" s="102" customFormat="1" ht="17.25" customHeight="1" x14ac:dyDescent="0.2">
      <c r="A23" s="139">
        <v>13</v>
      </c>
      <c r="B23" s="103" t="str">
        <f>IF('2.ชื่อนักเรียน'!C23="","",'2.ชื่อนักเรียน'!C23)</f>
        <v/>
      </c>
      <c r="C23" s="104" t="str">
        <f>IF('2.ชื่อนักเรียน'!D23="","",'2.ชื่อนักเรียน'!D23)</f>
        <v/>
      </c>
      <c r="D23" s="137" t="str">
        <f>IF('4.2คีย์กลางภาค2'!D23="","",'4.2คีย์กลางภาค2'!D23)</f>
        <v/>
      </c>
      <c r="E23" s="138" t="str">
        <f>IF('4.2คีย์กลางภาค2'!F23="","",'4.2คีย์กลางภาค2'!F23)</f>
        <v/>
      </c>
      <c r="F23" s="138" t="str">
        <f>IF('4.2คีย์กลางภาค2'!H23="","",'4.2คีย์กลางภาค2'!H23)</f>
        <v/>
      </c>
      <c r="G23" s="138" t="str">
        <f>IF('4.2คีย์กลางภาค2'!J23="","",'4.2คีย์กลางภาค2'!J23)</f>
        <v/>
      </c>
      <c r="H23" s="138" t="str">
        <f>IF('4.2คีย์กลางภาค2'!L23="","",'4.2คีย์กลางภาค2'!L23)</f>
        <v/>
      </c>
      <c r="I23" s="138" t="str">
        <f>IF('4.2คีย์กลางภาค2'!N23="","",'4.2คีย์กลางภาค2'!N23)</f>
        <v/>
      </c>
      <c r="J23" s="138" t="str">
        <f>IF('4.2คีย์กลางภาค2'!P23="","",'4.2คีย์กลางภาค2'!P23)</f>
        <v/>
      </c>
      <c r="K23" s="138" t="str">
        <f>IF('4.2คีย์กลางภาค2'!R23="","",'4.2คีย์กลางภาค2'!R23)</f>
        <v/>
      </c>
      <c r="L23" s="216"/>
      <c r="M23" s="216" t="str">
        <f>IF('4.2คีย์กลางภาค2'!T23="","",'4.2คีย์กลางภาค2'!T23)</f>
        <v/>
      </c>
      <c r="N23" s="137" t="str">
        <f>IF('4.2คีย์กลางภาค2'!V23="","",'4.2คีย์กลางภาค2'!V23)</f>
        <v/>
      </c>
      <c r="O23" s="138" t="str">
        <f>IF('4.2คีย์กลางภาค2'!X23="","",'4.2คีย์กลางภาค2'!X23)</f>
        <v/>
      </c>
      <c r="P23" s="138" t="str">
        <f>IF('4.2คีย์กลางภาค2'!Z23="","",'4.2คีย์กลางภาค2'!Z23)</f>
        <v/>
      </c>
      <c r="Q23" s="138" t="str">
        <f>IF('4.2คีย์กลางภาค2'!AB23="","",'4.2คีย์กลางภาค2'!AB23)</f>
        <v/>
      </c>
      <c r="R23" s="138" t="str">
        <f>IF('4.2คีย์กลางภาค2'!AD23="","",'4.2คีย์กลางภาค2'!AD23)</f>
        <v/>
      </c>
      <c r="S23" s="221" t="str">
        <f>IF('4.2คีย์กลางภาค2'!AF23="","",'4.2คีย์กลางภาค2'!AF23)</f>
        <v/>
      </c>
      <c r="T23" s="105" t="str">
        <f t="shared" si="0"/>
        <v/>
      </c>
      <c r="U23" s="100" t="str">
        <f t="shared" si="1"/>
        <v/>
      </c>
      <c r="V23" s="106" t="str">
        <f>IF('2.ชื่อนักเรียน'!R23="มส","มส",IF('2.ชื่อนักเรียน'!R23="ย้าย","ย้าย",IF('2.ชื่อนักเรียน'!R23="ร","ร",IF(U23="","",RANK(U23,$U$11:$U$55,0)))))</f>
        <v/>
      </c>
    </row>
    <row r="24" spans="1:22" s="102" customFormat="1" ht="17.25" customHeight="1" x14ac:dyDescent="0.2">
      <c r="A24" s="139">
        <v>14</v>
      </c>
      <c r="B24" s="103" t="str">
        <f>IF('2.ชื่อนักเรียน'!C24="","",'2.ชื่อนักเรียน'!C24)</f>
        <v/>
      </c>
      <c r="C24" s="104" t="str">
        <f>IF('2.ชื่อนักเรียน'!D24="","",'2.ชื่อนักเรียน'!D24)</f>
        <v/>
      </c>
      <c r="D24" s="137" t="str">
        <f>IF('4.2คีย์กลางภาค2'!D24="","",'4.2คีย์กลางภาค2'!D24)</f>
        <v/>
      </c>
      <c r="E24" s="138" t="str">
        <f>IF('4.2คีย์กลางภาค2'!F24="","",'4.2คีย์กลางภาค2'!F24)</f>
        <v/>
      </c>
      <c r="F24" s="138" t="str">
        <f>IF('4.2คีย์กลางภาค2'!H24="","",'4.2คีย์กลางภาค2'!H24)</f>
        <v/>
      </c>
      <c r="G24" s="138" t="str">
        <f>IF('4.2คีย์กลางภาค2'!J24="","",'4.2คีย์กลางภาค2'!J24)</f>
        <v/>
      </c>
      <c r="H24" s="138" t="str">
        <f>IF('4.2คีย์กลางภาค2'!L24="","",'4.2คีย์กลางภาค2'!L24)</f>
        <v/>
      </c>
      <c r="I24" s="138" t="str">
        <f>IF('4.2คีย์กลางภาค2'!N24="","",'4.2คีย์กลางภาค2'!N24)</f>
        <v/>
      </c>
      <c r="J24" s="138" t="str">
        <f>IF('4.2คีย์กลางภาค2'!P24="","",'4.2คีย์กลางภาค2'!P24)</f>
        <v/>
      </c>
      <c r="K24" s="138" t="str">
        <f>IF('4.2คีย์กลางภาค2'!R24="","",'4.2คีย์กลางภาค2'!R24)</f>
        <v/>
      </c>
      <c r="L24" s="216"/>
      <c r="M24" s="216" t="str">
        <f>IF('4.2คีย์กลางภาค2'!T24="","",'4.2คีย์กลางภาค2'!T24)</f>
        <v/>
      </c>
      <c r="N24" s="137" t="str">
        <f>IF('4.2คีย์กลางภาค2'!V24="","",'4.2คีย์กลางภาค2'!V24)</f>
        <v/>
      </c>
      <c r="O24" s="138" t="str">
        <f>IF('4.2คีย์กลางภาค2'!X24="","",'4.2คีย์กลางภาค2'!X24)</f>
        <v/>
      </c>
      <c r="P24" s="138" t="str">
        <f>IF('4.2คีย์กลางภาค2'!Z24="","",'4.2คีย์กลางภาค2'!Z24)</f>
        <v/>
      </c>
      <c r="Q24" s="138" t="str">
        <f>IF('4.2คีย์กลางภาค2'!AB24="","",'4.2คีย์กลางภาค2'!AB24)</f>
        <v/>
      </c>
      <c r="R24" s="138" t="str">
        <f>IF('4.2คีย์กลางภาค2'!AD24="","",'4.2คีย์กลางภาค2'!AD24)</f>
        <v/>
      </c>
      <c r="S24" s="221" t="str">
        <f>IF('4.2คีย์กลางภาค2'!AF24="","",'4.2คีย์กลางภาค2'!AF24)</f>
        <v/>
      </c>
      <c r="T24" s="105" t="str">
        <f t="shared" si="0"/>
        <v/>
      </c>
      <c r="U24" s="100" t="str">
        <f t="shared" si="1"/>
        <v/>
      </c>
      <c r="V24" s="106" t="str">
        <f>IF('2.ชื่อนักเรียน'!R24="มส","มส",IF('2.ชื่อนักเรียน'!R24="ย้าย","ย้าย",IF('2.ชื่อนักเรียน'!R24="ร","ร",IF(U24="","",RANK(U24,$U$11:$U$55,0)))))</f>
        <v/>
      </c>
    </row>
    <row r="25" spans="1:22" s="102" customFormat="1" ht="17.25" customHeight="1" x14ac:dyDescent="0.2">
      <c r="A25" s="139">
        <v>15</v>
      </c>
      <c r="B25" s="103" t="str">
        <f>IF('2.ชื่อนักเรียน'!C25="","",'2.ชื่อนักเรียน'!C25)</f>
        <v/>
      </c>
      <c r="C25" s="104" t="str">
        <f>IF('2.ชื่อนักเรียน'!D25="","",'2.ชื่อนักเรียน'!D25)</f>
        <v/>
      </c>
      <c r="D25" s="137" t="str">
        <f>IF('4.2คีย์กลางภาค2'!D25="","",'4.2คีย์กลางภาค2'!D25)</f>
        <v/>
      </c>
      <c r="E25" s="138" t="str">
        <f>IF('4.2คีย์กลางภาค2'!F25="","",'4.2คีย์กลางภาค2'!F25)</f>
        <v/>
      </c>
      <c r="F25" s="138" t="str">
        <f>IF('4.2คีย์กลางภาค2'!H25="","",'4.2คีย์กลางภาค2'!H25)</f>
        <v/>
      </c>
      <c r="G25" s="138" t="str">
        <f>IF('4.2คีย์กลางภาค2'!J25="","",'4.2คีย์กลางภาค2'!J25)</f>
        <v/>
      </c>
      <c r="H25" s="138" t="str">
        <f>IF('4.2คีย์กลางภาค2'!L25="","",'4.2คีย์กลางภาค2'!L25)</f>
        <v/>
      </c>
      <c r="I25" s="138" t="str">
        <f>IF('4.2คีย์กลางภาค2'!N25="","",'4.2คีย์กลางภาค2'!N25)</f>
        <v/>
      </c>
      <c r="J25" s="138" t="str">
        <f>IF('4.2คีย์กลางภาค2'!P25="","",'4.2คีย์กลางภาค2'!P25)</f>
        <v/>
      </c>
      <c r="K25" s="138" t="str">
        <f>IF('4.2คีย์กลางภาค2'!R25="","",'4.2คีย์กลางภาค2'!R25)</f>
        <v/>
      </c>
      <c r="L25" s="216"/>
      <c r="M25" s="216" t="str">
        <f>IF('4.2คีย์กลางภาค2'!T25="","",'4.2คีย์กลางภาค2'!T25)</f>
        <v/>
      </c>
      <c r="N25" s="137" t="str">
        <f>IF('4.2คีย์กลางภาค2'!V25="","",'4.2คีย์กลางภาค2'!V25)</f>
        <v/>
      </c>
      <c r="O25" s="138" t="str">
        <f>IF('4.2คีย์กลางภาค2'!X25="","",'4.2คีย์กลางภาค2'!X25)</f>
        <v/>
      </c>
      <c r="P25" s="138" t="str">
        <f>IF('4.2คีย์กลางภาค2'!Z25="","",'4.2คีย์กลางภาค2'!Z25)</f>
        <v/>
      </c>
      <c r="Q25" s="138" t="str">
        <f>IF('4.2คีย์กลางภาค2'!AB25="","",'4.2คีย์กลางภาค2'!AB25)</f>
        <v/>
      </c>
      <c r="R25" s="138" t="str">
        <f>IF('4.2คีย์กลางภาค2'!AD25="","",'4.2คีย์กลางภาค2'!AD25)</f>
        <v/>
      </c>
      <c r="S25" s="221" t="str">
        <f>IF('4.2คีย์กลางภาค2'!AF25="","",'4.2คีย์กลางภาค2'!AF25)</f>
        <v/>
      </c>
      <c r="T25" s="105" t="str">
        <f t="shared" si="0"/>
        <v/>
      </c>
      <c r="U25" s="100" t="str">
        <f t="shared" si="1"/>
        <v/>
      </c>
      <c r="V25" s="106" t="str">
        <f>IF('2.ชื่อนักเรียน'!R25="มส","มส",IF('2.ชื่อนักเรียน'!R25="ย้าย","ย้าย",IF('2.ชื่อนักเรียน'!R25="ร","ร",IF(U25="","",RANK(U25,$U$11:$U$55,0)))))</f>
        <v/>
      </c>
    </row>
    <row r="26" spans="1:22" s="102" customFormat="1" ht="17.25" customHeight="1" x14ac:dyDescent="0.2">
      <c r="A26" s="139">
        <v>16</v>
      </c>
      <c r="B26" s="103" t="str">
        <f>IF('2.ชื่อนักเรียน'!C26="","",'2.ชื่อนักเรียน'!C26)</f>
        <v/>
      </c>
      <c r="C26" s="104" t="str">
        <f>IF('2.ชื่อนักเรียน'!D26="","",'2.ชื่อนักเรียน'!D26)</f>
        <v/>
      </c>
      <c r="D26" s="137" t="str">
        <f>IF('4.2คีย์กลางภาค2'!D26="","",'4.2คีย์กลางภาค2'!D26)</f>
        <v/>
      </c>
      <c r="E26" s="138" t="str">
        <f>IF('4.2คีย์กลางภาค2'!F26="","",'4.2คีย์กลางภาค2'!F26)</f>
        <v/>
      </c>
      <c r="F26" s="138" t="str">
        <f>IF('4.2คีย์กลางภาค2'!H26="","",'4.2คีย์กลางภาค2'!H26)</f>
        <v/>
      </c>
      <c r="G26" s="138" t="str">
        <f>IF('4.2คีย์กลางภาค2'!J26="","",'4.2คีย์กลางภาค2'!J26)</f>
        <v/>
      </c>
      <c r="H26" s="138" t="str">
        <f>IF('4.2คีย์กลางภาค2'!L26="","",'4.2คีย์กลางภาค2'!L26)</f>
        <v/>
      </c>
      <c r="I26" s="138" t="str">
        <f>IF('4.2คีย์กลางภาค2'!N26="","",'4.2คีย์กลางภาค2'!N26)</f>
        <v/>
      </c>
      <c r="J26" s="138" t="str">
        <f>IF('4.2คีย์กลางภาค2'!P26="","",'4.2คีย์กลางภาค2'!P26)</f>
        <v/>
      </c>
      <c r="K26" s="138" t="str">
        <f>IF('4.2คีย์กลางภาค2'!R26="","",'4.2คีย์กลางภาค2'!R26)</f>
        <v/>
      </c>
      <c r="L26" s="216"/>
      <c r="M26" s="216" t="str">
        <f>IF('4.2คีย์กลางภาค2'!T26="","",'4.2คีย์กลางภาค2'!T26)</f>
        <v/>
      </c>
      <c r="N26" s="137" t="str">
        <f>IF('4.2คีย์กลางภาค2'!V26="","",'4.2คีย์กลางภาค2'!V26)</f>
        <v/>
      </c>
      <c r="O26" s="138" t="str">
        <f>IF('4.2คีย์กลางภาค2'!X26="","",'4.2คีย์กลางภาค2'!X26)</f>
        <v/>
      </c>
      <c r="P26" s="138" t="str">
        <f>IF('4.2คีย์กลางภาค2'!Z26="","",'4.2คีย์กลางภาค2'!Z26)</f>
        <v/>
      </c>
      <c r="Q26" s="138" t="str">
        <f>IF('4.2คีย์กลางภาค2'!AB26="","",'4.2คีย์กลางภาค2'!AB26)</f>
        <v/>
      </c>
      <c r="R26" s="138" t="str">
        <f>IF('4.2คีย์กลางภาค2'!AD26="","",'4.2คีย์กลางภาค2'!AD26)</f>
        <v/>
      </c>
      <c r="S26" s="221" t="str">
        <f>IF('4.2คีย์กลางภาค2'!AF26="","",'4.2คีย์กลางภาค2'!AF26)</f>
        <v/>
      </c>
      <c r="T26" s="105" t="str">
        <f t="shared" si="0"/>
        <v/>
      </c>
      <c r="U26" s="100" t="str">
        <f t="shared" si="1"/>
        <v/>
      </c>
      <c r="V26" s="106" t="str">
        <f>IF('2.ชื่อนักเรียน'!R26="มส","มส",IF('2.ชื่อนักเรียน'!R26="ย้าย","ย้าย",IF('2.ชื่อนักเรียน'!R26="ร","ร",IF(U26="","",RANK(U26,$U$11:$U$55,0)))))</f>
        <v/>
      </c>
    </row>
    <row r="27" spans="1:22" s="102" customFormat="1" ht="17.25" customHeight="1" x14ac:dyDescent="0.2">
      <c r="A27" s="139">
        <v>17</v>
      </c>
      <c r="B27" s="103" t="str">
        <f>IF('2.ชื่อนักเรียน'!C27="","",'2.ชื่อนักเรียน'!C27)</f>
        <v/>
      </c>
      <c r="C27" s="104" t="str">
        <f>IF('2.ชื่อนักเรียน'!D27="","",'2.ชื่อนักเรียน'!D27)</f>
        <v/>
      </c>
      <c r="D27" s="137" t="str">
        <f>IF('4.2คีย์กลางภาค2'!D27="","",'4.2คีย์กลางภาค2'!D27)</f>
        <v/>
      </c>
      <c r="E27" s="138" t="str">
        <f>IF('4.2คีย์กลางภาค2'!F27="","",'4.2คีย์กลางภาค2'!F27)</f>
        <v/>
      </c>
      <c r="F27" s="138" t="str">
        <f>IF('4.2คีย์กลางภาค2'!H27="","",'4.2คีย์กลางภาค2'!H27)</f>
        <v/>
      </c>
      <c r="G27" s="138" t="str">
        <f>IF('4.2คีย์กลางภาค2'!J27="","",'4.2คีย์กลางภาค2'!J27)</f>
        <v/>
      </c>
      <c r="H27" s="138" t="str">
        <f>IF('4.2คีย์กลางภาค2'!L27="","",'4.2คีย์กลางภาค2'!L27)</f>
        <v/>
      </c>
      <c r="I27" s="138" t="str">
        <f>IF('4.2คีย์กลางภาค2'!N27="","",'4.2คีย์กลางภาค2'!N27)</f>
        <v/>
      </c>
      <c r="J27" s="138" t="str">
        <f>IF('4.2คีย์กลางภาค2'!P27="","",'4.2คีย์กลางภาค2'!P27)</f>
        <v/>
      </c>
      <c r="K27" s="138" t="str">
        <f>IF('4.2คีย์กลางภาค2'!R27="","",'4.2คีย์กลางภาค2'!R27)</f>
        <v/>
      </c>
      <c r="L27" s="216"/>
      <c r="M27" s="216" t="str">
        <f>IF('4.2คีย์กลางภาค2'!T27="","",'4.2คีย์กลางภาค2'!T27)</f>
        <v/>
      </c>
      <c r="N27" s="137" t="str">
        <f>IF('4.2คีย์กลางภาค2'!V27="","",'4.2คีย์กลางภาค2'!V27)</f>
        <v/>
      </c>
      <c r="O27" s="138" t="str">
        <f>IF('4.2คีย์กลางภาค2'!X27="","",'4.2คีย์กลางภาค2'!X27)</f>
        <v/>
      </c>
      <c r="P27" s="138" t="str">
        <f>IF('4.2คีย์กลางภาค2'!Z27="","",'4.2คีย์กลางภาค2'!Z27)</f>
        <v/>
      </c>
      <c r="Q27" s="138" t="str">
        <f>IF('4.2คีย์กลางภาค2'!AB27="","",'4.2คีย์กลางภาค2'!AB27)</f>
        <v/>
      </c>
      <c r="R27" s="138" t="str">
        <f>IF('4.2คีย์กลางภาค2'!AD27="","",'4.2คีย์กลางภาค2'!AD27)</f>
        <v/>
      </c>
      <c r="S27" s="221" t="str">
        <f>IF('4.2คีย์กลางภาค2'!AF27="","",'4.2คีย์กลางภาค2'!AF27)</f>
        <v/>
      </c>
      <c r="T27" s="105" t="str">
        <f t="shared" si="0"/>
        <v/>
      </c>
      <c r="U27" s="100" t="str">
        <f t="shared" si="1"/>
        <v/>
      </c>
      <c r="V27" s="106" t="str">
        <f>IF('2.ชื่อนักเรียน'!R27="มส","มส",IF('2.ชื่อนักเรียน'!R27="ย้าย","ย้าย",IF('2.ชื่อนักเรียน'!R27="ร","ร",IF(U27="","",RANK(U27,$U$11:$U$55,0)))))</f>
        <v/>
      </c>
    </row>
    <row r="28" spans="1:22" s="102" customFormat="1" ht="17.25" customHeight="1" x14ac:dyDescent="0.2">
      <c r="A28" s="139">
        <v>18</v>
      </c>
      <c r="B28" s="103" t="str">
        <f>IF('2.ชื่อนักเรียน'!C28="","",'2.ชื่อนักเรียน'!C28)</f>
        <v/>
      </c>
      <c r="C28" s="104" t="str">
        <f>IF('2.ชื่อนักเรียน'!D28="","",'2.ชื่อนักเรียน'!D28)</f>
        <v/>
      </c>
      <c r="D28" s="137" t="str">
        <f>IF('4.2คีย์กลางภาค2'!D28="","",'4.2คีย์กลางภาค2'!D28)</f>
        <v/>
      </c>
      <c r="E28" s="138" t="str">
        <f>IF('4.2คีย์กลางภาค2'!F28="","",'4.2คีย์กลางภาค2'!F28)</f>
        <v/>
      </c>
      <c r="F28" s="138" t="str">
        <f>IF('4.2คีย์กลางภาค2'!H28="","",'4.2คีย์กลางภาค2'!H28)</f>
        <v/>
      </c>
      <c r="G28" s="138" t="str">
        <f>IF('4.2คีย์กลางภาค2'!J28="","",'4.2คีย์กลางภาค2'!J28)</f>
        <v/>
      </c>
      <c r="H28" s="138" t="str">
        <f>IF('4.2คีย์กลางภาค2'!L28="","",'4.2คีย์กลางภาค2'!L28)</f>
        <v/>
      </c>
      <c r="I28" s="138" t="str">
        <f>IF('4.2คีย์กลางภาค2'!N28="","",'4.2คีย์กลางภาค2'!N28)</f>
        <v/>
      </c>
      <c r="J28" s="138" t="str">
        <f>IF('4.2คีย์กลางภาค2'!P28="","",'4.2คีย์กลางภาค2'!P28)</f>
        <v/>
      </c>
      <c r="K28" s="138" t="str">
        <f>IF('4.2คีย์กลางภาค2'!R28="","",'4.2คีย์กลางภาค2'!R28)</f>
        <v/>
      </c>
      <c r="L28" s="216"/>
      <c r="M28" s="216" t="str">
        <f>IF('4.2คีย์กลางภาค2'!T28="","",'4.2คีย์กลางภาค2'!T28)</f>
        <v/>
      </c>
      <c r="N28" s="137" t="str">
        <f>IF('4.2คีย์กลางภาค2'!V28="","",'4.2คีย์กลางภาค2'!V28)</f>
        <v/>
      </c>
      <c r="O28" s="138" t="str">
        <f>IF('4.2คีย์กลางภาค2'!X28="","",'4.2คีย์กลางภาค2'!X28)</f>
        <v/>
      </c>
      <c r="P28" s="138" t="str">
        <f>IF('4.2คีย์กลางภาค2'!Z28="","",'4.2คีย์กลางภาค2'!Z28)</f>
        <v/>
      </c>
      <c r="Q28" s="138" t="str">
        <f>IF('4.2คีย์กลางภาค2'!AB28="","",'4.2คีย์กลางภาค2'!AB28)</f>
        <v/>
      </c>
      <c r="R28" s="138" t="str">
        <f>IF('4.2คีย์กลางภาค2'!AD28="","",'4.2คีย์กลางภาค2'!AD28)</f>
        <v/>
      </c>
      <c r="S28" s="221" t="str">
        <f>IF('4.2คีย์กลางภาค2'!AF28="","",'4.2คีย์กลางภาค2'!AF28)</f>
        <v/>
      </c>
      <c r="T28" s="105" t="str">
        <f t="shared" si="0"/>
        <v/>
      </c>
      <c r="U28" s="100" t="str">
        <f t="shared" si="1"/>
        <v/>
      </c>
      <c r="V28" s="106" t="str">
        <f>IF('2.ชื่อนักเรียน'!R28="มส","มส",IF('2.ชื่อนักเรียน'!R28="ย้าย","ย้าย",IF('2.ชื่อนักเรียน'!R28="ร","ร",IF(U28="","",RANK(U28,$U$11:$U$55,0)))))</f>
        <v/>
      </c>
    </row>
    <row r="29" spans="1:22" s="102" customFormat="1" ht="17.25" customHeight="1" x14ac:dyDescent="0.2">
      <c r="A29" s="139">
        <v>19</v>
      </c>
      <c r="B29" s="103" t="str">
        <f>IF('2.ชื่อนักเรียน'!C29="","",'2.ชื่อนักเรียน'!C29)</f>
        <v/>
      </c>
      <c r="C29" s="104" t="str">
        <f>IF('2.ชื่อนักเรียน'!D29="","",'2.ชื่อนักเรียน'!D29)</f>
        <v/>
      </c>
      <c r="D29" s="137" t="str">
        <f>IF('4.2คีย์กลางภาค2'!D29="","",'4.2คีย์กลางภาค2'!D29)</f>
        <v/>
      </c>
      <c r="E29" s="138" t="str">
        <f>IF('4.2คีย์กลางภาค2'!F29="","",'4.2คีย์กลางภาค2'!F29)</f>
        <v/>
      </c>
      <c r="F29" s="138" t="str">
        <f>IF('4.2คีย์กลางภาค2'!H29="","",'4.2คีย์กลางภาค2'!H29)</f>
        <v/>
      </c>
      <c r="G29" s="138" t="str">
        <f>IF('4.2คีย์กลางภาค2'!J29="","",'4.2คีย์กลางภาค2'!J29)</f>
        <v/>
      </c>
      <c r="H29" s="138" t="str">
        <f>IF('4.2คีย์กลางภาค2'!L29="","",'4.2คีย์กลางภาค2'!L29)</f>
        <v/>
      </c>
      <c r="I29" s="138" t="str">
        <f>IF('4.2คีย์กลางภาค2'!N29="","",'4.2คีย์กลางภาค2'!N29)</f>
        <v/>
      </c>
      <c r="J29" s="138" t="str">
        <f>IF('4.2คีย์กลางภาค2'!P29="","",'4.2คีย์กลางภาค2'!P29)</f>
        <v/>
      </c>
      <c r="K29" s="138" t="str">
        <f>IF('4.2คีย์กลางภาค2'!R29="","",'4.2คีย์กลางภาค2'!R29)</f>
        <v/>
      </c>
      <c r="L29" s="216"/>
      <c r="M29" s="216" t="str">
        <f>IF('4.2คีย์กลางภาค2'!T29="","",'4.2คีย์กลางภาค2'!T29)</f>
        <v/>
      </c>
      <c r="N29" s="137" t="str">
        <f>IF('4.2คีย์กลางภาค2'!V29="","",'4.2คีย์กลางภาค2'!V29)</f>
        <v/>
      </c>
      <c r="O29" s="138" t="str">
        <f>IF('4.2คีย์กลางภาค2'!X29="","",'4.2คีย์กลางภาค2'!X29)</f>
        <v/>
      </c>
      <c r="P29" s="138" t="str">
        <f>IF('4.2คีย์กลางภาค2'!Z29="","",'4.2คีย์กลางภาค2'!Z29)</f>
        <v/>
      </c>
      <c r="Q29" s="138" t="str">
        <f>IF('4.2คีย์กลางภาค2'!AB29="","",'4.2คีย์กลางภาค2'!AB29)</f>
        <v/>
      </c>
      <c r="R29" s="138" t="str">
        <f>IF('4.2คีย์กลางภาค2'!AD29="","",'4.2คีย์กลางภาค2'!AD29)</f>
        <v/>
      </c>
      <c r="S29" s="221" t="str">
        <f>IF('4.2คีย์กลางภาค2'!AF29="","",'4.2คีย์กลางภาค2'!AF29)</f>
        <v/>
      </c>
      <c r="T29" s="105" t="str">
        <f t="shared" si="0"/>
        <v/>
      </c>
      <c r="U29" s="100" t="str">
        <f t="shared" si="1"/>
        <v/>
      </c>
      <c r="V29" s="106" t="str">
        <f>IF('2.ชื่อนักเรียน'!R29="มส","มส",IF('2.ชื่อนักเรียน'!R29="ย้าย","ย้าย",IF('2.ชื่อนักเรียน'!R29="ร","ร",IF(U29="","",RANK(U29,$U$11:$U$55,0)))))</f>
        <v/>
      </c>
    </row>
    <row r="30" spans="1:22" s="102" customFormat="1" ht="17.25" customHeight="1" x14ac:dyDescent="0.2">
      <c r="A30" s="139">
        <v>20</v>
      </c>
      <c r="B30" s="103" t="str">
        <f>IF('2.ชื่อนักเรียน'!C30="","",'2.ชื่อนักเรียน'!C30)</f>
        <v/>
      </c>
      <c r="C30" s="104" t="str">
        <f>IF('2.ชื่อนักเรียน'!D30="","",'2.ชื่อนักเรียน'!D30)</f>
        <v/>
      </c>
      <c r="D30" s="137" t="str">
        <f>IF('4.2คีย์กลางภาค2'!D30="","",'4.2คีย์กลางภาค2'!D30)</f>
        <v/>
      </c>
      <c r="E30" s="138" t="str">
        <f>IF('4.2คีย์กลางภาค2'!F30="","",'4.2คีย์กลางภาค2'!F30)</f>
        <v/>
      </c>
      <c r="F30" s="138" t="str">
        <f>IF('4.2คีย์กลางภาค2'!H30="","",'4.2คีย์กลางภาค2'!H30)</f>
        <v/>
      </c>
      <c r="G30" s="138" t="str">
        <f>IF('4.2คีย์กลางภาค2'!J30="","",'4.2คีย์กลางภาค2'!J30)</f>
        <v/>
      </c>
      <c r="H30" s="138" t="str">
        <f>IF('4.2คีย์กลางภาค2'!L30="","",'4.2คีย์กลางภาค2'!L30)</f>
        <v/>
      </c>
      <c r="I30" s="138" t="str">
        <f>IF('4.2คีย์กลางภาค2'!N30="","",'4.2คีย์กลางภาค2'!N30)</f>
        <v/>
      </c>
      <c r="J30" s="138" t="str">
        <f>IF('4.2คีย์กลางภาค2'!P30="","",'4.2คีย์กลางภาค2'!P30)</f>
        <v/>
      </c>
      <c r="K30" s="138" t="str">
        <f>IF('4.2คีย์กลางภาค2'!R30="","",'4.2คีย์กลางภาค2'!R30)</f>
        <v/>
      </c>
      <c r="L30" s="216"/>
      <c r="M30" s="216" t="str">
        <f>IF('4.2คีย์กลางภาค2'!T30="","",'4.2คีย์กลางภาค2'!T30)</f>
        <v/>
      </c>
      <c r="N30" s="137" t="str">
        <f>IF('4.2คีย์กลางภาค2'!V30="","",'4.2คีย์กลางภาค2'!V30)</f>
        <v/>
      </c>
      <c r="O30" s="138" t="str">
        <f>IF('4.2คีย์กลางภาค2'!X30="","",'4.2คีย์กลางภาค2'!X30)</f>
        <v/>
      </c>
      <c r="P30" s="138" t="str">
        <f>IF('4.2คีย์กลางภาค2'!Z30="","",'4.2คีย์กลางภาค2'!Z30)</f>
        <v/>
      </c>
      <c r="Q30" s="138" t="str">
        <f>IF('4.2คีย์กลางภาค2'!AB30="","",'4.2คีย์กลางภาค2'!AB30)</f>
        <v/>
      </c>
      <c r="R30" s="138" t="str">
        <f>IF('4.2คีย์กลางภาค2'!AD30="","",'4.2คีย์กลางภาค2'!AD30)</f>
        <v/>
      </c>
      <c r="S30" s="221" t="str">
        <f>IF('4.2คีย์กลางภาค2'!AF30="","",'4.2คีย์กลางภาค2'!AF30)</f>
        <v/>
      </c>
      <c r="T30" s="105" t="str">
        <f t="shared" si="0"/>
        <v/>
      </c>
      <c r="U30" s="100" t="str">
        <f t="shared" si="1"/>
        <v/>
      </c>
      <c r="V30" s="106" t="str">
        <f>IF('2.ชื่อนักเรียน'!R30="มส","มส",IF('2.ชื่อนักเรียน'!R30="ย้าย","ย้าย",IF('2.ชื่อนักเรียน'!R30="ร","ร",IF(U30="","",RANK(U30,$U$11:$U$55,0)))))</f>
        <v/>
      </c>
    </row>
    <row r="31" spans="1:22" s="102" customFormat="1" ht="17.25" customHeight="1" x14ac:dyDescent="0.2">
      <c r="A31" s="139">
        <v>21</v>
      </c>
      <c r="B31" s="103" t="str">
        <f>IF('2.ชื่อนักเรียน'!C31="","",'2.ชื่อนักเรียน'!C31)</f>
        <v/>
      </c>
      <c r="C31" s="104" t="str">
        <f>IF('2.ชื่อนักเรียน'!D31="","",'2.ชื่อนักเรียน'!D31)</f>
        <v/>
      </c>
      <c r="D31" s="137" t="str">
        <f>IF('4.2คีย์กลางภาค2'!D31="","",'4.2คีย์กลางภาค2'!D31)</f>
        <v/>
      </c>
      <c r="E31" s="138" t="str">
        <f>IF('4.2คีย์กลางภาค2'!F31="","",'4.2คีย์กลางภาค2'!F31)</f>
        <v/>
      </c>
      <c r="F31" s="138" t="str">
        <f>IF('4.2คีย์กลางภาค2'!H31="","",'4.2คีย์กลางภาค2'!H31)</f>
        <v/>
      </c>
      <c r="G31" s="138" t="str">
        <f>IF('4.2คีย์กลางภาค2'!J31="","",'4.2คีย์กลางภาค2'!J31)</f>
        <v/>
      </c>
      <c r="H31" s="138" t="str">
        <f>IF('4.2คีย์กลางภาค2'!L31="","",'4.2คีย์กลางภาค2'!L31)</f>
        <v/>
      </c>
      <c r="I31" s="138" t="str">
        <f>IF('4.2คีย์กลางภาค2'!N31="","",'4.2คีย์กลางภาค2'!N31)</f>
        <v/>
      </c>
      <c r="J31" s="138" t="str">
        <f>IF('4.2คีย์กลางภาค2'!P31="","",'4.2คีย์กลางภาค2'!P31)</f>
        <v/>
      </c>
      <c r="K31" s="138" t="str">
        <f>IF('4.2คีย์กลางภาค2'!R31="","",'4.2คีย์กลางภาค2'!R31)</f>
        <v/>
      </c>
      <c r="L31" s="216"/>
      <c r="M31" s="216" t="str">
        <f>IF('4.2คีย์กลางภาค2'!T31="","",'4.2คีย์กลางภาค2'!T31)</f>
        <v/>
      </c>
      <c r="N31" s="137" t="str">
        <f>IF('4.2คีย์กลางภาค2'!V31="","",'4.2คีย์กลางภาค2'!V31)</f>
        <v/>
      </c>
      <c r="O31" s="138" t="str">
        <f>IF('4.2คีย์กลางภาค2'!X31="","",'4.2คีย์กลางภาค2'!X31)</f>
        <v/>
      </c>
      <c r="P31" s="138" t="str">
        <f>IF('4.2คีย์กลางภาค2'!Z31="","",'4.2คีย์กลางภาค2'!Z31)</f>
        <v/>
      </c>
      <c r="Q31" s="138" t="str">
        <f>IF('4.2คีย์กลางภาค2'!AB31="","",'4.2คีย์กลางภาค2'!AB31)</f>
        <v/>
      </c>
      <c r="R31" s="138" t="str">
        <f>IF('4.2คีย์กลางภาค2'!AD31="","",'4.2คีย์กลางภาค2'!AD31)</f>
        <v/>
      </c>
      <c r="S31" s="221" t="str">
        <f>IF('4.2คีย์กลางภาค2'!AF31="","",'4.2คีย์กลางภาค2'!AF31)</f>
        <v/>
      </c>
      <c r="T31" s="105" t="str">
        <f t="shared" si="0"/>
        <v/>
      </c>
      <c r="U31" s="100" t="str">
        <f t="shared" si="1"/>
        <v/>
      </c>
      <c r="V31" s="106" t="str">
        <f>IF('2.ชื่อนักเรียน'!R31="มส","มส",IF('2.ชื่อนักเรียน'!R31="ย้าย","ย้าย",IF('2.ชื่อนักเรียน'!R31="ร","ร",IF(U31="","",RANK(U31,$U$11:$U$55,0)))))</f>
        <v/>
      </c>
    </row>
    <row r="32" spans="1:22" s="102" customFormat="1" ht="17.25" customHeight="1" x14ac:dyDescent="0.2">
      <c r="A32" s="139">
        <v>22</v>
      </c>
      <c r="B32" s="103" t="str">
        <f>IF('2.ชื่อนักเรียน'!C32="","",'2.ชื่อนักเรียน'!C32)</f>
        <v/>
      </c>
      <c r="C32" s="104" t="str">
        <f>IF('2.ชื่อนักเรียน'!D32="","",'2.ชื่อนักเรียน'!D32)</f>
        <v/>
      </c>
      <c r="D32" s="137" t="str">
        <f>IF('4.2คีย์กลางภาค2'!D32="","",'4.2คีย์กลางภาค2'!D32)</f>
        <v/>
      </c>
      <c r="E32" s="138" t="str">
        <f>IF('4.2คีย์กลางภาค2'!F32="","",'4.2คีย์กลางภาค2'!F32)</f>
        <v/>
      </c>
      <c r="F32" s="138" t="str">
        <f>IF('4.2คีย์กลางภาค2'!H32="","",'4.2คีย์กลางภาค2'!H32)</f>
        <v/>
      </c>
      <c r="G32" s="138" t="str">
        <f>IF('4.2คีย์กลางภาค2'!J32="","",'4.2คีย์กลางภาค2'!J32)</f>
        <v/>
      </c>
      <c r="H32" s="138" t="str">
        <f>IF('4.2คีย์กลางภาค2'!L32="","",'4.2คีย์กลางภาค2'!L32)</f>
        <v/>
      </c>
      <c r="I32" s="138" t="str">
        <f>IF('4.2คีย์กลางภาค2'!N32="","",'4.2คีย์กลางภาค2'!N32)</f>
        <v/>
      </c>
      <c r="J32" s="138" t="str">
        <f>IF('4.2คีย์กลางภาค2'!P32="","",'4.2คีย์กลางภาค2'!P32)</f>
        <v/>
      </c>
      <c r="K32" s="138" t="str">
        <f>IF('4.2คีย์กลางภาค2'!R32="","",'4.2คีย์กลางภาค2'!R32)</f>
        <v/>
      </c>
      <c r="L32" s="216"/>
      <c r="M32" s="216" t="str">
        <f>IF('4.2คีย์กลางภาค2'!T32="","",'4.2คีย์กลางภาค2'!T32)</f>
        <v/>
      </c>
      <c r="N32" s="137" t="str">
        <f>IF('4.2คีย์กลางภาค2'!V32="","",'4.2คีย์กลางภาค2'!V32)</f>
        <v/>
      </c>
      <c r="O32" s="138" t="str">
        <f>IF('4.2คีย์กลางภาค2'!X32="","",'4.2คีย์กลางภาค2'!X32)</f>
        <v/>
      </c>
      <c r="P32" s="138" t="str">
        <f>IF('4.2คีย์กลางภาค2'!Z32="","",'4.2คีย์กลางภาค2'!Z32)</f>
        <v/>
      </c>
      <c r="Q32" s="138" t="str">
        <f>IF('4.2คีย์กลางภาค2'!AB32="","",'4.2คีย์กลางภาค2'!AB32)</f>
        <v/>
      </c>
      <c r="R32" s="138" t="str">
        <f>IF('4.2คีย์กลางภาค2'!AD32="","",'4.2คีย์กลางภาค2'!AD32)</f>
        <v/>
      </c>
      <c r="S32" s="221" t="str">
        <f>IF('4.2คีย์กลางภาค2'!AF32="","",'4.2คีย์กลางภาค2'!AF32)</f>
        <v/>
      </c>
      <c r="T32" s="105" t="str">
        <f t="shared" si="0"/>
        <v/>
      </c>
      <c r="U32" s="100" t="str">
        <f t="shared" si="1"/>
        <v/>
      </c>
      <c r="V32" s="106" t="str">
        <f>IF('2.ชื่อนักเรียน'!R32="มส","มส",IF('2.ชื่อนักเรียน'!R32="ย้าย","ย้าย",IF('2.ชื่อนักเรียน'!R32="ร","ร",IF(U32="","",RANK(U32,$U$11:$U$55,0)))))</f>
        <v/>
      </c>
    </row>
    <row r="33" spans="1:22" s="102" customFormat="1" ht="17.25" customHeight="1" x14ac:dyDescent="0.2">
      <c r="A33" s="139">
        <v>23</v>
      </c>
      <c r="B33" s="103" t="str">
        <f>IF('2.ชื่อนักเรียน'!C33="","",'2.ชื่อนักเรียน'!C33)</f>
        <v/>
      </c>
      <c r="C33" s="104" t="str">
        <f>IF('2.ชื่อนักเรียน'!D33="","",'2.ชื่อนักเรียน'!D33)</f>
        <v/>
      </c>
      <c r="D33" s="137" t="str">
        <f>IF('4.2คีย์กลางภาค2'!D33="","",'4.2คีย์กลางภาค2'!D33)</f>
        <v/>
      </c>
      <c r="E33" s="138" t="str">
        <f>IF('4.2คีย์กลางภาค2'!F33="","",'4.2คีย์กลางภาค2'!F33)</f>
        <v/>
      </c>
      <c r="F33" s="138" t="str">
        <f>IF('4.2คีย์กลางภาค2'!H33="","",'4.2คีย์กลางภาค2'!H33)</f>
        <v/>
      </c>
      <c r="G33" s="138" t="str">
        <f>IF('4.2คีย์กลางภาค2'!J33="","",'4.2คีย์กลางภาค2'!J33)</f>
        <v/>
      </c>
      <c r="H33" s="138" t="str">
        <f>IF('4.2คีย์กลางภาค2'!L33="","",'4.2คีย์กลางภาค2'!L33)</f>
        <v/>
      </c>
      <c r="I33" s="138" t="str">
        <f>IF('4.2คีย์กลางภาค2'!N33="","",'4.2คีย์กลางภาค2'!N33)</f>
        <v/>
      </c>
      <c r="J33" s="138" t="str">
        <f>IF('4.2คีย์กลางภาค2'!P33="","",'4.2คีย์กลางภาค2'!P33)</f>
        <v/>
      </c>
      <c r="K33" s="138" t="str">
        <f>IF('4.2คีย์กลางภาค2'!R33="","",'4.2คีย์กลางภาค2'!R33)</f>
        <v/>
      </c>
      <c r="L33" s="216"/>
      <c r="M33" s="216" t="str">
        <f>IF('4.2คีย์กลางภาค2'!T33="","",'4.2คีย์กลางภาค2'!T33)</f>
        <v/>
      </c>
      <c r="N33" s="137" t="str">
        <f>IF('4.2คีย์กลางภาค2'!V33="","",'4.2คีย์กลางภาค2'!V33)</f>
        <v/>
      </c>
      <c r="O33" s="138" t="str">
        <f>IF('4.2คีย์กลางภาค2'!X33="","",'4.2คีย์กลางภาค2'!X33)</f>
        <v/>
      </c>
      <c r="P33" s="138" t="str">
        <f>IF('4.2คีย์กลางภาค2'!Z33="","",'4.2คีย์กลางภาค2'!Z33)</f>
        <v/>
      </c>
      <c r="Q33" s="138" t="str">
        <f>IF('4.2คีย์กลางภาค2'!AB33="","",'4.2คีย์กลางภาค2'!AB33)</f>
        <v/>
      </c>
      <c r="R33" s="138" t="str">
        <f>IF('4.2คีย์กลางภาค2'!AD33="","",'4.2คีย์กลางภาค2'!AD33)</f>
        <v/>
      </c>
      <c r="S33" s="221" t="str">
        <f>IF('4.2คีย์กลางภาค2'!AF33="","",'4.2คีย์กลางภาค2'!AF33)</f>
        <v/>
      </c>
      <c r="T33" s="105" t="str">
        <f t="shared" si="0"/>
        <v/>
      </c>
      <c r="U33" s="100" t="str">
        <f t="shared" si="1"/>
        <v/>
      </c>
      <c r="V33" s="106" t="str">
        <f>IF('2.ชื่อนักเรียน'!R33="มส","มส",IF('2.ชื่อนักเรียน'!R33="ย้าย","ย้าย",IF('2.ชื่อนักเรียน'!R33="ร","ร",IF(U33="","",RANK(U33,$U$11:$U$55,0)))))</f>
        <v/>
      </c>
    </row>
    <row r="34" spans="1:22" s="102" customFormat="1" ht="17.25" customHeight="1" x14ac:dyDescent="0.2">
      <c r="A34" s="139">
        <v>24</v>
      </c>
      <c r="B34" s="103" t="str">
        <f>IF('2.ชื่อนักเรียน'!C34="","",'2.ชื่อนักเรียน'!C34)</f>
        <v/>
      </c>
      <c r="C34" s="104" t="str">
        <f>IF('2.ชื่อนักเรียน'!D34="","",'2.ชื่อนักเรียน'!D34)</f>
        <v/>
      </c>
      <c r="D34" s="137" t="str">
        <f>IF('4.2คีย์กลางภาค2'!D34="","",'4.2คีย์กลางภาค2'!D34)</f>
        <v/>
      </c>
      <c r="E34" s="138" t="str">
        <f>IF('4.2คีย์กลางภาค2'!F34="","",'4.2คีย์กลางภาค2'!F34)</f>
        <v/>
      </c>
      <c r="F34" s="138" t="str">
        <f>IF('4.2คีย์กลางภาค2'!H34="","",'4.2คีย์กลางภาค2'!H34)</f>
        <v/>
      </c>
      <c r="G34" s="138" t="str">
        <f>IF('4.2คีย์กลางภาค2'!J34="","",'4.2คีย์กลางภาค2'!J34)</f>
        <v/>
      </c>
      <c r="H34" s="138" t="str">
        <f>IF('4.2คีย์กลางภาค2'!L34="","",'4.2คีย์กลางภาค2'!L34)</f>
        <v/>
      </c>
      <c r="I34" s="138" t="str">
        <f>IF('4.2คีย์กลางภาค2'!N34="","",'4.2คีย์กลางภาค2'!N34)</f>
        <v/>
      </c>
      <c r="J34" s="138" t="str">
        <f>IF('4.2คีย์กลางภาค2'!P34="","",'4.2คีย์กลางภาค2'!P34)</f>
        <v/>
      </c>
      <c r="K34" s="138" t="str">
        <f>IF('4.2คีย์กลางภาค2'!R34="","",'4.2คีย์กลางภาค2'!R34)</f>
        <v/>
      </c>
      <c r="L34" s="216"/>
      <c r="M34" s="216" t="str">
        <f>IF('4.2คีย์กลางภาค2'!T34="","",'4.2คีย์กลางภาค2'!T34)</f>
        <v/>
      </c>
      <c r="N34" s="137" t="str">
        <f>IF('4.2คีย์กลางภาค2'!V34="","",'4.2คีย์กลางภาค2'!V34)</f>
        <v/>
      </c>
      <c r="O34" s="138" t="str">
        <f>IF('4.2คีย์กลางภาค2'!X34="","",'4.2คีย์กลางภาค2'!X34)</f>
        <v/>
      </c>
      <c r="P34" s="138" t="str">
        <f>IF('4.2คีย์กลางภาค2'!Z34="","",'4.2คีย์กลางภาค2'!Z34)</f>
        <v/>
      </c>
      <c r="Q34" s="138" t="str">
        <f>IF('4.2คีย์กลางภาค2'!AB34="","",'4.2คีย์กลางภาค2'!AB34)</f>
        <v/>
      </c>
      <c r="R34" s="138" t="str">
        <f>IF('4.2คีย์กลางภาค2'!AD34="","",'4.2คีย์กลางภาค2'!AD34)</f>
        <v/>
      </c>
      <c r="S34" s="221" t="str">
        <f>IF('4.2คีย์กลางภาค2'!AF34="","",'4.2คีย์กลางภาค2'!AF34)</f>
        <v/>
      </c>
      <c r="T34" s="105" t="str">
        <f t="shared" si="0"/>
        <v/>
      </c>
      <c r="U34" s="100" t="str">
        <f t="shared" si="1"/>
        <v/>
      </c>
      <c r="V34" s="106" t="str">
        <f>IF('2.ชื่อนักเรียน'!R34="มส","มส",IF('2.ชื่อนักเรียน'!R34="ย้าย","ย้าย",IF('2.ชื่อนักเรียน'!R34="ร","ร",IF(U34="","",RANK(U34,$U$11:$U$55,0)))))</f>
        <v/>
      </c>
    </row>
    <row r="35" spans="1:22" s="102" customFormat="1" ht="17.25" customHeight="1" x14ac:dyDescent="0.2">
      <c r="A35" s="139">
        <v>25</v>
      </c>
      <c r="B35" s="103" t="str">
        <f>IF('2.ชื่อนักเรียน'!C35="","",'2.ชื่อนักเรียน'!C35)</f>
        <v/>
      </c>
      <c r="C35" s="104" t="str">
        <f>IF('2.ชื่อนักเรียน'!D35="","",'2.ชื่อนักเรียน'!D35)</f>
        <v/>
      </c>
      <c r="D35" s="137" t="str">
        <f>IF('4.2คีย์กลางภาค2'!D35="","",'4.2คีย์กลางภาค2'!D35)</f>
        <v/>
      </c>
      <c r="E35" s="138" t="str">
        <f>IF('4.2คีย์กลางภาค2'!F35="","",'4.2คีย์กลางภาค2'!F35)</f>
        <v/>
      </c>
      <c r="F35" s="138" t="str">
        <f>IF('4.2คีย์กลางภาค2'!H35="","",'4.2คีย์กลางภาค2'!H35)</f>
        <v/>
      </c>
      <c r="G35" s="138" t="str">
        <f>IF('4.2คีย์กลางภาค2'!J35="","",'4.2คีย์กลางภาค2'!J35)</f>
        <v/>
      </c>
      <c r="H35" s="138" t="str">
        <f>IF('4.2คีย์กลางภาค2'!L35="","",'4.2คีย์กลางภาค2'!L35)</f>
        <v/>
      </c>
      <c r="I35" s="138" t="str">
        <f>IF('4.2คีย์กลางภาค2'!N35="","",'4.2คีย์กลางภาค2'!N35)</f>
        <v/>
      </c>
      <c r="J35" s="138" t="str">
        <f>IF('4.2คีย์กลางภาค2'!P35="","",'4.2คีย์กลางภาค2'!P35)</f>
        <v/>
      </c>
      <c r="K35" s="138" t="str">
        <f>IF('4.2คีย์กลางภาค2'!R35="","",'4.2คีย์กลางภาค2'!R35)</f>
        <v/>
      </c>
      <c r="L35" s="216"/>
      <c r="M35" s="216" t="str">
        <f>IF('4.2คีย์กลางภาค2'!T35="","",'4.2คีย์กลางภาค2'!T35)</f>
        <v/>
      </c>
      <c r="N35" s="137" t="str">
        <f>IF('4.2คีย์กลางภาค2'!V35="","",'4.2คีย์กลางภาค2'!V35)</f>
        <v/>
      </c>
      <c r="O35" s="138" t="str">
        <f>IF('4.2คีย์กลางภาค2'!X35="","",'4.2คีย์กลางภาค2'!X35)</f>
        <v/>
      </c>
      <c r="P35" s="138" t="str">
        <f>IF('4.2คีย์กลางภาค2'!Z35="","",'4.2คีย์กลางภาค2'!Z35)</f>
        <v/>
      </c>
      <c r="Q35" s="138" t="str">
        <f>IF('4.2คีย์กลางภาค2'!AB35="","",'4.2คีย์กลางภาค2'!AB35)</f>
        <v/>
      </c>
      <c r="R35" s="138" t="str">
        <f>IF('4.2คีย์กลางภาค2'!AD35="","",'4.2คีย์กลางภาค2'!AD35)</f>
        <v/>
      </c>
      <c r="S35" s="221" t="str">
        <f>IF('4.2คีย์กลางภาค2'!AF35="","",'4.2คีย์กลางภาค2'!AF35)</f>
        <v/>
      </c>
      <c r="T35" s="105" t="str">
        <f t="shared" si="0"/>
        <v/>
      </c>
      <c r="U35" s="100" t="str">
        <f t="shared" si="1"/>
        <v/>
      </c>
      <c r="V35" s="106" t="str">
        <f>IF('2.ชื่อนักเรียน'!R35="มส","มส",IF('2.ชื่อนักเรียน'!R35="ย้าย","ย้าย",IF('2.ชื่อนักเรียน'!R35="ร","ร",IF(U35="","",RANK(U35,$U$11:$U$55,0)))))</f>
        <v/>
      </c>
    </row>
    <row r="36" spans="1:22" s="102" customFormat="1" ht="17.25" customHeight="1" x14ac:dyDescent="0.2">
      <c r="A36" s="139">
        <v>26</v>
      </c>
      <c r="B36" s="103" t="str">
        <f>IF('2.ชื่อนักเรียน'!C36="","",'2.ชื่อนักเรียน'!C36)</f>
        <v/>
      </c>
      <c r="C36" s="104" t="str">
        <f>IF('2.ชื่อนักเรียน'!D36="","",'2.ชื่อนักเรียน'!D36)</f>
        <v/>
      </c>
      <c r="D36" s="137" t="str">
        <f>IF('4.2คีย์กลางภาค2'!D36="","",'4.2คีย์กลางภาค2'!D36)</f>
        <v/>
      </c>
      <c r="E36" s="138" t="str">
        <f>IF('4.2คีย์กลางภาค2'!F36="","",'4.2คีย์กลางภาค2'!F36)</f>
        <v/>
      </c>
      <c r="F36" s="138" t="str">
        <f>IF('4.2คีย์กลางภาค2'!H36="","",'4.2คีย์กลางภาค2'!H36)</f>
        <v/>
      </c>
      <c r="G36" s="138" t="str">
        <f>IF('4.2คีย์กลางภาค2'!J36="","",'4.2คีย์กลางภาค2'!J36)</f>
        <v/>
      </c>
      <c r="H36" s="138" t="str">
        <f>IF('4.2คีย์กลางภาค2'!L36="","",'4.2คีย์กลางภาค2'!L36)</f>
        <v/>
      </c>
      <c r="I36" s="138" t="str">
        <f>IF('4.2คีย์กลางภาค2'!N36="","",'4.2คีย์กลางภาค2'!N36)</f>
        <v/>
      </c>
      <c r="J36" s="138" t="str">
        <f>IF('4.2คีย์กลางภาค2'!P36="","",'4.2คีย์กลางภาค2'!P36)</f>
        <v/>
      </c>
      <c r="K36" s="138" t="str">
        <f>IF('4.2คีย์กลางภาค2'!R36="","",'4.2คีย์กลางภาค2'!R36)</f>
        <v/>
      </c>
      <c r="L36" s="216"/>
      <c r="M36" s="216" t="str">
        <f>IF('4.2คีย์กลางภาค2'!T36="","",'4.2คีย์กลางภาค2'!T36)</f>
        <v/>
      </c>
      <c r="N36" s="137" t="str">
        <f>IF('4.2คีย์กลางภาค2'!V36="","",'4.2คีย์กลางภาค2'!V36)</f>
        <v/>
      </c>
      <c r="O36" s="138" t="str">
        <f>IF('4.2คีย์กลางภาค2'!X36="","",'4.2คีย์กลางภาค2'!X36)</f>
        <v/>
      </c>
      <c r="P36" s="138" t="str">
        <f>IF('4.2คีย์กลางภาค2'!Z36="","",'4.2คีย์กลางภาค2'!Z36)</f>
        <v/>
      </c>
      <c r="Q36" s="138" t="str">
        <f>IF('4.2คีย์กลางภาค2'!AB36="","",'4.2คีย์กลางภาค2'!AB36)</f>
        <v/>
      </c>
      <c r="R36" s="138" t="str">
        <f>IF('4.2คีย์กลางภาค2'!AD36="","",'4.2คีย์กลางภาค2'!AD36)</f>
        <v/>
      </c>
      <c r="S36" s="221" t="str">
        <f>IF('4.2คีย์กลางภาค2'!AF36="","",'4.2คีย์กลางภาค2'!AF36)</f>
        <v/>
      </c>
      <c r="T36" s="105" t="str">
        <f t="shared" si="0"/>
        <v/>
      </c>
      <c r="U36" s="100" t="str">
        <f t="shared" si="1"/>
        <v/>
      </c>
      <c r="V36" s="106" t="str">
        <f>IF('2.ชื่อนักเรียน'!R36="มส","มส",IF('2.ชื่อนักเรียน'!R36="ย้าย","ย้าย",IF('2.ชื่อนักเรียน'!R36="ร","ร",IF(U36="","",RANK(U36,$U$11:$U$55,0)))))</f>
        <v/>
      </c>
    </row>
    <row r="37" spans="1:22" s="102" customFormat="1" ht="17.25" customHeight="1" x14ac:dyDescent="0.2">
      <c r="A37" s="139">
        <v>27</v>
      </c>
      <c r="B37" s="103" t="str">
        <f>IF('2.ชื่อนักเรียน'!C37="","",'2.ชื่อนักเรียน'!C37)</f>
        <v/>
      </c>
      <c r="C37" s="104" t="str">
        <f>IF('2.ชื่อนักเรียน'!D37="","",'2.ชื่อนักเรียน'!D37)</f>
        <v/>
      </c>
      <c r="D37" s="137" t="str">
        <f>IF('4.2คีย์กลางภาค2'!D37="","",'4.2คีย์กลางภาค2'!D37)</f>
        <v/>
      </c>
      <c r="E37" s="138" t="str">
        <f>IF('4.2คีย์กลางภาค2'!F37="","",'4.2คีย์กลางภาค2'!F37)</f>
        <v/>
      </c>
      <c r="F37" s="138" t="str">
        <f>IF('4.2คีย์กลางภาค2'!H37="","",'4.2คีย์กลางภาค2'!H37)</f>
        <v/>
      </c>
      <c r="G37" s="138" t="str">
        <f>IF('4.2คีย์กลางภาค2'!J37="","",'4.2คีย์กลางภาค2'!J37)</f>
        <v/>
      </c>
      <c r="H37" s="138" t="str">
        <f>IF('4.2คีย์กลางภาค2'!L37="","",'4.2คีย์กลางภาค2'!L37)</f>
        <v/>
      </c>
      <c r="I37" s="138" t="str">
        <f>IF('4.2คีย์กลางภาค2'!N37="","",'4.2คีย์กลางภาค2'!N37)</f>
        <v/>
      </c>
      <c r="J37" s="138" t="str">
        <f>IF('4.2คีย์กลางภาค2'!P37="","",'4.2คีย์กลางภาค2'!P37)</f>
        <v/>
      </c>
      <c r="K37" s="138" t="str">
        <f>IF('4.2คีย์กลางภาค2'!R37="","",'4.2คีย์กลางภาค2'!R37)</f>
        <v/>
      </c>
      <c r="L37" s="216"/>
      <c r="M37" s="216" t="str">
        <f>IF('4.2คีย์กลางภาค2'!T37="","",'4.2คีย์กลางภาค2'!T37)</f>
        <v/>
      </c>
      <c r="N37" s="137" t="str">
        <f>IF('4.2คีย์กลางภาค2'!V37="","",'4.2คีย์กลางภาค2'!V37)</f>
        <v/>
      </c>
      <c r="O37" s="138" t="str">
        <f>IF('4.2คีย์กลางภาค2'!X37="","",'4.2คีย์กลางภาค2'!X37)</f>
        <v/>
      </c>
      <c r="P37" s="138" t="str">
        <f>IF('4.2คีย์กลางภาค2'!Z37="","",'4.2คีย์กลางภาค2'!Z37)</f>
        <v/>
      </c>
      <c r="Q37" s="138" t="str">
        <f>IF('4.2คีย์กลางภาค2'!AB37="","",'4.2คีย์กลางภาค2'!AB37)</f>
        <v/>
      </c>
      <c r="R37" s="138" t="str">
        <f>IF('4.2คีย์กลางภาค2'!AD37="","",'4.2คีย์กลางภาค2'!AD37)</f>
        <v/>
      </c>
      <c r="S37" s="221" t="str">
        <f>IF('4.2คีย์กลางภาค2'!AF37="","",'4.2คีย์กลางภาค2'!AF37)</f>
        <v/>
      </c>
      <c r="T37" s="105" t="str">
        <f t="shared" si="0"/>
        <v/>
      </c>
      <c r="U37" s="100" t="str">
        <f t="shared" si="1"/>
        <v/>
      </c>
      <c r="V37" s="106" t="str">
        <f>IF('2.ชื่อนักเรียน'!R37="มส","มส",IF('2.ชื่อนักเรียน'!R37="ย้าย","ย้าย",IF('2.ชื่อนักเรียน'!R37="ร","ร",IF(U37="","",RANK(U37,$U$11:$U$55,0)))))</f>
        <v/>
      </c>
    </row>
    <row r="38" spans="1:22" s="102" customFormat="1" ht="17.25" customHeight="1" x14ac:dyDescent="0.2">
      <c r="A38" s="139">
        <v>28</v>
      </c>
      <c r="B38" s="103" t="str">
        <f>IF('2.ชื่อนักเรียน'!C38="","",'2.ชื่อนักเรียน'!C38)</f>
        <v/>
      </c>
      <c r="C38" s="104" t="str">
        <f>IF('2.ชื่อนักเรียน'!D38="","",'2.ชื่อนักเรียน'!D38)</f>
        <v/>
      </c>
      <c r="D38" s="137" t="str">
        <f>IF('4.2คีย์กลางภาค2'!D38="","",'4.2คีย์กลางภาค2'!D38)</f>
        <v/>
      </c>
      <c r="E38" s="138" t="str">
        <f>IF('4.2คีย์กลางภาค2'!F38="","",'4.2คีย์กลางภาค2'!F38)</f>
        <v/>
      </c>
      <c r="F38" s="138" t="str">
        <f>IF('4.2คีย์กลางภาค2'!H38="","",'4.2คีย์กลางภาค2'!H38)</f>
        <v/>
      </c>
      <c r="G38" s="138" t="str">
        <f>IF('4.2คีย์กลางภาค2'!J38="","",'4.2คีย์กลางภาค2'!J38)</f>
        <v/>
      </c>
      <c r="H38" s="138" t="str">
        <f>IF('4.2คีย์กลางภาค2'!L38="","",'4.2คีย์กลางภาค2'!L38)</f>
        <v/>
      </c>
      <c r="I38" s="138" t="str">
        <f>IF('4.2คีย์กลางภาค2'!N38="","",'4.2คีย์กลางภาค2'!N38)</f>
        <v/>
      </c>
      <c r="J38" s="138" t="str">
        <f>IF('4.2คีย์กลางภาค2'!P38="","",'4.2คีย์กลางภาค2'!P38)</f>
        <v/>
      </c>
      <c r="K38" s="138" t="str">
        <f>IF('4.2คีย์กลางภาค2'!R38="","",'4.2คีย์กลางภาค2'!R38)</f>
        <v/>
      </c>
      <c r="L38" s="216"/>
      <c r="M38" s="216" t="str">
        <f>IF('4.2คีย์กลางภาค2'!T38="","",'4.2คีย์กลางภาค2'!T38)</f>
        <v/>
      </c>
      <c r="N38" s="137" t="str">
        <f>IF('4.2คีย์กลางภาค2'!V38="","",'4.2คีย์กลางภาค2'!V38)</f>
        <v/>
      </c>
      <c r="O38" s="138" t="str">
        <f>IF('4.2คีย์กลางภาค2'!X38="","",'4.2คีย์กลางภาค2'!X38)</f>
        <v/>
      </c>
      <c r="P38" s="138" t="str">
        <f>IF('4.2คีย์กลางภาค2'!Z38="","",'4.2คีย์กลางภาค2'!Z38)</f>
        <v/>
      </c>
      <c r="Q38" s="138" t="str">
        <f>IF('4.2คีย์กลางภาค2'!AB38="","",'4.2คีย์กลางภาค2'!AB38)</f>
        <v/>
      </c>
      <c r="R38" s="138" t="str">
        <f>IF('4.2คีย์กลางภาค2'!AD38="","",'4.2คีย์กลางภาค2'!AD38)</f>
        <v/>
      </c>
      <c r="S38" s="221" t="str">
        <f>IF('4.2คีย์กลางภาค2'!AF38="","",'4.2คีย์กลางภาค2'!AF38)</f>
        <v/>
      </c>
      <c r="T38" s="105" t="str">
        <f t="shared" si="0"/>
        <v/>
      </c>
      <c r="U38" s="100" t="str">
        <f t="shared" si="1"/>
        <v/>
      </c>
      <c r="V38" s="106" t="str">
        <f>IF('2.ชื่อนักเรียน'!R38="มส","มส",IF('2.ชื่อนักเรียน'!R38="ย้าย","ย้าย",IF('2.ชื่อนักเรียน'!R38="ร","ร",IF(U38="","",RANK(U38,$U$11:$U$55,0)))))</f>
        <v/>
      </c>
    </row>
    <row r="39" spans="1:22" s="102" customFormat="1" ht="17.25" customHeight="1" x14ac:dyDescent="0.2">
      <c r="A39" s="139">
        <v>29</v>
      </c>
      <c r="B39" s="103" t="str">
        <f>IF('2.ชื่อนักเรียน'!C39="","",'2.ชื่อนักเรียน'!C39)</f>
        <v/>
      </c>
      <c r="C39" s="104" t="str">
        <f>IF('2.ชื่อนักเรียน'!D39="","",'2.ชื่อนักเรียน'!D39)</f>
        <v/>
      </c>
      <c r="D39" s="137" t="str">
        <f>IF('4.2คีย์กลางภาค2'!D39="","",'4.2คีย์กลางภาค2'!D39)</f>
        <v/>
      </c>
      <c r="E39" s="138" t="str">
        <f>IF('4.2คีย์กลางภาค2'!F39="","",'4.2คีย์กลางภาค2'!F39)</f>
        <v/>
      </c>
      <c r="F39" s="138" t="str">
        <f>IF('4.2คีย์กลางภาค2'!H39="","",'4.2คีย์กลางภาค2'!H39)</f>
        <v/>
      </c>
      <c r="G39" s="138" t="str">
        <f>IF('4.2คีย์กลางภาค2'!J39="","",'4.2คีย์กลางภาค2'!J39)</f>
        <v/>
      </c>
      <c r="H39" s="138" t="str">
        <f>IF('4.2คีย์กลางภาค2'!L39="","",'4.2คีย์กลางภาค2'!L39)</f>
        <v/>
      </c>
      <c r="I39" s="138" t="str">
        <f>IF('4.2คีย์กลางภาค2'!N39="","",'4.2คีย์กลางภาค2'!N39)</f>
        <v/>
      </c>
      <c r="J39" s="138" t="str">
        <f>IF('4.2คีย์กลางภาค2'!P39="","",'4.2คีย์กลางภาค2'!P39)</f>
        <v/>
      </c>
      <c r="K39" s="138" t="str">
        <f>IF('4.2คีย์กลางภาค2'!R39="","",'4.2คีย์กลางภาค2'!R39)</f>
        <v/>
      </c>
      <c r="L39" s="216"/>
      <c r="M39" s="216" t="str">
        <f>IF('4.2คีย์กลางภาค2'!T39="","",'4.2คีย์กลางภาค2'!T39)</f>
        <v/>
      </c>
      <c r="N39" s="137" t="str">
        <f>IF('4.2คีย์กลางภาค2'!V39="","",'4.2คีย์กลางภาค2'!V39)</f>
        <v/>
      </c>
      <c r="O39" s="138" t="str">
        <f>IF('4.2คีย์กลางภาค2'!X39="","",'4.2คีย์กลางภาค2'!X39)</f>
        <v/>
      </c>
      <c r="P39" s="138" t="str">
        <f>IF('4.2คีย์กลางภาค2'!Z39="","",'4.2คีย์กลางภาค2'!Z39)</f>
        <v/>
      </c>
      <c r="Q39" s="138" t="str">
        <f>IF('4.2คีย์กลางภาค2'!AB39="","",'4.2คีย์กลางภาค2'!AB39)</f>
        <v/>
      </c>
      <c r="R39" s="138" t="str">
        <f>IF('4.2คีย์กลางภาค2'!AD39="","",'4.2คีย์กลางภาค2'!AD39)</f>
        <v/>
      </c>
      <c r="S39" s="221" t="str">
        <f>IF('4.2คีย์กลางภาค2'!AF39="","",'4.2คีย์กลางภาค2'!AF39)</f>
        <v/>
      </c>
      <c r="T39" s="105" t="str">
        <f t="shared" si="0"/>
        <v/>
      </c>
      <c r="U39" s="100" t="str">
        <f t="shared" si="1"/>
        <v/>
      </c>
      <c r="V39" s="106" t="str">
        <f>IF('2.ชื่อนักเรียน'!R39="มส","มส",IF('2.ชื่อนักเรียน'!R39="ย้าย","ย้าย",IF('2.ชื่อนักเรียน'!R39="ร","ร",IF(U39="","",RANK(U39,$U$11:$U$55,0)))))</f>
        <v/>
      </c>
    </row>
    <row r="40" spans="1:22" s="102" customFormat="1" ht="17.25" customHeight="1" x14ac:dyDescent="0.2">
      <c r="A40" s="139">
        <v>30</v>
      </c>
      <c r="B40" s="103" t="str">
        <f>IF('2.ชื่อนักเรียน'!C40="","",'2.ชื่อนักเรียน'!C40)</f>
        <v/>
      </c>
      <c r="C40" s="104" t="str">
        <f>IF('2.ชื่อนักเรียน'!D40="","",'2.ชื่อนักเรียน'!D40)</f>
        <v/>
      </c>
      <c r="D40" s="137" t="str">
        <f>IF('4.2คีย์กลางภาค2'!D40="","",'4.2คีย์กลางภาค2'!D40)</f>
        <v/>
      </c>
      <c r="E40" s="138" t="str">
        <f>IF('4.2คีย์กลางภาค2'!F40="","",'4.2คีย์กลางภาค2'!F40)</f>
        <v/>
      </c>
      <c r="F40" s="138" t="str">
        <f>IF('4.2คีย์กลางภาค2'!H40="","",'4.2คีย์กลางภาค2'!H40)</f>
        <v/>
      </c>
      <c r="G40" s="138" t="str">
        <f>IF('4.2คีย์กลางภาค2'!J40="","",'4.2คีย์กลางภาค2'!J40)</f>
        <v/>
      </c>
      <c r="H40" s="138" t="str">
        <f>IF('4.2คีย์กลางภาค2'!L40="","",'4.2คีย์กลางภาค2'!L40)</f>
        <v/>
      </c>
      <c r="I40" s="138" t="str">
        <f>IF('4.2คีย์กลางภาค2'!N40="","",'4.2คีย์กลางภาค2'!N40)</f>
        <v/>
      </c>
      <c r="J40" s="138" t="str">
        <f>IF('4.2คีย์กลางภาค2'!P40="","",'4.2คีย์กลางภาค2'!P40)</f>
        <v/>
      </c>
      <c r="K40" s="138" t="str">
        <f>IF('4.2คีย์กลางภาค2'!R40="","",'4.2คีย์กลางภาค2'!R40)</f>
        <v/>
      </c>
      <c r="L40" s="216"/>
      <c r="M40" s="216" t="str">
        <f>IF('4.2คีย์กลางภาค2'!T40="","",'4.2คีย์กลางภาค2'!T40)</f>
        <v/>
      </c>
      <c r="N40" s="137" t="str">
        <f>IF('4.2คีย์กลางภาค2'!V40="","",'4.2คีย์กลางภาค2'!V40)</f>
        <v/>
      </c>
      <c r="O40" s="138" t="str">
        <f>IF('4.2คีย์กลางภาค2'!X40="","",'4.2คีย์กลางภาค2'!X40)</f>
        <v/>
      </c>
      <c r="P40" s="138" t="str">
        <f>IF('4.2คีย์กลางภาค2'!Z40="","",'4.2คีย์กลางภาค2'!Z40)</f>
        <v/>
      </c>
      <c r="Q40" s="138" t="str">
        <f>IF('4.2คีย์กลางภาค2'!AB40="","",'4.2คีย์กลางภาค2'!AB40)</f>
        <v/>
      </c>
      <c r="R40" s="138" t="str">
        <f>IF('4.2คีย์กลางภาค2'!AD40="","",'4.2คีย์กลางภาค2'!AD40)</f>
        <v/>
      </c>
      <c r="S40" s="221" t="str">
        <f>IF('4.2คีย์กลางภาค2'!AF40="","",'4.2คีย์กลางภาค2'!AF40)</f>
        <v/>
      </c>
      <c r="T40" s="105" t="str">
        <f>IF(OR(D40&gt;$D$10,E40&gt;$E$10,F40&gt;$F$10,G40&gt;$G$10,H40&gt;$H$10,I40&gt;$I$10,J40&gt;$J$10,K40&gt;$K$10,M40&gt;$M$10,N40&gt;$N$10,O40&gt;$O$10,P40&gt;$P$10,Q40&gt;$Q$10,R40&gt;$R$10,S40&gt;$S$10),"",IF(COUNT(D40,E40,F40,G40,H40,I40,J40,K40,M40,N40)&lt;10,"",SUM(D40,E40,F40,G40,H40,I40,J40,K40,M40,N40,O40,P40,Q40,R40,S40)))</f>
        <v/>
      </c>
      <c r="U40" s="100" t="str">
        <f t="shared" si="1"/>
        <v/>
      </c>
      <c r="V40" s="106" t="str">
        <f>IF('2.ชื่อนักเรียน'!R40="มส","มส",IF('2.ชื่อนักเรียน'!R40="ย้าย","ย้าย",IF('2.ชื่อนักเรียน'!R40="ร","ร",IF(U40="","",RANK(U40,$U$11:$U$55,0)))))</f>
        <v/>
      </c>
    </row>
    <row r="41" spans="1:22" s="102" customFormat="1" ht="17.25" customHeight="1" x14ac:dyDescent="0.2">
      <c r="A41" s="139">
        <v>31</v>
      </c>
      <c r="B41" s="103" t="str">
        <f>IF('2.ชื่อนักเรียน'!C41="","",'2.ชื่อนักเรียน'!C41)</f>
        <v/>
      </c>
      <c r="C41" s="104" t="str">
        <f>IF('2.ชื่อนักเรียน'!D41="","",'2.ชื่อนักเรียน'!D41)</f>
        <v/>
      </c>
      <c r="D41" s="137" t="str">
        <f>IF('4.2คีย์กลางภาค2'!D41="","",'4.2คีย์กลางภาค2'!D41)</f>
        <v/>
      </c>
      <c r="E41" s="138" t="str">
        <f>IF('4.2คีย์กลางภาค2'!F41="","",'4.2คีย์กลางภาค2'!F41)</f>
        <v/>
      </c>
      <c r="F41" s="138" t="str">
        <f>IF('4.2คีย์กลางภาค2'!H41="","",'4.2คีย์กลางภาค2'!H41)</f>
        <v/>
      </c>
      <c r="G41" s="138" t="str">
        <f>IF('4.2คีย์กลางภาค2'!J41="","",'4.2คีย์กลางภาค2'!J41)</f>
        <v/>
      </c>
      <c r="H41" s="138" t="str">
        <f>IF('4.2คีย์กลางภาค2'!L41="","",'4.2คีย์กลางภาค2'!L41)</f>
        <v/>
      </c>
      <c r="I41" s="138" t="str">
        <f>IF('4.2คีย์กลางภาค2'!N41="","",'4.2คีย์กลางภาค2'!N41)</f>
        <v/>
      </c>
      <c r="J41" s="138" t="str">
        <f>IF('4.2คีย์กลางภาค2'!P41="","",'4.2คีย์กลางภาค2'!P41)</f>
        <v/>
      </c>
      <c r="K41" s="138" t="str">
        <f>IF('4.2คีย์กลางภาค2'!R41="","",'4.2คีย์กลางภาค2'!R41)</f>
        <v/>
      </c>
      <c r="L41" s="216"/>
      <c r="M41" s="216" t="str">
        <f>IF('4.2คีย์กลางภาค2'!T41="","",'4.2คีย์กลางภาค2'!T41)</f>
        <v/>
      </c>
      <c r="N41" s="137" t="str">
        <f>IF('4.2คีย์กลางภาค2'!V41="","",'4.2คีย์กลางภาค2'!V41)</f>
        <v/>
      </c>
      <c r="O41" s="138" t="str">
        <f>IF('4.2คีย์กลางภาค2'!X41="","",'4.2คีย์กลางภาค2'!X41)</f>
        <v/>
      </c>
      <c r="P41" s="138" t="str">
        <f>IF('4.2คีย์กลางภาค2'!Z41="","",'4.2คีย์กลางภาค2'!Z41)</f>
        <v/>
      </c>
      <c r="Q41" s="138" t="str">
        <f>IF('4.2คีย์กลางภาค2'!AB41="","",'4.2คีย์กลางภาค2'!AB41)</f>
        <v/>
      </c>
      <c r="R41" s="138" t="str">
        <f>IF('4.2คีย์กลางภาค2'!AD41="","",'4.2คีย์กลางภาค2'!AD41)</f>
        <v/>
      </c>
      <c r="S41" s="221" t="str">
        <f>IF('4.2คีย์กลางภาค2'!AF41="","",'4.2คีย์กลางภาค2'!AF41)</f>
        <v/>
      </c>
      <c r="T41" s="105" t="str">
        <f t="shared" si="0"/>
        <v/>
      </c>
      <c r="U41" s="100" t="str">
        <f t="shared" si="1"/>
        <v/>
      </c>
      <c r="V41" s="106" t="str">
        <f>IF('2.ชื่อนักเรียน'!R41="มส","มส",IF('2.ชื่อนักเรียน'!R41="ย้าย","ย้าย",IF('2.ชื่อนักเรียน'!R41="ร","ร",IF(U41="","",RANK(U41,$U$11:$U$55,0)))))</f>
        <v/>
      </c>
    </row>
    <row r="42" spans="1:22" s="102" customFormat="1" ht="17.25" customHeight="1" x14ac:dyDescent="0.2">
      <c r="A42" s="139">
        <v>32</v>
      </c>
      <c r="B42" s="103" t="str">
        <f>IF('2.ชื่อนักเรียน'!C42="","",'2.ชื่อนักเรียน'!C42)</f>
        <v/>
      </c>
      <c r="C42" s="104" t="str">
        <f>IF('2.ชื่อนักเรียน'!D42="","",'2.ชื่อนักเรียน'!D42)</f>
        <v/>
      </c>
      <c r="D42" s="137" t="str">
        <f>IF('4.2คีย์กลางภาค2'!D42="","",'4.2คีย์กลางภาค2'!D42)</f>
        <v/>
      </c>
      <c r="E42" s="138" t="str">
        <f>IF('4.2คีย์กลางภาค2'!F42="","",'4.2คีย์กลางภาค2'!F42)</f>
        <v/>
      </c>
      <c r="F42" s="138" t="str">
        <f>IF('4.2คีย์กลางภาค2'!H42="","",'4.2คีย์กลางภาค2'!H42)</f>
        <v/>
      </c>
      <c r="G42" s="138" t="str">
        <f>IF('4.2คีย์กลางภาค2'!J42="","",'4.2คีย์กลางภาค2'!J42)</f>
        <v/>
      </c>
      <c r="H42" s="138" t="str">
        <f>IF('4.2คีย์กลางภาค2'!L42="","",'4.2คีย์กลางภาค2'!L42)</f>
        <v/>
      </c>
      <c r="I42" s="138" t="str">
        <f>IF('4.2คีย์กลางภาค2'!N42="","",'4.2คีย์กลางภาค2'!N42)</f>
        <v/>
      </c>
      <c r="J42" s="138" t="str">
        <f>IF('4.2คีย์กลางภาค2'!P42="","",'4.2คีย์กลางภาค2'!P42)</f>
        <v/>
      </c>
      <c r="K42" s="138" t="str">
        <f>IF('4.2คีย์กลางภาค2'!R42="","",'4.2คีย์กลางภาค2'!R42)</f>
        <v/>
      </c>
      <c r="L42" s="216"/>
      <c r="M42" s="216" t="str">
        <f>IF('4.2คีย์กลางภาค2'!T42="","",'4.2คีย์กลางภาค2'!T42)</f>
        <v/>
      </c>
      <c r="N42" s="137" t="str">
        <f>IF('4.2คีย์กลางภาค2'!V42="","",'4.2คีย์กลางภาค2'!V42)</f>
        <v/>
      </c>
      <c r="O42" s="138" t="str">
        <f>IF('4.2คีย์กลางภาค2'!X42="","",'4.2คีย์กลางภาค2'!X42)</f>
        <v/>
      </c>
      <c r="P42" s="138" t="str">
        <f>IF('4.2คีย์กลางภาค2'!Z42="","",'4.2คีย์กลางภาค2'!Z42)</f>
        <v/>
      </c>
      <c r="Q42" s="138" t="str">
        <f>IF('4.2คีย์กลางภาค2'!AB42="","",'4.2คีย์กลางภาค2'!AB42)</f>
        <v/>
      </c>
      <c r="R42" s="138" t="str">
        <f>IF('4.2คีย์กลางภาค2'!AD42="","",'4.2คีย์กลางภาค2'!AD42)</f>
        <v/>
      </c>
      <c r="S42" s="221" t="str">
        <f>IF('4.2คีย์กลางภาค2'!AF42="","",'4.2คีย์กลางภาค2'!AF42)</f>
        <v/>
      </c>
      <c r="T42" s="105" t="str">
        <f t="shared" si="0"/>
        <v/>
      </c>
      <c r="U42" s="100" t="str">
        <f t="shared" si="1"/>
        <v/>
      </c>
      <c r="V42" s="106" t="str">
        <f>IF('2.ชื่อนักเรียน'!R42="มส","มส",IF('2.ชื่อนักเรียน'!R42="ย้าย","ย้าย",IF('2.ชื่อนักเรียน'!R42="ร","ร",IF(U42="","",RANK(U42,$U$11:$U$55,0)))))</f>
        <v/>
      </c>
    </row>
    <row r="43" spans="1:22" s="102" customFormat="1" ht="17.25" customHeight="1" x14ac:dyDescent="0.2">
      <c r="A43" s="139">
        <v>33</v>
      </c>
      <c r="B43" s="103" t="str">
        <f>IF('2.ชื่อนักเรียน'!C43="","",'2.ชื่อนักเรียน'!C43)</f>
        <v/>
      </c>
      <c r="C43" s="104" t="str">
        <f>IF('2.ชื่อนักเรียน'!D43="","",'2.ชื่อนักเรียน'!D43)</f>
        <v/>
      </c>
      <c r="D43" s="137" t="str">
        <f>IF('4.2คีย์กลางภาค2'!D43="","",'4.2คีย์กลางภาค2'!D43)</f>
        <v/>
      </c>
      <c r="E43" s="138" t="str">
        <f>IF('4.2คีย์กลางภาค2'!F43="","",'4.2คีย์กลางภาค2'!F43)</f>
        <v/>
      </c>
      <c r="F43" s="138" t="str">
        <f>IF('4.2คีย์กลางภาค2'!H43="","",'4.2คีย์กลางภาค2'!H43)</f>
        <v/>
      </c>
      <c r="G43" s="138" t="str">
        <f>IF('4.2คีย์กลางภาค2'!J43="","",'4.2คีย์กลางภาค2'!J43)</f>
        <v/>
      </c>
      <c r="H43" s="138" t="str">
        <f>IF('4.2คีย์กลางภาค2'!L43="","",'4.2คีย์กลางภาค2'!L43)</f>
        <v/>
      </c>
      <c r="I43" s="138" t="str">
        <f>IF('4.2คีย์กลางภาค2'!N43="","",'4.2คีย์กลางภาค2'!N43)</f>
        <v/>
      </c>
      <c r="J43" s="138" t="str">
        <f>IF('4.2คีย์กลางภาค2'!P43="","",'4.2คีย์กลางภาค2'!P43)</f>
        <v/>
      </c>
      <c r="K43" s="138" t="str">
        <f>IF('4.2คีย์กลางภาค2'!R43="","",'4.2คีย์กลางภาค2'!R43)</f>
        <v/>
      </c>
      <c r="L43" s="216"/>
      <c r="M43" s="216" t="str">
        <f>IF('4.2คีย์กลางภาค2'!T43="","",'4.2คีย์กลางภาค2'!T43)</f>
        <v/>
      </c>
      <c r="N43" s="137" t="str">
        <f>IF('4.2คีย์กลางภาค2'!V43="","",'4.2คีย์กลางภาค2'!V43)</f>
        <v/>
      </c>
      <c r="O43" s="138" t="str">
        <f>IF('4.2คีย์กลางภาค2'!X43="","",'4.2คีย์กลางภาค2'!X43)</f>
        <v/>
      </c>
      <c r="P43" s="138" t="str">
        <f>IF('4.2คีย์กลางภาค2'!Z43="","",'4.2คีย์กลางภาค2'!Z43)</f>
        <v/>
      </c>
      <c r="Q43" s="138" t="str">
        <f>IF('4.2คีย์กลางภาค2'!AB43="","",'4.2คีย์กลางภาค2'!AB43)</f>
        <v/>
      </c>
      <c r="R43" s="138" t="str">
        <f>IF('4.2คีย์กลางภาค2'!AD43="","",'4.2คีย์กลางภาค2'!AD43)</f>
        <v/>
      </c>
      <c r="S43" s="221" t="str">
        <f>IF('4.2คีย์กลางภาค2'!AF43="","",'4.2คีย์กลางภาค2'!AF43)</f>
        <v/>
      </c>
      <c r="T43" s="105" t="str">
        <f t="shared" si="0"/>
        <v/>
      </c>
      <c r="U43" s="100" t="str">
        <f t="shared" si="1"/>
        <v/>
      </c>
      <c r="V43" s="106" t="str">
        <f>IF('2.ชื่อนักเรียน'!R43="มส","มส",IF('2.ชื่อนักเรียน'!R43="ย้าย","ย้าย",IF('2.ชื่อนักเรียน'!R43="ร","ร",IF(U43="","",RANK(U43,$U$11:$U$55,0)))))</f>
        <v/>
      </c>
    </row>
    <row r="44" spans="1:22" s="102" customFormat="1" ht="17.25" customHeight="1" x14ac:dyDescent="0.2">
      <c r="A44" s="139">
        <v>34</v>
      </c>
      <c r="B44" s="103" t="str">
        <f>IF('2.ชื่อนักเรียน'!C44="","",'2.ชื่อนักเรียน'!C44)</f>
        <v/>
      </c>
      <c r="C44" s="104" t="str">
        <f>IF('2.ชื่อนักเรียน'!D44="","",'2.ชื่อนักเรียน'!D44)</f>
        <v/>
      </c>
      <c r="D44" s="137" t="str">
        <f>IF('4.2คีย์กลางภาค2'!D44="","",'4.2คีย์กลางภาค2'!D44)</f>
        <v/>
      </c>
      <c r="E44" s="138" t="str">
        <f>IF('4.2คีย์กลางภาค2'!F44="","",'4.2คีย์กลางภาค2'!F44)</f>
        <v/>
      </c>
      <c r="F44" s="138" t="str">
        <f>IF('4.2คีย์กลางภาค2'!H44="","",'4.2คีย์กลางภาค2'!H44)</f>
        <v/>
      </c>
      <c r="G44" s="138" t="str">
        <f>IF('4.2คีย์กลางภาค2'!J44="","",'4.2คีย์กลางภาค2'!J44)</f>
        <v/>
      </c>
      <c r="H44" s="138" t="str">
        <f>IF('4.2คีย์กลางภาค2'!L44="","",'4.2คีย์กลางภาค2'!L44)</f>
        <v/>
      </c>
      <c r="I44" s="138" t="str">
        <f>IF('4.2คีย์กลางภาค2'!N44="","",'4.2คีย์กลางภาค2'!N44)</f>
        <v/>
      </c>
      <c r="J44" s="138" t="str">
        <f>IF('4.2คีย์กลางภาค2'!P44="","",'4.2คีย์กลางภาค2'!P44)</f>
        <v/>
      </c>
      <c r="K44" s="138" t="str">
        <f>IF('4.2คีย์กลางภาค2'!R44="","",'4.2คีย์กลางภาค2'!R44)</f>
        <v/>
      </c>
      <c r="L44" s="216"/>
      <c r="M44" s="216" t="str">
        <f>IF('4.2คีย์กลางภาค2'!T44="","",'4.2คีย์กลางภาค2'!T44)</f>
        <v/>
      </c>
      <c r="N44" s="137" t="str">
        <f>IF('4.2คีย์กลางภาค2'!V44="","",'4.2คีย์กลางภาค2'!V44)</f>
        <v/>
      </c>
      <c r="O44" s="138" t="str">
        <f>IF('4.2คีย์กลางภาค2'!X44="","",'4.2คีย์กลางภาค2'!X44)</f>
        <v/>
      </c>
      <c r="P44" s="138" t="str">
        <f>IF('4.2คีย์กลางภาค2'!Z44="","",'4.2คีย์กลางภาค2'!Z44)</f>
        <v/>
      </c>
      <c r="Q44" s="138" t="str">
        <f>IF('4.2คีย์กลางภาค2'!AB44="","",'4.2คีย์กลางภาค2'!AB44)</f>
        <v/>
      </c>
      <c r="R44" s="138" t="str">
        <f>IF('4.2คีย์กลางภาค2'!AD44="","",'4.2คีย์กลางภาค2'!AD44)</f>
        <v/>
      </c>
      <c r="S44" s="221" t="str">
        <f>IF('4.2คีย์กลางภาค2'!AF44="","",'4.2คีย์กลางภาค2'!AF44)</f>
        <v/>
      </c>
      <c r="T44" s="105" t="str">
        <f t="shared" si="0"/>
        <v/>
      </c>
      <c r="U44" s="100" t="str">
        <f t="shared" si="1"/>
        <v/>
      </c>
      <c r="V44" s="106" t="str">
        <f>IF('2.ชื่อนักเรียน'!R44="มส","มส",IF('2.ชื่อนักเรียน'!R44="ย้าย","ย้าย",IF('2.ชื่อนักเรียน'!R44="ร","ร",IF(U44="","",RANK(U44,$U$11:$U$55,0)))))</f>
        <v/>
      </c>
    </row>
    <row r="45" spans="1:22" s="102" customFormat="1" ht="17.25" customHeight="1" x14ac:dyDescent="0.2">
      <c r="A45" s="139">
        <v>35</v>
      </c>
      <c r="B45" s="103" t="str">
        <f>IF('2.ชื่อนักเรียน'!C45="","",'2.ชื่อนักเรียน'!C45)</f>
        <v/>
      </c>
      <c r="C45" s="104" t="str">
        <f>IF('2.ชื่อนักเรียน'!D45="","",'2.ชื่อนักเรียน'!D45)</f>
        <v/>
      </c>
      <c r="D45" s="137" t="str">
        <f>IF('4.2คีย์กลางภาค2'!D45="","",'4.2คีย์กลางภาค2'!D45)</f>
        <v/>
      </c>
      <c r="E45" s="138" t="str">
        <f>IF('4.2คีย์กลางภาค2'!F45="","",'4.2คีย์กลางภาค2'!F45)</f>
        <v/>
      </c>
      <c r="F45" s="138" t="str">
        <f>IF('4.2คีย์กลางภาค2'!H45="","",'4.2คีย์กลางภาค2'!H45)</f>
        <v/>
      </c>
      <c r="G45" s="138" t="str">
        <f>IF('4.2คีย์กลางภาค2'!J45="","",'4.2คีย์กลางภาค2'!J45)</f>
        <v/>
      </c>
      <c r="H45" s="138" t="str">
        <f>IF('4.2คีย์กลางภาค2'!L45="","",'4.2คีย์กลางภาค2'!L45)</f>
        <v/>
      </c>
      <c r="I45" s="138" t="str">
        <f>IF('4.2คีย์กลางภาค2'!N45="","",'4.2คีย์กลางภาค2'!N45)</f>
        <v/>
      </c>
      <c r="J45" s="138" t="str">
        <f>IF('4.2คีย์กลางภาค2'!P45="","",'4.2คีย์กลางภาค2'!P45)</f>
        <v/>
      </c>
      <c r="K45" s="138" t="str">
        <f>IF('4.2คีย์กลางภาค2'!R45="","",'4.2คีย์กลางภาค2'!R45)</f>
        <v/>
      </c>
      <c r="L45" s="216"/>
      <c r="M45" s="216" t="str">
        <f>IF('4.2คีย์กลางภาค2'!T45="","",'4.2คีย์กลางภาค2'!T45)</f>
        <v/>
      </c>
      <c r="N45" s="137" t="str">
        <f>IF('4.2คีย์กลางภาค2'!V45="","",'4.2คีย์กลางภาค2'!V45)</f>
        <v/>
      </c>
      <c r="O45" s="138" t="str">
        <f>IF('4.2คีย์กลางภาค2'!X45="","",'4.2คีย์กลางภาค2'!X45)</f>
        <v/>
      </c>
      <c r="P45" s="138" t="str">
        <f>IF('4.2คีย์กลางภาค2'!Z45="","",'4.2คีย์กลางภาค2'!Z45)</f>
        <v/>
      </c>
      <c r="Q45" s="138" t="str">
        <f>IF('4.2คีย์กลางภาค2'!AB45="","",'4.2คีย์กลางภาค2'!AB45)</f>
        <v/>
      </c>
      <c r="R45" s="138" t="str">
        <f>IF('4.2คีย์กลางภาค2'!AD45="","",'4.2คีย์กลางภาค2'!AD45)</f>
        <v/>
      </c>
      <c r="S45" s="221" t="str">
        <f>IF('4.2คีย์กลางภาค2'!AF45="","",'4.2คีย์กลางภาค2'!AF45)</f>
        <v/>
      </c>
      <c r="T45" s="105" t="str">
        <f t="shared" si="0"/>
        <v/>
      </c>
      <c r="U45" s="100" t="str">
        <f t="shared" si="1"/>
        <v/>
      </c>
      <c r="V45" s="106" t="str">
        <f>IF('2.ชื่อนักเรียน'!R45="มส","มส",IF('2.ชื่อนักเรียน'!R45="ย้าย","ย้าย",IF('2.ชื่อนักเรียน'!R45="ร","ร",IF(U45="","",RANK(U45,$U$11:$U$55,0)))))</f>
        <v/>
      </c>
    </row>
    <row r="46" spans="1:22" s="102" customFormat="1" ht="17.25" customHeight="1" x14ac:dyDescent="0.2">
      <c r="A46" s="139">
        <v>36</v>
      </c>
      <c r="B46" s="103" t="str">
        <f>IF('2.ชื่อนักเรียน'!C46="","",'2.ชื่อนักเรียน'!C46)</f>
        <v/>
      </c>
      <c r="C46" s="104" t="str">
        <f>IF('2.ชื่อนักเรียน'!D46="","",'2.ชื่อนักเรียน'!D46)</f>
        <v/>
      </c>
      <c r="D46" s="137" t="str">
        <f>IF('4.2คีย์กลางภาค2'!D46="","",'4.2คีย์กลางภาค2'!D46)</f>
        <v/>
      </c>
      <c r="E46" s="138" t="str">
        <f>IF('4.2คีย์กลางภาค2'!F46="","",'4.2คีย์กลางภาค2'!F46)</f>
        <v/>
      </c>
      <c r="F46" s="138" t="str">
        <f>IF('4.2คีย์กลางภาค2'!H46="","",'4.2คีย์กลางภาค2'!H46)</f>
        <v/>
      </c>
      <c r="G46" s="138" t="str">
        <f>IF('4.2คีย์กลางภาค2'!J46="","",'4.2คีย์กลางภาค2'!J46)</f>
        <v/>
      </c>
      <c r="H46" s="138" t="str">
        <f>IF('4.2คีย์กลางภาค2'!L46="","",'4.2คีย์กลางภาค2'!L46)</f>
        <v/>
      </c>
      <c r="I46" s="138" t="str">
        <f>IF('4.2คีย์กลางภาค2'!N46="","",'4.2คีย์กลางภาค2'!N46)</f>
        <v/>
      </c>
      <c r="J46" s="138" t="str">
        <f>IF('4.2คีย์กลางภาค2'!P46="","",'4.2คีย์กลางภาค2'!P46)</f>
        <v/>
      </c>
      <c r="K46" s="138" t="str">
        <f>IF('4.2คีย์กลางภาค2'!R46="","",'4.2คีย์กลางภาค2'!R46)</f>
        <v/>
      </c>
      <c r="L46" s="216"/>
      <c r="M46" s="216" t="str">
        <f>IF('4.2คีย์กลางภาค2'!T46="","",'4.2คีย์กลางภาค2'!T46)</f>
        <v/>
      </c>
      <c r="N46" s="137" t="str">
        <f>IF('4.2คีย์กลางภาค2'!V46="","",'4.2คีย์กลางภาค2'!V46)</f>
        <v/>
      </c>
      <c r="O46" s="138" t="str">
        <f>IF('4.2คีย์กลางภาค2'!X46="","",'4.2คีย์กลางภาค2'!X46)</f>
        <v/>
      </c>
      <c r="P46" s="138" t="str">
        <f>IF('4.2คีย์กลางภาค2'!Z46="","",'4.2คีย์กลางภาค2'!Z46)</f>
        <v/>
      </c>
      <c r="Q46" s="138" t="str">
        <f>IF('4.2คีย์กลางภาค2'!AB46="","",'4.2คีย์กลางภาค2'!AB46)</f>
        <v/>
      </c>
      <c r="R46" s="138" t="str">
        <f>IF('4.2คีย์กลางภาค2'!AD46="","",'4.2คีย์กลางภาค2'!AD46)</f>
        <v/>
      </c>
      <c r="S46" s="221" t="str">
        <f>IF('4.2คีย์กลางภาค2'!AF46="","",'4.2คีย์กลางภาค2'!AF46)</f>
        <v/>
      </c>
      <c r="T46" s="105" t="str">
        <f t="shared" si="0"/>
        <v/>
      </c>
      <c r="U46" s="100" t="str">
        <f t="shared" si="1"/>
        <v/>
      </c>
      <c r="V46" s="106" t="str">
        <f>IF('2.ชื่อนักเรียน'!R46="มส","มส",IF('2.ชื่อนักเรียน'!R46="ย้าย","ย้าย",IF('2.ชื่อนักเรียน'!R46="ร","ร",IF(U46="","",RANK(U46,$U$11:$U$55,0)))))</f>
        <v/>
      </c>
    </row>
    <row r="47" spans="1:22" s="102" customFormat="1" ht="17.25" customHeight="1" x14ac:dyDescent="0.2">
      <c r="A47" s="139">
        <v>37</v>
      </c>
      <c r="B47" s="103" t="str">
        <f>IF('2.ชื่อนักเรียน'!C47="","",'2.ชื่อนักเรียน'!C47)</f>
        <v/>
      </c>
      <c r="C47" s="104" t="str">
        <f>IF('2.ชื่อนักเรียน'!D47="","",'2.ชื่อนักเรียน'!D47)</f>
        <v/>
      </c>
      <c r="D47" s="137" t="str">
        <f>IF('4.2คีย์กลางภาค2'!D47="","",'4.2คีย์กลางภาค2'!D47)</f>
        <v/>
      </c>
      <c r="E47" s="138" t="str">
        <f>IF('4.2คีย์กลางภาค2'!F47="","",'4.2คีย์กลางภาค2'!F47)</f>
        <v/>
      </c>
      <c r="F47" s="138" t="str">
        <f>IF('4.2คีย์กลางภาค2'!H47="","",'4.2คีย์กลางภาค2'!H47)</f>
        <v/>
      </c>
      <c r="G47" s="138" t="str">
        <f>IF('4.2คีย์กลางภาค2'!J47="","",'4.2คีย์กลางภาค2'!J47)</f>
        <v/>
      </c>
      <c r="H47" s="138" t="str">
        <f>IF('4.2คีย์กลางภาค2'!L47="","",'4.2คีย์กลางภาค2'!L47)</f>
        <v/>
      </c>
      <c r="I47" s="138" t="str">
        <f>IF('4.2คีย์กลางภาค2'!N47="","",'4.2คีย์กลางภาค2'!N47)</f>
        <v/>
      </c>
      <c r="J47" s="138" t="str">
        <f>IF('4.2คีย์กลางภาค2'!P47="","",'4.2คีย์กลางภาค2'!P47)</f>
        <v/>
      </c>
      <c r="K47" s="138" t="str">
        <f>IF('4.2คีย์กลางภาค2'!R47="","",'4.2คีย์กลางภาค2'!R47)</f>
        <v/>
      </c>
      <c r="L47" s="216"/>
      <c r="M47" s="216" t="str">
        <f>IF('4.2คีย์กลางภาค2'!T47="","",'4.2คีย์กลางภาค2'!T47)</f>
        <v/>
      </c>
      <c r="N47" s="137" t="str">
        <f>IF('4.2คีย์กลางภาค2'!V47="","",'4.2คีย์กลางภาค2'!V47)</f>
        <v/>
      </c>
      <c r="O47" s="138" t="str">
        <f>IF('4.2คีย์กลางภาค2'!X47="","",'4.2คีย์กลางภาค2'!X47)</f>
        <v/>
      </c>
      <c r="P47" s="138" t="str">
        <f>IF('4.2คีย์กลางภาค2'!Z47="","",'4.2คีย์กลางภาค2'!Z47)</f>
        <v/>
      </c>
      <c r="Q47" s="138" t="str">
        <f>IF('4.2คีย์กลางภาค2'!AB47="","",'4.2คีย์กลางภาค2'!AB47)</f>
        <v/>
      </c>
      <c r="R47" s="138" t="str">
        <f>IF('4.2คีย์กลางภาค2'!AD47="","",'4.2คีย์กลางภาค2'!AD47)</f>
        <v/>
      </c>
      <c r="S47" s="221" t="str">
        <f>IF('4.2คีย์กลางภาค2'!AF47="","",'4.2คีย์กลางภาค2'!AF47)</f>
        <v/>
      </c>
      <c r="T47" s="105" t="str">
        <f t="shared" si="0"/>
        <v/>
      </c>
      <c r="U47" s="100" t="str">
        <f t="shared" si="1"/>
        <v/>
      </c>
      <c r="V47" s="106" t="str">
        <f>IF('2.ชื่อนักเรียน'!R47="มส","มส",IF('2.ชื่อนักเรียน'!R47="ย้าย","ย้าย",IF('2.ชื่อนักเรียน'!R47="ร","ร",IF(U47="","",RANK(U47,$U$11:$U$55,0)))))</f>
        <v/>
      </c>
    </row>
    <row r="48" spans="1:22" s="102" customFormat="1" ht="17.25" customHeight="1" x14ac:dyDescent="0.2">
      <c r="A48" s="139">
        <v>38</v>
      </c>
      <c r="B48" s="103" t="str">
        <f>IF('2.ชื่อนักเรียน'!C48="","",'2.ชื่อนักเรียน'!C48)</f>
        <v/>
      </c>
      <c r="C48" s="104" t="str">
        <f>IF('2.ชื่อนักเรียน'!D48="","",'2.ชื่อนักเรียน'!D48)</f>
        <v/>
      </c>
      <c r="D48" s="137" t="str">
        <f>IF('4.2คีย์กลางภาค2'!D48="","",'4.2คีย์กลางภาค2'!D48)</f>
        <v/>
      </c>
      <c r="E48" s="138" t="str">
        <f>IF('4.2คีย์กลางภาค2'!F48="","",'4.2คีย์กลางภาค2'!F48)</f>
        <v/>
      </c>
      <c r="F48" s="138" t="str">
        <f>IF('4.2คีย์กลางภาค2'!H48="","",'4.2คีย์กลางภาค2'!H48)</f>
        <v/>
      </c>
      <c r="G48" s="138" t="str">
        <f>IF('4.2คีย์กลางภาค2'!J48="","",'4.2คีย์กลางภาค2'!J48)</f>
        <v/>
      </c>
      <c r="H48" s="138" t="str">
        <f>IF('4.2คีย์กลางภาค2'!L48="","",'4.2คีย์กลางภาค2'!L48)</f>
        <v/>
      </c>
      <c r="I48" s="138" t="str">
        <f>IF('4.2คีย์กลางภาค2'!N48="","",'4.2คีย์กลางภาค2'!N48)</f>
        <v/>
      </c>
      <c r="J48" s="138" t="str">
        <f>IF('4.2คีย์กลางภาค2'!P48="","",'4.2คีย์กลางภาค2'!P48)</f>
        <v/>
      </c>
      <c r="K48" s="138" t="str">
        <f>IF('4.2คีย์กลางภาค2'!R48="","",'4.2คีย์กลางภาค2'!R48)</f>
        <v/>
      </c>
      <c r="L48" s="216"/>
      <c r="M48" s="216" t="str">
        <f>IF('4.2คีย์กลางภาค2'!T48="","",'4.2คีย์กลางภาค2'!T48)</f>
        <v/>
      </c>
      <c r="N48" s="137" t="str">
        <f>IF('4.2คีย์กลางภาค2'!V48="","",'4.2คีย์กลางภาค2'!V48)</f>
        <v/>
      </c>
      <c r="O48" s="138" t="str">
        <f>IF('4.2คีย์กลางภาค2'!X48="","",'4.2คีย์กลางภาค2'!X48)</f>
        <v/>
      </c>
      <c r="P48" s="138" t="str">
        <f>IF('4.2คีย์กลางภาค2'!Z48="","",'4.2คีย์กลางภาค2'!Z48)</f>
        <v/>
      </c>
      <c r="Q48" s="138" t="str">
        <f>IF('4.2คีย์กลางภาค2'!AB48="","",'4.2คีย์กลางภาค2'!AB48)</f>
        <v/>
      </c>
      <c r="R48" s="138" t="str">
        <f>IF('4.2คีย์กลางภาค2'!AD48="","",'4.2คีย์กลางภาค2'!AD48)</f>
        <v/>
      </c>
      <c r="S48" s="221" t="str">
        <f>IF('4.2คีย์กลางภาค2'!AF48="","",'4.2คีย์กลางภาค2'!AF48)</f>
        <v/>
      </c>
      <c r="T48" s="105" t="str">
        <f t="shared" si="0"/>
        <v/>
      </c>
      <c r="U48" s="100" t="str">
        <f t="shared" si="1"/>
        <v/>
      </c>
      <c r="V48" s="106" t="str">
        <f>IF('2.ชื่อนักเรียน'!R48="มส","มส",IF('2.ชื่อนักเรียน'!R48="ย้าย","ย้าย",IF('2.ชื่อนักเรียน'!R48="ร","ร",IF(U48="","",RANK(U48,$U$11:$U$55,0)))))</f>
        <v/>
      </c>
    </row>
    <row r="49" spans="1:22" s="102" customFormat="1" ht="17.25" customHeight="1" x14ac:dyDescent="0.2">
      <c r="A49" s="139">
        <v>39</v>
      </c>
      <c r="B49" s="103" t="str">
        <f>IF('2.ชื่อนักเรียน'!C49="","",'2.ชื่อนักเรียน'!C49)</f>
        <v/>
      </c>
      <c r="C49" s="104" t="str">
        <f>IF('2.ชื่อนักเรียน'!D49="","",'2.ชื่อนักเรียน'!D49)</f>
        <v/>
      </c>
      <c r="D49" s="137" t="str">
        <f>IF('4.2คีย์กลางภาค2'!D49="","",'4.2คีย์กลางภาค2'!D49)</f>
        <v/>
      </c>
      <c r="E49" s="138" t="str">
        <f>IF('4.2คีย์กลางภาค2'!F49="","",'4.2คีย์กลางภาค2'!F49)</f>
        <v/>
      </c>
      <c r="F49" s="138" t="str">
        <f>IF('4.2คีย์กลางภาค2'!H49="","",'4.2คีย์กลางภาค2'!H49)</f>
        <v/>
      </c>
      <c r="G49" s="138" t="str">
        <f>IF('4.2คีย์กลางภาค2'!J49="","",'4.2คีย์กลางภาค2'!J49)</f>
        <v/>
      </c>
      <c r="H49" s="138" t="str">
        <f>IF('4.2คีย์กลางภาค2'!L49="","",'4.2คีย์กลางภาค2'!L49)</f>
        <v/>
      </c>
      <c r="I49" s="138" t="str">
        <f>IF('4.2คีย์กลางภาค2'!N49="","",'4.2คีย์กลางภาค2'!N49)</f>
        <v/>
      </c>
      <c r="J49" s="138" t="str">
        <f>IF('4.2คีย์กลางภาค2'!P49="","",'4.2คีย์กลางภาค2'!P49)</f>
        <v/>
      </c>
      <c r="K49" s="138" t="str">
        <f>IF('4.2คีย์กลางภาค2'!R49="","",'4.2คีย์กลางภาค2'!R49)</f>
        <v/>
      </c>
      <c r="L49" s="216"/>
      <c r="M49" s="216" t="str">
        <f>IF('4.2คีย์กลางภาค2'!T49="","",'4.2คีย์กลางภาค2'!T49)</f>
        <v/>
      </c>
      <c r="N49" s="137" t="str">
        <f>IF('4.2คีย์กลางภาค2'!V49="","",'4.2คีย์กลางภาค2'!V49)</f>
        <v/>
      </c>
      <c r="O49" s="138" t="str">
        <f>IF('4.2คีย์กลางภาค2'!X49="","",'4.2คีย์กลางภาค2'!X49)</f>
        <v/>
      </c>
      <c r="P49" s="138" t="str">
        <f>IF('4.2คีย์กลางภาค2'!Z49="","",'4.2คีย์กลางภาค2'!Z49)</f>
        <v/>
      </c>
      <c r="Q49" s="138" t="str">
        <f>IF('4.2คีย์กลางภาค2'!AB49="","",'4.2คีย์กลางภาค2'!AB49)</f>
        <v/>
      </c>
      <c r="R49" s="138" t="str">
        <f>IF('4.2คีย์กลางภาค2'!AD49="","",'4.2คีย์กลางภาค2'!AD49)</f>
        <v/>
      </c>
      <c r="S49" s="221" t="str">
        <f>IF('4.2คีย์กลางภาค2'!AF49="","",'4.2คีย์กลางภาค2'!AF49)</f>
        <v/>
      </c>
      <c r="T49" s="105" t="str">
        <f t="shared" si="0"/>
        <v/>
      </c>
      <c r="U49" s="100" t="str">
        <f t="shared" si="1"/>
        <v/>
      </c>
      <c r="V49" s="106" t="str">
        <f>IF('2.ชื่อนักเรียน'!R49="มส","มส",IF('2.ชื่อนักเรียน'!R49="ย้าย","ย้าย",IF('2.ชื่อนักเรียน'!R49="ร","ร",IF(U49="","",RANK(U49,$U$11:$U$55,0)))))</f>
        <v/>
      </c>
    </row>
    <row r="50" spans="1:22" s="102" customFormat="1" ht="17.25" customHeight="1" x14ac:dyDescent="0.2">
      <c r="A50" s="139">
        <v>40</v>
      </c>
      <c r="B50" s="103" t="str">
        <f>IF('2.ชื่อนักเรียน'!C50="","",'2.ชื่อนักเรียน'!C50)</f>
        <v/>
      </c>
      <c r="C50" s="104" t="str">
        <f>IF('2.ชื่อนักเรียน'!D50="","",'2.ชื่อนักเรียน'!D50)</f>
        <v/>
      </c>
      <c r="D50" s="137" t="str">
        <f>IF('4.2คีย์กลางภาค2'!D50="","",'4.2คีย์กลางภาค2'!D50)</f>
        <v/>
      </c>
      <c r="E50" s="138" t="str">
        <f>IF('4.2คีย์กลางภาค2'!F50="","",'4.2คีย์กลางภาค2'!F50)</f>
        <v/>
      </c>
      <c r="F50" s="138" t="str">
        <f>IF('4.2คีย์กลางภาค2'!H50="","",'4.2คีย์กลางภาค2'!H50)</f>
        <v/>
      </c>
      <c r="G50" s="138" t="str">
        <f>IF('4.2คีย์กลางภาค2'!J50="","",'4.2คีย์กลางภาค2'!J50)</f>
        <v/>
      </c>
      <c r="H50" s="138" t="str">
        <f>IF('4.2คีย์กลางภาค2'!L50="","",'4.2คีย์กลางภาค2'!L50)</f>
        <v/>
      </c>
      <c r="I50" s="138" t="str">
        <f>IF('4.2คีย์กลางภาค2'!N50="","",'4.2คีย์กลางภาค2'!N50)</f>
        <v/>
      </c>
      <c r="J50" s="138" t="str">
        <f>IF('4.2คีย์กลางภาค2'!P50="","",'4.2คีย์กลางภาค2'!P50)</f>
        <v/>
      </c>
      <c r="K50" s="138" t="str">
        <f>IF('4.2คีย์กลางภาค2'!R50="","",'4.2คีย์กลางภาค2'!R50)</f>
        <v/>
      </c>
      <c r="L50" s="216"/>
      <c r="M50" s="216" t="str">
        <f>IF('4.2คีย์กลางภาค2'!T50="","",'4.2คีย์กลางภาค2'!T50)</f>
        <v/>
      </c>
      <c r="N50" s="137" t="str">
        <f>IF('4.2คีย์กลางภาค2'!V50="","",'4.2คีย์กลางภาค2'!V50)</f>
        <v/>
      </c>
      <c r="O50" s="138" t="str">
        <f>IF('4.2คีย์กลางภาค2'!X50="","",'4.2คีย์กลางภาค2'!X50)</f>
        <v/>
      </c>
      <c r="P50" s="138" t="str">
        <f>IF('4.2คีย์กลางภาค2'!Z50="","",'4.2คีย์กลางภาค2'!Z50)</f>
        <v/>
      </c>
      <c r="Q50" s="138" t="str">
        <f>IF('4.2คีย์กลางภาค2'!AB50="","",'4.2คีย์กลางภาค2'!AB50)</f>
        <v/>
      </c>
      <c r="R50" s="138" t="str">
        <f>IF('4.2คีย์กลางภาค2'!AD50="","",'4.2คีย์กลางภาค2'!AD50)</f>
        <v/>
      </c>
      <c r="S50" s="221" t="str">
        <f>IF('4.2คีย์กลางภาค2'!AF50="","",'4.2คีย์กลางภาค2'!AF50)</f>
        <v/>
      </c>
      <c r="T50" s="107" t="str">
        <f t="shared" si="0"/>
        <v/>
      </c>
      <c r="U50" s="108" t="str">
        <f t="shared" si="1"/>
        <v/>
      </c>
      <c r="V50" s="92" t="str">
        <f>IF('2.ชื่อนักเรียน'!R50="มส","มส",IF('2.ชื่อนักเรียน'!R50="ย้าย","ย้าย",IF('2.ชื่อนักเรียน'!R50="ร","ร",IF(U50="","",RANK(U50,$U$11:$U$55,0)))))</f>
        <v/>
      </c>
    </row>
    <row r="51" spans="1:22" s="102" customFormat="1" ht="17.25" customHeight="1" x14ac:dyDescent="0.2">
      <c r="A51" s="139">
        <v>41</v>
      </c>
      <c r="B51" s="103" t="str">
        <f>IF('2.ชื่อนักเรียน'!C51="","",'2.ชื่อนักเรียน'!C51)</f>
        <v/>
      </c>
      <c r="C51" s="104" t="str">
        <f>IF('2.ชื่อนักเรียน'!D51="","",'2.ชื่อนักเรียน'!D51)</f>
        <v/>
      </c>
      <c r="D51" s="137" t="str">
        <f>IF('4.2คีย์กลางภาค2'!D51="","",'4.2คีย์กลางภาค2'!D51)</f>
        <v/>
      </c>
      <c r="E51" s="138" t="str">
        <f>IF('4.2คีย์กลางภาค2'!F51="","",'4.2คีย์กลางภาค2'!F51)</f>
        <v/>
      </c>
      <c r="F51" s="138" t="str">
        <f>IF('4.2คีย์กลางภาค2'!H51="","",'4.2คีย์กลางภาค2'!H51)</f>
        <v/>
      </c>
      <c r="G51" s="138" t="str">
        <f>IF('4.2คีย์กลางภาค2'!J51="","",'4.2คีย์กลางภาค2'!J51)</f>
        <v/>
      </c>
      <c r="H51" s="138" t="str">
        <f>IF('4.2คีย์กลางภาค2'!L51="","",'4.2คีย์กลางภาค2'!L51)</f>
        <v/>
      </c>
      <c r="I51" s="138" t="str">
        <f>IF('4.2คีย์กลางภาค2'!N51="","",'4.2คีย์กลางภาค2'!N51)</f>
        <v/>
      </c>
      <c r="J51" s="138" t="str">
        <f>IF('4.2คีย์กลางภาค2'!P51="","",'4.2คีย์กลางภาค2'!P51)</f>
        <v/>
      </c>
      <c r="K51" s="138" t="str">
        <f>IF('4.2คีย์กลางภาค2'!R51="","",'4.2คีย์กลางภาค2'!R51)</f>
        <v/>
      </c>
      <c r="L51" s="216"/>
      <c r="M51" s="216" t="str">
        <f>IF('4.2คีย์กลางภาค2'!T51="","",'4.2คีย์กลางภาค2'!T51)</f>
        <v/>
      </c>
      <c r="N51" s="137" t="str">
        <f>IF('4.2คีย์กลางภาค2'!V51="","",'4.2คีย์กลางภาค2'!V51)</f>
        <v/>
      </c>
      <c r="O51" s="138" t="str">
        <f>IF('4.2คีย์กลางภาค2'!X51="","",'4.2คีย์กลางภาค2'!X51)</f>
        <v/>
      </c>
      <c r="P51" s="138" t="str">
        <f>IF('4.2คีย์กลางภาค2'!Z51="","",'4.2คีย์กลางภาค2'!Z51)</f>
        <v/>
      </c>
      <c r="Q51" s="138" t="str">
        <f>IF('4.2คีย์กลางภาค2'!AB51="","",'4.2คีย์กลางภาค2'!AB51)</f>
        <v/>
      </c>
      <c r="R51" s="138" t="str">
        <f>IF('4.2คีย์กลางภาค2'!AD51="","",'4.2คีย์กลางภาค2'!AD51)</f>
        <v/>
      </c>
      <c r="S51" s="221" t="str">
        <f>IF('4.2คีย์กลางภาค2'!AF51="","",'4.2คีย์กลางภาค2'!AF51)</f>
        <v/>
      </c>
      <c r="T51" s="107" t="str">
        <f t="shared" si="0"/>
        <v/>
      </c>
      <c r="U51" s="108" t="str">
        <f t="shared" si="1"/>
        <v/>
      </c>
      <c r="V51" s="92" t="str">
        <f>IF('2.ชื่อนักเรียน'!R51="มส","มส",IF('2.ชื่อนักเรียน'!R51="ย้าย","ย้าย",IF('2.ชื่อนักเรียน'!R51="ร","ร",IF(U51="","",RANK(U51,$U$11:$U$55,0)))))</f>
        <v/>
      </c>
    </row>
    <row r="52" spans="1:22" s="102" customFormat="1" ht="17.25" customHeight="1" x14ac:dyDescent="0.2">
      <c r="A52" s="139">
        <v>42</v>
      </c>
      <c r="B52" s="103" t="str">
        <f>IF('2.ชื่อนักเรียน'!C52="","",'2.ชื่อนักเรียน'!C52)</f>
        <v/>
      </c>
      <c r="C52" s="104" t="str">
        <f>IF('2.ชื่อนักเรียน'!D52="","",'2.ชื่อนักเรียน'!D52)</f>
        <v/>
      </c>
      <c r="D52" s="137" t="str">
        <f>IF('4.2คีย์กลางภาค2'!D52="","",'4.2คีย์กลางภาค2'!D52)</f>
        <v/>
      </c>
      <c r="E52" s="138" t="str">
        <f>IF('4.2คีย์กลางภาค2'!F52="","",'4.2คีย์กลางภาค2'!F52)</f>
        <v/>
      </c>
      <c r="F52" s="138" t="str">
        <f>IF('4.2คีย์กลางภาค2'!H52="","",'4.2คีย์กลางภาค2'!H52)</f>
        <v/>
      </c>
      <c r="G52" s="138" t="str">
        <f>IF('4.2คีย์กลางภาค2'!J52="","",'4.2คีย์กลางภาค2'!J52)</f>
        <v/>
      </c>
      <c r="H52" s="138" t="str">
        <f>IF('4.2คีย์กลางภาค2'!L52="","",'4.2คีย์กลางภาค2'!L52)</f>
        <v/>
      </c>
      <c r="I52" s="138" t="str">
        <f>IF('4.2คีย์กลางภาค2'!N52="","",'4.2คีย์กลางภาค2'!N52)</f>
        <v/>
      </c>
      <c r="J52" s="138" t="str">
        <f>IF('4.2คีย์กลางภาค2'!P52="","",'4.2คีย์กลางภาค2'!P52)</f>
        <v/>
      </c>
      <c r="K52" s="138" t="str">
        <f>IF('4.2คีย์กลางภาค2'!R52="","",'4.2คีย์กลางภาค2'!R52)</f>
        <v/>
      </c>
      <c r="L52" s="216"/>
      <c r="M52" s="216" t="str">
        <f>IF('4.2คีย์กลางภาค2'!T52="","",'4.2คีย์กลางภาค2'!T52)</f>
        <v/>
      </c>
      <c r="N52" s="137" t="str">
        <f>IF('4.2คีย์กลางภาค2'!V52="","",'4.2คีย์กลางภาค2'!V52)</f>
        <v/>
      </c>
      <c r="O52" s="138" t="str">
        <f>IF('4.2คีย์กลางภาค2'!X52="","",'4.2คีย์กลางภาค2'!X52)</f>
        <v/>
      </c>
      <c r="P52" s="138" t="str">
        <f>IF('4.2คีย์กลางภาค2'!Z52="","",'4.2คีย์กลางภาค2'!Z52)</f>
        <v/>
      </c>
      <c r="Q52" s="138" t="str">
        <f>IF('4.2คีย์กลางภาค2'!AB52="","",'4.2คีย์กลางภาค2'!AB52)</f>
        <v/>
      </c>
      <c r="R52" s="138" t="str">
        <f>IF('4.2คีย์กลางภาค2'!AD52="","",'4.2คีย์กลางภาค2'!AD52)</f>
        <v/>
      </c>
      <c r="S52" s="221" t="str">
        <f>IF('4.2คีย์กลางภาค2'!AF52="","",'4.2คีย์กลางภาค2'!AF52)</f>
        <v/>
      </c>
      <c r="T52" s="107" t="str">
        <f t="shared" si="0"/>
        <v/>
      </c>
      <c r="U52" s="108" t="str">
        <f t="shared" si="1"/>
        <v/>
      </c>
      <c r="V52" s="92" t="str">
        <f>IF('2.ชื่อนักเรียน'!R52="มส","มส",IF('2.ชื่อนักเรียน'!R52="ย้าย","ย้าย",IF('2.ชื่อนักเรียน'!R52="ร","ร",IF(U52="","",RANK(U52,$U$11:$U$55,0)))))</f>
        <v/>
      </c>
    </row>
    <row r="53" spans="1:22" s="102" customFormat="1" ht="17.25" customHeight="1" x14ac:dyDescent="0.2">
      <c r="A53" s="139">
        <v>43</v>
      </c>
      <c r="B53" s="103" t="str">
        <f>IF('2.ชื่อนักเรียน'!C53="","",'2.ชื่อนักเรียน'!C53)</f>
        <v/>
      </c>
      <c r="C53" s="104" t="str">
        <f>IF('2.ชื่อนักเรียน'!D53="","",'2.ชื่อนักเรียน'!D53)</f>
        <v/>
      </c>
      <c r="D53" s="137" t="str">
        <f>IF('4.2คีย์กลางภาค2'!D53="","",'4.2คีย์กลางภาค2'!D53)</f>
        <v/>
      </c>
      <c r="E53" s="138" t="str">
        <f>IF('4.2คีย์กลางภาค2'!F53="","",'4.2คีย์กลางภาค2'!F53)</f>
        <v/>
      </c>
      <c r="F53" s="138" t="str">
        <f>IF('4.2คีย์กลางภาค2'!H53="","",'4.2คีย์กลางภาค2'!H53)</f>
        <v/>
      </c>
      <c r="G53" s="138" t="str">
        <f>IF('4.2คีย์กลางภาค2'!J53="","",'4.2คีย์กลางภาค2'!J53)</f>
        <v/>
      </c>
      <c r="H53" s="138" t="str">
        <f>IF('4.2คีย์กลางภาค2'!L53="","",'4.2คีย์กลางภาค2'!L53)</f>
        <v/>
      </c>
      <c r="I53" s="138" t="str">
        <f>IF('4.2คีย์กลางภาค2'!N53="","",'4.2คีย์กลางภาค2'!N53)</f>
        <v/>
      </c>
      <c r="J53" s="138" t="str">
        <f>IF('4.2คีย์กลางภาค2'!P53="","",'4.2คีย์กลางภาค2'!P53)</f>
        <v/>
      </c>
      <c r="K53" s="138" t="str">
        <f>IF('4.2คีย์กลางภาค2'!R53="","",'4.2คีย์กลางภาค2'!R53)</f>
        <v/>
      </c>
      <c r="L53" s="216"/>
      <c r="M53" s="216" t="str">
        <f>IF('4.2คีย์กลางภาค2'!T53="","",'4.2คีย์กลางภาค2'!T53)</f>
        <v/>
      </c>
      <c r="N53" s="137" t="str">
        <f>IF('4.2คีย์กลางภาค2'!V53="","",'4.2คีย์กลางภาค2'!V53)</f>
        <v/>
      </c>
      <c r="O53" s="138" t="str">
        <f>IF('4.2คีย์กลางภาค2'!X53="","",'4.2คีย์กลางภาค2'!X53)</f>
        <v/>
      </c>
      <c r="P53" s="138" t="str">
        <f>IF('4.2คีย์กลางภาค2'!Z53="","",'4.2คีย์กลางภาค2'!Z53)</f>
        <v/>
      </c>
      <c r="Q53" s="138" t="str">
        <f>IF('4.2คีย์กลางภาค2'!AB53="","",'4.2คีย์กลางภาค2'!AB53)</f>
        <v/>
      </c>
      <c r="R53" s="138" t="str">
        <f>IF('4.2คีย์กลางภาค2'!AD53="","",'4.2คีย์กลางภาค2'!AD53)</f>
        <v/>
      </c>
      <c r="S53" s="221" t="str">
        <f>IF('4.2คีย์กลางภาค2'!AF53="","",'4.2คีย์กลางภาค2'!AF53)</f>
        <v/>
      </c>
      <c r="T53" s="107" t="str">
        <f t="shared" si="0"/>
        <v/>
      </c>
      <c r="U53" s="108" t="str">
        <f t="shared" si="1"/>
        <v/>
      </c>
      <c r="V53" s="92" t="str">
        <f>IF('2.ชื่อนักเรียน'!R53="มส","มส",IF('2.ชื่อนักเรียน'!R53="ย้าย","ย้าย",IF('2.ชื่อนักเรียน'!R53="ร","ร",IF(U53="","",RANK(U53,$U$11:$U$55,0)))))</f>
        <v/>
      </c>
    </row>
    <row r="54" spans="1:22" s="102" customFormat="1" ht="17.25" customHeight="1" x14ac:dyDescent="0.2">
      <c r="A54" s="139">
        <v>44</v>
      </c>
      <c r="B54" s="103" t="str">
        <f>IF('2.ชื่อนักเรียน'!C54="","",'2.ชื่อนักเรียน'!C54)</f>
        <v/>
      </c>
      <c r="C54" s="104" t="str">
        <f>IF('2.ชื่อนักเรียน'!D54="","",'2.ชื่อนักเรียน'!D54)</f>
        <v/>
      </c>
      <c r="D54" s="137" t="str">
        <f>IF('4.2คีย์กลางภาค2'!D54="","",'4.2คีย์กลางภาค2'!D54)</f>
        <v/>
      </c>
      <c r="E54" s="138" t="str">
        <f>IF('4.2คีย์กลางภาค2'!F54="","",'4.2คีย์กลางภาค2'!F54)</f>
        <v/>
      </c>
      <c r="F54" s="138" t="str">
        <f>IF('4.2คีย์กลางภาค2'!H54="","",'4.2คีย์กลางภาค2'!H54)</f>
        <v/>
      </c>
      <c r="G54" s="138" t="str">
        <f>IF('4.2คีย์กลางภาค2'!J54="","",'4.2คีย์กลางภาค2'!J54)</f>
        <v/>
      </c>
      <c r="H54" s="138" t="str">
        <f>IF('4.2คีย์กลางภาค2'!L54="","",'4.2คีย์กลางภาค2'!L54)</f>
        <v/>
      </c>
      <c r="I54" s="138" t="str">
        <f>IF('4.2คีย์กลางภาค2'!N54="","",'4.2คีย์กลางภาค2'!N54)</f>
        <v/>
      </c>
      <c r="J54" s="138" t="str">
        <f>IF('4.2คีย์กลางภาค2'!P54="","",'4.2คีย์กลางภาค2'!P54)</f>
        <v/>
      </c>
      <c r="K54" s="138" t="str">
        <f>IF('4.2คีย์กลางภาค2'!R54="","",'4.2คีย์กลางภาค2'!R54)</f>
        <v/>
      </c>
      <c r="L54" s="216"/>
      <c r="M54" s="216" t="str">
        <f>IF('4.2คีย์กลางภาค2'!T54="","",'4.2คีย์กลางภาค2'!T54)</f>
        <v/>
      </c>
      <c r="N54" s="137" t="str">
        <f>IF('4.2คีย์กลางภาค2'!V54="","",'4.2คีย์กลางภาค2'!V54)</f>
        <v/>
      </c>
      <c r="O54" s="138" t="str">
        <f>IF('4.2คีย์กลางภาค2'!X54="","",'4.2คีย์กลางภาค2'!X54)</f>
        <v/>
      </c>
      <c r="P54" s="138" t="str">
        <f>IF('4.2คีย์กลางภาค2'!Z54="","",'4.2คีย์กลางภาค2'!Z54)</f>
        <v/>
      </c>
      <c r="Q54" s="138" t="str">
        <f>IF('4.2คีย์กลางภาค2'!AB54="","",'4.2คีย์กลางภาค2'!AB54)</f>
        <v/>
      </c>
      <c r="R54" s="138" t="str">
        <f>IF('4.2คีย์กลางภาค2'!AD54="","",'4.2คีย์กลางภาค2'!AD54)</f>
        <v/>
      </c>
      <c r="S54" s="221" t="str">
        <f>IF('4.2คีย์กลางภาค2'!AF54="","",'4.2คีย์กลางภาค2'!AF54)</f>
        <v/>
      </c>
      <c r="T54" s="107" t="str">
        <f t="shared" si="0"/>
        <v/>
      </c>
      <c r="U54" s="108" t="str">
        <f t="shared" si="1"/>
        <v/>
      </c>
      <c r="V54" s="92" t="str">
        <f>IF('2.ชื่อนักเรียน'!R54="มส","มส",IF('2.ชื่อนักเรียน'!R54="ย้าย","ย้าย",IF('2.ชื่อนักเรียน'!R54="ร","ร",IF(U54="","",RANK(U54,$U$11:$U$55,0)))))</f>
        <v/>
      </c>
    </row>
    <row r="55" spans="1:22" s="102" customFormat="1" ht="17.25" customHeight="1" thickBot="1" x14ac:dyDescent="0.25">
      <c r="A55" s="109">
        <v>45</v>
      </c>
      <c r="B55" s="103" t="str">
        <f>IF('2.ชื่อนักเรียน'!C55="","",'2.ชื่อนักเรียน'!C55)</f>
        <v/>
      </c>
      <c r="C55" s="104" t="str">
        <f>IF('2.ชื่อนักเรียน'!D55="","",'2.ชื่อนักเรียน'!D55)</f>
        <v/>
      </c>
      <c r="D55" s="201" t="str">
        <f>IF('4.2คีย์กลางภาค2'!D55="","",'4.2คีย์กลางภาค2'!D55)</f>
        <v/>
      </c>
      <c r="E55" s="189" t="str">
        <f>IF('4.2คีย์กลางภาค2'!F55="","",'4.2คีย์กลางภาค2'!F55)</f>
        <v/>
      </c>
      <c r="F55" s="189" t="str">
        <f>IF('4.2คีย์กลางภาค2'!H55="","",'4.2คีย์กลางภาค2'!H55)</f>
        <v/>
      </c>
      <c r="G55" s="189" t="str">
        <f>IF('4.2คีย์กลางภาค2'!J55="","",'4.2คีย์กลางภาค2'!J55)</f>
        <v/>
      </c>
      <c r="H55" s="189" t="str">
        <f>IF('4.2คีย์กลางภาค2'!L55="","",'4.2คีย์กลางภาค2'!L55)</f>
        <v/>
      </c>
      <c r="I55" s="189" t="str">
        <f>IF('4.2คีย์กลางภาค2'!N55="","",'4.2คีย์กลางภาค2'!N55)</f>
        <v/>
      </c>
      <c r="J55" s="189" t="str">
        <f>IF('4.2คีย์กลางภาค2'!P55="","",'4.2คีย์กลางภาค2'!P55)</f>
        <v/>
      </c>
      <c r="K55" s="189" t="str">
        <f>IF('4.2คีย์กลางภาค2'!R55="","",'4.2คีย์กลางภาค2'!R55)</f>
        <v/>
      </c>
      <c r="L55" s="202"/>
      <c r="M55" s="202" t="str">
        <f>IF('4.2คีย์กลางภาค2'!T55="","",'4.2คีย์กลางภาค2'!T55)</f>
        <v/>
      </c>
      <c r="N55" s="201" t="str">
        <f>IF('4.2คีย์กลางภาค2'!V55="","",'4.2คีย์กลางภาค2'!V55)</f>
        <v/>
      </c>
      <c r="O55" s="189" t="str">
        <f>IF('4.2คีย์กลางภาค2'!X55="","",'4.2คีย์กลางภาค2'!X55)</f>
        <v/>
      </c>
      <c r="P55" s="189" t="str">
        <f>IF('4.2คีย์กลางภาค2'!Z55="","",'4.2คีย์กลางภาค2'!Z55)</f>
        <v/>
      </c>
      <c r="Q55" s="189" t="str">
        <f>IF('4.2คีย์กลางภาค2'!AB55="","",'4.2คีย์กลางภาค2'!AB55)</f>
        <v/>
      </c>
      <c r="R55" s="189" t="str">
        <f>IF('4.2คีย์กลางภาค2'!AD55="","",'4.2คีย์กลางภาค2'!AD55)</f>
        <v/>
      </c>
      <c r="S55" s="190" t="str">
        <f>IF('4.2คีย์กลางภาค2'!AF55="","",'4.2คีย์กลางภาค2'!AF55)</f>
        <v/>
      </c>
      <c r="T55" s="203" t="str">
        <f t="shared" si="0"/>
        <v/>
      </c>
      <c r="U55" s="108" t="str">
        <f t="shared" si="1"/>
        <v/>
      </c>
      <c r="V55" s="92" t="str">
        <f>IF('2.ชื่อนักเรียน'!R55="มส","มส",IF('2.ชื่อนักเรียน'!R55="ย้าย","ย้าย",IF('2.ชื่อนักเรียน'!R55="ร","ร",IF(U55="","",RANK(U55,$U$11:$U$55,0)))))</f>
        <v/>
      </c>
    </row>
    <row r="56" spans="1:22" s="102" customFormat="1" ht="17.25" customHeight="1" x14ac:dyDescent="0.2">
      <c r="A56" s="930" t="s">
        <v>5</v>
      </c>
      <c r="B56" s="931"/>
      <c r="C56" s="932"/>
      <c r="D56" s="195">
        <f>IF(SUM(D11:D55)=0,"",SUM(D11:D55))</f>
        <v>1</v>
      </c>
      <c r="E56" s="195">
        <f t="shared" ref="E56:S56" si="2">IF(SUM(E11:E55)=0,"",SUM(E11:E55))</f>
        <v>2</v>
      </c>
      <c r="F56" s="195">
        <f t="shared" si="2"/>
        <v>3</v>
      </c>
      <c r="G56" s="195">
        <f t="shared" si="2"/>
        <v>4</v>
      </c>
      <c r="H56" s="195">
        <f t="shared" si="2"/>
        <v>5</v>
      </c>
      <c r="I56" s="195">
        <f t="shared" si="2"/>
        <v>6</v>
      </c>
      <c r="J56" s="195">
        <f t="shared" si="2"/>
        <v>7</v>
      </c>
      <c r="K56" s="195">
        <f t="shared" si="2"/>
        <v>8</v>
      </c>
      <c r="L56" s="196"/>
      <c r="M56" s="196" t="str">
        <f>IF(SUM(M11:M55)=0,"",SUM(M11:M55))</f>
        <v/>
      </c>
      <c r="N56" s="222">
        <f t="shared" si="2"/>
        <v>10</v>
      </c>
      <c r="O56" s="196">
        <f t="shared" si="2"/>
        <v>11</v>
      </c>
      <c r="P56" s="196">
        <f t="shared" si="2"/>
        <v>12</v>
      </c>
      <c r="Q56" s="196">
        <f t="shared" si="2"/>
        <v>13</v>
      </c>
      <c r="R56" s="196">
        <f t="shared" si="2"/>
        <v>14</v>
      </c>
      <c r="S56" s="227">
        <f t="shared" si="2"/>
        <v>15</v>
      </c>
      <c r="T56" s="162" t="str">
        <f>IF(SUM(T11:T55)=0,"",SUM(T11:T55))</f>
        <v/>
      </c>
      <c r="U56" s="110"/>
      <c r="V56" s="111"/>
    </row>
    <row r="57" spans="1:22" s="102" customFormat="1" ht="17.25" customHeight="1" x14ac:dyDescent="0.2">
      <c r="A57" s="933" t="s">
        <v>83</v>
      </c>
      <c r="B57" s="783"/>
      <c r="C57" s="934"/>
      <c r="D57" s="100">
        <f>IF(D56="","",MIN(D11:D55))</f>
        <v>1</v>
      </c>
      <c r="E57" s="100">
        <f t="shared" ref="E57:M57" si="3">IF(E56="","",MIN(E11:E55))</f>
        <v>2</v>
      </c>
      <c r="F57" s="100">
        <f t="shared" si="3"/>
        <v>3</v>
      </c>
      <c r="G57" s="100">
        <f t="shared" si="3"/>
        <v>4</v>
      </c>
      <c r="H57" s="100">
        <f t="shared" si="3"/>
        <v>5</v>
      </c>
      <c r="I57" s="100">
        <f t="shared" si="3"/>
        <v>6</v>
      </c>
      <c r="J57" s="100">
        <f t="shared" si="3"/>
        <v>7</v>
      </c>
      <c r="K57" s="100">
        <f t="shared" si="3"/>
        <v>8</v>
      </c>
      <c r="L57" s="150"/>
      <c r="M57" s="150" t="str">
        <f t="shared" si="3"/>
        <v/>
      </c>
      <c r="N57" s="223">
        <f>IF(N56="","",MIN(N11:N55))</f>
        <v>10</v>
      </c>
      <c r="O57" s="150">
        <f t="shared" ref="O57:S57" si="4">IF(O56="","",MIN(O11:O55))</f>
        <v>11</v>
      </c>
      <c r="P57" s="150">
        <f t="shared" si="4"/>
        <v>12</v>
      </c>
      <c r="Q57" s="150">
        <f t="shared" si="4"/>
        <v>13</v>
      </c>
      <c r="R57" s="150">
        <f t="shared" si="4"/>
        <v>14</v>
      </c>
      <c r="S57" s="228">
        <f t="shared" si="4"/>
        <v>15</v>
      </c>
      <c r="T57" s="163" t="str">
        <f>IF(T56="","",MIN(T11:T55))</f>
        <v/>
      </c>
      <c r="U57" s="112"/>
      <c r="V57" s="113"/>
    </row>
    <row r="58" spans="1:22" s="102" customFormat="1" ht="17.25" customHeight="1" x14ac:dyDescent="0.2">
      <c r="A58" s="933" t="s">
        <v>84</v>
      </c>
      <c r="B58" s="783"/>
      <c r="C58" s="934"/>
      <c r="D58" s="100">
        <f>IF(D56="","",MAX(D11:D55))</f>
        <v>1</v>
      </c>
      <c r="E58" s="100">
        <f t="shared" ref="E58:K58" si="5">IF(E56="","",MAX(E11:E55))</f>
        <v>2</v>
      </c>
      <c r="F58" s="100">
        <f t="shared" si="5"/>
        <v>3</v>
      </c>
      <c r="G58" s="100">
        <f t="shared" si="5"/>
        <v>4</v>
      </c>
      <c r="H58" s="100">
        <f t="shared" si="5"/>
        <v>5</v>
      </c>
      <c r="I58" s="100">
        <f t="shared" si="5"/>
        <v>6</v>
      </c>
      <c r="J58" s="100">
        <f t="shared" si="5"/>
        <v>7</v>
      </c>
      <c r="K58" s="100">
        <f t="shared" si="5"/>
        <v>8</v>
      </c>
      <c r="L58" s="150"/>
      <c r="M58" s="150" t="str">
        <f>IF(M56="","",MAX(M11:M55))</f>
        <v/>
      </c>
      <c r="N58" s="223">
        <f>IF(N56="","",MAX(N11:N55))</f>
        <v>10</v>
      </c>
      <c r="O58" s="150">
        <f t="shared" ref="O58:S58" si="6">IF(O56="","",MAX(O11:O55))</f>
        <v>11</v>
      </c>
      <c r="P58" s="150">
        <f t="shared" si="6"/>
        <v>12</v>
      </c>
      <c r="Q58" s="150">
        <f t="shared" si="6"/>
        <v>13</v>
      </c>
      <c r="R58" s="150">
        <f t="shared" si="6"/>
        <v>14</v>
      </c>
      <c r="S58" s="228">
        <f t="shared" si="6"/>
        <v>15</v>
      </c>
      <c r="T58" s="164" t="str">
        <f>IF(T56="","",MAX(T11:T55))</f>
        <v/>
      </c>
      <c r="U58" s="112"/>
      <c r="V58" s="113"/>
    </row>
    <row r="59" spans="1:22" s="102" customFormat="1" ht="17.25" customHeight="1" x14ac:dyDescent="0.2">
      <c r="A59" s="933" t="s">
        <v>85</v>
      </c>
      <c r="B59" s="783"/>
      <c r="C59" s="934"/>
      <c r="D59" s="100">
        <f>IF(D56="","",AVERAGE(D11:D55))</f>
        <v>1</v>
      </c>
      <c r="E59" s="151">
        <f t="shared" ref="E59:S59" si="7">IF(E56="","",AVERAGE(E11:E55))</f>
        <v>2</v>
      </c>
      <c r="F59" s="151">
        <f t="shared" si="7"/>
        <v>3</v>
      </c>
      <c r="G59" s="152">
        <f t="shared" si="7"/>
        <v>4</v>
      </c>
      <c r="H59" s="151">
        <f t="shared" si="7"/>
        <v>5</v>
      </c>
      <c r="I59" s="151">
        <f t="shared" si="7"/>
        <v>6</v>
      </c>
      <c r="J59" s="151">
        <f t="shared" si="7"/>
        <v>7</v>
      </c>
      <c r="K59" s="151">
        <f t="shared" si="7"/>
        <v>8</v>
      </c>
      <c r="L59" s="364"/>
      <c r="M59" s="153" t="str">
        <f t="shared" si="7"/>
        <v/>
      </c>
      <c r="N59" s="223">
        <f t="shared" si="7"/>
        <v>10</v>
      </c>
      <c r="O59" s="150">
        <f t="shared" si="7"/>
        <v>11</v>
      </c>
      <c r="P59" s="150">
        <f t="shared" si="7"/>
        <v>12</v>
      </c>
      <c r="Q59" s="150">
        <f t="shared" si="7"/>
        <v>13</v>
      </c>
      <c r="R59" s="150">
        <f t="shared" si="7"/>
        <v>14</v>
      </c>
      <c r="S59" s="228">
        <f t="shared" si="7"/>
        <v>15</v>
      </c>
      <c r="T59" s="163" t="str">
        <f>IF(T56="","",AVERAGE(T11:T55))</f>
        <v/>
      </c>
      <c r="U59" s="112"/>
      <c r="V59" s="113"/>
    </row>
    <row r="60" spans="1:22" s="116" customFormat="1" ht="17.25" customHeight="1" thickBot="1" x14ac:dyDescent="0.25">
      <c r="A60" s="935" t="s">
        <v>86</v>
      </c>
      <c r="B60" s="936"/>
      <c r="C60" s="937"/>
      <c r="D60" s="146">
        <f>IF(D56="","",(D59*100)/D10)</f>
        <v>5</v>
      </c>
      <c r="E60" s="147">
        <f t="shared" ref="E60:T60" si="8">IF(E56="","",(E59*100)/E10)</f>
        <v>10</v>
      </c>
      <c r="F60" s="147">
        <f t="shared" si="8"/>
        <v>15</v>
      </c>
      <c r="G60" s="147">
        <f t="shared" si="8"/>
        <v>20</v>
      </c>
      <c r="H60" s="147">
        <f t="shared" si="8"/>
        <v>25</v>
      </c>
      <c r="I60" s="147">
        <f t="shared" si="8"/>
        <v>30</v>
      </c>
      <c r="J60" s="149">
        <f t="shared" si="8"/>
        <v>35</v>
      </c>
      <c r="K60" s="149">
        <f t="shared" si="8"/>
        <v>40</v>
      </c>
      <c r="L60" s="219"/>
      <c r="M60" s="219" t="str">
        <f t="shared" si="8"/>
        <v/>
      </c>
      <c r="N60" s="224">
        <f t="shared" si="8"/>
        <v>50</v>
      </c>
      <c r="O60" s="229">
        <f t="shared" si="8"/>
        <v>55</v>
      </c>
      <c r="P60" s="229">
        <f t="shared" si="8"/>
        <v>60</v>
      </c>
      <c r="Q60" s="229" t="e">
        <f t="shared" si="8"/>
        <v>#DIV/0!</v>
      </c>
      <c r="R60" s="229" t="e">
        <f t="shared" si="8"/>
        <v>#DIV/0!</v>
      </c>
      <c r="S60" s="255" t="e">
        <f t="shared" si="8"/>
        <v>#DIV/0!</v>
      </c>
      <c r="T60" s="165" t="str">
        <f t="shared" si="8"/>
        <v/>
      </c>
      <c r="U60" s="114"/>
      <c r="V60" s="115"/>
    </row>
    <row r="61" spans="1:22" s="116" customFormat="1" ht="17.25" customHeight="1" x14ac:dyDescent="0.2">
      <c r="A61" s="144"/>
      <c r="B61" s="144"/>
      <c r="C61" s="144"/>
      <c r="D61" s="144"/>
      <c r="E61" s="144"/>
      <c r="F61" s="144"/>
      <c r="G61" s="144"/>
      <c r="H61" s="144"/>
      <c r="I61" s="144"/>
      <c r="N61" s="144"/>
      <c r="O61" s="144"/>
      <c r="P61" s="144"/>
      <c r="Q61" s="144"/>
      <c r="R61" s="144"/>
      <c r="S61" s="144"/>
      <c r="T61" s="144"/>
    </row>
    <row r="62" spans="1:22" s="116" customFormat="1" ht="17.25" customHeight="1" x14ac:dyDescent="0.3">
      <c r="A62" s="144"/>
      <c r="B62" s="1318" t="s">
        <v>87</v>
      </c>
      <c r="C62" s="1318"/>
      <c r="D62" s="145"/>
      <c r="E62" s="145"/>
      <c r="F62" s="145" t="s">
        <v>6</v>
      </c>
      <c r="G62" s="145"/>
      <c r="H62" s="145"/>
      <c r="I62" s="145"/>
      <c r="J62" s="145"/>
      <c r="K62" s="145"/>
      <c r="L62" s="145"/>
      <c r="M62" s="145"/>
      <c r="N62" s="145"/>
      <c r="O62" s="145" t="s">
        <v>6</v>
      </c>
      <c r="P62" s="145"/>
      <c r="Q62" s="145"/>
      <c r="R62" s="145"/>
      <c r="S62" s="145"/>
      <c r="T62" s="145"/>
      <c r="U62" s="145"/>
      <c r="V62" s="145"/>
    </row>
    <row r="63" spans="1:22" s="116" customFormat="1" ht="17.25" customHeight="1" x14ac:dyDescent="0.3">
      <c r="A63" s="144"/>
      <c r="B63" s="1319" t="str">
        <f>CONCATENATE("(",'01.ข้อมูลเบื้องต้น'!K4,")")</f>
        <v>()</v>
      </c>
      <c r="C63" s="1319"/>
      <c r="D63" s="84"/>
      <c r="E63" s="84"/>
      <c r="F63" s="84"/>
      <c r="G63" s="1319" t="str">
        <f>CONCATENATE("(",'01.ข้อมูลเบื้องต้น'!K8,")")</f>
        <v>()</v>
      </c>
      <c r="H63" s="1319"/>
      <c r="I63" s="1319"/>
      <c r="J63" s="1319"/>
      <c r="K63" s="1319"/>
      <c r="L63" s="276"/>
      <c r="M63" s="145"/>
      <c r="N63" s="145"/>
      <c r="O63" s="145"/>
      <c r="P63" s="1319" t="str">
        <f>CONCATENATE("(",'01.ข้อมูลเบื้องต้น'!K10,")")</f>
        <v>(นายอัศวิน  คงเพ็ชรศักดิ์)</v>
      </c>
      <c r="Q63" s="1319"/>
      <c r="R63" s="1319"/>
      <c r="S63" s="1319"/>
      <c r="T63" s="1319"/>
      <c r="U63" s="145"/>
      <c r="V63" s="145"/>
    </row>
    <row r="64" spans="1:22" s="117" customFormat="1" ht="17.25" customHeight="1" x14ac:dyDescent="0.3">
      <c r="A64" s="144"/>
      <c r="B64" s="1320" t="s">
        <v>7</v>
      </c>
      <c r="C64" s="1320"/>
      <c r="D64" s="84"/>
      <c r="E64" s="84"/>
      <c r="F64" s="84"/>
      <c r="G64" s="1320" t="s">
        <v>8</v>
      </c>
      <c r="H64" s="1320"/>
      <c r="I64" s="1320"/>
      <c r="J64" s="1320"/>
      <c r="K64" s="1320"/>
      <c r="L64" s="277"/>
      <c r="N64" s="84"/>
      <c r="O64" s="84"/>
      <c r="P64" s="1320" t="s">
        <v>9</v>
      </c>
      <c r="Q64" s="1320"/>
      <c r="R64" s="1320"/>
      <c r="S64" s="1320"/>
      <c r="T64" s="1320"/>
      <c r="U64" s="84"/>
      <c r="V64" s="84"/>
    </row>
    <row r="65" spans="1:20" s="117" customFormat="1" ht="16.5" customHeight="1" x14ac:dyDescent="0.2">
      <c r="A65" s="144"/>
      <c r="B65" s="118"/>
      <c r="C65" s="118"/>
      <c r="D65" s="144"/>
      <c r="E65" s="144"/>
      <c r="N65" s="144"/>
      <c r="O65" s="144"/>
      <c r="P65" s="144"/>
      <c r="Q65" s="144"/>
      <c r="R65" s="144"/>
      <c r="S65" s="144"/>
      <c r="T65" s="144"/>
    </row>
    <row r="66" spans="1:20" s="117" customFormat="1" ht="16.5" customHeight="1" x14ac:dyDescent="0.2">
      <c r="A66" s="144"/>
      <c r="B66" s="118"/>
      <c r="C66" s="118"/>
      <c r="D66" s="144"/>
      <c r="E66" s="144"/>
      <c r="N66" s="144"/>
      <c r="O66" s="144"/>
      <c r="P66" s="144"/>
      <c r="Q66" s="144"/>
      <c r="R66" s="144"/>
      <c r="S66" s="144"/>
      <c r="T66" s="144"/>
    </row>
    <row r="67" spans="1:20" s="117" customFormat="1" ht="16.5" customHeight="1" x14ac:dyDescent="0.2">
      <c r="A67" s="144"/>
      <c r="B67" s="118"/>
      <c r="C67" s="118"/>
      <c r="D67" s="144"/>
      <c r="E67" s="144"/>
      <c r="N67" s="144"/>
      <c r="O67" s="144"/>
      <c r="P67" s="144"/>
      <c r="Q67" s="144"/>
      <c r="R67" s="144"/>
      <c r="S67" s="144"/>
      <c r="T67" s="144"/>
    </row>
    <row r="68" spans="1:20" ht="16.5" customHeight="1" x14ac:dyDescent="0.35">
      <c r="A68" s="144"/>
      <c r="B68" s="118"/>
      <c r="C68" s="118"/>
      <c r="D68" s="119"/>
      <c r="E68" s="119"/>
      <c r="N68" s="119"/>
      <c r="O68" s="119"/>
      <c r="P68" s="119"/>
      <c r="Q68" s="119"/>
      <c r="R68" s="119"/>
      <c r="S68" s="119"/>
      <c r="T68" s="119"/>
    </row>
    <row r="69" spans="1:20" ht="16.5" customHeight="1" x14ac:dyDescent="0.35">
      <c r="A69" s="144"/>
      <c r="B69" s="118"/>
      <c r="C69" s="118"/>
      <c r="D69" s="119"/>
      <c r="E69" s="119"/>
      <c r="N69" s="119"/>
      <c r="O69" s="119"/>
      <c r="P69" s="119"/>
      <c r="Q69" s="119"/>
      <c r="R69" s="119"/>
      <c r="S69" s="119"/>
      <c r="T69" s="119"/>
    </row>
    <row r="70" spans="1:20" ht="12.75" customHeight="1" x14ac:dyDescent="0.35">
      <c r="A70" s="144"/>
      <c r="B70" s="118"/>
      <c r="C70" s="118"/>
      <c r="D70" s="144"/>
      <c r="E70" s="144"/>
      <c r="N70" s="144"/>
      <c r="O70" s="144"/>
      <c r="P70" s="144"/>
      <c r="Q70" s="144"/>
      <c r="R70" s="144"/>
      <c r="S70" s="144"/>
      <c r="T70" s="144"/>
    </row>
  </sheetData>
  <mergeCells count="22">
    <mergeCell ref="B63:C63"/>
    <mergeCell ref="G63:K63"/>
    <mergeCell ref="P63:T63"/>
    <mergeCell ref="B64:C64"/>
    <mergeCell ref="G64:K64"/>
    <mergeCell ref="P64:T64"/>
    <mergeCell ref="B62:C62"/>
    <mergeCell ref="A1:V1"/>
    <mergeCell ref="A2:V2"/>
    <mergeCell ref="A3:V3"/>
    <mergeCell ref="A7:A10"/>
    <mergeCell ref="B7:C10"/>
    <mergeCell ref="D7:M7"/>
    <mergeCell ref="N7:S7"/>
    <mergeCell ref="T7:T9"/>
    <mergeCell ref="U7:U10"/>
    <mergeCell ref="V7:V10"/>
    <mergeCell ref="A56:C56"/>
    <mergeCell ref="A57:C57"/>
    <mergeCell ref="A58:C58"/>
    <mergeCell ref="A59:C59"/>
    <mergeCell ref="A60:C60"/>
  </mergeCells>
  <printOptions horizontalCentered="1" verticalCentered="1"/>
  <pageMargins left="0.23622047244094491" right="0.23622047244094491" top="0.39370078740157483" bottom="0.39370078740157483" header="0.31496062992125984" footer="0.31496062992125984"/>
  <pageSetup paperSize="5" scale="80" orientation="portrait" horizontalDpi="4294967293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</sheetPr>
  <dimension ref="A1:DY492"/>
  <sheetViews>
    <sheetView view="pageBreakPreview" zoomScale="94" zoomScaleSheetLayoutView="94" workbookViewId="0">
      <pane xSplit="4" ySplit="8" topLeftCell="E32" activePane="bottomRight" state="frozen"/>
      <selection activeCell="DE9" sqref="DE9"/>
      <selection pane="topRight" activeCell="DE9" sqref="DE9"/>
      <selection pane="bottomLeft" activeCell="DE9" sqref="DE9"/>
      <selection pane="bottomRight" activeCell="B58" sqref="B58"/>
    </sheetView>
  </sheetViews>
  <sheetFormatPr defaultColWidth="9.28515625" defaultRowHeight="21" x14ac:dyDescent="0.35"/>
  <cols>
    <col min="1" max="1" width="3.5703125" style="85" customWidth="1"/>
    <col min="2" max="2" width="17.42578125" style="85" customWidth="1"/>
    <col min="3" max="3" width="8.42578125" style="85" customWidth="1"/>
    <col min="4" max="4" width="22.42578125" style="85" customWidth="1"/>
    <col min="5" max="5" width="15.28515625" style="85" customWidth="1"/>
    <col min="6" max="6" width="15.42578125" style="85" customWidth="1"/>
    <col min="7" max="7" width="9.28515625" style="87" customWidth="1"/>
    <col min="8" max="8" width="20.42578125" style="85" customWidth="1"/>
    <col min="9" max="9" width="8.28515625" style="87" customWidth="1"/>
    <col min="10" max="11" width="5" style="85" customWidth="1"/>
    <col min="12" max="12" width="9.28515625" style="87" customWidth="1"/>
    <col min="13" max="13" width="20.42578125" style="85" customWidth="1"/>
    <col min="14" max="14" width="8.28515625" style="87" customWidth="1"/>
    <col min="15" max="16" width="5" style="85" customWidth="1"/>
    <col min="17" max="17" width="9.28515625" style="87" customWidth="1"/>
    <col min="18" max="18" width="20.42578125" style="85" customWidth="1"/>
    <col min="19" max="19" width="8.28515625" style="87" customWidth="1"/>
    <col min="20" max="21" width="5" style="85" customWidth="1"/>
    <col min="22" max="22" width="9.28515625" style="87" customWidth="1"/>
    <col min="23" max="23" width="20.42578125" style="85" customWidth="1"/>
    <col min="24" max="24" width="8.28515625" style="87" customWidth="1"/>
    <col min="25" max="26" width="5" style="85" customWidth="1"/>
    <col min="27" max="27" width="9.28515625" style="87" customWidth="1"/>
    <col min="28" max="28" width="20.42578125" style="85" customWidth="1"/>
    <col min="29" max="29" width="8.28515625" style="87" customWidth="1"/>
    <col min="30" max="31" width="5" style="85" customWidth="1"/>
    <col min="32" max="32" width="9.28515625" style="87" customWidth="1"/>
    <col min="33" max="33" width="20.42578125" style="85" customWidth="1"/>
    <col min="34" max="34" width="8.28515625" style="87" customWidth="1"/>
    <col min="35" max="36" width="5" style="85" customWidth="1"/>
    <col min="37" max="37" width="9.28515625" style="87" customWidth="1"/>
    <col min="38" max="38" width="20.42578125" style="85" customWidth="1"/>
    <col min="39" max="39" width="8.28515625" style="87" customWidth="1"/>
    <col min="40" max="41" width="5" style="85" customWidth="1"/>
    <col min="42" max="42" width="9.28515625" style="87" customWidth="1"/>
    <col min="43" max="43" width="20.42578125" style="85" customWidth="1"/>
    <col min="44" max="44" width="8.28515625" style="87" customWidth="1"/>
    <col min="45" max="46" width="5" style="85" customWidth="1"/>
    <col min="47" max="47" width="9.28515625" style="87" customWidth="1"/>
    <col min="48" max="48" width="20.42578125" style="85" customWidth="1"/>
    <col min="49" max="49" width="8.28515625" style="87" customWidth="1"/>
    <col min="50" max="50" width="5.42578125" style="85" customWidth="1"/>
    <col min="51" max="51" width="5" style="85" customWidth="1"/>
    <col min="52" max="52" width="9.28515625" style="87" customWidth="1"/>
    <col min="53" max="53" width="20.42578125" style="85" customWidth="1"/>
    <col min="54" max="54" width="8.28515625" style="87" customWidth="1"/>
    <col min="55" max="56" width="5" style="85" customWidth="1"/>
    <col min="57" max="57" width="9.28515625" style="87" customWidth="1"/>
    <col min="58" max="58" width="20.42578125" style="85" customWidth="1"/>
    <col min="59" max="59" width="8.28515625" style="87" customWidth="1"/>
    <col min="60" max="61" width="5" style="85" customWidth="1"/>
    <col min="62" max="62" width="9.28515625" style="87" customWidth="1"/>
    <col min="63" max="63" width="20.42578125" style="85" customWidth="1"/>
    <col min="64" max="64" width="8.28515625" style="87" customWidth="1"/>
    <col min="65" max="66" width="5" style="85" customWidth="1"/>
    <col min="67" max="67" width="9.28515625" style="87" customWidth="1"/>
    <col min="68" max="68" width="20.42578125" style="85" customWidth="1"/>
    <col min="69" max="69" width="8.28515625" style="87" customWidth="1"/>
    <col min="70" max="71" width="5" style="85" customWidth="1"/>
    <col min="72" max="72" width="9.28515625" style="87" customWidth="1"/>
    <col min="73" max="73" width="20.42578125" style="85" customWidth="1"/>
    <col min="74" max="74" width="8.28515625" style="87" customWidth="1"/>
    <col min="75" max="76" width="5" style="85" customWidth="1"/>
    <col min="77" max="77" width="9.28515625" style="87" customWidth="1"/>
    <col min="78" max="78" width="20.42578125" style="85" customWidth="1"/>
    <col min="79" max="79" width="8.28515625" style="87" customWidth="1"/>
    <col min="80" max="81" width="5" style="85" customWidth="1"/>
    <col min="82" max="82" width="9.28515625" style="87" customWidth="1"/>
    <col min="83" max="83" width="20.42578125" style="85" customWidth="1"/>
    <col min="84" max="84" width="8.28515625" style="87" customWidth="1"/>
    <col min="85" max="86" width="5" style="85" customWidth="1"/>
    <col min="87" max="87" width="9.28515625" style="87" customWidth="1"/>
    <col min="88" max="88" width="20.42578125" style="85" customWidth="1"/>
    <col min="89" max="89" width="8.28515625" style="87" customWidth="1"/>
    <col min="90" max="91" width="5" style="85" customWidth="1"/>
    <col min="92" max="92" width="9.28515625" style="87" customWidth="1"/>
    <col min="93" max="93" width="20.42578125" style="85" customWidth="1"/>
    <col min="94" max="94" width="8.28515625" style="87" customWidth="1"/>
    <col min="95" max="96" width="5" style="85" customWidth="1"/>
    <col min="97" max="97" width="9.28515625" style="87" customWidth="1"/>
    <col min="98" max="98" width="20.42578125" style="85" customWidth="1"/>
    <col min="99" max="99" width="8.28515625" style="87" customWidth="1"/>
    <col min="100" max="101" width="5" style="85" customWidth="1"/>
    <col min="102" max="102" width="9.28515625" style="87" customWidth="1"/>
    <col min="103" max="103" width="20.42578125" style="85" customWidth="1"/>
    <col min="104" max="104" width="8.28515625" style="87" customWidth="1"/>
    <col min="105" max="107" width="5" style="85" customWidth="1"/>
    <col min="108" max="109" width="6.7109375" style="87" customWidth="1"/>
    <col min="110" max="110" width="9.7109375" style="87" customWidth="1"/>
    <col min="111" max="111" width="9.28515625" style="85" hidden="1" customWidth="1"/>
    <col min="112" max="129" width="7" style="6" hidden="1" customWidth="1"/>
    <col min="130" max="16384" width="9.28515625" style="85"/>
  </cols>
  <sheetData>
    <row r="1" spans="1:129" s="84" customFormat="1" ht="22.5" customHeight="1" x14ac:dyDescent="0.3">
      <c r="A1" s="289" t="str">
        <f>CONCATENATE("ผลคะแนนพัฒนาความก้าวหน้าทางการเรียนครั้งที่ 2 ปีการศึกษา  ",'01.ข้อมูลเบื้องต้น'!M2)</f>
        <v>ผลคะแนนพัฒนาความก้าวหน้าทางการเรียนครั้งที่ 2 ปีการศึกษา  2567</v>
      </c>
      <c r="B1" s="289"/>
      <c r="C1" s="289"/>
      <c r="D1" s="289"/>
      <c r="E1" s="289"/>
      <c r="F1" s="289"/>
      <c r="G1" s="289"/>
      <c r="H1" s="289"/>
      <c r="I1" s="289"/>
      <c r="J1" s="289"/>
      <c r="K1" s="289"/>
      <c r="L1" s="289"/>
      <c r="M1" s="289"/>
      <c r="N1" s="289"/>
      <c r="O1" s="289"/>
      <c r="P1" s="289"/>
      <c r="Q1" s="289"/>
      <c r="R1" s="289"/>
      <c r="S1" s="289"/>
      <c r="T1" s="289"/>
      <c r="U1" s="289"/>
      <c r="V1" s="289"/>
      <c r="W1" s="289"/>
      <c r="X1" s="289"/>
      <c r="Y1" s="289"/>
      <c r="Z1" s="289"/>
      <c r="AA1" s="289"/>
      <c r="AB1" s="289"/>
      <c r="AC1" s="289"/>
      <c r="AD1" s="289"/>
      <c r="AE1" s="289"/>
      <c r="AF1" s="289"/>
      <c r="AG1" s="289"/>
      <c r="AH1" s="289"/>
      <c r="AI1" s="289"/>
      <c r="AJ1" s="289"/>
      <c r="AK1" s="289"/>
      <c r="AL1" s="289"/>
      <c r="AM1" s="289"/>
      <c r="AN1" s="289"/>
      <c r="AO1" s="289"/>
      <c r="AP1" s="289"/>
      <c r="AQ1" s="289"/>
      <c r="AR1" s="289"/>
      <c r="AS1" s="289"/>
      <c r="AT1" s="289"/>
      <c r="AU1" s="289"/>
      <c r="AV1" s="289"/>
      <c r="AW1" s="289"/>
      <c r="AX1" s="289"/>
      <c r="AY1" s="289"/>
      <c r="AZ1" s="289"/>
      <c r="BA1" s="289"/>
      <c r="BB1" s="289"/>
      <c r="BC1" s="289"/>
      <c r="BD1" s="289"/>
      <c r="BE1" s="289"/>
      <c r="BF1" s="289"/>
      <c r="BG1" s="289"/>
      <c r="BH1" s="289"/>
      <c r="BI1" s="289"/>
      <c r="BJ1" s="289"/>
      <c r="BK1" s="289"/>
      <c r="BL1" s="289"/>
      <c r="BM1" s="289"/>
      <c r="BN1" s="289"/>
      <c r="BO1" s="289"/>
      <c r="BP1" s="289"/>
      <c r="BQ1" s="289"/>
      <c r="BR1" s="289"/>
      <c r="BS1" s="289"/>
      <c r="BT1" s="289"/>
      <c r="BU1" s="289"/>
      <c r="BV1" s="289"/>
      <c r="BW1" s="289"/>
      <c r="BX1" s="289"/>
      <c r="BY1" s="289"/>
      <c r="BZ1" s="289"/>
      <c r="CA1" s="289"/>
      <c r="CB1" s="289"/>
      <c r="CC1" s="289"/>
      <c r="CD1" s="289"/>
      <c r="CE1" s="289"/>
      <c r="CF1" s="289"/>
      <c r="CG1" s="289"/>
      <c r="CH1" s="289"/>
      <c r="CI1" s="289"/>
      <c r="CJ1" s="289"/>
      <c r="CK1" s="289"/>
      <c r="CL1" s="289"/>
      <c r="CM1" s="289"/>
      <c r="CN1" s="289"/>
      <c r="CO1" s="289"/>
      <c r="CP1" s="289"/>
      <c r="CQ1" s="289"/>
      <c r="CR1" s="289"/>
      <c r="CS1" s="289"/>
      <c r="CT1" s="289"/>
      <c r="CU1" s="289"/>
      <c r="CV1" s="289"/>
      <c r="CW1" s="289"/>
      <c r="CX1" s="289"/>
      <c r="CY1" s="289"/>
      <c r="CZ1" s="289"/>
      <c r="DA1" s="289"/>
      <c r="DB1" s="289"/>
      <c r="DC1" s="289"/>
      <c r="DD1" s="133"/>
      <c r="DE1" s="133"/>
      <c r="DF1" s="133"/>
      <c r="DH1" s="6">
        <f>COLUMN(DH1)</f>
        <v>112</v>
      </c>
      <c r="DI1" s="6">
        <f t="shared" ref="DI1:DY1" si="0">COLUMN(DI1)</f>
        <v>113</v>
      </c>
      <c r="DJ1" s="6">
        <f t="shared" si="0"/>
        <v>114</v>
      </c>
      <c r="DK1" s="6">
        <f t="shared" si="0"/>
        <v>115</v>
      </c>
      <c r="DL1" s="6">
        <f t="shared" si="0"/>
        <v>116</v>
      </c>
      <c r="DM1" s="6">
        <f t="shared" si="0"/>
        <v>117</v>
      </c>
      <c r="DN1" s="6">
        <f t="shared" si="0"/>
        <v>118</v>
      </c>
      <c r="DO1" s="6">
        <f t="shared" si="0"/>
        <v>119</v>
      </c>
      <c r="DP1" s="6">
        <f t="shared" si="0"/>
        <v>120</v>
      </c>
      <c r="DQ1" s="6">
        <f t="shared" si="0"/>
        <v>121</v>
      </c>
      <c r="DR1" s="6">
        <f t="shared" si="0"/>
        <v>122</v>
      </c>
      <c r="DS1" s="6">
        <f t="shared" si="0"/>
        <v>123</v>
      </c>
      <c r="DT1" s="6">
        <f t="shared" si="0"/>
        <v>124</v>
      </c>
      <c r="DU1" s="6">
        <f t="shared" si="0"/>
        <v>125</v>
      </c>
      <c r="DV1" s="6">
        <f t="shared" si="0"/>
        <v>126</v>
      </c>
      <c r="DW1" s="6">
        <f t="shared" si="0"/>
        <v>127</v>
      </c>
      <c r="DX1" s="6">
        <f t="shared" si="0"/>
        <v>128</v>
      </c>
      <c r="DY1" s="6">
        <f t="shared" si="0"/>
        <v>129</v>
      </c>
    </row>
    <row r="2" spans="1:129" s="84" customFormat="1" ht="22.5" customHeight="1" x14ac:dyDescent="0.3">
      <c r="A2" s="289" t="s">
        <v>679</v>
      </c>
      <c r="B2" s="289"/>
      <c r="C2" s="289"/>
      <c r="D2" s="289"/>
      <c r="E2" s="289"/>
      <c r="F2" s="289"/>
      <c r="G2" s="289"/>
      <c r="H2" s="289"/>
      <c r="I2" s="289"/>
      <c r="J2" s="289"/>
      <c r="K2" s="289"/>
      <c r="L2" s="289"/>
      <c r="M2" s="289"/>
      <c r="N2" s="289"/>
      <c r="O2" s="289"/>
      <c r="P2" s="289"/>
      <c r="Q2" s="289"/>
      <c r="R2" s="289"/>
      <c r="S2" s="289"/>
      <c r="T2" s="289"/>
      <c r="U2" s="289"/>
      <c r="V2" s="289"/>
      <c r="W2" s="289"/>
      <c r="X2" s="289"/>
      <c r="Y2" s="289"/>
      <c r="Z2" s="289"/>
      <c r="AA2" s="289"/>
      <c r="AB2" s="289"/>
      <c r="AC2" s="289"/>
      <c r="AD2" s="289"/>
      <c r="AE2" s="289"/>
      <c r="AF2" s="289"/>
      <c r="AG2" s="289"/>
      <c r="AH2" s="289"/>
      <c r="AI2" s="289"/>
      <c r="AJ2" s="289"/>
      <c r="AK2" s="289"/>
      <c r="AL2" s="289"/>
      <c r="AM2" s="289"/>
      <c r="AN2" s="289"/>
      <c r="AO2" s="289"/>
      <c r="AP2" s="289"/>
      <c r="AQ2" s="289"/>
      <c r="AR2" s="289"/>
      <c r="AS2" s="289"/>
      <c r="AT2" s="289"/>
      <c r="AU2" s="289"/>
      <c r="AV2" s="289"/>
      <c r="AW2" s="289"/>
      <c r="AX2" s="289"/>
      <c r="AY2" s="289"/>
      <c r="AZ2" s="289"/>
      <c r="BA2" s="289"/>
      <c r="BB2" s="289"/>
      <c r="BC2" s="289"/>
      <c r="BD2" s="289"/>
      <c r="BE2" s="289"/>
      <c r="BF2" s="289"/>
      <c r="BG2" s="289"/>
      <c r="BH2" s="289"/>
      <c r="BI2" s="289"/>
      <c r="BJ2" s="289"/>
      <c r="BK2" s="289"/>
      <c r="BL2" s="289"/>
      <c r="BM2" s="289"/>
      <c r="BN2" s="289"/>
      <c r="BO2" s="289"/>
      <c r="BP2" s="289"/>
      <c r="BQ2" s="289"/>
      <c r="BR2" s="289"/>
      <c r="BS2" s="289"/>
      <c r="BT2" s="289"/>
      <c r="BU2" s="289"/>
      <c r="BV2" s="289"/>
      <c r="BW2" s="289"/>
      <c r="BX2" s="289"/>
      <c r="BY2" s="289"/>
      <c r="BZ2" s="289"/>
      <c r="CA2" s="289"/>
      <c r="CB2" s="289"/>
      <c r="CC2" s="289"/>
      <c r="CD2" s="289"/>
      <c r="CE2" s="289"/>
      <c r="CF2" s="289"/>
      <c r="CG2" s="289"/>
      <c r="CH2" s="289"/>
      <c r="CI2" s="289"/>
      <c r="CJ2" s="289"/>
      <c r="CK2" s="289"/>
      <c r="CL2" s="289"/>
      <c r="CM2" s="289"/>
      <c r="CN2" s="289"/>
      <c r="CO2" s="289"/>
      <c r="CP2" s="289"/>
      <c r="CQ2" s="289"/>
      <c r="CR2" s="289"/>
      <c r="CS2" s="289"/>
      <c r="CT2" s="289"/>
      <c r="CU2" s="289"/>
      <c r="CV2" s="289"/>
      <c r="CW2" s="289"/>
      <c r="CX2" s="289"/>
      <c r="CY2" s="289"/>
      <c r="CZ2" s="289"/>
      <c r="DA2" s="289"/>
      <c r="DB2" s="289"/>
      <c r="DC2" s="289"/>
      <c r="DD2" s="133"/>
      <c r="DE2" s="133"/>
      <c r="DF2" s="133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</row>
    <row r="3" spans="1:129" s="84" customFormat="1" ht="20.25" customHeight="1" x14ac:dyDescent="0.3">
      <c r="A3" s="289" t="str">
        <f>CONCATENATE("ชั้น",'01.ข้อมูลเบื้องต้น'!J2)</f>
        <v>ชั้น</v>
      </c>
      <c r="B3" s="289"/>
      <c r="C3" s="289"/>
      <c r="D3" s="289"/>
      <c r="E3" s="289"/>
      <c r="F3" s="289"/>
      <c r="G3" s="289"/>
      <c r="H3" s="289"/>
      <c r="I3" s="289"/>
      <c r="J3" s="289"/>
      <c r="K3" s="289"/>
      <c r="L3" s="289"/>
      <c r="M3" s="289"/>
      <c r="N3" s="289"/>
      <c r="O3" s="289"/>
      <c r="P3" s="289"/>
      <c r="Q3" s="289"/>
      <c r="R3" s="289"/>
      <c r="S3" s="289"/>
      <c r="T3" s="289"/>
      <c r="U3" s="289"/>
      <c r="V3" s="289"/>
      <c r="W3" s="289"/>
      <c r="X3" s="289"/>
      <c r="Y3" s="289"/>
      <c r="Z3" s="289"/>
      <c r="AA3" s="289"/>
      <c r="AB3" s="289"/>
      <c r="AC3" s="289"/>
      <c r="AD3" s="289"/>
      <c r="AE3" s="289"/>
      <c r="AF3" s="289"/>
      <c r="AG3" s="289"/>
      <c r="AH3" s="289"/>
      <c r="AI3" s="289"/>
      <c r="AJ3" s="289"/>
      <c r="AK3" s="289"/>
      <c r="AL3" s="289"/>
      <c r="AM3" s="289"/>
      <c r="AN3" s="289"/>
      <c r="AO3" s="289"/>
      <c r="AP3" s="289"/>
      <c r="AQ3" s="289"/>
      <c r="AR3" s="289"/>
      <c r="AS3" s="289"/>
      <c r="AT3" s="289"/>
      <c r="AU3" s="289"/>
      <c r="AV3" s="289"/>
      <c r="AW3" s="289"/>
      <c r="AX3" s="289"/>
      <c r="AY3" s="289"/>
      <c r="AZ3" s="289"/>
      <c r="BA3" s="289"/>
      <c r="BB3" s="289"/>
      <c r="BC3" s="289"/>
      <c r="BD3" s="289"/>
      <c r="BE3" s="289"/>
      <c r="BF3" s="289"/>
      <c r="BG3" s="289"/>
      <c r="BH3" s="289"/>
      <c r="BI3" s="289"/>
      <c r="BJ3" s="289"/>
      <c r="BK3" s="289"/>
      <c r="BL3" s="289"/>
      <c r="BM3" s="289"/>
      <c r="BN3" s="289"/>
      <c r="BO3" s="289"/>
      <c r="BP3" s="289"/>
      <c r="BQ3" s="289"/>
      <c r="BR3" s="289"/>
      <c r="BS3" s="289"/>
      <c r="BT3" s="289"/>
      <c r="BU3" s="289"/>
      <c r="BV3" s="289"/>
      <c r="BW3" s="289"/>
      <c r="BX3" s="289"/>
      <c r="BY3" s="289"/>
      <c r="BZ3" s="289"/>
      <c r="CA3" s="289"/>
      <c r="CB3" s="289"/>
      <c r="CC3" s="289"/>
      <c r="CD3" s="289"/>
      <c r="CE3" s="289"/>
      <c r="CF3" s="289"/>
      <c r="CG3" s="289"/>
      <c r="CH3" s="289"/>
      <c r="CI3" s="289"/>
      <c r="CJ3" s="289"/>
      <c r="CK3" s="289"/>
      <c r="CL3" s="289"/>
      <c r="CM3" s="289"/>
      <c r="CN3" s="289"/>
      <c r="CO3" s="289"/>
      <c r="CP3" s="289"/>
      <c r="CQ3" s="289"/>
      <c r="CR3" s="289"/>
      <c r="CS3" s="289"/>
      <c r="CT3" s="289"/>
      <c r="CU3" s="289"/>
      <c r="CV3" s="289"/>
      <c r="CW3" s="289"/>
      <c r="CX3" s="289"/>
      <c r="CY3" s="289"/>
      <c r="CZ3" s="289"/>
      <c r="DA3" s="289"/>
      <c r="DB3" s="289"/>
      <c r="DC3" s="289"/>
      <c r="DD3" s="133"/>
      <c r="DE3" s="133"/>
      <c r="DF3" s="133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</row>
    <row r="4" spans="1:129" s="84" customFormat="1" ht="22.5" hidden="1" customHeight="1" x14ac:dyDescent="0.3">
      <c r="A4" s="133"/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33"/>
      <c r="AI4" s="133"/>
      <c r="AJ4" s="133"/>
      <c r="AK4" s="133"/>
      <c r="AL4" s="133"/>
      <c r="AM4" s="133"/>
      <c r="AN4" s="133"/>
      <c r="AO4" s="133"/>
      <c r="AP4" s="133"/>
      <c r="AQ4" s="133"/>
      <c r="AR4" s="133"/>
      <c r="AS4" s="133"/>
      <c r="AT4" s="133"/>
      <c r="AU4" s="133"/>
      <c r="AV4" s="133"/>
      <c r="AW4" s="133"/>
      <c r="AX4" s="133"/>
      <c r="AY4" s="133"/>
      <c r="AZ4" s="133"/>
      <c r="BA4" s="133"/>
      <c r="BB4" s="133"/>
      <c r="BC4" s="133"/>
      <c r="BD4" s="133"/>
      <c r="BE4" s="133"/>
      <c r="BF4" s="133"/>
      <c r="BG4" s="133"/>
      <c r="BH4" s="133"/>
      <c r="BI4" s="133"/>
      <c r="BJ4" s="133"/>
      <c r="BK4" s="133"/>
      <c r="BL4" s="133"/>
      <c r="BM4" s="133"/>
      <c r="BN4" s="133"/>
      <c r="BO4" s="133"/>
      <c r="BP4" s="133"/>
      <c r="BQ4" s="133"/>
      <c r="BR4" s="133"/>
      <c r="BS4" s="133"/>
      <c r="BT4" s="133"/>
      <c r="BU4" s="133"/>
      <c r="BV4" s="133"/>
      <c r="BW4" s="133"/>
      <c r="BX4" s="133"/>
      <c r="BY4" s="133"/>
      <c r="BZ4" s="133"/>
      <c r="CA4" s="133"/>
      <c r="CB4" s="133"/>
      <c r="CC4" s="133"/>
      <c r="CD4" s="133"/>
      <c r="CE4" s="133"/>
      <c r="CF4" s="133"/>
      <c r="CG4" s="133"/>
      <c r="CH4" s="133"/>
      <c r="CI4" s="133"/>
      <c r="CJ4" s="133"/>
      <c r="CK4" s="133"/>
      <c r="CL4" s="133"/>
      <c r="CM4" s="133"/>
      <c r="CN4" s="133"/>
      <c r="CO4" s="133"/>
      <c r="CP4" s="133"/>
      <c r="CQ4" s="133"/>
      <c r="CR4" s="133"/>
      <c r="CS4" s="133"/>
      <c r="CT4" s="133"/>
      <c r="CU4" s="133"/>
      <c r="CV4" s="133"/>
      <c r="CW4" s="133"/>
      <c r="CX4" s="133"/>
      <c r="CY4" s="133"/>
      <c r="CZ4" s="133"/>
      <c r="DA4" s="133"/>
      <c r="DB4" s="133"/>
      <c r="DC4" s="133"/>
      <c r="DD4" s="133"/>
      <c r="DE4" s="133"/>
      <c r="DF4" s="133"/>
      <c r="DH4" s="789" t="s">
        <v>3</v>
      </c>
      <c r="DI4" s="790"/>
      <c r="DJ4" s="790"/>
      <c r="DK4" s="790"/>
      <c r="DL4" s="790"/>
      <c r="DM4" s="790"/>
      <c r="DN4" s="790"/>
      <c r="DO4" s="790"/>
      <c r="DP4" s="790"/>
      <c r="DQ4" s="790"/>
      <c r="DR4" s="790"/>
      <c r="DS4" s="790"/>
      <c r="DT4" s="790"/>
      <c r="DU4" s="790"/>
      <c r="DV4" s="790"/>
      <c r="DW4" s="790"/>
      <c r="DX4" s="790"/>
      <c r="DY4" s="791"/>
    </row>
    <row r="5" spans="1:129" s="84" customFormat="1" ht="18" customHeight="1" x14ac:dyDescent="0.3">
      <c r="A5" s="133"/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  <c r="Q5" s="133"/>
      <c r="R5" s="133"/>
      <c r="S5" s="133"/>
      <c r="T5" s="133"/>
      <c r="U5" s="133"/>
      <c r="V5" s="133"/>
      <c r="W5" s="133"/>
      <c r="X5" s="133"/>
      <c r="Y5" s="133"/>
      <c r="Z5" s="133"/>
      <c r="AA5" s="133"/>
      <c r="AB5" s="133"/>
      <c r="AC5" s="133"/>
      <c r="AD5" s="133"/>
      <c r="AE5" s="133"/>
      <c r="AF5" s="133"/>
      <c r="AG5" s="133"/>
      <c r="AH5" s="133"/>
      <c r="AI5" s="133"/>
      <c r="AJ5" s="133"/>
      <c r="AK5" s="133"/>
      <c r="AL5" s="133"/>
      <c r="AM5" s="133"/>
      <c r="AN5" s="133"/>
      <c r="AO5" s="133"/>
      <c r="AP5" s="133"/>
      <c r="AQ5" s="133"/>
      <c r="AR5" s="133"/>
      <c r="AS5" s="133"/>
      <c r="AT5" s="133"/>
      <c r="AU5" s="133"/>
      <c r="AV5" s="133"/>
      <c r="AW5" s="133"/>
      <c r="AX5" s="133"/>
      <c r="AY5" s="133"/>
      <c r="AZ5" s="133"/>
      <c r="BA5" s="133"/>
      <c r="BB5" s="133"/>
      <c r="BC5" s="133"/>
      <c r="BD5" s="133"/>
      <c r="BE5" s="133"/>
      <c r="BF5" s="133"/>
      <c r="BG5" s="133"/>
      <c r="BH5" s="133"/>
      <c r="BI5" s="133"/>
      <c r="BJ5" s="133"/>
      <c r="BK5" s="133"/>
      <c r="BL5" s="133"/>
      <c r="BM5" s="133"/>
      <c r="BN5" s="133"/>
      <c r="BO5" s="133"/>
      <c r="BP5" s="133"/>
      <c r="BQ5" s="133"/>
      <c r="BR5" s="133"/>
      <c r="BS5" s="133"/>
      <c r="BT5" s="133"/>
      <c r="BU5" s="133"/>
      <c r="BV5" s="133"/>
      <c r="BW5" s="133"/>
      <c r="BX5" s="133"/>
      <c r="BY5" s="133"/>
      <c r="BZ5" s="133"/>
      <c r="CA5" s="133"/>
      <c r="CB5" s="133"/>
      <c r="CC5" s="133"/>
      <c r="CD5" s="133"/>
      <c r="CE5" s="133"/>
      <c r="CF5" s="133"/>
      <c r="CG5" s="133"/>
      <c r="CH5" s="133"/>
      <c r="CI5" s="133"/>
      <c r="CJ5" s="133"/>
      <c r="CK5" s="133"/>
      <c r="CL5" s="133"/>
      <c r="CM5" s="133"/>
      <c r="CN5" s="133"/>
      <c r="CO5" s="133"/>
      <c r="CP5" s="133"/>
      <c r="CQ5" s="133"/>
      <c r="CR5" s="133"/>
      <c r="CS5" s="133"/>
      <c r="CT5" s="133"/>
      <c r="CU5" s="133"/>
      <c r="CV5" s="133"/>
      <c r="CW5" s="133"/>
      <c r="CX5" s="133"/>
      <c r="CY5" s="133"/>
      <c r="CZ5" s="133"/>
      <c r="DA5" s="133"/>
      <c r="DB5" s="133"/>
      <c r="DC5" s="133"/>
      <c r="DD5" s="133"/>
      <c r="DE5" s="133"/>
      <c r="DF5" s="133"/>
      <c r="DH5" s="798" t="str">
        <f>IF('01.ข้อมูลเบื้องต้น'!C19="","",IF('01.ข้อมูลเบื้องต้น'!F19="SBMLD","SBMLD",'01.ข้อมูลเบื้องต้น'!C19))</f>
        <v/>
      </c>
      <c r="DI5" s="799"/>
      <c r="DJ5" s="800"/>
      <c r="DK5" s="807" t="str">
        <f>IF('01.ข้อมูลเบื้องต้น'!C20="","",IF(DH5="SBMLD","",IF('01.ข้อมูลเบื้องต้น'!F20="SBMLD","SBMLD",'01.ข้อมูลเบื้องต้น'!C20)))</f>
        <v/>
      </c>
      <c r="DL5" s="808"/>
      <c r="DM5" s="809"/>
      <c r="DN5" s="816" t="str">
        <f>IF('01.ข้อมูลเบื้องต้น'!C21="","",IF(DK5="SBMLD","",IF(DK5="","",IF('01.ข้อมูลเบื้องต้น'!F21="SBMLD","SBMLD",'01.ข้อมูลเบื้องต้น'!C21))))</f>
        <v/>
      </c>
      <c r="DO5" s="799"/>
      <c r="DP5" s="800"/>
      <c r="DQ5" s="816" t="str">
        <f>IF('01.ข้อมูลเบื้องต้น'!C22="","",IF(DN5="SBMLD","",IF(DN5="","",IF('01.ข้อมูลเบื้องต้น'!F22="SBMLD","SBMLD",'01.ข้อมูลเบื้องต้น'!C22))))</f>
        <v/>
      </c>
      <c r="DR5" s="799"/>
      <c r="DS5" s="800"/>
      <c r="DT5" s="792" t="str">
        <f>IF('01.ข้อมูลเบื้องต้น'!C23="","",IF(DQ5="SBMLD","",IF(DQ5="","",IF('01.ข้อมูลเบื้องต้น'!F23="SBMLD","SBMLD",'01.ข้อมูลเบื้องต้น'!C23))))</f>
        <v/>
      </c>
      <c r="DU5" s="793"/>
      <c r="DV5" s="819"/>
      <c r="DW5" s="792" t="str">
        <f>IF('01.ข้อมูลเบื้องต้น'!C24="","",IF(DT5="SBMLD","",IF(DT5="","",IF('01.ข้อมูลเบื้องต้น'!F24="SBMLD","SBMLD",'01.ข้อมูลเบื้องต้น'!C24))))</f>
        <v/>
      </c>
      <c r="DX5" s="793"/>
      <c r="DY5" s="793"/>
    </row>
    <row r="6" spans="1:129" ht="18.75" hidden="1" customHeight="1" x14ac:dyDescent="0.35">
      <c r="A6" s="85">
        <f>COLUMN(A6)</f>
        <v>1</v>
      </c>
      <c r="B6" s="85">
        <f t="shared" ref="B6:BM6" si="1">COLUMN(B6)</f>
        <v>2</v>
      </c>
      <c r="C6" s="85">
        <f t="shared" si="1"/>
        <v>3</v>
      </c>
      <c r="D6" s="85">
        <f t="shared" si="1"/>
        <v>4</v>
      </c>
      <c r="E6" s="85">
        <f t="shared" si="1"/>
        <v>5</v>
      </c>
      <c r="F6" s="85">
        <f t="shared" si="1"/>
        <v>6</v>
      </c>
      <c r="G6" s="85">
        <f t="shared" si="1"/>
        <v>7</v>
      </c>
      <c r="H6" s="85">
        <f t="shared" si="1"/>
        <v>8</v>
      </c>
      <c r="I6" s="85">
        <f t="shared" si="1"/>
        <v>9</v>
      </c>
      <c r="J6" s="85">
        <f t="shared" si="1"/>
        <v>10</v>
      </c>
      <c r="K6" s="85">
        <f t="shared" si="1"/>
        <v>11</v>
      </c>
      <c r="L6" s="85">
        <f t="shared" si="1"/>
        <v>12</v>
      </c>
      <c r="M6" s="85">
        <f t="shared" si="1"/>
        <v>13</v>
      </c>
      <c r="N6" s="85">
        <f t="shared" si="1"/>
        <v>14</v>
      </c>
      <c r="O6" s="85">
        <f t="shared" si="1"/>
        <v>15</v>
      </c>
      <c r="P6" s="85">
        <f t="shared" si="1"/>
        <v>16</v>
      </c>
      <c r="Q6" s="85">
        <f t="shared" si="1"/>
        <v>17</v>
      </c>
      <c r="R6" s="85">
        <f t="shared" si="1"/>
        <v>18</v>
      </c>
      <c r="S6" s="85">
        <f t="shared" si="1"/>
        <v>19</v>
      </c>
      <c r="T6" s="85">
        <f t="shared" si="1"/>
        <v>20</v>
      </c>
      <c r="U6" s="85">
        <f t="shared" si="1"/>
        <v>21</v>
      </c>
      <c r="V6" s="85">
        <f t="shared" si="1"/>
        <v>22</v>
      </c>
      <c r="W6" s="85">
        <f t="shared" si="1"/>
        <v>23</v>
      </c>
      <c r="X6" s="85">
        <f t="shared" si="1"/>
        <v>24</v>
      </c>
      <c r="Y6" s="85">
        <f t="shared" si="1"/>
        <v>25</v>
      </c>
      <c r="Z6" s="85">
        <f t="shared" si="1"/>
        <v>26</v>
      </c>
      <c r="AA6" s="85">
        <f t="shared" si="1"/>
        <v>27</v>
      </c>
      <c r="AB6" s="85">
        <f t="shared" si="1"/>
        <v>28</v>
      </c>
      <c r="AC6" s="85">
        <f t="shared" si="1"/>
        <v>29</v>
      </c>
      <c r="AD6" s="85">
        <f t="shared" si="1"/>
        <v>30</v>
      </c>
      <c r="AE6" s="85">
        <f t="shared" si="1"/>
        <v>31</v>
      </c>
      <c r="AF6" s="85">
        <f t="shared" si="1"/>
        <v>32</v>
      </c>
      <c r="AG6" s="85">
        <f t="shared" si="1"/>
        <v>33</v>
      </c>
      <c r="AH6" s="85">
        <f t="shared" si="1"/>
        <v>34</v>
      </c>
      <c r="AI6" s="85">
        <f t="shared" si="1"/>
        <v>35</v>
      </c>
      <c r="AJ6" s="85">
        <f t="shared" si="1"/>
        <v>36</v>
      </c>
      <c r="AK6" s="85">
        <f t="shared" si="1"/>
        <v>37</v>
      </c>
      <c r="AL6" s="85">
        <f t="shared" si="1"/>
        <v>38</v>
      </c>
      <c r="AM6" s="85">
        <f t="shared" si="1"/>
        <v>39</v>
      </c>
      <c r="AN6" s="85">
        <f t="shared" si="1"/>
        <v>40</v>
      </c>
      <c r="AO6" s="85">
        <f t="shared" si="1"/>
        <v>41</v>
      </c>
      <c r="AP6" s="85">
        <f t="shared" si="1"/>
        <v>42</v>
      </c>
      <c r="AQ6" s="85">
        <f t="shared" si="1"/>
        <v>43</v>
      </c>
      <c r="AR6" s="85">
        <f t="shared" si="1"/>
        <v>44</v>
      </c>
      <c r="AS6" s="85">
        <f t="shared" si="1"/>
        <v>45</v>
      </c>
      <c r="AT6" s="85">
        <f t="shared" si="1"/>
        <v>46</v>
      </c>
      <c r="AU6" s="85">
        <f t="shared" si="1"/>
        <v>47</v>
      </c>
      <c r="AV6" s="85">
        <f t="shared" si="1"/>
        <v>48</v>
      </c>
      <c r="AW6" s="85">
        <f t="shared" si="1"/>
        <v>49</v>
      </c>
      <c r="AX6" s="85">
        <f t="shared" si="1"/>
        <v>50</v>
      </c>
      <c r="AY6" s="85">
        <f t="shared" si="1"/>
        <v>51</v>
      </c>
      <c r="AZ6" s="85">
        <f t="shared" si="1"/>
        <v>52</v>
      </c>
      <c r="BA6" s="85">
        <f t="shared" si="1"/>
        <v>53</v>
      </c>
      <c r="BB6" s="85">
        <f t="shared" si="1"/>
        <v>54</v>
      </c>
      <c r="BC6" s="85">
        <f t="shared" si="1"/>
        <v>55</v>
      </c>
      <c r="BD6" s="85">
        <f t="shared" si="1"/>
        <v>56</v>
      </c>
      <c r="BE6" s="85">
        <f t="shared" si="1"/>
        <v>57</v>
      </c>
      <c r="BF6" s="85">
        <f t="shared" si="1"/>
        <v>58</v>
      </c>
      <c r="BG6" s="85">
        <f t="shared" si="1"/>
        <v>59</v>
      </c>
      <c r="BH6" s="85">
        <f t="shared" si="1"/>
        <v>60</v>
      </c>
      <c r="BI6" s="85">
        <f t="shared" si="1"/>
        <v>61</v>
      </c>
      <c r="BJ6" s="85">
        <f t="shared" si="1"/>
        <v>62</v>
      </c>
      <c r="BK6" s="85">
        <f t="shared" si="1"/>
        <v>63</v>
      </c>
      <c r="BL6" s="85">
        <f t="shared" si="1"/>
        <v>64</v>
      </c>
      <c r="BM6" s="85">
        <f t="shared" si="1"/>
        <v>65</v>
      </c>
      <c r="BN6" s="85">
        <f t="shared" ref="BN6:DE6" si="2">COLUMN(BN6)</f>
        <v>66</v>
      </c>
      <c r="BO6" s="85">
        <f t="shared" si="2"/>
        <v>67</v>
      </c>
      <c r="BP6" s="85">
        <f t="shared" si="2"/>
        <v>68</v>
      </c>
      <c r="BQ6" s="85">
        <f t="shared" si="2"/>
        <v>69</v>
      </c>
      <c r="BR6" s="85">
        <f t="shared" si="2"/>
        <v>70</v>
      </c>
      <c r="BS6" s="85">
        <f t="shared" si="2"/>
        <v>71</v>
      </c>
      <c r="BT6" s="85">
        <f t="shared" si="2"/>
        <v>72</v>
      </c>
      <c r="BU6" s="85">
        <f t="shared" si="2"/>
        <v>73</v>
      </c>
      <c r="BV6" s="85">
        <f t="shared" si="2"/>
        <v>74</v>
      </c>
      <c r="BW6" s="85">
        <f t="shared" si="2"/>
        <v>75</v>
      </c>
      <c r="BX6" s="85">
        <f t="shared" si="2"/>
        <v>76</v>
      </c>
      <c r="BY6" s="85">
        <f t="shared" si="2"/>
        <v>77</v>
      </c>
      <c r="BZ6" s="85">
        <f t="shared" si="2"/>
        <v>78</v>
      </c>
      <c r="CA6" s="85">
        <f t="shared" si="2"/>
        <v>79</v>
      </c>
      <c r="CB6" s="85">
        <f t="shared" si="2"/>
        <v>80</v>
      </c>
      <c r="CC6" s="85">
        <f t="shared" si="2"/>
        <v>81</v>
      </c>
      <c r="CD6" s="85">
        <f t="shared" si="2"/>
        <v>82</v>
      </c>
      <c r="CE6" s="85">
        <f t="shared" si="2"/>
        <v>83</v>
      </c>
      <c r="CF6" s="85">
        <f t="shared" si="2"/>
        <v>84</v>
      </c>
      <c r="CG6" s="85">
        <f t="shared" si="2"/>
        <v>85</v>
      </c>
      <c r="CH6" s="85">
        <f t="shared" si="2"/>
        <v>86</v>
      </c>
      <c r="CI6" s="85">
        <f t="shared" si="2"/>
        <v>87</v>
      </c>
      <c r="CJ6" s="85">
        <f t="shared" si="2"/>
        <v>88</v>
      </c>
      <c r="CK6" s="85">
        <f t="shared" si="2"/>
        <v>89</v>
      </c>
      <c r="CL6" s="85">
        <f t="shared" si="2"/>
        <v>90</v>
      </c>
      <c r="CM6" s="85">
        <f t="shared" si="2"/>
        <v>91</v>
      </c>
      <c r="CN6" s="85">
        <f t="shared" si="2"/>
        <v>92</v>
      </c>
      <c r="CO6" s="85">
        <f t="shared" si="2"/>
        <v>93</v>
      </c>
      <c r="CP6" s="85">
        <f t="shared" si="2"/>
        <v>94</v>
      </c>
      <c r="CQ6" s="85">
        <f t="shared" si="2"/>
        <v>95</v>
      </c>
      <c r="CR6" s="85">
        <f t="shared" si="2"/>
        <v>96</v>
      </c>
      <c r="CS6" s="85">
        <f t="shared" si="2"/>
        <v>97</v>
      </c>
      <c r="CT6" s="85">
        <f t="shared" si="2"/>
        <v>98</v>
      </c>
      <c r="CU6" s="85">
        <f t="shared" si="2"/>
        <v>99</v>
      </c>
      <c r="CV6" s="85">
        <f t="shared" si="2"/>
        <v>100</v>
      </c>
      <c r="CW6" s="85">
        <f t="shared" si="2"/>
        <v>101</v>
      </c>
      <c r="CX6" s="85">
        <f t="shared" si="2"/>
        <v>102</v>
      </c>
      <c r="CY6" s="85">
        <f t="shared" si="2"/>
        <v>103</v>
      </c>
      <c r="CZ6" s="85">
        <f t="shared" si="2"/>
        <v>104</v>
      </c>
      <c r="DA6" s="85">
        <f t="shared" si="2"/>
        <v>105</v>
      </c>
      <c r="DB6" s="85">
        <f t="shared" si="2"/>
        <v>106</v>
      </c>
      <c r="DC6" s="85">
        <f t="shared" si="2"/>
        <v>107</v>
      </c>
      <c r="DD6" s="87">
        <f t="shared" si="2"/>
        <v>108</v>
      </c>
      <c r="DE6" s="87">
        <f t="shared" si="2"/>
        <v>109</v>
      </c>
      <c r="DH6" s="801"/>
      <c r="DI6" s="802"/>
      <c r="DJ6" s="803"/>
      <c r="DK6" s="810"/>
      <c r="DL6" s="811"/>
      <c r="DM6" s="812"/>
      <c r="DN6" s="817"/>
      <c r="DO6" s="802"/>
      <c r="DP6" s="803"/>
      <c r="DQ6" s="817"/>
      <c r="DR6" s="802"/>
      <c r="DS6" s="803"/>
      <c r="DT6" s="794"/>
      <c r="DU6" s="795"/>
      <c r="DV6" s="820"/>
      <c r="DW6" s="794"/>
      <c r="DX6" s="795"/>
      <c r="DY6" s="795"/>
    </row>
    <row r="7" spans="1:129" s="87" customFormat="1" ht="18" customHeight="1" x14ac:dyDescent="0.35">
      <c r="A7" s="784" t="s">
        <v>0</v>
      </c>
      <c r="B7" s="784" t="s">
        <v>466</v>
      </c>
      <c r="C7" s="784" t="s">
        <v>21</v>
      </c>
      <c r="D7" s="784" t="s">
        <v>1</v>
      </c>
      <c r="E7" s="784" t="s">
        <v>14</v>
      </c>
      <c r="F7" s="784" t="s">
        <v>7</v>
      </c>
      <c r="G7" s="784" t="s">
        <v>16</v>
      </c>
      <c r="H7" s="784" t="s">
        <v>162</v>
      </c>
      <c r="I7" s="784" t="s">
        <v>36</v>
      </c>
      <c r="J7" s="786" t="s">
        <v>72</v>
      </c>
      <c r="K7" s="786"/>
      <c r="L7" s="784" t="s">
        <v>16</v>
      </c>
      <c r="M7" s="784" t="s">
        <v>162</v>
      </c>
      <c r="N7" s="784" t="s">
        <v>36</v>
      </c>
      <c r="O7" s="786" t="s">
        <v>72</v>
      </c>
      <c r="P7" s="786"/>
      <c r="Q7" s="784" t="s">
        <v>16</v>
      </c>
      <c r="R7" s="784" t="s">
        <v>162</v>
      </c>
      <c r="S7" s="784" t="s">
        <v>36</v>
      </c>
      <c r="T7" s="786" t="s">
        <v>72</v>
      </c>
      <c r="U7" s="786"/>
      <c r="V7" s="784" t="s">
        <v>16</v>
      </c>
      <c r="W7" s="784" t="s">
        <v>162</v>
      </c>
      <c r="X7" s="784" t="s">
        <v>36</v>
      </c>
      <c r="Y7" s="786" t="s">
        <v>72</v>
      </c>
      <c r="Z7" s="786"/>
      <c r="AA7" s="784" t="s">
        <v>16</v>
      </c>
      <c r="AB7" s="784" t="s">
        <v>162</v>
      </c>
      <c r="AC7" s="784" t="s">
        <v>36</v>
      </c>
      <c r="AD7" s="786" t="s">
        <v>72</v>
      </c>
      <c r="AE7" s="786"/>
      <c r="AF7" s="784" t="s">
        <v>16</v>
      </c>
      <c r="AG7" s="784" t="s">
        <v>162</v>
      </c>
      <c r="AH7" s="784" t="s">
        <v>36</v>
      </c>
      <c r="AI7" s="786" t="s">
        <v>72</v>
      </c>
      <c r="AJ7" s="786"/>
      <c r="AK7" s="784" t="s">
        <v>16</v>
      </c>
      <c r="AL7" s="784" t="s">
        <v>162</v>
      </c>
      <c r="AM7" s="784" t="s">
        <v>36</v>
      </c>
      <c r="AN7" s="786" t="s">
        <v>72</v>
      </c>
      <c r="AO7" s="786"/>
      <c r="AP7" s="784" t="s">
        <v>16</v>
      </c>
      <c r="AQ7" s="784" t="s">
        <v>162</v>
      </c>
      <c r="AR7" s="784" t="s">
        <v>36</v>
      </c>
      <c r="AS7" s="786" t="s">
        <v>72</v>
      </c>
      <c r="AT7" s="786"/>
      <c r="AU7" s="784" t="s">
        <v>16</v>
      </c>
      <c r="AV7" s="784" t="s">
        <v>162</v>
      </c>
      <c r="AW7" s="784" t="s">
        <v>36</v>
      </c>
      <c r="AX7" s="786" t="s">
        <v>72</v>
      </c>
      <c r="AY7" s="786"/>
      <c r="AZ7" s="784" t="s">
        <v>16</v>
      </c>
      <c r="BA7" s="784" t="s">
        <v>162</v>
      </c>
      <c r="BB7" s="784" t="s">
        <v>36</v>
      </c>
      <c r="BC7" s="786" t="s">
        <v>72</v>
      </c>
      <c r="BD7" s="786"/>
      <c r="BE7" s="784" t="s">
        <v>16</v>
      </c>
      <c r="BF7" s="784" t="s">
        <v>162</v>
      </c>
      <c r="BG7" s="784" t="s">
        <v>36</v>
      </c>
      <c r="BH7" s="786" t="s">
        <v>72</v>
      </c>
      <c r="BI7" s="786"/>
      <c r="BJ7" s="784" t="s">
        <v>16</v>
      </c>
      <c r="BK7" s="784" t="s">
        <v>162</v>
      </c>
      <c r="BL7" s="784" t="s">
        <v>36</v>
      </c>
      <c r="BM7" s="786" t="s">
        <v>72</v>
      </c>
      <c r="BN7" s="786"/>
      <c r="BO7" s="784" t="s">
        <v>16</v>
      </c>
      <c r="BP7" s="784" t="s">
        <v>162</v>
      </c>
      <c r="BQ7" s="784" t="s">
        <v>36</v>
      </c>
      <c r="BR7" s="786" t="s">
        <v>72</v>
      </c>
      <c r="BS7" s="786"/>
      <c r="BT7" s="784" t="s">
        <v>16</v>
      </c>
      <c r="BU7" s="784" t="s">
        <v>162</v>
      </c>
      <c r="BV7" s="784" t="s">
        <v>36</v>
      </c>
      <c r="BW7" s="786" t="s">
        <v>72</v>
      </c>
      <c r="BX7" s="786"/>
      <c r="BY7" s="784" t="s">
        <v>16</v>
      </c>
      <c r="BZ7" s="784" t="s">
        <v>162</v>
      </c>
      <c r="CA7" s="784" t="s">
        <v>36</v>
      </c>
      <c r="CB7" s="786" t="s">
        <v>72</v>
      </c>
      <c r="CC7" s="786"/>
      <c r="CD7" s="784" t="s">
        <v>16</v>
      </c>
      <c r="CE7" s="784" t="s">
        <v>162</v>
      </c>
      <c r="CF7" s="784" t="s">
        <v>36</v>
      </c>
      <c r="CG7" s="786" t="s">
        <v>72</v>
      </c>
      <c r="CH7" s="786"/>
      <c r="CI7" s="784" t="s">
        <v>16</v>
      </c>
      <c r="CJ7" s="784" t="s">
        <v>162</v>
      </c>
      <c r="CK7" s="784" t="s">
        <v>36</v>
      </c>
      <c r="CL7" s="786" t="s">
        <v>72</v>
      </c>
      <c r="CM7" s="786"/>
      <c r="CN7" s="784" t="s">
        <v>16</v>
      </c>
      <c r="CO7" s="784" t="s">
        <v>162</v>
      </c>
      <c r="CP7" s="784" t="s">
        <v>36</v>
      </c>
      <c r="CQ7" s="786" t="s">
        <v>72</v>
      </c>
      <c r="CR7" s="786"/>
      <c r="CS7" s="784" t="s">
        <v>16</v>
      </c>
      <c r="CT7" s="784" t="s">
        <v>162</v>
      </c>
      <c r="CU7" s="784" t="s">
        <v>36</v>
      </c>
      <c r="CV7" s="786" t="s">
        <v>72</v>
      </c>
      <c r="CW7" s="786"/>
      <c r="CX7" s="784" t="s">
        <v>16</v>
      </c>
      <c r="CY7" s="784" t="s">
        <v>162</v>
      </c>
      <c r="CZ7" s="784" t="s">
        <v>36</v>
      </c>
      <c r="DA7" s="786" t="s">
        <v>72</v>
      </c>
      <c r="DB7" s="786"/>
      <c r="DC7" s="294" t="s">
        <v>62</v>
      </c>
      <c r="DD7" s="785" t="s">
        <v>48</v>
      </c>
      <c r="DE7" s="785" t="s">
        <v>4</v>
      </c>
      <c r="DF7" s="311" t="s">
        <v>467</v>
      </c>
      <c r="DH7" s="804"/>
      <c r="DI7" s="805"/>
      <c r="DJ7" s="806"/>
      <c r="DK7" s="813"/>
      <c r="DL7" s="814"/>
      <c r="DM7" s="815"/>
      <c r="DN7" s="818"/>
      <c r="DO7" s="805"/>
      <c r="DP7" s="806"/>
      <c r="DQ7" s="818"/>
      <c r="DR7" s="805"/>
      <c r="DS7" s="806"/>
      <c r="DT7" s="796"/>
      <c r="DU7" s="797"/>
      <c r="DV7" s="821"/>
      <c r="DW7" s="796"/>
      <c r="DX7" s="797"/>
      <c r="DY7" s="797"/>
    </row>
    <row r="8" spans="1:129" s="95" customFormat="1" ht="16.5" customHeight="1" thickBot="1" x14ac:dyDescent="0.3">
      <c r="A8" s="784"/>
      <c r="B8" s="784"/>
      <c r="C8" s="784"/>
      <c r="D8" s="784"/>
      <c r="E8" s="784"/>
      <c r="F8" s="784"/>
      <c r="G8" s="784"/>
      <c r="H8" s="784"/>
      <c r="I8" s="784"/>
      <c r="J8" s="316" t="str">
        <f>IF(G9="","",100)</f>
        <v/>
      </c>
      <c r="K8" s="290" t="s">
        <v>82</v>
      </c>
      <c r="L8" s="784"/>
      <c r="M8" s="784"/>
      <c r="N8" s="784"/>
      <c r="O8" s="316" t="str">
        <f>IF(L9="","",100)</f>
        <v/>
      </c>
      <c r="P8" s="290" t="s">
        <v>82</v>
      </c>
      <c r="Q8" s="784"/>
      <c r="R8" s="784"/>
      <c r="S8" s="784"/>
      <c r="T8" s="316" t="str">
        <f>IF(Q9="","",100)</f>
        <v/>
      </c>
      <c r="U8" s="290" t="s">
        <v>82</v>
      </c>
      <c r="V8" s="784"/>
      <c r="W8" s="784"/>
      <c r="X8" s="784"/>
      <c r="Y8" s="316" t="str">
        <f>IF(V9="","",100)</f>
        <v/>
      </c>
      <c r="Z8" s="290" t="s">
        <v>82</v>
      </c>
      <c r="AA8" s="784"/>
      <c r="AB8" s="784"/>
      <c r="AC8" s="784"/>
      <c r="AD8" s="316" t="str">
        <f>IF(AA9="","",100)</f>
        <v/>
      </c>
      <c r="AE8" s="290" t="s">
        <v>82</v>
      </c>
      <c r="AF8" s="784"/>
      <c r="AG8" s="784"/>
      <c r="AH8" s="784"/>
      <c r="AI8" s="316" t="str">
        <f>IF(AF9="","",100)</f>
        <v/>
      </c>
      <c r="AJ8" s="290" t="s">
        <v>82</v>
      </c>
      <c r="AK8" s="784"/>
      <c r="AL8" s="784"/>
      <c r="AM8" s="784"/>
      <c r="AN8" s="316" t="str">
        <f>IF(AK9="","",100)</f>
        <v/>
      </c>
      <c r="AO8" s="290" t="s">
        <v>82</v>
      </c>
      <c r="AP8" s="784"/>
      <c r="AQ8" s="784"/>
      <c r="AR8" s="784"/>
      <c r="AS8" s="316" t="str">
        <f>IF(AP9="","",100)</f>
        <v/>
      </c>
      <c r="AT8" s="290" t="s">
        <v>82</v>
      </c>
      <c r="AU8" s="784"/>
      <c r="AV8" s="784"/>
      <c r="AW8" s="784"/>
      <c r="AX8" s="316" t="str">
        <f>IF(AU9="","",100)</f>
        <v/>
      </c>
      <c r="AY8" s="290" t="s">
        <v>82</v>
      </c>
      <c r="AZ8" s="784"/>
      <c r="BA8" s="784"/>
      <c r="BB8" s="784"/>
      <c r="BC8" s="316" t="str">
        <f>IF(AZ9="","",100)</f>
        <v/>
      </c>
      <c r="BD8" s="290" t="s">
        <v>82</v>
      </c>
      <c r="BE8" s="784"/>
      <c r="BF8" s="784"/>
      <c r="BG8" s="784"/>
      <c r="BH8" s="316" t="str">
        <f>IF(BE9="","",100)</f>
        <v/>
      </c>
      <c r="BI8" s="290" t="s">
        <v>82</v>
      </c>
      <c r="BJ8" s="784"/>
      <c r="BK8" s="784"/>
      <c r="BL8" s="784"/>
      <c r="BM8" s="316" t="str">
        <f>IF(BJ9="","",100)</f>
        <v/>
      </c>
      <c r="BN8" s="290" t="s">
        <v>82</v>
      </c>
      <c r="BO8" s="784"/>
      <c r="BP8" s="784"/>
      <c r="BQ8" s="784"/>
      <c r="BR8" s="316" t="str">
        <f>IF(BO9="","",100)</f>
        <v/>
      </c>
      <c r="BS8" s="290" t="s">
        <v>82</v>
      </c>
      <c r="BT8" s="784"/>
      <c r="BU8" s="784"/>
      <c r="BV8" s="784"/>
      <c r="BW8" s="316" t="str">
        <f>IF(BT9="","",100)</f>
        <v/>
      </c>
      <c r="BX8" s="290" t="s">
        <v>82</v>
      </c>
      <c r="BY8" s="784"/>
      <c r="BZ8" s="784"/>
      <c r="CA8" s="784"/>
      <c r="CB8" s="316" t="str">
        <f>IF(BY9="","",100)</f>
        <v/>
      </c>
      <c r="CC8" s="290" t="s">
        <v>82</v>
      </c>
      <c r="CD8" s="784"/>
      <c r="CE8" s="784"/>
      <c r="CF8" s="784"/>
      <c r="CG8" s="316" t="str">
        <f>IF(CD9="","",100)</f>
        <v/>
      </c>
      <c r="CH8" s="290" t="s">
        <v>82</v>
      </c>
      <c r="CI8" s="784"/>
      <c r="CJ8" s="784"/>
      <c r="CK8" s="784"/>
      <c r="CL8" s="316" t="str">
        <f>IF(CI9="","",100)</f>
        <v/>
      </c>
      <c r="CM8" s="290" t="s">
        <v>82</v>
      </c>
      <c r="CN8" s="784"/>
      <c r="CO8" s="784"/>
      <c r="CP8" s="784"/>
      <c r="CQ8" s="316" t="str">
        <f>IF(CN9="","",100)</f>
        <v/>
      </c>
      <c r="CR8" s="290" t="s">
        <v>82</v>
      </c>
      <c r="CS8" s="784"/>
      <c r="CT8" s="784"/>
      <c r="CU8" s="784"/>
      <c r="CV8" s="316" t="str">
        <f>IF(CS9="","",100)</f>
        <v/>
      </c>
      <c r="CW8" s="290" t="s">
        <v>82</v>
      </c>
      <c r="CX8" s="784"/>
      <c r="CY8" s="784"/>
      <c r="CZ8" s="784"/>
      <c r="DA8" s="316" t="str">
        <f>IF(CX9="","",100)</f>
        <v/>
      </c>
      <c r="DB8" s="290" t="s">
        <v>82</v>
      </c>
      <c r="DC8" s="290" t="str">
        <f>IF(DF8="","",DF8*100)</f>
        <v/>
      </c>
      <c r="DD8" s="785"/>
      <c r="DE8" s="785"/>
      <c r="DF8" s="313" t="str">
        <f>IF(COUNT(DF9:DF53)=0,"",_xlfn.MODE.MULT(DF9:DF53))</f>
        <v/>
      </c>
      <c r="DH8" s="317" t="str">
        <f>IF(COUNT(DH9:DH53)=0,"",100)</f>
        <v/>
      </c>
      <c r="DI8" s="787" t="str">
        <f>IF(DH8=100,"แก้ไข","")</f>
        <v/>
      </c>
      <c r="DJ8" s="788"/>
      <c r="DK8" s="317" t="str">
        <f>IF(COUNT(DK9:DK53)=0,"",100)</f>
        <v/>
      </c>
      <c r="DL8" s="787" t="str">
        <f>IF(DK8=100,"แก้ไข","")</f>
        <v/>
      </c>
      <c r="DM8" s="788"/>
      <c r="DN8" s="317" t="str">
        <f>IF(COUNT(DN9:DN53)=0,"",100)</f>
        <v/>
      </c>
      <c r="DO8" s="787" t="str">
        <f>IF(DN8=100,"แก้ไข","")</f>
        <v/>
      </c>
      <c r="DP8" s="788"/>
      <c r="DQ8" s="317" t="str">
        <f>IF(COUNT(DQ9:DQ53)=0,"",100)</f>
        <v/>
      </c>
      <c r="DR8" s="787" t="str">
        <f>IF(DQ8=100,"แก้ไข","")</f>
        <v/>
      </c>
      <c r="DS8" s="788"/>
      <c r="DT8" s="317" t="str">
        <f>IF(COUNT(DT9:DT53)=0,"",100)</f>
        <v/>
      </c>
      <c r="DU8" s="787" t="str">
        <f>IF(DT8=100,"แก้ไข","")</f>
        <v/>
      </c>
      <c r="DV8" s="788"/>
      <c r="DW8" s="317" t="str">
        <f>IF(COUNT(DW9:DW53)=0,"",100)</f>
        <v/>
      </c>
      <c r="DX8" s="787" t="str">
        <f>IF(DW8=100,"แก้ไข","")</f>
        <v/>
      </c>
      <c r="DY8" s="788"/>
    </row>
    <row r="9" spans="1:129" s="102" customFormat="1" ht="17.25" customHeight="1" x14ac:dyDescent="0.25">
      <c r="A9" s="278">
        <v>1</v>
      </c>
      <c r="B9" s="278" t="str">
        <f>IF('2.ชื่อนักเรียน'!E11="","",CONCATENATE('2.ชื่อนักเรียน'!E11,'2.ชื่อนักเรียน'!F11,'2.ชื่อนักเรียน'!G11,'2.ชื่อนักเรียน'!H11,'2.ชื่อนักเรียน'!I11,'2.ชื่อนักเรียน'!J11,'2.ชื่อนักเรียน'!K11,'2.ชื่อนักเรียน'!L11,'2.ชื่อนักเรียน'!M11,'2.ชื่อนักเรียน'!N11,'2.ชื่อนักเรียน'!O11,'2.ชื่อนักเรียน'!P11,'2.ชื่อนักเรียน'!Q11))</f>
        <v/>
      </c>
      <c r="C9" s="463" t="str">
        <f>IF('2.ชื่อนักเรียน'!B11="","",'2.ชื่อนักเรียน'!B11)</f>
        <v/>
      </c>
      <c r="D9" s="291" t="str">
        <f>IF('2.ชื่อนักเรียน'!C11="","",CONCATENATE(TRIM('2.ชื่อนักเรียน'!C11),"  ",'2.ชื่อนักเรียน'!D11))</f>
        <v/>
      </c>
      <c r="E9" s="292" t="str">
        <f>IF(B9="","",IF('01.ข้อมูลเบื้องต้น'!$J$2="","",'01.ข้อมูลเบื้องต้น'!$J$2))</f>
        <v/>
      </c>
      <c r="F9" s="291" t="str">
        <f>IF(B9="","",IF('01.ข้อมูลเบื้องต้น'!$K$4="","",'01.ข้อมูลเบื้องต้น'!$K$4))</f>
        <v/>
      </c>
      <c r="G9" s="292" t="str">
        <f>IF('01.ข้อมูลเบื้องต้น'!$B$8="","",IF('03.คีย์เทอม2'!$B9="","",'01.ข้อมูลเบื้องต้น'!$B$8))</f>
        <v/>
      </c>
      <c r="H9" s="291" t="str">
        <f>IF('01.ข้อมูลเบื้องต้น'!$C$8="","",IF('03.คีย์เทอม2'!$B9="","",'01.ข้อมูลเบื้องต้น'!$C$8))</f>
        <v/>
      </c>
      <c r="I9" s="292" t="str">
        <f>IF('01.ข้อมูลเบื้องต้น'!$D$8="","",IF('03.คีย์เทอม2'!$B9="","",'01.ข้อมูลเบื้องต้น'!$D$8))</f>
        <v/>
      </c>
      <c r="J9" s="286"/>
      <c r="K9" s="160"/>
      <c r="L9" s="292" t="str">
        <f>IF('01.ข้อมูลเบื้องต้น'!$B$9="","",IF('03.คีย์เทอม2'!$B9="","",'01.ข้อมูลเบื้องต้น'!$B$9))</f>
        <v/>
      </c>
      <c r="M9" s="291" t="str">
        <f>IF('01.ข้อมูลเบื้องต้น'!$C$9="","",IF('03.คีย์เทอม2'!$B9="","",'01.ข้อมูลเบื้องต้น'!$C$9))</f>
        <v/>
      </c>
      <c r="N9" s="292" t="str">
        <f>IF('01.ข้อมูลเบื้องต้น'!$D$9="","",IF('03.คีย์เทอม2'!$B9="","",'01.ข้อมูลเบื้องต้น'!$D$9))</f>
        <v/>
      </c>
      <c r="O9" s="286"/>
      <c r="P9" s="160"/>
      <c r="Q9" s="292" t="str">
        <f>IF('01.ข้อมูลเบื้องต้น'!$B$10="","",IF('03.คีย์เทอม2'!$B9="","",'01.ข้อมูลเบื้องต้น'!$B$10))</f>
        <v/>
      </c>
      <c r="R9" s="291" t="str">
        <f>IF('01.ข้อมูลเบื้องต้น'!$C$10="","",IF('03.คีย์เทอม2'!$B9="","",'01.ข้อมูลเบื้องต้น'!$C$10))</f>
        <v/>
      </c>
      <c r="S9" s="292" t="str">
        <f>IF('01.ข้อมูลเบื้องต้น'!$D$10="","",IF('03.คีย์เทอม2'!$B9="","",'01.ข้อมูลเบื้องต้น'!$D$10))</f>
        <v/>
      </c>
      <c r="T9" s="286"/>
      <c r="U9" s="160"/>
      <c r="V9" s="292" t="str">
        <f>IF('01.ข้อมูลเบื้องต้น'!$B$11="","",IF('03.คีย์เทอม2'!$B9="","",'01.ข้อมูลเบื้องต้น'!$B$11))</f>
        <v/>
      </c>
      <c r="W9" s="291" t="str">
        <f>IF('01.ข้อมูลเบื้องต้น'!$C$11="","",IF('03.คีย์เทอม2'!$B9="","",'01.ข้อมูลเบื้องต้น'!$C$11))</f>
        <v/>
      </c>
      <c r="X9" s="292" t="str">
        <f>IF('01.ข้อมูลเบื้องต้น'!$D$11="","",IF('03.คีย์เทอม2'!$B9="","",'01.ข้อมูลเบื้องต้น'!$D$11))</f>
        <v/>
      </c>
      <c r="Y9" s="286"/>
      <c r="Z9" s="160"/>
      <c r="AA9" s="292" t="str">
        <f>IF('01.ข้อมูลเบื้องต้น'!$B$12="","",IF('03.คีย์เทอม2'!$B9="","",'01.ข้อมูลเบื้องต้น'!$B$12))</f>
        <v/>
      </c>
      <c r="AB9" s="291" t="str">
        <f>IF('01.ข้อมูลเบื้องต้น'!$C$12="","",IF('03.คีย์เทอม2'!$B9="","",'01.ข้อมูลเบื้องต้น'!$C$12))</f>
        <v/>
      </c>
      <c r="AC9" s="292" t="str">
        <f>IF('01.ข้อมูลเบื้องต้น'!$D$12="","",IF('03.คีย์เทอม2'!$B9="","",'01.ข้อมูลเบื้องต้น'!$D$12))</f>
        <v/>
      </c>
      <c r="AD9" s="286"/>
      <c r="AE9" s="160"/>
      <c r="AF9" s="292" t="str">
        <f>IF('01.ข้อมูลเบื้องต้น'!$B$13="","",IF('03.คีย์เทอม2'!$B9="","",'01.ข้อมูลเบื้องต้น'!$B$13))</f>
        <v/>
      </c>
      <c r="AG9" s="291" t="str">
        <f>IF('01.ข้อมูลเบื้องต้น'!$C$13="","",IF('03.คีย์เทอม2'!$B9="","",'01.ข้อมูลเบื้องต้น'!$C$13))</f>
        <v/>
      </c>
      <c r="AH9" s="292" t="str">
        <f>IF('01.ข้อมูลเบื้องต้น'!$D$13="","",IF('03.คีย์เทอม2'!$B9="","",'01.ข้อมูลเบื้องต้น'!$D$13))</f>
        <v/>
      </c>
      <c r="AI9" s="286"/>
      <c r="AJ9" s="160"/>
      <c r="AK9" s="292" t="str">
        <f>IF('01.ข้อมูลเบื้องต้น'!$B$14="","",IF('03.คีย์เทอม2'!$B9="","",'01.ข้อมูลเบื้องต้น'!$B$14))</f>
        <v/>
      </c>
      <c r="AL9" s="291" t="str">
        <f>IF('01.ข้อมูลเบื้องต้น'!$C$14="","",IF('03.คีย์เทอม2'!$B9="","",'01.ข้อมูลเบื้องต้น'!$C$14))</f>
        <v/>
      </c>
      <c r="AM9" s="292" t="str">
        <f>IF('01.ข้อมูลเบื้องต้น'!$D$14="","",IF('03.คีย์เทอม2'!$B9="","",'01.ข้อมูลเบื้องต้น'!$D$14))</f>
        <v/>
      </c>
      <c r="AN9" s="286"/>
      <c r="AO9" s="160"/>
      <c r="AP9" s="292" t="str">
        <f>IF('01.ข้อมูลเบื้องต้น'!$B$15="","",IF('03.คีย์เทอม2'!$B9="","",'01.ข้อมูลเบื้องต้น'!$B$15))</f>
        <v/>
      </c>
      <c r="AQ9" s="291" t="str">
        <f>IF('01.ข้อมูลเบื้องต้น'!$C$15="","",IF('03.คีย์เทอม2'!$B9="","",'01.ข้อมูลเบื้องต้น'!$C$15))</f>
        <v/>
      </c>
      <c r="AR9" s="292" t="str">
        <f>IF('01.ข้อมูลเบื้องต้น'!$D$15="","",IF('03.คีย์เทอม2'!$B9="","",'01.ข้อมูลเบื้องต้น'!$D$15))</f>
        <v/>
      </c>
      <c r="AS9" s="286"/>
      <c r="AT9" s="160"/>
      <c r="AU9" s="292" t="str">
        <f>IF('01.ข้อมูลเบื้องต้น'!$B$16="","",IF('03.คีย์เทอม2'!$B9="","",'01.ข้อมูลเบื้องต้น'!$B$16))</f>
        <v/>
      </c>
      <c r="AV9" s="291" t="str">
        <f>IF('01.ข้อมูลเบื้องต้น'!$C$16="","",IF('03.คีย์เทอม2'!$B9="","",'01.ข้อมูลเบื้องต้น'!$C$16))</f>
        <v/>
      </c>
      <c r="AW9" s="292" t="str">
        <f>IF('01.ข้อมูลเบื้องต้น'!$D$16="","",IF('03.คีย์เทอม2'!$B9="","",'01.ข้อมูลเบื้องต้น'!$D$16))</f>
        <v/>
      </c>
      <c r="AX9" s="286"/>
      <c r="AY9" s="160"/>
      <c r="AZ9" s="292" t="str">
        <f>IF('01.ข้อมูลเบื้องต้น'!$B$17="","",IF('03.คีย์เทอม2'!$B9="","",'01.ข้อมูลเบื้องต้น'!$B$17))</f>
        <v/>
      </c>
      <c r="BA9" s="291" t="str">
        <f>IF('01.ข้อมูลเบื้องต้น'!$C$17="","",IF('03.คีย์เทอม2'!$B9="","",'01.ข้อมูลเบื้องต้น'!$C$17))</f>
        <v/>
      </c>
      <c r="BB9" s="292" t="str">
        <f>IF('01.ข้อมูลเบื้องต้น'!$D$17="","",IF('03.คีย์เทอม2'!$B9="","",'01.ข้อมูลเบื้องต้น'!$D$17))</f>
        <v/>
      </c>
      <c r="BC9" s="286"/>
      <c r="BD9" s="160"/>
      <c r="BE9" s="292" t="str">
        <f>IF('01.ข้อมูลเบื้องต้น'!$B$19="","",IF('03.คีย์เทอม2'!$B9="","",'01.ข้อมูลเบื้องต้น'!$B$19))</f>
        <v/>
      </c>
      <c r="BF9" s="291" t="str">
        <f>IF('01.ข้อมูลเบื้องต้น'!$C$19="","",IF('03.คีย์เทอม2'!$B9="","",'01.ข้อมูลเบื้องต้น'!$C$19))</f>
        <v/>
      </c>
      <c r="BG9" s="292" t="str">
        <f>IF('01.ข้อมูลเบื้องต้น'!$D$19="","",IF('03.คีย์เทอม2'!$B9="","",'01.ข้อมูลเบื้องต้น'!$D$19))</f>
        <v/>
      </c>
      <c r="BH9" s="286"/>
      <c r="BI9" s="160"/>
      <c r="BJ9" s="292" t="str">
        <f>IF('01.ข้อมูลเบื้องต้น'!$B$20="","",IF('03.คีย์เทอม2'!$B9="","",'01.ข้อมูลเบื้องต้น'!$B$20))</f>
        <v/>
      </c>
      <c r="BK9" s="291" t="str">
        <f>IF('01.ข้อมูลเบื้องต้น'!$C$20="","",IF('03.คีย์เทอม2'!$B9="","",'01.ข้อมูลเบื้องต้น'!$C$20))</f>
        <v/>
      </c>
      <c r="BL9" s="292" t="str">
        <f>IF('01.ข้อมูลเบื้องต้น'!$D$20="","",IF('03.คีย์เทอม2'!$B9="","",'01.ข้อมูลเบื้องต้น'!$D$20))</f>
        <v/>
      </c>
      <c r="BM9" s="286"/>
      <c r="BN9" s="160"/>
      <c r="BO9" s="292" t="str">
        <f>IF('01.ข้อมูลเบื้องต้น'!$B$21="","",IF('03.คีย์เทอม2'!$B9="","",'01.ข้อมูลเบื้องต้น'!$B$21))</f>
        <v/>
      </c>
      <c r="BP9" s="291" t="str">
        <f>IF('01.ข้อมูลเบื้องต้น'!$C$21="","",IF('03.คีย์เทอม2'!$B9="","",'01.ข้อมูลเบื้องต้น'!$C$21))</f>
        <v/>
      </c>
      <c r="BQ9" s="292" t="str">
        <f>IF('01.ข้อมูลเบื้องต้น'!$D$21="","",IF('03.คีย์เทอม2'!$B9="","",'01.ข้อมูลเบื้องต้น'!$D$21))</f>
        <v/>
      </c>
      <c r="BR9" s="286"/>
      <c r="BS9" s="160"/>
      <c r="BT9" s="292" t="str">
        <f>IF('01.ข้อมูลเบื้องต้น'!$B$22="","",IF('03.คีย์เทอม2'!$B9="","",'01.ข้อมูลเบื้องต้น'!$B$22))</f>
        <v/>
      </c>
      <c r="BU9" s="291" t="str">
        <f>IF('01.ข้อมูลเบื้องต้น'!$C$22="","",IF('03.คีย์เทอม2'!$B9="","",'01.ข้อมูลเบื้องต้น'!$C$22))</f>
        <v/>
      </c>
      <c r="BV9" s="292" t="str">
        <f>IF('01.ข้อมูลเบื้องต้น'!$D$22="","",IF('03.คีย์เทอม2'!$B9="","",'01.ข้อมูลเบื้องต้น'!$D$22))</f>
        <v/>
      </c>
      <c r="BW9" s="286"/>
      <c r="BX9" s="160"/>
      <c r="BY9" s="292" t="str">
        <f>IF('01.ข้อมูลเบื้องต้น'!$B$23="","",IF('03.คีย์เทอม2'!$B9="","",'01.ข้อมูลเบื้องต้น'!$B$23))</f>
        <v/>
      </c>
      <c r="BZ9" s="291" t="str">
        <f>IF('01.ข้อมูลเบื้องต้น'!$C$23="","",IF('03.คีย์เทอม2'!$B9="","",'01.ข้อมูลเบื้องต้น'!$C$23))</f>
        <v/>
      </c>
      <c r="CA9" s="292" t="str">
        <f>IF('01.ข้อมูลเบื้องต้น'!$D$23="","",IF('03.คีย์เทอม2'!$B9="","",'01.ข้อมูลเบื้องต้น'!$D$23))</f>
        <v/>
      </c>
      <c r="CB9" s="286"/>
      <c r="CC9" s="160"/>
      <c r="CD9" s="292" t="str">
        <f>IF('01.ข้อมูลเบื้องต้น'!$B$24="","",IF('03.คีย์เทอม2'!$B9="","",'01.ข้อมูลเบื้องต้น'!$B$24))</f>
        <v/>
      </c>
      <c r="CE9" s="291" t="str">
        <f>IF('01.ข้อมูลเบื้องต้น'!$C$24="","",IF('03.คีย์เทอม2'!$B9="","",'01.ข้อมูลเบื้องต้น'!$C$24))</f>
        <v/>
      </c>
      <c r="CF9" s="292" t="str">
        <f>IF('01.ข้อมูลเบื้องต้น'!$D$24="","",IF('03.คีย์เทอม2'!$B9="","",'01.ข้อมูลเบื้องต้น'!$D$24))</f>
        <v/>
      </c>
      <c r="CG9" s="286"/>
      <c r="CH9" s="160"/>
      <c r="CI9" s="292" t="str">
        <f>IF('01.ข้อมูลเบื้องต้น'!$B$25="","",IF('03.คีย์เทอม2'!$B9="","",'01.ข้อมูลเบื้องต้น'!$B$25))</f>
        <v/>
      </c>
      <c r="CJ9" s="291" t="str">
        <f>IF('01.ข้อมูลเบื้องต้น'!$C$25="","",IF('03.คีย์เทอม2'!$B9="","",'01.ข้อมูลเบื้องต้น'!$C$25))</f>
        <v/>
      </c>
      <c r="CK9" s="292" t="str">
        <f>IF('01.ข้อมูลเบื้องต้น'!$D$25="","",IF('03.คีย์เทอม2'!$B9="","",'01.ข้อมูลเบื้องต้น'!$D$25))</f>
        <v/>
      </c>
      <c r="CL9" s="286"/>
      <c r="CM9" s="160"/>
      <c r="CN9" s="292" t="str">
        <f>IF('01.ข้อมูลเบื้องต้น'!$B$26="","",IF('03.คีย์เทอม2'!$B9="","",'01.ข้อมูลเบื้องต้น'!$B$26))</f>
        <v/>
      </c>
      <c r="CO9" s="291" t="str">
        <f>IF('01.ข้อมูลเบื้องต้น'!$C$26="","",IF('03.คีย์เทอม2'!$B9="","",'01.ข้อมูลเบื้องต้น'!$C$26))</f>
        <v/>
      </c>
      <c r="CP9" s="292" t="str">
        <f>IF('01.ข้อมูลเบื้องต้น'!$D$26="","",IF('03.คีย์เทอม2'!$B9="","",'01.ข้อมูลเบื้องต้น'!$D$26))</f>
        <v/>
      </c>
      <c r="CQ9" s="286"/>
      <c r="CR9" s="160"/>
      <c r="CS9" s="292" t="str">
        <f>IF('01.ข้อมูลเบื้องต้น'!$B$27="","",IF('03.คีย์เทอม2'!$B9="","",'01.ข้อมูลเบื้องต้น'!$B$27))</f>
        <v/>
      </c>
      <c r="CT9" s="291" t="str">
        <f>IF('01.ข้อมูลเบื้องต้น'!$C$27="","",IF('03.คีย์เทอม2'!$B9="","",'01.ข้อมูลเบื้องต้น'!$C$27))</f>
        <v/>
      </c>
      <c r="CU9" s="292" t="str">
        <f>IF('01.ข้อมูลเบื้องต้น'!$D$27="","",IF('03.คีย์เทอม2'!$B9="","",'01.ข้อมูลเบื้องต้น'!$D$27))</f>
        <v/>
      </c>
      <c r="CV9" s="286"/>
      <c r="CW9" s="160"/>
      <c r="CX9" s="292" t="str">
        <f>IF('01.ข้อมูลเบื้องต้น'!$B$28="","",IF('03.คีย์เทอม2'!$B9="","",'01.ข้อมูลเบื้องต้น'!$B$28))</f>
        <v/>
      </c>
      <c r="CY9" s="291" t="str">
        <f>IF('01.ข้อมูลเบื้องต้น'!$C$28="","",IF('03.คีย์เทอม2'!$B9="","",'01.ข้อมูลเบื้องต้น'!$C$28))</f>
        <v/>
      </c>
      <c r="CZ9" s="292" t="str">
        <f>IF('01.ข้อมูลเบื้องต้น'!$D$28="","",IF('03.คีย์เทอม2'!$B9="","",'01.ข้อมูลเบื้องต้น'!$D$28))</f>
        <v/>
      </c>
      <c r="DA9" s="286"/>
      <c r="DB9" s="160"/>
      <c r="DC9" s="288" t="str">
        <f>IF(OR(J9&gt;$J$8,O9&gt;$O$8,T9&gt;$T$8,Y9&gt;$Y$8,AD9&gt;$AD$8,AI9&gt;$AI$8,AN9&gt;$AN$8,AS9&gt;$AS$8,AX9&gt;$AX$8,BC9&gt;$BC$8,BH9&gt;$BH$8,BM9&gt;$BM$8,BR9&gt;$BR$8,BW9&gt;$BW$8,CB9&gt;$CB$8,CG9&gt;$CG$8,CL9&gt;$CL$8,CQ9&gt;$CQ$8,CV9&gt;$CV$8,DA9&gt;$DA$8),"",IF(COUNT(J9,O9,T9,Y9,AD9,AI9,AN9,AS9,AX9,BC9,BH9,BM9,BR9,BW9,CB9,CG9,CL9,CQ9,CV9,DA9)=0,"",SUM(J9,O9,T9,Y9,AD9,AI9,AN9,AS9,AX9,BC9,BH9,BM9,BR9,BW9,CB9,CG9,CL9,CQ9,CV9,DA9)))</f>
        <v/>
      </c>
      <c r="DD9" s="152" t="str">
        <f>IF(DC9="","",(DC9*100)/$DC$8)</f>
        <v/>
      </c>
      <c r="DE9" s="293" t="str">
        <f>IF('2.ชื่อนักเรียน'!R11="มส","มส",IF('2.ชื่อนักเรียน'!R11="ย้าย","ย้าย",IF('2.ชื่อนักเรียน'!R11="ร","ร",IF(DD9="","",RANK(DD9,$DD$9:$DD$58,0)))))</f>
        <v/>
      </c>
      <c r="DF9" s="293" t="str">
        <f>IF(COUNT(J9,O9,T9,Y9,AD9,AI9,AN9,AS9,AX9,BC9,BH9,BM9,BR9,BW9,CB9,CG9,CL9,CQ9,CV9,DA9)=0,"",COUNT(J9,O9,T9,Y9,AD9,AI9,AN9,AS9,AX9,BC9,BH9,BM9,BR9,BW9,CB9,CG9,CL9,CQ9,CV9,DA9))</f>
        <v/>
      </c>
      <c r="DH9" s="462" t="str">
        <f>IF('2.ชื่อนักเรียน'!$R11=",มส","มส",IF($DC9="","",IF(DH$5="","",IF(DH$5="SBMLD",SUM($BH9,$BM9,$BR9,$BW9,$CB9,$CG9,$CL9,$CQ9,$CV9,$DA9),$BH9))))</f>
        <v/>
      </c>
      <c r="DI9" s="298" t="str">
        <f>IF('2.ชื่อนักเรียน'!$R11=",มส","มส",IF($DH9="","",IF(DH$5="","",IF(DH$5="SBMLD",SUM($BI9,$BN9,$BS9,$BX9,$CC9,$CH9,$CM9,$CR9,$CW9,$DB9),$BI9))))</f>
        <v/>
      </c>
      <c r="DJ9" s="329" t="str">
        <f>IF(DI9=0,"",IF(DI9="","",DI9))</f>
        <v/>
      </c>
      <c r="DK9" s="462" t="str">
        <f>IF('2.ชื่อนักเรียน'!$R11=",มส","มส",IF($DC9="","",IF(DK$5="","",IF(DK$5="SBMLD",SUM($BM9,$BR9,$BW9,$CB9,$CG9,$CL9,$CQ9,$CV9,$DA9),$BM9))))</f>
        <v/>
      </c>
      <c r="DL9" s="298" t="str">
        <f>IF('2.ชื่อนักเรียน'!$R11=",มส","มส",IF($DK9="","",IF(DK$5="","",IF(DK$5="SBMLD",SUM($BN9,$BS9,$BX9,$CC9,$CH9,$CM9,$CR9,$CW9,$DB9),$BN9))))</f>
        <v/>
      </c>
      <c r="DM9" s="329" t="str">
        <f>IF(DL9=0,"",IF(DL9="","",DL9))</f>
        <v/>
      </c>
      <c r="DN9" s="462" t="str">
        <f>IF('2.ชื่อนักเรียน'!$R11=",มส","มส",IF($DC9="","",IF(DN$5="","",IF(DN$5="SBMLD",SUM($BR9,$BW9,$CB9,$CG9,$CL9,$CQ9,$CV9,$DA9),$BR9))))</f>
        <v/>
      </c>
      <c r="DO9" s="298" t="str">
        <f>IF('2.ชื่อนักเรียน'!$R11=",มส","มส",IF($DN9="","",IF(DN$5="","",IF(DN$5="SBMLD",SUM($BS9,$BX9,$CC9,$CH9,$CM9,$CR9,$CW9,$DB9),$BS9))))</f>
        <v/>
      </c>
      <c r="DP9" s="329" t="str">
        <f>IF(DO9=0,"",IF(DO9="","",DO9))</f>
        <v/>
      </c>
      <c r="DQ9" s="462" t="str">
        <f>IF('2.ชื่อนักเรียน'!$R11=",มส","มส",IF($DC9="","",IF(DQ$5="","",IF(DQ$5="SBMLD",SUM($BW9,$CB9,$CG9,$CL9,$CQ9,$CV9,$DA9),$BW9))))</f>
        <v/>
      </c>
      <c r="DR9" s="298" t="str">
        <f>IF('2.ชื่อนักเรียน'!$R11=",มส","มส",IF($DQ9="","",IF(DQ$5="","",IF(DQ$5="SBMLD",SUM($BX9,$CC9,$CH9,$CM9,$CR9,$CW9,$DB9),$BX9))))</f>
        <v/>
      </c>
      <c r="DS9" s="329" t="str">
        <f>IF(DR9=0,"",IF(DR9="","",DR9))</f>
        <v/>
      </c>
      <c r="DT9" s="462" t="str">
        <f>IF('2.ชื่อนักเรียน'!$R11=",มส","มส",IF($DC9="","",IF(DT$5="","",IF(DT$5="SBMLD",SUM($CB9,$CG9,$CL9,$CQ9,$CV9,$DA9),$CB9))))</f>
        <v/>
      </c>
      <c r="DU9" s="298" t="str">
        <f>IF('2.ชื่อนักเรียน'!$R11=",มส","มส",IF($DT9="","",IF(DT$5="","",IF(DT$5="SBMLD",SUM($CC9,$CH9,$CM9,$CR9,$CW9,$DB9),$CC9))))</f>
        <v/>
      </c>
      <c r="DV9" s="329" t="str">
        <f>IF(DU9=0,"",IF(DU9="","",DU9))</f>
        <v/>
      </c>
      <c r="DW9" s="462" t="str">
        <f>IF('2.ชื่อนักเรียน'!$R11=",มส","มส",IF($DC9="","",IF(DW$5="","",IF(DW$5="SBMLD",SUM($CG9,$CL9,$CQ9,$CV9,$DA9),$CG9))))</f>
        <v/>
      </c>
      <c r="DX9" s="298" t="str">
        <f>IF('2.ชื่อนักเรียน'!$R11=",มส","มส",IF($DW9="","",IF(DW$5="","",IF(DW$5="SBMLD",SUM($CH9,$CM9,$CR9,$CW9,$DB9),$CH9))))</f>
        <v/>
      </c>
      <c r="DY9" s="329" t="str">
        <f>IF(DX9=0,"",IF(DX9="","",DX9))</f>
        <v/>
      </c>
    </row>
    <row r="10" spans="1:129" s="102" customFormat="1" ht="17.25" customHeight="1" x14ac:dyDescent="0.25">
      <c r="A10" s="278">
        <v>2</v>
      </c>
      <c r="B10" s="278" t="str">
        <f>IF('2.ชื่อนักเรียน'!E12="","",CONCATENATE('2.ชื่อนักเรียน'!E12,'2.ชื่อนักเรียน'!F12,'2.ชื่อนักเรียน'!G12,'2.ชื่อนักเรียน'!H12,'2.ชื่อนักเรียน'!I12,'2.ชื่อนักเรียน'!J12,'2.ชื่อนักเรียน'!K12,'2.ชื่อนักเรียน'!L12,'2.ชื่อนักเรียน'!M12,'2.ชื่อนักเรียน'!N12,'2.ชื่อนักเรียน'!O12,'2.ชื่อนักเรียน'!P12,'2.ชื่อนักเรียน'!Q12))</f>
        <v/>
      </c>
      <c r="C10" s="463" t="str">
        <f>IF('2.ชื่อนักเรียน'!B12="","",'2.ชื่อนักเรียน'!B12)</f>
        <v/>
      </c>
      <c r="D10" s="291" t="str">
        <f>IF('2.ชื่อนักเรียน'!C12="","",CONCATENATE(TRIM('2.ชื่อนักเรียน'!C12),"  ",'2.ชื่อนักเรียน'!D12))</f>
        <v/>
      </c>
      <c r="E10" s="292" t="str">
        <f>IF(B10="","",IF('01.ข้อมูลเบื้องต้น'!$J$2="","",'01.ข้อมูลเบื้องต้น'!$J$2))</f>
        <v/>
      </c>
      <c r="F10" s="291" t="str">
        <f>IF(B10="","",IF('01.ข้อมูลเบื้องต้น'!$K$4="","",'01.ข้อมูลเบื้องต้น'!$K$4))</f>
        <v/>
      </c>
      <c r="G10" s="292" t="str">
        <f>IF('01.ข้อมูลเบื้องต้น'!$B$8="","",IF('03.คีย์เทอม2'!$B10="","",'01.ข้อมูลเบื้องต้น'!$B$8))</f>
        <v/>
      </c>
      <c r="H10" s="291" t="str">
        <f>IF('01.ข้อมูลเบื้องต้น'!$C$8="","",IF('03.คีย์เทอม2'!$B10="","",'01.ข้อมูลเบื้องต้น'!$C$8))</f>
        <v/>
      </c>
      <c r="I10" s="292" t="str">
        <f>IF('01.ข้อมูลเบื้องต้น'!$D$8="","",IF('03.คีย์เทอม2'!$B10="","",'01.ข้อมูลเบื้องต้น'!$D$8))</f>
        <v/>
      </c>
      <c r="J10" s="286"/>
      <c r="K10" s="160"/>
      <c r="L10" s="292" t="str">
        <f>IF('01.ข้อมูลเบื้องต้น'!$B$9="","",IF('03.คีย์เทอม2'!$B10="","",'01.ข้อมูลเบื้องต้น'!$B$9))</f>
        <v/>
      </c>
      <c r="M10" s="291" t="str">
        <f>IF('01.ข้อมูลเบื้องต้น'!$C$9="","",IF('03.คีย์เทอม2'!$B10="","",'01.ข้อมูลเบื้องต้น'!$C$9))</f>
        <v/>
      </c>
      <c r="N10" s="292" t="str">
        <f>IF('01.ข้อมูลเบื้องต้น'!$D$9="","",IF('03.คีย์เทอม2'!$B10="","",'01.ข้อมูลเบื้องต้น'!$D$9))</f>
        <v/>
      </c>
      <c r="O10" s="287"/>
      <c r="P10" s="159"/>
      <c r="Q10" s="292" t="str">
        <f>IF('01.ข้อมูลเบื้องต้น'!$B$10="","",IF('03.คีย์เทอม2'!$B10="","",'01.ข้อมูลเบื้องต้น'!$B$10))</f>
        <v/>
      </c>
      <c r="R10" s="291" t="str">
        <f>IF('01.ข้อมูลเบื้องต้น'!$C$10="","",IF('03.คีย์เทอม2'!$B10="","",'01.ข้อมูลเบื้องต้น'!$C$10))</f>
        <v/>
      </c>
      <c r="S10" s="292" t="str">
        <f>IF('01.ข้อมูลเบื้องต้น'!$D$10="","",IF('03.คีย์เทอม2'!$B10="","",'01.ข้อมูลเบื้องต้น'!$D$10))</f>
        <v/>
      </c>
      <c r="T10" s="287"/>
      <c r="U10" s="159"/>
      <c r="V10" s="292" t="str">
        <f>IF('01.ข้อมูลเบื้องต้น'!$B$11="","",IF('03.คีย์เทอม2'!$B10="","",'01.ข้อมูลเบื้องต้น'!$B$11))</f>
        <v/>
      </c>
      <c r="W10" s="291" t="str">
        <f>IF('01.ข้อมูลเบื้องต้น'!$C$11="","",IF('03.คีย์เทอม2'!$B10="","",'01.ข้อมูลเบื้องต้น'!$C$11))</f>
        <v/>
      </c>
      <c r="X10" s="292" t="str">
        <f>IF('01.ข้อมูลเบื้องต้น'!$D$11="","",IF('03.คีย์เทอม2'!$B10="","",'01.ข้อมูลเบื้องต้น'!$D$11))</f>
        <v/>
      </c>
      <c r="Y10" s="286"/>
      <c r="Z10" s="160"/>
      <c r="AA10" s="292" t="str">
        <f>IF('01.ข้อมูลเบื้องต้น'!$B$12="","",IF('03.คีย์เทอม2'!$B10="","",'01.ข้อมูลเบื้องต้น'!$B$12))</f>
        <v/>
      </c>
      <c r="AB10" s="291" t="str">
        <f>IF('01.ข้อมูลเบื้องต้น'!$C$12="","",IF('03.คีย์เทอม2'!$B10="","",'01.ข้อมูลเบื้องต้น'!$C$12))</f>
        <v/>
      </c>
      <c r="AC10" s="292" t="str">
        <f>IF('01.ข้อมูลเบื้องต้น'!$D$12="","",IF('03.คีย์เทอม2'!$B10="","",'01.ข้อมูลเบื้องต้น'!$D$12))</f>
        <v/>
      </c>
      <c r="AD10" s="287"/>
      <c r="AE10" s="159"/>
      <c r="AF10" s="292" t="str">
        <f>IF('01.ข้อมูลเบื้องต้น'!$B$13="","",IF('03.คีย์เทอม2'!$B10="","",'01.ข้อมูลเบื้องต้น'!$B$13))</f>
        <v/>
      </c>
      <c r="AG10" s="291" t="str">
        <f>IF('01.ข้อมูลเบื้องต้น'!$C$13="","",IF('03.คีย์เทอม2'!$B10="","",'01.ข้อมูลเบื้องต้น'!$C$13))</f>
        <v/>
      </c>
      <c r="AH10" s="292" t="str">
        <f>IF('01.ข้อมูลเบื้องต้น'!$D$13="","",IF('03.คีย์เทอม2'!$B10="","",'01.ข้อมูลเบื้องต้น'!$D$13))</f>
        <v/>
      </c>
      <c r="AI10" s="287"/>
      <c r="AJ10" s="159"/>
      <c r="AK10" s="292" t="str">
        <f>IF('01.ข้อมูลเบื้องต้น'!$B$14="","",IF('03.คีย์เทอม2'!$B10="","",'01.ข้อมูลเบื้องต้น'!$B$14))</f>
        <v/>
      </c>
      <c r="AL10" s="291" t="str">
        <f>IF('01.ข้อมูลเบื้องต้น'!$C$14="","",IF('03.คีย์เทอม2'!$B10="","",'01.ข้อมูลเบื้องต้น'!$C$14))</f>
        <v/>
      </c>
      <c r="AM10" s="292" t="str">
        <f>IF('01.ข้อมูลเบื้องต้น'!$D$14="","",IF('03.คีย์เทอม2'!$B10="","",'01.ข้อมูลเบื้องต้น'!$D$14))</f>
        <v/>
      </c>
      <c r="AN10" s="287"/>
      <c r="AO10" s="159"/>
      <c r="AP10" s="292" t="str">
        <f>IF('01.ข้อมูลเบื้องต้น'!$B$15="","",IF('03.คีย์เทอม2'!$B10="","",'01.ข้อมูลเบื้องต้น'!$B$15))</f>
        <v/>
      </c>
      <c r="AQ10" s="291" t="str">
        <f>IF('01.ข้อมูลเบื้องต้น'!$C$15="","",IF('03.คีย์เทอม2'!$B10="","",'01.ข้อมูลเบื้องต้น'!$C$15))</f>
        <v/>
      </c>
      <c r="AR10" s="292" t="str">
        <f>IF('01.ข้อมูลเบื้องต้น'!$D$15="","",IF('03.คีย์เทอม2'!$B10="","",'01.ข้อมูลเบื้องต้น'!$D$15))</f>
        <v/>
      </c>
      <c r="AS10" s="287"/>
      <c r="AT10" s="159"/>
      <c r="AU10" s="292" t="str">
        <f>IF('01.ข้อมูลเบื้องต้น'!$B$16="","",IF('03.คีย์เทอม2'!$B10="","",'01.ข้อมูลเบื้องต้น'!$B$16))</f>
        <v/>
      </c>
      <c r="AV10" s="291" t="str">
        <f>IF('01.ข้อมูลเบื้องต้น'!$C$16="","",IF('03.คีย์เทอม2'!$B10="","",'01.ข้อมูลเบื้องต้น'!$C$16))</f>
        <v/>
      </c>
      <c r="AW10" s="292" t="str">
        <f>IF('01.ข้อมูลเบื้องต้น'!$D$16="","",IF('03.คีย์เทอม2'!$B10="","",'01.ข้อมูลเบื้องต้น'!$D$16))</f>
        <v/>
      </c>
      <c r="AX10" s="286"/>
      <c r="AY10" s="160"/>
      <c r="AZ10" s="292" t="str">
        <f>IF('01.ข้อมูลเบื้องต้น'!$B$17="","",IF('03.คีย์เทอม2'!$B10="","",'01.ข้อมูลเบื้องต้น'!$B$17))</f>
        <v/>
      </c>
      <c r="BA10" s="291" t="str">
        <f>IF('01.ข้อมูลเบื้องต้น'!$C$17="","",IF('03.คีย์เทอม2'!$B10="","",'01.ข้อมูลเบื้องต้น'!$C$17))</f>
        <v/>
      </c>
      <c r="BB10" s="292" t="str">
        <f>IF('01.ข้อมูลเบื้องต้น'!$D$17="","",IF('03.คีย์เทอม2'!$B10="","",'01.ข้อมูลเบื้องต้น'!$D$17))</f>
        <v/>
      </c>
      <c r="BC10" s="286"/>
      <c r="BD10" s="160"/>
      <c r="BE10" s="292" t="str">
        <f>IF('01.ข้อมูลเบื้องต้น'!$B$19="","",IF('03.คีย์เทอม2'!$B10="","",'01.ข้อมูลเบื้องต้น'!$B$19))</f>
        <v/>
      </c>
      <c r="BF10" s="291" t="str">
        <f>IF('01.ข้อมูลเบื้องต้น'!$C$19="","",IF('03.คีย์เทอม2'!$B10="","",'01.ข้อมูลเบื้องต้น'!$C$19))</f>
        <v/>
      </c>
      <c r="BG10" s="292" t="str">
        <f>IF('01.ข้อมูลเบื้องต้น'!$D$19="","",IF('03.คีย์เทอม2'!$B10="","",'01.ข้อมูลเบื้องต้น'!$D$19))</f>
        <v/>
      </c>
      <c r="BH10" s="287"/>
      <c r="BI10" s="160"/>
      <c r="BJ10" s="292" t="str">
        <f>IF('01.ข้อมูลเบื้องต้น'!$B$20="","",IF('03.คีย์เทอม2'!$B10="","",'01.ข้อมูลเบื้องต้น'!$B$20))</f>
        <v/>
      </c>
      <c r="BK10" s="291" t="str">
        <f>IF('01.ข้อมูลเบื้องต้น'!$C$20="","",IF('03.คีย์เทอม2'!$B10="","",'01.ข้อมูลเบื้องต้น'!$C$20))</f>
        <v/>
      </c>
      <c r="BL10" s="292" t="str">
        <f>IF('01.ข้อมูลเบื้องต้น'!$D$20="","",IF('03.คีย์เทอม2'!$B10="","",'01.ข้อมูลเบื้องต้น'!$D$20))</f>
        <v/>
      </c>
      <c r="BM10" s="287"/>
      <c r="BN10" s="159"/>
      <c r="BO10" s="292" t="str">
        <f>IF('01.ข้อมูลเบื้องต้น'!$B$21="","",IF('03.คีย์เทอม2'!$B10="","",'01.ข้อมูลเบื้องต้น'!$B$21))</f>
        <v/>
      </c>
      <c r="BP10" s="291" t="str">
        <f>IF('01.ข้อมูลเบื้องต้น'!$C$21="","",IF('03.คีย์เทอม2'!$B10="","",'01.ข้อมูลเบื้องต้น'!$C$21))</f>
        <v/>
      </c>
      <c r="BQ10" s="292" t="str">
        <f>IF('01.ข้อมูลเบื้องต้น'!$D$21="","",IF('03.คีย์เทอม2'!$B10="","",'01.ข้อมูลเบื้องต้น'!$D$21))</f>
        <v/>
      </c>
      <c r="BR10" s="286"/>
      <c r="BS10" s="160"/>
      <c r="BT10" s="292" t="str">
        <f>IF('01.ข้อมูลเบื้องต้น'!$B$22="","",IF('03.คีย์เทอม2'!$B10="","",'01.ข้อมูลเบื้องต้น'!$B$22))</f>
        <v/>
      </c>
      <c r="BU10" s="291" t="str">
        <f>IF('01.ข้อมูลเบื้องต้น'!$C$22="","",IF('03.คีย์เทอม2'!$B10="","",'01.ข้อมูลเบื้องต้น'!$C$22))</f>
        <v/>
      </c>
      <c r="BV10" s="292" t="str">
        <f>IF('01.ข้อมูลเบื้องต้น'!$D$22="","",IF('03.คีย์เทอม2'!$B10="","",'01.ข้อมูลเบื้องต้น'!$D$22))</f>
        <v/>
      </c>
      <c r="BW10" s="286"/>
      <c r="BX10" s="160"/>
      <c r="BY10" s="292" t="str">
        <f>IF('01.ข้อมูลเบื้องต้น'!$B$23="","",IF('03.คีย์เทอม2'!$B10="","",'01.ข้อมูลเบื้องต้น'!$B$23))</f>
        <v/>
      </c>
      <c r="BZ10" s="291" t="str">
        <f>IF('01.ข้อมูลเบื้องต้น'!$C$23="","",IF('03.คีย์เทอม2'!$B10="","",'01.ข้อมูลเบื้องต้น'!$C$23))</f>
        <v/>
      </c>
      <c r="CA10" s="292" t="str">
        <f>IF('01.ข้อมูลเบื้องต้น'!$D$23="","",IF('03.คีย์เทอม2'!$B10="","",'01.ข้อมูลเบื้องต้น'!$D$23))</f>
        <v/>
      </c>
      <c r="CB10" s="286"/>
      <c r="CC10" s="160"/>
      <c r="CD10" s="292" t="str">
        <f>IF('01.ข้อมูลเบื้องต้น'!$B$24="","",IF('03.คีย์เทอม2'!$B10="","",'01.ข้อมูลเบื้องต้น'!$B$24))</f>
        <v/>
      </c>
      <c r="CE10" s="291" t="str">
        <f>IF('01.ข้อมูลเบื้องต้น'!$C$24="","",IF('03.คีย์เทอม2'!$B10="","",'01.ข้อมูลเบื้องต้น'!$C$24))</f>
        <v/>
      </c>
      <c r="CF10" s="292" t="str">
        <f>IF('01.ข้อมูลเบื้องต้น'!$D$24="","",IF('03.คีย์เทอม2'!$B10="","",'01.ข้อมูลเบื้องต้น'!$D$24))</f>
        <v/>
      </c>
      <c r="CG10" s="286"/>
      <c r="CH10" s="160"/>
      <c r="CI10" s="292" t="str">
        <f>IF('01.ข้อมูลเบื้องต้น'!$B$25="","",IF('03.คีย์เทอม2'!$B10="","",'01.ข้อมูลเบื้องต้น'!$B$25))</f>
        <v/>
      </c>
      <c r="CJ10" s="291" t="str">
        <f>IF('01.ข้อมูลเบื้องต้น'!$C$25="","",IF('03.คีย์เทอม2'!$B10="","",'01.ข้อมูลเบื้องต้น'!$C$25))</f>
        <v/>
      </c>
      <c r="CK10" s="292" t="str">
        <f>IF('01.ข้อมูลเบื้องต้น'!$D$25="","",IF('03.คีย์เทอม2'!$B10="","",'01.ข้อมูลเบื้องต้น'!$D$25))</f>
        <v/>
      </c>
      <c r="CL10" s="286"/>
      <c r="CM10" s="160"/>
      <c r="CN10" s="292" t="str">
        <f>IF('01.ข้อมูลเบื้องต้น'!$B$26="","",IF('03.คีย์เทอม2'!$B10="","",'01.ข้อมูลเบื้องต้น'!$B$26))</f>
        <v/>
      </c>
      <c r="CO10" s="291" t="str">
        <f>IF('01.ข้อมูลเบื้องต้น'!$C$26="","",IF('03.คีย์เทอม2'!$B10="","",'01.ข้อมูลเบื้องต้น'!$C$26))</f>
        <v/>
      </c>
      <c r="CP10" s="292" t="str">
        <f>IF('01.ข้อมูลเบื้องต้น'!$D$26="","",IF('03.คีย์เทอม2'!$B10="","",'01.ข้อมูลเบื้องต้น'!$D$26))</f>
        <v/>
      </c>
      <c r="CQ10" s="286"/>
      <c r="CR10" s="160"/>
      <c r="CS10" s="292" t="str">
        <f>IF('01.ข้อมูลเบื้องต้น'!$B$27="","",IF('03.คีย์เทอม2'!$B10="","",'01.ข้อมูลเบื้องต้น'!$B$27))</f>
        <v/>
      </c>
      <c r="CT10" s="291" t="str">
        <f>IF('01.ข้อมูลเบื้องต้น'!$C$27="","",IF('03.คีย์เทอม2'!$B10="","",'01.ข้อมูลเบื้องต้น'!$C$27))</f>
        <v/>
      </c>
      <c r="CU10" s="292" t="str">
        <f>IF('01.ข้อมูลเบื้องต้น'!$D$27="","",IF('03.คีย์เทอม2'!$B10="","",'01.ข้อมูลเบื้องต้น'!$D$27))</f>
        <v/>
      </c>
      <c r="CV10" s="286"/>
      <c r="CW10" s="160"/>
      <c r="CX10" s="292" t="str">
        <f>IF('01.ข้อมูลเบื้องต้น'!$B$28="","",IF('03.คีย์เทอม2'!$B10="","",'01.ข้อมูลเบื้องต้น'!$B$28))</f>
        <v/>
      </c>
      <c r="CY10" s="291" t="str">
        <f>IF('01.ข้อมูลเบื้องต้น'!$C$28="","",IF('03.คีย์เทอม2'!$B10="","",'01.ข้อมูลเบื้องต้น'!$C$28))</f>
        <v/>
      </c>
      <c r="CZ10" s="292" t="str">
        <f>IF('01.ข้อมูลเบื้องต้น'!$D$28="","",IF('03.คีย์เทอม2'!$B10="","",'01.ข้อมูลเบื้องต้น'!$D$28))</f>
        <v/>
      </c>
      <c r="DA10" s="286"/>
      <c r="DB10" s="160"/>
      <c r="DC10" s="288" t="str">
        <f t="shared" ref="DC10:DC53" si="3">IF(OR(J10&gt;$J$8,O10&gt;$O$8,T10&gt;$T$8,Y10&gt;$Y$8,AD10&gt;$AD$8,AI10&gt;$AI$8,AN10&gt;$AN$8,AS10&gt;$AS$8,AX10&gt;$AX$8,BC10&gt;$BC$8,BH10&gt;$BH$8,BM10&gt;$BM$8,BR10&gt;$BR$8,BW10&gt;$BW$8,CB10&gt;$CB$8,CG10&gt;$CG$8,CL10&gt;$CL$8,CQ10&gt;$CQ$8,CV10&gt;$CV$8,DA10&gt;$DA$8),"",IF(COUNT(J10,O10,T10,Y10,AD10,AI10,AN10,AS10,AX10,BC10,BH10,BM10,BR10,BW10,CB10,CG10,CL10,CQ10,CV10,DA10)=0,"",SUM(J10,O10,T10,Y10,AD10,AI10,AN10,AS10,AX10,BC10,BH10,BM10,BR10,BW10,CB10,CG10,CL10,CQ10,CV10,DA10)))</f>
        <v/>
      </c>
      <c r="DD10" s="152" t="str">
        <f t="shared" ref="DD10:DD53" si="4">IF(DC10="","",(DC10*100)/$DC$8)</f>
        <v/>
      </c>
      <c r="DE10" s="293" t="str">
        <f>IF('2.ชื่อนักเรียน'!R12="มส","มส",IF('2.ชื่อนักเรียน'!R12="ย้าย","ย้าย",IF('2.ชื่อนักเรียน'!R12="ร","ร",IF(DD10="","",RANK(DD10,$DD$9:$DD$58,0)))))</f>
        <v/>
      </c>
      <c r="DF10" s="293" t="str">
        <f t="shared" ref="DF10:DF53" si="5">IF(COUNT(J10,O10,T10,Y10,AD10,AI10,AN10,AS10,AX10,BC10,BH10,BM10,BR10,BW10,CB10,CG10,CL10,CQ10,CV10,DA10)=0,"",COUNT(J10,O10,T10,Y10,AD10,AI10,AN10,AS10,AX10,BC10,BH10,BM10,BR10,BW10,CB10,CG10,CL10,CQ10,CV10,DA10))</f>
        <v/>
      </c>
      <c r="DH10" s="462" t="str">
        <f>IF('2.ชื่อนักเรียน'!$R12=",มส","มส",IF($DC10="","",IF(DH$5="","",IF(DH$5="SBMLD",SUM($BH10,$BM10,$BR10,$BW10,$CB10,$CG10,$CL10,$CQ10,$CV10,$DA10),$BH10))))</f>
        <v/>
      </c>
      <c r="DI10" s="298" t="str">
        <f>IF('2.ชื่อนักเรียน'!$R12=",มส","มส",IF($DH10="","",IF(DH$5="","",IF(DH$5="SBMLD",SUM($BI10,$BN10,$BS10,$BX10,$CC10,$CH10,$CM10,$CR10,$CW10,$DB10),$BI10))))</f>
        <v/>
      </c>
      <c r="DJ10" s="329" t="str">
        <f t="shared" ref="DJ10:DJ53" si="6">IF(DI10=0,"",IF(DI10="","",DI10))</f>
        <v/>
      </c>
      <c r="DK10" s="462" t="str">
        <f>IF('2.ชื่อนักเรียน'!$R12=",มส","มส",IF($DC10="","",IF(DK$5="","",IF(DK$5="SBMLD",SUM($BM10,$BR10,$BW10,$CB10,$CG10,$CL10,$CQ10,$CV10,$DA10),$BM10))))</f>
        <v/>
      </c>
      <c r="DL10" s="298" t="str">
        <f>IF('2.ชื่อนักเรียน'!$R12=",มส","มส",IF($DK10="","",IF(DK$5="","",IF(DK$5="SBMLD",SUM($BN10,$BS10,$BX10,$CC10,$CH10,$CM10,$CR10,$CW10,$DB10),$BN10))))</f>
        <v/>
      </c>
      <c r="DM10" s="329" t="str">
        <f t="shared" ref="DM10:DM53" si="7">IF(DL10=0,"",IF(DL10="","",DL10))</f>
        <v/>
      </c>
      <c r="DN10" s="462" t="str">
        <f>IF('2.ชื่อนักเรียน'!$R12=",มส","มส",IF($DC10="","",IF(DN$5="","",IF(DN$5="SBMLD",SUM($BR10,$BW10,$CB10,$CG10,$CL10,$CQ10,$CV10,$DA10),$BR10))))</f>
        <v/>
      </c>
      <c r="DO10" s="298" t="str">
        <f>IF('2.ชื่อนักเรียน'!$R12=",มส","มส",IF($DN10="","",IF(DN$5="","",IF(DN$5="SBMLD",SUM($BS10,$BX10,$CC10,$CH10,$CM10,$CR10,$CW10,$DB10),$BS10))))</f>
        <v/>
      </c>
      <c r="DP10" s="329" t="str">
        <f t="shared" ref="DP10:DP53" si="8">IF(DO10=0,"",IF(DO10="","",DO10))</f>
        <v/>
      </c>
      <c r="DQ10" s="462" t="str">
        <f>IF('2.ชื่อนักเรียน'!$R12=",มส","มส",IF($DC10="","",IF(DQ$5="","",IF(DQ$5="SBMLD",SUM($BW10,$CB10,$CG10,$CL10,$CQ10,$CV10,$DA10),$BW10))))</f>
        <v/>
      </c>
      <c r="DR10" s="298" t="str">
        <f>IF('2.ชื่อนักเรียน'!$R12=",มส","มส",IF($DQ10="","",IF(DQ$5="","",IF(DQ$5="SBMLD",SUM($BX10,$CC10,$CH10,$CM10,$CR10,$CW10,$DB10),$BX10))))</f>
        <v/>
      </c>
      <c r="DS10" s="329" t="str">
        <f t="shared" ref="DS10:DS53" si="9">IF(DR10=0,"",IF(DR10="","",DR10))</f>
        <v/>
      </c>
      <c r="DT10" s="462" t="str">
        <f>IF('2.ชื่อนักเรียน'!$R12=",มส","มส",IF($DC10="","",IF(DT$5="","",IF(DT$5="SBMLD",SUM($CB10,$CG10,$CL10,$CQ10,$CV10,$DA10),$CB10))))</f>
        <v/>
      </c>
      <c r="DU10" s="298" t="str">
        <f>IF('2.ชื่อนักเรียน'!$R12=",มส","มส",IF($DT10="","",IF(DT$5="","",IF(DT$5="SBMLD",SUM($CC10,$CH10,$CM10,$CR10,$CW10,$DB10),$CC10))))</f>
        <v/>
      </c>
      <c r="DV10" s="329" t="str">
        <f t="shared" ref="DV10:DV53" si="10">IF(DU10=0,"",IF(DU10="","",DU10))</f>
        <v/>
      </c>
      <c r="DW10" s="462" t="str">
        <f>IF('2.ชื่อนักเรียน'!$R12=",มส","มส",IF($DC10="","",IF(DW$5="","",IF(DW$5="SBMLD",SUM($CG10,$CL10,$CQ10,$CV10,$DA10),$CG10))))</f>
        <v/>
      </c>
      <c r="DX10" s="298" t="str">
        <f>IF('2.ชื่อนักเรียน'!$R12=",มส","มส",IF($DW10="","",IF(DW$5="","",IF(DW$5="SBMLD",SUM($CH10,$CM10,$CR10,$CW10,$DB10),$CH10))))</f>
        <v/>
      </c>
      <c r="DY10" s="329" t="str">
        <f t="shared" ref="DY10:DY52" si="11">IF(DX10=0,"",IF(DX10="","",DX10))</f>
        <v/>
      </c>
    </row>
    <row r="11" spans="1:129" s="102" customFormat="1" ht="17.25" customHeight="1" x14ac:dyDescent="0.25">
      <c r="A11" s="278">
        <v>3</v>
      </c>
      <c r="B11" s="278" t="str">
        <f>IF('2.ชื่อนักเรียน'!E13="","",CONCATENATE('2.ชื่อนักเรียน'!E13,'2.ชื่อนักเรียน'!F13,'2.ชื่อนักเรียน'!G13,'2.ชื่อนักเรียน'!H13,'2.ชื่อนักเรียน'!I13,'2.ชื่อนักเรียน'!J13,'2.ชื่อนักเรียน'!K13,'2.ชื่อนักเรียน'!L13,'2.ชื่อนักเรียน'!M13,'2.ชื่อนักเรียน'!N13,'2.ชื่อนักเรียน'!O13,'2.ชื่อนักเรียน'!P13,'2.ชื่อนักเรียน'!Q13))</f>
        <v/>
      </c>
      <c r="C11" s="463" t="str">
        <f>IF('2.ชื่อนักเรียน'!B13="","",'2.ชื่อนักเรียน'!B13)</f>
        <v/>
      </c>
      <c r="D11" s="291" t="str">
        <f>IF('2.ชื่อนักเรียน'!C13="","",CONCATENATE(TRIM('2.ชื่อนักเรียน'!C13),"  ",'2.ชื่อนักเรียน'!D13))</f>
        <v/>
      </c>
      <c r="E11" s="292" t="str">
        <f>IF(B11="","",IF('01.ข้อมูลเบื้องต้น'!$J$2="","",'01.ข้อมูลเบื้องต้น'!$J$2))</f>
        <v/>
      </c>
      <c r="F11" s="291" t="str">
        <f>IF(B11="","",IF('01.ข้อมูลเบื้องต้น'!$K$4="","",'01.ข้อมูลเบื้องต้น'!$K$4))</f>
        <v/>
      </c>
      <c r="G11" s="292" t="str">
        <f>IF('01.ข้อมูลเบื้องต้น'!$B$8="","",IF('03.คีย์เทอม2'!$B11="","",'01.ข้อมูลเบื้องต้น'!$B$8))</f>
        <v/>
      </c>
      <c r="H11" s="291" t="str">
        <f>IF('01.ข้อมูลเบื้องต้น'!$C$8="","",IF('03.คีย์เทอม2'!$B11="","",'01.ข้อมูลเบื้องต้น'!$C$8))</f>
        <v/>
      </c>
      <c r="I11" s="292" t="str">
        <f>IF('01.ข้อมูลเบื้องต้น'!$D$8="","",IF('03.คีย์เทอม2'!$B11="","",'01.ข้อมูลเบื้องต้น'!$D$8))</f>
        <v/>
      </c>
      <c r="J11" s="286"/>
      <c r="K11" s="160"/>
      <c r="L11" s="292" t="str">
        <f>IF('01.ข้อมูลเบื้องต้น'!$B$9="","",IF('03.คีย์เทอม2'!$B11="","",'01.ข้อมูลเบื้องต้น'!$B$9))</f>
        <v/>
      </c>
      <c r="M11" s="291" t="str">
        <f>IF('01.ข้อมูลเบื้องต้น'!$C$9="","",IF('03.คีย์เทอม2'!$B11="","",'01.ข้อมูลเบื้องต้น'!$C$9))</f>
        <v/>
      </c>
      <c r="N11" s="292" t="str">
        <f>IF('01.ข้อมูลเบื้องต้น'!$D$9="","",IF('03.คีย์เทอม2'!$B11="","",'01.ข้อมูลเบื้องต้น'!$D$9))</f>
        <v/>
      </c>
      <c r="O11" s="287"/>
      <c r="P11" s="159"/>
      <c r="Q11" s="292" t="str">
        <f>IF('01.ข้อมูลเบื้องต้น'!$B$10="","",IF('03.คีย์เทอม2'!$B11="","",'01.ข้อมูลเบื้องต้น'!$B$10))</f>
        <v/>
      </c>
      <c r="R11" s="291" t="str">
        <f>IF('01.ข้อมูลเบื้องต้น'!$C$10="","",IF('03.คีย์เทอม2'!$B11="","",'01.ข้อมูลเบื้องต้น'!$C$10))</f>
        <v/>
      </c>
      <c r="S11" s="292" t="str">
        <f>IF('01.ข้อมูลเบื้องต้น'!$D$10="","",IF('03.คีย์เทอม2'!$B11="","",'01.ข้อมูลเบื้องต้น'!$D$10))</f>
        <v/>
      </c>
      <c r="T11" s="287"/>
      <c r="U11" s="159"/>
      <c r="V11" s="292" t="str">
        <f>IF('01.ข้อมูลเบื้องต้น'!$B$11="","",IF('03.คีย์เทอม2'!$B11="","",'01.ข้อมูลเบื้องต้น'!$B$11))</f>
        <v/>
      </c>
      <c r="W11" s="291" t="str">
        <f>IF('01.ข้อมูลเบื้องต้น'!$C$11="","",IF('03.คีย์เทอม2'!$B11="","",'01.ข้อมูลเบื้องต้น'!$C$11))</f>
        <v/>
      </c>
      <c r="X11" s="292" t="str">
        <f>IF('01.ข้อมูลเบื้องต้น'!$D$11="","",IF('03.คีย์เทอม2'!$B11="","",'01.ข้อมูลเบื้องต้น'!$D$11))</f>
        <v/>
      </c>
      <c r="Y11" s="286"/>
      <c r="Z11" s="160"/>
      <c r="AA11" s="292" t="str">
        <f>IF('01.ข้อมูลเบื้องต้น'!$B$12="","",IF('03.คีย์เทอม2'!$B11="","",'01.ข้อมูลเบื้องต้น'!$B$12))</f>
        <v/>
      </c>
      <c r="AB11" s="291" t="str">
        <f>IF('01.ข้อมูลเบื้องต้น'!$C$12="","",IF('03.คีย์เทอม2'!$B11="","",'01.ข้อมูลเบื้องต้น'!$C$12))</f>
        <v/>
      </c>
      <c r="AC11" s="292" t="str">
        <f>IF('01.ข้อมูลเบื้องต้น'!$D$12="","",IF('03.คีย์เทอม2'!$B11="","",'01.ข้อมูลเบื้องต้น'!$D$12))</f>
        <v/>
      </c>
      <c r="AD11" s="287"/>
      <c r="AE11" s="159"/>
      <c r="AF11" s="292" t="str">
        <f>IF('01.ข้อมูลเบื้องต้น'!$B$13="","",IF('03.คีย์เทอม2'!$B11="","",'01.ข้อมูลเบื้องต้น'!$B$13))</f>
        <v/>
      </c>
      <c r="AG11" s="291" t="str">
        <f>IF('01.ข้อมูลเบื้องต้น'!$C$13="","",IF('03.คีย์เทอม2'!$B11="","",'01.ข้อมูลเบื้องต้น'!$C$13))</f>
        <v/>
      </c>
      <c r="AH11" s="292" t="str">
        <f>IF('01.ข้อมูลเบื้องต้น'!$D$13="","",IF('03.คีย์เทอม2'!$B11="","",'01.ข้อมูลเบื้องต้น'!$D$13))</f>
        <v/>
      </c>
      <c r="AI11" s="286"/>
      <c r="AJ11" s="159"/>
      <c r="AK11" s="292" t="str">
        <f>IF('01.ข้อมูลเบื้องต้น'!$B$14="","",IF('03.คีย์เทอม2'!$B11="","",'01.ข้อมูลเบื้องต้น'!$B$14))</f>
        <v/>
      </c>
      <c r="AL11" s="291" t="str">
        <f>IF('01.ข้อมูลเบื้องต้น'!$C$14="","",IF('03.คีย์เทอม2'!$B11="","",'01.ข้อมูลเบื้องต้น'!$C$14))</f>
        <v/>
      </c>
      <c r="AM11" s="292" t="str">
        <f>IF('01.ข้อมูลเบื้องต้น'!$D$14="","",IF('03.คีย์เทอม2'!$B11="","",'01.ข้อมูลเบื้องต้น'!$D$14))</f>
        <v/>
      </c>
      <c r="AN11" s="287"/>
      <c r="AO11" s="159"/>
      <c r="AP11" s="292" t="str">
        <f>IF('01.ข้อมูลเบื้องต้น'!$B$15="","",IF('03.คีย์เทอม2'!$B11="","",'01.ข้อมูลเบื้องต้น'!$B$15))</f>
        <v/>
      </c>
      <c r="AQ11" s="291" t="str">
        <f>IF('01.ข้อมูลเบื้องต้น'!$C$15="","",IF('03.คีย์เทอม2'!$B11="","",'01.ข้อมูลเบื้องต้น'!$C$15))</f>
        <v/>
      </c>
      <c r="AR11" s="292" t="str">
        <f>IF('01.ข้อมูลเบื้องต้น'!$D$15="","",IF('03.คีย์เทอม2'!$B11="","",'01.ข้อมูลเบื้องต้น'!$D$15))</f>
        <v/>
      </c>
      <c r="AS11" s="287"/>
      <c r="AT11" s="159"/>
      <c r="AU11" s="292" t="str">
        <f>IF('01.ข้อมูลเบื้องต้น'!$B$16="","",IF('03.คีย์เทอม2'!$B11="","",'01.ข้อมูลเบื้องต้น'!$B$16))</f>
        <v/>
      </c>
      <c r="AV11" s="291" t="str">
        <f>IF('01.ข้อมูลเบื้องต้น'!$C$16="","",IF('03.คีย์เทอม2'!$B11="","",'01.ข้อมูลเบื้องต้น'!$C$16))</f>
        <v/>
      </c>
      <c r="AW11" s="292" t="str">
        <f>IF('01.ข้อมูลเบื้องต้น'!$D$16="","",IF('03.คีย์เทอม2'!$B11="","",'01.ข้อมูลเบื้องต้น'!$D$16))</f>
        <v/>
      </c>
      <c r="AX11" s="286"/>
      <c r="AY11" s="160"/>
      <c r="AZ11" s="292" t="str">
        <f>IF('01.ข้อมูลเบื้องต้น'!$B$17="","",IF('03.คีย์เทอม2'!$B11="","",'01.ข้อมูลเบื้องต้น'!$B$17))</f>
        <v/>
      </c>
      <c r="BA11" s="291" t="str">
        <f>IF('01.ข้อมูลเบื้องต้น'!$C$17="","",IF('03.คีย์เทอม2'!$B11="","",'01.ข้อมูลเบื้องต้น'!$C$17))</f>
        <v/>
      </c>
      <c r="BB11" s="292" t="str">
        <f>IF('01.ข้อมูลเบื้องต้น'!$D$17="","",IF('03.คีย์เทอม2'!$B11="","",'01.ข้อมูลเบื้องต้น'!$D$17))</f>
        <v/>
      </c>
      <c r="BC11" s="286"/>
      <c r="BD11" s="160"/>
      <c r="BE11" s="292" t="str">
        <f>IF('01.ข้อมูลเบื้องต้น'!$B$19="","",IF('03.คีย์เทอม2'!$B11="","",'01.ข้อมูลเบื้องต้น'!$B$19))</f>
        <v/>
      </c>
      <c r="BF11" s="291" t="str">
        <f>IF('01.ข้อมูลเบื้องต้น'!$C$19="","",IF('03.คีย์เทอม2'!$B11="","",'01.ข้อมูลเบื้องต้น'!$C$19))</f>
        <v/>
      </c>
      <c r="BG11" s="292" t="str">
        <f>IF('01.ข้อมูลเบื้องต้น'!$D$19="","",IF('03.คีย์เทอม2'!$B11="","",'01.ข้อมูลเบื้องต้น'!$D$19))</f>
        <v/>
      </c>
      <c r="BH11" s="287"/>
      <c r="BI11" s="160"/>
      <c r="BJ11" s="292" t="str">
        <f>IF('01.ข้อมูลเบื้องต้น'!$B$20="","",IF('03.คีย์เทอม2'!$B11="","",'01.ข้อมูลเบื้องต้น'!$B$20))</f>
        <v/>
      </c>
      <c r="BK11" s="291" t="str">
        <f>IF('01.ข้อมูลเบื้องต้น'!$C$20="","",IF('03.คีย์เทอม2'!$B11="","",'01.ข้อมูลเบื้องต้น'!$C$20))</f>
        <v/>
      </c>
      <c r="BL11" s="292" t="str">
        <f>IF('01.ข้อมูลเบื้องต้น'!$D$20="","",IF('03.คีย์เทอม2'!$B11="","",'01.ข้อมูลเบื้องต้น'!$D$20))</f>
        <v/>
      </c>
      <c r="BM11" s="286"/>
      <c r="BN11" s="159"/>
      <c r="BO11" s="292" t="str">
        <f>IF('01.ข้อมูลเบื้องต้น'!$B$21="","",IF('03.คีย์เทอม2'!$B11="","",'01.ข้อมูลเบื้องต้น'!$B$21))</f>
        <v/>
      </c>
      <c r="BP11" s="291" t="str">
        <f>IF('01.ข้อมูลเบื้องต้น'!$C$21="","",IF('03.คีย์เทอม2'!$B11="","",'01.ข้อมูลเบื้องต้น'!$C$21))</f>
        <v/>
      </c>
      <c r="BQ11" s="292" t="str">
        <f>IF('01.ข้อมูลเบื้องต้น'!$D$21="","",IF('03.คีย์เทอม2'!$B11="","",'01.ข้อมูลเบื้องต้น'!$D$21))</f>
        <v/>
      </c>
      <c r="BR11" s="286"/>
      <c r="BS11" s="160"/>
      <c r="BT11" s="292" t="str">
        <f>IF('01.ข้อมูลเบื้องต้น'!$B$22="","",IF('03.คีย์เทอม2'!$B11="","",'01.ข้อมูลเบื้องต้น'!$B$22))</f>
        <v/>
      </c>
      <c r="BU11" s="291" t="str">
        <f>IF('01.ข้อมูลเบื้องต้น'!$C$22="","",IF('03.คีย์เทอม2'!$B11="","",'01.ข้อมูลเบื้องต้น'!$C$22))</f>
        <v/>
      </c>
      <c r="BV11" s="292" t="str">
        <f>IF('01.ข้อมูลเบื้องต้น'!$D$22="","",IF('03.คีย์เทอม2'!$B11="","",'01.ข้อมูลเบื้องต้น'!$D$22))</f>
        <v/>
      </c>
      <c r="BW11" s="286"/>
      <c r="BX11" s="160"/>
      <c r="BY11" s="292" t="str">
        <f>IF('01.ข้อมูลเบื้องต้น'!$B$23="","",IF('03.คีย์เทอม2'!$B11="","",'01.ข้อมูลเบื้องต้น'!$B$23))</f>
        <v/>
      </c>
      <c r="BZ11" s="291" t="str">
        <f>IF('01.ข้อมูลเบื้องต้น'!$C$23="","",IF('03.คีย์เทอม2'!$B11="","",'01.ข้อมูลเบื้องต้น'!$C$23))</f>
        <v/>
      </c>
      <c r="CA11" s="292" t="str">
        <f>IF('01.ข้อมูลเบื้องต้น'!$D$23="","",IF('03.คีย์เทอม2'!$B11="","",'01.ข้อมูลเบื้องต้น'!$D$23))</f>
        <v/>
      </c>
      <c r="CB11" s="286"/>
      <c r="CC11" s="160"/>
      <c r="CD11" s="292" t="str">
        <f>IF('01.ข้อมูลเบื้องต้น'!$B$24="","",IF('03.คีย์เทอม2'!$B11="","",'01.ข้อมูลเบื้องต้น'!$B$24))</f>
        <v/>
      </c>
      <c r="CE11" s="291" t="str">
        <f>IF('01.ข้อมูลเบื้องต้น'!$C$24="","",IF('03.คีย์เทอม2'!$B11="","",'01.ข้อมูลเบื้องต้น'!$C$24))</f>
        <v/>
      </c>
      <c r="CF11" s="292" t="str">
        <f>IF('01.ข้อมูลเบื้องต้น'!$D$24="","",IF('03.คีย์เทอม2'!$B11="","",'01.ข้อมูลเบื้องต้น'!$D$24))</f>
        <v/>
      </c>
      <c r="CG11" s="286"/>
      <c r="CH11" s="160"/>
      <c r="CI11" s="292" t="str">
        <f>IF('01.ข้อมูลเบื้องต้น'!$B$25="","",IF('03.คีย์เทอม2'!$B11="","",'01.ข้อมูลเบื้องต้น'!$B$25))</f>
        <v/>
      </c>
      <c r="CJ11" s="291" t="str">
        <f>IF('01.ข้อมูลเบื้องต้น'!$C$25="","",IF('03.คีย์เทอม2'!$B11="","",'01.ข้อมูลเบื้องต้น'!$C$25))</f>
        <v/>
      </c>
      <c r="CK11" s="292" t="str">
        <f>IF('01.ข้อมูลเบื้องต้น'!$D$25="","",IF('03.คีย์เทอม2'!$B11="","",'01.ข้อมูลเบื้องต้น'!$D$25))</f>
        <v/>
      </c>
      <c r="CL11" s="286"/>
      <c r="CM11" s="160"/>
      <c r="CN11" s="292" t="str">
        <f>IF('01.ข้อมูลเบื้องต้น'!$B$26="","",IF('03.คีย์เทอม2'!$B11="","",'01.ข้อมูลเบื้องต้น'!$B$26))</f>
        <v/>
      </c>
      <c r="CO11" s="291" t="str">
        <f>IF('01.ข้อมูลเบื้องต้น'!$C$26="","",IF('03.คีย์เทอม2'!$B11="","",'01.ข้อมูลเบื้องต้น'!$C$26))</f>
        <v/>
      </c>
      <c r="CP11" s="292" t="str">
        <f>IF('01.ข้อมูลเบื้องต้น'!$D$26="","",IF('03.คีย์เทอม2'!$B11="","",'01.ข้อมูลเบื้องต้น'!$D$26))</f>
        <v/>
      </c>
      <c r="CQ11" s="286"/>
      <c r="CR11" s="160"/>
      <c r="CS11" s="292" t="str">
        <f>IF('01.ข้อมูลเบื้องต้น'!$B$27="","",IF('03.คีย์เทอม2'!$B11="","",'01.ข้อมูลเบื้องต้น'!$B$27))</f>
        <v/>
      </c>
      <c r="CT11" s="291" t="str">
        <f>IF('01.ข้อมูลเบื้องต้น'!$C$27="","",IF('03.คีย์เทอม2'!$B11="","",'01.ข้อมูลเบื้องต้น'!$C$27))</f>
        <v/>
      </c>
      <c r="CU11" s="292" t="str">
        <f>IF('01.ข้อมูลเบื้องต้น'!$D$27="","",IF('03.คีย์เทอม2'!$B11="","",'01.ข้อมูลเบื้องต้น'!$D$27))</f>
        <v/>
      </c>
      <c r="CV11" s="286"/>
      <c r="CW11" s="160"/>
      <c r="CX11" s="292" t="str">
        <f>IF('01.ข้อมูลเบื้องต้น'!$B$28="","",IF('03.คีย์เทอม2'!$B11="","",'01.ข้อมูลเบื้องต้น'!$B$28))</f>
        <v/>
      </c>
      <c r="CY11" s="291" t="str">
        <f>IF('01.ข้อมูลเบื้องต้น'!$C$28="","",IF('03.คีย์เทอม2'!$B11="","",'01.ข้อมูลเบื้องต้น'!$C$28))</f>
        <v/>
      </c>
      <c r="CZ11" s="292" t="str">
        <f>IF('01.ข้อมูลเบื้องต้น'!$D$28="","",IF('03.คีย์เทอม2'!$B11="","",'01.ข้อมูลเบื้องต้น'!$D$28))</f>
        <v/>
      </c>
      <c r="DA11" s="286"/>
      <c r="DB11" s="160"/>
      <c r="DC11" s="288" t="str">
        <f t="shared" si="3"/>
        <v/>
      </c>
      <c r="DD11" s="152" t="str">
        <f t="shared" si="4"/>
        <v/>
      </c>
      <c r="DE11" s="293" t="str">
        <f>IF('2.ชื่อนักเรียน'!R13="มส","มส",IF('2.ชื่อนักเรียน'!R13="ย้าย","ย้าย",IF('2.ชื่อนักเรียน'!R13="ร","ร",IF(DD11="","",RANK(DD11,$DD$9:$DD$58,0)))))</f>
        <v/>
      </c>
      <c r="DF11" s="293" t="str">
        <f t="shared" si="5"/>
        <v/>
      </c>
      <c r="DH11" s="462" t="str">
        <f>IF('2.ชื่อนักเรียน'!$R13=",มส","มส",IF($DC11="","",IF(DH$5="","",IF(DH$5="SBMLD",SUM($BH11,$BM11,$BR11,$BW11,$CB11,$CG11,$CL11,$CQ11,$CV11,$DA11),$BH11))))</f>
        <v/>
      </c>
      <c r="DI11" s="298" t="str">
        <f>IF('2.ชื่อนักเรียน'!$R13=",มส","มส",IF($DH11="","",IF(DH$5="","",IF(DH$5="SBMLD",SUM($BI11,$BN11,$BS11,$BX11,$CC11,$CH11,$CM11,$CR11,$CW11,$DB11),$BI11))))</f>
        <v/>
      </c>
      <c r="DJ11" s="329" t="str">
        <f t="shared" si="6"/>
        <v/>
      </c>
      <c r="DK11" s="462" t="str">
        <f>IF('2.ชื่อนักเรียน'!$R13=",มส","มส",IF($DC11="","",IF(DK$5="","",IF(DK$5="SBMLD",SUM($BM11,$BR11,$BW11,$CB11,$CG11,$CL11,$CQ11,$CV11,$DA11),$BM11))))</f>
        <v/>
      </c>
      <c r="DL11" s="298" t="str">
        <f>IF('2.ชื่อนักเรียน'!$R13=",มส","มส",IF($DK11="","",IF(DK$5="","",IF(DK$5="SBMLD",SUM($BN11,$BS11,$BX11,$CC11,$CH11,$CM11,$CR11,$CW11,$DB11),$BN11))))</f>
        <v/>
      </c>
      <c r="DM11" s="329" t="str">
        <f t="shared" si="7"/>
        <v/>
      </c>
      <c r="DN11" s="462" t="str">
        <f>IF('2.ชื่อนักเรียน'!$R13=",มส","มส",IF($DC11="","",IF(DN$5="","",IF(DN$5="SBMLD",SUM($BR11,$BW11,$CB11,$CG11,$CL11,$CQ11,$CV11,$DA11),$BR11))))</f>
        <v/>
      </c>
      <c r="DO11" s="298" t="str">
        <f>IF('2.ชื่อนักเรียน'!$R13=",มส","มส",IF($DN11="","",IF(DN$5="","",IF(DN$5="SBMLD",SUM($BS11,$BX11,$CC11,$CH11,$CM11,$CR11,$CW11,$DB11),$BS11))))</f>
        <v/>
      </c>
      <c r="DP11" s="329" t="str">
        <f t="shared" si="8"/>
        <v/>
      </c>
      <c r="DQ11" s="462" t="str">
        <f>IF('2.ชื่อนักเรียน'!$R13=",มส","มส",IF($DC11="","",IF(DQ$5="","",IF(DQ$5="SBMLD",SUM($BW11,$CB11,$CG11,$CL11,$CQ11,$CV11,$DA11),$BW11))))</f>
        <v/>
      </c>
      <c r="DR11" s="298" t="str">
        <f>IF('2.ชื่อนักเรียน'!$R13=",มส","มส",IF($DQ11="","",IF(DQ$5="","",IF(DQ$5="SBMLD",SUM($BX11,$CC11,$CH11,$CM11,$CR11,$CW11,$DB11),$BX11))))</f>
        <v/>
      </c>
      <c r="DS11" s="329" t="str">
        <f t="shared" si="9"/>
        <v/>
      </c>
      <c r="DT11" s="462" t="str">
        <f>IF('2.ชื่อนักเรียน'!$R13=",มส","มส",IF($DC11="","",IF(DT$5="","",IF(DT$5="SBMLD",SUM($CB11,$CG11,$CL11,$CQ11,$CV11,$DA11),$CB11))))</f>
        <v/>
      </c>
      <c r="DU11" s="298" t="str">
        <f>IF('2.ชื่อนักเรียน'!$R13=",มส","มส",IF($DT11="","",IF(DT$5="","",IF(DT$5="SBMLD",SUM($CC11,$CH11,$CM11,$CR11,$CW11,$DB11),$CC11))))</f>
        <v/>
      </c>
      <c r="DV11" s="329" t="str">
        <f t="shared" si="10"/>
        <v/>
      </c>
      <c r="DW11" s="462" t="str">
        <f>IF('2.ชื่อนักเรียน'!$R13=",มส","มส",IF($DC11="","",IF(DW$5="","",IF(DW$5="SBMLD",SUM($CG11,$CL11,$CQ11,$CV11,$DA11),$CG11))))</f>
        <v/>
      </c>
      <c r="DX11" s="298" t="str">
        <f>IF('2.ชื่อนักเรียน'!$R13=",มส","มส",IF($DW11="","",IF(DW$5="","",IF(DW$5="SBMLD",SUM($CH11,$CM11,$CR11,$CW11,$DB11),$CH11))))</f>
        <v/>
      </c>
      <c r="DY11" s="329" t="str">
        <f t="shared" si="11"/>
        <v/>
      </c>
    </row>
    <row r="12" spans="1:129" s="102" customFormat="1" ht="17.25" customHeight="1" x14ac:dyDescent="0.25">
      <c r="A12" s="278">
        <v>4</v>
      </c>
      <c r="B12" s="278" t="str">
        <f>IF('2.ชื่อนักเรียน'!E14="","",CONCATENATE('2.ชื่อนักเรียน'!E14,'2.ชื่อนักเรียน'!F14,'2.ชื่อนักเรียน'!G14,'2.ชื่อนักเรียน'!H14,'2.ชื่อนักเรียน'!I14,'2.ชื่อนักเรียน'!J14,'2.ชื่อนักเรียน'!K14,'2.ชื่อนักเรียน'!L14,'2.ชื่อนักเรียน'!M14,'2.ชื่อนักเรียน'!N14,'2.ชื่อนักเรียน'!O14,'2.ชื่อนักเรียน'!P14,'2.ชื่อนักเรียน'!Q14))</f>
        <v/>
      </c>
      <c r="C12" s="463" t="str">
        <f>IF('2.ชื่อนักเรียน'!B14="","",'2.ชื่อนักเรียน'!B14)</f>
        <v/>
      </c>
      <c r="D12" s="291" t="str">
        <f>IF('2.ชื่อนักเรียน'!C14="","",CONCATENATE(TRIM('2.ชื่อนักเรียน'!C14),"  ",'2.ชื่อนักเรียน'!D14))</f>
        <v/>
      </c>
      <c r="E12" s="292" t="str">
        <f>IF(B12="","",IF('01.ข้อมูลเบื้องต้น'!$J$2="","",'01.ข้อมูลเบื้องต้น'!$J$2))</f>
        <v/>
      </c>
      <c r="F12" s="291" t="str">
        <f>IF(B12="","",IF('01.ข้อมูลเบื้องต้น'!$K$4="","",'01.ข้อมูลเบื้องต้น'!$K$4))</f>
        <v/>
      </c>
      <c r="G12" s="292" t="str">
        <f>IF('01.ข้อมูลเบื้องต้น'!$B$8="","",IF('03.คีย์เทอม2'!$B12="","",'01.ข้อมูลเบื้องต้น'!$B$8))</f>
        <v/>
      </c>
      <c r="H12" s="291" t="str">
        <f>IF('01.ข้อมูลเบื้องต้น'!$C$8="","",IF('03.คีย์เทอม2'!$B12="","",'01.ข้อมูลเบื้องต้น'!$C$8))</f>
        <v/>
      </c>
      <c r="I12" s="292" t="str">
        <f>IF('01.ข้อมูลเบื้องต้น'!$D$8="","",IF('03.คีย์เทอม2'!$B12="","",'01.ข้อมูลเบื้องต้น'!$D$8))</f>
        <v/>
      </c>
      <c r="J12" s="286"/>
      <c r="K12" s="160"/>
      <c r="L12" s="292" t="str">
        <f>IF('01.ข้อมูลเบื้องต้น'!$B$9="","",IF('03.คีย์เทอม2'!$B12="","",'01.ข้อมูลเบื้องต้น'!$B$9))</f>
        <v/>
      </c>
      <c r="M12" s="291" t="str">
        <f>IF('01.ข้อมูลเบื้องต้น'!$C$9="","",IF('03.คีย์เทอม2'!$B12="","",'01.ข้อมูลเบื้องต้น'!$C$9))</f>
        <v/>
      </c>
      <c r="N12" s="292" t="str">
        <f>IF('01.ข้อมูลเบื้องต้น'!$D$9="","",IF('03.คีย์เทอม2'!$B12="","",'01.ข้อมูลเบื้องต้น'!$D$9))</f>
        <v/>
      </c>
      <c r="O12" s="287"/>
      <c r="P12" s="159"/>
      <c r="Q12" s="292" t="str">
        <f>IF('01.ข้อมูลเบื้องต้น'!$B$10="","",IF('03.คีย์เทอม2'!$B12="","",'01.ข้อมูลเบื้องต้น'!$B$10))</f>
        <v/>
      </c>
      <c r="R12" s="291" t="str">
        <f>IF('01.ข้อมูลเบื้องต้น'!$C$10="","",IF('03.คีย์เทอม2'!$B12="","",'01.ข้อมูลเบื้องต้น'!$C$10))</f>
        <v/>
      </c>
      <c r="S12" s="292" t="str">
        <f>IF('01.ข้อมูลเบื้องต้น'!$D$10="","",IF('03.คีย์เทอม2'!$B12="","",'01.ข้อมูลเบื้องต้น'!$D$10))</f>
        <v/>
      </c>
      <c r="T12" s="287"/>
      <c r="U12" s="159"/>
      <c r="V12" s="292" t="str">
        <f>IF('01.ข้อมูลเบื้องต้น'!$B$11="","",IF('03.คีย์เทอม2'!$B12="","",'01.ข้อมูลเบื้องต้น'!$B$11))</f>
        <v/>
      </c>
      <c r="W12" s="291" t="str">
        <f>IF('01.ข้อมูลเบื้องต้น'!$C$11="","",IF('03.คีย์เทอม2'!$B12="","",'01.ข้อมูลเบื้องต้น'!$C$11))</f>
        <v/>
      </c>
      <c r="X12" s="292" t="str">
        <f>IF('01.ข้อมูลเบื้องต้น'!$D$11="","",IF('03.คีย์เทอม2'!$B12="","",'01.ข้อมูลเบื้องต้น'!$D$11))</f>
        <v/>
      </c>
      <c r="Y12" s="286"/>
      <c r="Z12" s="160"/>
      <c r="AA12" s="292" t="str">
        <f>IF('01.ข้อมูลเบื้องต้น'!$B$12="","",IF('03.คีย์เทอม2'!$B12="","",'01.ข้อมูลเบื้องต้น'!$B$12))</f>
        <v/>
      </c>
      <c r="AB12" s="291" t="str">
        <f>IF('01.ข้อมูลเบื้องต้น'!$C$12="","",IF('03.คีย์เทอม2'!$B12="","",'01.ข้อมูลเบื้องต้น'!$C$12))</f>
        <v/>
      </c>
      <c r="AC12" s="292" t="str">
        <f>IF('01.ข้อมูลเบื้องต้น'!$D$12="","",IF('03.คีย์เทอม2'!$B12="","",'01.ข้อมูลเบื้องต้น'!$D$12))</f>
        <v/>
      </c>
      <c r="AD12" s="287"/>
      <c r="AE12" s="159"/>
      <c r="AF12" s="292" t="str">
        <f>IF('01.ข้อมูลเบื้องต้น'!$B$13="","",IF('03.คีย์เทอม2'!$B12="","",'01.ข้อมูลเบื้องต้น'!$B$13))</f>
        <v/>
      </c>
      <c r="AG12" s="291" t="str">
        <f>IF('01.ข้อมูลเบื้องต้น'!$C$13="","",IF('03.คีย์เทอม2'!$B12="","",'01.ข้อมูลเบื้องต้น'!$C$13))</f>
        <v/>
      </c>
      <c r="AH12" s="292" t="str">
        <f>IF('01.ข้อมูลเบื้องต้น'!$D$13="","",IF('03.คีย์เทอม2'!$B12="","",'01.ข้อมูลเบื้องต้น'!$D$13))</f>
        <v/>
      </c>
      <c r="AI12" s="286"/>
      <c r="AJ12" s="159"/>
      <c r="AK12" s="292" t="str">
        <f>IF('01.ข้อมูลเบื้องต้น'!$B$14="","",IF('03.คีย์เทอม2'!$B12="","",'01.ข้อมูลเบื้องต้น'!$B$14))</f>
        <v/>
      </c>
      <c r="AL12" s="291" t="str">
        <f>IF('01.ข้อมูลเบื้องต้น'!$C$14="","",IF('03.คีย์เทอม2'!$B12="","",'01.ข้อมูลเบื้องต้น'!$C$14))</f>
        <v/>
      </c>
      <c r="AM12" s="292" t="str">
        <f>IF('01.ข้อมูลเบื้องต้น'!$D$14="","",IF('03.คีย์เทอม2'!$B12="","",'01.ข้อมูลเบื้องต้น'!$D$14))</f>
        <v/>
      </c>
      <c r="AN12" s="287"/>
      <c r="AO12" s="159"/>
      <c r="AP12" s="292" t="str">
        <f>IF('01.ข้อมูลเบื้องต้น'!$B$15="","",IF('03.คีย์เทอม2'!$B12="","",'01.ข้อมูลเบื้องต้น'!$B$15))</f>
        <v/>
      </c>
      <c r="AQ12" s="291" t="str">
        <f>IF('01.ข้อมูลเบื้องต้น'!$C$15="","",IF('03.คีย์เทอม2'!$B12="","",'01.ข้อมูลเบื้องต้น'!$C$15))</f>
        <v/>
      </c>
      <c r="AR12" s="292" t="str">
        <f>IF('01.ข้อมูลเบื้องต้น'!$D$15="","",IF('03.คีย์เทอม2'!$B12="","",'01.ข้อมูลเบื้องต้น'!$D$15))</f>
        <v/>
      </c>
      <c r="AS12" s="287"/>
      <c r="AT12" s="159"/>
      <c r="AU12" s="292" t="str">
        <f>IF('01.ข้อมูลเบื้องต้น'!$B$16="","",IF('03.คีย์เทอม2'!$B12="","",'01.ข้อมูลเบื้องต้น'!$B$16))</f>
        <v/>
      </c>
      <c r="AV12" s="291" t="str">
        <f>IF('01.ข้อมูลเบื้องต้น'!$C$16="","",IF('03.คีย์เทอม2'!$B12="","",'01.ข้อมูลเบื้องต้น'!$C$16))</f>
        <v/>
      </c>
      <c r="AW12" s="292" t="str">
        <f>IF('01.ข้อมูลเบื้องต้น'!$D$16="","",IF('03.คีย์เทอม2'!$B12="","",'01.ข้อมูลเบื้องต้น'!$D$16))</f>
        <v/>
      </c>
      <c r="AX12" s="286"/>
      <c r="AY12" s="160"/>
      <c r="AZ12" s="292" t="str">
        <f>IF('01.ข้อมูลเบื้องต้น'!$B$17="","",IF('03.คีย์เทอม2'!$B12="","",'01.ข้อมูลเบื้องต้น'!$B$17))</f>
        <v/>
      </c>
      <c r="BA12" s="291" t="str">
        <f>IF('01.ข้อมูลเบื้องต้น'!$C$17="","",IF('03.คีย์เทอม2'!$B12="","",'01.ข้อมูลเบื้องต้น'!$C$17))</f>
        <v/>
      </c>
      <c r="BB12" s="292" t="str">
        <f>IF('01.ข้อมูลเบื้องต้น'!$D$17="","",IF('03.คีย์เทอม2'!$B12="","",'01.ข้อมูลเบื้องต้น'!$D$17))</f>
        <v/>
      </c>
      <c r="BC12" s="286"/>
      <c r="BD12" s="160"/>
      <c r="BE12" s="292" t="str">
        <f>IF('01.ข้อมูลเบื้องต้น'!$B$19="","",IF('03.คีย์เทอม2'!$B12="","",'01.ข้อมูลเบื้องต้น'!$B$19))</f>
        <v/>
      </c>
      <c r="BF12" s="291" t="str">
        <f>IF('01.ข้อมูลเบื้องต้น'!$C$19="","",IF('03.คีย์เทอม2'!$B12="","",'01.ข้อมูลเบื้องต้น'!$C$19))</f>
        <v/>
      </c>
      <c r="BG12" s="292" t="str">
        <f>IF('01.ข้อมูลเบื้องต้น'!$D$19="","",IF('03.คีย์เทอม2'!$B12="","",'01.ข้อมูลเบื้องต้น'!$D$19))</f>
        <v/>
      </c>
      <c r="BH12" s="287"/>
      <c r="BI12" s="160"/>
      <c r="BJ12" s="292" t="str">
        <f>IF('01.ข้อมูลเบื้องต้น'!$B$20="","",IF('03.คีย์เทอม2'!$B12="","",'01.ข้อมูลเบื้องต้น'!$B$20))</f>
        <v/>
      </c>
      <c r="BK12" s="291" t="str">
        <f>IF('01.ข้อมูลเบื้องต้น'!$C$20="","",IF('03.คีย์เทอม2'!$B12="","",'01.ข้อมูลเบื้องต้น'!$C$20))</f>
        <v/>
      </c>
      <c r="BL12" s="292" t="str">
        <f>IF('01.ข้อมูลเบื้องต้น'!$D$20="","",IF('03.คีย์เทอม2'!$B12="","",'01.ข้อมูลเบื้องต้น'!$D$20))</f>
        <v/>
      </c>
      <c r="BM12" s="287"/>
      <c r="BN12" s="159"/>
      <c r="BO12" s="292" t="str">
        <f>IF('01.ข้อมูลเบื้องต้น'!$B$21="","",IF('03.คีย์เทอม2'!$B12="","",'01.ข้อมูลเบื้องต้น'!$B$21))</f>
        <v/>
      </c>
      <c r="BP12" s="291" t="str">
        <f>IF('01.ข้อมูลเบื้องต้น'!$C$21="","",IF('03.คีย์เทอม2'!$B12="","",'01.ข้อมูลเบื้องต้น'!$C$21))</f>
        <v/>
      </c>
      <c r="BQ12" s="292" t="str">
        <f>IF('01.ข้อมูลเบื้องต้น'!$D$21="","",IF('03.คีย์เทอม2'!$B12="","",'01.ข้อมูลเบื้องต้น'!$D$21))</f>
        <v/>
      </c>
      <c r="BR12" s="286"/>
      <c r="BS12" s="160"/>
      <c r="BT12" s="292" t="str">
        <f>IF('01.ข้อมูลเบื้องต้น'!$B$22="","",IF('03.คีย์เทอม2'!$B12="","",'01.ข้อมูลเบื้องต้น'!$B$22))</f>
        <v/>
      </c>
      <c r="BU12" s="291" t="str">
        <f>IF('01.ข้อมูลเบื้องต้น'!$C$22="","",IF('03.คีย์เทอม2'!$B12="","",'01.ข้อมูลเบื้องต้น'!$C$22))</f>
        <v/>
      </c>
      <c r="BV12" s="292" t="str">
        <f>IF('01.ข้อมูลเบื้องต้น'!$D$22="","",IF('03.คีย์เทอม2'!$B12="","",'01.ข้อมูลเบื้องต้น'!$D$22))</f>
        <v/>
      </c>
      <c r="BW12" s="286"/>
      <c r="BX12" s="160"/>
      <c r="BY12" s="292" t="str">
        <f>IF('01.ข้อมูลเบื้องต้น'!$B$23="","",IF('03.คีย์เทอม2'!$B12="","",'01.ข้อมูลเบื้องต้น'!$B$23))</f>
        <v/>
      </c>
      <c r="BZ12" s="291" t="str">
        <f>IF('01.ข้อมูลเบื้องต้น'!$C$23="","",IF('03.คีย์เทอม2'!$B12="","",'01.ข้อมูลเบื้องต้น'!$C$23))</f>
        <v/>
      </c>
      <c r="CA12" s="292" t="str">
        <f>IF('01.ข้อมูลเบื้องต้น'!$D$23="","",IF('03.คีย์เทอม2'!$B12="","",'01.ข้อมูลเบื้องต้น'!$D$23))</f>
        <v/>
      </c>
      <c r="CB12" s="286"/>
      <c r="CC12" s="160"/>
      <c r="CD12" s="292" t="str">
        <f>IF('01.ข้อมูลเบื้องต้น'!$B$24="","",IF('03.คีย์เทอม2'!$B12="","",'01.ข้อมูลเบื้องต้น'!$B$24))</f>
        <v/>
      </c>
      <c r="CE12" s="291" t="str">
        <f>IF('01.ข้อมูลเบื้องต้น'!$C$24="","",IF('03.คีย์เทอม2'!$B12="","",'01.ข้อมูลเบื้องต้น'!$C$24))</f>
        <v/>
      </c>
      <c r="CF12" s="292" t="str">
        <f>IF('01.ข้อมูลเบื้องต้น'!$D$24="","",IF('03.คีย์เทอม2'!$B12="","",'01.ข้อมูลเบื้องต้น'!$D$24))</f>
        <v/>
      </c>
      <c r="CG12" s="286"/>
      <c r="CH12" s="160"/>
      <c r="CI12" s="292" t="str">
        <f>IF('01.ข้อมูลเบื้องต้น'!$B$25="","",IF('03.คีย์เทอม2'!$B12="","",'01.ข้อมูลเบื้องต้น'!$B$25))</f>
        <v/>
      </c>
      <c r="CJ12" s="291" t="str">
        <f>IF('01.ข้อมูลเบื้องต้น'!$C$25="","",IF('03.คีย์เทอม2'!$B12="","",'01.ข้อมูลเบื้องต้น'!$C$25))</f>
        <v/>
      </c>
      <c r="CK12" s="292" t="str">
        <f>IF('01.ข้อมูลเบื้องต้น'!$D$25="","",IF('03.คีย์เทอม2'!$B12="","",'01.ข้อมูลเบื้องต้น'!$D$25))</f>
        <v/>
      </c>
      <c r="CL12" s="286"/>
      <c r="CM12" s="160"/>
      <c r="CN12" s="292" t="str">
        <f>IF('01.ข้อมูลเบื้องต้น'!$B$26="","",IF('03.คีย์เทอม2'!$B12="","",'01.ข้อมูลเบื้องต้น'!$B$26))</f>
        <v/>
      </c>
      <c r="CO12" s="291" t="str">
        <f>IF('01.ข้อมูลเบื้องต้น'!$C$26="","",IF('03.คีย์เทอม2'!$B12="","",'01.ข้อมูลเบื้องต้น'!$C$26))</f>
        <v/>
      </c>
      <c r="CP12" s="292" t="str">
        <f>IF('01.ข้อมูลเบื้องต้น'!$D$26="","",IF('03.คีย์เทอม2'!$B12="","",'01.ข้อมูลเบื้องต้น'!$D$26))</f>
        <v/>
      </c>
      <c r="CQ12" s="286"/>
      <c r="CR12" s="160"/>
      <c r="CS12" s="292" t="str">
        <f>IF('01.ข้อมูลเบื้องต้น'!$B$27="","",IF('03.คีย์เทอม2'!$B12="","",'01.ข้อมูลเบื้องต้น'!$B$27))</f>
        <v/>
      </c>
      <c r="CT12" s="291" t="str">
        <f>IF('01.ข้อมูลเบื้องต้น'!$C$27="","",IF('03.คีย์เทอม2'!$B12="","",'01.ข้อมูลเบื้องต้น'!$C$27))</f>
        <v/>
      </c>
      <c r="CU12" s="292" t="str">
        <f>IF('01.ข้อมูลเบื้องต้น'!$D$27="","",IF('03.คีย์เทอม2'!$B12="","",'01.ข้อมูลเบื้องต้น'!$D$27))</f>
        <v/>
      </c>
      <c r="CV12" s="286"/>
      <c r="CW12" s="160"/>
      <c r="CX12" s="292" t="str">
        <f>IF('01.ข้อมูลเบื้องต้น'!$B$28="","",IF('03.คีย์เทอม2'!$B12="","",'01.ข้อมูลเบื้องต้น'!$B$28))</f>
        <v/>
      </c>
      <c r="CY12" s="291" t="str">
        <f>IF('01.ข้อมูลเบื้องต้น'!$C$28="","",IF('03.คีย์เทอม2'!$B12="","",'01.ข้อมูลเบื้องต้น'!$C$28))</f>
        <v/>
      </c>
      <c r="CZ12" s="292" t="str">
        <f>IF('01.ข้อมูลเบื้องต้น'!$D$28="","",IF('03.คีย์เทอม2'!$B12="","",'01.ข้อมูลเบื้องต้น'!$D$28))</f>
        <v/>
      </c>
      <c r="DA12" s="286"/>
      <c r="DB12" s="160"/>
      <c r="DC12" s="288" t="str">
        <f t="shared" si="3"/>
        <v/>
      </c>
      <c r="DD12" s="152" t="str">
        <f t="shared" si="4"/>
        <v/>
      </c>
      <c r="DE12" s="293" t="str">
        <f>IF('2.ชื่อนักเรียน'!R14="มส","มส",IF('2.ชื่อนักเรียน'!R14="ย้าย","ย้าย",IF('2.ชื่อนักเรียน'!R14="ร","ร",IF(DD12="","",RANK(DD12,$DD$9:$DD$58,0)))))</f>
        <v/>
      </c>
      <c r="DF12" s="293" t="str">
        <f t="shared" si="5"/>
        <v/>
      </c>
      <c r="DH12" s="462" t="str">
        <f>IF('2.ชื่อนักเรียน'!$R14=",มส","มส",IF($DC12="","",IF(DH$5="","",IF(DH$5="SBMLD",SUM($BH12,$BM12,$BR12,$BW12,$CB12,$CG12,$CL12,$CQ12,$CV12,$DA12),$BH12))))</f>
        <v/>
      </c>
      <c r="DI12" s="298" t="str">
        <f>IF('2.ชื่อนักเรียน'!$R14=",มส","มส",IF($DH12="","",IF(DH$5="","",IF(DH$5="SBMLD",SUM($BI12,$BN12,$BS12,$BX12,$CC12,$CH12,$CM12,$CR12,$CW12,$DB12),$BI12))))</f>
        <v/>
      </c>
      <c r="DJ12" s="329" t="str">
        <f t="shared" si="6"/>
        <v/>
      </c>
      <c r="DK12" s="462" t="str">
        <f>IF('2.ชื่อนักเรียน'!$R14=",มส","มส",IF($DC12="","",IF(DK$5="","",IF(DK$5="SBMLD",SUM($BM12,$BR12,$BW12,$CB12,$CG12,$CL12,$CQ12,$CV12,$DA12),$BM12))))</f>
        <v/>
      </c>
      <c r="DL12" s="298" t="str">
        <f>IF('2.ชื่อนักเรียน'!$R14=",มส","มส",IF($DK12="","",IF(DK$5="","",IF(DK$5="SBMLD",SUM($BN12,$BS12,$BX12,$CC12,$CH12,$CM12,$CR12,$CW12,$DB12),$BN12))))</f>
        <v/>
      </c>
      <c r="DM12" s="329" t="str">
        <f t="shared" si="7"/>
        <v/>
      </c>
      <c r="DN12" s="462" t="str">
        <f>IF('2.ชื่อนักเรียน'!$R14=",มส","มส",IF($DC12="","",IF(DN$5="","",IF(DN$5="SBMLD",SUM($BR12,$BW12,$CB12,$CG12,$CL12,$CQ12,$CV12,$DA12),$BR12))))</f>
        <v/>
      </c>
      <c r="DO12" s="298" t="str">
        <f>IF('2.ชื่อนักเรียน'!$R14=",มส","มส",IF($DN12="","",IF(DN$5="","",IF(DN$5="SBMLD",SUM($BS12,$BX12,$CC12,$CH12,$CM12,$CR12,$CW12,$DB12),$BS12))))</f>
        <v/>
      </c>
      <c r="DP12" s="329" t="str">
        <f t="shared" si="8"/>
        <v/>
      </c>
      <c r="DQ12" s="462" t="str">
        <f>IF('2.ชื่อนักเรียน'!$R14=",มส","มส",IF($DC12="","",IF(DQ$5="","",IF(DQ$5="SBMLD",SUM($BW12,$CB12,$CG12,$CL12,$CQ12,$CV12,$DA12),$BW12))))</f>
        <v/>
      </c>
      <c r="DR12" s="298" t="str">
        <f>IF('2.ชื่อนักเรียน'!$R14=",มส","มส",IF($DQ12="","",IF(DQ$5="","",IF(DQ$5="SBMLD",SUM($BX12,$CC12,$CH12,$CM12,$CR12,$CW12,$DB12),$BX12))))</f>
        <v/>
      </c>
      <c r="DS12" s="329" t="str">
        <f t="shared" si="9"/>
        <v/>
      </c>
      <c r="DT12" s="462" t="str">
        <f>IF('2.ชื่อนักเรียน'!$R14=",มส","มส",IF($DC12="","",IF(DT$5="","",IF(DT$5="SBMLD",SUM($CB12,$CG12,$CL12,$CQ12,$CV12,$DA12),$CB12))))</f>
        <v/>
      </c>
      <c r="DU12" s="298" t="str">
        <f>IF('2.ชื่อนักเรียน'!$R14=",มส","มส",IF($DT12="","",IF(DT$5="","",IF(DT$5="SBMLD",SUM($CC12,$CH12,$CM12,$CR12,$CW12,$DB12),$CC12))))</f>
        <v/>
      </c>
      <c r="DV12" s="329" t="str">
        <f t="shared" si="10"/>
        <v/>
      </c>
      <c r="DW12" s="462" t="str">
        <f>IF('2.ชื่อนักเรียน'!$R14=",มส","มส",IF($DC12="","",IF(DW$5="","",IF(DW$5="SBMLD",SUM($CG12,$CL12,$CQ12,$CV12,$DA12),$CG12))))</f>
        <v/>
      </c>
      <c r="DX12" s="298" t="str">
        <f>IF('2.ชื่อนักเรียน'!$R14=",มส","มส",IF($DW12="","",IF(DW$5="","",IF(DW$5="SBMLD",SUM($CH12,$CM12,$CR12,$CW12,$DB12),$CH12))))</f>
        <v/>
      </c>
      <c r="DY12" s="329" t="str">
        <f t="shared" si="11"/>
        <v/>
      </c>
    </row>
    <row r="13" spans="1:129" s="102" customFormat="1" ht="17.25" customHeight="1" x14ac:dyDescent="0.25">
      <c r="A13" s="278">
        <v>5</v>
      </c>
      <c r="B13" s="278" t="str">
        <f>IF('2.ชื่อนักเรียน'!E15="","",CONCATENATE('2.ชื่อนักเรียน'!E15,'2.ชื่อนักเรียน'!F15,'2.ชื่อนักเรียน'!G15,'2.ชื่อนักเรียน'!H15,'2.ชื่อนักเรียน'!I15,'2.ชื่อนักเรียน'!J15,'2.ชื่อนักเรียน'!K15,'2.ชื่อนักเรียน'!L15,'2.ชื่อนักเรียน'!M15,'2.ชื่อนักเรียน'!N15,'2.ชื่อนักเรียน'!O15,'2.ชื่อนักเรียน'!P15,'2.ชื่อนักเรียน'!Q15))</f>
        <v/>
      </c>
      <c r="C13" s="463" t="str">
        <f>IF('2.ชื่อนักเรียน'!B15="","",'2.ชื่อนักเรียน'!B15)</f>
        <v/>
      </c>
      <c r="D13" s="291" t="str">
        <f>IF('2.ชื่อนักเรียน'!C15="","",CONCATENATE(TRIM('2.ชื่อนักเรียน'!C15),"  ",'2.ชื่อนักเรียน'!D15))</f>
        <v/>
      </c>
      <c r="E13" s="292" t="str">
        <f>IF(B13="","",IF('01.ข้อมูลเบื้องต้น'!$J$2="","",'01.ข้อมูลเบื้องต้น'!$J$2))</f>
        <v/>
      </c>
      <c r="F13" s="291" t="str">
        <f>IF(B13="","",IF('01.ข้อมูลเบื้องต้น'!$K$4="","",'01.ข้อมูลเบื้องต้น'!$K$4))</f>
        <v/>
      </c>
      <c r="G13" s="292" t="str">
        <f>IF('01.ข้อมูลเบื้องต้น'!$B$8="","",IF('03.คีย์เทอม2'!$B13="","",'01.ข้อมูลเบื้องต้น'!$B$8))</f>
        <v/>
      </c>
      <c r="H13" s="291" t="str">
        <f>IF('01.ข้อมูลเบื้องต้น'!$C$8="","",IF('03.คีย์เทอม2'!$B13="","",'01.ข้อมูลเบื้องต้น'!$C$8))</f>
        <v/>
      </c>
      <c r="I13" s="292" t="str">
        <f>IF('01.ข้อมูลเบื้องต้น'!$D$8="","",IF('03.คีย์เทอม2'!$B13="","",'01.ข้อมูลเบื้องต้น'!$D$8))</f>
        <v/>
      </c>
      <c r="J13" s="286"/>
      <c r="K13" s="160"/>
      <c r="L13" s="292" t="str">
        <f>IF('01.ข้อมูลเบื้องต้น'!$B$9="","",IF('03.คีย์เทอม2'!$B13="","",'01.ข้อมูลเบื้องต้น'!$B$9))</f>
        <v/>
      </c>
      <c r="M13" s="291" t="str">
        <f>IF('01.ข้อมูลเบื้องต้น'!$C$9="","",IF('03.คีย์เทอม2'!$B13="","",'01.ข้อมูลเบื้องต้น'!$C$9))</f>
        <v/>
      </c>
      <c r="N13" s="292" t="str">
        <f>IF('01.ข้อมูลเบื้องต้น'!$D$9="","",IF('03.คีย์เทอม2'!$B13="","",'01.ข้อมูลเบื้องต้น'!$D$9))</f>
        <v/>
      </c>
      <c r="O13" s="287"/>
      <c r="P13" s="159"/>
      <c r="Q13" s="292" t="str">
        <f>IF('01.ข้อมูลเบื้องต้น'!$B$10="","",IF('03.คีย์เทอม2'!$B13="","",'01.ข้อมูลเบื้องต้น'!$B$10))</f>
        <v/>
      </c>
      <c r="R13" s="291" t="str">
        <f>IF('01.ข้อมูลเบื้องต้น'!$C$10="","",IF('03.คีย์เทอม2'!$B13="","",'01.ข้อมูลเบื้องต้น'!$C$10))</f>
        <v/>
      </c>
      <c r="S13" s="292" t="str">
        <f>IF('01.ข้อมูลเบื้องต้น'!$D$10="","",IF('03.คีย์เทอม2'!$B13="","",'01.ข้อมูลเบื้องต้น'!$D$10))</f>
        <v/>
      </c>
      <c r="T13" s="287"/>
      <c r="U13" s="159"/>
      <c r="V13" s="292" t="str">
        <f>IF('01.ข้อมูลเบื้องต้น'!$B$11="","",IF('03.คีย์เทอม2'!$B13="","",'01.ข้อมูลเบื้องต้น'!$B$11))</f>
        <v/>
      </c>
      <c r="W13" s="291" t="str">
        <f>IF('01.ข้อมูลเบื้องต้น'!$C$11="","",IF('03.คีย์เทอม2'!$B13="","",'01.ข้อมูลเบื้องต้น'!$C$11))</f>
        <v/>
      </c>
      <c r="X13" s="292" t="str">
        <f>IF('01.ข้อมูลเบื้องต้น'!$D$11="","",IF('03.คีย์เทอม2'!$B13="","",'01.ข้อมูลเบื้องต้น'!$D$11))</f>
        <v/>
      </c>
      <c r="Y13" s="286"/>
      <c r="Z13" s="160"/>
      <c r="AA13" s="292" t="str">
        <f>IF('01.ข้อมูลเบื้องต้น'!$B$12="","",IF('03.คีย์เทอม2'!$B13="","",'01.ข้อมูลเบื้องต้น'!$B$12))</f>
        <v/>
      </c>
      <c r="AB13" s="291" t="str">
        <f>IF('01.ข้อมูลเบื้องต้น'!$C$12="","",IF('03.คีย์เทอม2'!$B13="","",'01.ข้อมูลเบื้องต้น'!$C$12))</f>
        <v/>
      </c>
      <c r="AC13" s="292" t="str">
        <f>IF('01.ข้อมูลเบื้องต้น'!$D$12="","",IF('03.คีย์เทอม2'!$B13="","",'01.ข้อมูลเบื้องต้น'!$D$12))</f>
        <v/>
      </c>
      <c r="AD13" s="287"/>
      <c r="AE13" s="159"/>
      <c r="AF13" s="292" t="str">
        <f>IF('01.ข้อมูลเบื้องต้น'!$B$13="","",IF('03.คีย์เทอม2'!$B13="","",'01.ข้อมูลเบื้องต้น'!$B$13))</f>
        <v/>
      </c>
      <c r="AG13" s="291" t="str">
        <f>IF('01.ข้อมูลเบื้องต้น'!$C$13="","",IF('03.คีย์เทอม2'!$B13="","",'01.ข้อมูลเบื้องต้น'!$C$13))</f>
        <v/>
      </c>
      <c r="AH13" s="292" t="str">
        <f>IF('01.ข้อมูลเบื้องต้น'!$D$13="","",IF('03.คีย์เทอม2'!$B13="","",'01.ข้อมูลเบื้องต้น'!$D$13))</f>
        <v/>
      </c>
      <c r="AI13" s="286"/>
      <c r="AJ13" s="159"/>
      <c r="AK13" s="292" t="str">
        <f>IF('01.ข้อมูลเบื้องต้น'!$B$14="","",IF('03.คีย์เทอม2'!$B13="","",'01.ข้อมูลเบื้องต้น'!$B$14))</f>
        <v/>
      </c>
      <c r="AL13" s="291" t="str">
        <f>IF('01.ข้อมูลเบื้องต้น'!$C$14="","",IF('03.คีย์เทอม2'!$B13="","",'01.ข้อมูลเบื้องต้น'!$C$14))</f>
        <v/>
      </c>
      <c r="AM13" s="292" t="str">
        <f>IF('01.ข้อมูลเบื้องต้น'!$D$14="","",IF('03.คีย์เทอม2'!$B13="","",'01.ข้อมูลเบื้องต้น'!$D$14))</f>
        <v/>
      </c>
      <c r="AN13" s="287"/>
      <c r="AO13" s="159"/>
      <c r="AP13" s="292" t="str">
        <f>IF('01.ข้อมูลเบื้องต้น'!$B$15="","",IF('03.คีย์เทอม2'!$B13="","",'01.ข้อมูลเบื้องต้น'!$B$15))</f>
        <v/>
      </c>
      <c r="AQ13" s="291" t="str">
        <f>IF('01.ข้อมูลเบื้องต้น'!$C$15="","",IF('03.คีย์เทอม2'!$B13="","",'01.ข้อมูลเบื้องต้น'!$C$15))</f>
        <v/>
      </c>
      <c r="AR13" s="292" t="str">
        <f>IF('01.ข้อมูลเบื้องต้น'!$D$15="","",IF('03.คีย์เทอม2'!$B13="","",'01.ข้อมูลเบื้องต้น'!$D$15))</f>
        <v/>
      </c>
      <c r="AS13" s="287"/>
      <c r="AT13" s="159"/>
      <c r="AU13" s="292" t="str">
        <f>IF('01.ข้อมูลเบื้องต้น'!$B$16="","",IF('03.คีย์เทอม2'!$B13="","",'01.ข้อมูลเบื้องต้น'!$B$16))</f>
        <v/>
      </c>
      <c r="AV13" s="291" t="str">
        <f>IF('01.ข้อมูลเบื้องต้น'!$C$16="","",IF('03.คีย์เทอม2'!$B13="","",'01.ข้อมูลเบื้องต้น'!$C$16))</f>
        <v/>
      </c>
      <c r="AW13" s="292" t="str">
        <f>IF('01.ข้อมูลเบื้องต้น'!$D$16="","",IF('03.คีย์เทอม2'!$B13="","",'01.ข้อมูลเบื้องต้น'!$D$16))</f>
        <v/>
      </c>
      <c r="AX13" s="286"/>
      <c r="AY13" s="160"/>
      <c r="AZ13" s="292" t="str">
        <f>IF('01.ข้อมูลเบื้องต้น'!$B$17="","",IF('03.คีย์เทอม2'!$B13="","",'01.ข้อมูลเบื้องต้น'!$B$17))</f>
        <v/>
      </c>
      <c r="BA13" s="291" t="str">
        <f>IF('01.ข้อมูลเบื้องต้น'!$C$17="","",IF('03.คีย์เทอม2'!$B13="","",'01.ข้อมูลเบื้องต้น'!$C$17))</f>
        <v/>
      </c>
      <c r="BB13" s="292" t="str">
        <f>IF('01.ข้อมูลเบื้องต้น'!$D$17="","",IF('03.คีย์เทอม2'!$B13="","",'01.ข้อมูลเบื้องต้น'!$D$17))</f>
        <v/>
      </c>
      <c r="BC13" s="286"/>
      <c r="BD13" s="160"/>
      <c r="BE13" s="292" t="str">
        <f>IF('01.ข้อมูลเบื้องต้น'!$B$19="","",IF('03.คีย์เทอม2'!$B13="","",'01.ข้อมูลเบื้องต้น'!$B$19))</f>
        <v/>
      </c>
      <c r="BF13" s="291" t="str">
        <f>IF('01.ข้อมูลเบื้องต้น'!$C$19="","",IF('03.คีย์เทอม2'!$B13="","",'01.ข้อมูลเบื้องต้น'!$C$19))</f>
        <v/>
      </c>
      <c r="BG13" s="292" t="str">
        <f>IF('01.ข้อมูลเบื้องต้น'!$D$19="","",IF('03.คีย์เทอม2'!$B13="","",'01.ข้อมูลเบื้องต้น'!$D$19))</f>
        <v/>
      </c>
      <c r="BH13" s="287"/>
      <c r="BI13" s="160"/>
      <c r="BJ13" s="292" t="str">
        <f>IF('01.ข้อมูลเบื้องต้น'!$B$20="","",IF('03.คีย์เทอม2'!$B13="","",'01.ข้อมูลเบื้องต้น'!$B$20))</f>
        <v/>
      </c>
      <c r="BK13" s="291" t="str">
        <f>IF('01.ข้อมูลเบื้องต้น'!$C$20="","",IF('03.คีย์เทอม2'!$B13="","",'01.ข้อมูลเบื้องต้น'!$C$20))</f>
        <v/>
      </c>
      <c r="BL13" s="292" t="str">
        <f>IF('01.ข้อมูลเบื้องต้น'!$D$20="","",IF('03.คีย์เทอม2'!$B13="","",'01.ข้อมูลเบื้องต้น'!$D$20))</f>
        <v/>
      </c>
      <c r="BM13" s="286"/>
      <c r="BN13" s="159"/>
      <c r="BO13" s="292" t="str">
        <f>IF('01.ข้อมูลเบื้องต้น'!$B$21="","",IF('03.คีย์เทอม2'!$B13="","",'01.ข้อมูลเบื้องต้น'!$B$21))</f>
        <v/>
      </c>
      <c r="BP13" s="291" t="str">
        <f>IF('01.ข้อมูลเบื้องต้น'!$C$21="","",IF('03.คีย์เทอม2'!$B13="","",'01.ข้อมูลเบื้องต้น'!$C$21))</f>
        <v/>
      </c>
      <c r="BQ13" s="292" t="str">
        <f>IF('01.ข้อมูลเบื้องต้น'!$D$21="","",IF('03.คีย์เทอม2'!$B13="","",'01.ข้อมูลเบื้องต้น'!$D$21))</f>
        <v/>
      </c>
      <c r="BR13" s="286"/>
      <c r="BS13" s="160"/>
      <c r="BT13" s="292" t="str">
        <f>IF('01.ข้อมูลเบื้องต้น'!$B$22="","",IF('03.คีย์เทอม2'!$B13="","",'01.ข้อมูลเบื้องต้น'!$B$22))</f>
        <v/>
      </c>
      <c r="BU13" s="291" t="str">
        <f>IF('01.ข้อมูลเบื้องต้น'!$C$22="","",IF('03.คีย์เทอม2'!$B13="","",'01.ข้อมูลเบื้องต้น'!$C$22))</f>
        <v/>
      </c>
      <c r="BV13" s="292" t="str">
        <f>IF('01.ข้อมูลเบื้องต้น'!$D$22="","",IF('03.คีย์เทอม2'!$B13="","",'01.ข้อมูลเบื้องต้น'!$D$22))</f>
        <v/>
      </c>
      <c r="BW13" s="286"/>
      <c r="BX13" s="160"/>
      <c r="BY13" s="292" t="str">
        <f>IF('01.ข้อมูลเบื้องต้น'!$B$23="","",IF('03.คีย์เทอม2'!$B13="","",'01.ข้อมูลเบื้องต้น'!$B$23))</f>
        <v/>
      </c>
      <c r="BZ13" s="291" t="str">
        <f>IF('01.ข้อมูลเบื้องต้น'!$C$23="","",IF('03.คีย์เทอม2'!$B13="","",'01.ข้อมูลเบื้องต้น'!$C$23))</f>
        <v/>
      </c>
      <c r="CA13" s="292" t="str">
        <f>IF('01.ข้อมูลเบื้องต้น'!$D$23="","",IF('03.คีย์เทอม2'!$B13="","",'01.ข้อมูลเบื้องต้น'!$D$23))</f>
        <v/>
      </c>
      <c r="CB13" s="286"/>
      <c r="CC13" s="160"/>
      <c r="CD13" s="292" t="str">
        <f>IF('01.ข้อมูลเบื้องต้น'!$B$24="","",IF('03.คีย์เทอม2'!$B13="","",'01.ข้อมูลเบื้องต้น'!$B$24))</f>
        <v/>
      </c>
      <c r="CE13" s="291" t="str">
        <f>IF('01.ข้อมูลเบื้องต้น'!$C$24="","",IF('03.คีย์เทอม2'!$B13="","",'01.ข้อมูลเบื้องต้น'!$C$24))</f>
        <v/>
      </c>
      <c r="CF13" s="292" t="str">
        <f>IF('01.ข้อมูลเบื้องต้น'!$D$24="","",IF('03.คีย์เทอม2'!$B13="","",'01.ข้อมูลเบื้องต้น'!$D$24))</f>
        <v/>
      </c>
      <c r="CG13" s="286"/>
      <c r="CH13" s="160"/>
      <c r="CI13" s="292" t="str">
        <f>IF('01.ข้อมูลเบื้องต้น'!$B$25="","",IF('03.คีย์เทอม2'!$B13="","",'01.ข้อมูลเบื้องต้น'!$B$25))</f>
        <v/>
      </c>
      <c r="CJ13" s="291" t="str">
        <f>IF('01.ข้อมูลเบื้องต้น'!$C$25="","",IF('03.คีย์เทอม2'!$B13="","",'01.ข้อมูลเบื้องต้น'!$C$25))</f>
        <v/>
      </c>
      <c r="CK13" s="292" t="str">
        <f>IF('01.ข้อมูลเบื้องต้น'!$D$25="","",IF('03.คีย์เทอม2'!$B13="","",'01.ข้อมูลเบื้องต้น'!$D$25))</f>
        <v/>
      </c>
      <c r="CL13" s="286"/>
      <c r="CM13" s="160"/>
      <c r="CN13" s="292" t="str">
        <f>IF('01.ข้อมูลเบื้องต้น'!$B$26="","",IF('03.คีย์เทอม2'!$B13="","",'01.ข้อมูลเบื้องต้น'!$B$26))</f>
        <v/>
      </c>
      <c r="CO13" s="291" t="str">
        <f>IF('01.ข้อมูลเบื้องต้น'!$C$26="","",IF('03.คีย์เทอม2'!$B13="","",'01.ข้อมูลเบื้องต้น'!$C$26))</f>
        <v/>
      </c>
      <c r="CP13" s="292" t="str">
        <f>IF('01.ข้อมูลเบื้องต้น'!$D$26="","",IF('03.คีย์เทอม2'!$B13="","",'01.ข้อมูลเบื้องต้น'!$D$26))</f>
        <v/>
      </c>
      <c r="CQ13" s="286"/>
      <c r="CR13" s="160"/>
      <c r="CS13" s="292" t="str">
        <f>IF('01.ข้อมูลเบื้องต้น'!$B$27="","",IF('03.คีย์เทอม2'!$B13="","",'01.ข้อมูลเบื้องต้น'!$B$27))</f>
        <v/>
      </c>
      <c r="CT13" s="291" t="str">
        <f>IF('01.ข้อมูลเบื้องต้น'!$C$27="","",IF('03.คีย์เทอม2'!$B13="","",'01.ข้อมูลเบื้องต้น'!$C$27))</f>
        <v/>
      </c>
      <c r="CU13" s="292" t="str">
        <f>IF('01.ข้อมูลเบื้องต้น'!$D$27="","",IF('03.คีย์เทอม2'!$B13="","",'01.ข้อมูลเบื้องต้น'!$D$27))</f>
        <v/>
      </c>
      <c r="CV13" s="286"/>
      <c r="CW13" s="160"/>
      <c r="CX13" s="292" t="str">
        <f>IF('01.ข้อมูลเบื้องต้น'!$B$28="","",IF('03.คีย์เทอม2'!$B13="","",'01.ข้อมูลเบื้องต้น'!$B$28))</f>
        <v/>
      </c>
      <c r="CY13" s="291" t="str">
        <f>IF('01.ข้อมูลเบื้องต้น'!$C$28="","",IF('03.คีย์เทอม2'!$B13="","",'01.ข้อมูลเบื้องต้น'!$C$28))</f>
        <v/>
      </c>
      <c r="CZ13" s="292" t="str">
        <f>IF('01.ข้อมูลเบื้องต้น'!$D$28="","",IF('03.คีย์เทอม2'!$B13="","",'01.ข้อมูลเบื้องต้น'!$D$28))</f>
        <v/>
      </c>
      <c r="DA13" s="286"/>
      <c r="DB13" s="160"/>
      <c r="DC13" s="288" t="str">
        <f t="shared" si="3"/>
        <v/>
      </c>
      <c r="DD13" s="152" t="str">
        <f t="shared" si="4"/>
        <v/>
      </c>
      <c r="DE13" s="293" t="str">
        <f>IF('2.ชื่อนักเรียน'!R15="มส","มส",IF('2.ชื่อนักเรียน'!R15="ย้าย","ย้าย",IF('2.ชื่อนักเรียน'!R15="ร","ร",IF(DD13="","",RANK(DD13,$DD$9:$DD$58,0)))))</f>
        <v/>
      </c>
      <c r="DF13" s="293" t="str">
        <f t="shared" si="5"/>
        <v/>
      </c>
      <c r="DH13" s="462" t="str">
        <f>IF('2.ชื่อนักเรียน'!$R15=",มส","มส",IF($DC13="","",IF(DH$5="","",IF(DH$5="SBMLD",SUM($BH13,$BM13,$BR13,$BW13,$CB13,$CG13,$CL13,$CQ13,$CV13,$DA13),$BH13))))</f>
        <v/>
      </c>
      <c r="DI13" s="298" t="str">
        <f>IF('2.ชื่อนักเรียน'!$R15=",มส","มส",IF($DH13="","",IF(DH$5="","",IF(DH$5="SBMLD",SUM($BI13,$BN13,$BS13,$BX13,$CC13,$CH13,$CM13,$CR13,$CW13,$DB13),$BI13))))</f>
        <v/>
      </c>
      <c r="DJ13" s="329" t="str">
        <f t="shared" si="6"/>
        <v/>
      </c>
      <c r="DK13" s="462" t="str">
        <f>IF('2.ชื่อนักเรียน'!$R15=",มส","มส",IF($DC13="","",IF(DK$5="","",IF(DK$5="SBMLD",SUM($BM13,$BR13,$BW13,$CB13,$CG13,$CL13,$CQ13,$CV13,$DA13),$BM13))))</f>
        <v/>
      </c>
      <c r="DL13" s="298" t="str">
        <f>IF('2.ชื่อนักเรียน'!$R15=",มส","มส",IF($DK13="","",IF(DK$5="","",IF(DK$5="SBMLD",SUM($BN13,$BS13,$BX13,$CC13,$CH13,$CM13,$CR13,$CW13,$DB13),$BN13))))</f>
        <v/>
      </c>
      <c r="DM13" s="329" t="str">
        <f t="shared" si="7"/>
        <v/>
      </c>
      <c r="DN13" s="462" t="str">
        <f>IF('2.ชื่อนักเรียน'!$R15=",มส","มส",IF($DC13="","",IF(DN$5="","",IF(DN$5="SBMLD",SUM($BR13,$BW13,$CB13,$CG13,$CL13,$CQ13,$CV13,$DA13),$BR13))))</f>
        <v/>
      </c>
      <c r="DO13" s="298" t="str">
        <f>IF('2.ชื่อนักเรียน'!$R15=",มส","มส",IF($DN13="","",IF(DN$5="","",IF(DN$5="SBMLD",SUM($BS13,$BX13,$CC13,$CH13,$CM13,$CR13,$CW13,$DB13),$BS13))))</f>
        <v/>
      </c>
      <c r="DP13" s="329" t="str">
        <f t="shared" si="8"/>
        <v/>
      </c>
      <c r="DQ13" s="462" t="str">
        <f>IF('2.ชื่อนักเรียน'!$R15=",มส","มส",IF($DC13="","",IF(DQ$5="","",IF(DQ$5="SBMLD",SUM($BW13,$CB13,$CG13,$CL13,$CQ13,$CV13,$DA13),$BW13))))</f>
        <v/>
      </c>
      <c r="DR13" s="298" t="str">
        <f>IF('2.ชื่อนักเรียน'!$R15=",มส","มส",IF($DQ13="","",IF(DQ$5="","",IF(DQ$5="SBMLD",SUM($BX13,$CC13,$CH13,$CM13,$CR13,$CW13,$DB13),$BX13))))</f>
        <v/>
      </c>
      <c r="DS13" s="329" t="str">
        <f t="shared" si="9"/>
        <v/>
      </c>
      <c r="DT13" s="462" t="str">
        <f>IF('2.ชื่อนักเรียน'!$R15=",มส","มส",IF($DC13="","",IF(DT$5="","",IF(DT$5="SBMLD",SUM($CB13,$CG13,$CL13,$CQ13,$CV13,$DA13),$CB13))))</f>
        <v/>
      </c>
      <c r="DU13" s="298" t="str">
        <f>IF('2.ชื่อนักเรียน'!$R15=",มส","มส",IF($DT13="","",IF(DT$5="","",IF(DT$5="SBMLD",SUM($CC13,$CH13,$CM13,$CR13,$CW13,$DB13),$CC13))))</f>
        <v/>
      </c>
      <c r="DV13" s="329" t="str">
        <f t="shared" si="10"/>
        <v/>
      </c>
      <c r="DW13" s="462" t="str">
        <f>IF('2.ชื่อนักเรียน'!$R15=",มส","มส",IF($DC13="","",IF(DW$5="","",IF(DW$5="SBMLD",SUM($CG13,$CL13,$CQ13,$CV13,$DA13),$CG13))))</f>
        <v/>
      </c>
      <c r="DX13" s="298" t="str">
        <f>IF('2.ชื่อนักเรียน'!$R15=",มส","มส",IF($DW13="","",IF(DW$5="","",IF(DW$5="SBMLD",SUM($CH13,$CM13,$CR13,$CW13,$DB13),$CH13))))</f>
        <v/>
      </c>
      <c r="DY13" s="329" t="str">
        <f t="shared" si="11"/>
        <v/>
      </c>
    </row>
    <row r="14" spans="1:129" s="102" customFormat="1" ht="17.25" customHeight="1" x14ac:dyDescent="0.25">
      <c r="A14" s="278">
        <v>6</v>
      </c>
      <c r="B14" s="278" t="str">
        <f>IF('2.ชื่อนักเรียน'!E16="","",CONCATENATE('2.ชื่อนักเรียน'!E16,'2.ชื่อนักเรียน'!F16,'2.ชื่อนักเรียน'!G16,'2.ชื่อนักเรียน'!H16,'2.ชื่อนักเรียน'!I16,'2.ชื่อนักเรียน'!J16,'2.ชื่อนักเรียน'!K16,'2.ชื่อนักเรียน'!L16,'2.ชื่อนักเรียน'!M16,'2.ชื่อนักเรียน'!N16,'2.ชื่อนักเรียน'!O16,'2.ชื่อนักเรียน'!P16,'2.ชื่อนักเรียน'!Q16))</f>
        <v/>
      </c>
      <c r="C14" s="463" t="str">
        <f>IF('2.ชื่อนักเรียน'!B16="","",'2.ชื่อนักเรียน'!B16)</f>
        <v/>
      </c>
      <c r="D14" s="291" t="str">
        <f>IF('2.ชื่อนักเรียน'!C16="","",CONCATENATE(TRIM('2.ชื่อนักเรียน'!C16),"  ",'2.ชื่อนักเรียน'!D16))</f>
        <v/>
      </c>
      <c r="E14" s="292" t="str">
        <f>IF(B14="","",IF('01.ข้อมูลเบื้องต้น'!$J$2="","",'01.ข้อมูลเบื้องต้น'!$J$2))</f>
        <v/>
      </c>
      <c r="F14" s="291" t="str">
        <f>IF(B14="","",IF('01.ข้อมูลเบื้องต้น'!$K$4="","",'01.ข้อมูลเบื้องต้น'!$K$4))</f>
        <v/>
      </c>
      <c r="G14" s="292" t="str">
        <f>IF('01.ข้อมูลเบื้องต้น'!$B$8="","",IF('03.คีย์เทอม2'!$B14="","",'01.ข้อมูลเบื้องต้น'!$B$8))</f>
        <v/>
      </c>
      <c r="H14" s="291" t="str">
        <f>IF('01.ข้อมูลเบื้องต้น'!$C$8="","",IF('03.คีย์เทอม2'!$B14="","",'01.ข้อมูลเบื้องต้น'!$C$8))</f>
        <v/>
      </c>
      <c r="I14" s="292" t="str">
        <f>IF('01.ข้อมูลเบื้องต้น'!$D$8="","",IF('03.คีย์เทอม2'!$B14="","",'01.ข้อมูลเบื้องต้น'!$D$8))</f>
        <v/>
      </c>
      <c r="J14" s="286"/>
      <c r="K14" s="160"/>
      <c r="L14" s="292" t="str">
        <f>IF('01.ข้อมูลเบื้องต้น'!$B$9="","",IF('03.คีย์เทอม2'!$B14="","",'01.ข้อมูลเบื้องต้น'!$B$9))</f>
        <v/>
      </c>
      <c r="M14" s="291" t="str">
        <f>IF('01.ข้อมูลเบื้องต้น'!$C$9="","",IF('03.คีย์เทอม2'!$B14="","",'01.ข้อมูลเบื้องต้น'!$C$9))</f>
        <v/>
      </c>
      <c r="N14" s="292" t="str">
        <f>IF('01.ข้อมูลเบื้องต้น'!$D$9="","",IF('03.คีย์เทอม2'!$B14="","",'01.ข้อมูลเบื้องต้น'!$D$9))</f>
        <v/>
      </c>
      <c r="O14" s="286"/>
      <c r="P14" s="160"/>
      <c r="Q14" s="292" t="str">
        <f>IF('01.ข้อมูลเบื้องต้น'!$B$10="","",IF('03.คีย์เทอม2'!$B14="","",'01.ข้อมูลเบื้องต้น'!$B$10))</f>
        <v/>
      </c>
      <c r="R14" s="291" t="str">
        <f>IF('01.ข้อมูลเบื้องต้น'!$C$10="","",IF('03.คีย์เทอม2'!$B14="","",'01.ข้อมูลเบื้องต้น'!$C$10))</f>
        <v/>
      </c>
      <c r="S14" s="292" t="str">
        <f>IF('01.ข้อมูลเบื้องต้น'!$D$10="","",IF('03.คีย์เทอม2'!$B14="","",'01.ข้อมูลเบื้องต้น'!$D$10))</f>
        <v/>
      </c>
      <c r="T14" s="286"/>
      <c r="U14" s="160"/>
      <c r="V14" s="292" t="str">
        <f>IF('01.ข้อมูลเบื้องต้น'!$B$11="","",IF('03.คีย์เทอม2'!$B14="","",'01.ข้อมูลเบื้องต้น'!$B$11))</f>
        <v/>
      </c>
      <c r="W14" s="291" t="str">
        <f>IF('01.ข้อมูลเบื้องต้น'!$C$11="","",IF('03.คีย์เทอม2'!$B14="","",'01.ข้อมูลเบื้องต้น'!$C$11))</f>
        <v/>
      </c>
      <c r="X14" s="292" t="str">
        <f>IF('01.ข้อมูลเบื้องต้น'!$D$11="","",IF('03.คีย์เทอม2'!$B14="","",'01.ข้อมูลเบื้องต้น'!$D$11))</f>
        <v/>
      </c>
      <c r="Y14" s="286"/>
      <c r="Z14" s="160"/>
      <c r="AA14" s="292" t="str">
        <f>IF('01.ข้อมูลเบื้องต้น'!$B$12="","",IF('03.คีย์เทอม2'!$B14="","",'01.ข้อมูลเบื้องต้น'!$B$12))</f>
        <v/>
      </c>
      <c r="AB14" s="291" t="str">
        <f>IF('01.ข้อมูลเบื้องต้น'!$C$12="","",IF('03.คีย์เทอม2'!$B14="","",'01.ข้อมูลเบื้องต้น'!$C$12))</f>
        <v/>
      </c>
      <c r="AC14" s="292" t="str">
        <f>IF('01.ข้อมูลเบื้องต้น'!$D$12="","",IF('03.คีย์เทอม2'!$B14="","",'01.ข้อมูลเบื้องต้น'!$D$12))</f>
        <v/>
      </c>
      <c r="AD14" s="286"/>
      <c r="AE14" s="160"/>
      <c r="AF14" s="292" t="str">
        <f>IF('01.ข้อมูลเบื้องต้น'!$B$13="","",IF('03.คีย์เทอม2'!$B14="","",'01.ข้อมูลเบื้องต้น'!$B$13))</f>
        <v/>
      </c>
      <c r="AG14" s="291" t="str">
        <f>IF('01.ข้อมูลเบื้องต้น'!$C$13="","",IF('03.คีย์เทอม2'!$B14="","",'01.ข้อมูลเบื้องต้น'!$C$13))</f>
        <v/>
      </c>
      <c r="AH14" s="292" t="str">
        <f>IF('01.ข้อมูลเบื้องต้น'!$D$13="","",IF('03.คีย์เทอม2'!$B14="","",'01.ข้อมูลเบื้องต้น'!$D$13))</f>
        <v/>
      </c>
      <c r="AI14" s="286"/>
      <c r="AJ14" s="160"/>
      <c r="AK14" s="292" t="str">
        <f>IF('01.ข้อมูลเบื้องต้น'!$B$14="","",IF('03.คีย์เทอม2'!$B14="","",'01.ข้อมูลเบื้องต้น'!$B$14))</f>
        <v/>
      </c>
      <c r="AL14" s="291" t="str">
        <f>IF('01.ข้อมูลเบื้องต้น'!$C$14="","",IF('03.คีย์เทอม2'!$B14="","",'01.ข้อมูลเบื้องต้น'!$C$14))</f>
        <v/>
      </c>
      <c r="AM14" s="292" t="str">
        <f>IF('01.ข้อมูลเบื้องต้น'!$D$14="","",IF('03.คีย์เทอม2'!$B14="","",'01.ข้อมูลเบื้องต้น'!$D$14))</f>
        <v/>
      </c>
      <c r="AN14" s="286"/>
      <c r="AO14" s="160"/>
      <c r="AP14" s="292" t="str">
        <f>IF('01.ข้อมูลเบื้องต้น'!$B$15="","",IF('03.คีย์เทอม2'!$B14="","",'01.ข้อมูลเบื้องต้น'!$B$15))</f>
        <v/>
      </c>
      <c r="AQ14" s="291" t="str">
        <f>IF('01.ข้อมูลเบื้องต้น'!$C$15="","",IF('03.คีย์เทอม2'!$B14="","",'01.ข้อมูลเบื้องต้น'!$C$15))</f>
        <v/>
      </c>
      <c r="AR14" s="292" t="str">
        <f>IF('01.ข้อมูลเบื้องต้น'!$D$15="","",IF('03.คีย์เทอม2'!$B14="","",'01.ข้อมูลเบื้องต้น'!$D$15))</f>
        <v/>
      </c>
      <c r="AS14" s="286"/>
      <c r="AT14" s="160"/>
      <c r="AU14" s="292" t="str">
        <f>IF('01.ข้อมูลเบื้องต้น'!$B$16="","",IF('03.คีย์เทอม2'!$B14="","",'01.ข้อมูลเบื้องต้น'!$B$16))</f>
        <v/>
      </c>
      <c r="AV14" s="291" t="str">
        <f>IF('01.ข้อมูลเบื้องต้น'!$C$16="","",IF('03.คีย์เทอม2'!$B14="","",'01.ข้อมูลเบื้องต้น'!$C$16))</f>
        <v/>
      </c>
      <c r="AW14" s="292" t="str">
        <f>IF('01.ข้อมูลเบื้องต้น'!$D$16="","",IF('03.คีย์เทอม2'!$B14="","",'01.ข้อมูลเบื้องต้น'!$D$16))</f>
        <v/>
      </c>
      <c r="AX14" s="286"/>
      <c r="AY14" s="160"/>
      <c r="AZ14" s="292" t="str">
        <f>IF('01.ข้อมูลเบื้องต้น'!$B$17="","",IF('03.คีย์เทอม2'!$B14="","",'01.ข้อมูลเบื้องต้น'!$B$17))</f>
        <v/>
      </c>
      <c r="BA14" s="291" t="str">
        <f>IF('01.ข้อมูลเบื้องต้น'!$C$17="","",IF('03.คีย์เทอม2'!$B14="","",'01.ข้อมูลเบื้องต้น'!$C$17))</f>
        <v/>
      </c>
      <c r="BB14" s="292" t="str">
        <f>IF('01.ข้อมูลเบื้องต้น'!$D$17="","",IF('03.คีย์เทอม2'!$B14="","",'01.ข้อมูลเบื้องต้น'!$D$17))</f>
        <v/>
      </c>
      <c r="BC14" s="286"/>
      <c r="BD14" s="160"/>
      <c r="BE14" s="292" t="str">
        <f>IF('01.ข้อมูลเบื้องต้น'!$B$19="","",IF('03.คีย์เทอม2'!$B14="","",'01.ข้อมูลเบื้องต้น'!$B$19))</f>
        <v/>
      </c>
      <c r="BF14" s="291" t="str">
        <f>IF('01.ข้อมูลเบื้องต้น'!$C$19="","",IF('03.คีย์เทอม2'!$B14="","",'01.ข้อมูลเบื้องต้น'!$C$19))</f>
        <v/>
      </c>
      <c r="BG14" s="292" t="str">
        <f>IF('01.ข้อมูลเบื้องต้น'!$D$19="","",IF('03.คีย์เทอม2'!$B14="","",'01.ข้อมูลเบื้องต้น'!$D$19))</f>
        <v/>
      </c>
      <c r="BH14" s="286"/>
      <c r="BI14" s="160"/>
      <c r="BJ14" s="292" t="str">
        <f>IF('01.ข้อมูลเบื้องต้น'!$B$20="","",IF('03.คีย์เทอม2'!$B14="","",'01.ข้อมูลเบื้องต้น'!$B$20))</f>
        <v/>
      </c>
      <c r="BK14" s="291" t="str">
        <f>IF('01.ข้อมูลเบื้องต้น'!$C$20="","",IF('03.คีย์เทอม2'!$B14="","",'01.ข้อมูลเบื้องต้น'!$C$20))</f>
        <v/>
      </c>
      <c r="BL14" s="292" t="str">
        <f>IF('01.ข้อมูลเบื้องต้น'!$D$20="","",IF('03.คีย์เทอม2'!$B14="","",'01.ข้อมูลเบื้องต้น'!$D$20))</f>
        <v/>
      </c>
      <c r="BM14" s="287"/>
      <c r="BN14" s="160"/>
      <c r="BO14" s="292" t="str">
        <f>IF('01.ข้อมูลเบื้องต้น'!$B$21="","",IF('03.คีย์เทอม2'!$B14="","",'01.ข้อมูลเบื้องต้น'!$B$21))</f>
        <v/>
      </c>
      <c r="BP14" s="291" t="str">
        <f>IF('01.ข้อมูลเบื้องต้น'!$C$21="","",IF('03.คีย์เทอม2'!$B14="","",'01.ข้อมูลเบื้องต้น'!$C$21))</f>
        <v/>
      </c>
      <c r="BQ14" s="292" t="str">
        <f>IF('01.ข้อมูลเบื้องต้น'!$D$21="","",IF('03.คีย์เทอม2'!$B14="","",'01.ข้อมูลเบื้องต้น'!$D$21))</f>
        <v/>
      </c>
      <c r="BR14" s="286"/>
      <c r="BS14" s="160"/>
      <c r="BT14" s="292" t="str">
        <f>IF('01.ข้อมูลเบื้องต้น'!$B$22="","",IF('03.คีย์เทอม2'!$B14="","",'01.ข้อมูลเบื้องต้น'!$B$22))</f>
        <v/>
      </c>
      <c r="BU14" s="291" t="str">
        <f>IF('01.ข้อมูลเบื้องต้น'!$C$22="","",IF('03.คีย์เทอม2'!$B14="","",'01.ข้อมูลเบื้องต้น'!$C$22))</f>
        <v/>
      </c>
      <c r="BV14" s="292" t="str">
        <f>IF('01.ข้อมูลเบื้องต้น'!$D$22="","",IF('03.คีย์เทอม2'!$B14="","",'01.ข้อมูลเบื้องต้น'!$D$22))</f>
        <v/>
      </c>
      <c r="BW14" s="286"/>
      <c r="BX14" s="160"/>
      <c r="BY14" s="292" t="str">
        <f>IF('01.ข้อมูลเบื้องต้น'!$B$23="","",IF('03.คีย์เทอม2'!$B14="","",'01.ข้อมูลเบื้องต้น'!$B$23))</f>
        <v/>
      </c>
      <c r="BZ14" s="291" t="str">
        <f>IF('01.ข้อมูลเบื้องต้น'!$C$23="","",IF('03.คีย์เทอม2'!$B14="","",'01.ข้อมูลเบื้องต้น'!$C$23))</f>
        <v/>
      </c>
      <c r="CA14" s="292" t="str">
        <f>IF('01.ข้อมูลเบื้องต้น'!$D$23="","",IF('03.คีย์เทอม2'!$B14="","",'01.ข้อมูลเบื้องต้น'!$D$23))</f>
        <v/>
      </c>
      <c r="CB14" s="286"/>
      <c r="CC14" s="160"/>
      <c r="CD14" s="292" t="str">
        <f>IF('01.ข้อมูลเบื้องต้น'!$B$24="","",IF('03.คีย์เทอม2'!$B14="","",'01.ข้อมูลเบื้องต้น'!$B$24))</f>
        <v/>
      </c>
      <c r="CE14" s="291" t="str">
        <f>IF('01.ข้อมูลเบื้องต้น'!$C$24="","",IF('03.คีย์เทอม2'!$B14="","",'01.ข้อมูลเบื้องต้น'!$C$24))</f>
        <v/>
      </c>
      <c r="CF14" s="292" t="str">
        <f>IF('01.ข้อมูลเบื้องต้น'!$D$24="","",IF('03.คีย์เทอม2'!$B14="","",'01.ข้อมูลเบื้องต้น'!$D$24))</f>
        <v/>
      </c>
      <c r="CG14" s="286"/>
      <c r="CH14" s="160"/>
      <c r="CI14" s="292" t="str">
        <f>IF('01.ข้อมูลเบื้องต้น'!$B$25="","",IF('03.คีย์เทอม2'!$B14="","",'01.ข้อมูลเบื้องต้น'!$B$25))</f>
        <v/>
      </c>
      <c r="CJ14" s="291" t="str">
        <f>IF('01.ข้อมูลเบื้องต้น'!$C$25="","",IF('03.คีย์เทอม2'!$B14="","",'01.ข้อมูลเบื้องต้น'!$C$25))</f>
        <v/>
      </c>
      <c r="CK14" s="292" t="str">
        <f>IF('01.ข้อมูลเบื้องต้น'!$D$25="","",IF('03.คีย์เทอม2'!$B14="","",'01.ข้อมูลเบื้องต้น'!$D$25))</f>
        <v/>
      </c>
      <c r="CL14" s="286"/>
      <c r="CM14" s="160"/>
      <c r="CN14" s="292" t="str">
        <f>IF('01.ข้อมูลเบื้องต้น'!$B$26="","",IF('03.คีย์เทอม2'!$B14="","",'01.ข้อมูลเบื้องต้น'!$B$26))</f>
        <v/>
      </c>
      <c r="CO14" s="291" t="str">
        <f>IF('01.ข้อมูลเบื้องต้น'!$C$26="","",IF('03.คีย์เทอม2'!$B14="","",'01.ข้อมูลเบื้องต้น'!$C$26))</f>
        <v/>
      </c>
      <c r="CP14" s="292" t="str">
        <f>IF('01.ข้อมูลเบื้องต้น'!$D$26="","",IF('03.คีย์เทอม2'!$B14="","",'01.ข้อมูลเบื้องต้น'!$D$26))</f>
        <v/>
      </c>
      <c r="CQ14" s="286"/>
      <c r="CR14" s="160"/>
      <c r="CS14" s="292" t="str">
        <f>IF('01.ข้อมูลเบื้องต้น'!$B$27="","",IF('03.คีย์เทอม2'!$B14="","",'01.ข้อมูลเบื้องต้น'!$B$27))</f>
        <v/>
      </c>
      <c r="CT14" s="291" t="str">
        <f>IF('01.ข้อมูลเบื้องต้น'!$C$27="","",IF('03.คีย์เทอม2'!$B14="","",'01.ข้อมูลเบื้องต้น'!$C$27))</f>
        <v/>
      </c>
      <c r="CU14" s="292" t="str">
        <f>IF('01.ข้อมูลเบื้องต้น'!$D$27="","",IF('03.คีย์เทอม2'!$B14="","",'01.ข้อมูลเบื้องต้น'!$D$27))</f>
        <v/>
      </c>
      <c r="CV14" s="286"/>
      <c r="CW14" s="160"/>
      <c r="CX14" s="292" t="str">
        <f>IF('01.ข้อมูลเบื้องต้น'!$B$28="","",IF('03.คีย์เทอม2'!$B14="","",'01.ข้อมูลเบื้องต้น'!$B$28))</f>
        <v/>
      </c>
      <c r="CY14" s="291" t="str">
        <f>IF('01.ข้อมูลเบื้องต้น'!$C$28="","",IF('03.คีย์เทอม2'!$B14="","",'01.ข้อมูลเบื้องต้น'!$C$28))</f>
        <v/>
      </c>
      <c r="CZ14" s="292" t="str">
        <f>IF('01.ข้อมูลเบื้องต้น'!$D$28="","",IF('03.คีย์เทอม2'!$B14="","",'01.ข้อมูลเบื้องต้น'!$D$28))</f>
        <v/>
      </c>
      <c r="DA14" s="286"/>
      <c r="DB14" s="160"/>
      <c r="DC14" s="288" t="str">
        <f t="shared" si="3"/>
        <v/>
      </c>
      <c r="DD14" s="152" t="str">
        <f t="shared" si="4"/>
        <v/>
      </c>
      <c r="DE14" s="293" t="str">
        <f>IF('2.ชื่อนักเรียน'!R16="มส","มส",IF('2.ชื่อนักเรียน'!R16="ย้าย","ย้าย",IF('2.ชื่อนักเรียน'!R16="ร","ร",IF(DD14="","",RANK(DD14,$DD$9:$DD$58,0)))))</f>
        <v/>
      </c>
      <c r="DF14" s="293" t="str">
        <f t="shared" si="5"/>
        <v/>
      </c>
      <c r="DH14" s="462" t="str">
        <f>IF('2.ชื่อนักเรียน'!$R16=",มส","มส",IF($DC14="","",IF(DH$5="","",IF(DH$5="SBMLD",SUM($BH14,$BM14,$BR14,$BW14,$CB14,$CG14,$CL14,$CQ14,$CV14,$DA14),$BH14))))</f>
        <v/>
      </c>
      <c r="DI14" s="298" t="str">
        <f>IF('2.ชื่อนักเรียน'!$R16=",มส","มส",IF($DH14="","",IF(DH$5="","",IF(DH$5="SBMLD",SUM($BI14,$BN14,$BS14,$BX14,$CC14,$CH14,$CM14,$CR14,$CW14,$DB14),$BI14))))</f>
        <v/>
      </c>
      <c r="DJ14" s="329" t="str">
        <f t="shared" si="6"/>
        <v/>
      </c>
      <c r="DK14" s="462" t="str">
        <f>IF('2.ชื่อนักเรียน'!$R16=",มส","มส",IF($DC14="","",IF(DK$5="","",IF(DK$5="SBMLD",SUM($BM14,$BR14,$BW14,$CB14,$CG14,$CL14,$CQ14,$CV14,$DA14),$BM14))))</f>
        <v/>
      </c>
      <c r="DL14" s="298" t="str">
        <f>IF('2.ชื่อนักเรียน'!$R16=",มส","มส",IF($DK14="","",IF(DK$5="","",IF(DK$5="SBMLD",SUM($BN14,$BS14,$BX14,$CC14,$CH14,$CM14,$CR14,$CW14,$DB14),$BN14))))</f>
        <v/>
      </c>
      <c r="DM14" s="329" t="str">
        <f t="shared" si="7"/>
        <v/>
      </c>
      <c r="DN14" s="462" t="str">
        <f>IF('2.ชื่อนักเรียน'!$R16=",มส","มส",IF($DC14="","",IF(DN$5="","",IF(DN$5="SBMLD",SUM($BR14,$BW14,$CB14,$CG14,$CL14,$CQ14,$CV14,$DA14),$BR14))))</f>
        <v/>
      </c>
      <c r="DO14" s="298" t="str">
        <f>IF('2.ชื่อนักเรียน'!$R16=",มส","มส",IF($DN14="","",IF(DN$5="","",IF(DN$5="SBMLD",SUM($BS14,$BX14,$CC14,$CH14,$CM14,$CR14,$CW14,$DB14),$BS14))))</f>
        <v/>
      </c>
      <c r="DP14" s="329" t="str">
        <f t="shared" si="8"/>
        <v/>
      </c>
      <c r="DQ14" s="462" t="str">
        <f>IF('2.ชื่อนักเรียน'!$R16=",มส","มส",IF($DC14="","",IF(DQ$5="","",IF(DQ$5="SBMLD",SUM($BW14,$CB14,$CG14,$CL14,$CQ14,$CV14,$DA14),$BW14))))</f>
        <v/>
      </c>
      <c r="DR14" s="298" t="str">
        <f>IF('2.ชื่อนักเรียน'!$R16=",มส","มส",IF($DQ14="","",IF(DQ$5="","",IF(DQ$5="SBMLD",SUM($BX14,$CC14,$CH14,$CM14,$CR14,$CW14,$DB14),$BX14))))</f>
        <v/>
      </c>
      <c r="DS14" s="329" t="str">
        <f t="shared" si="9"/>
        <v/>
      </c>
      <c r="DT14" s="462" t="str">
        <f>IF('2.ชื่อนักเรียน'!$R16=",มส","มส",IF($DC14="","",IF(DT$5="","",IF(DT$5="SBMLD",SUM($CB14,$CG14,$CL14,$CQ14,$CV14,$DA14),$CB14))))</f>
        <v/>
      </c>
      <c r="DU14" s="298" t="str">
        <f>IF('2.ชื่อนักเรียน'!$R16=",มส","มส",IF($DT14="","",IF(DT$5="","",IF(DT$5="SBMLD",SUM($CC14,$CH14,$CM14,$CR14,$CW14,$DB14),$CC14))))</f>
        <v/>
      </c>
      <c r="DV14" s="329" t="str">
        <f t="shared" si="10"/>
        <v/>
      </c>
      <c r="DW14" s="462" t="str">
        <f>IF('2.ชื่อนักเรียน'!$R16=",มส","มส",IF($DC14="","",IF(DW$5="","",IF(DW$5="SBMLD",SUM($CG14,$CL14,$CQ14,$CV14,$DA14),$CG14))))</f>
        <v/>
      </c>
      <c r="DX14" s="298" t="str">
        <f>IF('2.ชื่อนักเรียน'!$R16=",มส","มส",IF($DW14="","",IF(DW$5="","",IF(DW$5="SBMLD",SUM($CH14,$CM14,$CR14,$CW14,$DB14),$CH14))))</f>
        <v/>
      </c>
      <c r="DY14" s="329" t="str">
        <f t="shared" si="11"/>
        <v/>
      </c>
    </row>
    <row r="15" spans="1:129" s="102" customFormat="1" ht="17.25" customHeight="1" x14ac:dyDescent="0.25">
      <c r="A15" s="278">
        <v>7</v>
      </c>
      <c r="B15" s="278" t="str">
        <f>IF('2.ชื่อนักเรียน'!E17="","",CONCATENATE('2.ชื่อนักเรียน'!E17,'2.ชื่อนักเรียน'!F17,'2.ชื่อนักเรียน'!G17,'2.ชื่อนักเรียน'!H17,'2.ชื่อนักเรียน'!I17,'2.ชื่อนักเรียน'!J17,'2.ชื่อนักเรียน'!K17,'2.ชื่อนักเรียน'!L17,'2.ชื่อนักเรียน'!M17,'2.ชื่อนักเรียน'!N17,'2.ชื่อนักเรียน'!O17,'2.ชื่อนักเรียน'!P17,'2.ชื่อนักเรียน'!Q17))</f>
        <v/>
      </c>
      <c r="C15" s="463" t="str">
        <f>IF('2.ชื่อนักเรียน'!B17="","",'2.ชื่อนักเรียน'!B17)</f>
        <v/>
      </c>
      <c r="D15" s="291" t="str">
        <f>IF('2.ชื่อนักเรียน'!C17="","",CONCATENATE(TRIM('2.ชื่อนักเรียน'!C17),"  ",'2.ชื่อนักเรียน'!D17))</f>
        <v/>
      </c>
      <c r="E15" s="292" t="str">
        <f>IF(B15="","",IF('01.ข้อมูลเบื้องต้น'!$J$2="","",'01.ข้อมูลเบื้องต้น'!$J$2))</f>
        <v/>
      </c>
      <c r="F15" s="291" t="str">
        <f>IF(B15="","",IF('01.ข้อมูลเบื้องต้น'!$K$4="","",'01.ข้อมูลเบื้องต้น'!$K$4))</f>
        <v/>
      </c>
      <c r="G15" s="292" t="str">
        <f>IF('01.ข้อมูลเบื้องต้น'!$B$8="","",IF('03.คีย์เทอม2'!$B15="","",'01.ข้อมูลเบื้องต้น'!$B$8))</f>
        <v/>
      </c>
      <c r="H15" s="291" t="str">
        <f>IF('01.ข้อมูลเบื้องต้น'!$C$8="","",IF('03.คีย์เทอม2'!$B15="","",'01.ข้อมูลเบื้องต้น'!$C$8))</f>
        <v/>
      </c>
      <c r="I15" s="292" t="str">
        <f>IF('01.ข้อมูลเบื้องต้น'!$D$8="","",IF('03.คีย์เทอม2'!$B15="","",'01.ข้อมูลเบื้องต้น'!$D$8))</f>
        <v/>
      </c>
      <c r="J15" s="286"/>
      <c r="K15" s="160"/>
      <c r="L15" s="292" t="str">
        <f>IF('01.ข้อมูลเบื้องต้น'!$B$9="","",IF('03.คีย์เทอม2'!$B15="","",'01.ข้อมูลเบื้องต้น'!$B$9))</f>
        <v/>
      </c>
      <c r="M15" s="291" t="str">
        <f>IF('01.ข้อมูลเบื้องต้น'!$C$9="","",IF('03.คีย์เทอม2'!$B15="","",'01.ข้อมูลเบื้องต้น'!$C$9))</f>
        <v/>
      </c>
      <c r="N15" s="292" t="str">
        <f>IF('01.ข้อมูลเบื้องต้น'!$D$9="","",IF('03.คีย์เทอม2'!$B15="","",'01.ข้อมูลเบื้องต้น'!$D$9))</f>
        <v/>
      </c>
      <c r="O15" s="287"/>
      <c r="P15" s="159"/>
      <c r="Q15" s="292" t="str">
        <f>IF('01.ข้อมูลเบื้องต้น'!$B$10="","",IF('03.คีย์เทอม2'!$B15="","",'01.ข้อมูลเบื้องต้น'!$B$10))</f>
        <v/>
      </c>
      <c r="R15" s="291" t="str">
        <f>IF('01.ข้อมูลเบื้องต้น'!$C$10="","",IF('03.คีย์เทอม2'!$B15="","",'01.ข้อมูลเบื้องต้น'!$C$10))</f>
        <v/>
      </c>
      <c r="S15" s="292" t="str">
        <f>IF('01.ข้อมูลเบื้องต้น'!$D$10="","",IF('03.คีย์เทอม2'!$B15="","",'01.ข้อมูลเบื้องต้น'!$D$10))</f>
        <v/>
      </c>
      <c r="T15" s="287"/>
      <c r="U15" s="159"/>
      <c r="V15" s="292" t="str">
        <f>IF('01.ข้อมูลเบื้องต้น'!$B$11="","",IF('03.คีย์เทอม2'!$B15="","",'01.ข้อมูลเบื้องต้น'!$B$11))</f>
        <v/>
      </c>
      <c r="W15" s="291" t="str">
        <f>IF('01.ข้อมูลเบื้องต้น'!$C$11="","",IF('03.คีย์เทอม2'!$B15="","",'01.ข้อมูลเบื้องต้น'!$C$11))</f>
        <v/>
      </c>
      <c r="X15" s="292" t="str">
        <f>IF('01.ข้อมูลเบื้องต้น'!$D$11="","",IF('03.คีย์เทอม2'!$B15="","",'01.ข้อมูลเบื้องต้น'!$D$11))</f>
        <v/>
      </c>
      <c r="Y15" s="286"/>
      <c r="Z15" s="160"/>
      <c r="AA15" s="292" t="str">
        <f>IF('01.ข้อมูลเบื้องต้น'!$B$12="","",IF('03.คีย์เทอม2'!$B15="","",'01.ข้อมูลเบื้องต้น'!$B$12))</f>
        <v/>
      </c>
      <c r="AB15" s="291" t="str">
        <f>IF('01.ข้อมูลเบื้องต้น'!$C$12="","",IF('03.คีย์เทอม2'!$B15="","",'01.ข้อมูลเบื้องต้น'!$C$12))</f>
        <v/>
      </c>
      <c r="AC15" s="292" t="str">
        <f>IF('01.ข้อมูลเบื้องต้น'!$D$12="","",IF('03.คีย์เทอม2'!$B15="","",'01.ข้อมูลเบื้องต้น'!$D$12))</f>
        <v/>
      </c>
      <c r="AD15" s="286"/>
      <c r="AE15" s="159"/>
      <c r="AF15" s="292" t="str">
        <f>IF('01.ข้อมูลเบื้องต้น'!$B$13="","",IF('03.คีย์เทอม2'!$B15="","",'01.ข้อมูลเบื้องต้น'!$B$13))</f>
        <v/>
      </c>
      <c r="AG15" s="291" t="str">
        <f>IF('01.ข้อมูลเบื้องต้น'!$C$13="","",IF('03.คีย์เทอม2'!$B15="","",'01.ข้อมูลเบื้องต้น'!$C$13))</f>
        <v/>
      </c>
      <c r="AH15" s="292" t="str">
        <f>IF('01.ข้อมูลเบื้องต้น'!$D$13="","",IF('03.คีย์เทอม2'!$B15="","",'01.ข้อมูลเบื้องต้น'!$D$13))</f>
        <v/>
      </c>
      <c r="AI15" s="286"/>
      <c r="AJ15" s="159"/>
      <c r="AK15" s="292" t="str">
        <f>IF('01.ข้อมูลเบื้องต้น'!$B$14="","",IF('03.คีย์เทอม2'!$B15="","",'01.ข้อมูลเบื้องต้น'!$B$14))</f>
        <v/>
      </c>
      <c r="AL15" s="291" t="str">
        <f>IF('01.ข้อมูลเบื้องต้น'!$C$14="","",IF('03.คีย์เทอม2'!$B15="","",'01.ข้อมูลเบื้องต้น'!$C$14))</f>
        <v/>
      </c>
      <c r="AM15" s="292" t="str">
        <f>IF('01.ข้อมูลเบื้องต้น'!$D$14="","",IF('03.คีย์เทอม2'!$B15="","",'01.ข้อมูลเบื้องต้น'!$D$14))</f>
        <v/>
      </c>
      <c r="AN15" s="287"/>
      <c r="AO15" s="159"/>
      <c r="AP15" s="292" t="str">
        <f>IF('01.ข้อมูลเบื้องต้น'!$B$15="","",IF('03.คีย์เทอม2'!$B15="","",'01.ข้อมูลเบื้องต้น'!$B$15))</f>
        <v/>
      </c>
      <c r="AQ15" s="291" t="str">
        <f>IF('01.ข้อมูลเบื้องต้น'!$C$15="","",IF('03.คีย์เทอม2'!$B15="","",'01.ข้อมูลเบื้องต้น'!$C$15))</f>
        <v/>
      </c>
      <c r="AR15" s="292" t="str">
        <f>IF('01.ข้อมูลเบื้องต้น'!$D$15="","",IF('03.คีย์เทอม2'!$B15="","",'01.ข้อมูลเบื้องต้น'!$D$15))</f>
        <v/>
      </c>
      <c r="AS15" s="287"/>
      <c r="AT15" s="159"/>
      <c r="AU15" s="292" t="str">
        <f>IF('01.ข้อมูลเบื้องต้น'!$B$16="","",IF('03.คีย์เทอม2'!$B15="","",'01.ข้อมูลเบื้องต้น'!$B$16))</f>
        <v/>
      </c>
      <c r="AV15" s="291" t="str">
        <f>IF('01.ข้อมูลเบื้องต้น'!$C$16="","",IF('03.คีย์เทอม2'!$B15="","",'01.ข้อมูลเบื้องต้น'!$C$16))</f>
        <v/>
      </c>
      <c r="AW15" s="292" t="str">
        <f>IF('01.ข้อมูลเบื้องต้น'!$D$16="","",IF('03.คีย์เทอม2'!$B15="","",'01.ข้อมูลเบื้องต้น'!$D$16))</f>
        <v/>
      </c>
      <c r="AX15" s="286"/>
      <c r="AY15" s="160"/>
      <c r="AZ15" s="292" t="str">
        <f>IF('01.ข้อมูลเบื้องต้น'!$B$17="","",IF('03.คีย์เทอม2'!$B15="","",'01.ข้อมูลเบื้องต้น'!$B$17))</f>
        <v/>
      </c>
      <c r="BA15" s="291" t="str">
        <f>IF('01.ข้อมูลเบื้องต้น'!$C$17="","",IF('03.คีย์เทอม2'!$B15="","",'01.ข้อมูลเบื้องต้น'!$C$17))</f>
        <v/>
      </c>
      <c r="BB15" s="292" t="str">
        <f>IF('01.ข้อมูลเบื้องต้น'!$D$17="","",IF('03.คีย์เทอม2'!$B15="","",'01.ข้อมูลเบื้องต้น'!$D$17))</f>
        <v/>
      </c>
      <c r="BC15" s="286"/>
      <c r="BD15" s="160"/>
      <c r="BE15" s="292" t="str">
        <f>IF('01.ข้อมูลเบื้องต้น'!$B$19="","",IF('03.คีย์เทอม2'!$B15="","",'01.ข้อมูลเบื้องต้น'!$B$19))</f>
        <v/>
      </c>
      <c r="BF15" s="291" t="str">
        <f>IF('01.ข้อมูลเบื้องต้น'!$C$19="","",IF('03.คีย์เทอม2'!$B15="","",'01.ข้อมูลเบื้องต้น'!$C$19))</f>
        <v/>
      </c>
      <c r="BG15" s="292" t="str">
        <f>IF('01.ข้อมูลเบื้องต้น'!$D$19="","",IF('03.คีย์เทอม2'!$B15="","",'01.ข้อมูลเบื้องต้น'!$D$19))</f>
        <v/>
      </c>
      <c r="BH15" s="286"/>
      <c r="BI15" s="160"/>
      <c r="BJ15" s="292" t="str">
        <f>IF('01.ข้อมูลเบื้องต้น'!$B$20="","",IF('03.คีย์เทอม2'!$B15="","",'01.ข้อมูลเบื้องต้น'!$B$20))</f>
        <v/>
      </c>
      <c r="BK15" s="291" t="str">
        <f>IF('01.ข้อมูลเบื้องต้น'!$C$20="","",IF('03.คีย์เทอม2'!$B15="","",'01.ข้อมูลเบื้องต้น'!$C$20))</f>
        <v/>
      </c>
      <c r="BL15" s="292" t="str">
        <f>IF('01.ข้อมูลเบื้องต้น'!$D$20="","",IF('03.คีย์เทอม2'!$B15="","",'01.ข้อมูลเบื้องต้น'!$D$20))</f>
        <v/>
      </c>
      <c r="BM15" s="286"/>
      <c r="BN15" s="159"/>
      <c r="BO15" s="292" t="str">
        <f>IF('01.ข้อมูลเบื้องต้น'!$B$21="","",IF('03.คีย์เทอม2'!$B15="","",'01.ข้อมูลเบื้องต้น'!$B$21))</f>
        <v/>
      </c>
      <c r="BP15" s="291" t="str">
        <f>IF('01.ข้อมูลเบื้องต้น'!$C$21="","",IF('03.คีย์เทอม2'!$B15="","",'01.ข้อมูลเบื้องต้น'!$C$21))</f>
        <v/>
      </c>
      <c r="BQ15" s="292" t="str">
        <f>IF('01.ข้อมูลเบื้องต้น'!$D$21="","",IF('03.คีย์เทอม2'!$B15="","",'01.ข้อมูลเบื้องต้น'!$D$21))</f>
        <v/>
      </c>
      <c r="BR15" s="286"/>
      <c r="BS15" s="160"/>
      <c r="BT15" s="292" t="str">
        <f>IF('01.ข้อมูลเบื้องต้น'!$B$22="","",IF('03.คีย์เทอม2'!$B15="","",'01.ข้อมูลเบื้องต้น'!$B$22))</f>
        <v/>
      </c>
      <c r="BU15" s="291" t="str">
        <f>IF('01.ข้อมูลเบื้องต้น'!$C$22="","",IF('03.คีย์เทอม2'!$B15="","",'01.ข้อมูลเบื้องต้น'!$C$22))</f>
        <v/>
      </c>
      <c r="BV15" s="292" t="str">
        <f>IF('01.ข้อมูลเบื้องต้น'!$D$22="","",IF('03.คีย์เทอม2'!$B15="","",'01.ข้อมูลเบื้องต้น'!$D$22))</f>
        <v/>
      </c>
      <c r="BW15" s="286"/>
      <c r="BX15" s="160"/>
      <c r="BY15" s="292" t="str">
        <f>IF('01.ข้อมูลเบื้องต้น'!$B$23="","",IF('03.คีย์เทอม2'!$B15="","",'01.ข้อมูลเบื้องต้น'!$B$23))</f>
        <v/>
      </c>
      <c r="BZ15" s="291" t="str">
        <f>IF('01.ข้อมูลเบื้องต้น'!$C$23="","",IF('03.คีย์เทอม2'!$B15="","",'01.ข้อมูลเบื้องต้น'!$C$23))</f>
        <v/>
      </c>
      <c r="CA15" s="292" t="str">
        <f>IF('01.ข้อมูลเบื้องต้น'!$D$23="","",IF('03.คีย์เทอม2'!$B15="","",'01.ข้อมูลเบื้องต้น'!$D$23))</f>
        <v/>
      </c>
      <c r="CB15" s="286"/>
      <c r="CC15" s="160"/>
      <c r="CD15" s="292" t="str">
        <f>IF('01.ข้อมูลเบื้องต้น'!$B$24="","",IF('03.คีย์เทอม2'!$B15="","",'01.ข้อมูลเบื้องต้น'!$B$24))</f>
        <v/>
      </c>
      <c r="CE15" s="291" t="str">
        <f>IF('01.ข้อมูลเบื้องต้น'!$C$24="","",IF('03.คีย์เทอม2'!$B15="","",'01.ข้อมูลเบื้องต้น'!$C$24))</f>
        <v/>
      </c>
      <c r="CF15" s="292" t="str">
        <f>IF('01.ข้อมูลเบื้องต้น'!$D$24="","",IF('03.คีย์เทอม2'!$B15="","",'01.ข้อมูลเบื้องต้น'!$D$24))</f>
        <v/>
      </c>
      <c r="CG15" s="286"/>
      <c r="CH15" s="160"/>
      <c r="CI15" s="292" t="str">
        <f>IF('01.ข้อมูลเบื้องต้น'!$B$25="","",IF('03.คีย์เทอม2'!$B15="","",'01.ข้อมูลเบื้องต้น'!$B$25))</f>
        <v/>
      </c>
      <c r="CJ15" s="291" t="str">
        <f>IF('01.ข้อมูลเบื้องต้น'!$C$25="","",IF('03.คีย์เทอม2'!$B15="","",'01.ข้อมูลเบื้องต้น'!$C$25))</f>
        <v/>
      </c>
      <c r="CK15" s="292" t="str">
        <f>IF('01.ข้อมูลเบื้องต้น'!$D$25="","",IF('03.คีย์เทอม2'!$B15="","",'01.ข้อมูลเบื้องต้น'!$D$25))</f>
        <v/>
      </c>
      <c r="CL15" s="286"/>
      <c r="CM15" s="160"/>
      <c r="CN15" s="292" t="str">
        <f>IF('01.ข้อมูลเบื้องต้น'!$B$26="","",IF('03.คีย์เทอม2'!$B15="","",'01.ข้อมูลเบื้องต้น'!$B$26))</f>
        <v/>
      </c>
      <c r="CO15" s="291" t="str">
        <f>IF('01.ข้อมูลเบื้องต้น'!$C$26="","",IF('03.คีย์เทอม2'!$B15="","",'01.ข้อมูลเบื้องต้น'!$C$26))</f>
        <v/>
      </c>
      <c r="CP15" s="292" t="str">
        <f>IF('01.ข้อมูลเบื้องต้น'!$D$26="","",IF('03.คีย์เทอม2'!$B15="","",'01.ข้อมูลเบื้องต้น'!$D$26))</f>
        <v/>
      </c>
      <c r="CQ15" s="286"/>
      <c r="CR15" s="160"/>
      <c r="CS15" s="292" t="str">
        <f>IF('01.ข้อมูลเบื้องต้น'!$B$27="","",IF('03.คีย์เทอม2'!$B15="","",'01.ข้อมูลเบื้องต้น'!$B$27))</f>
        <v/>
      </c>
      <c r="CT15" s="291" t="str">
        <f>IF('01.ข้อมูลเบื้องต้น'!$C$27="","",IF('03.คีย์เทอม2'!$B15="","",'01.ข้อมูลเบื้องต้น'!$C$27))</f>
        <v/>
      </c>
      <c r="CU15" s="292" t="str">
        <f>IF('01.ข้อมูลเบื้องต้น'!$D$27="","",IF('03.คีย์เทอม2'!$B15="","",'01.ข้อมูลเบื้องต้น'!$D$27))</f>
        <v/>
      </c>
      <c r="CV15" s="286"/>
      <c r="CW15" s="160"/>
      <c r="CX15" s="292" t="str">
        <f>IF('01.ข้อมูลเบื้องต้น'!$B$28="","",IF('03.คีย์เทอม2'!$B15="","",'01.ข้อมูลเบื้องต้น'!$B$28))</f>
        <v/>
      </c>
      <c r="CY15" s="291" t="str">
        <f>IF('01.ข้อมูลเบื้องต้น'!$C$28="","",IF('03.คีย์เทอม2'!$B15="","",'01.ข้อมูลเบื้องต้น'!$C$28))</f>
        <v/>
      </c>
      <c r="CZ15" s="292" t="str">
        <f>IF('01.ข้อมูลเบื้องต้น'!$D$28="","",IF('03.คีย์เทอม2'!$B15="","",'01.ข้อมูลเบื้องต้น'!$D$28))</f>
        <v/>
      </c>
      <c r="DA15" s="286"/>
      <c r="DB15" s="160"/>
      <c r="DC15" s="288" t="str">
        <f t="shared" si="3"/>
        <v/>
      </c>
      <c r="DD15" s="152" t="str">
        <f t="shared" si="4"/>
        <v/>
      </c>
      <c r="DE15" s="293" t="str">
        <f>IF('2.ชื่อนักเรียน'!R17="มส","มส",IF('2.ชื่อนักเรียน'!R17="ย้าย","ย้าย",IF('2.ชื่อนักเรียน'!R17="ร","ร",IF(DD15="","",RANK(DD15,$DD$9:$DD$58,0)))))</f>
        <v/>
      </c>
      <c r="DF15" s="293" t="str">
        <f t="shared" si="5"/>
        <v/>
      </c>
      <c r="DH15" s="462" t="str">
        <f>IF('2.ชื่อนักเรียน'!$R17=",มส","มส",IF($DC15="","",IF(DH$5="","",IF(DH$5="SBMLD",SUM($BH15,$BM15,$BR15,$BW15,$CB15,$CG15,$CL15,$CQ15,$CV15,$DA15),$BH15))))</f>
        <v/>
      </c>
      <c r="DI15" s="298" t="str">
        <f>IF('2.ชื่อนักเรียน'!$R17=",มส","มส",IF($DH15="","",IF(DH$5="","",IF(DH$5="SBMLD",SUM($BI15,$BN15,$BS15,$BX15,$CC15,$CH15,$CM15,$CR15,$CW15,$DB15),$BI15))))</f>
        <v/>
      </c>
      <c r="DJ15" s="329" t="str">
        <f t="shared" si="6"/>
        <v/>
      </c>
      <c r="DK15" s="462" t="str">
        <f>IF('2.ชื่อนักเรียน'!$R17=",มส","มส",IF($DC15="","",IF(DK$5="","",IF(DK$5="SBMLD",SUM($BM15,$BR15,$BW15,$CB15,$CG15,$CL15,$CQ15,$CV15,$DA15),$BM15))))</f>
        <v/>
      </c>
      <c r="DL15" s="298" t="str">
        <f>IF('2.ชื่อนักเรียน'!$R17=",มส","มส",IF($DK15="","",IF(DK$5="","",IF(DK$5="SBMLD",SUM($BN15,$BS15,$BX15,$CC15,$CH15,$CM15,$CR15,$CW15,$DB15),$BN15))))</f>
        <v/>
      </c>
      <c r="DM15" s="329" t="str">
        <f t="shared" si="7"/>
        <v/>
      </c>
      <c r="DN15" s="462" t="str">
        <f>IF('2.ชื่อนักเรียน'!$R17=",มส","มส",IF($DC15="","",IF(DN$5="","",IF(DN$5="SBMLD",SUM($BR15,$BW15,$CB15,$CG15,$CL15,$CQ15,$CV15,$DA15),$BR15))))</f>
        <v/>
      </c>
      <c r="DO15" s="298" t="str">
        <f>IF('2.ชื่อนักเรียน'!$R17=",มส","มส",IF($DN15="","",IF(DN$5="","",IF(DN$5="SBMLD",SUM($BS15,$BX15,$CC15,$CH15,$CM15,$CR15,$CW15,$DB15),$BS15))))</f>
        <v/>
      </c>
      <c r="DP15" s="329" t="str">
        <f t="shared" si="8"/>
        <v/>
      </c>
      <c r="DQ15" s="462" t="str">
        <f>IF('2.ชื่อนักเรียน'!$R17=",มส","มส",IF($DC15="","",IF(DQ$5="","",IF(DQ$5="SBMLD",SUM($BW15,$CB15,$CG15,$CL15,$CQ15,$CV15,$DA15),$BW15))))</f>
        <v/>
      </c>
      <c r="DR15" s="298" t="str">
        <f>IF('2.ชื่อนักเรียน'!$R17=",มส","มส",IF($DQ15="","",IF(DQ$5="","",IF(DQ$5="SBMLD",SUM($BX15,$CC15,$CH15,$CM15,$CR15,$CW15,$DB15),$BX15))))</f>
        <v/>
      </c>
      <c r="DS15" s="329" t="str">
        <f t="shared" si="9"/>
        <v/>
      </c>
      <c r="DT15" s="462" t="str">
        <f>IF('2.ชื่อนักเรียน'!$R17=",มส","มส",IF($DC15="","",IF(DT$5="","",IF(DT$5="SBMLD",SUM($CB15,$CG15,$CL15,$CQ15,$CV15,$DA15),$CB15))))</f>
        <v/>
      </c>
      <c r="DU15" s="298" t="str">
        <f>IF('2.ชื่อนักเรียน'!$R17=",มส","มส",IF($DT15="","",IF(DT$5="","",IF(DT$5="SBMLD",SUM($CC15,$CH15,$CM15,$CR15,$CW15,$DB15),$CC15))))</f>
        <v/>
      </c>
      <c r="DV15" s="329" t="str">
        <f t="shared" si="10"/>
        <v/>
      </c>
      <c r="DW15" s="462" t="str">
        <f>IF('2.ชื่อนักเรียน'!$R17=",มส","มส",IF($DC15="","",IF(DW$5="","",IF(DW$5="SBMLD",SUM($CG15,$CL15,$CQ15,$CV15,$DA15),$CG15))))</f>
        <v/>
      </c>
      <c r="DX15" s="298" t="str">
        <f>IF('2.ชื่อนักเรียน'!$R17=",มส","มส",IF($DW15="","",IF(DW$5="","",IF(DW$5="SBMLD",SUM($CH15,$CM15,$CR15,$CW15,$DB15),$CH15))))</f>
        <v/>
      </c>
      <c r="DY15" s="329" t="str">
        <f t="shared" si="11"/>
        <v/>
      </c>
    </row>
    <row r="16" spans="1:129" s="102" customFormat="1" ht="17.25" customHeight="1" x14ac:dyDescent="0.25">
      <c r="A16" s="278">
        <v>8</v>
      </c>
      <c r="B16" s="278" t="str">
        <f>IF('2.ชื่อนักเรียน'!E18="","",CONCATENATE('2.ชื่อนักเรียน'!E18,'2.ชื่อนักเรียน'!F18,'2.ชื่อนักเรียน'!G18,'2.ชื่อนักเรียน'!H18,'2.ชื่อนักเรียน'!I18,'2.ชื่อนักเรียน'!J18,'2.ชื่อนักเรียน'!K18,'2.ชื่อนักเรียน'!L18,'2.ชื่อนักเรียน'!M18,'2.ชื่อนักเรียน'!N18,'2.ชื่อนักเรียน'!O18,'2.ชื่อนักเรียน'!P18,'2.ชื่อนักเรียน'!Q18))</f>
        <v/>
      </c>
      <c r="C16" s="463" t="str">
        <f>IF('2.ชื่อนักเรียน'!B18="","",'2.ชื่อนักเรียน'!B18)</f>
        <v/>
      </c>
      <c r="D16" s="291" t="str">
        <f>IF('2.ชื่อนักเรียน'!C18="","",CONCATENATE(TRIM('2.ชื่อนักเรียน'!C18),"  ",'2.ชื่อนักเรียน'!D18))</f>
        <v/>
      </c>
      <c r="E16" s="292" t="str">
        <f>IF(B16="","",IF('01.ข้อมูลเบื้องต้น'!$J$2="","",'01.ข้อมูลเบื้องต้น'!$J$2))</f>
        <v/>
      </c>
      <c r="F16" s="291" t="str">
        <f>IF(B16="","",IF('01.ข้อมูลเบื้องต้น'!$K$4="","",'01.ข้อมูลเบื้องต้น'!$K$4))</f>
        <v/>
      </c>
      <c r="G16" s="292" t="str">
        <f>IF('01.ข้อมูลเบื้องต้น'!$B$8="","",IF('03.คีย์เทอม2'!$B16="","",'01.ข้อมูลเบื้องต้น'!$B$8))</f>
        <v/>
      </c>
      <c r="H16" s="291" t="str">
        <f>IF('01.ข้อมูลเบื้องต้น'!$C$8="","",IF('03.คีย์เทอม2'!$B16="","",'01.ข้อมูลเบื้องต้น'!$C$8))</f>
        <v/>
      </c>
      <c r="I16" s="292" t="str">
        <f>IF('01.ข้อมูลเบื้องต้น'!$D$8="","",IF('03.คีย์เทอม2'!$B16="","",'01.ข้อมูลเบื้องต้น'!$D$8))</f>
        <v/>
      </c>
      <c r="J16" s="286"/>
      <c r="K16" s="160"/>
      <c r="L16" s="292" t="str">
        <f>IF('01.ข้อมูลเบื้องต้น'!$B$9="","",IF('03.คีย์เทอม2'!$B16="","",'01.ข้อมูลเบื้องต้น'!$B$9))</f>
        <v/>
      </c>
      <c r="M16" s="291" t="str">
        <f>IF('01.ข้อมูลเบื้องต้น'!$C$9="","",IF('03.คีย์เทอม2'!$B16="","",'01.ข้อมูลเบื้องต้น'!$C$9))</f>
        <v/>
      </c>
      <c r="N16" s="292" t="str">
        <f>IF('01.ข้อมูลเบื้องต้น'!$D$9="","",IF('03.คีย์เทอม2'!$B16="","",'01.ข้อมูลเบื้องต้น'!$D$9))</f>
        <v/>
      </c>
      <c r="O16" s="287"/>
      <c r="P16" s="159"/>
      <c r="Q16" s="292" t="str">
        <f>IF('01.ข้อมูลเบื้องต้น'!$B$10="","",IF('03.คีย์เทอม2'!$B16="","",'01.ข้อมูลเบื้องต้น'!$B$10))</f>
        <v/>
      </c>
      <c r="R16" s="291" t="str">
        <f>IF('01.ข้อมูลเบื้องต้น'!$C$10="","",IF('03.คีย์เทอม2'!$B16="","",'01.ข้อมูลเบื้องต้น'!$C$10))</f>
        <v/>
      </c>
      <c r="S16" s="292" t="str">
        <f>IF('01.ข้อมูลเบื้องต้น'!$D$10="","",IF('03.คีย์เทอม2'!$B16="","",'01.ข้อมูลเบื้องต้น'!$D$10))</f>
        <v/>
      </c>
      <c r="T16" s="287"/>
      <c r="U16" s="159"/>
      <c r="V16" s="292" t="str">
        <f>IF('01.ข้อมูลเบื้องต้น'!$B$11="","",IF('03.คีย์เทอม2'!$B16="","",'01.ข้อมูลเบื้องต้น'!$B$11))</f>
        <v/>
      </c>
      <c r="W16" s="291" t="str">
        <f>IF('01.ข้อมูลเบื้องต้น'!$C$11="","",IF('03.คีย์เทอม2'!$B16="","",'01.ข้อมูลเบื้องต้น'!$C$11))</f>
        <v/>
      </c>
      <c r="X16" s="292" t="str">
        <f>IF('01.ข้อมูลเบื้องต้น'!$D$11="","",IF('03.คีย์เทอม2'!$B16="","",'01.ข้อมูลเบื้องต้น'!$D$11))</f>
        <v/>
      </c>
      <c r="Y16" s="286"/>
      <c r="Z16" s="160"/>
      <c r="AA16" s="292" t="str">
        <f>IF('01.ข้อมูลเบื้องต้น'!$B$12="","",IF('03.คีย์เทอม2'!$B16="","",'01.ข้อมูลเบื้องต้น'!$B$12))</f>
        <v/>
      </c>
      <c r="AB16" s="291" t="str">
        <f>IF('01.ข้อมูลเบื้องต้น'!$C$12="","",IF('03.คีย์เทอม2'!$B16="","",'01.ข้อมูลเบื้องต้น'!$C$12))</f>
        <v/>
      </c>
      <c r="AC16" s="292" t="str">
        <f>IF('01.ข้อมูลเบื้องต้น'!$D$12="","",IF('03.คีย์เทอม2'!$B16="","",'01.ข้อมูลเบื้องต้น'!$D$12))</f>
        <v/>
      </c>
      <c r="AD16" s="286"/>
      <c r="AE16" s="159"/>
      <c r="AF16" s="292" t="str">
        <f>IF('01.ข้อมูลเบื้องต้น'!$B$13="","",IF('03.คีย์เทอม2'!$B16="","",'01.ข้อมูลเบื้องต้น'!$B$13))</f>
        <v/>
      </c>
      <c r="AG16" s="291" t="str">
        <f>IF('01.ข้อมูลเบื้องต้น'!$C$13="","",IF('03.คีย์เทอม2'!$B16="","",'01.ข้อมูลเบื้องต้น'!$C$13))</f>
        <v/>
      </c>
      <c r="AH16" s="292" t="str">
        <f>IF('01.ข้อมูลเบื้องต้น'!$D$13="","",IF('03.คีย์เทอม2'!$B16="","",'01.ข้อมูลเบื้องต้น'!$D$13))</f>
        <v/>
      </c>
      <c r="AI16" s="286"/>
      <c r="AJ16" s="159"/>
      <c r="AK16" s="292" t="str">
        <f>IF('01.ข้อมูลเบื้องต้น'!$B$14="","",IF('03.คีย์เทอม2'!$B16="","",'01.ข้อมูลเบื้องต้น'!$B$14))</f>
        <v/>
      </c>
      <c r="AL16" s="291" t="str">
        <f>IF('01.ข้อมูลเบื้องต้น'!$C$14="","",IF('03.คีย์เทอม2'!$B16="","",'01.ข้อมูลเบื้องต้น'!$C$14))</f>
        <v/>
      </c>
      <c r="AM16" s="292" t="str">
        <f>IF('01.ข้อมูลเบื้องต้น'!$D$14="","",IF('03.คีย์เทอม2'!$B16="","",'01.ข้อมูลเบื้องต้น'!$D$14))</f>
        <v/>
      </c>
      <c r="AN16" s="287"/>
      <c r="AO16" s="159"/>
      <c r="AP16" s="292" t="str">
        <f>IF('01.ข้อมูลเบื้องต้น'!$B$15="","",IF('03.คีย์เทอม2'!$B16="","",'01.ข้อมูลเบื้องต้น'!$B$15))</f>
        <v/>
      </c>
      <c r="AQ16" s="291" t="str">
        <f>IF('01.ข้อมูลเบื้องต้น'!$C$15="","",IF('03.คีย์เทอม2'!$B16="","",'01.ข้อมูลเบื้องต้น'!$C$15))</f>
        <v/>
      </c>
      <c r="AR16" s="292" t="str">
        <f>IF('01.ข้อมูลเบื้องต้น'!$D$15="","",IF('03.คีย์เทอม2'!$B16="","",'01.ข้อมูลเบื้องต้น'!$D$15))</f>
        <v/>
      </c>
      <c r="AS16" s="287"/>
      <c r="AT16" s="159"/>
      <c r="AU16" s="292" t="str">
        <f>IF('01.ข้อมูลเบื้องต้น'!$B$16="","",IF('03.คีย์เทอม2'!$B16="","",'01.ข้อมูลเบื้องต้น'!$B$16))</f>
        <v/>
      </c>
      <c r="AV16" s="291" t="str">
        <f>IF('01.ข้อมูลเบื้องต้น'!$C$16="","",IF('03.คีย์เทอม2'!$B16="","",'01.ข้อมูลเบื้องต้น'!$C$16))</f>
        <v/>
      </c>
      <c r="AW16" s="292" t="str">
        <f>IF('01.ข้อมูลเบื้องต้น'!$D$16="","",IF('03.คีย์เทอม2'!$B16="","",'01.ข้อมูลเบื้องต้น'!$D$16))</f>
        <v/>
      </c>
      <c r="AX16" s="286"/>
      <c r="AY16" s="160"/>
      <c r="AZ16" s="292" t="str">
        <f>IF('01.ข้อมูลเบื้องต้น'!$B$17="","",IF('03.คีย์เทอม2'!$B16="","",'01.ข้อมูลเบื้องต้น'!$B$17))</f>
        <v/>
      </c>
      <c r="BA16" s="291" t="str">
        <f>IF('01.ข้อมูลเบื้องต้น'!$C$17="","",IF('03.คีย์เทอม2'!$B16="","",'01.ข้อมูลเบื้องต้น'!$C$17))</f>
        <v/>
      </c>
      <c r="BB16" s="292" t="str">
        <f>IF('01.ข้อมูลเบื้องต้น'!$D$17="","",IF('03.คีย์เทอม2'!$B16="","",'01.ข้อมูลเบื้องต้น'!$D$17))</f>
        <v/>
      </c>
      <c r="BC16" s="286"/>
      <c r="BD16" s="160"/>
      <c r="BE16" s="292" t="str">
        <f>IF('01.ข้อมูลเบื้องต้น'!$B$19="","",IF('03.คีย์เทอม2'!$B16="","",'01.ข้อมูลเบื้องต้น'!$B$19))</f>
        <v/>
      </c>
      <c r="BF16" s="291" t="str">
        <f>IF('01.ข้อมูลเบื้องต้น'!$C$19="","",IF('03.คีย์เทอม2'!$B16="","",'01.ข้อมูลเบื้องต้น'!$C$19))</f>
        <v/>
      </c>
      <c r="BG16" s="292" t="str">
        <f>IF('01.ข้อมูลเบื้องต้น'!$D$19="","",IF('03.คีย์เทอม2'!$B16="","",'01.ข้อมูลเบื้องต้น'!$D$19))</f>
        <v/>
      </c>
      <c r="BH16" s="286"/>
      <c r="BI16" s="160"/>
      <c r="BJ16" s="292" t="str">
        <f>IF('01.ข้อมูลเบื้องต้น'!$B$20="","",IF('03.คีย์เทอม2'!$B16="","",'01.ข้อมูลเบื้องต้น'!$B$20))</f>
        <v/>
      </c>
      <c r="BK16" s="291" t="str">
        <f>IF('01.ข้อมูลเบื้องต้น'!$C$20="","",IF('03.คีย์เทอม2'!$B16="","",'01.ข้อมูลเบื้องต้น'!$C$20))</f>
        <v/>
      </c>
      <c r="BL16" s="292" t="str">
        <f>IF('01.ข้อมูลเบื้องต้น'!$D$20="","",IF('03.คีย์เทอม2'!$B16="","",'01.ข้อมูลเบื้องต้น'!$D$20))</f>
        <v/>
      </c>
      <c r="BM16" s="287"/>
      <c r="BN16" s="159"/>
      <c r="BO16" s="292" t="str">
        <f>IF('01.ข้อมูลเบื้องต้น'!$B$21="","",IF('03.คีย์เทอม2'!$B16="","",'01.ข้อมูลเบื้องต้น'!$B$21))</f>
        <v/>
      </c>
      <c r="BP16" s="291" t="str">
        <f>IF('01.ข้อมูลเบื้องต้น'!$C$21="","",IF('03.คีย์เทอม2'!$B16="","",'01.ข้อมูลเบื้องต้น'!$C$21))</f>
        <v/>
      </c>
      <c r="BQ16" s="292" t="str">
        <f>IF('01.ข้อมูลเบื้องต้น'!$D$21="","",IF('03.คีย์เทอม2'!$B16="","",'01.ข้อมูลเบื้องต้น'!$D$21))</f>
        <v/>
      </c>
      <c r="BR16" s="286"/>
      <c r="BS16" s="160"/>
      <c r="BT16" s="292" t="str">
        <f>IF('01.ข้อมูลเบื้องต้น'!$B$22="","",IF('03.คีย์เทอม2'!$B16="","",'01.ข้อมูลเบื้องต้น'!$B$22))</f>
        <v/>
      </c>
      <c r="BU16" s="291" t="str">
        <f>IF('01.ข้อมูลเบื้องต้น'!$C$22="","",IF('03.คีย์เทอม2'!$B16="","",'01.ข้อมูลเบื้องต้น'!$C$22))</f>
        <v/>
      </c>
      <c r="BV16" s="292" t="str">
        <f>IF('01.ข้อมูลเบื้องต้น'!$D$22="","",IF('03.คีย์เทอม2'!$B16="","",'01.ข้อมูลเบื้องต้น'!$D$22))</f>
        <v/>
      </c>
      <c r="BW16" s="286"/>
      <c r="BX16" s="160"/>
      <c r="BY16" s="292" t="str">
        <f>IF('01.ข้อมูลเบื้องต้น'!$B$23="","",IF('03.คีย์เทอม2'!$B16="","",'01.ข้อมูลเบื้องต้น'!$B$23))</f>
        <v/>
      </c>
      <c r="BZ16" s="291" t="str">
        <f>IF('01.ข้อมูลเบื้องต้น'!$C$23="","",IF('03.คีย์เทอม2'!$B16="","",'01.ข้อมูลเบื้องต้น'!$C$23))</f>
        <v/>
      </c>
      <c r="CA16" s="292" t="str">
        <f>IF('01.ข้อมูลเบื้องต้น'!$D$23="","",IF('03.คีย์เทอม2'!$B16="","",'01.ข้อมูลเบื้องต้น'!$D$23))</f>
        <v/>
      </c>
      <c r="CB16" s="286"/>
      <c r="CC16" s="160"/>
      <c r="CD16" s="292" t="str">
        <f>IF('01.ข้อมูลเบื้องต้น'!$B$24="","",IF('03.คีย์เทอม2'!$B16="","",'01.ข้อมูลเบื้องต้น'!$B$24))</f>
        <v/>
      </c>
      <c r="CE16" s="291" t="str">
        <f>IF('01.ข้อมูลเบื้องต้น'!$C$24="","",IF('03.คีย์เทอม2'!$B16="","",'01.ข้อมูลเบื้องต้น'!$C$24))</f>
        <v/>
      </c>
      <c r="CF16" s="292" t="str">
        <f>IF('01.ข้อมูลเบื้องต้น'!$D$24="","",IF('03.คีย์เทอม2'!$B16="","",'01.ข้อมูลเบื้องต้น'!$D$24))</f>
        <v/>
      </c>
      <c r="CG16" s="286"/>
      <c r="CH16" s="160"/>
      <c r="CI16" s="292" t="str">
        <f>IF('01.ข้อมูลเบื้องต้น'!$B$25="","",IF('03.คีย์เทอม2'!$B16="","",'01.ข้อมูลเบื้องต้น'!$B$25))</f>
        <v/>
      </c>
      <c r="CJ16" s="291" t="str">
        <f>IF('01.ข้อมูลเบื้องต้น'!$C$25="","",IF('03.คีย์เทอม2'!$B16="","",'01.ข้อมูลเบื้องต้น'!$C$25))</f>
        <v/>
      </c>
      <c r="CK16" s="292" t="str">
        <f>IF('01.ข้อมูลเบื้องต้น'!$D$25="","",IF('03.คีย์เทอม2'!$B16="","",'01.ข้อมูลเบื้องต้น'!$D$25))</f>
        <v/>
      </c>
      <c r="CL16" s="286"/>
      <c r="CM16" s="160"/>
      <c r="CN16" s="292" t="str">
        <f>IF('01.ข้อมูลเบื้องต้น'!$B$26="","",IF('03.คีย์เทอม2'!$B16="","",'01.ข้อมูลเบื้องต้น'!$B$26))</f>
        <v/>
      </c>
      <c r="CO16" s="291" t="str">
        <f>IF('01.ข้อมูลเบื้องต้น'!$C$26="","",IF('03.คีย์เทอม2'!$B16="","",'01.ข้อมูลเบื้องต้น'!$C$26))</f>
        <v/>
      </c>
      <c r="CP16" s="292" t="str">
        <f>IF('01.ข้อมูลเบื้องต้น'!$D$26="","",IF('03.คีย์เทอม2'!$B16="","",'01.ข้อมูลเบื้องต้น'!$D$26))</f>
        <v/>
      </c>
      <c r="CQ16" s="286"/>
      <c r="CR16" s="160"/>
      <c r="CS16" s="292" t="str">
        <f>IF('01.ข้อมูลเบื้องต้น'!$B$27="","",IF('03.คีย์เทอม2'!$B16="","",'01.ข้อมูลเบื้องต้น'!$B$27))</f>
        <v/>
      </c>
      <c r="CT16" s="291" t="str">
        <f>IF('01.ข้อมูลเบื้องต้น'!$C$27="","",IF('03.คีย์เทอม2'!$B16="","",'01.ข้อมูลเบื้องต้น'!$C$27))</f>
        <v/>
      </c>
      <c r="CU16" s="292" t="str">
        <f>IF('01.ข้อมูลเบื้องต้น'!$D$27="","",IF('03.คีย์เทอม2'!$B16="","",'01.ข้อมูลเบื้องต้น'!$D$27))</f>
        <v/>
      </c>
      <c r="CV16" s="286"/>
      <c r="CW16" s="160"/>
      <c r="CX16" s="292" t="str">
        <f>IF('01.ข้อมูลเบื้องต้น'!$B$28="","",IF('03.คีย์เทอม2'!$B16="","",'01.ข้อมูลเบื้องต้น'!$B$28))</f>
        <v/>
      </c>
      <c r="CY16" s="291" t="str">
        <f>IF('01.ข้อมูลเบื้องต้น'!$C$28="","",IF('03.คีย์เทอม2'!$B16="","",'01.ข้อมูลเบื้องต้น'!$C$28))</f>
        <v/>
      </c>
      <c r="CZ16" s="292" t="str">
        <f>IF('01.ข้อมูลเบื้องต้น'!$D$28="","",IF('03.คีย์เทอม2'!$B16="","",'01.ข้อมูลเบื้องต้น'!$D$28))</f>
        <v/>
      </c>
      <c r="DA16" s="286"/>
      <c r="DB16" s="160"/>
      <c r="DC16" s="288" t="str">
        <f t="shared" si="3"/>
        <v/>
      </c>
      <c r="DD16" s="152" t="str">
        <f t="shared" si="4"/>
        <v/>
      </c>
      <c r="DE16" s="293" t="str">
        <f>IF('2.ชื่อนักเรียน'!R18="มส","มส",IF('2.ชื่อนักเรียน'!R18="ย้าย","ย้าย",IF('2.ชื่อนักเรียน'!R18="ร","ร",IF(DD16="","",RANK(DD16,$DD$9:$DD$58,0)))))</f>
        <v/>
      </c>
      <c r="DF16" s="293" t="str">
        <f t="shared" si="5"/>
        <v/>
      </c>
      <c r="DH16" s="462" t="str">
        <f>IF('2.ชื่อนักเรียน'!$R18=",มส","มส",IF($DC16="","",IF(DH$5="","",IF(DH$5="SBMLD",SUM($BH16,$BM16,$BR16,$BW16,$CB16,$CG16,$CL16,$CQ16,$CV16,$DA16),$BH16))))</f>
        <v/>
      </c>
      <c r="DI16" s="298" t="str">
        <f>IF('2.ชื่อนักเรียน'!$R18=",มส","มส",IF($DH16="","",IF(DH$5="","",IF(DH$5="SBMLD",SUM($BI16,$BN16,$BS16,$BX16,$CC16,$CH16,$CM16,$CR16,$CW16,$DB16),$BI16))))</f>
        <v/>
      </c>
      <c r="DJ16" s="329" t="str">
        <f t="shared" si="6"/>
        <v/>
      </c>
      <c r="DK16" s="462" t="str">
        <f>IF('2.ชื่อนักเรียน'!$R18=",มส","มส",IF($DC16="","",IF(DK$5="","",IF(DK$5="SBMLD",SUM($BM16,$BR16,$BW16,$CB16,$CG16,$CL16,$CQ16,$CV16,$DA16),$BM16))))</f>
        <v/>
      </c>
      <c r="DL16" s="298" t="str">
        <f>IF('2.ชื่อนักเรียน'!$R18=",มส","มส",IF($DK16="","",IF(DK$5="","",IF(DK$5="SBMLD",SUM($BN16,$BS16,$BX16,$CC16,$CH16,$CM16,$CR16,$CW16,$DB16),$BN16))))</f>
        <v/>
      </c>
      <c r="DM16" s="329" t="str">
        <f t="shared" si="7"/>
        <v/>
      </c>
      <c r="DN16" s="462" t="str">
        <f>IF('2.ชื่อนักเรียน'!$R18=",มส","มส",IF($DC16="","",IF(DN$5="","",IF(DN$5="SBMLD",SUM($BR16,$BW16,$CB16,$CG16,$CL16,$CQ16,$CV16,$DA16),$BR16))))</f>
        <v/>
      </c>
      <c r="DO16" s="298" t="str">
        <f>IF('2.ชื่อนักเรียน'!$R18=",มส","มส",IF($DN16="","",IF(DN$5="","",IF(DN$5="SBMLD",SUM($BS16,$BX16,$CC16,$CH16,$CM16,$CR16,$CW16,$DB16),$BS16))))</f>
        <v/>
      </c>
      <c r="DP16" s="329" t="str">
        <f t="shared" si="8"/>
        <v/>
      </c>
      <c r="DQ16" s="462" t="str">
        <f>IF('2.ชื่อนักเรียน'!$R18=",มส","มส",IF($DC16="","",IF(DQ$5="","",IF(DQ$5="SBMLD",SUM($BW16,$CB16,$CG16,$CL16,$CQ16,$CV16,$DA16),$BW16))))</f>
        <v/>
      </c>
      <c r="DR16" s="298" t="str">
        <f>IF('2.ชื่อนักเรียน'!$R18=",มส","มส",IF($DQ16="","",IF(DQ$5="","",IF(DQ$5="SBMLD",SUM($BX16,$CC16,$CH16,$CM16,$CR16,$CW16,$DB16),$BX16))))</f>
        <v/>
      </c>
      <c r="DS16" s="329" t="str">
        <f t="shared" si="9"/>
        <v/>
      </c>
      <c r="DT16" s="462" t="str">
        <f>IF('2.ชื่อนักเรียน'!$R18=",มส","มส",IF($DC16="","",IF(DT$5="","",IF(DT$5="SBMLD",SUM($CB16,$CG16,$CL16,$CQ16,$CV16,$DA16),$CB16))))</f>
        <v/>
      </c>
      <c r="DU16" s="298" t="str">
        <f>IF('2.ชื่อนักเรียน'!$R18=",มส","มส",IF($DT16="","",IF(DT$5="","",IF(DT$5="SBMLD",SUM($CC16,$CH16,$CM16,$CR16,$CW16,$DB16),$CC16))))</f>
        <v/>
      </c>
      <c r="DV16" s="329" t="str">
        <f t="shared" si="10"/>
        <v/>
      </c>
      <c r="DW16" s="462" t="str">
        <f>IF('2.ชื่อนักเรียน'!$R18=",มส","มส",IF($DC16="","",IF(DW$5="","",IF(DW$5="SBMLD",SUM($CG16,$CL16,$CQ16,$CV16,$DA16),$CG16))))</f>
        <v/>
      </c>
      <c r="DX16" s="298" t="str">
        <f>IF('2.ชื่อนักเรียน'!$R18=",มส","มส",IF($DW16="","",IF(DW$5="","",IF(DW$5="SBMLD",SUM($CH16,$CM16,$CR16,$CW16,$DB16),$CH16))))</f>
        <v/>
      </c>
      <c r="DY16" s="329" t="str">
        <f t="shared" si="11"/>
        <v/>
      </c>
    </row>
    <row r="17" spans="1:129" s="102" customFormat="1" ht="17.25" customHeight="1" x14ac:dyDescent="0.25">
      <c r="A17" s="278">
        <v>9</v>
      </c>
      <c r="B17" s="278" t="str">
        <f>IF('2.ชื่อนักเรียน'!E19="","",CONCATENATE('2.ชื่อนักเรียน'!E19,'2.ชื่อนักเรียน'!F19,'2.ชื่อนักเรียน'!G19,'2.ชื่อนักเรียน'!H19,'2.ชื่อนักเรียน'!I19,'2.ชื่อนักเรียน'!J19,'2.ชื่อนักเรียน'!K19,'2.ชื่อนักเรียน'!L19,'2.ชื่อนักเรียน'!M19,'2.ชื่อนักเรียน'!N19,'2.ชื่อนักเรียน'!O19,'2.ชื่อนักเรียน'!P19,'2.ชื่อนักเรียน'!Q19))</f>
        <v/>
      </c>
      <c r="C17" s="463" t="str">
        <f>IF('2.ชื่อนักเรียน'!B19="","",'2.ชื่อนักเรียน'!B19)</f>
        <v/>
      </c>
      <c r="D17" s="291" t="str">
        <f>IF('2.ชื่อนักเรียน'!C19="","",CONCATENATE(TRIM('2.ชื่อนักเรียน'!C19),"  ",'2.ชื่อนักเรียน'!D19))</f>
        <v/>
      </c>
      <c r="E17" s="292" t="str">
        <f>IF(B17="","",IF('01.ข้อมูลเบื้องต้น'!$J$2="","",'01.ข้อมูลเบื้องต้น'!$J$2))</f>
        <v/>
      </c>
      <c r="F17" s="291" t="str">
        <f>IF(B17="","",IF('01.ข้อมูลเบื้องต้น'!$K$4="","",'01.ข้อมูลเบื้องต้น'!$K$4))</f>
        <v/>
      </c>
      <c r="G17" s="292" t="str">
        <f>IF('01.ข้อมูลเบื้องต้น'!$B$8="","",IF('03.คีย์เทอม2'!$B17="","",'01.ข้อมูลเบื้องต้น'!$B$8))</f>
        <v/>
      </c>
      <c r="H17" s="291" t="str">
        <f>IF('01.ข้อมูลเบื้องต้น'!$C$8="","",IF('03.คีย์เทอม2'!$B17="","",'01.ข้อมูลเบื้องต้น'!$C$8))</f>
        <v/>
      </c>
      <c r="I17" s="292" t="str">
        <f>IF('01.ข้อมูลเบื้องต้น'!$D$8="","",IF('03.คีย์เทอม2'!$B17="","",'01.ข้อมูลเบื้องต้น'!$D$8))</f>
        <v/>
      </c>
      <c r="J17" s="286"/>
      <c r="K17" s="160"/>
      <c r="L17" s="292" t="str">
        <f>IF('01.ข้อมูลเบื้องต้น'!$B$9="","",IF('03.คีย์เทอม2'!$B17="","",'01.ข้อมูลเบื้องต้น'!$B$9))</f>
        <v/>
      </c>
      <c r="M17" s="291" t="str">
        <f>IF('01.ข้อมูลเบื้องต้น'!$C$9="","",IF('03.คีย์เทอม2'!$B17="","",'01.ข้อมูลเบื้องต้น'!$C$9))</f>
        <v/>
      </c>
      <c r="N17" s="292" t="str">
        <f>IF('01.ข้อมูลเบื้องต้น'!$D$9="","",IF('03.คีย์เทอม2'!$B17="","",'01.ข้อมูลเบื้องต้น'!$D$9))</f>
        <v/>
      </c>
      <c r="O17" s="287"/>
      <c r="P17" s="159"/>
      <c r="Q17" s="292" t="str">
        <f>IF('01.ข้อมูลเบื้องต้น'!$B$10="","",IF('03.คีย์เทอม2'!$B17="","",'01.ข้อมูลเบื้องต้น'!$B$10))</f>
        <v/>
      </c>
      <c r="R17" s="291" t="str">
        <f>IF('01.ข้อมูลเบื้องต้น'!$C$10="","",IF('03.คีย์เทอม2'!$B17="","",'01.ข้อมูลเบื้องต้น'!$C$10))</f>
        <v/>
      </c>
      <c r="S17" s="292" t="str">
        <f>IF('01.ข้อมูลเบื้องต้น'!$D$10="","",IF('03.คีย์เทอม2'!$B17="","",'01.ข้อมูลเบื้องต้น'!$D$10))</f>
        <v/>
      </c>
      <c r="T17" s="287"/>
      <c r="U17" s="159"/>
      <c r="V17" s="292" t="str">
        <f>IF('01.ข้อมูลเบื้องต้น'!$B$11="","",IF('03.คีย์เทอม2'!$B17="","",'01.ข้อมูลเบื้องต้น'!$B$11))</f>
        <v/>
      </c>
      <c r="W17" s="291" t="str">
        <f>IF('01.ข้อมูลเบื้องต้น'!$C$11="","",IF('03.คีย์เทอม2'!$B17="","",'01.ข้อมูลเบื้องต้น'!$C$11))</f>
        <v/>
      </c>
      <c r="X17" s="292" t="str">
        <f>IF('01.ข้อมูลเบื้องต้น'!$D$11="","",IF('03.คีย์เทอม2'!$B17="","",'01.ข้อมูลเบื้องต้น'!$D$11))</f>
        <v/>
      </c>
      <c r="Y17" s="286"/>
      <c r="Z17" s="160"/>
      <c r="AA17" s="292" t="str">
        <f>IF('01.ข้อมูลเบื้องต้น'!$B$12="","",IF('03.คีย์เทอม2'!$B17="","",'01.ข้อมูลเบื้องต้น'!$B$12))</f>
        <v/>
      </c>
      <c r="AB17" s="291" t="str">
        <f>IF('01.ข้อมูลเบื้องต้น'!$C$12="","",IF('03.คีย์เทอม2'!$B17="","",'01.ข้อมูลเบื้องต้น'!$C$12))</f>
        <v/>
      </c>
      <c r="AC17" s="292" t="str">
        <f>IF('01.ข้อมูลเบื้องต้น'!$D$12="","",IF('03.คีย์เทอม2'!$B17="","",'01.ข้อมูลเบื้องต้น'!$D$12))</f>
        <v/>
      </c>
      <c r="AD17" s="286"/>
      <c r="AE17" s="159"/>
      <c r="AF17" s="292" t="str">
        <f>IF('01.ข้อมูลเบื้องต้น'!$B$13="","",IF('03.คีย์เทอม2'!$B17="","",'01.ข้อมูลเบื้องต้น'!$B$13))</f>
        <v/>
      </c>
      <c r="AG17" s="291" t="str">
        <f>IF('01.ข้อมูลเบื้องต้น'!$C$13="","",IF('03.คีย์เทอม2'!$B17="","",'01.ข้อมูลเบื้องต้น'!$C$13))</f>
        <v/>
      </c>
      <c r="AH17" s="292" t="str">
        <f>IF('01.ข้อมูลเบื้องต้น'!$D$13="","",IF('03.คีย์เทอม2'!$B17="","",'01.ข้อมูลเบื้องต้น'!$D$13))</f>
        <v/>
      </c>
      <c r="AI17" s="286"/>
      <c r="AJ17" s="159"/>
      <c r="AK17" s="292" t="str">
        <f>IF('01.ข้อมูลเบื้องต้น'!$B$14="","",IF('03.คีย์เทอม2'!$B17="","",'01.ข้อมูลเบื้องต้น'!$B$14))</f>
        <v/>
      </c>
      <c r="AL17" s="291" t="str">
        <f>IF('01.ข้อมูลเบื้องต้น'!$C$14="","",IF('03.คีย์เทอม2'!$B17="","",'01.ข้อมูลเบื้องต้น'!$C$14))</f>
        <v/>
      </c>
      <c r="AM17" s="292" t="str">
        <f>IF('01.ข้อมูลเบื้องต้น'!$D$14="","",IF('03.คีย์เทอม2'!$B17="","",'01.ข้อมูลเบื้องต้น'!$D$14))</f>
        <v/>
      </c>
      <c r="AN17" s="287"/>
      <c r="AO17" s="159"/>
      <c r="AP17" s="292" t="str">
        <f>IF('01.ข้อมูลเบื้องต้น'!$B$15="","",IF('03.คีย์เทอม2'!$B17="","",'01.ข้อมูลเบื้องต้น'!$B$15))</f>
        <v/>
      </c>
      <c r="AQ17" s="291" t="str">
        <f>IF('01.ข้อมูลเบื้องต้น'!$C$15="","",IF('03.คีย์เทอม2'!$B17="","",'01.ข้อมูลเบื้องต้น'!$C$15))</f>
        <v/>
      </c>
      <c r="AR17" s="292" t="str">
        <f>IF('01.ข้อมูลเบื้องต้น'!$D$15="","",IF('03.คีย์เทอม2'!$B17="","",'01.ข้อมูลเบื้องต้น'!$D$15))</f>
        <v/>
      </c>
      <c r="AS17" s="287"/>
      <c r="AT17" s="159"/>
      <c r="AU17" s="292" t="str">
        <f>IF('01.ข้อมูลเบื้องต้น'!$B$16="","",IF('03.คีย์เทอม2'!$B17="","",'01.ข้อมูลเบื้องต้น'!$B$16))</f>
        <v/>
      </c>
      <c r="AV17" s="291" t="str">
        <f>IF('01.ข้อมูลเบื้องต้น'!$C$16="","",IF('03.คีย์เทอม2'!$B17="","",'01.ข้อมูลเบื้องต้น'!$C$16))</f>
        <v/>
      </c>
      <c r="AW17" s="292" t="str">
        <f>IF('01.ข้อมูลเบื้องต้น'!$D$16="","",IF('03.คีย์เทอม2'!$B17="","",'01.ข้อมูลเบื้องต้น'!$D$16))</f>
        <v/>
      </c>
      <c r="AX17" s="286"/>
      <c r="AY17" s="160"/>
      <c r="AZ17" s="292" t="str">
        <f>IF('01.ข้อมูลเบื้องต้น'!$B$17="","",IF('03.คีย์เทอม2'!$B17="","",'01.ข้อมูลเบื้องต้น'!$B$17))</f>
        <v/>
      </c>
      <c r="BA17" s="291" t="str">
        <f>IF('01.ข้อมูลเบื้องต้น'!$C$17="","",IF('03.คีย์เทอม2'!$B17="","",'01.ข้อมูลเบื้องต้น'!$C$17))</f>
        <v/>
      </c>
      <c r="BB17" s="292" t="str">
        <f>IF('01.ข้อมูลเบื้องต้น'!$D$17="","",IF('03.คีย์เทอม2'!$B17="","",'01.ข้อมูลเบื้องต้น'!$D$17))</f>
        <v/>
      </c>
      <c r="BC17" s="286"/>
      <c r="BD17" s="160"/>
      <c r="BE17" s="292" t="str">
        <f>IF('01.ข้อมูลเบื้องต้น'!$B$19="","",IF('03.คีย์เทอม2'!$B17="","",'01.ข้อมูลเบื้องต้น'!$B$19))</f>
        <v/>
      </c>
      <c r="BF17" s="291" t="str">
        <f>IF('01.ข้อมูลเบื้องต้น'!$C$19="","",IF('03.คีย์เทอม2'!$B17="","",'01.ข้อมูลเบื้องต้น'!$C$19))</f>
        <v/>
      </c>
      <c r="BG17" s="292" t="str">
        <f>IF('01.ข้อมูลเบื้องต้น'!$D$19="","",IF('03.คีย์เทอม2'!$B17="","",'01.ข้อมูลเบื้องต้น'!$D$19))</f>
        <v/>
      </c>
      <c r="BH17" s="286"/>
      <c r="BI17" s="160"/>
      <c r="BJ17" s="292" t="str">
        <f>IF('01.ข้อมูลเบื้องต้น'!$B$20="","",IF('03.คีย์เทอม2'!$B17="","",'01.ข้อมูลเบื้องต้น'!$B$20))</f>
        <v/>
      </c>
      <c r="BK17" s="291" t="str">
        <f>IF('01.ข้อมูลเบื้องต้น'!$C$20="","",IF('03.คีย์เทอม2'!$B17="","",'01.ข้อมูลเบื้องต้น'!$C$20))</f>
        <v/>
      </c>
      <c r="BL17" s="292" t="str">
        <f>IF('01.ข้อมูลเบื้องต้น'!$D$20="","",IF('03.คีย์เทอม2'!$B17="","",'01.ข้อมูลเบื้องต้น'!$D$20))</f>
        <v/>
      </c>
      <c r="BM17" s="286"/>
      <c r="BN17" s="159"/>
      <c r="BO17" s="292" t="str">
        <f>IF('01.ข้อมูลเบื้องต้น'!$B$21="","",IF('03.คีย์เทอม2'!$B17="","",'01.ข้อมูลเบื้องต้น'!$B$21))</f>
        <v/>
      </c>
      <c r="BP17" s="291" t="str">
        <f>IF('01.ข้อมูลเบื้องต้น'!$C$21="","",IF('03.คีย์เทอม2'!$B17="","",'01.ข้อมูลเบื้องต้น'!$C$21))</f>
        <v/>
      </c>
      <c r="BQ17" s="292" t="str">
        <f>IF('01.ข้อมูลเบื้องต้น'!$D$21="","",IF('03.คีย์เทอม2'!$B17="","",'01.ข้อมูลเบื้องต้น'!$D$21))</f>
        <v/>
      </c>
      <c r="BR17" s="286"/>
      <c r="BS17" s="160"/>
      <c r="BT17" s="292" t="str">
        <f>IF('01.ข้อมูลเบื้องต้น'!$B$22="","",IF('03.คีย์เทอม2'!$B17="","",'01.ข้อมูลเบื้องต้น'!$B$22))</f>
        <v/>
      </c>
      <c r="BU17" s="291" t="str">
        <f>IF('01.ข้อมูลเบื้องต้น'!$C$22="","",IF('03.คีย์เทอม2'!$B17="","",'01.ข้อมูลเบื้องต้น'!$C$22))</f>
        <v/>
      </c>
      <c r="BV17" s="292" t="str">
        <f>IF('01.ข้อมูลเบื้องต้น'!$D$22="","",IF('03.คีย์เทอม2'!$B17="","",'01.ข้อมูลเบื้องต้น'!$D$22))</f>
        <v/>
      </c>
      <c r="BW17" s="286"/>
      <c r="BX17" s="160"/>
      <c r="BY17" s="292" t="str">
        <f>IF('01.ข้อมูลเบื้องต้น'!$B$23="","",IF('03.คีย์เทอม2'!$B17="","",'01.ข้อมูลเบื้องต้น'!$B$23))</f>
        <v/>
      </c>
      <c r="BZ17" s="291" t="str">
        <f>IF('01.ข้อมูลเบื้องต้น'!$C$23="","",IF('03.คีย์เทอม2'!$B17="","",'01.ข้อมูลเบื้องต้น'!$C$23))</f>
        <v/>
      </c>
      <c r="CA17" s="292" t="str">
        <f>IF('01.ข้อมูลเบื้องต้น'!$D$23="","",IF('03.คีย์เทอม2'!$B17="","",'01.ข้อมูลเบื้องต้น'!$D$23))</f>
        <v/>
      </c>
      <c r="CB17" s="286"/>
      <c r="CC17" s="160"/>
      <c r="CD17" s="292" t="str">
        <f>IF('01.ข้อมูลเบื้องต้น'!$B$24="","",IF('03.คีย์เทอม2'!$B17="","",'01.ข้อมูลเบื้องต้น'!$B$24))</f>
        <v/>
      </c>
      <c r="CE17" s="291" t="str">
        <f>IF('01.ข้อมูลเบื้องต้น'!$C$24="","",IF('03.คีย์เทอม2'!$B17="","",'01.ข้อมูลเบื้องต้น'!$C$24))</f>
        <v/>
      </c>
      <c r="CF17" s="292" t="str">
        <f>IF('01.ข้อมูลเบื้องต้น'!$D$24="","",IF('03.คีย์เทอม2'!$B17="","",'01.ข้อมูลเบื้องต้น'!$D$24))</f>
        <v/>
      </c>
      <c r="CG17" s="286"/>
      <c r="CH17" s="160"/>
      <c r="CI17" s="292" t="str">
        <f>IF('01.ข้อมูลเบื้องต้น'!$B$25="","",IF('03.คีย์เทอม2'!$B17="","",'01.ข้อมูลเบื้องต้น'!$B$25))</f>
        <v/>
      </c>
      <c r="CJ17" s="291" t="str">
        <f>IF('01.ข้อมูลเบื้องต้น'!$C$25="","",IF('03.คีย์เทอม2'!$B17="","",'01.ข้อมูลเบื้องต้น'!$C$25))</f>
        <v/>
      </c>
      <c r="CK17" s="292" t="str">
        <f>IF('01.ข้อมูลเบื้องต้น'!$D$25="","",IF('03.คีย์เทอม2'!$B17="","",'01.ข้อมูลเบื้องต้น'!$D$25))</f>
        <v/>
      </c>
      <c r="CL17" s="286"/>
      <c r="CM17" s="160"/>
      <c r="CN17" s="292" t="str">
        <f>IF('01.ข้อมูลเบื้องต้น'!$B$26="","",IF('03.คีย์เทอม2'!$B17="","",'01.ข้อมูลเบื้องต้น'!$B$26))</f>
        <v/>
      </c>
      <c r="CO17" s="291" t="str">
        <f>IF('01.ข้อมูลเบื้องต้น'!$C$26="","",IF('03.คีย์เทอม2'!$B17="","",'01.ข้อมูลเบื้องต้น'!$C$26))</f>
        <v/>
      </c>
      <c r="CP17" s="292" t="str">
        <f>IF('01.ข้อมูลเบื้องต้น'!$D$26="","",IF('03.คีย์เทอม2'!$B17="","",'01.ข้อมูลเบื้องต้น'!$D$26))</f>
        <v/>
      </c>
      <c r="CQ17" s="286"/>
      <c r="CR17" s="160"/>
      <c r="CS17" s="292" t="str">
        <f>IF('01.ข้อมูลเบื้องต้น'!$B$27="","",IF('03.คีย์เทอม2'!$B17="","",'01.ข้อมูลเบื้องต้น'!$B$27))</f>
        <v/>
      </c>
      <c r="CT17" s="291" t="str">
        <f>IF('01.ข้อมูลเบื้องต้น'!$C$27="","",IF('03.คีย์เทอม2'!$B17="","",'01.ข้อมูลเบื้องต้น'!$C$27))</f>
        <v/>
      </c>
      <c r="CU17" s="292" t="str">
        <f>IF('01.ข้อมูลเบื้องต้น'!$D$27="","",IF('03.คีย์เทอม2'!$B17="","",'01.ข้อมูลเบื้องต้น'!$D$27))</f>
        <v/>
      </c>
      <c r="CV17" s="286"/>
      <c r="CW17" s="160"/>
      <c r="CX17" s="292" t="str">
        <f>IF('01.ข้อมูลเบื้องต้น'!$B$28="","",IF('03.คีย์เทอม2'!$B17="","",'01.ข้อมูลเบื้องต้น'!$B$28))</f>
        <v/>
      </c>
      <c r="CY17" s="291" t="str">
        <f>IF('01.ข้อมูลเบื้องต้น'!$C$28="","",IF('03.คีย์เทอม2'!$B17="","",'01.ข้อมูลเบื้องต้น'!$C$28))</f>
        <v/>
      </c>
      <c r="CZ17" s="292" t="str">
        <f>IF('01.ข้อมูลเบื้องต้น'!$D$28="","",IF('03.คีย์เทอม2'!$B17="","",'01.ข้อมูลเบื้องต้น'!$D$28))</f>
        <v/>
      </c>
      <c r="DA17" s="286"/>
      <c r="DB17" s="160"/>
      <c r="DC17" s="288" t="str">
        <f t="shared" si="3"/>
        <v/>
      </c>
      <c r="DD17" s="152" t="str">
        <f t="shared" si="4"/>
        <v/>
      </c>
      <c r="DE17" s="293" t="str">
        <f>IF('2.ชื่อนักเรียน'!R19="มส","มส",IF('2.ชื่อนักเรียน'!R19="ย้าย","ย้าย",IF('2.ชื่อนักเรียน'!R19="ร","ร",IF(DD17="","",RANK(DD17,$DD$9:$DD$58,0)))))</f>
        <v/>
      </c>
      <c r="DF17" s="293" t="str">
        <f t="shared" si="5"/>
        <v/>
      </c>
      <c r="DH17" s="462" t="str">
        <f>IF('2.ชื่อนักเรียน'!$R19=",มส","มส",IF($DC17="","",IF(DH$5="","",IF(DH$5="SBMLD",SUM($BH17,$BM17,$BR17,$BW17,$CB17,$CG17,$CL17,$CQ17,$CV17,$DA17),$BH17))))</f>
        <v/>
      </c>
      <c r="DI17" s="298" t="str">
        <f>IF('2.ชื่อนักเรียน'!$R19=",มส","มส",IF($DH17="","",IF(DH$5="","",IF(DH$5="SBMLD",SUM($BI17,$BN17,$BS17,$BX17,$CC17,$CH17,$CM17,$CR17,$CW17,$DB17),$BI17))))</f>
        <v/>
      </c>
      <c r="DJ17" s="329" t="str">
        <f t="shared" si="6"/>
        <v/>
      </c>
      <c r="DK17" s="462" t="str">
        <f>IF('2.ชื่อนักเรียน'!$R19=",มส","มส",IF($DC17="","",IF(DK$5="","",IF(DK$5="SBMLD",SUM($BM17,$BR17,$BW17,$CB17,$CG17,$CL17,$CQ17,$CV17,$DA17),$BM17))))</f>
        <v/>
      </c>
      <c r="DL17" s="298" t="str">
        <f>IF('2.ชื่อนักเรียน'!$R19=",มส","มส",IF($DK17="","",IF(DK$5="","",IF(DK$5="SBMLD",SUM($BN17,$BS17,$BX17,$CC17,$CH17,$CM17,$CR17,$CW17,$DB17),$BN17))))</f>
        <v/>
      </c>
      <c r="DM17" s="329" t="str">
        <f t="shared" si="7"/>
        <v/>
      </c>
      <c r="DN17" s="462" t="str">
        <f>IF('2.ชื่อนักเรียน'!$R19=",มส","มส",IF($DC17="","",IF(DN$5="","",IF(DN$5="SBMLD",SUM($BR17,$BW17,$CB17,$CG17,$CL17,$CQ17,$CV17,$DA17),$BR17))))</f>
        <v/>
      </c>
      <c r="DO17" s="298" t="str">
        <f>IF('2.ชื่อนักเรียน'!$R19=",มส","มส",IF($DN17="","",IF(DN$5="","",IF(DN$5="SBMLD",SUM($BS17,$BX17,$CC17,$CH17,$CM17,$CR17,$CW17,$DB17),$BS17))))</f>
        <v/>
      </c>
      <c r="DP17" s="329" t="str">
        <f t="shared" si="8"/>
        <v/>
      </c>
      <c r="DQ17" s="462" t="str">
        <f>IF('2.ชื่อนักเรียน'!$R19=",มส","มส",IF($DC17="","",IF(DQ$5="","",IF(DQ$5="SBMLD",SUM($BW17,$CB17,$CG17,$CL17,$CQ17,$CV17,$DA17),$BW17))))</f>
        <v/>
      </c>
      <c r="DR17" s="298" t="str">
        <f>IF('2.ชื่อนักเรียน'!$R19=",มส","มส",IF($DQ17="","",IF(DQ$5="","",IF(DQ$5="SBMLD",SUM($BX17,$CC17,$CH17,$CM17,$CR17,$CW17,$DB17),$BX17))))</f>
        <v/>
      </c>
      <c r="DS17" s="329" t="str">
        <f t="shared" si="9"/>
        <v/>
      </c>
      <c r="DT17" s="462" t="str">
        <f>IF('2.ชื่อนักเรียน'!$R19=",มส","มส",IF($DC17="","",IF(DT$5="","",IF(DT$5="SBMLD",SUM($CB17,$CG17,$CL17,$CQ17,$CV17,$DA17),$CB17))))</f>
        <v/>
      </c>
      <c r="DU17" s="298" t="str">
        <f>IF('2.ชื่อนักเรียน'!$R19=",มส","มส",IF($DT17="","",IF(DT$5="","",IF(DT$5="SBMLD",SUM($CC17,$CH17,$CM17,$CR17,$CW17,$DB17),$CC17))))</f>
        <v/>
      </c>
      <c r="DV17" s="329" t="str">
        <f t="shared" si="10"/>
        <v/>
      </c>
      <c r="DW17" s="462" t="str">
        <f>IF('2.ชื่อนักเรียน'!$R19=",มส","มส",IF($DC17="","",IF(DW$5="","",IF(DW$5="SBMLD",SUM($CG17,$CL17,$CQ17,$CV17,$DA17),$CG17))))</f>
        <v/>
      </c>
      <c r="DX17" s="298" t="str">
        <f>IF('2.ชื่อนักเรียน'!$R19=",มส","มส",IF($DW17="","",IF(DW$5="","",IF(DW$5="SBMLD",SUM($CH17,$CM17,$CR17,$CW17,$DB17),$CH17))))</f>
        <v/>
      </c>
      <c r="DY17" s="329" t="str">
        <f t="shared" si="11"/>
        <v/>
      </c>
    </row>
    <row r="18" spans="1:129" s="102" customFormat="1" ht="17.25" customHeight="1" x14ac:dyDescent="0.25">
      <c r="A18" s="278">
        <v>10</v>
      </c>
      <c r="B18" s="278" t="str">
        <f>IF('2.ชื่อนักเรียน'!E20="","",CONCATENATE('2.ชื่อนักเรียน'!E20,'2.ชื่อนักเรียน'!F20,'2.ชื่อนักเรียน'!G20,'2.ชื่อนักเรียน'!H20,'2.ชื่อนักเรียน'!I20,'2.ชื่อนักเรียน'!J20,'2.ชื่อนักเรียน'!K20,'2.ชื่อนักเรียน'!L20,'2.ชื่อนักเรียน'!M20,'2.ชื่อนักเรียน'!N20,'2.ชื่อนักเรียน'!O20,'2.ชื่อนักเรียน'!P20,'2.ชื่อนักเรียน'!Q20))</f>
        <v/>
      </c>
      <c r="C18" s="463" t="str">
        <f>IF('2.ชื่อนักเรียน'!B20="","",'2.ชื่อนักเรียน'!B20)</f>
        <v/>
      </c>
      <c r="D18" s="291" t="str">
        <f>IF('2.ชื่อนักเรียน'!C20="","",CONCATENATE(TRIM('2.ชื่อนักเรียน'!C20),"  ",'2.ชื่อนักเรียน'!D20))</f>
        <v/>
      </c>
      <c r="E18" s="292" t="str">
        <f>IF(B18="","",IF('01.ข้อมูลเบื้องต้น'!$J$2="","",'01.ข้อมูลเบื้องต้น'!$J$2))</f>
        <v/>
      </c>
      <c r="F18" s="291" t="str">
        <f>IF(B18="","",IF('01.ข้อมูลเบื้องต้น'!$K$4="","",'01.ข้อมูลเบื้องต้น'!$K$4))</f>
        <v/>
      </c>
      <c r="G18" s="292" t="str">
        <f>IF('01.ข้อมูลเบื้องต้น'!$B$8="","",IF('03.คีย์เทอม2'!$B18="","",'01.ข้อมูลเบื้องต้น'!$B$8))</f>
        <v/>
      </c>
      <c r="H18" s="291" t="str">
        <f>IF('01.ข้อมูลเบื้องต้น'!$C$8="","",IF('03.คีย์เทอม2'!$B18="","",'01.ข้อมูลเบื้องต้น'!$C$8))</f>
        <v/>
      </c>
      <c r="I18" s="292" t="str">
        <f>IF('01.ข้อมูลเบื้องต้น'!$D$8="","",IF('03.คีย์เทอม2'!$B18="","",'01.ข้อมูลเบื้องต้น'!$D$8))</f>
        <v/>
      </c>
      <c r="J18" s="286"/>
      <c r="K18" s="160"/>
      <c r="L18" s="292" t="str">
        <f>IF('01.ข้อมูลเบื้องต้น'!$B$9="","",IF('03.คีย์เทอม2'!$B18="","",'01.ข้อมูลเบื้องต้น'!$B$9))</f>
        <v/>
      </c>
      <c r="M18" s="291" t="str">
        <f>IF('01.ข้อมูลเบื้องต้น'!$C$9="","",IF('03.คีย์เทอม2'!$B18="","",'01.ข้อมูลเบื้องต้น'!$C$9))</f>
        <v/>
      </c>
      <c r="N18" s="292" t="str">
        <f>IF('01.ข้อมูลเบื้องต้น'!$D$9="","",IF('03.คีย์เทอม2'!$B18="","",'01.ข้อมูลเบื้องต้น'!$D$9))</f>
        <v/>
      </c>
      <c r="O18" s="287"/>
      <c r="P18" s="159"/>
      <c r="Q18" s="292" t="str">
        <f>IF('01.ข้อมูลเบื้องต้น'!$B$10="","",IF('03.คีย์เทอม2'!$B18="","",'01.ข้อมูลเบื้องต้น'!$B$10))</f>
        <v/>
      </c>
      <c r="R18" s="291" t="str">
        <f>IF('01.ข้อมูลเบื้องต้น'!$C$10="","",IF('03.คีย์เทอม2'!$B18="","",'01.ข้อมูลเบื้องต้น'!$C$10))</f>
        <v/>
      </c>
      <c r="S18" s="292" t="str">
        <f>IF('01.ข้อมูลเบื้องต้น'!$D$10="","",IF('03.คีย์เทอม2'!$B18="","",'01.ข้อมูลเบื้องต้น'!$D$10))</f>
        <v/>
      </c>
      <c r="T18" s="287"/>
      <c r="U18" s="159"/>
      <c r="V18" s="292" t="str">
        <f>IF('01.ข้อมูลเบื้องต้น'!$B$11="","",IF('03.คีย์เทอม2'!$B18="","",'01.ข้อมูลเบื้องต้น'!$B$11))</f>
        <v/>
      </c>
      <c r="W18" s="291" t="str">
        <f>IF('01.ข้อมูลเบื้องต้น'!$C$11="","",IF('03.คีย์เทอม2'!$B18="","",'01.ข้อมูลเบื้องต้น'!$C$11))</f>
        <v/>
      </c>
      <c r="X18" s="292" t="str">
        <f>IF('01.ข้อมูลเบื้องต้น'!$D$11="","",IF('03.คีย์เทอม2'!$B18="","",'01.ข้อมูลเบื้องต้น'!$D$11))</f>
        <v/>
      </c>
      <c r="Y18" s="286"/>
      <c r="Z18" s="160"/>
      <c r="AA18" s="292" t="str">
        <f>IF('01.ข้อมูลเบื้องต้น'!$B$12="","",IF('03.คีย์เทอม2'!$B18="","",'01.ข้อมูลเบื้องต้น'!$B$12))</f>
        <v/>
      </c>
      <c r="AB18" s="291" t="str">
        <f>IF('01.ข้อมูลเบื้องต้น'!$C$12="","",IF('03.คีย์เทอม2'!$B18="","",'01.ข้อมูลเบื้องต้น'!$C$12))</f>
        <v/>
      </c>
      <c r="AC18" s="292" t="str">
        <f>IF('01.ข้อมูลเบื้องต้น'!$D$12="","",IF('03.คีย์เทอม2'!$B18="","",'01.ข้อมูลเบื้องต้น'!$D$12))</f>
        <v/>
      </c>
      <c r="AD18" s="286"/>
      <c r="AE18" s="159"/>
      <c r="AF18" s="292" t="str">
        <f>IF('01.ข้อมูลเบื้องต้น'!$B$13="","",IF('03.คีย์เทอม2'!$B18="","",'01.ข้อมูลเบื้องต้น'!$B$13))</f>
        <v/>
      </c>
      <c r="AG18" s="291" t="str">
        <f>IF('01.ข้อมูลเบื้องต้น'!$C$13="","",IF('03.คีย์เทอม2'!$B18="","",'01.ข้อมูลเบื้องต้น'!$C$13))</f>
        <v/>
      </c>
      <c r="AH18" s="292" t="str">
        <f>IF('01.ข้อมูลเบื้องต้น'!$D$13="","",IF('03.คีย์เทอม2'!$B18="","",'01.ข้อมูลเบื้องต้น'!$D$13))</f>
        <v/>
      </c>
      <c r="AI18" s="286"/>
      <c r="AJ18" s="159"/>
      <c r="AK18" s="292" t="str">
        <f>IF('01.ข้อมูลเบื้องต้น'!$B$14="","",IF('03.คีย์เทอม2'!$B18="","",'01.ข้อมูลเบื้องต้น'!$B$14))</f>
        <v/>
      </c>
      <c r="AL18" s="291" t="str">
        <f>IF('01.ข้อมูลเบื้องต้น'!$C$14="","",IF('03.คีย์เทอม2'!$B18="","",'01.ข้อมูลเบื้องต้น'!$C$14))</f>
        <v/>
      </c>
      <c r="AM18" s="292" t="str">
        <f>IF('01.ข้อมูลเบื้องต้น'!$D$14="","",IF('03.คีย์เทอม2'!$B18="","",'01.ข้อมูลเบื้องต้น'!$D$14))</f>
        <v/>
      </c>
      <c r="AN18" s="287"/>
      <c r="AO18" s="159"/>
      <c r="AP18" s="292" t="str">
        <f>IF('01.ข้อมูลเบื้องต้น'!$B$15="","",IF('03.คีย์เทอม2'!$B18="","",'01.ข้อมูลเบื้องต้น'!$B$15))</f>
        <v/>
      </c>
      <c r="AQ18" s="291" t="str">
        <f>IF('01.ข้อมูลเบื้องต้น'!$C$15="","",IF('03.คีย์เทอม2'!$B18="","",'01.ข้อมูลเบื้องต้น'!$C$15))</f>
        <v/>
      </c>
      <c r="AR18" s="292" t="str">
        <f>IF('01.ข้อมูลเบื้องต้น'!$D$15="","",IF('03.คีย์เทอม2'!$B18="","",'01.ข้อมูลเบื้องต้น'!$D$15))</f>
        <v/>
      </c>
      <c r="AS18" s="287"/>
      <c r="AT18" s="159"/>
      <c r="AU18" s="292" t="str">
        <f>IF('01.ข้อมูลเบื้องต้น'!$B$16="","",IF('03.คีย์เทอม2'!$B18="","",'01.ข้อมูลเบื้องต้น'!$B$16))</f>
        <v/>
      </c>
      <c r="AV18" s="291" t="str">
        <f>IF('01.ข้อมูลเบื้องต้น'!$C$16="","",IF('03.คีย์เทอม2'!$B18="","",'01.ข้อมูลเบื้องต้น'!$C$16))</f>
        <v/>
      </c>
      <c r="AW18" s="292" t="str">
        <f>IF('01.ข้อมูลเบื้องต้น'!$D$16="","",IF('03.คีย์เทอม2'!$B18="","",'01.ข้อมูลเบื้องต้น'!$D$16))</f>
        <v/>
      </c>
      <c r="AX18" s="286"/>
      <c r="AY18" s="160"/>
      <c r="AZ18" s="292" t="str">
        <f>IF('01.ข้อมูลเบื้องต้น'!$B$17="","",IF('03.คีย์เทอม2'!$B18="","",'01.ข้อมูลเบื้องต้น'!$B$17))</f>
        <v/>
      </c>
      <c r="BA18" s="291" t="str">
        <f>IF('01.ข้อมูลเบื้องต้น'!$C$17="","",IF('03.คีย์เทอม2'!$B18="","",'01.ข้อมูลเบื้องต้น'!$C$17))</f>
        <v/>
      </c>
      <c r="BB18" s="292" t="str">
        <f>IF('01.ข้อมูลเบื้องต้น'!$D$17="","",IF('03.คีย์เทอม2'!$B18="","",'01.ข้อมูลเบื้องต้น'!$D$17))</f>
        <v/>
      </c>
      <c r="BC18" s="286"/>
      <c r="BD18" s="160"/>
      <c r="BE18" s="292" t="str">
        <f>IF('01.ข้อมูลเบื้องต้น'!$B$19="","",IF('03.คีย์เทอม2'!$B18="","",'01.ข้อมูลเบื้องต้น'!$B$19))</f>
        <v/>
      </c>
      <c r="BF18" s="291" t="str">
        <f>IF('01.ข้อมูลเบื้องต้น'!$C$19="","",IF('03.คีย์เทอม2'!$B18="","",'01.ข้อมูลเบื้องต้น'!$C$19))</f>
        <v/>
      </c>
      <c r="BG18" s="292" t="str">
        <f>IF('01.ข้อมูลเบื้องต้น'!$D$19="","",IF('03.คีย์เทอม2'!$B18="","",'01.ข้อมูลเบื้องต้น'!$D$19))</f>
        <v/>
      </c>
      <c r="BH18" s="286"/>
      <c r="BI18" s="160"/>
      <c r="BJ18" s="292" t="str">
        <f>IF('01.ข้อมูลเบื้องต้น'!$B$20="","",IF('03.คีย์เทอม2'!$B18="","",'01.ข้อมูลเบื้องต้น'!$B$20))</f>
        <v/>
      </c>
      <c r="BK18" s="291" t="str">
        <f>IF('01.ข้อมูลเบื้องต้น'!$C$20="","",IF('03.คีย์เทอม2'!$B18="","",'01.ข้อมูลเบื้องต้น'!$C$20))</f>
        <v/>
      </c>
      <c r="BL18" s="292" t="str">
        <f>IF('01.ข้อมูลเบื้องต้น'!$D$20="","",IF('03.คีย์เทอม2'!$B18="","",'01.ข้อมูลเบื้องต้น'!$D$20))</f>
        <v/>
      </c>
      <c r="BM18" s="287"/>
      <c r="BN18" s="159"/>
      <c r="BO18" s="292" t="str">
        <f>IF('01.ข้อมูลเบื้องต้น'!$B$21="","",IF('03.คีย์เทอม2'!$B18="","",'01.ข้อมูลเบื้องต้น'!$B$21))</f>
        <v/>
      </c>
      <c r="BP18" s="291" t="str">
        <f>IF('01.ข้อมูลเบื้องต้น'!$C$21="","",IF('03.คีย์เทอม2'!$B18="","",'01.ข้อมูลเบื้องต้น'!$C$21))</f>
        <v/>
      </c>
      <c r="BQ18" s="292" t="str">
        <f>IF('01.ข้อมูลเบื้องต้น'!$D$21="","",IF('03.คีย์เทอม2'!$B18="","",'01.ข้อมูลเบื้องต้น'!$D$21))</f>
        <v/>
      </c>
      <c r="BR18" s="286"/>
      <c r="BS18" s="160"/>
      <c r="BT18" s="292" t="str">
        <f>IF('01.ข้อมูลเบื้องต้น'!$B$22="","",IF('03.คีย์เทอม2'!$B18="","",'01.ข้อมูลเบื้องต้น'!$B$22))</f>
        <v/>
      </c>
      <c r="BU18" s="291" t="str">
        <f>IF('01.ข้อมูลเบื้องต้น'!$C$22="","",IF('03.คีย์เทอม2'!$B18="","",'01.ข้อมูลเบื้องต้น'!$C$22))</f>
        <v/>
      </c>
      <c r="BV18" s="292" t="str">
        <f>IF('01.ข้อมูลเบื้องต้น'!$D$22="","",IF('03.คีย์เทอม2'!$B18="","",'01.ข้อมูลเบื้องต้น'!$D$22))</f>
        <v/>
      </c>
      <c r="BW18" s="286"/>
      <c r="BX18" s="160"/>
      <c r="BY18" s="292" t="str">
        <f>IF('01.ข้อมูลเบื้องต้น'!$B$23="","",IF('03.คีย์เทอม2'!$B18="","",'01.ข้อมูลเบื้องต้น'!$B$23))</f>
        <v/>
      </c>
      <c r="BZ18" s="291" t="str">
        <f>IF('01.ข้อมูลเบื้องต้น'!$C$23="","",IF('03.คีย์เทอม2'!$B18="","",'01.ข้อมูลเบื้องต้น'!$C$23))</f>
        <v/>
      </c>
      <c r="CA18" s="292" t="str">
        <f>IF('01.ข้อมูลเบื้องต้น'!$D$23="","",IF('03.คีย์เทอม2'!$B18="","",'01.ข้อมูลเบื้องต้น'!$D$23))</f>
        <v/>
      </c>
      <c r="CB18" s="286"/>
      <c r="CC18" s="160"/>
      <c r="CD18" s="292" t="str">
        <f>IF('01.ข้อมูลเบื้องต้น'!$B$24="","",IF('03.คีย์เทอม2'!$B18="","",'01.ข้อมูลเบื้องต้น'!$B$24))</f>
        <v/>
      </c>
      <c r="CE18" s="291" t="str">
        <f>IF('01.ข้อมูลเบื้องต้น'!$C$24="","",IF('03.คีย์เทอม2'!$B18="","",'01.ข้อมูลเบื้องต้น'!$C$24))</f>
        <v/>
      </c>
      <c r="CF18" s="292" t="str">
        <f>IF('01.ข้อมูลเบื้องต้น'!$D$24="","",IF('03.คีย์เทอม2'!$B18="","",'01.ข้อมูลเบื้องต้น'!$D$24))</f>
        <v/>
      </c>
      <c r="CG18" s="286"/>
      <c r="CH18" s="160"/>
      <c r="CI18" s="292" t="str">
        <f>IF('01.ข้อมูลเบื้องต้น'!$B$25="","",IF('03.คีย์เทอม2'!$B18="","",'01.ข้อมูลเบื้องต้น'!$B$25))</f>
        <v/>
      </c>
      <c r="CJ18" s="291" t="str">
        <f>IF('01.ข้อมูลเบื้องต้น'!$C$25="","",IF('03.คีย์เทอม2'!$B18="","",'01.ข้อมูลเบื้องต้น'!$C$25))</f>
        <v/>
      </c>
      <c r="CK18" s="292" t="str">
        <f>IF('01.ข้อมูลเบื้องต้น'!$D$25="","",IF('03.คีย์เทอม2'!$B18="","",'01.ข้อมูลเบื้องต้น'!$D$25))</f>
        <v/>
      </c>
      <c r="CL18" s="286"/>
      <c r="CM18" s="160"/>
      <c r="CN18" s="292" t="str">
        <f>IF('01.ข้อมูลเบื้องต้น'!$B$26="","",IF('03.คีย์เทอม2'!$B18="","",'01.ข้อมูลเบื้องต้น'!$B$26))</f>
        <v/>
      </c>
      <c r="CO18" s="291" t="str">
        <f>IF('01.ข้อมูลเบื้องต้น'!$C$26="","",IF('03.คีย์เทอม2'!$B18="","",'01.ข้อมูลเบื้องต้น'!$C$26))</f>
        <v/>
      </c>
      <c r="CP18" s="292" t="str">
        <f>IF('01.ข้อมูลเบื้องต้น'!$D$26="","",IF('03.คีย์เทอม2'!$B18="","",'01.ข้อมูลเบื้องต้น'!$D$26))</f>
        <v/>
      </c>
      <c r="CQ18" s="286"/>
      <c r="CR18" s="160"/>
      <c r="CS18" s="292" t="str">
        <f>IF('01.ข้อมูลเบื้องต้น'!$B$27="","",IF('03.คีย์เทอม2'!$B18="","",'01.ข้อมูลเบื้องต้น'!$B$27))</f>
        <v/>
      </c>
      <c r="CT18" s="291" t="str">
        <f>IF('01.ข้อมูลเบื้องต้น'!$C$27="","",IF('03.คีย์เทอม2'!$B18="","",'01.ข้อมูลเบื้องต้น'!$C$27))</f>
        <v/>
      </c>
      <c r="CU18" s="292" t="str">
        <f>IF('01.ข้อมูลเบื้องต้น'!$D$27="","",IF('03.คีย์เทอม2'!$B18="","",'01.ข้อมูลเบื้องต้น'!$D$27))</f>
        <v/>
      </c>
      <c r="CV18" s="286"/>
      <c r="CW18" s="160"/>
      <c r="CX18" s="292" t="str">
        <f>IF('01.ข้อมูลเบื้องต้น'!$B$28="","",IF('03.คีย์เทอม2'!$B18="","",'01.ข้อมูลเบื้องต้น'!$B$28))</f>
        <v/>
      </c>
      <c r="CY18" s="291" t="str">
        <f>IF('01.ข้อมูลเบื้องต้น'!$C$28="","",IF('03.คีย์เทอม2'!$B18="","",'01.ข้อมูลเบื้องต้น'!$C$28))</f>
        <v/>
      </c>
      <c r="CZ18" s="292" t="str">
        <f>IF('01.ข้อมูลเบื้องต้น'!$D$28="","",IF('03.คีย์เทอม2'!$B18="","",'01.ข้อมูลเบื้องต้น'!$D$28))</f>
        <v/>
      </c>
      <c r="DA18" s="286"/>
      <c r="DB18" s="160"/>
      <c r="DC18" s="288" t="str">
        <f t="shared" si="3"/>
        <v/>
      </c>
      <c r="DD18" s="152" t="str">
        <f t="shared" si="4"/>
        <v/>
      </c>
      <c r="DE18" s="293" t="str">
        <f>IF('2.ชื่อนักเรียน'!R20="มส","มส",IF('2.ชื่อนักเรียน'!R20="ย้าย","ย้าย",IF('2.ชื่อนักเรียน'!R20="ร","ร",IF(DD18="","",RANK(DD18,$DD$9:$DD$58,0)))))</f>
        <v/>
      </c>
      <c r="DF18" s="293" t="str">
        <f t="shared" si="5"/>
        <v/>
      </c>
      <c r="DH18" s="462" t="str">
        <f>IF('2.ชื่อนักเรียน'!$R20=",มส","มส",IF($DC18="","",IF(DH$5="","",IF(DH$5="SBMLD",SUM($BH18,$BM18,$BR18,$BW18,$CB18,$CG18,$CL18,$CQ18,$CV18,$DA18),$BH18))))</f>
        <v/>
      </c>
      <c r="DI18" s="298" t="str">
        <f>IF('2.ชื่อนักเรียน'!$R20=",มส","มส",IF($DH18="","",IF(DH$5="","",IF(DH$5="SBMLD",SUM($BI18,$BN18,$BS18,$BX18,$CC18,$CH18,$CM18,$CR18,$CW18,$DB18),$BI18))))</f>
        <v/>
      </c>
      <c r="DJ18" s="329" t="str">
        <f t="shared" si="6"/>
        <v/>
      </c>
      <c r="DK18" s="462" t="str">
        <f>IF('2.ชื่อนักเรียน'!$R20=",มส","มส",IF($DC18="","",IF(DK$5="","",IF(DK$5="SBMLD",SUM($BM18,$BR18,$BW18,$CB18,$CG18,$CL18,$CQ18,$CV18,$DA18),$BM18))))</f>
        <v/>
      </c>
      <c r="DL18" s="298" t="str">
        <f>IF('2.ชื่อนักเรียน'!$R20=",มส","มส",IF($DK18="","",IF(DK$5="","",IF(DK$5="SBMLD",SUM($BN18,$BS18,$BX18,$CC18,$CH18,$CM18,$CR18,$CW18,$DB18),$BN18))))</f>
        <v/>
      </c>
      <c r="DM18" s="329" t="str">
        <f t="shared" si="7"/>
        <v/>
      </c>
      <c r="DN18" s="462" t="str">
        <f>IF('2.ชื่อนักเรียน'!$R20=",มส","มส",IF($DC18="","",IF(DN$5="","",IF(DN$5="SBMLD",SUM($BR18,$BW18,$CB18,$CG18,$CL18,$CQ18,$CV18,$DA18),$BR18))))</f>
        <v/>
      </c>
      <c r="DO18" s="298" t="str">
        <f>IF('2.ชื่อนักเรียน'!$R20=",มส","มส",IF($DN18="","",IF(DN$5="","",IF(DN$5="SBMLD",SUM($BS18,$BX18,$CC18,$CH18,$CM18,$CR18,$CW18,$DB18),$BS18))))</f>
        <v/>
      </c>
      <c r="DP18" s="329" t="str">
        <f t="shared" si="8"/>
        <v/>
      </c>
      <c r="DQ18" s="462" t="str">
        <f>IF('2.ชื่อนักเรียน'!$R20=",มส","มส",IF($DC18="","",IF(DQ$5="","",IF(DQ$5="SBMLD",SUM($BW18,$CB18,$CG18,$CL18,$CQ18,$CV18,$DA18),$BW18))))</f>
        <v/>
      </c>
      <c r="DR18" s="298" t="str">
        <f>IF('2.ชื่อนักเรียน'!$R20=",มส","มส",IF($DQ18="","",IF(DQ$5="","",IF(DQ$5="SBMLD",SUM($BX18,$CC18,$CH18,$CM18,$CR18,$CW18,$DB18),$BX18))))</f>
        <v/>
      </c>
      <c r="DS18" s="329" t="str">
        <f t="shared" si="9"/>
        <v/>
      </c>
      <c r="DT18" s="462" t="str">
        <f>IF('2.ชื่อนักเรียน'!$R20=",มส","มส",IF($DC18="","",IF(DT$5="","",IF(DT$5="SBMLD",SUM($CB18,$CG18,$CL18,$CQ18,$CV18,$DA18),$CB18))))</f>
        <v/>
      </c>
      <c r="DU18" s="298" t="str">
        <f>IF('2.ชื่อนักเรียน'!$R20=",มส","มส",IF($DT18="","",IF(DT$5="","",IF(DT$5="SBMLD",SUM($CC18,$CH18,$CM18,$CR18,$CW18,$DB18),$CC18))))</f>
        <v/>
      </c>
      <c r="DV18" s="329" t="str">
        <f t="shared" si="10"/>
        <v/>
      </c>
      <c r="DW18" s="462" t="str">
        <f>IF('2.ชื่อนักเรียน'!$R20=",มส","มส",IF($DC18="","",IF(DW$5="","",IF(DW$5="SBMLD",SUM($CG18,$CL18,$CQ18,$CV18,$DA18),$CG18))))</f>
        <v/>
      </c>
      <c r="DX18" s="298" t="str">
        <f>IF('2.ชื่อนักเรียน'!$R20=",มส","มส",IF($DW18="","",IF(DW$5="","",IF(DW$5="SBMLD",SUM($CH18,$CM18,$CR18,$CW18,$DB18),$CH18))))</f>
        <v/>
      </c>
      <c r="DY18" s="329" t="str">
        <f t="shared" si="11"/>
        <v/>
      </c>
    </row>
    <row r="19" spans="1:129" s="102" customFormat="1" ht="17.25" customHeight="1" x14ac:dyDescent="0.25">
      <c r="A19" s="278">
        <v>11</v>
      </c>
      <c r="B19" s="278" t="str">
        <f>IF('2.ชื่อนักเรียน'!E21="","",CONCATENATE('2.ชื่อนักเรียน'!E21,'2.ชื่อนักเรียน'!F21,'2.ชื่อนักเรียน'!G21,'2.ชื่อนักเรียน'!H21,'2.ชื่อนักเรียน'!I21,'2.ชื่อนักเรียน'!J21,'2.ชื่อนักเรียน'!K21,'2.ชื่อนักเรียน'!L21,'2.ชื่อนักเรียน'!M21,'2.ชื่อนักเรียน'!N21,'2.ชื่อนักเรียน'!O21,'2.ชื่อนักเรียน'!P21,'2.ชื่อนักเรียน'!Q21))</f>
        <v/>
      </c>
      <c r="C19" s="463" t="str">
        <f>IF('2.ชื่อนักเรียน'!B21="","",'2.ชื่อนักเรียน'!B21)</f>
        <v/>
      </c>
      <c r="D19" s="291" t="str">
        <f>IF('2.ชื่อนักเรียน'!C21="","",CONCATENATE(TRIM('2.ชื่อนักเรียน'!C21),"  ",'2.ชื่อนักเรียน'!D21))</f>
        <v/>
      </c>
      <c r="E19" s="292" t="str">
        <f>IF(B19="","",IF('01.ข้อมูลเบื้องต้น'!$J$2="","",'01.ข้อมูลเบื้องต้น'!$J$2))</f>
        <v/>
      </c>
      <c r="F19" s="291" t="str">
        <f>IF(B19="","",IF('01.ข้อมูลเบื้องต้น'!$K$4="","",'01.ข้อมูลเบื้องต้น'!$K$4))</f>
        <v/>
      </c>
      <c r="G19" s="292" t="str">
        <f>IF('01.ข้อมูลเบื้องต้น'!$B$8="","",IF('03.คีย์เทอม2'!$B19="","",'01.ข้อมูลเบื้องต้น'!$B$8))</f>
        <v/>
      </c>
      <c r="H19" s="291" t="str">
        <f>IF('01.ข้อมูลเบื้องต้น'!$C$8="","",IF('03.คีย์เทอม2'!$B19="","",'01.ข้อมูลเบื้องต้น'!$C$8))</f>
        <v/>
      </c>
      <c r="I19" s="292" t="str">
        <f>IF('01.ข้อมูลเบื้องต้น'!$D$8="","",IF('03.คีย์เทอม2'!$B19="","",'01.ข้อมูลเบื้องต้น'!$D$8))</f>
        <v/>
      </c>
      <c r="J19" s="286"/>
      <c r="K19" s="160"/>
      <c r="L19" s="292" t="str">
        <f>IF('01.ข้อมูลเบื้องต้น'!$B$9="","",IF('03.คีย์เทอม2'!$B19="","",'01.ข้อมูลเบื้องต้น'!$B$9))</f>
        <v/>
      </c>
      <c r="M19" s="291" t="str">
        <f>IF('01.ข้อมูลเบื้องต้น'!$C$9="","",IF('03.คีย์เทอม2'!$B19="","",'01.ข้อมูลเบื้องต้น'!$C$9))</f>
        <v/>
      </c>
      <c r="N19" s="292" t="str">
        <f>IF('01.ข้อมูลเบื้องต้น'!$D$9="","",IF('03.คีย์เทอม2'!$B19="","",'01.ข้อมูลเบื้องต้น'!$D$9))</f>
        <v/>
      </c>
      <c r="O19" s="286"/>
      <c r="P19" s="160"/>
      <c r="Q19" s="292" t="str">
        <f>IF('01.ข้อมูลเบื้องต้น'!$B$10="","",IF('03.คีย์เทอม2'!$B19="","",'01.ข้อมูลเบื้องต้น'!$B$10))</f>
        <v/>
      </c>
      <c r="R19" s="291" t="str">
        <f>IF('01.ข้อมูลเบื้องต้น'!$C$10="","",IF('03.คีย์เทอม2'!$B19="","",'01.ข้อมูลเบื้องต้น'!$C$10))</f>
        <v/>
      </c>
      <c r="S19" s="292" t="str">
        <f>IF('01.ข้อมูลเบื้องต้น'!$D$10="","",IF('03.คีย์เทอม2'!$B19="","",'01.ข้อมูลเบื้องต้น'!$D$10))</f>
        <v/>
      </c>
      <c r="T19" s="286"/>
      <c r="U19" s="160"/>
      <c r="V19" s="292" t="str">
        <f>IF('01.ข้อมูลเบื้องต้น'!$B$11="","",IF('03.คีย์เทอม2'!$B19="","",'01.ข้อมูลเบื้องต้น'!$B$11))</f>
        <v/>
      </c>
      <c r="W19" s="291" t="str">
        <f>IF('01.ข้อมูลเบื้องต้น'!$C$11="","",IF('03.คีย์เทอม2'!$B19="","",'01.ข้อมูลเบื้องต้น'!$C$11))</f>
        <v/>
      </c>
      <c r="X19" s="292" t="str">
        <f>IF('01.ข้อมูลเบื้องต้น'!$D$11="","",IF('03.คีย์เทอม2'!$B19="","",'01.ข้อมูลเบื้องต้น'!$D$11))</f>
        <v/>
      </c>
      <c r="Y19" s="286"/>
      <c r="Z19" s="160"/>
      <c r="AA19" s="292" t="str">
        <f>IF('01.ข้อมูลเบื้องต้น'!$B$12="","",IF('03.คีย์เทอม2'!$B19="","",'01.ข้อมูลเบื้องต้น'!$B$12))</f>
        <v/>
      </c>
      <c r="AB19" s="291" t="str">
        <f>IF('01.ข้อมูลเบื้องต้น'!$C$12="","",IF('03.คีย์เทอม2'!$B19="","",'01.ข้อมูลเบื้องต้น'!$C$12))</f>
        <v/>
      </c>
      <c r="AC19" s="292" t="str">
        <f>IF('01.ข้อมูลเบื้องต้น'!$D$12="","",IF('03.คีย์เทอม2'!$B19="","",'01.ข้อมูลเบื้องต้น'!$D$12))</f>
        <v/>
      </c>
      <c r="AD19" s="286"/>
      <c r="AE19" s="160"/>
      <c r="AF19" s="292" t="str">
        <f>IF('01.ข้อมูลเบื้องต้น'!$B$13="","",IF('03.คีย์เทอม2'!$B19="","",'01.ข้อมูลเบื้องต้น'!$B$13))</f>
        <v/>
      </c>
      <c r="AG19" s="291" t="str">
        <f>IF('01.ข้อมูลเบื้องต้น'!$C$13="","",IF('03.คีย์เทอม2'!$B19="","",'01.ข้อมูลเบื้องต้น'!$C$13))</f>
        <v/>
      </c>
      <c r="AH19" s="292" t="str">
        <f>IF('01.ข้อมูลเบื้องต้น'!$D$13="","",IF('03.คีย์เทอม2'!$B19="","",'01.ข้อมูลเบื้องต้น'!$D$13))</f>
        <v/>
      </c>
      <c r="AI19" s="286"/>
      <c r="AJ19" s="160"/>
      <c r="AK19" s="292" t="str">
        <f>IF('01.ข้อมูลเบื้องต้น'!$B$14="","",IF('03.คีย์เทอม2'!$B19="","",'01.ข้อมูลเบื้องต้น'!$B$14))</f>
        <v/>
      </c>
      <c r="AL19" s="291" t="str">
        <f>IF('01.ข้อมูลเบื้องต้น'!$C$14="","",IF('03.คีย์เทอม2'!$B19="","",'01.ข้อมูลเบื้องต้น'!$C$14))</f>
        <v/>
      </c>
      <c r="AM19" s="292" t="str">
        <f>IF('01.ข้อมูลเบื้องต้น'!$D$14="","",IF('03.คีย์เทอม2'!$B19="","",'01.ข้อมูลเบื้องต้น'!$D$14))</f>
        <v/>
      </c>
      <c r="AN19" s="286"/>
      <c r="AO19" s="160"/>
      <c r="AP19" s="292" t="str">
        <f>IF('01.ข้อมูลเบื้องต้น'!$B$15="","",IF('03.คีย์เทอม2'!$B19="","",'01.ข้อมูลเบื้องต้น'!$B$15))</f>
        <v/>
      </c>
      <c r="AQ19" s="291" t="str">
        <f>IF('01.ข้อมูลเบื้องต้น'!$C$15="","",IF('03.คีย์เทอม2'!$B19="","",'01.ข้อมูลเบื้องต้น'!$C$15))</f>
        <v/>
      </c>
      <c r="AR19" s="292" t="str">
        <f>IF('01.ข้อมูลเบื้องต้น'!$D$15="","",IF('03.คีย์เทอม2'!$B19="","",'01.ข้อมูลเบื้องต้น'!$D$15))</f>
        <v/>
      </c>
      <c r="AS19" s="286"/>
      <c r="AT19" s="160"/>
      <c r="AU19" s="292" t="str">
        <f>IF('01.ข้อมูลเบื้องต้น'!$B$16="","",IF('03.คีย์เทอม2'!$B19="","",'01.ข้อมูลเบื้องต้น'!$B$16))</f>
        <v/>
      </c>
      <c r="AV19" s="291" t="str">
        <f>IF('01.ข้อมูลเบื้องต้น'!$C$16="","",IF('03.คีย์เทอม2'!$B19="","",'01.ข้อมูลเบื้องต้น'!$C$16))</f>
        <v/>
      </c>
      <c r="AW19" s="292" t="str">
        <f>IF('01.ข้อมูลเบื้องต้น'!$D$16="","",IF('03.คีย์เทอม2'!$B19="","",'01.ข้อมูลเบื้องต้น'!$D$16))</f>
        <v/>
      </c>
      <c r="AX19" s="286"/>
      <c r="AY19" s="160"/>
      <c r="AZ19" s="292" t="str">
        <f>IF('01.ข้อมูลเบื้องต้น'!$B$17="","",IF('03.คีย์เทอม2'!$B19="","",'01.ข้อมูลเบื้องต้น'!$B$17))</f>
        <v/>
      </c>
      <c r="BA19" s="291" t="str">
        <f>IF('01.ข้อมูลเบื้องต้น'!$C$17="","",IF('03.คีย์เทอม2'!$B19="","",'01.ข้อมูลเบื้องต้น'!$C$17))</f>
        <v/>
      </c>
      <c r="BB19" s="292" t="str">
        <f>IF('01.ข้อมูลเบื้องต้น'!$D$17="","",IF('03.คีย์เทอม2'!$B19="","",'01.ข้อมูลเบื้องต้น'!$D$17))</f>
        <v/>
      </c>
      <c r="BC19" s="286"/>
      <c r="BD19" s="160"/>
      <c r="BE19" s="292" t="str">
        <f>IF('01.ข้อมูลเบื้องต้น'!$B$19="","",IF('03.คีย์เทอม2'!$B19="","",'01.ข้อมูลเบื้องต้น'!$B$19))</f>
        <v/>
      </c>
      <c r="BF19" s="291" t="str">
        <f>IF('01.ข้อมูลเบื้องต้น'!$C$19="","",IF('03.คีย์เทอม2'!$B19="","",'01.ข้อมูลเบื้องต้น'!$C$19))</f>
        <v/>
      </c>
      <c r="BG19" s="292" t="str">
        <f>IF('01.ข้อมูลเบื้องต้น'!$D$19="","",IF('03.คีย์เทอม2'!$B19="","",'01.ข้อมูลเบื้องต้น'!$D$19))</f>
        <v/>
      </c>
      <c r="BH19" s="286"/>
      <c r="BI19" s="160"/>
      <c r="BJ19" s="292" t="str">
        <f>IF('01.ข้อมูลเบื้องต้น'!$B$20="","",IF('03.คีย์เทอม2'!$B19="","",'01.ข้อมูลเบื้องต้น'!$B$20))</f>
        <v/>
      </c>
      <c r="BK19" s="291" t="str">
        <f>IF('01.ข้อมูลเบื้องต้น'!$C$20="","",IF('03.คีย์เทอม2'!$B19="","",'01.ข้อมูลเบื้องต้น'!$C$20))</f>
        <v/>
      </c>
      <c r="BL19" s="292" t="str">
        <f>IF('01.ข้อมูลเบื้องต้น'!$D$20="","",IF('03.คีย์เทอม2'!$B19="","",'01.ข้อมูลเบื้องต้น'!$D$20))</f>
        <v/>
      </c>
      <c r="BM19" s="286"/>
      <c r="BN19" s="160"/>
      <c r="BO19" s="292" t="str">
        <f>IF('01.ข้อมูลเบื้องต้น'!$B$21="","",IF('03.คีย์เทอม2'!$B19="","",'01.ข้อมูลเบื้องต้น'!$B$21))</f>
        <v/>
      </c>
      <c r="BP19" s="291" t="str">
        <f>IF('01.ข้อมูลเบื้องต้น'!$C$21="","",IF('03.คีย์เทอม2'!$B19="","",'01.ข้อมูลเบื้องต้น'!$C$21))</f>
        <v/>
      </c>
      <c r="BQ19" s="292" t="str">
        <f>IF('01.ข้อมูลเบื้องต้น'!$D$21="","",IF('03.คีย์เทอม2'!$B19="","",'01.ข้อมูลเบื้องต้น'!$D$21))</f>
        <v/>
      </c>
      <c r="BR19" s="286"/>
      <c r="BS19" s="160"/>
      <c r="BT19" s="292" t="str">
        <f>IF('01.ข้อมูลเบื้องต้น'!$B$22="","",IF('03.คีย์เทอม2'!$B19="","",'01.ข้อมูลเบื้องต้น'!$B$22))</f>
        <v/>
      </c>
      <c r="BU19" s="291" t="str">
        <f>IF('01.ข้อมูลเบื้องต้น'!$C$22="","",IF('03.คีย์เทอม2'!$B19="","",'01.ข้อมูลเบื้องต้น'!$C$22))</f>
        <v/>
      </c>
      <c r="BV19" s="292" t="str">
        <f>IF('01.ข้อมูลเบื้องต้น'!$D$22="","",IF('03.คีย์เทอม2'!$B19="","",'01.ข้อมูลเบื้องต้น'!$D$22))</f>
        <v/>
      </c>
      <c r="BW19" s="286"/>
      <c r="BX19" s="160"/>
      <c r="BY19" s="292" t="str">
        <f>IF('01.ข้อมูลเบื้องต้น'!$B$23="","",IF('03.คีย์เทอม2'!$B19="","",'01.ข้อมูลเบื้องต้น'!$B$23))</f>
        <v/>
      </c>
      <c r="BZ19" s="291" t="str">
        <f>IF('01.ข้อมูลเบื้องต้น'!$C$23="","",IF('03.คีย์เทอม2'!$B19="","",'01.ข้อมูลเบื้องต้น'!$C$23))</f>
        <v/>
      </c>
      <c r="CA19" s="292" t="str">
        <f>IF('01.ข้อมูลเบื้องต้น'!$D$23="","",IF('03.คีย์เทอม2'!$B19="","",'01.ข้อมูลเบื้องต้น'!$D$23))</f>
        <v/>
      </c>
      <c r="CB19" s="286"/>
      <c r="CC19" s="160"/>
      <c r="CD19" s="292" t="str">
        <f>IF('01.ข้อมูลเบื้องต้น'!$B$24="","",IF('03.คีย์เทอม2'!$B19="","",'01.ข้อมูลเบื้องต้น'!$B$24))</f>
        <v/>
      </c>
      <c r="CE19" s="291" t="str">
        <f>IF('01.ข้อมูลเบื้องต้น'!$C$24="","",IF('03.คีย์เทอม2'!$B19="","",'01.ข้อมูลเบื้องต้น'!$C$24))</f>
        <v/>
      </c>
      <c r="CF19" s="292" t="str">
        <f>IF('01.ข้อมูลเบื้องต้น'!$D$24="","",IF('03.คีย์เทอม2'!$B19="","",'01.ข้อมูลเบื้องต้น'!$D$24))</f>
        <v/>
      </c>
      <c r="CG19" s="286"/>
      <c r="CH19" s="160"/>
      <c r="CI19" s="292" t="str">
        <f>IF('01.ข้อมูลเบื้องต้น'!$B$25="","",IF('03.คีย์เทอม2'!$B19="","",'01.ข้อมูลเบื้องต้น'!$B$25))</f>
        <v/>
      </c>
      <c r="CJ19" s="291" t="str">
        <f>IF('01.ข้อมูลเบื้องต้น'!$C$25="","",IF('03.คีย์เทอม2'!$B19="","",'01.ข้อมูลเบื้องต้น'!$C$25))</f>
        <v/>
      </c>
      <c r="CK19" s="292" t="str">
        <f>IF('01.ข้อมูลเบื้องต้น'!$D$25="","",IF('03.คีย์เทอม2'!$B19="","",'01.ข้อมูลเบื้องต้น'!$D$25))</f>
        <v/>
      </c>
      <c r="CL19" s="286"/>
      <c r="CM19" s="160"/>
      <c r="CN19" s="292" t="str">
        <f>IF('01.ข้อมูลเบื้องต้น'!$B$26="","",IF('03.คีย์เทอม2'!$B19="","",'01.ข้อมูลเบื้องต้น'!$B$26))</f>
        <v/>
      </c>
      <c r="CO19" s="291" t="str">
        <f>IF('01.ข้อมูลเบื้องต้น'!$C$26="","",IF('03.คีย์เทอม2'!$B19="","",'01.ข้อมูลเบื้องต้น'!$C$26))</f>
        <v/>
      </c>
      <c r="CP19" s="292" t="str">
        <f>IF('01.ข้อมูลเบื้องต้น'!$D$26="","",IF('03.คีย์เทอม2'!$B19="","",'01.ข้อมูลเบื้องต้น'!$D$26))</f>
        <v/>
      </c>
      <c r="CQ19" s="286"/>
      <c r="CR19" s="160"/>
      <c r="CS19" s="292" t="str">
        <f>IF('01.ข้อมูลเบื้องต้น'!$B$27="","",IF('03.คีย์เทอม2'!$B19="","",'01.ข้อมูลเบื้องต้น'!$B$27))</f>
        <v/>
      </c>
      <c r="CT19" s="291" t="str">
        <f>IF('01.ข้อมูลเบื้องต้น'!$C$27="","",IF('03.คีย์เทอม2'!$B19="","",'01.ข้อมูลเบื้องต้น'!$C$27))</f>
        <v/>
      </c>
      <c r="CU19" s="292" t="str">
        <f>IF('01.ข้อมูลเบื้องต้น'!$D$27="","",IF('03.คีย์เทอม2'!$B19="","",'01.ข้อมูลเบื้องต้น'!$D$27))</f>
        <v/>
      </c>
      <c r="CV19" s="286"/>
      <c r="CW19" s="160"/>
      <c r="CX19" s="292" t="str">
        <f>IF('01.ข้อมูลเบื้องต้น'!$B$28="","",IF('03.คีย์เทอม2'!$B19="","",'01.ข้อมูลเบื้องต้น'!$B$28))</f>
        <v/>
      </c>
      <c r="CY19" s="291" t="str">
        <f>IF('01.ข้อมูลเบื้องต้น'!$C$28="","",IF('03.คีย์เทอม2'!$B19="","",'01.ข้อมูลเบื้องต้น'!$C$28))</f>
        <v/>
      </c>
      <c r="CZ19" s="292" t="str">
        <f>IF('01.ข้อมูลเบื้องต้น'!$D$28="","",IF('03.คีย์เทอม2'!$B19="","",'01.ข้อมูลเบื้องต้น'!$D$28))</f>
        <v/>
      </c>
      <c r="DA19" s="286"/>
      <c r="DB19" s="160"/>
      <c r="DC19" s="288" t="str">
        <f t="shared" si="3"/>
        <v/>
      </c>
      <c r="DD19" s="152" t="str">
        <f t="shared" si="4"/>
        <v/>
      </c>
      <c r="DE19" s="293" t="str">
        <f>IF('2.ชื่อนักเรียน'!R21="มส","มส",IF('2.ชื่อนักเรียน'!R21="ย้าย","ย้าย",IF('2.ชื่อนักเรียน'!R21="ร","ร",IF(DD19="","",RANK(DD19,$DD$9:$DD$58,0)))))</f>
        <v/>
      </c>
      <c r="DF19" s="293" t="str">
        <f t="shared" si="5"/>
        <v/>
      </c>
      <c r="DH19" s="462" t="str">
        <f>IF('2.ชื่อนักเรียน'!$R21=",มส","มส",IF($DC19="","",IF(DH$5="","",IF(DH$5="SBMLD",SUM($BH19,$BM19,$BR19,$BW19,$CB19,$CG19,$CL19,$CQ19,$CV19,$DA19),$BH19))))</f>
        <v/>
      </c>
      <c r="DI19" s="298" t="str">
        <f>IF('2.ชื่อนักเรียน'!$R21=",มส","มส",IF($DH19="","",IF(DH$5="","",IF(DH$5="SBMLD",SUM($BI19,$BN19,$BS19,$BX19,$CC19,$CH19,$CM19,$CR19,$CW19,$DB19),$BI19))))</f>
        <v/>
      </c>
      <c r="DJ19" s="329" t="str">
        <f t="shared" si="6"/>
        <v/>
      </c>
      <c r="DK19" s="462" t="str">
        <f>IF('2.ชื่อนักเรียน'!$R21=",มส","มส",IF($DC19="","",IF(DK$5="","",IF(DK$5="SBMLD",SUM($BM19,$BR19,$BW19,$CB19,$CG19,$CL19,$CQ19,$CV19,$DA19),$BM19))))</f>
        <v/>
      </c>
      <c r="DL19" s="298" t="str">
        <f>IF('2.ชื่อนักเรียน'!$R21=",มส","มส",IF($DK19="","",IF(DK$5="","",IF(DK$5="SBMLD",SUM($BN19,$BS19,$BX19,$CC19,$CH19,$CM19,$CR19,$CW19,$DB19),$BN19))))</f>
        <v/>
      </c>
      <c r="DM19" s="329" t="str">
        <f t="shared" si="7"/>
        <v/>
      </c>
      <c r="DN19" s="462" t="str">
        <f>IF('2.ชื่อนักเรียน'!$R21=",มส","มส",IF($DC19="","",IF(DN$5="","",IF(DN$5="SBMLD",SUM($BR19,$BW19,$CB19,$CG19,$CL19,$CQ19,$CV19,$DA19),$BR19))))</f>
        <v/>
      </c>
      <c r="DO19" s="298" t="str">
        <f>IF('2.ชื่อนักเรียน'!$R21=",มส","มส",IF($DN19="","",IF(DN$5="","",IF(DN$5="SBMLD",SUM($BS19,$BX19,$CC19,$CH19,$CM19,$CR19,$CW19,$DB19),$BS19))))</f>
        <v/>
      </c>
      <c r="DP19" s="329" t="str">
        <f t="shared" si="8"/>
        <v/>
      </c>
      <c r="DQ19" s="462" t="str">
        <f>IF('2.ชื่อนักเรียน'!$R21=",มส","มส",IF($DC19="","",IF(DQ$5="","",IF(DQ$5="SBMLD",SUM($BW19,$CB19,$CG19,$CL19,$CQ19,$CV19,$DA19),$BW19))))</f>
        <v/>
      </c>
      <c r="DR19" s="298" t="str">
        <f>IF('2.ชื่อนักเรียน'!$R21=",มส","มส",IF($DQ19="","",IF(DQ$5="","",IF(DQ$5="SBMLD",SUM($BX19,$CC19,$CH19,$CM19,$CR19,$CW19,$DB19),$BX19))))</f>
        <v/>
      </c>
      <c r="DS19" s="329" t="str">
        <f t="shared" si="9"/>
        <v/>
      </c>
      <c r="DT19" s="462" t="str">
        <f>IF('2.ชื่อนักเรียน'!$R21=",มส","มส",IF($DC19="","",IF(DT$5="","",IF(DT$5="SBMLD",SUM($CB19,$CG19,$CL19,$CQ19,$CV19,$DA19),$CB19))))</f>
        <v/>
      </c>
      <c r="DU19" s="298" t="str">
        <f>IF('2.ชื่อนักเรียน'!$R21=",มส","มส",IF($DT19="","",IF(DT$5="","",IF(DT$5="SBMLD",SUM($CC19,$CH19,$CM19,$CR19,$CW19,$DB19),$CC19))))</f>
        <v/>
      </c>
      <c r="DV19" s="329" t="str">
        <f t="shared" si="10"/>
        <v/>
      </c>
      <c r="DW19" s="462" t="str">
        <f>IF('2.ชื่อนักเรียน'!$R21=",มส","มส",IF($DC19="","",IF(DW$5="","",IF(DW$5="SBMLD",SUM($CG19,$CL19,$CQ19,$CV19,$DA19),$CG19))))</f>
        <v/>
      </c>
      <c r="DX19" s="298" t="str">
        <f>IF('2.ชื่อนักเรียน'!$R21=",มส","มส",IF($DW19="","",IF(DW$5="","",IF(DW$5="SBMLD",SUM($CH19,$CM19,$CR19,$CW19,$DB19),$CH19))))</f>
        <v/>
      </c>
      <c r="DY19" s="329" t="str">
        <f t="shared" si="11"/>
        <v/>
      </c>
    </row>
    <row r="20" spans="1:129" s="102" customFormat="1" ht="17.25" customHeight="1" x14ac:dyDescent="0.25">
      <c r="A20" s="278">
        <v>12</v>
      </c>
      <c r="B20" s="278" t="str">
        <f>IF('2.ชื่อนักเรียน'!E22="","",CONCATENATE('2.ชื่อนักเรียน'!E22,'2.ชื่อนักเรียน'!F22,'2.ชื่อนักเรียน'!G22,'2.ชื่อนักเรียน'!H22,'2.ชื่อนักเรียน'!I22,'2.ชื่อนักเรียน'!J22,'2.ชื่อนักเรียน'!K22,'2.ชื่อนักเรียน'!L22,'2.ชื่อนักเรียน'!M22,'2.ชื่อนักเรียน'!N22,'2.ชื่อนักเรียน'!O22,'2.ชื่อนักเรียน'!P22,'2.ชื่อนักเรียน'!Q22))</f>
        <v/>
      </c>
      <c r="C20" s="463" t="str">
        <f>IF('2.ชื่อนักเรียน'!B22="","",'2.ชื่อนักเรียน'!B22)</f>
        <v/>
      </c>
      <c r="D20" s="291" t="str">
        <f>IF('2.ชื่อนักเรียน'!C22="","",CONCATENATE(TRIM('2.ชื่อนักเรียน'!C22),"  ",'2.ชื่อนักเรียน'!D22))</f>
        <v/>
      </c>
      <c r="E20" s="292" t="str">
        <f>IF(B20="","",IF('01.ข้อมูลเบื้องต้น'!$J$2="","",'01.ข้อมูลเบื้องต้น'!$J$2))</f>
        <v/>
      </c>
      <c r="F20" s="291" t="str">
        <f>IF(B20="","",IF('01.ข้อมูลเบื้องต้น'!$K$4="","",'01.ข้อมูลเบื้องต้น'!$K$4))</f>
        <v/>
      </c>
      <c r="G20" s="292" t="str">
        <f>IF('01.ข้อมูลเบื้องต้น'!$B$8="","",IF('03.คีย์เทอม2'!$B20="","",'01.ข้อมูลเบื้องต้น'!$B$8))</f>
        <v/>
      </c>
      <c r="H20" s="291" t="str">
        <f>IF('01.ข้อมูลเบื้องต้น'!$C$8="","",IF('03.คีย์เทอม2'!$B20="","",'01.ข้อมูลเบื้องต้น'!$C$8))</f>
        <v/>
      </c>
      <c r="I20" s="292" t="str">
        <f>IF('01.ข้อมูลเบื้องต้น'!$D$8="","",IF('03.คีย์เทอม2'!$B20="","",'01.ข้อมูลเบื้องต้น'!$D$8))</f>
        <v/>
      </c>
      <c r="J20" s="286"/>
      <c r="K20" s="160"/>
      <c r="L20" s="292" t="str">
        <f>IF('01.ข้อมูลเบื้องต้น'!$B$9="","",IF('03.คีย์เทอม2'!$B20="","",'01.ข้อมูลเบื้องต้น'!$B$9))</f>
        <v/>
      </c>
      <c r="M20" s="291" t="str">
        <f>IF('01.ข้อมูลเบื้องต้น'!$C$9="","",IF('03.คีย์เทอม2'!$B20="","",'01.ข้อมูลเบื้องต้น'!$C$9))</f>
        <v/>
      </c>
      <c r="N20" s="292" t="str">
        <f>IF('01.ข้อมูลเบื้องต้น'!$D$9="","",IF('03.คีย์เทอม2'!$B20="","",'01.ข้อมูลเบื้องต้น'!$D$9))</f>
        <v/>
      </c>
      <c r="O20" s="287"/>
      <c r="P20" s="159"/>
      <c r="Q20" s="292" t="str">
        <f>IF('01.ข้อมูลเบื้องต้น'!$B$10="","",IF('03.คีย์เทอม2'!$B20="","",'01.ข้อมูลเบื้องต้น'!$B$10))</f>
        <v/>
      </c>
      <c r="R20" s="291" t="str">
        <f>IF('01.ข้อมูลเบื้องต้น'!$C$10="","",IF('03.คีย์เทอม2'!$B20="","",'01.ข้อมูลเบื้องต้น'!$C$10))</f>
        <v/>
      </c>
      <c r="S20" s="292" t="str">
        <f>IF('01.ข้อมูลเบื้องต้น'!$D$10="","",IF('03.คีย์เทอม2'!$B20="","",'01.ข้อมูลเบื้องต้น'!$D$10))</f>
        <v/>
      </c>
      <c r="T20" s="286"/>
      <c r="U20" s="159"/>
      <c r="V20" s="292" t="str">
        <f>IF('01.ข้อมูลเบื้องต้น'!$B$11="","",IF('03.คีย์เทอม2'!$B20="","",'01.ข้อมูลเบื้องต้น'!$B$11))</f>
        <v/>
      </c>
      <c r="W20" s="291" t="str">
        <f>IF('01.ข้อมูลเบื้องต้น'!$C$11="","",IF('03.คีย์เทอม2'!$B20="","",'01.ข้อมูลเบื้องต้น'!$C$11))</f>
        <v/>
      </c>
      <c r="X20" s="292" t="str">
        <f>IF('01.ข้อมูลเบื้องต้น'!$D$11="","",IF('03.คีย์เทอม2'!$B20="","",'01.ข้อมูลเบื้องต้น'!$D$11))</f>
        <v/>
      </c>
      <c r="Y20" s="286"/>
      <c r="Z20" s="160"/>
      <c r="AA20" s="292" t="str">
        <f>IF('01.ข้อมูลเบื้องต้น'!$B$12="","",IF('03.คีย์เทอม2'!$B20="","",'01.ข้อมูลเบื้องต้น'!$B$12))</f>
        <v/>
      </c>
      <c r="AB20" s="291" t="str">
        <f>IF('01.ข้อมูลเบื้องต้น'!$C$12="","",IF('03.คีย์เทอม2'!$B20="","",'01.ข้อมูลเบื้องต้น'!$C$12))</f>
        <v/>
      </c>
      <c r="AC20" s="292" t="str">
        <f>IF('01.ข้อมูลเบื้องต้น'!$D$12="","",IF('03.คีย์เทอม2'!$B20="","",'01.ข้อมูลเบื้องต้น'!$D$12))</f>
        <v/>
      </c>
      <c r="AD20" s="286"/>
      <c r="AE20" s="159"/>
      <c r="AF20" s="292" t="str">
        <f>IF('01.ข้อมูลเบื้องต้น'!$B$13="","",IF('03.คีย์เทอม2'!$B20="","",'01.ข้อมูลเบื้องต้น'!$B$13))</f>
        <v/>
      </c>
      <c r="AG20" s="291" t="str">
        <f>IF('01.ข้อมูลเบื้องต้น'!$C$13="","",IF('03.คีย์เทอม2'!$B20="","",'01.ข้อมูลเบื้องต้น'!$C$13))</f>
        <v/>
      </c>
      <c r="AH20" s="292" t="str">
        <f>IF('01.ข้อมูลเบื้องต้น'!$D$13="","",IF('03.คีย์เทอม2'!$B20="","",'01.ข้อมูลเบื้องต้น'!$D$13))</f>
        <v/>
      </c>
      <c r="AI20" s="287"/>
      <c r="AJ20" s="159"/>
      <c r="AK20" s="292" t="str">
        <f>IF('01.ข้อมูลเบื้องต้น'!$B$14="","",IF('03.คีย์เทอม2'!$B20="","",'01.ข้อมูลเบื้องต้น'!$B$14))</f>
        <v/>
      </c>
      <c r="AL20" s="291" t="str">
        <f>IF('01.ข้อมูลเบื้องต้น'!$C$14="","",IF('03.คีย์เทอม2'!$B20="","",'01.ข้อมูลเบื้องต้น'!$C$14))</f>
        <v/>
      </c>
      <c r="AM20" s="292" t="str">
        <f>IF('01.ข้อมูลเบื้องต้น'!$D$14="","",IF('03.คีย์เทอม2'!$B20="","",'01.ข้อมูลเบื้องต้น'!$D$14))</f>
        <v/>
      </c>
      <c r="AN20" s="287"/>
      <c r="AO20" s="159"/>
      <c r="AP20" s="292" t="str">
        <f>IF('01.ข้อมูลเบื้องต้น'!$B$15="","",IF('03.คีย์เทอม2'!$B20="","",'01.ข้อมูลเบื้องต้น'!$B$15))</f>
        <v/>
      </c>
      <c r="AQ20" s="291" t="str">
        <f>IF('01.ข้อมูลเบื้องต้น'!$C$15="","",IF('03.คีย์เทอม2'!$B20="","",'01.ข้อมูลเบื้องต้น'!$C$15))</f>
        <v/>
      </c>
      <c r="AR20" s="292" t="str">
        <f>IF('01.ข้อมูลเบื้องต้น'!$D$15="","",IF('03.คีย์เทอม2'!$B20="","",'01.ข้อมูลเบื้องต้น'!$D$15))</f>
        <v/>
      </c>
      <c r="AS20" s="287"/>
      <c r="AT20" s="159"/>
      <c r="AU20" s="292" t="str">
        <f>IF('01.ข้อมูลเบื้องต้น'!$B$16="","",IF('03.คีย์เทอม2'!$B20="","",'01.ข้อมูลเบื้องต้น'!$B$16))</f>
        <v/>
      </c>
      <c r="AV20" s="291" t="str">
        <f>IF('01.ข้อมูลเบื้องต้น'!$C$16="","",IF('03.คีย์เทอม2'!$B20="","",'01.ข้อมูลเบื้องต้น'!$C$16))</f>
        <v/>
      </c>
      <c r="AW20" s="292" t="str">
        <f>IF('01.ข้อมูลเบื้องต้น'!$D$16="","",IF('03.คีย์เทอม2'!$B20="","",'01.ข้อมูลเบื้องต้น'!$D$16))</f>
        <v/>
      </c>
      <c r="AX20" s="286"/>
      <c r="AY20" s="160"/>
      <c r="AZ20" s="292" t="str">
        <f>IF('01.ข้อมูลเบื้องต้น'!$B$17="","",IF('03.คีย์เทอม2'!$B20="","",'01.ข้อมูลเบื้องต้น'!$B$17))</f>
        <v/>
      </c>
      <c r="BA20" s="291" t="str">
        <f>IF('01.ข้อมูลเบื้องต้น'!$C$17="","",IF('03.คีย์เทอม2'!$B20="","",'01.ข้อมูลเบื้องต้น'!$C$17))</f>
        <v/>
      </c>
      <c r="BB20" s="292" t="str">
        <f>IF('01.ข้อมูลเบื้องต้น'!$D$17="","",IF('03.คีย์เทอม2'!$B20="","",'01.ข้อมูลเบื้องต้น'!$D$17))</f>
        <v/>
      </c>
      <c r="BC20" s="286"/>
      <c r="BD20" s="160"/>
      <c r="BE20" s="292" t="str">
        <f>IF('01.ข้อมูลเบื้องต้น'!$B$19="","",IF('03.คีย์เทอม2'!$B20="","",'01.ข้อมูลเบื้องต้น'!$B$19))</f>
        <v/>
      </c>
      <c r="BF20" s="291" t="str">
        <f>IF('01.ข้อมูลเบื้องต้น'!$C$19="","",IF('03.คีย์เทอม2'!$B20="","",'01.ข้อมูลเบื้องต้น'!$C$19))</f>
        <v/>
      </c>
      <c r="BG20" s="292" t="str">
        <f>IF('01.ข้อมูลเบื้องต้น'!$D$19="","",IF('03.คีย์เทอม2'!$B20="","",'01.ข้อมูลเบื้องต้น'!$D$19))</f>
        <v/>
      </c>
      <c r="BH20" s="286"/>
      <c r="BI20" s="160"/>
      <c r="BJ20" s="292" t="str">
        <f>IF('01.ข้อมูลเบื้องต้น'!$B$20="","",IF('03.คีย์เทอม2'!$B20="","",'01.ข้อมูลเบื้องต้น'!$B$20))</f>
        <v/>
      </c>
      <c r="BK20" s="291" t="str">
        <f>IF('01.ข้อมูลเบื้องต้น'!$C$20="","",IF('03.คีย์เทอม2'!$B20="","",'01.ข้อมูลเบื้องต้น'!$C$20))</f>
        <v/>
      </c>
      <c r="BL20" s="292" t="str">
        <f>IF('01.ข้อมูลเบื้องต้น'!$D$20="","",IF('03.คีย์เทอม2'!$B20="","",'01.ข้อมูลเบื้องต้น'!$D$20))</f>
        <v/>
      </c>
      <c r="BM20" s="287"/>
      <c r="BN20" s="159"/>
      <c r="BO20" s="292" t="str">
        <f>IF('01.ข้อมูลเบื้องต้น'!$B$21="","",IF('03.คีย์เทอม2'!$B20="","",'01.ข้อมูลเบื้องต้น'!$B$21))</f>
        <v/>
      </c>
      <c r="BP20" s="291" t="str">
        <f>IF('01.ข้อมูลเบื้องต้น'!$C$21="","",IF('03.คีย์เทอม2'!$B20="","",'01.ข้อมูลเบื้องต้น'!$C$21))</f>
        <v/>
      </c>
      <c r="BQ20" s="292" t="str">
        <f>IF('01.ข้อมูลเบื้องต้น'!$D$21="","",IF('03.คีย์เทอม2'!$B20="","",'01.ข้อมูลเบื้องต้น'!$D$21))</f>
        <v/>
      </c>
      <c r="BR20" s="286"/>
      <c r="BS20" s="160"/>
      <c r="BT20" s="292" t="str">
        <f>IF('01.ข้อมูลเบื้องต้น'!$B$22="","",IF('03.คีย์เทอม2'!$B20="","",'01.ข้อมูลเบื้องต้น'!$B$22))</f>
        <v/>
      </c>
      <c r="BU20" s="291" t="str">
        <f>IF('01.ข้อมูลเบื้องต้น'!$C$22="","",IF('03.คีย์เทอม2'!$B20="","",'01.ข้อมูลเบื้องต้น'!$C$22))</f>
        <v/>
      </c>
      <c r="BV20" s="292" t="str">
        <f>IF('01.ข้อมูลเบื้องต้น'!$D$22="","",IF('03.คีย์เทอม2'!$B20="","",'01.ข้อมูลเบื้องต้น'!$D$22))</f>
        <v/>
      </c>
      <c r="BW20" s="286"/>
      <c r="BX20" s="160"/>
      <c r="BY20" s="292" t="str">
        <f>IF('01.ข้อมูลเบื้องต้น'!$B$23="","",IF('03.คีย์เทอม2'!$B20="","",'01.ข้อมูลเบื้องต้น'!$B$23))</f>
        <v/>
      </c>
      <c r="BZ20" s="291" t="str">
        <f>IF('01.ข้อมูลเบื้องต้น'!$C$23="","",IF('03.คีย์เทอม2'!$B20="","",'01.ข้อมูลเบื้องต้น'!$C$23))</f>
        <v/>
      </c>
      <c r="CA20" s="292" t="str">
        <f>IF('01.ข้อมูลเบื้องต้น'!$D$23="","",IF('03.คีย์เทอม2'!$B20="","",'01.ข้อมูลเบื้องต้น'!$D$23))</f>
        <v/>
      </c>
      <c r="CB20" s="286"/>
      <c r="CC20" s="160"/>
      <c r="CD20" s="292" t="str">
        <f>IF('01.ข้อมูลเบื้องต้น'!$B$24="","",IF('03.คีย์เทอม2'!$B20="","",'01.ข้อมูลเบื้องต้น'!$B$24))</f>
        <v/>
      </c>
      <c r="CE20" s="291" t="str">
        <f>IF('01.ข้อมูลเบื้องต้น'!$C$24="","",IF('03.คีย์เทอม2'!$B20="","",'01.ข้อมูลเบื้องต้น'!$C$24))</f>
        <v/>
      </c>
      <c r="CF20" s="292" t="str">
        <f>IF('01.ข้อมูลเบื้องต้น'!$D$24="","",IF('03.คีย์เทอม2'!$B20="","",'01.ข้อมูลเบื้องต้น'!$D$24))</f>
        <v/>
      </c>
      <c r="CG20" s="286"/>
      <c r="CH20" s="160"/>
      <c r="CI20" s="292" t="str">
        <f>IF('01.ข้อมูลเบื้องต้น'!$B$25="","",IF('03.คีย์เทอม2'!$B20="","",'01.ข้อมูลเบื้องต้น'!$B$25))</f>
        <v/>
      </c>
      <c r="CJ20" s="291" t="str">
        <f>IF('01.ข้อมูลเบื้องต้น'!$C$25="","",IF('03.คีย์เทอม2'!$B20="","",'01.ข้อมูลเบื้องต้น'!$C$25))</f>
        <v/>
      </c>
      <c r="CK20" s="292" t="str">
        <f>IF('01.ข้อมูลเบื้องต้น'!$D$25="","",IF('03.คีย์เทอม2'!$B20="","",'01.ข้อมูลเบื้องต้น'!$D$25))</f>
        <v/>
      </c>
      <c r="CL20" s="286"/>
      <c r="CM20" s="160"/>
      <c r="CN20" s="292" t="str">
        <f>IF('01.ข้อมูลเบื้องต้น'!$B$26="","",IF('03.คีย์เทอม2'!$B20="","",'01.ข้อมูลเบื้องต้น'!$B$26))</f>
        <v/>
      </c>
      <c r="CO20" s="291" t="str">
        <f>IF('01.ข้อมูลเบื้องต้น'!$C$26="","",IF('03.คีย์เทอม2'!$B20="","",'01.ข้อมูลเบื้องต้น'!$C$26))</f>
        <v/>
      </c>
      <c r="CP20" s="292" t="str">
        <f>IF('01.ข้อมูลเบื้องต้น'!$D$26="","",IF('03.คีย์เทอม2'!$B20="","",'01.ข้อมูลเบื้องต้น'!$D$26))</f>
        <v/>
      </c>
      <c r="CQ20" s="286"/>
      <c r="CR20" s="160"/>
      <c r="CS20" s="292" t="str">
        <f>IF('01.ข้อมูลเบื้องต้น'!$B$27="","",IF('03.คีย์เทอม2'!$B20="","",'01.ข้อมูลเบื้องต้น'!$B$27))</f>
        <v/>
      </c>
      <c r="CT20" s="291" t="str">
        <f>IF('01.ข้อมูลเบื้องต้น'!$C$27="","",IF('03.คีย์เทอม2'!$B20="","",'01.ข้อมูลเบื้องต้น'!$C$27))</f>
        <v/>
      </c>
      <c r="CU20" s="292" t="str">
        <f>IF('01.ข้อมูลเบื้องต้น'!$D$27="","",IF('03.คีย์เทอม2'!$B20="","",'01.ข้อมูลเบื้องต้น'!$D$27))</f>
        <v/>
      </c>
      <c r="CV20" s="286"/>
      <c r="CW20" s="160"/>
      <c r="CX20" s="292" t="str">
        <f>IF('01.ข้อมูลเบื้องต้น'!$B$28="","",IF('03.คีย์เทอม2'!$B20="","",'01.ข้อมูลเบื้องต้น'!$B$28))</f>
        <v/>
      </c>
      <c r="CY20" s="291" t="str">
        <f>IF('01.ข้อมูลเบื้องต้น'!$C$28="","",IF('03.คีย์เทอม2'!$B20="","",'01.ข้อมูลเบื้องต้น'!$C$28))</f>
        <v/>
      </c>
      <c r="CZ20" s="292" t="str">
        <f>IF('01.ข้อมูลเบื้องต้น'!$D$28="","",IF('03.คีย์เทอม2'!$B20="","",'01.ข้อมูลเบื้องต้น'!$D$28))</f>
        <v/>
      </c>
      <c r="DA20" s="286"/>
      <c r="DB20" s="160"/>
      <c r="DC20" s="288" t="str">
        <f t="shared" si="3"/>
        <v/>
      </c>
      <c r="DD20" s="152" t="str">
        <f t="shared" si="4"/>
        <v/>
      </c>
      <c r="DE20" s="293" t="str">
        <f>IF('2.ชื่อนักเรียน'!R22="มส","มส",IF('2.ชื่อนักเรียน'!R22="ย้าย","ย้าย",IF('2.ชื่อนักเรียน'!R22="ร","ร",IF(DD20="","",RANK(DD20,$DD$9:$DD$58,0)))))</f>
        <v/>
      </c>
      <c r="DF20" s="293" t="str">
        <f t="shared" si="5"/>
        <v/>
      </c>
      <c r="DH20" s="462" t="str">
        <f>IF('2.ชื่อนักเรียน'!$R22=",มส","มส",IF($DC20="","",IF(DH$5="","",IF(DH$5="SBMLD",SUM($BH20,$BM20,$BR20,$BW20,$CB20,$CG20,$CL20,$CQ20,$CV20,$DA20),$BH20))))</f>
        <v/>
      </c>
      <c r="DI20" s="298" t="str">
        <f>IF('2.ชื่อนักเรียน'!$R22=",มส","มส",IF($DH20="","",IF(DH$5="","",IF(DH$5="SBMLD",SUM($BI20,$BN20,$BS20,$BX20,$CC20,$CH20,$CM20,$CR20,$CW20,$DB20),$BI20))))</f>
        <v/>
      </c>
      <c r="DJ20" s="329" t="str">
        <f t="shared" si="6"/>
        <v/>
      </c>
      <c r="DK20" s="462" t="str">
        <f>IF('2.ชื่อนักเรียน'!$R22=",มส","มส",IF($DC20="","",IF(DK$5="","",IF(DK$5="SBMLD",SUM($BM20,$BR20,$BW20,$CB20,$CG20,$CL20,$CQ20,$CV20,$DA20),$BM20))))</f>
        <v/>
      </c>
      <c r="DL20" s="298" t="str">
        <f>IF('2.ชื่อนักเรียน'!$R22=",มส","มส",IF($DK20="","",IF(DK$5="","",IF(DK$5="SBMLD",SUM($BN20,$BS20,$BX20,$CC20,$CH20,$CM20,$CR20,$CW20,$DB20),$BN20))))</f>
        <v/>
      </c>
      <c r="DM20" s="329" t="str">
        <f t="shared" si="7"/>
        <v/>
      </c>
      <c r="DN20" s="462" t="str">
        <f>IF('2.ชื่อนักเรียน'!$R22=",มส","มส",IF($DC20="","",IF(DN$5="","",IF(DN$5="SBMLD",SUM($BR20,$BW20,$CB20,$CG20,$CL20,$CQ20,$CV20,$DA20),$BR20))))</f>
        <v/>
      </c>
      <c r="DO20" s="298" t="str">
        <f>IF('2.ชื่อนักเรียน'!$R22=",มส","มส",IF($DN20="","",IF(DN$5="","",IF(DN$5="SBMLD",SUM($BS20,$BX20,$CC20,$CH20,$CM20,$CR20,$CW20,$DB20),$BS20))))</f>
        <v/>
      </c>
      <c r="DP20" s="329" t="str">
        <f t="shared" si="8"/>
        <v/>
      </c>
      <c r="DQ20" s="462" t="str">
        <f>IF('2.ชื่อนักเรียน'!$R22=",มส","มส",IF($DC20="","",IF(DQ$5="","",IF(DQ$5="SBMLD",SUM($BW20,$CB20,$CG20,$CL20,$CQ20,$CV20,$DA20),$BW20))))</f>
        <v/>
      </c>
      <c r="DR20" s="298" t="str">
        <f>IF('2.ชื่อนักเรียน'!$R22=",มส","มส",IF($DQ20="","",IF(DQ$5="","",IF(DQ$5="SBMLD",SUM($BX20,$CC20,$CH20,$CM20,$CR20,$CW20,$DB20),$BX20))))</f>
        <v/>
      </c>
      <c r="DS20" s="329" t="str">
        <f t="shared" si="9"/>
        <v/>
      </c>
      <c r="DT20" s="462" t="str">
        <f>IF('2.ชื่อนักเรียน'!$R22=",มส","มส",IF($DC20="","",IF(DT$5="","",IF(DT$5="SBMLD",SUM($CB20,$CG20,$CL20,$CQ20,$CV20,$DA20),$CB20))))</f>
        <v/>
      </c>
      <c r="DU20" s="298" t="str">
        <f>IF('2.ชื่อนักเรียน'!$R22=",มส","มส",IF($DT20="","",IF(DT$5="","",IF(DT$5="SBMLD",SUM($CC20,$CH20,$CM20,$CR20,$CW20,$DB20),$CC20))))</f>
        <v/>
      </c>
      <c r="DV20" s="329" t="str">
        <f t="shared" si="10"/>
        <v/>
      </c>
      <c r="DW20" s="462" t="str">
        <f>IF('2.ชื่อนักเรียน'!$R22=",มส","มส",IF($DC20="","",IF(DW$5="","",IF(DW$5="SBMLD",SUM($CG20,$CL20,$CQ20,$CV20,$DA20),$CG20))))</f>
        <v/>
      </c>
      <c r="DX20" s="298" t="str">
        <f>IF('2.ชื่อนักเรียน'!$R22=",มส","มส",IF($DW20="","",IF(DW$5="","",IF(DW$5="SBMLD",SUM($CH20,$CM20,$CR20,$CW20,$DB20),$CH20))))</f>
        <v/>
      </c>
      <c r="DY20" s="329" t="str">
        <f t="shared" si="11"/>
        <v/>
      </c>
    </row>
    <row r="21" spans="1:129" s="102" customFormat="1" ht="17.25" customHeight="1" x14ac:dyDescent="0.25">
      <c r="A21" s="278">
        <v>13</v>
      </c>
      <c r="B21" s="278" t="str">
        <f>IF('2.ชื่อนักเรียน'!E23="","",CONCATENATE('2.ชื่อนักเรียน'!E23,'2.ชื่อนักเรียน'!F23,'2.ชื่อนักเรียน'!G23,'2.ชื่อนักเรียน'!H23,'2.ชื่อนักเรียน'!I23,'2.ชื่อนักเรียน'!J23,'2.ชื่อนักเรียน'!K23,'2.ชื่อนักเรียน'!L23,'2.ชื่อนักเรียน'!M23,'2.ชื่อนักเรียน'!N23,'2.ชื่อนักเรียน'!O23,'2.ชื่อนักเรียน'!P23,'2.ชื่อนักเรียน'!Q23))</f>
        <v/>
      </c>
      <c r="C21" s="463" t="str">
        <f>IF('2.ชื่อนักเรียน'!B23="","",'2.ชื่อนักเรียน'!B23)</f>
        <v/>
      </c>
      <c r="D21" s="291" t="str">
        <f>IF('2.ชื่อนักเรียน'!C23="","",CONCATENATE(TRIM('2.ชื่อนักเรียน'!C23),"  ",'2.ชื่อนักเรียน'!D23))</f>
        <v/>
      </c>
      <c r="E21" s="292" t="str">
        <f>IF(B21="","",IF('01.ข้อมูลเบื้องต้น'!$J$2="","",'01.ข้อมูลเบื้องต้น'!$J$2))</f>
        <v/>
      </c>
      <c r="F21" s="291" t="str">
        <f>IF(B21="","",IF('01.ข้อมูลเบื้องต้น'!$K$4="","",'01.ข้อมูลเบื้องต้น'!$K$4))</f>
        <v/>
      </c>
      <c r="G21" s="292" t="str">
        <f>IF('01.ข้อมูลเบื้องต้น'!$B$8="","",IF('03.คีย์เทอม2'!$B21="","",'01.ข้อมูลเบื้องต้น'!$B$8))</f>
        <v/>
      </c>
      <c r="H21" s="291" t="str">
        <f>IF('01.ข้อมูลเบื้องต้น'!$C$8="","",IF('03.คีย์เทอม2'!$B21="","",'01.ข้อมูลเบื้องต้น'!$C$8))</f>
        <v/>
      </c>
      <c r="I21" s="292" t="str">
        <f>IF('01.ข้อมูลเบื้องต้น'!$D$8="","",IF('03.คีย์เทอม2'!$B21="","",'01.ข้อมูลเบื้องต้น'!$D$8))</f>
        <v/>
      </c>
      <c r="J21" s="286"/>
      <c r="K21" s="160"/>
      <c r="L21" s="292" t="str">
        <f>IF('01.ข้อมูลเบื้องต้น'!$B$9="","",IF('03.คีย์เทอม2'!$B21="","",'01.ข้อมูลเบื้องต้น'!$B$9))</f>
        <v/>
      </c>
      <c r="M21" s="291" t="str">
        <f>IF('01.ข้อมูลเบื้องต้น'!$C$9="","",IF('03.คีย์เทอม2'!$B21="","",'01.ข้อมูลเบื้องต้น'!$C$9))</f>
        <v/>
      </c>
      <c r="N21" s="292" t="str">
        <f>IF('01.ข้อมูลเบื้องต้น'!$D$9="","",IF('03.คีย์เทอม2'!$B21="","",'01.ข้อมูลเบื้องต้น'!$D$9))</f>
        <v/>
      </c>
      <c r="O21" s="287"/>
      <c r="P21" s="159"/>
      <c r="Q21" s="292" t="str">
        <f>IF('01.ข้อมูลเบื้องต้น'!$B$10="","",IF('03.คีย์เทอม2'!$B21="","",'01.ข้อมูลเบื้องต้น'!$B$10))</f>
        <v/>
      </c>
      <c r="R21" s="291" t="str">
        <f>IF('01.ข้อมูลเบื้องต้น'!$C$10="","",IF('03.คีย์เทอม2'!$B21="","",'01.ข้อมูลเบื้องต้น'!$C$10))</f>
        <v/>
      </c>
      <c r="S21" s="292" t="str">
        <f>IF('01.ข้อมูลเบื้องต้น'!$D$10="","",IF('03.คีย์เทอม2'!$B21="","",'01.ข้อมูลเบื้องต้น'!$D$10))</f>
        <v/>
      </c>
      <c r="T21" s="286"/>
      <c r="U21" s="159"/>
      <c r="V21" s="292" t="str">
        <f>IF('01.ข้อมูลเบื้องต้น'!$B$11="","",IF('03.คีย์เทอม2'!$B21="","",'01.ข้อมูลเบื้องต้น'!$B$11))</f>
        <v/>
      </c>
      <c r="W21" s="291" t="str">
        <f>IF('01.ข้อมูลเบื้องต้น'!$C$11="","",IF('03.คีย์เทอม2'!$B21="","",'01.ข้อมูลเบื้องต้น'!$C$11))</f>
        <v/>
      </c>
      <c r="X21" s="292" t="str">
        <f>IF('01.ข้อมูลเบื้องต้น'!$D$11="","",IF('03.คีย์เทอม2'!$B21="","",'01.ข้อมูลเบื้องต้น'!$D$11))</f>
        <v/>
      </c>
      <c r="Y21" s="286"/>
      <c r="Z21" s="160"/>
      <c r="AA21" s="292" t="str">
        <f>IF('01.ข้อมูลเบื้องต้น'!$B$12="","",IF('03.คีย์เทอม2'!$B21="","",'01.ข้อมูลเบื้องต้น'!$B$12))</f>
        <v/>
      </c>
      <c r="AB21" s="291" t="str">
        <f>IF('01.ข้อมูลเบื้องต้น'!$C$12="","",IF('03.คีย์เทอม2'!$B21="","",'01.ข้อมูลเบื้องต้น'!$C$12))</f>
        <v/>
      </c>
      <c r="AC21" s="292" t="str">
        <f>IF('01.ข้อมูลเบื้องต้น'!$D$12="","",IF('03.คีย์เทอม2'!$B21="","",'01.ข้อมูลเบื้องต้น'!$D$12))</f>
        <v/>
      </c>
      <c r="AD21" s="286"/>
      <c r="AE21" s="159"/>
      <c r="AF21" s="292" t="str">
        <f>IF('01.ข้อมูลเบื้องต้น'!$B$13="","",IF('03.คีย์เทอม2'!$B21="","",'01.ข้อมูลเบื้องต้น'!$B$13))</f>
        <v/>
      </c>
      <c r="AG21" s="291" t="str">
        <f>IF('01.ข้อมูลเบื้องต้น'!$C$13="","",IF('03.คีย์เทอม2'!$B21="","",'01.ข้อมูลเบื้องต้น'!$C$13))</f>
        <v/>
      </c>
      <c r="AH21" s="292" t="str">
        <f>IF('01.ข้อมูลเบื้องต้น'!$D$13="","",IF('03.คีย์เทอม2'!$B21="","",'01.ข้อมูลเบื้องต้น'!$D$13))</f>
        <v/>
      </c>
      <c r="AI21" s="287"/>
      <c r="AJ21" s="159"/>
      <c r="AK21" s="292" t="str">
        <f>IF('01.ข้อมูลเบื้องต้น'!$B$14="","",IF('03.คีย์เทอม2'!$B21="","",'01.ข้อมูลเบื้องต้น'!$B$14))</f>
        <v/>
      </c>
      <c r="AL21" s="291" t="str">
        <f>IF('01.ข้อมูลเบื้องต้น'!$C$14="","",IF('03.คีย์เทอม2'!$B21="","",'01.ข้อมูลเบื้องต้น'!$C$14))</f>
        <v/>
      </c>
      <c r="AM21" s="292" t="str">
        <f>IF('01.ข้อมูลเบื้องต้น'!$D$14="","",IF('03.คีย์เทอม2'!$B21="","",'01.ข้อมูลเบื้องต้น'!$D$14))</f>
        <v/>
      </c>
      <c r="AN21" s="287"/>
      <c r="AO21" s="159"/>
      <c r="AP21" s="292" t="str">
        <f>IF('01.ข้อมูลเบื้องต้น'!$B$15="","",IF('03.คีย์เทอม2'!$B21="","",'01.ข้อมูลเบื้องต้น'!$B$15))</f>
        <v/>
      </c>
      <c r="AQ21" s="291" t="str">
        <f>IF('01.ข้อมูลเบื้องต้น'!$C$15="","",IF('03.คีย์เทอม2'!$B21="","",'01.ข้อมูลเบื้องต้น'!$C$15))</f>
        <v/>
      </c>
      <c r="AR21" s="292" t="str">
        <f>IF('01.ข้อมูลเบื้องต้น'!$D$15="","",IF('03.คีย์เทอม2'!$B21="","",'01.ข้อมูลเบื้องต้น'!$D$15))</f>
        <v/>
      </c>
      <c r="AS21" s="287"/>
      <c r="AT21" s="159"/>
      <c r="AU21" s="292" t="str">
        <f>IF('01.ข้อมูลเบื้องต้น'!$B$16="","",IF('03.คีย์เทอม2'!$B21="","",'01.ข้อมูลเบื้องต้น'!$B$16))</f>
        <v/>
      </c>
      <c r="AV21" s="291" t="str">
        <f>IF('01.ข้อมูลเบื้องต้น'!$C$16="","",IF('03.คีย์เทอม2'!$B21="","",'01.ข้อมูลเบื้องต้น'!$C$16))</f>
        <v/>
      </c>
      <c r="AW21" s="292" t="str">
        <f>IF('01.ข้อมูลเบื้องต้น'!$D$16="","",IF('03.คีย์เทอม2'!$B21="","",'01.ข้อมูลเบื้องต้น'!$D$16))</f>
        <v/>
      </c>
      <c r="AX21" s="286"/>
      <c r="AY21" s="160"/>
      <c r="AZ21" s="292" t="str">
        <f>IF('01.ข้อมูลเบื้องต้น'!$B$17="","",IF('03.คีย์เทอม2'!$B21="","",'01.ข้อมูลเบื้องต้น'!$B$17))</f>
        <v/>
      </c>
      <c r="BA21" s="291" t="str">
        <f>IF('01.ข้อมูลเบื้องต้น'!$C$17="","",IF('03.คีย์เทอม2'!$B21="","",'01.ข้อมูลเบื้องต้น'!$C$17))</f>
        <v/>
      </c>
      <c r="BB21" s="292" t="str">
        <f>IF('01.ข้อมูลเบื้องต้น'!$D$17="","",IF('03.คีย์เทอม2'!$B21="","",'01.ข้อมูลเบื้องต้น'!$D$17))</f>
        <v/>
      </c>
      <c r="BC21" s="286"/>
      <c r="BD21" s="160"/>
      <c r="BE21" s="292" t="str">
        <f>IF('01.ข้อมูลเบื้องต้น'!$B$19="","",IF('03.คีย์เทอม2'!$B21="","",'01.ข้อมูลเบื้องต้น'!$B$19))</f>
        <v/>
      </c>
      <c r="BF21" s="291" t="str">
        <f>IF('01.ข้อมูลเบื้องต้น'!$C$19="","",IF('03.คีย์เทอม2'!$B21="","",'01.ข้อมูลเบื้องต้น'!$C$19))</f>
        <v/>
      </c>
      <c r="BG21" s="292" t="str">
        <f>IF('01.ข้อมูลเบื้องต้น'!$D$19="","",IF('03.คีย์เทอม2'!$B21="","",'01.ข้อมูลเบื้องต้น'!$D$19))</f>
        <v/>
      </c>
      <c r="BH21" s="286"/>
      <c r="BI21" s="160"/>
      <c r="BJ21" s="292" t="str">
        <f>IF('01.ข้อมูลเบื้องต้น'!$B$20="","",IF('03.คีย์เทอม2'!$B21="","",'01.ข้อมูลเบื้องต้น'!$B$20))</f>
        <v/>
      </c>
      <c r="BK21" s="291" t="str">
        <f>IF('01.ข้อมูลเบื้องต้น'!$C$20="","",IF('03.คีย์เทอม2'!$B21="","",'01.ข้อมูลเบื้องต้น'!$C$20))</f>
        <v/>
      </c>
      <c r="BL21" s="292" t="str">
        <f>IF('01.ข้อมูลเบื้องต้น'!$D$20="","",IF('03.คีย์เทอม2'!$B21="","",'01.ข้อมูลเบื้องต้น'!$D$20))</f>
        <v/>
      </c>
      <c r="BM21" s="286"/>
      <c r="BN21" s="159"/>
      <c r="BO21" s="292" t="str">
        <f>IF('01.ข้อมูลเบื้องต้น'!$B$21="","",IF('03.คีย์เทอม2'!$B21="","",'01.ข้อมูลเบื้องต้น'!$B$21))</f>
        <v/>
      </c>
      <c r="BP21" s="291" t="str">
        <f>IF('01.ข้อมูลเบื้องต้น'!$C$21="","",IF('03.คีย์เทอม2'!$B21="","",'01.ข้อมูลเบื้องต้น'!$C$21))</f>
        <v/>
      </c>
      <c r="BQ21" s="292" t="str">
        <f>IF('01.ข้อมูลเบื้องต้น'!$D$21="","",IF('03.คีย์เทอม2'!$B21="","",'01.ข้อมูลเบื้องต้น'!$D$21))</f>
        <v/>
      </c>
      <c r="BR21" s="286"/>
      <c r="BS21" s="160"/>
      <c r="BT21" s="292" t="str">
        <f>IF('01.ข้อมูลเบื้องต้น'!$B$22="","",IF('03.คีย์เทอม2'!$B21="","",'01.ข้อมูลเบื้องต้น'!$B$22))</f>
        <v/>
      </c>
      <c r="BU21" s="291" t="str">
        <f>IF('01.ข้อมูลเบื้องต้น'!$C$22="","",IF('03.คีย์เทอม2'!$B21="","",'01.ข้อมูลเบื้องต้น'!$C$22))</f>
        <v/>
      </c>
      <c r="BV21" s="292" t="str">
        <f>IF('01.ข้อมูลเบื้องต้น'!$D$22="","",IF('03.คีย์เทอม2'!$B21="","",'01.ข้อมูลเบื้องต้น'!$D$22))</f>
        <v/>
      </c>
      <c r="BW21" s="286"/>
      <c r="BX21" s="160"/>
      <c r="BY21" s="292" t="str">
        <f>IF('01.ข้อมูลเบื้องต้น'!$B$23="","",IF('03.คีย์เทอม2'!$B21="","",'01.ข้อมูลเบื้องต้น'!$B$23))</f>
        <v/>
      </c>
      <c r="BZ21" s="291" t="str">
        <f>IF('01.ข้อมูลเบื้องต้น'!$C$23="","",IF('03.คีย์เทอม2'!$B21="","",'01.ข้อมูลเบื้องต้น'!$C$23))</f>
        <v/>
      </c>
      <c r="CA21" s="292" t="str">
        <f>IF('01.ข้อมูลเบื้องต้น'!$D$23="","",IF('03.คีย์เทอม2'!$B21="","",'01.ข้อมูลเบื้องต้น'!$D$23))</f>
        <v/>
      </c>
      <c r="CB21" s="286"/>
      <c r="CC21" s="160"/>
      <c r="CD21" s="292" t="str">
        <f>IF('01.ข้อมูลเบื้องต้น'!$B$24="","",IF('03.คีย์เทอม2'!$B21="","",'01.ข้อมูลเบื้องต้น'!$B$24))</f>
        <v/>
      </c>
      <c r="CE21" s="291" t="str">
        <f>IF('01.ข้อมูลเบื้องต้น'!$C$24="","",IF('03.คีย์เทอม2'!$B21="","",'01.ข้อมูลเบื้องต้น'!$C$24))</f>
        <v/>
      </c>
      <c r="CF21" s="292" t="str">
        <f>IF('01.ข้อมูลเบื้องต้น'!$D$24="","",IF('03.คีย์เทอม2'!$B21="","",'01.ข้อมูลเบื้องต้น'!$D$24))</f>
        <v/>
      </c>
      <c r="CG21" s="286"/>
      <c r="CH21" s="160"/>
      <c r="CI21" s="292" t="str">
        <f>IF('01.ข้อมูลเบื้องต้น'!$B$25="","",IF('03.คีย์เทอม2'!$B21="","",'01.ข้อมูลเบื้องต้น'!$B$25))</f>
        <v/>
      </c>
      <c r="CJ21" s="291" t="str">
        <f>IF('01.ข้อมูลเบื้องต้น'!$C$25="","",IF('03.คีย์เทอม2'!$B21="","",'01.ข้อมูลเบื้องต้น'!$C$25))</f>
        <v/>
      </c>
      <c r="CK21" s="292" t="str">
        <f>IF('01.ข้อมูลเบื้องต้น'!$D$25="","",IF('03.คีย์เทอม2'!$B21="","",'01.ข้อมูลเบื้องต้น'!$D$25))</f>
        <v/>
      </c>
      <c r="CL21" s="286"/>
      <c r="CM21" s="160"/>
      <c r="CN21" s="292" t="str">
        <f>IF('01.ข้อมูลเบื้องต้น'!$B$26="","",IF('03.คีย์เทอม2'!$B21="","",'01.ข้อมูลเบื้องต้น'!$B$26))</f>
        <v/>
      </c>
      <c r="CO21" s="291" t="str">
        <f>IF('01.ข้อมูลเบื้องต้น'!$C$26="","",IF('03.คีย์เทอม2'!$B21="","",'01.ข้อมูลเบื้องต้น'!$C$26))</f>
        <v/>
      </c>
      <c r="CP21" s="292" t="str">
        <f>IF('01.ข้อมูลเบื้องต้น'!$D$26="","",IF('03.คีย์เทอม2'!$B21="","",'01.ข้อมูลเบื้องต้น'!$D$26))</f>
        <v/>
      </c>
      <c r="CQ21" s="286"/>
      <c r="CR21" s="160"/>
      <c r="CS21" s="292" t="str">
        <f>IF('01.ข้อมูลเบื้องต้น'!$B$27="","",IF('03.คีย์เทอม2'!$B21="","",'01.ข้อมูลเบื้องต้น'!$B$27))</f>
        <v/>
      </c>
      <c r="CT21" s="291" t="str">
        <f>IF('01.ข้อมูลเบื้องต้น'!$C$27="","",IF('03.คีย์เทอม2'!$B21="","",'01.ข้อมูลเบื้องต้น'!$C$27))</f>
        <v/>
      </c>
      <c r="CU21" s="292" t="str">
        <f>IF('01.ข้อมูลเบื้องต้น'!$D$27="","",IF('03.คีย์เทอม2'!$B21="","",'01.ข้อมูลเบื้องต้น'!$D$27))</f>
        <v/>
      </c>
      <c r="CV21" s="286"/>
      <c r="CW21" s="160"/>
      <c r="CX21" s="292" t="str">
        <f>IF('01.ข้อมูลเบื้องต้น'!$B$28="","",IF('03.คีย์เทอม2'!$B21="","",'01.ข้อมูลเบื้องต้น'!$B$28))</f>
        <v/>
      </c>
      <c r="CY21" s="291" t="str">
        <f>IF('01.ข้อมูลเบื้องต้น'!$C$28="","",IF('03.คีย์เทอม2'!$B21="","",'01.ข้อมูลเบื้องต้น'!$C$28))</f>
        <v/>
      </c>
      <c r="CZ21" s="292" t="str">
        <f>IF('01.ข้อมูลเบื้องต้น'!$D$28="","",IF('03.คีย์เทอม2'!$B21="","",'01.ข้อมูลเบื้องต้น'!$D$28))</f>
        <v/>
      </c>
      <c r="DA21" s="286"/>
      <c r="DB21" s="160"/>
      <c r="DC21" s="288" t="str">
        <f t="shared" si="3"/>
        <v/>
      </c>
      <c r="DD21" s="152" t="str">
        <f t="shared" si="4"/>
        <v/>
      </c>
      <c r="DE21" s="293" t="str">
        <f>IF('2.ชื่อนักเรียน'!R23="มส","มส",IF('2.ชื่อนักเรียน'!R23="ย้าย","ย้าย",IF('2.ชื่อนักเรียน'!R23="ร","ร",IF(DD21="","",RANK(DD21,$DD$9:$DD$58,0)))))</f>
        <v/>
      </c>
      <c r="DF21" s="293" t="str">
        <f t="shared" si="5"/>
        <v/>
      </c>
      <c r="DH21" s="462" t="str">
        <f>IF('2.ชื่อนักเรียน'!$R23=",มส","มส",IF($DC21="","",IF(DH$5="","",IF(DH$5="SBMLD",SUM($BH21,$BM21,$BR21,$BW21,$CB21,$CG21,$CL21,$CQ21,$CV21,$DA21),$BH21))))</f>
        <v/>
      </c>
      <c r="DI21" s="298" t="str">
        <f>IF('2.ชื่อนักเรียน'!$R23=",มส","มส",IF($DH21="","",IF(DH$5="","",IF(DH$5="SBMLD",SUM($BI21,$BN21,$BS21,$BX21,$CC21,$CH21,$CM21,$CR21,$CW21,$DB21),$BI21))))</f>
        <v/>
      </c>
      <c r="DJ21" s="329" t="str">
        <f t="shared" si="6"/>
        <v/>
      </c>
      <c r="DK21" s="462" t="str">
        <f>IF('2.ชื่อนักเรียน'!$R23=",มส","มส",IF($DC21="","",IF(DK$5="","",IF(DK$5="SBMLD",SUM($BM21,$BR21,$BW21,$CB21,$CG21,$CL21,$CQ21,$CV21,$DA21),$BM21))))</f>
        <v/>
      </c>
      <c r="DL21" s="298" t="str">
        <f>IF('2.ชื่อนักเรียน'!$R23=",มส","มส",IF($DK21="","",IF(DK$5="","",IF(DK$5="SBMLD",SUM($BN21,$BS21,$BX21,$CC21,$CH21,$CM21,$CR21,$CW21,$DB21),$BN21))))</f>
        <v/>
      </c>
      <c r="DM21" s="329" t="str">
        <f t="shared" si="7"/>
        <v/>
      </c>
      <c r="DN21" s="462" t="str">
        <f>IF('2.ชื่อนักเรียน'!$R23=",มส","มส",IF($DC21="","",IF(DN$5="","",IF(DN$5="SBMLD",SUM($BR21,$BW21,$CB21,$CG21,$CL21,$CQ21,$CV21,$DA21),$BR21))))</f>
        <v/>
      </c>
      <c r="DO21" s="298" t="str">
        <f>IF('2.ชื่อนักเรียน'!$R23=",มส","มส",IF($DN21="","",IF(DN$5="","",IF(DN$5="SBMLD",SUM($BS21,$BX21,$CC21,$CH21,$CM21,$CR21,$CW21,$DB21),$BS21))))</f>
        <v/>
      </c>
      <c r="DP21" s="329" t="str">
        <f t="shared" si="8"/>
        <v/>
      </c>
      <c r="DQ21" s="462" t="str">
        <f>IF('2.ชื่อนักเรียน'!$R23=",มส","มส",IF($DC21="","",IF(DQ$5="","",IF(DQ$5="SBMLD",SUM($BW21,$CB21,$CG21,$CL21,$CQ21,$CV21,$DA21),$BW21))))</f>
        <v/>
      </c>
      <c r="DR21" s="298" t="str">
        <f>IF('2.ชื่อนักเรียน'!$R23=",มส","มส",IF($DQ21="","",IF(DQ$5="","",IF(DQ$5="SBMLD",SUM($BX21,$CC21,$CH21,$CM21,$CR21,$CW21,$DB21),$BX21))))</f>
        <v/>
      </c>
      <c r="DS21" s="329" t="str">
        <f t="shared" si="9"/>
        <v/>
      </c>
      <c r="DT21" s="462" t="str">
        <f>IF('2.ชื่อนักเรียน'!$R23=",มส","มส",IF($DC21="","",IF(DT$5="","",IF(DT$5="SBMLD",SUM($CB21,$CG21,$CL21,$CQ21,$CV21,$DA21),$CB21))))</f>
        <v/>
      </c>
      <c r="DU21" s="298" t="str">
        <f>IF('2.ชื่อนักเรียน'!$R23=",มส","มส",IF($DT21="","",IF(DT$5="","",IF(DT$5="SBMLD",SUM($CC21,$CH21,$CM21,$CR21,$CW21,$DB21),$CC21))))</f>
        <v/>
      </c>
      <c r="DV21" s="329" t="str">
        <f t="shared" si="10"/>
        <v/>
      </c>
      <c r="DW21" s="462" t="str">
        <f>IF('2.ชื่อนักเรียน'!$R23=",มส","มส",IF($DC21="","",IF(DW$5="","",IF(DW$5="SBMLD",SUM($CG21,$CL21,$CQ21,$CV21,$DA21),$CG21))))</f>
        <v/>
      </c>
      <c r="DX21" s="298" t="str">
        <f>IF('2.ชื่อนักเรียน'!$R23=",มส","มส",IF($DW21="","",IF(DW$5="","",IF(DW$5="SBMLD",SUM($CH21,$CM21,$CR21,$CW21,$DB21),$CH21))))</f>
        <v/>
      </c>
      <c r="DY21" s="329" t="str">
        <f t="shared" si="11"/>
        <v/>
      </c>
    </row>
    <row r="22" spans="1:129" s="102" customFormat="1" ht="17.25" customHeight="1" x14ac:dyDescent="0.25">
      <c r="A22" s="278">
        <v>14</v>
      </c>
      <c r="B22" s="278" t="str">
        <f>IF('2.ชื่อนักเรียน'!E24="","",CONCATENATE('2.ชื่อนักเรียน'!E24,'2.ชื่อนักเรียน'!F24,'2.ชื่อนักเรียน'!G24,'2.ชื่อนักเรียน'!H24,'2.ชื่อนักเรียน'!I24,'2.ชื่อนักเรียน'!J24,'2.ชื่อนักเรียน'!K24,'2.ชื่อนักเรียน'!L24,'2.ชื่อนักเรียน'!M24,'2.ชื่อนักเรียน'!N24,'2.ชื่อนักเรียน'!O24,'2.ชื่อนักเรียน'!P24,'2.ชื่อนักเรียน'!Q24))</f>
        <v/>
      </c>
      <c r="C22" s="463" t="str">
        <f>IF('2.ชื่อนักเรียน'!B24="","",'2.ชื่อนักเรียน'!B24)</f>
        <v/>
      </c>
      <c r="D22" s="291" t="str">
        <f>IF('2.ชื่อนักเรียน'!C24="","",CONCATENATE(TRIM('2.ชื่อนักเรียน'!C24),"  ",'2.ชื่อนักเรียน'!D24))</f>
        <v/>
      </c>
      <c r="E22" s="292" t="str">
        <f>IF(B22="","",IF('01.ข้อมูลเบื้องต้น'!$J$2="","",'01.ข้อมูลเบื้องต้น'!$J$2))</f>
        <v/>
      </c>
      <c r="F22" s="291" t="str">
        <f>IF(B22="","",IF('01.ข้อมูลเบื้องต้น'!$K$4="","",'01.ข้อมูลเบื้องต้น'!$K$4))</f>
        <v/>
      </c>
      <c r="G22" s="292" t="str">
        <f>IF('01.ข้อมูลเบื้องต้น'!$B$8="","",IF('03.คีย์เทอม2'!$B22="","",'01.ข้อมูลเบื้องต้น'!$B$8))</f>
        <v/>
      </c>
      <c r="H22" s="291" t="str">
        <f>IF('01.ข้อมูลเบื้องต้น'!$C$8="","",IF('03.คีย์เทอม2'!$B22="","",'01.ข้อมูลเบื้องต้น'!$C$8))</f>
        <v/>
      </c>
      <c r="I22" s="292" t="str">
        <f>IF('01.ข้อมูลเบื้องต้น'!$D$8="","",IF('03.คีย์เทอม2'!$B22="","",'01.ข้อมูลเบื้องต้น'!$D$8))</f>
        <v/>
      </c>
      <c r="J22" s="286"/>
      <c r="K22" s="160"/>
      <c r="L22" s="292" t="str">
        <f>IF('01.ข้อมูลเบื้องต้น'!$B$9="","",IF('03.คีย์เทอม2'!$B22="","",'01.ข้อมูลเบื้องต้น'!$B$9))</f>
        <v/>
      </c>
      <c r="M22" s="291" t="str">
        <f>IF('01.ข้อมูลเบื้องต้น'!$C$9="","",IF('03.คีย์เทอม2'!$B22="","",'01.ข้อมูลเบื้องต้น'!$C$9))</f>
        <v/>
      </c>
      <c r="N22" s="292" t="str">
        <f>IF('01.ข้อมูลเบื้องต้น'!$D$9="","",IF('03.คีย์เทอม2'!$B22="","",'01.ข้อมูลเบื้องต้น'!$D$9))</f>
        <v/>
      </c>
      <c r="O22" s="287"/>
      <c r="P22" s="159"/>
      <c r="Q22" s="292" t="str">
        <f>IF('01.ข้อมูลเบื้องต้น'!$B$10="","",IF('03.คีย์เทอม2'!$B22="","",'01.ข้อมูลเบื้องต้น'!$B$10))</f>
        <v/>
      </c>
      <c r="R22" s="291" t="str">
        <f>IF('01.ข้อมูลเบื้องต้น'!$C$10="","",IF('03.คีย์เทอม2'!$B22="","",'01.ข้อมูลเบื้องต้น'!$C$10))</f>
        <v/>
      </c>
      <c r="S22" s="292" t="str">
        <f>IF('01.ข้อมูลเบื้องต้น'!$D$10="","",IF('03.คีย์เทอม2'!$B22="","",'01.ข้อมูลเบื้องต้น'!$D$10))</f>
        <v/>
      </c>
      <c r="T22" s="286"/>
      <c r="U22" s="159"/>
      <c r="V22" s="292" t="str">
        <f>IF('01.ข้อมูลเบื้องต้น'!$B$11="","",IF('03.คีย์เทอม2'!$B22="","",'01.ข้อมูลเบื้องต้น'!$B$11))</f>
        <v/>
      </c>
      <c r="W22" s="291" t="str">
        <f>IF('01.ข้อมูลเบื้องต้น'!$C$11="","",IF('03.คีย์เทอม2'!$B22="","",'01.ข้อมูลเบื้องต้น'!$C$11))</f>
        <v/>
      </c>
      <c r="X22" s="292" t="str">
        <f>IF('01.ข้อมูลเบื้องต้น'!$D$11="","",IF('03.คีย์เทอม2'!$B22="","",'01.ข้อมูลเบื้องต้น'!$D$11))</f>
        <v/>
      </c>
      <c r="Y22" s="286"/>
      <c r="Z22" s="160"/>
      <c r="AA22" s="292" t="str">
        <f>IF('01.ข้อมูลเบื้องต้น'!$B$12="","",IF('03.คีย์เทอม2'!$B22="","",'01.ข้อมูลเบื้องต้น'!$B$12))</f>
        <v/>
      </c>
      <c r="AB22" s="291" t="str">
        <f>IF('01.ข้อมูลเบื้องต้น'!$C$12="","",IF('03.คีย์เทอม2'!$B22="","",'01.ข้อมูลเบื้องต้น'!$C$12))</f>
        <v/>
      </c>
      <c r="AC22" s="292" t="str">
        <f>IF('01.ข้อมูลเบื้องต้น'!$D$12="","",IF('03.คีย์เทอม2'!$B22="","",'01.ข้อมูลเบื้องต้น'!$D$12))</f>
        <v/>
      </c>
      <c r="AD22" s="286"/>
      <c r="AE22" s="159"/>
      <c r="AF22" s="292" t="str">
        <f>IF('01.ข้อมูลเบื้องต้น'!$B$13="","",IF('03.คีย์เทอม2'!$B22="","",'01.ข้อมูลเบื้องต้น'!$B$13))</f>
        <v/>
      </c>
      <c r="AG22" s="291" t="str">
        <f>IF('01.ข้อมูลเบื้องต้น'!$C$13="","",IF('03.คีย์เทอม2'!$B22="","",'01.ข้อมูลเบื้องต้น'!$C$13))</f>
        <v/>
      </c>
      <c r="AH22" s="292" t="str">
        <f>IF('01.ข้อมูลเบื้องต้น'!$D$13="","",IF('03.คีย์เทอม2'!$B22="","",'01.ข้อมูลเบื้องต้น'!$D$13))</f>
        <v/>
      </c>
      <c r="AI22" s="287"/>
      <c r="AJ22" s="159"/>
      <c r="AK22" s="292" t="str">
        <f>IF('01.ข้อมูลเบื้องต้น'!$B$14="","",IF('03.คีย์เทอม2'!$B22="","",'01.ข้อมูลเบื้องต้น'!$B$14))</f>
        <v/>
      </c>
      <c r="AL22" s="291" t="str">
        <f>IF('01.ข้อมูลเบื้องต้น'!$C$14="","",IF('03.คีย์เทอม2'!$B22="","",'01.ข้อมูลเบื้องต้น'!$C$14))</f>
        <v/>
      </c>
      <c r="AM22" s="292" t="str">
        <f>IF('01.ข้อมูลเบื้องต้น'!$D$14="","",IF('03.คีย์เทอม2'!$B22="","",'01.ข้อมูลเบื้องต้น'!$D$14))</f>
        <v/>
      </c>
      <c r="AN22" s="287"/>
      <c r="AO22" s="159"/>
      <c r="AP22" s="292" t="str">
        <f>IF('01.ข้อมูลเบื้องต้น'!$B$15="","",IF('03.คีย์เทอม2'!$B22="","",'01.ข้อมูลเบื้องต้น'!$B$15))</f>
        <v/>
      </c>
      <c r="AQ22" s="291" t="str">
        <f>IF('01.ข้อมูลเบื้องต้น'!$C$15="","",IF('03.คีย์เทอม2'!$B22="","",'01.ข้อมูลเบื้องต้น'!$C$15))</f>
        <v/>
      </c>
      <c r="AR22" s="292" t="str">
        <f>IF('01.ข้อมูลเบื้องต้น'!$D$15="","",IF('03.คีย์เทอม2'!$B22="","",'01.ข้อมูลเบื้องต้น'!$D$15))</f>
        <v/>
      </c>
      <c r="AS22" s="287"/>
      <c r="AT22" s="159"/>
      <c r="AU22" s="292" t="str">
        <f>IF('01.ข้อมูลเบื้องต้น'!$B$16="","",IF('03.คีย์เทอม2'!$B22="","",'01.ข้อมูลเบื้องต้น'!$B$16))</f>
        <v/>
      </c>
      <c r="AV22" s="291" t="str">
        <f>IF('01.ข้อมูลเบื้องต้น'!$C$16="","",IF('03.คีย์เทอม2'!$B22="","",'01.ข้อมูลเบื้องต้น'!$C$16))</f>
        <v/>
      </c>
      <c r="AW22" s="292" t="str">
        <f>IF('01.ข้อมูลเบื้องต้น'!$D$16="","",IF('03.คีย์เทอม2'!$B22="","",'01.ข้อมูลเบื้องต้น'!$D$16))</f>
        <v/>
      </c>
      <c r="AX22" s="286"/>
      <c r="AY22" s="160"/>
      <c r="AZ22" s="292" t="str">
        <f>IF('01.ข้อมูลเบื้องต้น'!$B$17="","",IF('03.คีย์เทอม2'!$B22="","",'01.ข้อมูลเบื้องต้น'!$B$17))</f>
        <v/>
      </c>
      <c r="BA22" s="291" t="str">
        <f>IF('01.ข้อมูลเบื้องต้น'!$C$17="","",IF('03.คีย์เทอม2'!$B22="","",'01.ข้อมูลเบื้องต้น'!$C$17))</f>
        <v/>
      </c>
      <c r="BB22" s="292" t="str">
        <f>IF('01.ข้อมูลเบื้องต้น'!$D$17="","",IF('03.คีย์เทอม2'!$B22="","",'01.ข้อมูลเบื้องต้น'!$D$17))</f>
        <v/>
      </c>
      <c r="BC22" s="286"/>
      <c r="BD22" s="160"/>
      <c r="BE22" s="292" t="str">
        <f>IF('01.ข้อมูลเบื้องต้น'!$B$19="","",IF('03.คีย์เทอม2'!$B22="","",'01.ข้อมูลเบื้องต้น'!$B$19))</f>
        <v/>
      </c>
      <c r="BF22" s="291" t="str">
        <f>IF('01.ข้อมูลเบื้องต้น'!$C$19="","",IF('03.คีย์เทอม2'!$B22="","",'01.ข้อมูลเบื้องต้น'!$C$19))</f>
        <v/>
      </c>
      <c r="BG22" s="292" t="str">
        <f>IF('01.ข้อมูลเบื้องต้น'!$D$19="","",IF('03.คีย์เทอม2'!$B22="","",'01.ข้อมูลเบื้องต้น'!$D$19))</f>
        <v/>
      </c>
      <c r="BH22" s="286"/>
      <c r="BI22" s="160"/>
      <c r="BJ22" s="292" t="str">
        <f>IF('01.ข้อมูลเบื้องต้น'!$B$20="","",IF('03.คีย์เทอม2'!$B22="","",'01.ข้อมูลเบื้องต้น'!$B$20))</f>
        <v/>
      </c>
      <c r="BK22" s="291" t="str">
        <f>IF('01.ข้อมูลเบื้องต้น'!$C$20="","",IF('03.คีย์เทอม2'!$B22="","",'01.ข้อมูลเบื้องต้น'!$C$20))</f>
        <v/>
      </c>
      <c r="BL22" s="292" t="str">
        <f>IF('01.ข้อมูลเบื้องต้น'!$D$20="","",IF('03.คีย์เทอม2'!$B22="","",'01.ข้อมูลเบื้องต้น'!$D$20))</f>
        <v/>
      </c>
      <c r="BM22" s="287"/>
      <c r="BN22" s="159"/>
      <c r="BO22" s="292" t="str">
        <f>IF('01.ข้อมูลเบื้องต้น'!$B$21="","",IF('03.คีย์เทอม2'!$B22="","",'01.ข้อมูลเบื้องต้น'!$B$21))</f>
        <v/>
      </c>
      <c r="BP22" s="291" t="str">
        <f>IF('01.ข้อมูลเบื้องต้น'!$C$21="","",IF('03.คีย์เทอม2'!$B22="","",'01.ข้อมูลเบื้องต้น'!$C$21))</f>
        <v/>
      </c>
      <c r="BQ22" s="292" t="str">
        <f>IF('01.ข้อมูลเบื้องต้น'!$D$21="","",IF('03.คีย์เทอม2'!$B22="","",'01.ข้อมูลเบื้องต้น'!$D$21))</f>
        <v/>
      </c>
      <c r="BR22" s="286"/>
      <c r="BS22" s="160"/>
      <c r="BT22" s="292" t="str">
        <f>IF('01.ข้อมูลเบื้องต้น'!$B$22="","",IF('03.คีย์เทอม2'!$B22="","",'01.ข้อมูลเบื้องต้น'!$B$22))</f>
        <v/>
      </c>
      <c r="BU22" s="291" t="str">
        <f>IF('01.ข้อมูลเบื้องต้น'!$C$22="","",IF('03.คีย์เทอม2'!$B22="","",'01.ข้อมูลเบื้องต้น'!$C$22))</f>
        <v/>
      </c>
      <c r="BV22" s="292" t="str">
        <f>IF('01.ข้อมูลเบื้องต้น'!$D$22="","",IF('03.คีย์เทอม2'!$B22="","",'01.ข้อมูลเบื้องต้น'!$D$22))</f>
        <v/>
      </c>
      <c r="BW22" s="286"/>
      <c r="BX22" s="160"/>
      <c r="BY22" s="292" t="str">
        <f>IF('01.ข้อมูลเบื้องต้น'!$B$23="","",IF('03.คีย์เทอม2'!$B22="","",'01.ข้อมูลเบื้องต้น'!$B$23))</f>
        <v/>
      </c>
      <c r="BZ22" s="291" t="str">
        <f>IF('01.ข้อมูลเบื้องต้น'!$C$23="","",IF('03.คีย์เทอม2'!$B22="","",'01.ข้อมูลเบื้องต้น'!$C$23))</f>
        <v/>
      </c>
      <c r="CA22" s="292" t="str">
        <f>IF('01.ข้อมูลเบื้องต้น'!$D$23="","",IF('03.คีย์เทอม2'!$B22="","",'01.ข้อมูลเบื้องต้น'!$D$23))</f>
        <v/>
      </c>
      <c r="CB22" s="286"/>
      <c r="CC22" s="160"/>
      <c r="CD22" s="292" t="str">
        <f>IF('01.ข้อมูลเบื้องต้น'!$B$24="","",IF('03.คีย์เทอม2'!$B22="","",'01.ข้อมูลเบื้องต้น'!$B$24))</f>
        <v/>
      </c>
      <c r="CE22" s="291" t="str">
        <f>IF('01.ข้อมูลเบื้องต้น'!$C$24="","",IF('03.คีย์เทอม2'!$B22="","",'01.ข้อมูลเบื้องต้น'!$C$24))</f>
        <v/>
      </c>
      <c r="CF22" s="292" t="str">
        <f>IF('01.ข้อมูลเบื้องต้น'!$D$24="","",IF('03.คีย์เทอม2'!$B22="","",'01.ข้อมูลเบื้องต้น'!$D$24))</f>
        <v/>
      </c>
      <c r="CG22" s="286"/>
      <c r="CH22" s="160"/>
      <c r="CI22" s="292" t="str">
        <f>IF('01.ข้อมูลเบื้องต้น'!$B$25="","",IF('03.คีย์เทอม2'!$B22="","",'01.ข้อมูลเบื้องต้น'!$B$25))</f>
        <v/>
      </c>
      <c r="CJ22" s="291" t="str">
        <f>IF('01.ข้อมูลเบื้องต้น'!$C$25="","",IF('03.คีย์เทอม2'!$B22="","",'01.ข้อมูลเบื้องต้น'!$C$25))</f>
        <v/>
      </c>
      <c r="CK22" s="292" t="str">
        <f>IF('01.ข้อมูลเบื้องต้น'!$D$25="","",IF('03.คีย์เทอม2'!$B22="","",'01.ข้อมูลเบื้องต้น'!$D$25))</f>
        <v/>
      </c>
      <c r="CL22" s="286"/>
      <c r="CM22" s="160"/>
      <c r="CN22" s="292" t="str">
        <f>IF('01.ข้อมูลเบื้องต้น'!$B$26="","",IF('03.คีย์เทอม2'!$B22="","",'01.ข้อมูลเบื้องต้น'!$B$26))</f>
        <v/>
      </c>
      <c r="CO22" s="291" t="str">
        <f>IF('01.ข้อมูลเบื้องต้น'!$C$26="","",IF('03.คีย์เทอม2'!$B22="","",'01.ข้อมูลเบื้องต้น'!$C$26))</f>
        <v/>
      </c>
      <c r="CP22" s="292" t="str">
        <f>IF('01.ข้อมูลเบื้องต้น'!$D$26="","",IF('03.คีย์เทอม2'!$B22="","",'01.ข้อมูลเบื้องต้น'!$D$26))</f>
        <v/>
      </c>
      <c r="CQ22" s="286"/>
      <c r="CR22" s="160"/>
      <c r="CS22" s="292" t="str">
        <f>IF('01.ข้อมูลเบื้องต้น'!$B$27="","",IF('03.คีย์เทอม2'!$B22="","",'01.ข้อมูลเบื้องต้น'!$B$27))</f>
        <v/>
      </c>
      <c r="CT22" s="291" t="str">
        <f>IF('01.ข้อมูลเบื้องต้น'!$C$27="","",IF('03.คีย์เทอม2'!$B22="","",'01.ข้อมูลเบื้องต้น'!$C$27))</f>
        <v/>
      </c>
      <c r="CU22" s="292" t="str">
        <f>IF('01.ข้อมูลเบื้องต้น'!$D$27="","",IF('03.คีย์เทอม2'!$B22="","",'01.ข้อมูลเบื้องต้น'!$D$27))</f>
        <v/>
      </c>
      <c r="CV22" s="286"/>
      <c r="CW22" s="160"/>
      <c r="CX22" s="292" t="str">
        <f>IF('01.ข้อมูลเบื้องต้น'!$B$28="","",IF('03.คีย์เทอม2'!$B22="","",'01.ข้อมูลเบื้องต้น'!$B$28))</f>
        <v/>
      </c>
      <c r="CY22" s="291" t="str">
        <f>IF('01.ข้อมูลเบื้องต้น'!$C$28="","",IF('03.คีย์เทอม2'!$B22="","",'01.ข้อมูลเบื้องต้น'!$C$28))</f>
        <v/>
      </c>
      <c r="CZ22" s="292" t="str">
        <f>IF('01.ข้อมูลเบื้องต้น'!$D$28="","",IF('03.คีย์เทอม2'!$B22="","",'01.ข้อมูลเบื้องต้น'!$D$28))</f>
        <v/>
      </c>
      <c r="DA22" s="286"/>
      <c r="DB22" s="160"/>
      <c r="DC22" s="288" t="str">
        <f t="shared" si="3"/>
        <v/>
      </c>
      <c r="DD22" s="152" t="str">
        <f t="shared" si="4"/>
        <v/>
      </c>
      <c r="DE22" s="293" t="str">
        <f>IF('2.ชื่อนักเรียน'!R24="มส","มส",IF('2.ชื่อนักเรียน'!R24="ย้าย","ย้าย",IF('2.ชื่อนักเรียน'!R24="ร","ร",IF(DD22="","",RANK(DD22,$DD$9:$DD$58,0)))))</f>
        <v/>
      </c>
      <c r="DF22" s="293" t="str">
        <f t="shared" si="5"/>
        <v/>
      </c>
      <c r="DH22" s="462" t="str">
        <f>IF('2.ชื่อนักเรียน'!$R24=",มส","มส",IF($DC22="","",IF(DH$5="","",IF(DH$5="SBMLD",SUM($BH22,$BM22,$BR22,$BW22,$CB22,$CG22,$CL22,$CQ22,$CV22,$DA22),$BH22))))</f>
        <v/>
      </c>
      <c r="DI22" s="298" t="str">
        <f>IF('2.ชื่อนักเรียน'!$R24=",มส","มส",IF($DH22="","",IF(DH$5="","",IF(DH$5="SBMLD",SUM($BI22,$BN22,$BS22,$BX22,$CC22,$CH22,$CM22,$CR22,$CW22,$DB22),$BI22))))</f>
        <v/>
      </c>
      <c r="DJ22" s="329" t="str">
        <f t="shared" si="6"/>
        <v/>
      </c>
      <c r="DK22" s="462" t="str">
        <f>IF('2.ชื่อนักเรียน'!$R24=",มส","มส",IF($DC22="","",IF(DK$5="","",IF(DK$5="SBMLD",SUM($BM22,$BR22,$BW22,$CB22,$CG22,$CL22,$CQ22,$CV22,$DA22),$BM22))))</f>
        <v/>
      </c>
      <c r="DL22" s="298" t="str">
        <f>IF('2.ชื่อนักเรียน'!$R24=",มส","มส",IF($DK22="","",IF(DK$5="","",IF(DK$5="SBMLD",SUM($BN22,$BS22,$BX22,$CC22,$CH22,$CM22,$CR22,$CW22,$DB22),$BN22))))</f>
        <v/>
      </c>
      <c r="DM22" s="329" t="str">
        <f t="shared" si="7"/>
        <v/>
      </c>
      <c r="DN22" s="462" t="str">
        <f>IF('2.ชื่อนักเรียน'!$R24=",มส","มส",IF($DC22="","",IF(DN$5="","",IF(DN$5="SBMLD",SUM($BR22,$BW22,$CB22,$CG22,$CL22,$CQ22,$CV22,$DA22),$BR22))))</f>
        <v/>
      </c>
      <c r="DO22" s="298" t="str">
        <f>IF('2.ชื่อนักเรียน'!$R24=",มส","มส",IF($DN22="","",IF(DN$5="","",IF(DN$5="SBMLD",SUM($BS22,$BX22,$CC22,$CH22,$CM22,$CR22,$CW22,$DB22),$BS22))))</f>
        <v/>
      </c>
      <c r="DP22" s="329" t="str">
        <f t="shared" si="8"/>
        <v/>
      </c>
      <c r="DQ22" s="462" t="str">
        <f>IF('2.ชื่อนักเรียน'!$R24=",มส","มส",IF($DC22="","",IF(DQ$5="","",IF(DQ$5="SBMLD",SUM($BW22,$CB22,$CG22,$CL22,$CQ22,$CV22,$DA22),$BW22))))</f>
        <v/>
      </c>
      <c r="DR22" s="298" t="str">
        <f>IF('2.ชื่อนักเรียน'!$R24=",มส","มส",IF($DQ22="","",IF(DQ$5="","",IF(DQ$5="SBMLD",SUM($BX22,$CC22,$CH22,$CM22,$CR22,$CW22,$DB22),$BX22))))</f>
        <v/>
      </c>
      <c r="DS22" s="329" t="str">
        <f t="shared" si="9"/>
        <v/>
      </c>
      <c r="DT22" s="462" t="str">
        <f>IF('2.ชื่อนักเรียน'!$R24=",มส","มส",IF($DC22="","",IF(DT$5="","",IF(DT$5="SBMLD",SUM($CB22,$CG22,$CL22,$CQ22,$CV22,$DA22),$CB22))))</f>
        <v/>
      </c>
      <c r="DU22" s="298" t="str">
        <f>IF('2.ชื่อนักเรียน'!$R24=",มส","มส",IF($DT22="","",IF(DT$5="","",IF(DT$5="SBMLD",SUM($CC22,$CH22,$CM22,$CR22,$CW22,$DB22),$CC22))))</f>
        <v/>
      </c>
      <c r="DV22" s="329" t="str">
        <f t="shared" si="10"/>
        <v/>
      </c>
      <c r="DW22" s="462" t="str">
        <f>IF('2.ชื่อนักเรียน'!$R24=",มส","มส",IF($DC22="","",IF(DW$5="","",IF(DW$5="SBMLD",SUM($CG22,$CL22,$CQ22,$CV22,$DA22),$CG22))))</f>
        <v/>
      </c>
      <c r="DX22" s="298" t="str">
        <f>IF('2.ชื่อนักเรียน'!$R24=",มส","มส",IF($DW22="","",IF(DW$5="","",IF(DW$5="SBMLD",SUM($CH22,$CM22,$CR22,$CW22,$DB22),$CH22))))</f>
        <v/>
      </c>
      <c r="DY22" s="329" t="str">
        <f t="shared" si="11"/>
        <v/>
      </c>
    </row>
    <row r="23" spans="1:129" s="102" customFormat="1" ht="17.25" customHeight="1" x14ac:dyDescent="0.25">
      <c r="A23" s="278">
        <v>15</v>
      </c>
      <c r="B23" s="278" t="str">
        <f>IF('2.ชื่อนักเรียน'!E25="","",CONCATENATE('2.ชื่อนักเรียน'!E25,'2.ชื่อนักเรียน'!F25,'2.ชื่อนักเรียน'!G25,'2.ชื่อนักเรียน'!H25,'2.ชื่อนักเรียน'!I25,'2.ชื่อนักเรียน'!J25,'2.ชื่อนักเรียน'!K25,'2.ชื่อนักเรียน'!L25,'2.ชื่อนักเรียน'!M25,'2.ชื่อนักเรียน'!N25,'2.ชื่อนักเรียน'!O25,'2.ชื่อนักเรียน'!P25,'2.ชื่อนักเรียน'!Q25))</f>
        <v/>
      </c>
      <c r="C23" s="463" t="str">
        <f>IF('2.ชื่อนักเรียน'!B25="","",'2.ชื่อนักเรียน'!B25)</f>
        <v/>
      </c>
      <c r="D23" s="291" t="str">
        <f>IF('2.ชื่อนักเรียน'!C25="","",CONCATENATE(TRIM('2.ชื่อนักเรียน'!C25),"  ",'2.ชื่อนักเรียน'!D25))</f>
        <v/>
      </c>
      <c r="E23" s="292" t="str">
        <f>IF(B23="","",IF('01.ข้อมูลเบื้องต้น'!$J$2="","",'01.ข้อมูลเบื้องต้น'!$J$2))</f>
        <v/>
      </c>
      <c r="F23" s="291" t="str">
        <f>IF(B23="","",IF('01.ข้อมูลเบื้องต้น'!$K$4="","",'01.ข้อมูลเบื้องต้น'!$K$4))</f>
        <v/>
      </c>
      <c r="G23" s="292" t="str">
        <f>IF('01.ข้อมูลเบื้องต้น'!$B$8="","",IF('03.คีย์เทอม2'!$B23="","",'01.ข้อมูลเบื้องต้น'!$B$8))</f>
        <v/>
      </c>
      <c r="H23" s="291" t="str">
        <f>IF('01.ข้อมูลเบื้องต้น'!$C$8="","",IF('03.คีย์เทอม2'!$B23="","",'01.ข้อมูลเบื้องต้น'!$C$8))</f>
        <v/>
      </c>
      <c r="I23" s="292" t="str">
        <f>IF('01.ข้อมูลเบื้องต้น'!$D$8="","",IF('03.คีย์เทอม2'!$B23="","",'01.ข้อมูลเบื้องต้น'!$D$8))</f>
        <v/>
      </c>
      <c r="J23" s="286"/>
      <c r="K23" s="160"/>
      <c r="L23" s="292" t="str">
        <f>IF('01.ข้อมูลเบื้องต้น'!$B$9="","",IF('03.คีย์เทอม2'!$B23="","",'01.ข้อมูลเบื้องต้น'!$B$9))</f>
        <v/>
      </c>
      <c r="M23" s="291" t="str">
        <f>IF('01.ข้อมูลเบื้องต้น'!$C$9="","",IF('03.คีย์เทอม2'!$B23="","",'01.ข้อมูลเบื้องต้น'!$C$9))</f>
        <v/>
      </c>
      <c r="N23" s="292" t="str">
        <f>IF('01.ข้อมูลเบื้องต้น'!$D$9="","",IF('03.คีย์เทอม2'!$B23="","",'01.ข้อมูลเบื้องต้น'!$D$9))</f>
        <v/>
      </c>
      <c r="O23" s="287"/>
      <c r="P23" s="159"/>
      <c r="Q23" s="292" t="str">
        <f>IF('01.ข้อมูลเบื้องต้น'!$B$10="","",IF('03.คีย์เทอม2'!$B23="","",'01.ข้อมูลเบื้องต้น'!$B$10))</f>
        <v/>
      </c>
      <c r="R23" s="291" t="str">
        <f>IF('01.ข้อมูลเบื้องต้น'!$C$10="","",IF('03.คีย์เทอม2'!$B23="","",'01.ข้อมูลเบื้องต้น'!$C$10))</f>
        <v/>
      </c>
      <c r="S23" s="292" t="str">
        <f>IF('01.ข้อมูลเบื้องต้น'!$D$10="","",IF('03.คีย์เทอม2'!$B23="","",'01.ข้อมูลเบื้องต้น'!$D$10))</f>
        <v/>
      </c>
      <c r="T23" s="286"/>
      <c r="U23" s="159"/>
      <c r="V23" s="292" t="str">
        <f>IF('01.ข้อมูลเบื้องต้น'!$B$11="","",IF('03.คีย์เทอม2'!$B23="","",'01.ข้อมูลเบื้องต้น'!$B$11))</f>
        <v/>
      </c>
      <c r="W23" s="291" t="str">
        <f>IF('01.ข้อมูลเบื้องต้น'!$C$11="","",IF('03.คีย์เทอม2'!$B23="","",'01.ข้อมูลเบื้องต้น'!$C$11))</f>
        <v/>
      </c>
      <c r="X23" s="292" t="str">
        <f>IF('01.ข้อมูลเบื้องต้น'!$D$11="","",IF('03.คีย์เทอม2'!$B23="","",'01.ข้อมูลเบื้องต้น'!$D$11))</f>
        <v/>
      </c>
      <c r="Y23" s="286"/>
      <c r="Z23" s="160"/>
      <c r="AA23" s="292" t="str">
        <f>IF('01.ข้อมูลเบื้องต้น'!$B$12="","",IF('03.คีย์เทอม2'!$B23="","",'01.ข้อมูลเบื้องต้น'!$B$12))</f>
        <v/>
      </c>
      <c r="AB23" s="291" t="str">
        <f>IF('01.ข้อมูลเบื้องต้น'!$C$12="","",IF('03.คีย์เทอม2'!$B23="","",'01.ข้อมูลเบื้องต้น'!$C$12))</f>
        <v/>
      </c>
      <c r="AC23" s="292" t="str">
        <f>IF('01.ข้อมูลเบื้องต้น'!$D$12="","",IF('03.คีย์เทอม2'!$B23="","",'01.ข้อมูลเบื้องต้น'!$D$12))</f>
        <v/>
      </c>
      <c r="AD23" s="287"/>
      <c r="AE23" s="159"/>
      <c r="AF23" s="292" t="str">
        <f>IF('01.ข้อมูลเบื้องต้น'!$B$13="","",IF('03.คีย์เทอม2'!$B23="","",'01.ข้อมูลเบื้องต้น'!$B$13))</f>
        <v/>
      </c>
      <c r="AG23" s="291" t="str">
        <f>IF('01.ข้อมูลเบื้องต้น'!$C$13="","",IF('03.คีย์เทอม2'!$B23="","",'01.ข้อมูลเบื้องต้น'!$C$13))</f>
        <v/>
      </c>
      <c r="AH23" s="292" t="str">
        <f>IF('01.ข้อมูลเบื้องต้น'!$D$13="","",IF('03.คีย์เทอม2'!$B23="","",'01.ข้อมูลเบื้องต้น'!$D$13))</f>
        <v/>
      </c>
      <c r="AI23" s="287"/>
      <c r="AJ23" s="159"/>
      <c r="AK23" s="292" t="str">
        <f>IF('01.ข้อมูลเบื้องต้น'!$B$14="","",IF('03.คีย์เทอม2'!$B23="","",'01.ข้อมูลเบื้องต้น'!$B$14))</f>
        <v/>
      </c>
      <c r="AL23" s="291" t="str">
        <f>IF('01.ข้อมูลเบื้องต้น'!$C$14="","",IF('03.คีย์เทอม2'!$B23="","",'01.ข้อมูลเบื้องต้น'!$C$14))</f>
        <v/>
      </c>
      <c r="AM23" s="292" t="str">
        <f>IF('01.ข้อมูลเบื้องต้น'!$D$14="","",IF('03.คีย์เทอม2'!$B23="","",'01.ข้อมูลเบื้องต้น'!$D$14))</f>
        <v/>
      </c>
      <c r="AN23" s="287"/>
      <c r="AO23" s="159"/>
      <c r="AP23" s="292" t="str">
        <f>IF('01.ข้อมูลเบื้องต้น'!$B$15="","",IF('03.คีย์เทอม2'!$B23="","",'01.ข้อมูลเบื้องต้น'!$B$15))</f>
        <v/>
      </c>
      <c r="AQ23" s="291" t="str">
        <f>IF('01.ข้อมูลเบื้องต้น'!$C$15="","",IF('03.คีย์เทอม2'!$B23="","",'01.ข้อมูลเบื้องต้น'!$C$15))</f>
        <v/>
      </c>
      <c r="AR23" s="292" t="str">
        <f>IF('01.ข้อมูลเบื้องต้น'!$D$15="","",IF('03.คีย์เทอม2'!$B23="","",'01.ข้อมูลเบื้องต้น'!$D$15))</f>
        <v/>
      </c>
      <c r="AS23" s="287"/>
      <c r="AT23" s="159"/>
      <c r="AU23" s="292" t="str">
        <f>IF('01.ข้อมูลเบื้องต้น'!$B$16="","",IF('03.คีย์เทอม2'!$B23="","",'01.ข้อมูลเบื้องต้น'!$B$16))</f>
        <v/>
      </c>
      <c r="AV23" s="291" t="str">
        <f>IF('01.ข้อมูลเบื้องต้น'!$C$16="","",IF('03.คีย์เทอม2'!$B23="","",'01.ข้อมูลเบื้องต้น'!$C$16))</f>
        <v/>
      </c>
      <c r="AW23" s="292" t="str">
        <f>IF('01.ข้อมูลเบื้องต้น'!$D$16="","",IF('03.คีย์เทอม2'!$B23="","",'01.ข้อมูลเบื้องต้น'!$D$16))</f>
        <v/>
      </c>
      <c r="AX23" s="286"/>
      <c r="AY23" s="160"/>
      <c r="AZ23" s="292" t="str">
        <f>IF('01.ข้อมูลเบื้องต้น'!$B$17="","",IF('03.คีย์เทอม2'!$B23="","",'01.ข้อมูลเบื้องต้น'!$B$17))</f>
        <v/>
      </c>
      <c r="BA23" s="291" t="str">
        <f>IF('01.ข้อมูลเบื้องต้น'!$C$17="","",IF('03.คีย์เทอม2'!$B23="","",'01.ข้อมูลเบื้องต้น'!$C$17))</f>
        <v/>
      </c>
      <c r="BB23" s="292" t="str">
        <f>IF('01.ข้อมูลเบื้องต้น'!$D$17="","",IF('03.คีย์เทอม2'!$B23="","",'01.ข้อมูลเบื้องต้น'!$D$17))</f>
        <v/>
      </c>
      <c r="BC23" s="286"/>
      <c r="BD23" s="160"/>
      <c r="BE23" s="292" t="str">
        <f>IF('01.ข้อมูลเบื้องต้น'!$B$19="","",IF('03.คีย์เทอม2'!$B23="","",'01.ข้อมูลเบื้องต้น'!$B$19))</f>
        <v/>
      </c>
      <c r="BF23" s="291" t="str">
        <f>IF('01.ข้อมูลเบื้องต้น'!$C$19="","",IF('03.คีย์เทอม2'!$B23="","",'01.ข้อมูลเบื้องต้น'!$C$19))</f>
        <v/>
      </c>
      <c r="BG23" s="292" t="str">
        <f>IF('01.ข้อมูลเบื้องต้น'!$D$19="","",IF('03.คีย์เทอม2'!$B23="","",'01.ข้อมูลเบื้องต้น'!$D$19))</f>
        <v/>
      </c>
      <c r="BH23" s="287"/>
      <c r="BI23" s="160"/>
      <c r="BJ23" s="292" t="str">
        <f>IF('01.ข้อมูลเบื้องต้น'!$B$20="","",IF('03.คีย์เทอม2'!$B23="","",'01.ข้อมูลเบื้องต้น'!$B$20))</f>
        <v/>
      </c>
      <c r="BK23" s="291" t="str">
        <f>IF('01.ข้อมูลเบื้องต้น'!$C$20="","",IF('03.คีย์เทอม2'!$B23="","",'01.ข้อมูลเบื้องต้น'!$C$20))</f>
        <v/>
      </c>
      <c r="BL23" s="292" t="str">
        <f>IF('01.ข้อมูลเบื้องต้น'!$D$20="","",IF('03.คีย์เทอม2'!$B23="","",'01.ข้อมูลเบื้องต้น'!$D$20))</f>
        <v/>
      </c>
      <c r="BM23" s="286"/>
      <c r="BN23" s="159"/>
      <c r="BO23" s="292" t="str">
        <f>IF('01.ข้อมูลเบื้องต้น'!$B$21="","",IF('03.คีย์เทอม2'!$B23="","",'01.ข้อมูลเบื้องต้น'!$B$21))</f>
        <v/>
      </c>
      <c r="BP23" s="291" t="str">
        <f>IF('01.ข้อมูลเบื้องต้น'!$C$21="","",IF('03.คีย์เทอม2'!$B23="","",'01.ข้อมูลเบื้องต้น'!$C$21))</f>
        <v/>
      </c>
      <c r="BQ23" s="292" t="str">
        <f>IF('01.ข้อมูลเบื้องต้น'!$D$21="","",IF('03.คีย์เทอม2'!$B23="","",'01.ข้อมูลเบื้องต้น'!$D$21))</f>
        <v/>
      </c>
      <c r="BR23" s="286"/>
      <c r="BS23" s="160"/>
      <c r="BT23" s="292" t="str">
        <f>IF('01.ข้อมูลเบื้องต้น'!$B$22="","",IF('03.คีย์เทอม2'!$B23="","",'01.ข้อมูลเบื้องต้น'!$B$22))</f>
        <v/>
      </c>
      <c r="BU23" s="291" t="str">
        <f>IF('01.ข้อมูลเบื้องต้น'!$C$22="","",IF('03.คีย์เทอม2'!$B23="","",'01.ข้อมูลเบื้องต้น'!$C$22))</f>
        <v/>
      </c>
      <c r="BV23" s="292" t="str">
        <f>IF('01.ข้อมูลเบื้องต้น'!$D$22="","",IF('03.คีย์เทอม2'!$B23="","",'01.ข้อมูลเบื้องต้น'!$D$22))</f>
        <v/>
      </c>
      <c r="BW23" s="286"/>
      <c r="BX23" s="160"/>
      <c r="BY23" s="292" t="str">
        <f>IF('01.ข้อมูลเบื้องต้น'!$B$23="","",IF('03.คีย์เทอม2'!$B23="","",'01.ข้อมูลเบื้องต้น'!$B$23))</f>
        <v/>
      </c>
      <c r="BZ23" s="291" t="str">
        <f>IF('01.ข้อมูลเบื้องต้น'!$C$23="","",IF('03.คีย์เทอม2'!$B23="","",'01.ข้อมูลเบื้องต้น'!$C$23))</f>
        <v/>
      </c>
      <c r="CA23" s="292" t="str">
        <f>IF('01.ข้อมูลเบื้องต้น'!$D$23="","",IF('03.คีย์เทอม2'!$B23="","",'01.ข้อมูลเบื้องต้น'!$D$23))</f>
        <v/>
      </c>
      <c r="CB23" s="286"/>
      <c r="CC23" s="160"/>
      <c r="CD23" s="292" t="str">
        <f>IF('01.ข้อมูลเบื้องต้น'!$B$24="","",IF('03.คีย์เทอม2'!$B23="","",'01.ข้อมูลเบื้องต้น'!$B$24))</f>
        <v/>
      </c>
      <c r="CE23" s="291" t="str">
        <f>IF('01.ข้อมูลเบื้องต้น'!$C$24="","",IF('03.คีย์เทอม2'!$B23="","",'01.ข้อมูลเบื้องต้น'!$C$24))</f>
        <v/>
      </c>
      <c r="CF23" s="292" t="str">
        <f>IF('01.ข้อมูลเบื้องต้น'!$D$24="","",IF('03.คีย์เทอม2'!$B23="","",'01.ข้อมูลเบื้องต้น'!$D$24))</f>
        <v/>
      </c>
      <c r="CG23" s="286"/>
      <c r="CH23" s="160"/>
      <c r="CI23" s="292" t="str">
        <f>IF('01.ข้อมูลเบื้องต้น'!$B$25="","",IF('03.คีย์เทอม2'!$B23="","",'01.ข้อมูลเบื้องต้น'!$B$25))</f>
        <v/>
      </c>
      <c r="CJ23" s="291" t="str">
        <f>IF('01.ข้อมูลเบื้องต้น'!$C$25="","",IF('03.คีย์เทอม2'!$B23="","",'01.ข้อมูลเบื้องต้น'!$C$25))</f>
        <v/>
      </c>
      <c r="CK23" s="292" t="str">
        <f>IF('01.ข้อมูลเบื้องต้น'!$D$25="","",IF('03.คีย์เทอม2'!$B23="","",'01.ข้อมูลเบื้องต้น'!$D$25))</f>
        <v/>
      </c>
      <c r="CL23" s="286"/>
      <c r="CM23" s="160"/>
      <c r="CN23" s="292" t="str">
        <f>IF('01.ข้อมูลเบื้องต้น'!$B$26="","",IF('03.คีย์เทอม2'!$B23="","",'01.ข้อมูลเบื้องต้น'!$B$26))</f>
        <v/>
      </c>
      <c r="CO23" s="291" t="str">
        <f>IF('01.ข้อมูลเบื้องต้น'!$C$26="","",IF('03.คีย์เทอม2'!$B23="","",'01.ข้อมูลเบื้องต้น'!$C$26))</f>
        <v/>
      </c>
      <c r="CP23" s="292" t="str">
        <f>IF('01.ข้อมูลเบื้องต้น'!$D$26="","",IF('03.คีย์เทอม2'!$B23="","",'01.ข้อมูลเบื้องต้น'!$D$26))</f>
        <v/>
      </c>
      <c r="CQ23" s="286"/>
      <c r="CR23" s="160"/>
      <c r="CS23" s="292" t="str">
        <f>IF('01.ข้อมูลเบื้องต้น'!$B$27="","",IF('03.คีย์เทอม2'!$B23="","",'01.ข้อมูลเบื้องต้น'!$B$27))</f>
        <v/>
      </c>
      <c r="CT23" s="291" t="str">
        <f>IF('01.ข้อมูลเบื้องต้น'!$C$27="","",IF('03.คีย์เทอม2'!$B23="","",'01.ข้อมูลเบื้องต้น'!$C$27))</f>
        <v/>
      </c>
      <c r="CU23" s="292" t="str">
        <f>IF('01.ข้อมูลเบื้องต้น'!$D$27="","",IF('03.คีย์เทอม2'!$B23="","",'01.ข้อมูลเบื้องต้น'!$D$27))</f>
        <v/>
      </c>
      <c r="CV23" s="286"/>
      <c r="CW23" s="160"/>
      <c r="CX23" s="292" t="str">
        <f>IF('01.ข้อมูลเบื้องต้น'!$B$28="","",IF('03.คีย์เทอม2'!$B23="","",'01.ข้อมูลเบื้องต้น'!$B$28))</f>
        <v/>
      </c>
      <c r="CY23" s="291" t="str">
        <f>IF('01.ข้อมูลเบื้องต้น'!$C$28="","",IF('03.คีย์เทอม2'!$B23="","",'01.ข้อมูลเบื้องต้น'!$C$28))</f>
        <v/>
      </c>
      <c r="CZ23" s="292" t="str">
        <f>IF('01.ข้อมูลเบื้องต้น'!$D$28="","",IF('03.คีย์เทอม2'!$B23="","",'01.ข้อมูลเบื้องต้น'!$D$28))</f>
        <v/>
      </c>
      <c r="DA23" s="286"/>
      <c r="DB23" s="160"/>
      <c r="DC23" s="288" t="str">
        <f t="shared" si="3"/>
        <v/>
      </c>
      <c r="DD23" s="152" t="str">
        <f t="shared" si="4"/>
        <v/>
      </c>
      <c r="DE23" s="293" t="str">
        <f>IF('2.ชื่อนักเรียน'!R25="มส","มส",IF('2.ชื่อนักเรียน'!R25="ย้าย","ย้าย",IF('2.ชื่อนักเรียน'!R25="ร","ร",IF(DD23="","",RANK(DD23,$DD$9:$DD$58,0)))))</f>
        <v/>
      </c>
      <c r="DF23" s="293" t="str">
        <f t="shared" si="5"/>
        <v/>
      </c>
      <c r="DH23" s="462" t="str">
        <f>IF('2.ชื่อนักเรียน'!$R25=",มส","มส",IF($DC23="","",IF(DH$5="","",IF(DH$5="SBMLD",SUM($BH23,$BM23,$BR23,$BW23,$CB23,$CG23,$CL23,$CQ23,$CV23,$DA23),$BH23))))</f>
        <v/>
      </c>
      <c r="DI23" s="298" t="str">
        <f>IF('2.ชื่อนักเรียน'!$R25=",มส","มส",IF($DH23="","",IF(DH$5="","",IF(DH$5="SBMLD",SUM($BI23,$BN23,$BS23,$BX23,$CC23,$CH23,$CM23,$CR23,$CW23,$DB23),$BI23))))</f>
        <v/>
      </c>
      <c r="DJ23" s="329" t="str">
        <f t="shared" si="6"/>
        <v/>
      </c>
      <c r="DK23" s="462" t="str">
        <f>IF('2.ชื่อนักเรียน'!$R25=",มส","มส",IF($DC23="","",IF(DK$5="","",IF(DK$5="SBMLD",SUM($BM23,$BR23,$BW23,$CB23,$CG23,$CL23,$CQ23,$CV23,$DA23),$BM23))))</f>
        <v/>
      </c>
      <c r="DL23" s="298" t="str">
        <f>IF('2.ชื่อนักเรียน'!$R25=",มส","มส",IF($DK23="","",IF(DK$5="","",IF(DK$5="SBMLD",SUM($BN23,$BS23,$BX23,$CC23,$CH23,$CM23,$CR23,$CW23,$DB23),$BN23))))</f>
        <v/>
      </c>
      <c r="DM23" s="329" t="str">
        <f t="shared" si="7"/>
        <v/>
      </c>
      <c r="DN23" s="462" t="str">
        <f>IF('2.ชื่อนักเรียน'!$R25=",มส","มส",IF($DC23="","",IF(DN$5="","",IF(DN$5="SBMLD",SUM($BR23,$BW23,$CB23,$CG23,$CL23,$CQ23,$CV23,$DA23),$BR23))))</f>
        <v/>
      </c>
      <c r="DO23" s="298" t="str">
        <f>IF('2.ชื่อนักเรียน'!$R25=",มส","มส",IF($DN23="","",IF(DN$5="","",IF(DN$5="SBMLD",SUM($BS23,$BX23,$CC23,$CH23,$CM23,$CR23,$CW23,$DB23),$BS23))))</f>
        <v/>
      </c>
      <c r="DP23" s="329" t="str">
        <f t="shared" si="8"/>
        <v/>
      </c>
      <c r="DQ23" s="462" t="str">
        <f>IF('2.ชื่อนักเรียน'!$R25=",มส","มส",IF($DC23="","",IF(DQ$5="","",IF(DQ$5="SBMLD",SUM($BW23,$CB23,$CG23,$CL23,$CQ23,$CV23,$DA23),$BW23))))</f>
        <v/>
      </c>
      <c r="DR23" s="298" t="str">
        <f>IF('2.ชื่อนักเรียน'!$R25=",มส","มส",IF($DQ23="","",IF(DQ$5="","",IF(DQ$5="SBMLD",SUM($BX23,$CC23,$CH23,$CM23,$CR23,$CW23,$DB23),$BX23))))</f>
        <v/>
      </c>
      <c r="DS23" s="329" t="str">
        <f t="shared" si="9"/>
        <v/>
      </c>
      <c r="DT23" s="462" t="str">
        <f>IF('2.ชื่อนักเรียน'!$R25=",มส","มส",IF($DC23="","",IF(DT$5="","",IF(DT$5="SBMLD",SUM($CB23,$CG23,$CL23,$CQ23,$CV23,$DA23),$CB23))))</f>
        <v/>
      </c>
      <c r="DU23" s="298" t="str">
        <f>IF('2.ชื่อนักเรียน'!$R25=",มส","มส",IF($DT23="","",IF(DT$5="","",IF(DT$5="SBMLD",SUM($CC23,$CH23,$CM23,$CR23,$CW23,$DB23),$CC23))))</f>
        <v/>
      </c>
      <c r="DV23" s="329" t="str">
        <f t="shared" si="10"/>
        <v/>
      </c>
      <c r="DW23" s="462" t="str">
        <f>IF('2.ชื่อนักเรียน'!$R25=",มส","มส",IF($DC23="","",IF(DW$5="","",IF(DW$5="SBMLD",SUM($CG23,$CL23,$CQ23,$CV23,$DA23),$CG23))))</f>
        <v/>
      </c>
      <c r="DX23" s="298" t="str">
        <f>IF('2.ชื่อนักเรียน'!$R25=",มส","มส",IF($DW23="","",IF(DW$5="","",IF(DW$5="SBMLD",SUM($CH23,$CM23,$CR23,$CW23,$DB23),$CH23))))</f>
        <v/>
      </c>
      <c r="DY23" s="329" t="str">
        <f t="shared" si="11"/>
        <v/>
      </c>
    </row>
    <row r="24" spans="1:129" s="102" customFormat="1" ht="17.25" customHeight="1" x14ac:dyDescent="0.25">
      <c r="A24" s="278">
        <v>16</v>
      </c>
      <c r="B24" s="278" t="str">
        <f>IF('2.ชื่อนักเรียน'!E26="","",CONCATENATE('2.ชื่อนักเรียน'!E26,'2.ชื่อนักเรียน'!F26,'2.ชื่อนักเรียน'!G26,'2.ชื่อนักเรียน'!H26,'2.ชื่อนักเรียน'!I26,'2.ชื่อนักเรียน'!J26,'2.ชื่อนักเรียน'!K26,'2.ชื่อนักเรียน'!L26,'2.ชื่อนักเรียน'!M26,'2.ชื่อนักเรียน'!N26,'2.ชื่อนักเรียน'!O26,'2.ชื่อนักเรียน'!P26,'2.ชื่อนักเรียน'!Q26))</f>
        <v/>
      </c>
      <c r="C24" s="463" t="str">
        <f>IF('2.ชื่อนักเรียน'!B26="","",'2.ชื่อนักเรียน'!B26)</f>
        <v/>
      </c>
      <c r="D24" s="291" t="str">
        <f>IF('2.ชื่อนักเรียน'!C26="","",CONCATENATE(TRIM('2.ชื่อนักเรียน'!C26),"  ",'2.ชื่อนักเรียน'!D26))</f>
        <v/>
      </c>
      <c r="E24" s="292" t="str">
        <f>IF(B24="","",IF('01.ข้อมูลเบื้องต้น'!$J$2="","",'01.ข้อมูลเบื้องต้น'!$J$2))</f>
        <v/>
      </c>
      <c r="F24" s="291" t="str">
        <f>IF(B24="","",IF('01.ข้อมูลเบื้องต้น'!$K$4="","",'01.ข้อมูลเบื้องต้น'!$K$4))</f>
        <v/>
      </c>
      <c r="G24" s="292" t="str">
        <f>IF('01.ข้อมูลเบื้องต้น'!$B$8="","",IF('03.คีย์เทอม2'!$B24="","",'01.ข้อมูลเบื้องต้น'!$B$8))</f>
        <v/>
      </c>
      <c r="H24" s="291" t="str">
        <f>IF('01.ข้อมูลเบื้องต้น'!$C$8="","",IF('03.คีย์เทอม2'!$B24="","",'01.ข้อมูลเบื้องต้น'!$C$8))</f>
        <v/>
      </c>
      <c r="I24" s="292" t="str">
        <f>IF('01.ข้อมูลเบื้องต้น'!$D$8="","",IF('03.คีย์เทอม2'!$B24="","",'01.ข้อมูลเบื้องต้น'!$D$8))</f>
        <v/>
      </c>
      <c r="J24" s="286"/>
      <c r="K24" s="160"/>
      <c r="L24" s="292" t="str">
        <f>IF('01.ข้อมูลเบื้องต้น'!$B$9="","",IF('03.คีย์เทอม2'!$B24="","",'01.ข้อมูลเบื้องต้น'!$B$9))</f>
        <v/>
      </c>
      <c r="M24" s="291" t="str">
        <f>IF('01.ข้อมูลเบื้องต้น'!$C$9="","",IF('03.คีย์เทอม2'!$B24="","",'01.ข้อมูลเบื้องต้น'!$C$9))</f>
        <v/>
      </c>
      <c r="N24" s="292" t="str">
        <f>IF('01.ข้อมูลเบื้องต้น'!$D$9="","",IF('03.คีย์เทอม2'!$B24="","",'01.ข้อมูลเบื้องต้น'!$D$9))</f>
        <v/>
      </c>
      <c r="O24" s="286"/>
      <c r="P24" s="160"/>
      <c r="Q24" s="292" t="str">
        <f>IF('01.ข้อมูลเบื้องต้น'!$B$10="","",IF('03.คีย์เทอม2'!$B24="","",'01.ข้อมูลเบื้องต้น'!$B$10))</f>
        <v/>
      </c>
      <c r="R24" s="291" t="str">
        <f>IF('01.ข้อมูลเบื้องต้น'!$C$10="","",IF('03.คีย์เทอม2'!$B24="","",'01.ข้อมูลเบื้องต้น'!$C$10))</f>
        <v/>
      </c>
      <c r="S24" s="292" t="str">
        <f>IF('01.ข้อมูลเบื้องต้น'!$D$10="","",IF('03.คีย์เทอม2'!$B24="","",'01.ข้อมูลเบื้องต้น'!$D$10))</f>
        <v/>
      </c>
      <c r="T24" s="286"/>
      <c r="U24" s="160"/>
      <c r="V24" s="292" t="str">
        <f>IF('01.ข้อมูลเบื้องต้น'!$B$11="","",IF('03.คีย์เทอม2'!$B24="","",'01.ข้อมูลเบื้องต้น'!$B$11))</f>
        <v/>
      </c>
      <c r="W24" s="291" t="str">
        <f>IF('01.ข้อมูลเบื้องต้น'!$C$11="","",IF('03.คีย์เทอม2'!$B24="","",'01.ข้อมูลเบื้องต้น'!$C$11))</f>
        <v/>
      </c>
      <c r="X24" s="292" t="str">
        <f>IF('01.ข้อมูลเบื้องต้น'!$D$11="","",IF('03.คีย์เทอม2'!$B24="","",'01.ข้อมูลเบื้องต้น'!$D$11))</f>
        <v/>
      </c>
      <c r="Y24" s="286"/>
      <c r="Z24" s="160"/>
      <c r="AA24" s="292" t="str">
        <f>IF('01.ข้อมูลเบื้องต้น'!$B$12="","",IF('03.คีย์เทอม2'!$B24="","",'01.ข้อมูลเบื้องต้น'!$B$12))</f>
        <v/>
      </c>
      <c r="AB24" s="291" t="str">
        <f>IF('01.ข้อมูลเบื้องต้น'!$C$12="","",IF('03.คีย์เทอม2'!$B24="","",'01.ข้อมูลเบื้องต้น'!$C$12))</f>
        <v/>
      </c>
      <c r="AC24" s="292" t="str">
        <f>IF('01.ข้อมูลเบื้องต้น'!$D$12="","",IF('03.คีย์เทอม2'!$B24="","",'01.ข้อมูลเบื้องต้น'!$D$12))</f>
        <v/>
      </c>
      <c r="AD24" s="286"/>
      <c r="AE24" s="160"/>
      <c r="AF24" s="292" t="str">
        <f>IF('01.ข้อมูลเบื้องต้น'!$B$13="","",IF('03.คีย์เทอม2'!$B24="","",'01.ข้อมูลเบื้องต้น'!$B$13))</f>
        <v/>
      </c>
      <c r="AG24" s="291" t="str">
        <f>IF('01.ข้อมูลเบื้องต้น'!$C$13="","",IF('03.คีย์เทอม2'!$B24="","",'01.ข้อมูลเบื้องต้น'!$C$13))</f>
        <v/>
      </c>
      <c r="AH24" s="292" t="str">
        <f>IF('01.ข้อมูลเบื้องต้น'!$D$13="","",IF('03.คีย์เทอม2'!$B24="","",'01.ข้อมูลเบื้องต้น'!$D$13))</f>
        <v/>
      </c>
      <c r="AI24" s="286"/>
      <c r="AJ24" s="160"/>
      <c r="AK24" s="292" t="str">
        <f>IF('01.ข้อมูลเบื้องต้น'!$B$14="","",IF('03.คีย์เทอม2'!$B24="","",'01.ข้อมูลเบื้องต้น'!$B$14))</f>
        <v/>
      </c>
      <c r="AL24" s="291" t="str">
        <f>IF('01.ข้อมูลเบื้องต้น'!$C$14="","",IF('03.คีย์เทอม2'!$B24="","",'01.ข้อมูลเบื้องต้น'!$C$14))</f>
        <v/>
      </c>
      <c r="AM24" s="292" t="str">
        <f>IF('01.ข้อมูลเบื้องต้น'!$D$14="","",IF('03.คีย์เทอม2'!$B24="","",'01.ข้อมูลเบื้องต้น'!$D$14))</f>
        <v/>
      </c>
      <c r="AN24" s="286"/>
      <c r="AO24" s="160"/>
      <c r="AP24" s="292" t="str">
        <f>IF('01.ข้อมูลเบื้องต้น'!$B$15="","",IF('03.คีย์เทอม2'!$B24="","",'01.ข้อมูลเบื้องต้น'!$B$15))</f>
        <v/>
      </c>
      <c r="AQ24" s="291" t="str">
        <f>IF('01.ข้อมูลเบื้องต้น'!$C$15="","",IF('03.คีย์เทอม2'!$B24="","",'01.ข้อมูลเบื้องต้น'!$C$15))</f>
        <v/>
      </c>
      <c r="AR24" s="292" t="str">
        <f>IF('01.ข้อมูลเบื้องต้น'!$D$15="","",IF('03.คีย์เทอม2'!$B24="","",'01.ข้อมูลเบื้องต้น'!$D$15))</f>
        <v/>
      </c>
      <c r="AS24" s="286"/>
      <c r="AT24" s="160"/>
      <c r="AU24" s="292" t="str">
        <f>IF('01.ข้อมูลเบื้องต้น'!$B$16="","",IF('03.คีย์เทอม2'!$B24="","",'01.ข้อมูลเบื้องต้น'!$B$16))</f>
        <v/>
      </c>
      <c r="AV24" s="291" t="str">
        <f>IF('01.ข้อมูลเบื้องต้น'!$C$16="","",IF('03.คีย์เทอม2'!$B24="","",'01.ข้อมูลเบื้องต้น'!$C$16))</f>
        <v/>
      </c>
      <c r="AW24" s="292" t="str">
        <f>IF('01.ข้อมูลเบื้องต้น'!$D$16="","",IF('03.คีย์เทอม2'!$B24="","",'01.ข้อมูลเบื้องต้น'!$D$16))</f>
        <v/>
      </c>
      <c r="AX24" s="286"/>
      <c r="AY24" s="160"/>
      <c r="AZ24" s="292" t="str">
        <f>IF('01.ข้อมูลเบื้องต้น'!$B$17="","",IF('03.คีย์เทอม2'!$B24="","",'01.ข้อมูลเบื้องต้น'!$B$17))</f>
        <v/>
      </c>
      <c r="BA24" s="291" t="str">
        <f>IF('01.ข้อมูลเบื้องต้น'!$C$17="","",IF('03.คีย์เทอม2'!$B24="","",'01.ข้อมูลเบื้องต้น'!$C$17))</f>
        <v/>
      </c>
      <c r="BB24" s="292" t="str">
        <f>IF('01.ข้อมูลเบื้องต้น'!$D$17="","",IF('03.คีย์เทอม2'!$B24="","",'01.ข้อมูลเบื้องต้น'!$D$17))</f>
        <v/>
      </c>
      <c r="BC24" s="286"/>
      <c r="BD24" s="160"/>
      <c r="BE24" s="292" t="str">
        <f>IF('01.ข้อมูลเบื้องต้น'!$B$19="","",IF('03.คีย์เทอม2'!$B24="","",'01.ข้อมูลเบื้องต้น'!$B$19))</f>
        <v/>
      </c>
      <c r="BF24" s="291" t="str">
        <f>IF('01.ข้อมูลเบื้องต้น'!$C$19="","",IF('03.คีย์เทอม2'!$B24="","",'01.ข้อมูลเบื้องต้น'!$C$19))</f>
        <v/>
      </c>
      <c r="BG24" s="292" t="str">
        <f>IF('01.ข้อมูลเบื้องต้น'!$D$19="","",IF('03.คีย์เทอม2'!$B24="","",'01.ข้อมูลเบื้องต้น'!$D$19))</f>
        <v/>
      </c>
      <c r="BH24" s="286"/>
      <c r="BI24" s="160"/>
      <c r="BJ24" s="292" t="str">
        <f>IF('01.ข้อมูลเบื้องต้น'!$B$20="","",IF('03.คีย์เทอม2'!$B24="","",'01.ข้อมูลเบื้องต้น'!$B$20))</f>
        <v/>
      </c>
      <c r="BK24" s="291" t="str">
        <f>IF('01.ข้อมูลเบื้องต้น'!$C$20="","",IF('03.คีย์เทอม2'!$B24="","",'01.ข้อมูลเบื้องต้น'!$C$20))</f>
        <v/>
      </c>
      <c r="BL24" s="292" t="str">
        <f>IF('01.ข้อมูลเบื้องต้น'!$D$20="","",IF('03.คีย์เทอม2'!$B24="","",'01.ข้อมูลเบื้องต้น'!$D$20))</f>
        <v/>
      </c>
      <c r="BM24" s="286"/>
      <c r="BN24" s="160"/>
      <c r="BO24" s="292" t="str">
        <f>IF('01.ข้อมูลเบื้องต้น'!$B$21="","",IF('03.คีย์เทอม2'!$B24="","",'01.ข้อมูลเบื้องต้น'!$B$21))</f>
        <v/>
      </c>
      <c r="BP24" s="291" t="str">
        <f>IF('01.ข้อมูลเบื้องต้น'!$C$21="","",IF('03.คีย์เทอม2'!$B24="","",'01.ข้อมูลเบื้องต้น'!$C$21))</f>
        <v/>
      </c>
      <c r="BQ24" s="292" t="str">
        <f>IF('01.ข้อมูลเบื้องต้น'!$D$21="","",IF('03.คีย์เทอม2'!$B24="","",'01.ข้อมูลเบื้องต้น'!$D$21))</f>
        <v/>
      </c>
      <c r="BR24" s="286"/>
      <c r="BS24" s="160"/>
      <c r="BT24" s="292" t="str">
        <f>IF('01.ข้อมูลเบื้องต้น'!$B$22="","",IF('03.คีย์เทอม2'!$B24="","",'01.ข้อมูลเบื้องต้น'!$B$22))</f>
        <v/>
      </c>
      <c r="BU24" s="291" t="str">
        <f>IF('01.ข้อมูลเบื้องต้น'!$C$22="","",IF('03.คีย์เทอม2'!$B24="","",'01.ข้อมูลเบื้องต้น'!$C$22))</f>
        <v/>
      </c>
      <c r="BV24" s="292" t="str">
        <f>IF('01.ข้อมูลเบื้องต้น'!$D$22="","",IF('03.คีย์เทอม2'!$B24="","",'01.ข้อมูลเบื้องต้น'!$D$22))</f>
        <v/>
      </c>
      <c r="BW24" s="286"/>
      <c r="BX24" s="160"/>
      <c r="BY24" s="292" t="str">
        <f>IF('01.ข้อมูลเบื้องต้น'!$B$23="","",IF('03.คีย์เทอม2'!$B24="","",'01.ข้อมูลเบื้องต้น'!$B$23))</f>
        <v/>
      </c>
      <c r="BZ24" s="291" t="str">
        <f>IF('01.ข้อมูลเบื้องต้น'!$C$23="","",IF('03.คีย์เทอม2'!$B24="","",'01.ข้อมูลเบื้องต้น'!$C$23))</f>
        <v/>
      </c>
      <c r="CA24" s="292" t="str">
        <f>IF('01.ข้อมูลเบื้องต้น'!$D$23="","",IF('03.คีย์เทอม2'!$B24="","",'01.ข้อมูลเบื้องต้น'!$D$23))</f>
        <v/>
      </c>
      <c r="CB24" s="286"/>
      <c r="CC24" s="160"/>
      <c r="CD24" s="292" t="str">
        <f>IF('01.ข้อมูลเบื้องต้น'!$B$24="","",IF('03.คีย์เทอม2'!$B24="","",'01.ข้อมูลเบื้องต้น'!$B$24))</f>
        <v/>
      </c>
      <c r="CE24" s="291" t="str">
        <f>IF('01.ข้อมูลเบื้องต้น'!$C$24="","",IF('03.คีย์เทอม2'!$B24="","",'01.ข้อมูลเบื้องต้น'!$C$24))</f>
        <v/>
      </c>
      <c r="CF24" s="292" t="str">
        <f>IF('01.ข้อมูลเบื้องต้น'!$D$24="","",IF('03.คีย์เทอม2'!$B24="","",'01.ข้อมูลเบื้องต้น'!$D$24))</f>
        <v/>
      </c>
      <c r="CG24" s="286"/>
      <c r="CH24" s="160"/>
      <c r="CI24" s="292" t="str">
        <f>IF('01.ข้อมูลเบื้องต้น'!$B$25="","",IF('03.คีย์เทอม2'!$B24="","",'01.ข้อมูลเบื้องต้น'!$B$25))</f>
        <v/>
      </c>
      <c r="CJ24" s="291" t="str">
        <f>IF('01.ข้อมูลเบื้องต้น'!$C$25="","",IF('03.คีย์เทอม2'!$B24="","",'01.ข้อมูลเบื้องต้น'!$C$25))</f>
        <v/>
      </c>
      <c r="CK24" s="292" t="str">
        <f>IF('01.ข้อมูลเบื้องต้น'!$D$25="","",IF('03.คีย์เทอม2'!$B24="","",'01.ข้อมูลเบื้องต้น'!$D$25))</f>
        <v/>
      </c>
      <c r="CL24" s="286"/>
      <c r="CM24" s="160"/>
      <c r="CN24" s="292" t="str">
        <f>IF('01.ข้อมูลเบื้องต้น'!$B$26="","",IF('03.คีย์เทอม2'!$B24="","",'01.ข้อมูลเบื้องต้น'!$B$26))</f>
        <v/>
      </c>
      <c r="CO24" s="291" t="str">
        <f>IF('01.ข้อมูลเบื้องต้น'!$C$26="","",IF('03.คีย์เทอม2'!$B24="","",'01.ข้อมูลเบื้องต้น'!$C$26))</f>
        <v/>
      </c>
      <c r="CP24" s="292" t="str">
        <f>IF('01.ข้อมูลเบื้องต้น'!$D$26="","",IF('03.คีย์เทอม2'!$B24="","",'01.ข้อมูลเบื้องต้น'!$D$26))</f>
        <v/>
      </c>
      <c r="CQ24" s="286"/>
      <c r="CR24" s="160"/>
      <c r="CS24" s="292" t="str">
        <f>IF('01.ข้อมูลเบื้องต้น'!$B$27="","",IF('03.คีย์เทอม2'!$B24="","",'01.ข้อมูลเบื้องต้น'!$B$27))</f>
        <v/>
      </c>
      <c r="CT24" s="291" t="str">
        <f>IF('01.ข้อมูลเบื้องต้น'!$C$27="","",IF('03.คีย์เทอม2'!$B24="","",'01.ข้อมูลเบื้องต้น'!$C$27))</f>
        <v/>
      </c>
      <c r="CU24" s="292" t="str">
        <f>IF('01.ข้อมูลเบื้องต้น'!$D$27="","",IF('03.คีย์เทอม2'!$B24="","",'01.ข้อมูลเบื้องต้น'!$D$27))</f>
        <v/>
      </c>
      <c r="CV24" s="286"/>
      <c r="CW24" s="160"/>
      <c r="CX24" s="292" t="str">
        <f>IF('01.ข้อมูลเบื้องต้น'!$B$28="","",IF('03.คีย์เทอม2'!$B24="","",'01.ข้อมูลเบื้องต้น'!$B$28))</f>
        <v/>
      </c>
      <c r="CY24" s="291" t="str">
        <f>IF('01.ข้อมูลเบื้องต้น'!$C$28="","",IF('03.คีย์เทอม2'!$B24="","",'01.ข้อมูลเบื้องต้น'!$C$28))</f>
        <v/>
      </c>
      <c r="CZ24" s="292" t="str">
        <f>IF('01.ข้อมูลเบื้องต้น'!$D$28="","",IF('03.คีย์เทอม2'!$B24="","",'01.ข้อมูลเบื้องต้น'!$D$28))</f>
        <v/>
      </c>
      <c r="DA24" s="286"/>
      <c r="DB24" s="160"/>
      <c r="DC24" s="288" t="str">
        <f t="shared" si="3"/>
        <v/>
      </c>
      <c r="DD24" s="152" t="str">
        <f t="shared" si="4"/>
        <v/>
      </c>
      <c r="DE24" s="293" t="str">
        <f>IF('2.ชื่อนักเรียน'!R26="มส","มส",IF('2.ชื่อนักเรียน'!R26="ย้าย","ย้าย",IF('2.ชื่อนักเรียน'!R26="ร","ร",IF(DD24="","",RANK(DD24,$DD$9:$DD$58,0)))))</f>
        <v/>
      </c>
      <c r="DF24" s="293" t="str">
        <f t="shared" si="5"/>
        <v/>
      </c>
      <c r="DH24" s="462" t="str">
        <f>IF('2.ชื่อนักเรียน'!$R26=",มส","มส",IF($DC24="","",IF(DH$5="","",IF(DH$5="SBMLD",SUM($BH24,$BM24,$BR24,$BW24,$CB24,$CG24,$CL24,$CQ24,$CV24,$DA24),$BH24))))</f>
        <v/>
      </c>
      <c r="DI24" s="298" t="str">
        <f>IF('2.ชื่อนักเรียน'!$R26=",มส","มส",IF($DH24="","",IF(DH$5="","",IF(DH$5="SBMLD",SUM($BI24,$BN24,$BS24,$BX24,$CC24,$CH24,$CM24,$CR24,$CW24,$DB24),$BI24))))</f>
        <v/>
      </c>
      <c r="DJ24" s="329" t="str">
        <f t="shared" si="6"/>
        <v/>
      </c>
      <c r="DK24" s="462" t="str">
        <f>IF('2.ชื่อนักเรียน'!$R26=",มส","มส",IF($DC24="","",IF(DK$5="","",IF(DK$5="SBMLD",SUM($BM24,$BR24,$BW24,$CB24,$CG24,$CL24,$CQ24,$CV24,$DA24),$BM24))))</f>
        <v/>
      </c>
      <c r="DL24" s="298" t="str">
        <f>IF('2.ชื่อนักเรียน'!$R26=",มส","มส",IF($DK24="","",IF(DK$5="","",IF(DK$5="SBMLD",SUM($BN24,$BS24,$BX24,$CC24,$CH24,$CM24,$CR24,$CW24,$DB24),$BN24))))</f>
        <v/>
      </c>
      <c r="DM24" s="329" t="str">
        <f t="shared" si="7"/>
        <v/>
      </c>
      <c r="DN24" s="462" t="str">
        <f>IF('2.ชื่อนักเรียน'!$R26=",มส","มส",IF($DC24="","",IF(DN$5="","",IF(DN$5="SBMLD",SUM($BR24,$BW24,$CB24,$CG24,$CL24,$CQ24,$CV24,$DA24),$BR24))))</f>
        <v/>
      </c>
      <c r="DO24" s="298" t="str">
        <f>IF('2.ชื่อนักเรียน'!$R26=",มส","มส",IF($DN24="","",IF(DN$5="","",IF(DN$5="SBMLD",SUM($BS24,$BX24,$CC24,$CH24,$CM24,$CR24,$CW24,$DB24),$BS24))))</f>
        <v/>
      </c>
      <c r="DP24" s="329" t="str">
        <f t="shared" si="8"/>
        <v/>
      </c>
      <c r="DQ24" s="462" t="str">
        <f>IF('2.ชื่อนักเรียน'!$R26=",มส","มส",IF($DC24="","",IF(DQ$5="","",IF(DQ$5="SBMLD",SUM($BW24,$CB24,$CG24,$CL24,$CQ24,$CV24,$DA24),$BW24))))</f>
        <v/>
      </c>
      <c r="DR24" s="298" t="str">
        <f>IF('2.ชื่อนักเรียน'!$R26=",มส","มส",IF($DQ24="","",IF(DQ$5="","",IF(DQ$5="SBMLD",SUM($BX24,$CC24,$CH24,$CM24,$CR24,$CW24,$DB24),$BX24))))</f>
        <v/>
      </c>
      <c r="DS24" s="329" t="str">
        <f t="shared" si="9"/>
        <v/>
      </c>
      <c r="DT24" s="462" t="str">
        <f>IF('2.ชื่อนักเรียน'!$R26=",มส","มส",IF($DC24="","",IF(DT$5="","",IF(DT$5="SBMLD",SUM($CB24,$CG24,$CL24,$CQ24,$CV24,$DA24),$CB24))))</f>
        <v/>
      </c>
      <c r="DU24" s="298" t="str">
        <f>IF('2.ชื่อนักเรียน'!$R26=",มส","มส",IF($DT24="","",IF(DT$5="","",IF(DT$5="SBMLD",SUM($CC24,$CH24,$CM24,$CR24,$CW24,$DB24),$CC24))))</f>
        <v/>
      </c>
      <c r="DV24" s="329" t="str">
        <f t="shared" si="10"/>
        <v/>
      </c>
      <c r="DW24" s="462" t="str">
        <f>IF('2.ชื่อนักเรียน'!$R26=",มส","มส",IF($DC24="","",IF(DW$5="","",IF(DW$5="SBMLD",SUM($CG24,$CL24,$CQ24,$CV24,$DA24),$CG24))))</f>
        <v/>
      </c>
      <c r="DX24" s="298" t="str">
        <f>IF('2.ชื่อนักเรียน'!$R26=",มส","มส",IF($DW24="","",IF(DW$5="","",IF(DW$5="SBMLD",SUM($CH24,$CM24,$CR24,$CW24,$DB24),$CH24))))</f>
        <v/>
      </c>
      <c r="DY24" s="329" t="str">
        <f t="shared" si="11"/>
        <v/>
      </c>
    </row>
    <row r="25" spans="1:129" s="102" customFormat="1" ht="17.25" customHeight="1" x14ac:dyDescent="0.25">
      <c r="A25" s="278">
        <v>17</v>
      </c>
      <c r="B25" s="278" t="str">
        <f>IF('2.ชื่อนักเรียน'!E27="","",CONCATENATE('2.ชื่อนักเรียน'!E27,'2.ชื่อนักเรียน'!F27,'2.ชื่อนักเรียน'!G27,'2.ชื่อนักเรียน'!H27,'2.ชื่อนักเรียน'!I27,'2.ชื่อนักเรียน'!J27,'2.ชื่อนักเรียน'!K27,'2.ชื่อนักเรียน'!L27,'2.ชื่อนักเรียน'!M27,'2.ชื่อนักเรียน'!N27,'2.ชื่อนักเรียน'!O27,'2.ชื่อนักเรียน'!P27,'2.ชื่อนักเรียน'!Q27))</f>
        <v/>
      </c>
      <c r="C25" s="463" t="str">
        <f>IF('2.ชื่อนักเรียน'!B27="","",'2.ชื่อนักเรียน'!B27)</f>
        <v/>
      </c>
      <c r="D25" s="291" t="str">
        <f>IF('2.ชื่อนักเรียน'!C27="","",CONCATENATE(TRIM('2.ชื่อนักเรียน'!C27),"  ",'2.ชื่อนักเรียน'!D27))</f>
        <v/>
      </c>
      <c r="E25" s="292" t="str">
        <f>IF(B25="","",IF('01.ข้อมูลเบื้องต้น'!$J$2="","",'01.ข้อมูลเบื้องต้น'!$J$2))</f>
        <v/>
      </c>
      <c r="F25" s="291" t="str">
        <f>IF(B25="","",IF('01.ข้อมูลเบื้องต้น'!$K$4="","",'01.ข้อมูลเบื้องต้น'!$K$4))</f>
        <v/>
      </c>
      <c r="G25" s="292" t="str">
        <f>IF('01.ข้อมูลเบื้องต้น'!$B$8="","",IF('03.คีย์เทอม2'!$B25="","",'01.ข้อมูลเบื้องต้น'!$B$8))</f>
        <v/>
      </c>
      <c r="H25" s="291" t="str">
        <f>IF('01.ข้อมูลเบื้องต้น'!$C$8="","",IF('03.คีย์เทอม2'!$B25="","",'01.ข้อมูลเบื้องต้น'!$C$8))</f>
        <v/>
      </c>
      <c r="I25" s="292" t="str">
        <f>IF('01.ข้อมูลเบื้องต้น'!$D$8="","",IF('03.คีย์เทอม2'!$B25="","",'01.ข้อมูลเบื้องต้น'!$D$8))</f>
        <v/>
      </c>
      <c r="J25" s="286"/>
      <c r="K25" s="160"/>
      <c r="L25" s="292" t="str">
        <f>IF('01.ข้อมูลเบื้องต้น'!$B$9="","",IF('03.คีย์เทอม2'!$B25="","",'01.ข้อมูลเบื้องต้น'!$B$9))</f>
        <v/>
      </c>
      <c r="M25" s="291" t="str">
        <f>IF('01.ข้อมูลเบื้องต้น'!$C$9="","",IF('03.คีย์เทอม2'!$B25="","",'01.ข้อมูลเบื้องต้น'!$C$9))</f>
        <v/>
      </c>
      <c r="N25" s="292" t="str">
        <f>IF('01.ข้อมูลเบื้องต้น'!$D$9="","",IF('03.คีย์เทอม2'!$B25="","",'01.ข้อมูลเบื้องต้น'!$D$9))</f>
        <v/>
      </c>
      <c r="O25" s="287"/>
      <c r="P25" s="159"/>
      <c r="Q25" s="292" t="str">
        <f>IF('01.ข้อมูลเบื้องต้น'!$B$10="","",IF('03.คีย์เทอม2'!$B25="","",'01.ข้อมูลเบื้องต้น'!$B$10))</f>
        <v/>
      </c>
      <c r="R25" s="291" t="str">
        <f>IF('01.ข้อมูลเบื้องต้น'!$C$10="","",IF('03.คีย์เทอม2'!$B25="","",'01.ข้อมูลเบื้องต้น'!$C$10))</f>
        <v/>
      </c>
      <c r="S25" s="292" t="str">
        <f>IF('01.ข้อมูลเบื้องต้น'!$D$10="","",IF('03.คีย์เทอม2'!$B25="","",'01.ข้อมูลเบื้องต้น'!$D$10))</f>
        <v/>
      </c>
      <c r="T25" s="286"/>
      <c r="U25" s="159"/>
      <c r="V25" s="292" t="str">
        <f>IF('01.ข้อมูลเบื้องต้น'!$B$11="","",IF('03.คีย์เทอม2'!$B25="","",'01.ข้อมูลเบื้องต้น'!$B$11))</f>
        <v/>
      </c>
      <c r="W25" s="291" t="str">
        <f>IF('01.ข้อมูลเบื้องต้น'!$C$11="","",IF('03.คีย์เทอม2'!$B25="","",'01.ข้อมูลเบื้องต้น'!$C$11))</f>
        <v/>
      </c>
      <c r="X25" s="292" t="str">
        <f>IF('01.ข้อมูลเบื้องต้น'!$D$11="","",IF('03.คีย์เทอม2'!$B25="","",'01.ข้อมูลเบื้องต้น'!$D$11))</f>
        <v/>
      </c>
      <c r="Y25" s="286"/>
      <c r="Z25" s="160"/>
      <c r="AA25" s="292" t="str">
        <f>IF('01.ข้อมูลเบื้องต้น'!$B$12="","",IF('03.คีย์เทอม2'!$B25="","",'01.ข้อมูลเบื้องต้น'!$B$12))</f>
        <v/>
      </c>
      <c r="AB25" s="291" t="str">
        <f>IF('01.ข้อมูลเบื้องต้น'!$C$12="","",IF('03.คีย์เทอม2'!$B25="","",'01.ข้อมูลเบื้องต้น'!$C$12))</f>
        <v/>
      </c>
      <c r="AC25" s="292" t="str">
        <f>IF('01.ข้อมูลเบื้องต้น'!$D$12="","",IF('03.คีย์เทอม2'!$B25="","",'01.ข้อมูลเบื้องต้น'!$D$12))</f>
        <v/>
      </c>
      <c r="AD25" s="287"/>
      <c r="AE25" s="159"/>
      <c r="AF25" s="292" t="str">
        <f>IF('01.ข้อมูลเบื้องต้น'!$B$13="","",IF('03.คีย์เทอม2'!$B25="","",'01.ข้อมูลเบื้องต้น'!$B$13))</f>
        <v/>
      </c>
      <c r="AG25" s="291" t="str">
        <f>IF('01.ข้อมูลเบื้องต้น'!$C$13="","",IF('03.คีย์เทอม2'!$B25="","",'01.ข้อมูลเบื้องต้น'!$C$13))</f>
        <v/>
      </c>
      <c r="AH25" s="292" t="str">
        <f>IF('01.ข้อมูลเบื้องต้น'!$D$13="","",IF('03.คีย์เทอม2'!$B25="","",'01.ข้อมูลเบื้องต้น'!$D$13))</f>
        <v/>
      </c>
      <c r="AI25" s="287"/>
      <c r="AJ25" s="159"/>
      <c r="AK25" s="292" t="str">
        <f>IF('01.ข้อมูลเบื้องต้น'!$B$14="","",IF('03.คีย์เทอม2'!$B25="","",'01.ข้อมูลเบื้องต้น'!$B$14))</f>
        <v/>
      </c>
      <c r="AL25" s="291" t="str">
        <f>IF('01.ข้อมูลเบื้องต้น'!$C$14="","",IF('03.คีย์เทอม2'!$B25="","",'01.ข้อมูลเบื้องต้น'!$C$14))</f>
        <v/>
      </c>
      <c r="AM25" s="292" t="str">
        <f>IF('01.ข้อมูลเบื้องต้น'!$D$14="","",IF('03.คีย์เทอม2'!$B25="","",'01.ข้อมูลเบื้องต้น'!$D$14))</f>
        <v/>
      </c>
      <c r="AN25" s="287"/>
      <c r="AO25" s="159"/>
      <c r="AP25" s="292" t="str">
        <f>IF('01.ข้อมูลเบื้องต้น'!$B$15="","",IF('03.คีย์เทอม2'!$B25="","",'01.ข้อมูลเบื้องต้น'!$B$15))</f>
        <v/>
      </c>
      <c r="AQ25" s="291" t="str">
        <f>IF('01.ข้อมูลเบื้องต้น'!$C$15="","",IF('03.คีย์เทอม2'!$B25="","",'01.ข้อมูลเบื้องต้น'!$C$15))</f>
        <v/>
      </c>
      <c r="AR25" s="292" t="str">
        <f>IF('01.ข้อมูลเบื้องต้น'!$D$15="","",IF('03.คีย์เทอม2'!$B25="","",'01.ข้อมูลเบื้องต้น'!$D$15))</f>
        <v/>
      </c>
      <c r="AS25" s="287"/>
      <c r="AT25" s="159"/>
      <c r="AU25" s="292" t="str">
        <f>IF('01.ข้อมูลเบื้องต้น'!$B$16="","",IF('03.คีย์เทอม2'!$B25="","",'01.ข้อมูลเบื้องต้น'!$B$16))</f>
        <v/>
      </c>
      <c r="AV25" s="291" t="str">
        <f>IF('01.ข้อมูลเบื้องต้น'!$C$16="","",IF('03.คีย์เทอม2'!$B25="","",'01.ข้อมูลเบื้องต้น'!$C$16))</f>
        <v/>
      </c>
      <c r="AW25" s="292" t="str">
        <f>IF('01.ข้อมูลเบื้องต้น'!$D$16="","",IF('03.คีย์เทอม2'!$B25="","",'01.ข้อมูลเบื้องต้น'!$D$16))</f>
        <v/>
      </c>
      <c r="AX25" s="286"/>
      <c r="AY25" s="160"/>
      <c r="AZ25" s="292" t="str">
        <f>IF('01.ข้อมูลเบื้องต้น'!$B$17="","",IF('03.คีย์เทอม2'!$B25="","",'01.ข้อมูลเบื้องต้น'!$B$17))</f>
        <v/>
      </c>
      <c r="BA25" s="291" t="str">
        <f>IF('01.ข้อมูลเบื้องต้น'!$C$17="","",IF('03.คีย์เทอม2'!$B25="","",'01.ข้อมูลเบื้องต้น'!$C$17))</f>
        <v/>
      </c>
      <c r="BB25" s="292" t="str">
        <f>IF('01.ข้อมูลเบื้องต้น'!$D$17="","",IF('03.คีย์เทอม2'!$B25="","",'01.ข้อมูลเบื้องต้น'!$D$17))</f>
        <v/>
      </c>
      <c r="BC25" s="286"/>
      <c r="BD25" s="160"/>
      <c r="BE25" s="292" t="str">
        <f>IF('01.ข้อมูลเบื้องต้น'!$B$19="","",IF('03.คีย์เทอม2'!$B25="","",'01.ข้อมูลเบื้องต้น'!$B$19))</f>
        <v/>
      </c>
      <c r="BF25" s="291" t="str">
        <f>IF('01.ข้อมูลเบื้องต้น'!$C$19="","",IF('03.คีย์เทอม2'!$B25="","",'01.ข้อมูลเบื้องต้น'!$C$19))</f>
        <v/>
      </c>
      <c r="BG25" s="292" t="str">
        <f>IF('01.ข้อมูลเบื้องต้น'!$D$19="","",IF('03.คีย์เทอม2'!$B25="","",'01.ข้อมูลเบื้องต้น'!$D$19))</f>
        <v/>
      </c>
      <c r="BH25" s="287"/>
      <c r="BI25" s="160"/>
      <c r="BJ25" s="292" t="str">
        <f>IF('01.ข้อมูลเบื้องต้น'!$B$20="","",IF('03.คีย์เทอม2'!$B25="","",'01.ข้อมูลเบื้องต้น'!$B$20))</f>
        <v/>
      </c>
      <c r="BK25" s="291" t="str">
        <f>IF('01.ข้อมูลเบื้องต้น'!$C$20="","",IF('03.คีย์เทอม2'!$B25="","",'01.ข้อมูลเบื้องต้น'!$C$20))</f>
        <v/>
      </c>
      <c r="BL25" s="292" t="str">
        <f>IF('01.ข้อมูลเบื้องต้น'!$D$20="","",IF('03.คีย์เทอม2'!$B25="","",'01.ข้อมูลเบื้องต้น'!$D$20))</f>
        <v/>
      </c>
      <c r="BM25" s="286"/>
      <c r="BN25" s="159"/>
      <c r="BO25" s="292" t="str">
        <f>IF('01.ข้อมูลเบื้องต้น'!$B$21="","",IF('03.คีย์เทอม2'!$B25="","",'01.ข้อมูลเบื้องต้น'!$B$21))</f>
        <v/>
      </c>
      <c r="BP25" s="291" t="str">
        <f>IF('01.ข้อมูลเบื้องต้น'!$C$21="","",IF('03.คีย์เทอม2'!$B25="","",'01.ข้อมูลเบื้องต้น'!$C$21))</f>
        <v/>
      </c>
      <c r="BQ25" s="292" t="str">
        <f>IF('01.ข้อมูลเบื้องต้น'!$D$21="","",IF('03.คีย์เทอม2'!$B25="","",'01.ข้อมูลเบื้องต้น'!$D$21))</f>
        <v/>
      </c>
      <c r="BR25" s="286"/>
      <c r="BS25" s="160"/>
      <c r="BT25" s="292" t="str">
        <f>IF('01.ข้อมูลเบื้องต้น'!$B$22="","",IF('03.คีย์เทอม2'!$B25="","",'01.ข้อมูลเบื้องต้น'!$B$22))</f>
        <v/>
      </c>
      <c r="BU25" s="291" t="str">
        <f>IF('01.ข้อมูลเบื้องต้น'!$C$22="","",IF('03.คีย์เทอม2'!$B25="","",'01.ข้อมูลเบื้องต้น'!$C$22))</f>
        <v/>
      </c>
      <c r="BV25" s="292" t="str">
        <f>IF('01.ข้อมูลเบื้องต้น'!$D$22="","",IF('03.คีย์เทอม2'!$B25="","",'01.ข้อมูลเบื้องต้น'!$D$22))</f>
        <v/>
      </c>
      <c r="BW25" s="286"/>
      <c r="BX25" s="160"/>
      <c r="BY25" s="292" t="str">
        <f>IF('01.ข้อมูลเบื้องต้น'!$B$23="","",IF('03.คีย์เทอม2'!$B25="","",'01.ข้อมูลเบื้องต้น'!$B$23))</f>
        <v/>
      </c>
      <c r="BZ25" s="291" t="str">
        <f>IF('01.ข้อมูลเบื้องต้น'!$C$23="","",IF('03.คีย์เทอม2'!$B25="","",'01.ข้อมูลเบื้องต้น'!$C$23))</f>
        <v/>
      </c>
      <c r="CA25" s="292" t="str">
        <f>IF('01.ข้อมูลเบื้องต้น'!$D$23="","",IF('03.คีย์เทอม2'!$B25="","",'01.ข้อมูลเบื้องต้น'!$D$23))</f>
        <v/>
      </c>
      <c r="CB25" s="286"/>
      <c r="CC25" s="160"/>
      <c r="CD25" s="292" t="str">
        <f>IF('01.ข้อมูลเบื้องต้น'!$B$24="","",IF('03.คีย์เทอม2'!$B25="","",'01.ข้อมูลเบื้องต้น'!$B$24))</f>
        <v/>
      </c>
      <c r="CE25" s="291" t="str">
        <f>IF('01.ข้อมูลเบื้องต้น'!$C$24="","",IF('03.คีย์เทอม2'!$B25="","",'01.ข้อมูลเบื้องต้น'!$C$24))</f>
        <v/>
      </c>
      <c r="CF25" s="292" t="str">
        <f>IF('01.ข้อมูลเบื้องต้น'!$D$24="","",IF('03.คีย์เทอม2'!$B25="","",'01.ข้อมูลเบื้องต้น'!$D$24))</f>
        <v/>
      </c>
      <c r="CG25" s="286"/>
      <c r="CH25" s="160"/>
      <c r="CI25" s="292" t="str">
        <f>IF('01.ข้อมูลเบื้องต้น'!$B$25="","",IF('03.คีย์เทอม2'!$B25="","",'01.ข้อมูลเบื้องต้น'!$B$25))</f>
        <v/>
      </c>
      <c r="CJ25" s="291" t="str">
        <f>IF('01.ข้อมูลเบื้องต้น'!$C$25="","",IF('03.คีย์เทอม2'!$B25="","",'01.ข้อมูลเบื้องต้น'!$C$25))</f>
        <v/>
      </c>
      <c r="CK25" s="292" t="str">
        <f>IF('01.ข้อมูลเบื้องต้น'!$D$25="","",IF('03.คีย์เทอม2'!$B25="","",'01.ข้อมูลเบื้องต้น'!$D$25))</f>
        <v/>
      </c>
      <c r="CL25" s="286"/>
      <c r="CM25" s="160"/>
      <c r="CN25" s="292" t="str">
        <f>IF('01.ข้อมูลเบื้องต้น'!$B$26="","",IF('03.คีย์เทอม2'!$B25="","",'01.ข้อมูลเบื้องต้น'!$B$26))</f>
        <v/>
      </c>
      <c r="CO25" s="291" t="str">
        <f>IF('01.ข้อมูลเบื้องต้น'!$C$26="","",IF('03.คีย์เทอม2'!$B25="","",'01.ข้อมูลเบื้องต้น'!$C$26))</f>
        <v/>
      </c>
      <c r="CP25" s="292" t="str">
        <f>IF('01.ข้อมูลเบื้องต้น'!$D$26="","",IF('03.คีย์เทอม2'!$B25="","",'01.ข้อมูลเบื้องต้น'!$D$26))</f>
        <v/>
      </c>
      <c r="CQ25" s="286"/>
      <c r="CR25" s="160"/>
      <c r="CS25" s="292" t="str">
        <f>IF('01.ข้อมูลเบื้องต้น'!$B$27="","",IF('03.คีย์เทอม2'!$B25="","",'01.ข้อมูลเบื้องต้น'!$B$27))</f>
        <v/>
      </c>
      <c r="CT25" s="291" t="str">
        <f>IF('01.ข้อมูลเบื้องต้น'!$C$27="","",IF('03.คีย์เทอม2'!$B25="","",'01.ข้อมูลเบื้องต้น'!$C$27))</f>
        <v/>
      </c>
      <c r="CU25" s="292" t="str">
        <f>IF('01.ข้อมูลเบื้องต้น'!$D$27="","",IF('03.คีย์เทอม2'!$B25="","",'01.ข้อมูลเบื้องต้น'!$D$27))</f>
        <v/>
      </c>
      <c r="CV25" s="286"/>
      <c r="CW25" s="160"/>
      <c r="CX25" s="292" t="str">
        <f>IF('01.ข้อมูลเบื้องต้น'!$B$28="","",IF('03.คีย์เทอม2'!$B25="","",'01.ข้อมูลเบื้องต้น'!$B$28))</f>
        <v/>
      </c>
      <c r="CY25" s="291" t="str">
        <f>IF('01.ข้อมูลเบื้องต้น'!$C$28="","",IF('03.คีย์เทอม2'!$B25="","",'01.ข้อมูลเบื้องต้น'!$C$28))</f>
        <v/>
      </c>
      <c r="CZ25" s="292" t="str">
        <f>IF('01.ข้อมูลเบื้องต้น'!$D$28="","",IF('03.คีย์เทอม2'!$B25="","",'01.ข้อมูลเบื้องต้น'!$D$28))</f>
        <v/>
      </c>
      <c r="DA25" s="286"/>
      <c r="DB25" s="160"/>
      <c r="DC25" s="288" t="str">
        <f t="shared" si="3"/>
        <v/>
      </c>
      <c r="DD25" s="152" t="str">
        <f t="shared" si="4"/>
        <v/>
      </c>
      <c r="DE25" s="293" t="str">
        <f>IF('2.ชื่อนักเรียน'!R27="มส","มส",IF('2.ชื่อนักเรียน'!R27="ย้าย","ย้าย",IF('2.ชื่อนักเรียน'!R27="ร","ร",IF(DD25="","",RANK(DD25,$DD$9:$DD$58,0)))))</f>
        <v/>
      </c>
      <c r="DF25" s="293" t="str">
        <f t="shared" si="5"/>
        <v/>
      </c>
      <c r="DH25" s="462" t="str">
        <f>IF('2.ชื่อนักเรียน'!$R27=",มส","มส",IF($DC25="","",IF(DH$5="","",IF(DH$5="SBMLD",SUM($BH25,$BM25,$BR25,$BW25,$CB25,$CG25,$CL25,$CQ25,$CV25,$DA25),$BH25))))</f>
        <v/>
      </c>
      <c r="DI25" s="298" t="str">
        <f>IF('2.ชื่อนักเรียน'!$R27=",มส","มส",IF($DH25="","",IF(DH$5="","",IF(DH$5="SBMLD",SUM($BI25,$BN25,$BS25,$BX25,$CC25,$CH25,$CM25,$CR25,$CW25,$DB25),$BI25))))</f>
        <v/>
      </c>
      <c r="DJ25" s="329" t="str">
        <f t="shared" si="6"/>
        <v/>
      </c>
      <c r="DK25" s="462" t="str">
        <f>IF('2.ชื่อนักเรียน'!$R27=",มส","มส",IF($DC25="","",IF(DK$5="","",IF(DK$5="SBMLD",SUM($BM25,$BR25,$BW25,$CB25,$CG25,$CL25,$CQ25,$CV25,$DA25),$BM25))))</f>
        <v/>
      </c>
      <c r="DL25" s="298" t="str">
        <f>IF('2.ชื่อนักเรียน'!$R27=",มส","มส",IF($DK25="","",IF(DK$5="","",IF(DK$5="SBMLD",SUM($BN25,$BS25,$BX25,$CC25,$CH25,$CM25,$CR25,$CW25,$DB25),$BN25))))</f>
        <v/>
      </c>
      <c r="DM25" s="329" t="str">
        <f t="shared" si="7"/>
        <v/>
      </c>
      <c r="DN25" s="462" t="str">
        <f>IF('2.ชื่อนักเรียน'!$R27=",มส","มส",IF($DC25="","",IF(DN$5="","",IF(DN$5="SBMLD",SUM($BR25,$BW25,$CB25,$CG25,$CL25,$CQ25,$CV25,$DA25),$BR25))))</f>
        <v/>
      </c>
      <c r="DO25" s="298" t="str">
        <f>IF('2.ชื่อนักเรียน'!$R27=",มส","มส",IF($DN25="","",IF(DN$5="","",IF(DN$5="SBMLD",SUM($BS25,$BX25,$CC25,$CH25,$CM25,$CR25,$CW25,$DB25),$BS25))))</f>
        <v/>
      </c>
      <c r="DP25" s="329" t="str">
        <f t="shared" si="8"/>
        <v/>
      </c>
      <c r="DQ25" s="462" t="str">
        <f>IF('2.ชื่อนักเรียน'!$R27=",มส","มส",IF($DC25="","",IF(DQ$5="","",IF(DQ$5="SBMLD",SUM($BW25,$CB25,$CG25,$CL25,$CQ25,$CV25,$DA25),$BW25))))</f>
        <v/>
      </c>
      <c r="DR25" s="298" t="str">
        <f>IF('2.ชื่อนักเรียน'!$R27=",มส","มส",IF($DQ25="","",IF(DQ$5="","",IF(DQ$5="SBMLD",SUM($BX25,$CC25,$CH25,$CM25,$CR25,$CW25,$DB25),$BX25))))</f>
        <v/>
      </c>
      <c r="DS25" s="329" t="str">
        <f t="shared" si="9"/>
        <v/>
      </c>
      <c r="DT25" s="462" t="str">
        <f>IF('2.ชื่อนักเรียน'!$R27=",มส","มส",IF($DC25="","",IF(DT$5="","",IF(DT$5="SBMLD",SUM($CB25,$CG25,$CL25,$CQ25,$CV25,$DA25),$CB25))))</f>
        <v/>
      </c>
      <c r="DU25" s="298" t="str">
        <f>IF('2.ชื่อนักเรียน'!$R27=",มส","มส",IF($DT25="","",IF(DT$5="","",IF(DT$5="SBMLD",SUM($CC25,$CH25,$CM25,$CR25,$CW25,$DB25),$CC25))))</f>
        <v/>
      </c>
      <c r="DV25" s="329" t="str">
        <f t="shared" si="10"/>
        <v/>
      </c>
      <c r="DW25" s="462" t="str">
        <f>IF('2.ชื่อนักเรียน'!$R27=",มส","มส",IF($DC25="","",IF(DW$5="","",IF(DW$5="SBMLD",SUM($CG25,$CL25,$CQ25,$CV25,$DA25),$CG25))))</f>
        <v/>
      </c>
      <c r="DX25" s="298" t="str">
        <f>IF('2.ชื่อนักเรียน'!$R27=",มส","มส",IF($DW25="","",IF(DW$5="","",IF(DW$5="SBMLD",SUM($CH25,$CM25,$CR25,$CW25,$DB25),$CH25))))</f>
        <v/>
      </c>
      <c r="DY25" s="329" t="str">
        <f t="shared" si="11"/>
        <v/>
      </c>
    </row>
    <row r="26" spans="1:129" s="102" customFormat="1" ht="17.25" customHeight="1" x14ac:dyDescent="0.25">
      <c r="A26" s="278">
        <v>18</v>
      </c>
      <c r="B26" s="278" t="str">
        <f>IF('2.ชื่อนักเรียน'!E28="","",CONCATENATE('2.ชื่อนักเรียน'!E28,'2.ชื่อนักเรียน'!F28,'2.ชื่อนักเรียน'!G28,'2.ชื่อนักเรียน'!H28,'2.ชื่อนักเรียน'!I28,'2.ชื่อนักเรียน'!J28,'2.ชื่อนักเรียน'!K28,'2.ชื่อนักเรียน'!L28,'2.ชื่อนักเรียน'!M28,'2.ชื่อนักเรียน'!N28,'2.ชื่อนักเรียน'!O28,'2.ชื่อนักเรียน'!P28,'2.ชื่อนักเรียน'!Q28))</f>
        <v/>
      </c>
      <c r="C26" s="463" t="str">
        <f>IF('2.ชื่อนักเรียน'!B28="","",'2.ชื่อนักเรียน'!B28)</f>
        <v/>
      </c>
      <c r="D26" s="291" t="str">
        <f>IF('2.ชื่อนักเรียน'!C28="","",CONCATENATE(TRIM('2.ชื่อนักเรียน'!C28),"  ",'2.ชื่อนักเรียน'!D28))</f>
        <v/>
      </c>
      <c r="E26" s="292" t="str">
        <f>IF(B26="","",IF('01.ข้อมูลเบื้องต้น'!$J$2="","",'01.ข้อมูลเบื้องต้น'!$J$2))</f>
        <v/>
      </c>
      <c r="F26" s="291" t="str">
        <f>IF(B26="","",IF('01.ข้อมูลเบื้องต้น'!$K$4="","",'01.ข้อมูลเบื้องต้น'!$K$4))</f>
        <v/>
      </c>
      <c r="G26" s="292" t="str">
        <f>IF('01.ข้อมูลเบื้องต้น'!$B$8="","",IF('03.คีย์เทอม2'!$B26="","",'01.ข้อมูลเบื้องต้น'!$B$8))</f>
        <v/>
      </c>
      <c r="H26" s="291" t="str">
        <f>IF('01.ข้อมูลเบื้องต้น'!$C$8="","",IF('03.คีย์เทอม2'!$B26="","",'01.ข้อมูลเบื้องต้น'!$C$8))</f>
        <v/>
      </c>
      <c r="I26" s="292" t="str">
        <f>IF('01.ข้อมูลเบื้องต้น'!$D$8="","",IF('03.คีย์เทอม2'!$B26="","",'01.ข้อมูลเบื้องต้น'!$D$8))</f>
        <v/>
      </c>
      <c r="J26" s="286"/>
      <c r="K26" s="160"/>
      <c r="L26" s="292" t="str">
        <f>IF('01.ข้อมูลเบื้องต้น'!$B$9="","",IF('03.คีย์เทอม2'!$B26="","",'01.ข้อมูลเบื้องต้น'!$B$9))</f>
        <v/>
      </c>
      <c r="M26" s="291" t="str">
        <f>IF('01.ข้อมูลเบื้องต้น'!$C$9="","",IF('03.คีย์เทอม2'!$B26="","",'01.ข้อมูลเบื้องต้น'!$C$9))</f>
        <v/>
      </c>
      <c r="N26" s="292" t="str">
        <f>IF('01.ข้อมูลเบื้องต้น'!$D$9="","",IF('03.คีย์เทอม2'!$B26="","",'01.ข้อมูลเบื้องต้น'!$D$9))</f>
        <v/>
      </c>
      <c r="O26" s="287"/>
      <c r="P26" s="159"/>
      <c r="Q26" s="292" t="str">
        <f>IF('01.ข้อมูลเบื้องต้น'!$B$10="","",IF('03.คีย์เทอม2'!$B26="","",'01.ข้อมูลเบื้องต้น'!$B$10))</f>
        <v/>
      </c>
      <c r="R26" s="291" t="str">
        <f>IF('01.ข้อมูลเบื้องต้น'!$C$10="","",IF('03.คีย์เทอม2'!$B26="","",'01.ข้อมูลเบื้องต้น'!$C$10))</f>
        <v/>
      </c>
      <c r="S26" s="292" t="str">
        <f>IF('01.ข้อมูลเบื้องต้น'!$D$10="","",IF('03.คีย์เทอม2'!$B26="","",'01.ข้อมูลเบื้องต้น'!$D$10))</f>
        <v/>
      </c>
      <c r="T26" s="286"/>
      <c r="U26" s="159"/>
      <c r="V26" s="292" t="str">
        <f>IF('01.ข้อมูลเบื้องต้น'!$B$11="","",IF('03.คีย์เทอม2'!$B26="","",'01.ข้อมูลเบื้องต้น'!$B$11))</f>
        <v/>
      </c>
      <c r="W26" s="291" t="str">
        <f>IF('01.ข้อมูลเบื้องต้น'!$C$11="","",IF('03.คีย์เทอม2'!$B26="","",'01.ข้อมูลเบื้องต้น'!$C$11))</f>
        <v/>
      </c>
      <c r="X26" s="292" t="str">
        <f>IF('01.ข้อมูลเบื้องต้น'!$D$11="","",IF('03.คีย์เทอม2'!$B26="","",'01.ข้อมูลเบื้องต้น'!$D$11))</f>
        <v/>
      </c>
      <c r="Y26" s="286"/>
      <c r="Z26" s="160"/>
      <c r="AA26" s="292" t="str">
        <f>IF('01.ข้อมูลเบื้องต้น'!$B$12="","",IF('03.คีย์เทอม2'!$B26="","",'01.ข้อมูลเบื้องต้น'!$B$12))</f>
        <v/>
      </c>
      <c r="AB26" s="291" t="str">
        <f>IF('01.ข้อมูลเบื้องต้น'!$C$12="","",IF('03.คีย์เทอม2'!$B26="","",'01.ข้อมูลเบื้องต้น'!$C$12))</f>
        <v/>
      </c>
      <c r="AC26" s="292" t="str">
        <f>IF('01.ข้อมูลเบื้องต้น'!$D$12="","",IF('03.คีย์เทอม2'!$B26="","",'01.ข้อมูลเบื้องต้น'!$D$12))</f>
        <v/>
      </c>
      <c r="AD26" s="287"/>
      <c r="AE26" s="159"/>
      <c r="AF26" s="292" t="str">
        <f>IF('01.ข้อมูลเบื้องต้น'!$B$13="","",IF('03.คีย์เทอม2'!$B26="","",'01.ข้อมูลเบื้องต้น'!$B$13))</f>
        <v/>
      </c>
      <c r="AG26" s="291" t="str">
        <f>IF('01.ข้อมูลเบื้องต้น'!$C$13="","",IF('03.คีย์เทอม2'!$B26="","",'01.ข้อมูลเบื้องต้น'!$C$13))</f>
        <v/>
      </c>
      <c r="AH26" s="292" t="str">
        <f>IF('01.ข้อมูลเบื้องต้น'!$D$13="","",IF('03.คีย์เทอม2'!$B26="","",'01.ข้อมูลเบื้องต้น'!$D$13))</f>
        <v/>
      </c>
      <c r="AI26" s="287"/>
      <c r="AJ26" s="159"/>
      <c r="AK26" s="292" t="str">
        <f>IF('01.ข้อมูลเบื้องต้น'!$B$14="","",IF('03.คีย์เทอม2'!$B26="","",'01.ข้อมูลเบื้องต้น'!$B$14))</f>
        <v/>
      </c>
      <c r="AL26" s="291" t="str">
        <f>IF('01.ข้อมูลเบื้องต้น'!$C$14="","",IF('03.คีย์เทอม2'!$B26="","",'01.ข้อมูลเบื้องต้น'!$C$14))</f>
        <v/>
      </c>
      <c r="AM26" s="292" t="str">
        <f>IF('01.ข้อมูลเบื้องต้น'!$D$14="","",IF('03.คีย์เทอม2'!$B26="","",'01.ข้อมูลเบื้องต้น'!$D$14))</f>
        <v/>
      </c>
      <c r="AN26" s="287"/>
      <c r="AO26" s="159"/>
      <c r="AP26" s="292" t="str">
        <f>IF('01.ข้อมูลเบื้องต้น'!$B$15="","",IF('03.คีย์เทอม2'!$B26="","",'01.ข้อมูลเบื้องต้น'!$B$15))</f>
        <v/>
      </c>
      <c r="AQ26" s="291" t="str">
        <f>IF('01.ข้อมูลเบื้องต้น'!$C$15="","",IF('03.คีย์เทอม2'!$B26="","",'01.ข้อมูลเบื้องต้น'!$C$15))</f>
        <v/>
      </c>
      <c r="AR26" s="292" t="str">
        <f>IF('01.ข้อมูลเบื้องต้น'!$D$15="","",IF('03.คีย์เทอม2'!$B26="","",'01.ข้อมูลเบื้องต้น'!$D$15))</f>
        <v/>
      </c>
      <c r="AS26" s="287"/>
      <c r="AT26" s="159"/>
      <c r="AU26" s="292" t="str">
        <f>IF('01.ข้อมูลเบื้องต้น'!$B$16="","",IF('03.คีย์เทอม2'!$B26="","",'01.ข้อมูลเบื้องต้น'!$B$16))</f>
        <v/>
      </c>
      <c r="AV26" s="291" t="str">
        <f>IF('01.ข้อมูลเบื้องต้น'!$C$16="","",IF('03.คีย์เทอม2'!$B26="","",'01.ข้อมูลเบื้องต้น'!$C$16))</f>
        <v/>
      </c>
      <c r="AW26" s="292" t="str">
        <f>IF('01.ข้อมูลเบื้องต้น'!$D$16="","",IF('03.คีย์เทอม2'!$B26="","",'01.ข้อมูลเบื้องต้น'!$D$16))</f>
        <v/>
      </c>
      <c r="AX26" s="286"/>
      <c r="AY26" s="160"/>
      <c r="AZ26" s="292" t="str">
        <f>IF('01.ข้อมูลเบื้องต้น'!$B$17="","",IF('03.คีย์เทอม2'!$B26="","",'01.ข้อมูลเบื้องต้น'!$B$17))</f>
        <v/>
      </c>
      <c r="BA26" s="291" t="str">
        <f>IF('01.ข้อมูลเบื้องต้น'!$C$17="","",IF('03.คีย์เทอม2'!$B26="","",'01.ข้อมูลเบื้องต้น'!$C$17))</f>
        <v/>
      </c>
      <c r="BB26" s="292" t="str">
        <f>IF('01.ข้อมูลเบื้องต้น'!$D$17="","",IF('03.คีย์เทอม2'!$B26="","",'01.ข้อมูลเบื้องต้น'!$D$17))</f>
        <v/>
      </c>
      <c r="BC26" s="286"/>
      <c r="BD26" s="160"/>
      <c r="BE26" s="292" t="str">
        <f>IF('01.ข้อมูลเบื้องต้น'!$B$19="","",IF('03.คีย์เทอม2'!$B26="","",'01.ข้อมูลเบื้องต้น'!$B$19))</f>
        <v/>
      </c>
      <c r="BF26" s="291" t="str">
        <f>IF('01.ข้อมูลเบื้องต้น'!$C$19="","",IF('03.คีย์เทอม2'!$B26="","",'01.ข้อมูลเบื้องต้น'!$C$19))</f>
        <v/>
      </c>
      <c r="BG26" s="292" t="str">
        <f>IF('01.ข้อมูลเบื้องต้น'!$D$19="","",IF('03.คีย์เทอม2'!$B26="","",'01.ข้อมูลเบื้องต้น'!$D$19))</f>
        <v/>
      </c>
      <c r="BH26" s="287"/>
      <c r="BI26" s="160"/>
      <c r="BJ26" s="292" t="str">
        <f>IF('01.ข้อมูลเบื้องต้น'!$B$20="","",IF('03.คีย์เทอม2'!$B26="","",'01.ข้อมูลเบื้องต้น'!$B$20))</f>
        <v/>
      </c>
      <c r="BK26" s="291" t="str">
        <f>IF('01.ข้อมูลเบื้องต้น'!$C$20="","",IF('03.คีย์เทอม2'!$B26="","",'01.ข้อมูลเบื้องต้น'!$C$20))</f>
        <v/>
      </c>
      <c r="BL26" s="292" t="str">
        <f>IF('01.ข้อมูลเบื้องต้น'!$D$20="","",IF('03.คีย์เทอม2'!$B26="","",'01.ข้อมูลเบื้องต้น'!$D$20))</f>
        <v/>
      </c>
      <c r="BM26" s="286"/>
      <c r="BN26" s="159"/>
      <c r="BO26" s="292" t="str">
        <f>IF('01.ข้อมูลเบื้องต้น'!$B$21="","",IF('03.คีย์เทอม2'!$B26="","",'01.ข้อมูลเบื้องต้น'!$B$21))</f>
        <v/>
      </c>
      <c r="BP26" s="291" t="str">
        <f>IF('01.ข้อมูลเบื้องต้น'!$C$21="","",IF('03.คีย์เทอม2'!$B26="","",'01.ข้อมูลเบื้องต้น'!$C$21))</f>
        <v/>
      </c>
      <c r="BQ26" s="292" t="str">
        <f>IF('01.ข้อมูลเบื้องต้น'!$D$21="","",IF('03.คีย์เทอม2'!$B26="","",'01.ข้อมูลเบื้องต้น'!$D$21))</f>
        <v/>
      </c>
      <c r="BR26" s="286"/>
      <c r="BS26" s="160"/>
      <c r="BT26" s="292" t="str">
        <f>IF('01.ข้อมูลเบื้องต้น'!$B$22="","",IF('03.คีย์เทอม2'!$B26="","",'01.ข้อมูลเบื้องต้น'!$B$22))</f>
        <v/>
      </c>
      <c r="BU26" s="291" t="str">
        <f>IF('01.ข้อมูลเบื้องต้น'!$C$22="","",IF('03.คีย์เทอม2'!$B26="","",'01.ข้อมูลเบื้องต้น'!$C$22))</f>
        <v/>
      </c>
      <c r="BV26" s="292" t="str">
        <f>IF('01.ข้อมูลเบื้องต้น'!$D$22="","",IF('03.คีย์เทอม2'!$B26="","",'01.ข้อมูลเบื้องต้น'!$D$22))</f>
        <v/>
      </c>
      <c r="BW26" s="286"/>
      <c r="BX26" s="160"/>
      <c r="BY26" s="292" t="str">
        <f>IF('01.ข้อมูลเบื้องต้น'!$B$23="","",IF('03.คีย์เทอม2'!$B26="","",'01.ข้อมูลเบื้องต้น'!$B$23))</f>
        <v/>
      </c>
      <c r="BZ26" s="291" t="str">
        <f>IF('01.ข้อมูลเบื้องต้น'!$C$23="","",IF('03.คีย์เทอม2'!$B26="","",'01.ข้อมูลเบื้องต้น'!$C$23))</f>
        <v/>
      </c>
      <c r="CA26" s="292" t="str">
        <f>IF('01.ข้อมูลเบื้องต้น'!$D$23="","",IF('03.คีย์เทอม2'!$B26="","",'01.ข้อมูลเบื้องต้น'!$D$23))</f>
        <v/>
      </c>
      <c r="CB26" s="286"/>
      <c r="CC26" s="160"/>
      <c r="CD26" s="292" t="str">
        <f>IF('01.ข้อมูลเบื้องต้น'!$B$24="","",IF('03.คีย์เทอม2'!$B26="","",'01.ข้อมูลเบื้องต้น'!$B$24))</f>
        <v/>
      </c>
      <c r="CE26" s="291" t="str">
        <f>IF('01.ข้อมูลเบื้องต้น'!$C$24="","",IF('03.คีย์เทอม2'!$B26="","",'01.ข้อมูลเบื้องต้น'!$C$24))</f>
        <v/>
      </c>
      <c r="CF26" s="292" t="str">
        <f>IF('01.ข้อมูลเบื้องต้น'!$D$24="","",IF('03.คีย์เทอม2'!$B26="","",'01.ข้อมูลเบื้องต้น'!$D$24))</f>
        <v/>
      </c>
      <c r="CG26" s="286"/>
      <c r="CH26" s="160"/>
      <c r="CI26" s="292" t="str">
        <f>IF('01.ข้อมูลเบื้องต้น'!$B$25="","",IF('03.คีย์เทอม2'!$B26="","",'01.ข้อมูลเบื้องต้น'!$B$25))</f>
        <v/>
      </c>
      <c r="CJ26" s="291" t="str">
        <f>IF('01.ข้อมูลเบื้องต้น'!$C$25="","",IF('03.คีย์เทอม2'!$B26="","",'01.ข้อมูลเบื้องต้น'!$C$25))</f>
        <v/>
      </c>
      <c r="CK26" s="292" t="str">
        <f>IF('01.ข้อมูลเบื้องต้น'!$D$25="","",IF('03.คีย์เทอม2'!$B26="","",'01.ข้อมูลเบื้องต้น'!$D$25))</f>
        <v/>
      </c>
      <c r="CL26" s="286"/>
      <c r="CM26" s="160"/>
      <c r="CN26" s="292" t="str">
        <f>IF('01.ข้อมูลเบื้องต้น'!$B$26="","",IF('03.คีย์เทอม2'!$B26="","",'01.ข้อมูลเบื้องต้น'!$B$26))</f>
        <v/>
      </c>
      <c r="CO26" s="291" t="str">
        <f>IF('01.ข้อมูลเบื้องต้น'!$C$26="","",IF('03.คีย์เทอม2'!$B26="","",'01.ข้อมูลเบื้องต้น'!$C$26))</f>
        <v/>
      </c>
      <c r="CP26" s="292" t="str">
        <f>IF('01.ข้อมูลเบื้องต้น'!$D$26="","",IF('03.คีย์เทอม2'!$B26="","",'01.ข้อมูลเบื้องต้น'!$D$26))</f>
        <v/>
      </c>
      <c r="CQ26" s="286"/>
      <c r="CR26" s="160"/>
      <c r="CS26" s="292" t="str">
        <f>IF('01.ข้อมูลเบื้องต้น'!$B$27="","",IF('03.คีย์เทอม2'!$B26="","",'01.ข้อมูลเบื้องต้น'!$B$27))</f>
        <v/>
      </c>
      <c r="CT26" s="291" t="str">
        <f>IF('01.ข้อมูลเบื้องต้น'!$C$27="","",IF('03.คีย์เทอม2'!$B26="","",'01.ข้อมูลเบื้องต้น'!$C$27))</f>
        <v/>
      </c>
      <c r="CU26" s="292" t="str">
        <f>IF('01.ข้อมูลเบื้องต้น'!$D$27="","",IF('03.คีย์เทอม2'!$B26="","",'01.ข้อมูลเบื้องต้น'!$D$27))</f>
        <v/>
      </c>
      <c r="CV26" s="286"/>
      <c r="CW26" s="160"/>
      <c r="CX26" s="292" t="str">
        <f>IF('01.ข้อมูลเบื้องต้น'!$B$28="","",IF('03.คีย์เทอม2'!$B26="","",'01.ข้อมูลเบื้องต้น'!$B$28))</f>
        <v/>
      </c>
      <c r="CY26" s="291" t="str">
        <f>IF('01.ข้อมูลเบื้องต้น'!$C$28="","",IF('03.คีย์เทอม2'!$B26="","",'01.ข้อมูลเบื้องต้น'!$C$28))</f>
        <v/>
      </c>
      <c r="CZ26" s="292" t="str">
        <f>IF('01.ข้อมูลเบื้องต้น'!$D$28="","",IF('03.คีย์เทอม2'!$B26="","",'01.ข้อมูลเบื้องต้น'!$D$28))</f>
        <v/>
      </c>
      <c r="DA26" s="286"/>
      <c r="DB26" s="160"/>
      <c r="DC26" s="288" t="str">
        <f>IF(OR(J26&gt;$J$8,O26&gt;$O$8,T26&gt;$T$8,Y26&gt;$Y$8,AD26&gt;$AD$8,AI26&gt;$AI$8,AN26&gt;$AN$8,AS26&gt;$AS$8,AX26&gt;$AX$8,BC26&gt;$BC$8,BH26&gt;$BH$8,BM26&gt;$BM$8,BR26&gt;$BR$8,BW26&gt;$BW$8,CB26&gt;$CB$8,CG26&gt;$CG$8,CL26&gt;$CL$8,CQ26&gt;$CQ$8,CV26&gt;$CV$8,DA26&gt;$DA$8),"",IF(COUNT(J26,O26,T26,Y26,AD26,AI26,AN26,AS26,AX26,BC26,BH26,BM26,BR26,BW26,CB26,CG26,CL26,CQ26,CV26,DA26)=0,"",SUM(J26,O26,T26,Y26,AD26,AI26,AN26,AS26,AX26,BC26,BH26,BM26,BR26,BW26,CB26,CG26,CL26,CQ26,CV26,DA26)))</f>
        <v/>
      </c>
      <c r="DD26" s="152" t="str">
        <f t="shared" si="4"/>
        <v/>
      </c>
      <c r="DE26" s="293" t="str">
        <f>IF('2.ชื่อนักเรียน'!R28="มส","มส",IF('2.ชื่อนักเรียน'!R28="ย้าย","ย้าย",IF('2.ชื่อนักเรียน'!R28="ร","ร",IF(DD26="","",RANK(DD26,$DD$9:$DD$58,0)))))</f>
        <v/>
      </c>
      <c r="DF26" s="293" t="str">
        <f>IF(COUNT(J26,O26,T26,Y26,AD26,AI26,AN26,AS26,AX26,BC26,BH26,BM26,BR26,BW26,CB26,CG26,CL26,CQ26,CV26,DA26)=0,"",COUNT(J26,O26,T26,Y26,AD26,AI26,AN26,AS26,AX26,BC26,BH26,BM26,BR26,BW26,CB26,CG26,CL26,CQ26,CV26,DA26))</f>
        <v/>
      </c>
      <c r="DH26" s="462" t="str">
        <f>IF('2.ชื่อนักเรียน'!$R28=",มส","มส",IF($DC26="","",IF(DH$5="","",IF(DH$5="SBMLD",SUM($BH26,$BM26,$BR26,$BW26,$CB26,$CG26,$CL26,$CQ26,$CV26,$DA26),$BH26))))</f>
        <v/>
      </c>
      <c r="DI26" s="298" t="str">
        <f>IF('2.ชื่อนักเรียน'!$R28=",มส","มส",IF($DH26="","",IF(DH$5="","",IF(DH$5="SBMLD",SUM($BI26,$BN26,$BS26,$BX26,$CC26,$CH26,$CM26,$CR26,$CW26,$DB26),$BI26))))</f>
        <v/>
      </c>
      <c r="DJ26" s="329" t="str">
        <f t="shared" si="6"/>
        <v/>
      </c>
      <c r="DK26" s="462" t="str">
        <f>IF('2.ชื่อนักเรียน'!$R28=",มส","มส",IF($DC26="","",IF(DK$5="","",IF(DK$5="SBMLD",SUM($BM26,$BR26,$BW26,$CB26,$CG26,$CL26,$CQ26,$CV26,$DA26),$BM26))))</f>
        <v/>
      </c>
      <c r="DL26" s="298" t="str">
        <f>IF('2.ชื่อนักเรียน'!$R28=",มส","มส",IF($DK26="","",IF(DK$5="","",IF(DK$5="SBMLD",SUM($BN26,$BS26,$BX26,$CC26,$CH26,$CM26,$CR26,$CW26,$DB26),$BN26))))</f>
        <v/>
      </c>
      <c r="DM26" s="329" t="str">
        <f t="shared" si="7"/>
        <v/>
      </c>
      <c r="DN26" s="462" t="str">
        <f>IF('2.ชื่อนักเรียน'!$R28=",มส","มส",IF($DC26="","",IF(DN$5="","",IF(DN$5="SBMLD",SUM($BR26,$BW26,$CB26,$CG26,$CL26,$CQ26,$CV26,$DA26),$BR26))))</f>
        <v/>
      </c>
      <c r="DO26" s="298" t="str">
        <f>IF('2.ชื่อนักเรียน'!$R28=",มส","มส",IF($DN26="","",IF(DN$5="","",IF(DN$5="SBMLD",SUM($BS26,$BX26,$CC26,$CH26,$CM26,$CR26,$CW26,$DB26),$BS26))))</f>
        <v/>
      </c>
      <c r="DP26" s="329" t="str">
        <f t="shared" si="8"/>
        <v/>
      </c>
      <c r="DQ26" s="462" t="str">
        <f>IF('2.ชื่อนักเรียน'!$R28=",มส","มส",IF($DC26="","",IF(DQ$5="","",IF(DQ$5="SBMLD",SUM($BW26,$CB26,$CG26,$CL26,$CQ26,$CV26,$DA26),$BW26))))</f>
        <v/>
      </c>
      <c r="DR26" s="298" t="str">
        <f>IF('2.ชื่อนักเรียน'!$R28=",มส","มส",IF($DQ26="","",IF(DQ$5="","",IF(DQ$5="SBMLD",SUM($BX26,$CC26,$CH26,$CM26,$CR26,$CW26,$DB26),$BX26))))</f>
        <v/>
      </c>
      <c r="DS26" s="329" t="str">
        <f t="shared" si="9"/>
        <v/>
      </c>
      <c r="DT26" s="462" t="str">
        <f>IF('2.ชื่อนักเรียน'!$R28=",มส","มส",IF($DC26="","",IF(DT$5="","",IF(DT$5="SBMLD",SUM($CB26,$CG26,$CL26,$CQ26,$CV26,$DA26),$CB26))))</f>
        <v/>
      </c>
      <c r="DU26" s="298" t="str">
        <f>IF('2.ชื่อนักเรียน'!$R28=",มส","มส",IF($DT26="","",IF(DT$5="","",IF(DT$5="SBMLD",SUM($CC26,$CH26,$CM26,$CR26,$CW26,$DB26),$CC26))))</f>
        <v/>
      </c>
      <c r="DV26" s="329" t="str">
        <f t="shared" si="10"/>
        <v/>
      </c>
      <c r="DW26" s="462" t="str">
        <f>IF('2.ชื่อนักเรียน'!$R28=",มส","มส",IF($DC26="","",IF(DW$5="","",IF(DW$5="SBMLD",SUM($CG26,$CL26,$CQ26,$CV26,$DA26),$CG26))))</f>
        <v/>
      </c>
      <c r="DX26" s="298" t="str">
        <f>IF('2.ชื่อนักเรียน'!$R28=",มส","มส",IF($DW26="","",IF(DW$5="","",IF(DW$5="SBMLD",SUM($CH26,$CM26,$CR26,$CW26,$DB26),$CH26))))</f>
        <v/>
      </c>
      <c r="DY26" s="329" t="str">
        <f t="shared" si="11"/>
        <v/>
      </c>
    </row>
    <row r="27" spans="1:129" s="102" customFormat="1" ht="17.25" customHeight="1" x14ac:dyDescent="0.25">
      <c r="A27" s="278">
        <v>19</v>
      </c>
      <c r="B27" s="278" t="str">
        <f>IF('2.ชื่อนักเรียน'!E29="","",CONCATENATE('2.ชื่อนักเรียน'!E29,'2.ชื่อนักเรียน'!F29,'2.ชื่อนักเรียน'!G29,'2.ชื่อนักเรียน'!H29,'2.ชื่อนักเรียน'!I29,'2.ชื่อนักเรียน'!J29,'2.ชื่อนักเรียน'!K29,'2.ชื่อนักเรียน'!L29,'2.ชื่อนักเรียน'!M29,'2.ชื่อนักเรียน'!N29,'2.ชื่อนักเรียน'!O29,'2.ชื่อนักเรียน'!P29,'2.ชื่อนักเรียน'!Q29))</f>
        <v/>
      </c>
      <c r="C27" s="463" t="str">
        <f>IF('2.ชื่อนักเรียน'!B29="","",'2.ชื่อนักเรียน'!B29)</f>
        <v/>
      </c>
      <c r="D27" s="291" t="str">
        <f>IF('2.ชื่อนักเรียน'!C29="","",CONCATENATE(TRIM('2.ชื่อนักเรียน'!C29),"  ",'2.ชื่อนักเรียน'!D29))</f>
        <v/>
      </c>
      <c r="E27" s="292" t="str">
        <f>IF(B27="","",IF('01.ข้อมูลเบื้องต้น'!$J$2="","",'01.ข้อมูลเบื้องต้น'!$J$2))</f>
        <v/>
      </c>
      <c r="F27" s="291" t="str">
        <f>IF(B27="","",IF('01.ข้อมูลเบื้องต้น'!$K$4="","",'01.ข้อมูลเบื้องต้น'!$K$4))</f>
        <v/>
      </c>
      <c r="G27" s="292" t="str">
        <f>IF('01.ข้อมูลเบื้องต้น'!$B$8="","",IF('03.คีย์เทอม2'!$B27="","",'01.ข้อมูลเบื้องต้น'!$B$8))</f>
        <v/>
      </c>
      <c r="H27" s="291" t="str">
        <f>IF('01.ข้อมูลเบื้องต้น'!$C$8="","",IF('03.คีย์เทอม2'!$B27="","",'01.ข้อมูลเบื้องต้น'!$C$8))</f>
        <v/>
      </c>
      <c r="I27" s="292" t="str">
        <f>IF('01.ข้อมูลเบื้องต้น'!$D$8="","",IF('03.คีย์เทอม2'!$B27="","",'01.ข้อมูลเบื้องต้น'!$D$8))</f>
        <v/>
      </c>
      <c r="J27" s="286"/>
      <c r="K27" s="160"/>
      <c r="L27" s="292" t="str">
        <f>IF('01.ข้อมูลเบื้องต้น'!$B$9="","",IF('03.คีย์เทอม2'!$B27="","",'01.ข้อมูลเบื้องต้น'!$B$9))</f>
        <v/>
      </c>
      <c r="M27" s="291" t="str">
        <f>IF('01.ข้อมูลเบื้องต้น'!$C$9="","",IF('03.คีย์เทอม2'!$B27="","",'01.ข้อมูลเบื้องต้น'!$C$9))</f>
        <v/>
      </c>
      <c r="N27" s="292" t="str">
        <f>IF('01.ข้อมูลเบื้องต้น'!$D$9="","",IF('03.คีย์เทอม2'!$B27="","",'01.ข้อมูลเบื้องต้น'!$D$9))</f>
        <v/>
      </c>
      <c r="O27" s="287"/>
      <c r="P27" s="159"/>
      <c r="Q27" s="292" t="str">
        <f>IF('01.ข้อมูลเบื้องต้น'!$B$10="","",IF('03.คีย์เทอม2'!$B27="","",'01.ข้อมูลเบื้องต้น'!$B$10))</f>
        <v/>
      </c>
      <c r="R27" s="291" t="str">
        <f>IF('01.ข้อมูลเบื้องต้น'!$C$10="","",IF('03.คีย์เทอม2'!$B27="","",'01.ข้อมูลเบื้องต้น'!$C$10))</f>
        <v/>
      </c>
      <c r="S27" s="292" t="str">
        <f>IF('01.ข้อมูลเบื้องต้น'!$D$10="","",IF('03.คีย์เทอม2'!$B27="","",'01.ข้อมูลเบื้องต้น'!$D$10))</f>
        <v/>
      </c>
      <c r="T27" s="287"/>
      <c r="U27" s="159"/>
      <c r="V27" s="292" t="str">
        <f>IF('01.ข้อมูลเบื้องต้น'!$B$11="","",IF('03.คีย์เทอม2'!$B27="","",'01.ข้อมูลเบื้องต้น'!$B$11))</f>
        <v/>
      </c>
      <c r="W27" s="291" t="str">
        <f>IF('01.ข้อมูลเบื้องต้น'!$C$11="","",IF('03.คีย์เทอม2'!$B27="","",'01.ข้อมูลเบื้องต้น'!$C$11))</f>
        <v/>
      </c>
      <c r="X27" s="292" t="str">
        <f>IF('01.ข้อมูลเบื้องต้น'!$D$11="","",IF('03.คีย์เทอม2'!$B27="","",'01.ข้อมูลเบื้องต้น'!$D$11))</f>
        <v/>
      </c>
      <c r="Y27" s="286"/>
      <c r="Z27" s="160"/>
      <c r="AA27" s="292" t="str">
        <f>IF('01.ข้อมูลเบื้องต้น'!$B$12="","",IF('03.คีย์เทอม2'!$B27="","",'01.ข้อมูลเบื้องต้น'!$B$12))</f>
        <v/>
      </c>
      <c r="AB27" s="291" t="str">
        <f>IF('01.ข้อมูลเบื้องต้น'!$C$12="","",IF('03.คีย์เทอม2'!$B27="","",'01.ข้อมูลเบื้องต้น'!$C$12))</f>
        <v/>
      </c>
      <c r="AC27" s="292" t="str">
        <f>IF('01.ข้อมูลเบื้องต้น'!$D$12="","",IF('03.คีย์เทอม2'!$B27="","",'01.ข้อมูลเบื้องต้น'!$D$12))</f>
        <v/>
      </c>
      <c r="AD27" s="287"/>
      <c r="AE27" s="159"/>
      <c r="AF27" s="292" t="str">
        <f>IF('01.ข้อมูลเบื้องต้น'!$B$13="","",IF('03.คีย์เทอม2'!$B27="","",'01.ข้อมูลเบื้องต้น'!$B$13))</f>
        <v/>
      </c>
      <c r="AG27" s="291" t="str">
        <f>IF('01.ข้อมูลเบื้องต้น'!$C$13="","",IF('03.คีย์เทอม2'!$B27="","",'01.ข้อมูลเบื้องต้น'!$C$13))</f>
        <v/>
      </c>
      <c r="AH27" s="292" t="str">
        <f>IF('01.ข้อมูลเบื้องต้น'!$D$13="","",IF('03.คีย์เทอม2'!$B27="","",'01.ข้อมูลเบื้องต้น'!$D$13))</f>
        <v/>
      </c>
      <c r="AI27" s="287"/>
      <c r="AJ27" s="159"/>
      <c r="AK27" s="292" t="str">
        <f>IF('01.ข้อมูลเบื้องต้น'!$B$14="","",IF('03.คีย์เทอม2'!$B27="","",'01.ข้อมูลเบื้องต้น'!$B$14))</f>
        <v/>
      </c>
      <c r="AL27" s="291" t="str">
        <f>IF('01.ข้อมูลเบื้องต้น'!$C$14="","",IF('03.คีย์เทอม2'!$B27="","",'01.ข้อมูลเบื้องต้น'!$C$14))</f>
        <v/>
      </c>
      <c r="AM27" s="292" t="str">
        <f>IF('01.ข้อมูลเบื้องต้น'!$D$14="","",IF('03.คีย์เทอม2'!$B27="","",'01.ข้อมูลเบื้องต้น'!$D$14))</f>
        <v/>
      </c>
      <c r="AN27" s="287"/>
      <c r="AO27" s="159"/>
      <c r="AP27" s="292" t="str">
        <f>IF('01.ข้อมูลเบื้องต้น'!$B$15="","",IF('03.คีย์เทอม2'!$B27="","",'01.ข้อมูลเบื้องต้น'!$B$15))</f>
        <v/>
      </c>
      <c r="AQ27" s="291" t="str">
        <f>IF('01.ข้อมูลเบื้องต้น'!$C$15="","",IF('03.คีย์เทอม2'!$B27="","",'01.ข้อมูลเบื้องต้น'!$C$15))</f>
        <v/>
      </c>
      <c r="AR27" s="292" t="str">
        <f>IF('01.ข้อมูลเบื้องต้น'!$D$15="","",IF('03.คีย์เทอม2'!$B27="","",'01.ข้อมูลเบื้องต้น'!$D$15))</f>
        <v/>
      </c>
      <c r="AS27" s="287"/>
      <c r="AT27" s="159"/>
      <c r="AU27" s="292" t="str">
        <f>IF('01.ข้อมูลเบื้องต้น'!$B$16="","",IF('03.คีย์เทอม2'!$B27="","",'01.ข้อมูลเบื้องต้น'!$B$16))</f>
        <v/>
      </c>
      <c r="AV27" s="291" t="str">
        <f>IF('01.ข้อมูลเบื้องต้น'!$C$16="","",IF('03.คีย์เทอม2'!$B27="","",'01.ข้อมูลเบื้องต้น'!$C$16))</f>
        <v/>
      </c>
      <c r="AW27" s="292" t="str">
        <f>IF('01.ข้อมูลเบื้องต้น'!$D$16="","",IF('03.คีย์เทอม2'!$B27="","",'01.ข้อมูลเบื้องต้น'!$D$16))</f>
        <v/>
      </c>
      <c r="AX27" s="286"/>
      <c r="AY27" s="160"/>
      <c r="AZ27" s="292" t="str">
        <f>IF('01.ข้อมูลเบื้องต้น'!$B$17="","",IF('03.คีย์เทอม2'!$B27="","",'01.ข้อมูลเบื้องต้น'!$B$17))</f>
        <v/>
      </c>
      <c r="BA27" s="291" t="str">
        <f>IF('01.ข้อมูลเบื้องต้น'!$C$17="","",IF('03.คีย์เทอม2'!$B27="","",'01.ข้อมูลเบื้องต้น'!$C$17))</f>
        <v/>
      </c>
      <c r="BB27" s="292" t="str">
        <f>IF('01.ข้อมูลเบื้องต้น'!$D$17="","",IF('03.คีย์เทอม2'!$B27="","",'01.ข้อมูลเบื้องต้น'!$D$17))</f>
        <v/>
      </c>
      <c r="BC27" s="286"/>
      <c r="BD27" s="160"/>
      <c r="BE27" s="292" t="str">
        <f>IF('01.ข้อมูลเบื้องต้น'!$B$19="","",IF('03.คีย์เทอม2'!$B27="","",'01.ข้อมูลเบื้องต้น'!$B$19))</f>
        <v/>
      </c>
      <c r="BF27" s="291" t="str">
        <f>IF('01.ข้อมูลเบื้องต้น'!$C$19="","",IF('03.คีย์เทอม2'!$B27="","",'01.ข้อมูลเบื้องต้น'!$C$19))</f>
        <v/>
      </c>
      <c r="BG27" s="292" t="str">
        <f>IF('01.ข้อมูลเบื้องต้น'!$D$19="","",IF('03.คีย์เทอม2'!$B27="","",'01.ข้อมูลเบื้องต้น'!$D$19))</f>
        <v/>
      </c>
      <c r="BH27" s="287"/>
      <c r="BI27" s="160"/>
      <c r="BJ27" s="292" t="str">
        <f>IF('01.ข้อมูลเบื้องต้น'!$B$20="","",IF('03.คีย์เทอม2'!$B27="","",'01.ข้อมูลเบื้องต้น'!$B$20))</f>
        <v/>
      </c>
      <c r="BK27" s="291" t="str">
        <f>IF('01.ข้อมูลเบื้องต้น'!$C$20="","",IF('03.คีย์เทอม2'!$B27="","",'01.ข้อมูลเบื้องต้น'!$C$20))</f>
        <v/>
      </c>
      <c r="BL27" s="292" t="str">
        <f>IF('01.ข้อมูลเบื้องต้น'!$D$20="","",IF('03.คีย์เทอม2'!$B27="","",'01.ข้อมูลเบื้องต้น'!$D$20))</f>
        <v/>
      </c>
      <c r="BM27" s="286"/>
      <c r="BN27" s="159"/>
      <c r="BO27" s="292" t="str">
        <f>IF('01.ข้อมูลเบื้องต้น'!$B$21="","",IF('03.คีย์เทอม2'!$B27="","",'01.ข้อมูลเบื้องต้น'!$B$21))</f>
        <v/>
      </c>
      <c r="BP27" s="291" t="str">
        <f>IF('01.ข้อมูลเบื้องต้น'!$C$21="","",IF('03.คีย์เทอม2'!$B27="","",'01.ข้อมูลเบื้องต้น'!$C$21))</f>
        <v/>
      </c>
      <c r="BQ27" s="292" t="str">
        <f>IF('01.ข้อมูลเบื้องต้น'!$D$21="","",IF('03.คีย์เทอม2'!$B27="","",'01.ข้อมูลเบื้องต้น'!$D$21))</f>
        <v/>
      </c>
      <c r="BR27" s="286"/>
      <c r="BS27" s="160"/>
      <c r="BT27" s="292" t="str">
        <f>IF('01.ข้อมูลเบื้องต้น'!$B$22="","",IF('03.คีย์เทอม2'!$B27="","",'01.ข้อมูลเบื้องต้น'!$B$22))</f>
        <v/>
      </c>
      <c r="BU27" s="291" t="str">
        <f>IF('01.ข้อมูลเบื้องต้น'!$C$22="","",IF('03.คีย์เทอม2'!$B27="","",'01.ข้อมูลเบื้องต้น'!$C$22))</f>
        <v/>
      </c>
      <c r="BV27" s="292" t="str">
        <f>IF('01.ข้อมูลเบื้องต้น'!$D$22="","",IF('03.คีย์เทอม2'!$B27="","",'01.ข้อมูลเบื้องต้น'!$D$22))</f>
        <v/>
      </c>
      <c r="BW27" s="286"/>
      <c r="BX27" s="160"/>
      <c r="BY27" s="292" t="str">
        <f>IF('01.ข้อมูลเบื้องต้น'!$B$23="","",IF('03.คีย์เทอม2'!$B27="","",'01.ข้อมูลเบื้องต้น'!$B$23))</f>
        <v/>
      </c>
      <c r="BZ27" s="291" t="str">
        <f>IF('01.ข้อมูลเบื้องต้น'!$C$23="","",IF('03.คีย์เทอม2'!$B27="","",'01.ข้อมูลเบื้องต้น'!$C$23))</f>
        <v/>
      </c>
      <c r="CA27" s="292" t="str">
        <f>IF('01.ข้อมูลเบื้องต้น'!$D$23="","",IF('03.คีย์เทอม2'!$B27="","",'01.ข้อมูลเบื้องต้น'!$D$23))</f>
        <v/>
      </c>
      <c r="CB27" s="286"/>
      <c r="CC27" s="160"/>
      <c r="CD27" s="292" t="str">
        <f>IF('01.ข้อมูลเบื้องต้น'!$B$24="","",IF('03.คีย์เทอม2'!$B27="","",'01.ข้อมูลเบื้องต้น'!$B$24))</f>
        <v/>
      </c>
      <c r="CE27" s="291" t="str">
        <f>IF('01.ข้อมูลเบื้องต้น'!$C$24="","",IF('03.คีย์เทอม2'!$B27="","",'01.ข้อมูลเบื้องต้น'!$C$24))</f>
        <v/>
      </c>
      <c r="CF27" s="292" t="str">
        <f>IF('01.ข้อมูลเบื้องต้น'!$D$24="","",IF('03.คีย์เทอม2'!$B27="","",'01.ข้อมูลเบื้องต้น'!$D$24))</f>
        <v/>
      </c>
      <c r="CG27" s="286"/>
      <c r="CH27" s="160"/>
      <c r="CI27" s="292" t="str">
        <f>IF('01.ข้อมูลเบื้องต้น'!$B$25="","",IF('03.คีย์เทอม2'!$B27="","",'01.ข้อมูลเบื้องต้น'!$B$25))</f>
        <v/>
      </c>
      <c r="CJ27" s="291" t="str">
        <f>IF('01.ข้อมูลเบื้องต้น'!$C$25="","",IF('03.คีย์เทอม2'!$B27="","",'01.ข้อมูลเบื้องต้น'!$C$25))</f>
        <v/>
      </c>
      <c r="CK27" s="292" t="str">
        <f>IF('01.ข้อมูลเบื้องต้น'!$D$25="","",IF('03.คีย์เทอม2'!$B27="","",'01.ข้อมูลเบื้องต้น'!$D$25))</f>
        <v/>
      </c>
      <c r="CL27" s="286"/>
      <c r="CM27" s="160"/>
      <c r="CN27" s="292" t="str">
        <f>IF('01.ข้อมูลเบื้องต้น'!$B$26="","",IF('03.คีย์เทอม2'!$B27="","",'01.ข้อมูลเบื้องต้น'!$B$26))</f>
        <v/>
      </c>
      <c r="CO27" s="291" t="str">
        <f>IF('01.ข้อมูลเบื้องต้น'!$C$26="","",IF('03.คีย์เทอม2'!$B27="","",'01.ข้อมูลเบื้องต้น'!$C$26))</f>
        <v/>
      </c>
      <c r="CP27" s="292" t="str">
        <f>IF('01.ข้อมูลเบื้องต้น'!$D$26="","",IF('03.คีย์เทอม2'!$B27="","",'01.ข้อมูลเบื้องต้น'!$D$26))</f>
        <v/>
      </c>
      <c r="CQ27" s="286"/>
      <c r="CR27" s="160"/>
      <c r="CS27" s="292" t="str">
        <f>IF('01.ข้อมูลเบื้องต้น'!$B$27="","",IF('03.คีย์เทอม2'!$B27="","",'01.ข้อมูลเบื้องต้น'!$B$27))</f>
        <v/>
      </c>
      <c r="CT27" s="291" t="str">
        <f>IF('01.ข้อมูลเบื้องต้น'!$C$27="","",IF('03.คีย์เทอม2'!$B27="","",'01.ข้อมูลเบื้องต้น'!$C$27))</f>
        <v/>
      </c>
      <c r="CU27" s="292" t="str">
        <f>IF('01.ข้อมูลเบื้องต้น'!$D$27="","",IF('03.คีย์เทอม2'!$B27="","",'01.ข้อมูลเบื้องต้น'!$D$27))</f>
        <v/>
      </c>
      <c r="CV27" s="286"/>
      <c r="CW27" s="160"/>
      <c r="CX27" s="292" t="str">
        <f>IF('01.ข้อมูลเบื้องต้น'!$B$28="","",IF('03.คีย์เทอม2'!$B27="","",'01.ข้อมูลเบื้องต้น'!$B$28))</f>
        <v/>
      </c>
      <c r="CY27" s="291" t="str">
        <f>IF('01.ข้อมูลเบื้องต้น'!$C$28="","",IF('03.คีย์เทอม2'!$B27="","",'01.ข้อมูลเบื้องต้น'!$C$28))</f>
        <v/>
      </c>
      <c r="CZ27" s="292" t="str">
        <f>IF('01.ข้อมูลเบื้องต้น'!$D$28="","",IF('03.คีย์เทอม2'!$B27="","",'01.ข้อมูลเบื้องต้น'!$D$28))</f>
        <v/>
      </c>
      <c r="DA27" s="286"/>
      <c r="DB27" s="160"/>
      <c r="DC27" s="288" t="str">
        <f>IF(OR(J27&gt;$J$8,O27&gt;$O$8,T27&gt;$T$8,Y27&gt;$Y$8,AD27&gt;$AD$8,AI27&gt;$AI$8,AN27&gt;$AN$8,AS27&gt;$AS$8,AX27&gt;$AX$8,BC27&gt;$BC$8,BH27&gt;$BH$8,BM27&gt;$BM$8,BR27&gt;$BR$8,BW27&gt;$BW$8,CB27&gt;$CB$8,CG27&gt;$CG$8,CL27&gt;$CL$8,CQ27&gt;$CQ$8,CV27&gt;$CV$8,DA27&gt;$DA$8),"",IF(COUNT(J27,O27,T27,Y27,AD27,AI27,AN27,AS27,AX27,BC27,BH27,BM27,BR27,BW27,CB27,CG27,CL27,CQ27,CV27,DA27)=0,"",SUM(J27,O27,T27,Y27,AD27,AI27,AN27,AS27,AX27,BC27,BH27,BM27,BR27,BW27,CB27,CG27,CL27,CQ27,CV27,DA27)))</f>
        <v/>
      </c>
      <c r="DD27" s="152" t="str">
        <f t="shared" si="4"/>
        <v/>
      </c>
      <c r="DE27" s="293" t="str">
        <f>IF('2.ชื่อนักเรียน'!R29="มส","มส",IF('2.ชื่อนักเรียน'!R29="ย้าย","ย้าย",IF('2.ชื่อนักเรียน'!R29="ร","ร",IF(DD27="","",RANK(DD27,$DD$9:$DD$58,0)))))</f>
        <v/>
      </c>
      <c r="DF27" s="293" t="str">
        <f>IF(COUNT(J27,O27,T27,Y27,AD27,AI27,AN27,AS27,AX27,BC27,BH27,BM27,BR27,BW27,CB27,CG27,CL27,CQ27,CV27,DA27)=0,"",COUNT(J27,O27,T27,Y27,AD27,AI27,AN27,AS27,AX27,BC27,BH27,BM27,BR27,BW27,CB27,CG27,CL27,CQ27,CV27,DA27))</f>
        <v/>
      </c>
      <c r="DH27" s="462" t="str">
        <f>IF('2.ชื่อนักเรียน'!$R29=",มส","มส",IF($DC27="","",IF(DH$5="","",IF(DH$5="SBMLD",SUM($BH27,$BM27,$BR27,$BW27,$CB27,$CG27,$CL27,$CQ27,$CV27,$DA27),$BH27))))</f>
        <v/>
      </c>
      <c r="DI27" s="298" t="str">
        <f>IF('2.ชื่อนักเรียน'!$R29=",มส","มส",IF($DH27="","",IF(DH$5="","",IF(DH$5="SBMLD",SUM($BI27,$BN27,$BS27,$BX27,$CC27,$CH27,$CM27,$CR27,$CW27,$DB27),$BI27))))</f>
        <v/>
      </c>
      <c r="DJ27" s="329" t="str">
        <f t="shared" si="6"/>
        <v/>
      </c>
      <c r="DK27" s="462" t="str">
        <f>IF('2.ชื่อนักเรียน'!$R29=",มส","มส",IF($DC27="","",IF(DK$5="","",IF(DK$5="SBMLD",SUM($BM27,$BR27,$BW27,$CB27,$CG27,$CL27,$CQ27,$CV27,$DA27),$BM27))))</f>
        <v/>
      </c>
      <c r="DL27" s="298" t="str">
        <f>IF('2.ชื่อนักเรียน'!$R29=",มส","มส",IF($DK27="","",IF(DK$5="","",IF(DK$5="SBMLD",SUM($BN27,$BS27,$BX27,$CC27,$CH27,$CM27,$CR27,$CW27,$DB27),$BN27))))</f>
        <v/>
      </c>
      <c r="DM27" s="329" t="str">
        <f t="shared" si="7"/>
        <v/>
      </c>
      <c r="DN27" s="462" t="str">
        <f>IF('2.ชื่อนักเรียน'!$R29=",มส","มส",IF($DC27="","",IF(DN$5="","",IF(DN$5="SBMLD",SUM($BR27,$BW27,$CB27,$CG27,$CL27,$CQ27,$CV27,$DA27),$BR27))))</f>
        <v/>
      </c>
      <c r="DO27" s="298" t="str">
        <f>IF('2.ชื่อนักเรียน'!$R29=",มส","มส",IF($DN27="","",IF(DN$5="","",IF(DN$5="SBMLD",SUM($BS27,$BX27,$CC27,$CH27,$CM27,$CR27,$CW27,$DB27),$BS27))))</f>
        <v/>
      </c>
      <c r="DP27" s="329" t="str">
        <f t="shared" si="8"/>
        <v/>
      </c>
      <c r="DQ27" s="462" t="str">
        <f>IF('2.ชื่อนักเรียน'!$R29=",มส","มส",IF($DC27="","",IF(DQ$5="","",IF(DQ$5="SBMLD",SUM($BW27,$CB27,$CG27,$CL27,$CQ27,$CV27,$DA27),$BW27))))</f>
        <v/>
      </c>
      <c r="DR27" s="298" t="str">
        <f>IF('2.ชื่อนักเรียน'!$R29=",มส","มส",IF($DQ27="","",IF(DQ$5="","",IF(DQ$5="SBMLD",SUM($BX27,$CC27,$CH27,$CM27,$CR27,$CW27,$DB27),$BX27))))</f>
        <v/>
      </c>
      <c r="DS27" s="329" t="str">
        <f t="shared" si="9"/>
        <v/>
      </c>
      <c r="DT27" s="462" t="str">
        <f>IF('2.ชื่อนักเรียน'!$R29=",มส","มส",IF($DC27="","",IF(DT$5="","",IF(DT$5="SBMLD",SUM($CB27,$CG27,$CL27,$CQ27,$CV27,$DA27),$CB27))))</f>
        <v/>
      </c>
      <c r="DU27" s="298" t="str">
        <f>IF('2.ชื่อนักเรียน'!$R29=",มส","มส",IF($DT27="","",IF(DT$5="","",IF(DT$5="SBMLD",SUM($CC27,$CH27,$CM27,$CR27,$CW27,$DB27),$CC27))))</f>
        <v/>
      </c>
      <c r="DV27" s="329" t="str">
        <f t="shared" si="10"/>
        <v/>
      </c>
      <c r="DW27" s="462" t="str">
        <f>IF('2.ชื่อนักเรียน'!$R29=",มส","มส",IF($DC27="","",IF(DW$5="","",IF(DW$5="SBMLD",SUM($CG27,$CL27,$CQ27,$CV27,$DA27),$CG27))))</f>
        <v/>
      </c>
      <c r="DX27" s="298" t="str">
        <f>IF('2.ชื่อนักเรียน'!$R29=",มส","มส",IF($DW27="","",IF(DW$5="","",IF(DW$5="SBMLD",SUM($CH27,$CM27,$CR27,$CW27,$DB27),$CH27))))</f>
        <v/>
      </c>
      <c r="DY27" s="329" t="str">
        <f t="shared" si="11"/>
        <v/>
      </c>
    </row>
    <row r="28" spans="1:129" s="102" customFormat="1" ht="17.25" customHeight="1" x14ac:dyDescent="0.25">
      <c r="A28" s="278">
        <v>20</v>
      </c>
      <c r="B28" s="278" t="str">
        <f>IF('2.ชื่อนักเรียน'!E30="","",CONCATENATE('2.ชื่อนักเรียน'!E30,'2.ชื่อนักเรียน'!F30,'2.ชื่อนักเรียน'!G30,'2.ชื่อนักเรียน'!H30,'2.ชื่อนักเรียน'!I30,'2.ชื่อนักเรียน'!J30,'2.ชื่อนักเรียน'!K30,'2.ชื่อนักเรียน'!L30,'2.ชื่อนักเรียน'!M30,'2.ชื่อนักเรียน'!N30,'2.ชื่อนักเรียน'!O30,'2.ชื่อนักเรียน'!P30,'2.ชื่อนักเรียน'!Q30))</f>
        <v/>
      </c>
      <c r="C28" s="463" t="str">
        <f>IF('2.ชื่อนักเรียน'!B30="","",'2.ชื่อนักเรียน'!B30)</f>
        <v/>
      </c>
      <c r="D28" s="291" t="str">
        <f>IF('2.ชื่อนักเรียน'!C30="","",CONCATENATE(TRIM('2.ชื่อนักเรียน'!C30),"  ",'2.ชื่อนักเรียน'!D30))</f>
        <v/>
      </c>
      <c r="E28" s="292" t="str">
        <f>IF(B28="","",IF('01.ข้อมูลเบื้องต้น'!$J$2="","",'01.ข้อมูลเบื้องต้น'!$J$2))</f>
        <v/>
      </c>
      <c r="F28" s="291" t="str">
        <f>IF(B28="","",IF('01.ข้อมูลเบื้องต้น'!$K$4="","",'01.ข้อมูลเบื้องต้น'!$K$4))</f>
        <v/>
      </c>
      <c r="G28" s="292" t="str">
        <f>IF('01.ข้อมูลเบื้องต้น'!$B$8="","",IF('03.คีย์เทอม2'!$B28="","",'01.ข้อมูลเบื้องต้น'!$B$8))</f>
        <v/>
      </c>
      <c r="H28" s="291" t="str">
        <f>IF('01.ข้อมูลเบื้องต้น'!$C$8="","",IF('03.คีย์เทอม2'!$B28="","",'01.ข้อมูลเบื้องต้น'!$C$8))</f>
        <v/>
      </c>
      <c r="I28" s="292" t="str">
        <f>IF('01.ข้อมูลเบื้องต้น'!$D$8="","",IF('03.คีย์เทอม2'!$B28="","",'01.ข้อมูลเบื้องต้น'!$D$8))</f>
        <v/>
      </c>
      <c r="J28" s="286"/>
      <c r="K28" s="160"/>
      <c r="L28" s="292" t="str">
        <f>IF('01.ข้อมูลเบื้องต้น'!$B$9="","",IF('03.คีย์เทอม2'!$B28="","",'01.ข้อมูลเบื้องต้น'!$B$9))</f>
        <v/>
      </c>
      <c r="M28" s="291" t="str">
        <f>IF('01.ข้อมูลเบื้องต้น'!$C$9="","",IF('03.คีย์เทอม2'!$B28="","",'01.ข้อมูลเบื้องต้น'!$C$9))</f>
        <v/>
      </c>
      <c r="N28" s="292" t="str">
        <f>IF('01.ข้อมูลเบื้องต้น'!$D$9="","",IF('03.คีย์เทอม2'!$B28="","",'01.ข้อมูลเบื้องต้น'!$D$9))</f>
        <v/>
      </c>
      <c r="O28" s="287"/>
      <c r="P28" s="159"/>
      <c r="Q28" s="292" t="str">
        <f>IF('01.ข้อมูลเบื้องต้น'!$B$10="","",IF('03.คีย์เทอม2'!$B28="","",'01.ข้อมูลเบื้องต้น'!$B$10))</f>
        <v/>
      </c>
      <c r="R28" s="291" t="str">
        <f>IF('01.ข้อมูลเบื้องต้น'!$C$10="","",IF('03.คีย์เทอม2'!$B28="","",'01.ข้อมูลเบื้องต้น'!$C$10))</f>
        <v/>
      </c>
      <c r="S28" s="292" t="str">
        <f>IF('01.ข้อมูลเบื้องต้น'!$D$10="","",IF('03.คีย์เทอม2'!$B28="","",'01.ข้อมูลเบื้องต้น'!$D$10))</f>
        <v/>
      </c>
      <c r="T28" s="287"/>
      <c r="U28" s="159"/>
      <c r="V28" s="292" t="str">
        <f>IF('01.ข้อมูลเบื้องต้น'!$B$11="","",IF('03.คีย์เทอม2'!$B28="","",'01.ข้อมูลเบื้องต้น'!$B$11))</f>
        <v/>
      </c>
      <c r="W28" s="291" t="str">
        <f>IF('01.ข้อมูลเบื้องต้น'!$C$11="","",IF('03.คีย์เทอม2'!$B28="","",'01.ข้อมูลเบื้องต้น'!$C$11))</f>
        <v/>
      </c>
      <c r="X28" s="292" t="str">
        <f>IF('01.ข้อมูลเบื้องต้น'!$D$11="","",IF('03.คีย์เทอม2'!$B28="","",'01.ข้อมูลเบื้องต้น'!$D$11))</f>
        <v/>
      </c>
      <c r="Y28" s="286"/>
      <c r="Z28" s="160"/>
      <c r="AA28" s="292" t="str">
        <f>IF('01.ข้อมูลเบื้องต้น'!$B$12="","",IF('03.คีย์เทอม2'!$B28="","",'01.ข้อมูลเบื้องต้น'!$B$12))</f>
        <v/>
      </c>
      <c r="AB28" s="291" t="str">
        <f>IF('01.ข้อมูลเบื้องต้น'!$C$12="","",IF('03.คีย์เทอม2'!$B28="","",'01.ข้อมูลเบื้องต้น'!$C$12))</f>
        <v/>
      </c>
      <c r="AC28" s="292" t="str">
        <f>IF('01.ข้อมูลเบื้องต้น'!$D$12="","",IF('03.คีย์เทอม2'!$B28="","",'01.ข้อมูลเบื้องต้น'!$D$12))</f>
        <v/>
      </c>
      <c r="AD28" s="287"/>
      <c r="AE28" s="159"/>
      <c r="AF28" s="292" t="str">
        <f>IF('01.ข้อมูลเบื้องต้น'!$B$13="","",IF('03.คีย์เทอม2'!$B28="","",'01.ข้อมูลเบื้องต้น'!$B$13))</f>
        <v/>
      </c>
      <c r="AG28" s="291" t="str">
        <f>IF('01.ข้อมูลเบื้องต้น'!$C$13="","",IF('03.คีย์เทอม2'!$B28="","",'01.ข้อมูลเบื้องต้น'!$C$13))</f>
        <v/>
      </c>
      <c r="AH28" s="292" t="str">
        <f>IF('01.ข้อมูลเบื้องต้น'!$D$13="","",IF('03.คีย์เทอม2'!$B28="","",'01.ข้อมูลเบื้องต้น'!$D$13))</f>
        <v/>
      </c>
      <c r="AI28" s="287"/>
      <c r="AJ28" s="159"/>
      <c r="AK28" s="292" t="str">
        <f>IF('01.ข้อมูลเบื้องต้น'!$B$14="","",IF('03.คีย์เทอม2'!$B28="","",'01.ข้อมูลเบื้องต้น'!$B$14))</f>
        <v/>
      </c>
      <c r="AL28" s="291" t="str">
        <f>IF('01.ข้อมูลเบื้องต้น'!$C$14="","",IF('03.คีย์เทอม2'!$B28="","",'01.ข้อมูลเบื้องต้น'!$C$14))</f>
        <v/>
      </c>
      <c r="AM28" s="292" t="str">
        <f>IF('01.ข้อมูลเบื้องต้น'!$D$14="","",IF('03.คีย์เทอม2'!$B28="","",'01.ข้อมูลเบื้องต้น'!$D$14))</f>
        <v/>
      </c>
      <c r="AN28" s="287"/>
      <c r="AO28" s="159"/>
      <c r="AP28" s="292" t="str">
        <f>IF('01.ข้อมูลเบื้องต้น'!$B$15="","",IF('03.คีย์เทอม2'!$B28="","",'01.ข้อมูลเบื้องต้น'!$B$15))</f>
        <v/>
      </c>
      <c r="AQ28" s="291" t="str">
        <f>IF('01.ข้อมูลเบื้องต้น'!$C$15="","",IF('03.คีย์เทอม2'!$B28="","",'01.ข้อมูลเบื้องต้น'!$C$15))</f>
        <v/>
      </c>
      <c r="AR28" s="292" t="str">
        <f>IF('01.ข้อมูลเบื้องต้น'!$D$15="","",IF('03.คีย์เทอม2'!$B28="","",'01.ข้อมูลเบื้องต้น'!$D$15))</f>
        <v/>
      </c>
      <c r="AS28" s="287"/>
      <c r="AT28" s="159"/>
      <c r="AU28" s="292" t="str">
        <f>IF('01.ข้อมูลเบื้องต้น'!$B$16="","",IF('03.คีย์เทอม2'!$B28="","",'01.ข้อมูลเบื้องต้น'!$B$16))</f>
        <v/>
      </c>
      <c r="AV28" s="291" t="str">
        <f>IF('01.ข้อมูลเบื้องต้น'!$C$16="","",IF('03.คีย์เทอม2'!$B28="","",'01.ข้อมูลเบื้องต้น'!$C$16))</f>
        <v/>
      </c>
      <c r="AW28" s="292" t="str">
        <f>IF('01.ข้อมูลเบื้องต้น'!$D$16="","",IF('03.คีย์เทอม2'!$B28="","",'01.ข้อมูลเบื้องต้น'!$D$16))</f>
        <v/>
      </c>
      <c r="AX28" s="286"/>
      <c r="AY28" s="160"/>
      <c r="AZ28" s="292" t="str">
        <f>IF('01.ข้อมูลเบื้องต้น'!$B$17="","",IF('03.คีย์เทอม2'!$B28="","",'01.ข้อมูลเบื้องต้น'!$B$17))</f>
        <v/>
      </c>
      <c r="BA28" s="291" t="str">
        <f>IF('01.ข้อมูลเบื้องต้น'!$C$17="","",IF('03.คีย์เทอม2'!$B28="","",'01.ข้อมูลเบื้องต้น'!$C$17))</f>
        <v/>
      </c>
      <c r="BB28" s="292" t="str">
        <f>IF('01.ข้อมูลเบื้องต้น'!$D$17="","",IF('03.คีย์เทอม2'!$B28="","",'01.ข้อมูลเบื้องต้น'!$D$17))</f>
        <v/>
      </c>
      <c r="BC28" s="286"/>
      <c r="BD28" s="160"/>
      <c r="BE28" s="292" t="str">
        <f>IF('01.ข้อมูลเบื้องต้น'!$B$19="","",IF('03.คีย์เทอม2'!$B28="","",'01.ข้อมูลเบื้องต้น'!$B$19))</f>
        <v/>
      </c>
      <c r="BF28" s="291" t="str">
        <f>IF('01.ข้อมูลเบื้องต้น'!$C$19="","",IF('03.คีย์เทอม2'!$B28="","",'01.ข้อมูลเบื้องต้น'!$C$19))</f>
        <v/>
      </c>
      <c r="BG28" s="292" t="str">
        <f>IF('01.ข้อมูลเบื้องต้น'!$D$19="","",IF('03.คีย์เทอม2'!$B28="","",'01.ข้อมูลเบื้องต้น'!$D$19))</f>
        <v/>
      </c>
      <c r="BH28" s="287"/>
      <c r="BI28" s="160"/>
      <c r="BJ28" s="292" t="str">
        <f>IF('01.ข้อมูลเบื้องต้น'!$B$20="","",IF('03.คีย์เทอม2'!$B28="","",'01.ข้อมูลเบื้องต้น'!$B$20))</f>
        <v/>
      </c>
      <c r="BK28" s="291" t="str">
        <f>IF('01.ข้อมูลเบื้องต้น'!$C$20="","",IF('03.คีย์เทอม2'!$B28="","",'01.ข้อมูลเบื้องต้น'!$C$20))</f>
        <v/>
      </c>
      <c r="BL28" s="292" t="str">
        <f>IF('01.ข้อมูลเบื้องต้น'!$D$20="","",IF('03.คีย์เทอม2'!$B28="","",'01.ข้อมูลเบื้องต้น'!$D$20))</f>
        <v/>
      </c>
      <c r="BM28" s="286"/>
      <c r="BN28" s="159"/>
      <c r="BO28" s="292" t="str">
        <f>IF('01.ข้อมูลเบื้องต้น'!$B$21="","",IF('03.คีย์เทอม2'!$B28="","",'01.ข้อมูลเบื้องต้น'!$B$21))</f>
        <v/>
      </c>
      <c r="BP28" s="291" t="str">
        <f>IF('01.ข้อมูลเบื้องต้น'!$C$21="","",IF('03.คีย์เทอม2'!$B28="","",'01.ข้อมูลเบื้องต้น'!$C$21))</f>
        <v/>
      </c>
      <c r="BQ28" s="292" t="str">
        <f>IF('01.ข้อมูลเบื้องต้น'!$D$21="","",IF('03.คีย์เทอม2'!$B28="","",'01.ข้อมูลเบื้องต้น'!$D$21))</f>
        <v/>
      </c>
      <c r="BR28" s="286"/>
      <c r="BS28" s="160"/>
      <c r="BT28" s="292" t="str">
        <f>IF('01.ข้อมูลเบื้องต้น'!$B$22="","",IF('03.คีย์เทอม2'!$B28="","",'01.ข้อมูลเบื้องต้น'!$B$22))</f>
        <v/>
      </c>
      <c r="BU28" s="291" t="str">
        <f>IF('01.ข้อมูลเบื้องต้น'!$C$22="","",IF('03.คีย์เทอม2'!$B28="","",'01.ข้อมูลเบื้องต้น'!$C$22))</f>
        <v/>
      </c>
      <c r="BV28" s="292" t="str">
        <f>IF('01.ข้อมูลเบื้องต้น'!$D$22="","",IF('03.คีย์เทอม2'!$B28="","",'01.ข้อมูลเบื้องต้น'!$D$22))</f>
        <v/>
      </c>
      <c r="BW28" s="286"/>
      <c r="BX28" s="160"/>
      <c r="BY28" s="292" t="str">
        <f>IF('01.ข้อมูลเบื้องต้น'!$B$23="","",IF('03.คีย์เทอม2'!$B28="","",'01.ข้อมูลเบื้องต้น'!$B$23))</f>
        <v/>
      </c>
      <c r="BZ28" s="291" t="str">
        <f>IF('01.ข้อมูลเบื้องต้น'!$C$23="","",IF('03.คีย์เทอม2'!$B28="","",'01.ข้อมูลเบื้องต้น'!$C$23))</f>
        <v/>
      </c>
      <c r="CA28" s="292" t="str">
        <f>IF('01.ข้อมูลเบื้องต้น'!$D$23="","",IF('03.คีย์เทอม2'!$B28="","",'01.ข้อมูลเบื้องต้น'!$D$23))</f>
        <v/>
      </c>
      <c r="CB28" s="286"/>
      <c r="CC28" s="160"/>
      <c r="CD28" s="292" t="str">
        <f>IF('01.ข้อมูลเบื้องต้น'!$B$24="","",IF('03.คีย์เทอม2'!$B28="","",'01.ข้อมูลเบื้องต้น'!$B$24))</f>
        <v/>
      </c>
      <c r="CE28" s="291" t="str">
        <f>IF('01.ข้อมูลเบื้องต้น'!$C$24="","",IF('03.คีย์เทอม2'!$B28="","",'01.ข้อมูลเบื้องต้น'!$C$24))</f>
        <v/>
      </c>
      <c r="CF28" s="292" t="str">
        <f>IF('01.ข้อมูลเบื้องต้น'!$D$24="","",IF('03.คีย์เทอม2'!$B28="","",'01.ข้อมูลเบื้องต้น'!$D$24))</f>
        <v/>
      </c>
      <c r="CG28" s="286"/>
      <c r="CH28" s="160"/>
      <c r="CI28" s="292" t="str">
        <f>IF('01.ข้อมูลเบื้องต้น'!$B$25="","",IF('03.คีย์เทอม2'!$B28="","",'01.ข้อมูลเบื้องต้น'!$B$25))</f>
        <v/>
      </c>
      <c r="CJ28" s="291" t="str">
        <f>IF('01.ข้อมูลเบื้องต้น'!$C$25="","",IF('03.คีย์เทอม2'!$B28="","",'01.ข้อมูลเบื้องต้น'!$C$25))</f>
        <v/>
      </c>
      <c r="CK28" s="292" t="str">
        <f>IF('01.ข้อมูลเบื้องต้น'!$D$25="","",IF('03.คีย์เทอม2'!$B28="","",'01.ข้อมูลเบื้องต้น'!$D$25))</f>
        <v/>
      </c>
      <c r="CL28" s="286"/>
      <c r="CM28" s="160"/>
      <c r="CN28" s="292" t="str">
        <f>IF('01.ข้อมูลเบื้องต้น'!$B$26="","",IF('03.คีย์เทอม2'!$B28="","",'01.ข้อมูลเบื้องต้น'!$B$26))</f>
        <v/>
      </c>
      <c r="CO28" s="291" t="str">
        <f>IF('01.ข้อมูลเบื้องต้น'!$C$26="","",IF('03.คีย์เทอม2'!$B28="","",'01.ข้อมูลเบื้องต้น'!$C$26))</f>
        <v/>
      </c>
      <c r="CP28" s="292" t="str">
        <f>IF('01.ข้อมูลเบื้องต้น'!$D$26="","",IF('03.คีย์เทอม2'!$B28="","",'01.ข้อมูลเบื้องต้น'!$D$26))</f>
        <v/>
      </c>
      <c r="CQ28" s="286"/>
      <c r="CR28" s="160"/>
      <c r="CS28" s="292" t="str">
        <f>IF('01.ข้อมูลเบื้องต้น'!$B$27="","",IF('03.คีย์เทอม2'!$B28="","",'01.ข้อมูลเบื้องต้น'!$B$27))</f>
        <v/>
      </c>
      <c r="CT28" s="291" t="str">
        <f>IF('01.ข้อมูลเบื้องต้น'!$C$27="","",IF('03.คีย์เทอม2'!$B28="","",'01.ข้อมูลเบื้องต้น'!$C$27))</f>
        <v/>
      </c>
      <c r="CU28" s="292" t="str">
        <f>IF('01.ข้อมูลเบื้องต้น'!$D$27="","",IF('03.คีย์เทอม2'!$B28="","",'01.ข้อมูลเบื้องต้น'!$D$27))</f>
        <v/>
      </c>
      <c r="CV28" s="286"/>
      <c r="CW28" s="160"/>
      <c r="CX28" s="292" t="str">
        <f>IF('01.ข้อมูลเบื้องต้น'!$B$28="","",IF('03.คีย์เทอม2'!$B28="","",'01.ข้อมูลเบื้องต้น'!$B$28))</f>
        <v/>
      </c>
      <c r="CY28" s="291" t="str">
        <f>IF('01.ข้อมูลเบื้องต้น'!$C$28="","",IF('03.คีย์เทอม2'!$B28="","",'01.ข้อมูลเบื้องต้น'!$C$28))</f>
        <v/>
      </c>
      <c r="CZ28" s="292" t="str">
        <f>IF('01.ข้อมูลเบื้องต้น'!$D$28="","",IF('03.คีย์เทอม2'!$B28="","",'01.ข้อมูลเบื้องต้น'!$D$28))</f>
        <v/>
      </c>
      <c r="DA28" s="286"/>
      <c r="DB28" s="160"/>
      <c r="DC28" s="288" t="str">
        <f t="shared" si="3"/>
        <v/>
      </c>
      <c r="DD28" s="152" t="str">
        <f t="shared" si="4"/>
        <v/>
      </c>
      <c r="DE28" s="293" t="str">
        <f>IF('2.ชื่อนักเรียน'!R30="มส","มส",IF('2.ชื่อนักเรียน'!R30="ย้าย","ย้าย",IF('2.ชื่อนักเรียน'!R30="ร","ร",IF(DD28="","",RANK(DD28,$DD$9:$DD$58,0)))))</f>
        <v/>
      </c>
      <c r="DF28" s="293" t="str">
        <f t="shared" si="5"/>
        <v/>
      </c>
      <c r="DH28" s="462" t="str">
        <f>IF('2.ชื่อนักเรียน'!$R30=",มส","มส",IF($DC28="","",IF(DH$5="","",IF(DH$5="SBMLD",SUM($BH28,$BM28,$BR28,$BW28,$CB28,$CG28,$CL28,$CQ28,$CV28,$DA28),$BH28))))</f>
        <v/>
      </c>
      <c r="DI28" s="298" t="str">
        <f>IF('2.ชื่อนักเรียน'!$R30=",มส","มส",IF($DH28="","",IF(DH$5="","",IF(DH$5="SBMLD",SUM($BI28,$BN28,$BS28,$BX28,$CC28,$CH28,$CM28,$CR28,$CW28,$DB28),$BI28))))</f>
        <v/>
      </c>
      <c r="DJ28" s="329" t="str">
        <f t="shared" si="6"/>
        <v/>
      </c>
      <c r="DK28" s="462" t="str">
        <f>IF('2.ชื่อนักเรียน'!$R30=",มส","มส",IF($DC28="","",IF(DK$5="","",IF(DK$5="SBMLD",SUM($BM28,$BR28,$BW28,$CB28,$CG28,$CL28,$CQ28,$CV28,$DA28),$BM28))))</f>
        <v/>
      </c>
      <c r="DL28" s="298" t="str">
        <f>IF('2.ชื่อนักเรียน'!$R30=",มส","มส",IF($DK28="","",IF(DK$5="","",IF(DK$5="SBMLD",SUM($BN28,$BS28,$BX28,$CC28,$CH28,$CM28,$CR28,$CW28,$DB28),$BN28))))</f>
        <v/>
      </c>
      <c r="DM28" s="329" t="str">
        <f t="shared" si="7"/>
        <v/>
      </c>
      <c r="DN28" s="462" t="str">
        <f>IF('2.ชื่อนักเรียน'!$R30=",มส","มส",IF($DC28="","",IF(DN$5="","",IF(DN$5="SBMLD",SUM($BR28,$BW28,$CB28,$CG28,$CL28,$CQ28,$CV28,$DA28),$BR28))))</f>
        <v/>
      </c>
      <c r="DO28" s="298" t="str">
        <f>IF('2.ชื่อนักเรียน'!$R30=",มส","มส",IF($DN28="","",IF(DN$5="","",IF(DN$5="SBMLD",SUM($BS28,$BX28,$CC28,$CH28,$CM28,$CR28,$CW28,$DB28),$BS28))))</f>
        <v/>
      </c>
      <c r="DP28" s="329" t="str">
        <f t="shared" si="8"/>
        <v/>
      </c>
      <c r="DQ28" s="462" t="str">
        <f>IF('2.ชื่อนักเรียน'!$R30=",มส","มส",IF($DC28="","",IF(DQ$5="","",IF(DQ$5="SBMLD",SUM($BW28,$CB28,$CG28,$CL28,$CQ28,$CV28,$DA28),$BW28))))</f>
        <v/>
      </c>
      <c r="DR28" s="298" t="str">
        <f>IF('2.ชื่อนักเรียน'!$R30=",มส","มส",IF($DQ28="","",IF(DQ$5="","",IF(DQ$5="SBMLD",SUM($BX28,$CC28,$CH28,$CM28,$CR28,$CW28,$DB28),$BX28))))</f>
        <v/>
      </c>
      <c r="DS28" s="329" t="str">
        <f t="shared" si="9"/>
        <v/>
      </c>
      <c r="DT28" s="462" t="str">
        <f>IF('2.ชื่อนักเรียน'!$R30=",มส","มส",IF($DC28="","",IF(DT$5="","",IF(DT$5="SBMLD",SUM($CB28,$CG28,$CL28,$CQ28,$CV28,$DA28),$CB28))))</f>
        <v/>
      </c>
      <c r="DU28" s="298" t="str">
        <f>IF('2.ชื่อนักเรียน'!$R30=",มส","มส",IF($DT28="","",IF(DT$5="","",IF(DT$5="SBMLD",SUM($CC28,$CH28,$CM28,$CR28,$CW28,$DB28),$CC28))))</f>
        <v/>
      </c>
      <c r="DV28" s="329" t="str">
        <f t="shared" si="10"/>
        <v/>
      </c>
      <c r="DW28" s="462" t="str">
        <f>IF('2.ชื่อนักเรียน'!$R30=",มส","มส",IF($DC28="","",IF(DW$5="","",IF(DW$5="SBMLD",SUM($CG28,$CL28,$CQ28,$CV28,$DA28),$CG28))))</f>
        <v/>
      </c>
      <c r="DX28" s="298" t="str">
        <f>IF('2.ชื่อนักเรียน'!$R30=",มส","มส",IF($DW28="","",IF(DW$5="","",IF(DW$5="SBMLD",SUM($CH28,$CM28,$CR28,$CW28,$DB28),$CH28))))</f>
        <v/>
      </c>
      <c r="DY28" s="329" t="str">
        <f t="shared" si="11"/>
        <v/>
      </c>
    </row>
    <row r="29" spans="1:129" s="102" customFormat="1" ht="17.25" customHeight="1" x14ac:dyDescent="0.25">
      <c r="A29" s="278">
        <v>21</v>
      </c>
      <c r="B29" s="278" t="str">
        <f>IF('2.ชื่อนักเรียน'!E31="","",CONCATENATE('2.ชื่อนักเรียน'!E31,'2.ชื่อนักเรียน'!F31,'2.ชื่อนักเรียน'!G31,'2.ชื่อนักเรียน'!H31,'2.ชื่อนักเรียน'!I31,'2.ชื่อนักเรียน'!J31,'2.ชื่อนักเรียน'!K31,'2.ชื่อนักเรียน'!L31,'2.ชื่อนักเรียน'!M31,'2.ชื่อนักเรียน'!N31,'2.ชื่อนักเรียน'!O31,'2.ชื่อนักเรียน'!P31,'2.ชื่อนักเรียน'!Q31))</f>
        <v/>
      </c>
      <c r="C29" s="463" t="str">
        <f>IF('2.ชื่อนักเรียน'!B31="","",'2.ชื่อนักเรียน'!B31)</f>
        <v/>
      </c>
      <c r="D29" s="291" t="str">
        <f>IF('2.ชื่อนักเรียน'!C31="","",CONCATENATE(TRIM('2.ชื่อนักเรียน'!C31),"  ",'2.ชื่อนักเรียน'!D31))</f>
        <v/>
      </c>
      <c r="E29" s="292" t="str">
        <f>IF(B29="","",IF('01.ข้อมูลเบื้องต้น'!$J$2="","",'01.ข้อมูลเบื้องต้น'!$J$2))</f>
        <v/>
      </c>
      <c r="F29" s="291" t="str">
        <f>IF(B29="","",IF('01.ข้อมูลเบื้องต้น'!$K$4="","",'01.ข้อมูลเบื้องต้น'!$K$4))</f>
        <v/>
      </c>
      <c r="G29" s="292" t="str">
        <f>IF('01.ข้อมูลเบื้องต้น'!$B$8="","",IF('03.คีย์เทอม2'!$B29="","",'01.ข้อมูลเบื้องต้น'!$B$8))</f>
        <v/>
      </c>
      <c r="H29" s="291" t="str">
        <f>IF('01.ข้อมูลเบื้องต้น'!$C$8="","",IF('03.คีย์เทอม2'!$B29="","",'01.ข้อมูลเบื้องต้น'!$C$8))</f>
        <v/>
      </c>
      <c r="I29" s="292" t="str">
        <f>IF('01.ข้อมูลเบื้องต้น'!$D$8="","",IF('03.คีย์เทอม2'!$B29="","",'01.ข้อมูลเบื้องต้น'!$D$8))</f>
        <v/>
      </c>
      <c r="J29" s="286"/>
      <c r="K29" s="160"/>
      <c r="L29" s="292" t="str">
        <f>IF('01.ข้อมูลเบื้องต้น'!$B$9="","",IF('03.คีย์เทอม2'!$B29="","",'01.ข้อมูลเบื้องต้น'!$B$9))</f>
        <v/>
      </c>
      <c r="M29" s="291" t="str">
        <f>IF('01.ข้อมูลเบื้องต้น'!$C$9="","",IF('03.คีย์เทอม2'!$B29="","",'01.ข้อมูลเบื้องต้น'!$C$9))</f>
        <v/>
      </c>
      <c r="N29" s="292" t="str">
        <f>IF('01.ข้อมูลเบื้องต้น'!$D$9="","",IF('03.คีย์เทอม2'!$B29="","",'01.ข้อมูลเบื้องต้น'!$D$9))</f>
        <v/>
      </c>
      <c r="O29" s="286"/>
      <c r="P29" s="160"/>
      <c r="Q29" s="292" t="str">
        <f>IF('01.ข้อมูลเบื้องต้น'!$B$10="","",IF('03.คีย์เทอม2'!$B29="","",'01.ข้อมูลเบื้องต้น'!$B$10))</f>
        <v/>
      </c>
      <c r="R29" s="291" t="str">
        <f>IF('01.ข้อมูลเบื้องต้น'!$C$10="","",IF('03.คีย์เทอม2'!$B29="","",'01.ข้อมูลเบื้องต้น'!$C$10))</f>
        <v/>
      </c>
      <c r="S29" s="292" t="str">
        <f>IF('01.ข้อมูลเบื้องต้น'!$D$10="","",IF('03.คีย์เทอม2'!$B29="","",'01.ข้อมูลเบื้องต้น'!$D$10))</f>
        <v/>
      </c>
      <c r="T29" s="286"/>
      <c r="U29" s="160"/>
      <c r="V29" s="292" t="str">
        <f>IF('01.ข้อมูลเบื้องต้น'!$B$11="","",IF('03.คีย์เทอม2'!$B29="","",'01.ข้อมูลเบื้องต้น'!$B$11))</f>
        <v/>
      </c>
      <c r="W29" s="291" t="str">
        <f>IF('01.ข้อมูลเบื้องต้น'!$C$11="","",IF('03.คีย์เทอม2'!$B29="","",'01.ข้อมูลเบื้องต้น'!$C$11))</f>
        <v/>
      </c>
      <c r="X29" s="292" t="str">
        <f>IF('01.ข้อมูลเบื้องต้น'!$D$11="","",IF('03.คีย์เทอม2'!$B29="","",'01.ข้อมูลเบื้องต้น'!$D$11))</f>
        <v/>
      </c>
      <c r="Y29" s="286"/>
      <c r="Z29" s="160"/>
      <c r="AA29" s="292" t="str">
        <f>IF('01.ข้อมูลเบื้องต้น'!$B$12="","",IF('03.คีย์เทอม2'!$B29="","",'01.ข้อมูลเบื้องต้น'!$B$12))</f>
        <v/>
      </c>
      <c r="AB29" s="291" t="str">
        <f>IF('01.ข้อมูลเบื้องต้น'!$C$12="","",IF('03.คีย์เทอม2'!$B29="","",'01.ข้อมูลเบื้องต้น'!$C$12))</f>
        <v/>
      </c>
      <c r="AC29" s="292" t="str">
        <f>IF('01.ข้อมูลเบื้องต้น'!$D$12="","",IF('03.คีย์เทอม2'!$B29="","",'01.ข้อมูลเบื้องต้น'!$D$12))</f>
        <v/>
      </c>
      <c r="AD29" s="286"/>
      <c r="AE29" s="160"/>
      <c r="AF29" s="292" t="str">
        <f>IF('01.ข้อมูลเบื้องต้น'!$B$13="","",IF('03.คีย์เทอม2'!$B29="","",'01.ข้อมูลเบื้องต้น'!$B$13))</f>
        <v/>
      </c>
      <c r="AG29" s="291" t="str">
        <f>IF('01.ข้อมูลเบื้องต้น'!$C$13="","",IF('03.คีย์เทอม2'!$B29="","",'01.ข้อมูลเบื้องต้น'!$C$13))</f>
        <v/>
      </c>
      <c r="AH29" s="292" t="str">
        <f>IF('01.ข้อมูลเบื้องต้น'!$D$13="","",IF('03.คีย์เทอม2'!$B29="","",'01.ข้อมูลเบื้องต้น'!$D$13))</f>
        <v/>
      </c>
      <c r="AI29" s="286"/>
      <c r="AJ29" s="160"/>
      <c r="AK29" s="292" t="str">
        <f>IF('01.ข้อมูลเบื้องต้น'!$B$14="","",IF('03.คีย์เทอม2'!$B29="","",'01.ข้อมูลเบื้องต้น'!$B$14))</f>
        <v/>
      </c>
      <c r="AL29" s="291" t="str">
        <f>IF('01.ข้อมูลเบื้องต้น'!$C$14="","",IF('03.คีย์เทอม2'!$B29="","",'01.ข้อมูลเบื้องต้น'!$C$14))</f>
        <v/>
      </c>
      <c r="AM29" s="292" t="str">
        <f>IF('01.ข้อมูลเบื้องต้น'!$D$14="","",IF('03.คีย์เทอม2'!$B29="","",'01.ข้อมูลเบื้องต้น'!$D$14))</f>
        <v/>
      </c>
      <c r="AN29" s="286"/>
      <c r="AO29" s="160"/>
      <c r="AP29" s="292" t="str">
        <f>IF('01.ข้อมูลเบื้องต้น'!$B$15="","",IF('03.คีย์เทอม2'!$B29="","",'01.ข้อมูลเบื้องต้น'!$B$15))</f>
        <v/>
      </c>
      <c r="AQ29" s="291" t="str">
        <f>IF('01.ข้อมูลเบื้องต้น'!$C$15="","",IF('03.คีย์เทอม2'!$B29="","",'01.ข้อมูลเบื้องต้น'!$C$15))</f>
        <v/>
      </c>
      <c r="AR29" s="292" t="str">
        <f>IF('01.ข้อมูลเบื้องต้น'!$D$15="","",IF('03.คีย์เทอม2'!$B29="","",'01.ข้อมูลเบื้องต้น'!$D$15))</f>
        <v/>
      </c>
      <c r="AS29" s="286"/>
      <c r="AT29" s="160"/>
      <c r="AU29" s="292" t="str">
        <f>IF('01.ข้อมูลเบื้องต้น'!$B$16="","",IF('03.คีย์เทอม2'!$B29="","",'01.ข้อมูลเบื้องต้น'!$B$16))</f>
        <v/>
      </c>
      <c r="AV29" s="291" t="str">
        <f>IF('01.ข้อมูลเบื้องต้น'!$C$16="","",IF('03.คีย์เทอม2'!$B29="","",'01.ข้อมูลเบื้องต้น'!$C$16))</f>
        <v/>
      </c>
      <c r="AW29" s="292" t="str">
        <f>IF('01.ข้อมูลเบื้องต้น'!$D$16="","",IF('03.คีย์เทอม2'!$B29="","",'01.ข้อมูลเบื้องต้น'!$D$16))</f>
        <v/>
      </c>
      <c r="AX29" s="286"/>
      <c r="AY29" s="160"/>
      <c r="AZ29" s="292" t="str">
        <f>IF('01.ข้อมูลเบื้องต้น'!$B$17="","",IF('03.คีย์เทอม2'!$B29="","",'01.ข้อมูลเบื้องต้น'!$B$17))</f>
        <v/>
      </c>
      <c r="BA29" s="291" t="str">
        <f>IF('01.ข้อมูลเบื้องต้น'!$C$17="","",IF('03.คีย์เทอม2'!$B29="","",'01.ข้อมูลเบื้องต้น'!$C$17))</f>
        <v/>
      </c>
      <c r="BB29" s="292" t="str">
        <f>IF('01.ข้อมูลเบื้องต้น'!$D$17="","",IF('03.คีย์เทอม2'!$B29="","",'01.ข้อมูลเบื้องต้น'!$D$17))</f>
        <v/>
      </c>
      <c r="BC29" s="286"/>
      <c r="BD29" s="160"/>
      <c r="BE29" s="292" t="str">
        <f>IF('01.ข้อมูลเบื้องต้น'!$B$19="","",IF('03.คีย์เทอม2'!$B29="","",'01.ข้อมูลเบื้องต้น'!$B$19))</f>
        <v/>
      </c>
      <c r="BF29" s="291" t="str">
        <f>IF('01.ข้อมูลเบื้องต้น'!$C$19="","",IF('03.คีย์เทอม2'!$B29="","",'01.ข้อมูลเบื้องต้น'!$C$19))</f>
        <v/>
      </c>
      <c r="BG29" s="292" t="str">
        <f>IF('01.ข้อมูลเบื้องต้น'!$D$19="","",IF('03.คีย์เทอม2'!$B29="","",'01.ข้อมูลเบื้องต้น'!$D$19))</f>
        <v/>
      </c>
      <c r="BH29" s="286"/>
      <c r="BI29" s="160"/>
      <c r="BJ29" s="292" t="str">
        <f>IF('01.ข้อมูลเบื้องต้น'!$B$20="","",IF('03.คีย์เทอม2'!$B29="","",'01.ข้อมูลเบื้องต้น'!$B$20))</f>
        <v/>
      </c>
      <c r="BK29" s="291" t="str">
        <f>IF('01.ข้อมูลเบื้องต้น'!$C$20="","",IF('03.คีย์เทอม2'!$B29="","",'01.ข้อมูลเบื้องต้น'!$C$20))</f>
        <v/>
      </c>
      <c r="BL29" s="292" t="str">
        <f>IF('01.ข้อมูลเบื้องต้น'!$D$20="","",IF('03.คีย์เทอม2'!$B29="","",'01.ข้อมูลเบื้องต้น'!$D$20))</f>
        <v/>
      </c>
      <c r="BM29" s="286"/>
      <c r="BN29" s="160"/>
      <c r="BO29" s="292" t="str">
        <f>IF('01.ข้อมูลเบื้องต้น'!$B$21="","",IF('03.คีย์เทอม2'!$B29="","",'01.ข้อมูลเบื้องต้น'!$B$21))</f>
        <v/>
      </c>
      <c r="BP29" s="291" t="str">
        <f>IF('01.ข้อมูลเบื้องต้น'!$C$21="","",IF('03.คีย์เทอม2'!$B29="","",'01.ข้อมูลเบื้องต้น'!$C$21))</f>
        <v/>
      </c>
      <c r="BQ29" s="292" t="str">
        <f>IF('01.ข้อมูลเบื้องต้น'!$D$21="","",IF('03.คีย์เทอม2'!$B29="","",'01.ข้อมูลเบื้องต้น'!$D$21))</f>
        <v/>
      </c>
      <c r="BR29" s="286"/>
      <c r="BS29" s="160"/>
      <c r="BT29" s="292" t="str">
        <f>IF('01.ข้อมูลเบื้องต้น'!$B$22="","",IF('03.คีย์เทอม2'!$B29="","",'01.ข้อมูลเบื้องต้น'!$B$22))</f>
        <v/>
      </c>
      <c r="BU29" s="291" t="str">
        <f>IF('01.ข้อมูลเบื้องต้น'!$C$22="","",IF('03.คีย์เทอม2'!$B29="","",'01.ข้อมูลเบื้องต้น'!$C$22))</f>
        <v/>
      </c>
      <c r="BV29" s="292" t="str">
        <f>IF('01.ข้อมูลเบื้องต้น'!$D$22="","",IF('03.คีย์เทอม2'!$B29="","",'01.ข้อมูลเบื้องต้น'!$D$22))</f>
        <v/>
      </c>
      <c r="BW29" s="286"/>
      <c r="BX29" s="160"/>
      <c r="BY29" s="292" t="str">
        <f>IF('01.ข้อมูลเบื้องต้น'!$B$23="","",IF('03.คีย์เทอม2'!$B29="","",'01.ข้อมูลเบื้องต้น'!$B$23))</f>
        <v/>
      </c>
      <c r="BZ29" s="291" t="str">
        <f>IF('01.ข้อมูลเบื้องต้น'!$C$23="","",IF('03.คีย์เทอม2'!$B29="","",'01.ข้อมูลเบื้องต้น'!$C$23))</f>
        <v/>
      </c>
      <c r="CA29" s="292" t="str">
        <f>IF('01.ข้อมูลเบื้องต้น'!$D$23="","",IF('03.คีย์เทอม2'!$B29="","",'01.ข้อมูลเบื้องต้น'!$D$23))</f>
        <v/>
      </c>
      <c r="CB29" s="286"/>
      <c r="CC29" s="160"/>
      <c r="CD29" s="292" t="str">
        <f>IF('01.ข้อมูลเบื้องต้น'!$B$24="","",IF('03.คีย์เทอม2'!$B29="","",'01.ข้อมูลเบื้องต้น'!$B$24))</f>
        <v/>
      </c>
      <c r="CE29" s="291" t="str">
        <f>IF('01.ข้อมูลเบื้องต้น'!$C$24="","",IF('03.คีย์เทอม2'!$B29="","",'01.ข้อมูลเบื้องต้น'!$C$24))</f>
        <v/>
      </c>
      <c r="CF29" s="292" t="str">
        <f>IF('01.ข้อมูลเบื้องต้น'!$D$24="","",IF('03.คีย์เทอม2'!$B29="","",'01.ข้อมูลเบื้องต้น'!$D$24))</f>
        <v/>
      </c>
      <c r="CG29" s="286"/>
      <c r="CH29" s="160"/>
      <c r="CI29" s="292" t="str">
        <f>IF('01.ข้อมูลเบื้องต้น'!$B$25="","",IF('03.คีย์เทอม2'!$B29="","",'01.ข้อมูลเบื้องต้น'!$B$25))</f>
        <v/>
      </c>
      <c r="CJ29" s="291" t="str">
        <f>IF('01.ข้อมูลเบื้องต้น'!$C$25="","",IF('03.คีย์เทอม2'!$B29="","",'01.ข้อมูลเบื้องต้น'!$C$25))</f>
        <v/>
      </c>
      <c r="CK29" s="292" t="str">
        <f>IF('01.ข้อมูลเบื้องต้น'!$D$25="","",IF('03.คีย์เทอม2'!$B29="","",'01.ข้อมูลเบื้องต้น'!$D$25))</f>
        <v/>
      </c>
      <c r="CL29" s="286"/>
      <c r="CM29" s="160"/>
      <c r="CN29" s="292" t="str">
        <f>IF('01.ข้อมูลเบื้องต้น'!$B$26="","",IF('03.คีย์เทอม2'!$B29="","",'01.ข้อมูลเบื้องต้น'!$B$26))</f>
        <v/>
      </c>
      <c r="CO29" s="291" t="str">
        <f>IF('01.ข้อมูลเบื้องต้น'!$C$26="","",IF('03.คีย์เทอม2'!$B29="","",'01.ข้อมูลเบื้องต้น'!$C$26))</f>
        <v/>
      </c>
      <c r="CP29" s="292" t="str">
        <f>IF('01.ข้อมูลเบื้องต้น'!$D$26="","",IF('03.คีย์เทอม2'!$B29="","",'01.ข้อมูลเบื้องต้น'!$D$26))</f>
        <v/>
      </c>
      <c r="CQ29" s="286"/>
      <c r="CR29" s="160"/>
      <c r="CS29" s="292" t="str">
        <f>IF('01.ข้อมูลเบื้องต้น'!$B$27="","",IF('03.คีย์เทอม2'!$B29="","",'01.ข้อมูลเบื้องต้น'!$B$27))</f>
        <v/>
      </c>
      <c r="CT29" s="291" t="str">
        <f>IF('01.ข้อมูลเบื้องต้น'!$C$27="","",IF('03.คีย์เทอม2'!$B29="","",'01.ข้อมูลเบื้องต้น'!$C$27))</f>
        <v/>
      </c>
      <c r="CU29" s="292" t="str">
        <f>IF('01.ข้อมูลเบื้องต้น'!$D$27="","",IF('03.คีย์เทอม2'!$B29="","",'01.ข้อมูลเบื้องต้น'!$D$27))</f>
        <v/>
      </c>
      <c r="CV29" s="286"/>
      <c r="CW29" s="160"/>
      <c r="CX29" s="292" t="str">
        <f>IF('01.ข้อมูลเบื้องต้น'!$B$28="","",IF('03.คีย์เทอม2'!$B29="","",'01.ข้อมูลเบื้องต้น'!$B$28))</f>
        <v/>
      </c>
      <c r="CY29" s="291" t="str">
        <f>IF('01.ข้อมูลเบื้องต้น'!$C$28="","",IF('03.คีย์เทอม2'!$B29="","",'01.ข้อมูลเบื้องต้น'!$C$28))</f>
        <v/>
      </c>
      <c r="CZ29" s="292" t="str">
        <f>IF('01.ข้อมูลเบื้องต้น'!$D$28="","",IF('03.คีย์เทอม2'!$B29="","",'01.ข้อมูลเบื้องต้น'!$D$28))</f>
        <v/>
      </c>
      <c r="DA29" s="286"/>
      <c r="DB29" s="160"/>
      <c r="DC29" s="288" t="str">
        <f t="shared" si="3"/>
        <v/>
      </c>
      <c r="DD29" s="152" t="str">
        <f t="shared" si="4"/>
        <v/>
      </c>
      <c r="DE29" s="293" t="str">
        <f>IF('2.ชื่อนักเรียน'!R31="มส","มส",IF('2.ชื่อนักเรียน'!R31="ย้าย","ย้าย",IF('2.ชื่อนักเรียน'!R31="ร","ร",IF(DD29="","",RANK(DD29,$DD$9:$DD$58,0)))))</f>
        <v/>
      </c>
      <c r="DF29" s="293" t="str">
        <f t="shared" si="5"/>
        <v/>
      </c>
      <c r="DH29" s="462" t="str">
        <f>IF('2.ชื่อนักเรียน'!$R31=",มส","มส",IF($DC29="","",IF(DH$5="","",IF(DH$5="SBMLD",SUM($BH29,$BM29,$BR29,$BW29,$CB29,$CG29,$CL29,$CQ29,$CV29,$DA29),$BH29))))</f>
        <v/>
      </c>
      <c r="DI29" s="298" t="str">
        <f>IF('2.ชื่อนักเรียน'!$R31=",มส","มส",IF($DH29="","",IF(DH$5="","",IF(DH$5="SBMLD",SUM($BI29,$BN29,$BS29,$BX29,$CC29,$CH29,$CM29,$CR29,$CW29,$DB29),$BI29))))</f>
        <v/>
      </c>
      <c r="DJ29" s="329" t="str">
        <f t="shared" si="6"/>
        <v/>
      </c>
      <c r="DK29" s="462" t="str">
        <f>IF('2.ชื่อนักเรียน'!$R31=",มส","มส",IF($DC29="","",IF(DK$5="","",IF(DK$5="SBMLD",SUM($BM29,$BR29,$BW29,$CB29,$CG29,$CL29,$CQ29,$CV29,$DA29),$BM29))))</f>
        <v/>
      </c>
      <c r="DL29" s="298" t="str">
        <f>IF('2.ชื่อนักเรียน'!$R31=",มส","มส",IF($DK29="","",IF(DK$5="","",IF(DK$5="SBMLD",SUM($BN29,$BS29,$BX29,$CC29,$CH29,$CM29,$CR29,$CW29,$DB29),$BN29))))</f>
        <v/>
      </c>
      <c r="DM29" s="329" t="str">
        <f t="shared" si="7"/>
        <v/>
      </c>
      <c r="DN29" s="462" t="str">
        <f>IF('2.ชื่อนักเรียน'!$R31=",มส","มส",IF($DC29="","",IF(DN$5="","",IF(DN$5="SBMLD",SUM($BR29,$BW29,$CB29,$CG29,$CL29,$CQ29,$CV29,$DA29),$BR29))))</f>
        <v/>
      </c>
      <c r="DO29" s="298" t="str">
        <f>IF('2.ชื่อนักเรียน'!$R31=",มส","มส",IF($DN29="","",IF(DN$5="","",IF(DN$5="SBMLD",SUM($BS29,$BX29,$CC29,$CH29,$CM29,$CR29,$CW29,$DB29),$BS29))))</f>
        <v/>
      </c>
      <c r="DP29" s="329" t="str">
        <f t="shared" si="8"/>
        <v/>
      </c>
      <c r="DQ29" s="462" t="str">
        <f>IF('2.ชื่อนักเรียน'!$R31=",มส","มส",IF($DC29="","",IF(DQ$5="","",IF(DQ$5="SBMLD",SUM($BW29,$CB29,$CG29,$CL29,$CQ29,$CV29,$DA29),$BW29))))</f>
        <v/>
      </c>
      <c r="DR29" s="298" t="str">
        <f>IF('2.ชื่อนักเรียน'!$R31=",มส","มส",IF($DQ29="","",IF(DQ$5="","",IF(DQ$5="SBMLD",SUM($BX29,$CC29,$CH29,$CM29,$CR29,$CW29,$DB29),$BX29))))</f>
        <v/>
      </c>
      <c r="DS29" s="329" t="str">
        <f t="shared" si="9"/>
        <v/>
      </c>
      <c r="DT29" s="462" t="str">
        <f>IF('2.ชื่อนักเรียน'!$R31=",มส","มส",IF($DC29="","",IF(DT$5="","",IF(DT$5="SBMLD",SUM($CB29,$CG29,$CL29,$CQ29,$CV29,$DA29),$CB29))))</f>
        <v/>
      </c>
      <c r="DU29" s="298" t="str">
        <f>IF('2.ชื่อนักเรียน'!$R31=",มส","มส",IF($DT29="","",IF(DT$5="","",IF(DT$5="SBMLD",SUM($CC29,$CH29,$CM29,$CR29,$CW29,$DB29),$CC29))))</f>
        <v/>
      </c>
      <c r="DV29" s="329" t="str">
        <f t="shared" si="10"/>
        <v/>
      </c>
      <c r="DW29" s="462" t="str">
        <f>IF('2.ชื่อนักเรียน'!$R31=",มส","มส",IF($DC29="","",IF(DW$5="","",IF(DW$5="SBMLD",SUM($CG29,$CL29,$CQ29,$CV29,$DA29),$CG29))))</f>
        <v/>
      </c>
      <c r="DX29" s="298" t="str">
        <f>IF('2.ชื่อนักเรียน'!$R31=",มส","มส",IF($DW29="","",IF(DW$5="","",IF(DW$5="SBMLD",SUM($CH29,$CM29,$CR29,$CW29,$DB29),$CH29))))</f>
        <v/>
      </c>
      <c r="DY29" s="329" t="str">
        <f t="shared" si="11"/>
        <v/>
      </c>
    </row>
    <row r="30" spans="1:129" s="102" customFormat="1" ht="17.25" customHeight="1" x14ac:dyDescent="0.25">
      <c r="A30" s="278">
        <v>22</v>
      </c>
      <c r="B30" s="278" t="str">
        <f>IF('2.ชื่อนักเรียน'!E32="","",CONCATENATE('2.ชื่อนักเรียน'!E32,'2.ชื่อนักเรียน'!F32,'2.ชื่อนักเรียน'!G32,'2.ชื่อนักเรียน'!H32,'2.ชื่อนักเรียน'!I32,'2.ชื่อนักเรียน'!J32,'2.ชื่อนักเรียน'!K32,'2.ชื่อนักเรียน'!L32,'2.ชื่อนักเรียน'!M32,'2.ชื่อนักเรียน'!N32,'2.ชื่อนักเรียน'!O32,'2.ชื่อนักเรียน'!P32,'2.ชื่อนักเรียน'!Q32))</f>
        <v/>
      </c>
      <c r="C30" s="463" t="str">
        <f>IF('2.ชื่อนักเรียน'!B32="","",'2.ชื่อนักเรียน'!B32)</f>
        <v/>
      </c>
      <c r="D30" s="291" t="str">
        <f>IF('2.ชื่อนักเรียน'!C32="","",CONCATENATE(TRIM('2.ชื่อนักเรียน'!C32),"  ",'2.ชื่อนักเรียน'!D32))</f>
        <v/>
      </c>
      <c r="E30" s="292" t="str">
        <f>IF(B30="","",IF('01.ข้อมูลเบื้องต้น'!$J$2="","",'01.ข้อมูลเบื้องต้น'!$J$2))</f>
        <v/>
      </c>
      <c r="F30" s="291" t="str">
        <f>IF(B30="","",IF('01.ข้อมูลเบื้องต้น'!$K$4="","",'01.ข้อมูลเบื้องต้น'!$K$4))</f>
        <v/>
      </c>
      <c r="G30" s="292" t="str">
        <f>IF('01.ข้อมูลเบื้องต้น'!$B$8="","",IF('03.คีย์เทอม2'!$B30="","",'01.ข้อมูลเบื้องต้น'!$B$8))</f>
        <v/>
      </c>
      <c r="H30" s="291" t="str">
        <f>IF('01.ข้อมูลเบื้องต้น'!$C$8="","",IF('03.คีย์เทอม2'!$B30="","",'01.ข้อมูลเบื้องต้น'!$C$8))</f>
        <v/>
      </c>
      <c r="I30" s="292" t="str">
        <f>IF('01.ข้อมูลเบื้องต้น'!$D$8="","",IF('03.คีย์เทอม2'!$B30="","",'01.ข้อมูลเบื้องต้น'!$D$8))</f>
        <v/>
      </c>
      <c r="J30" s="286"/>
      <c r="K30" s="160"/>
      <c r="L30" s="292" t="str">
        <f>IF('01.ข้อมูลเบื้องต้น'!$B$9="","",IF('03.คีย์เทอม2'!$B30="","",'01.ข้อมูลเบื้องต้น'!$B$9))</f>
        <v/>
      </c>
      <c r="M30" s="291" t="str">
        <f>IF('01.ข้อมูลเบื้องต้น'!$C$9="","",IF('03.คีย์เทอม2'!$B30="","",'01.ข้อมูลเบื้องต้น'!$C$9))</f>
        <v/>
      </c>
      <c r="N30" s="292" t="str">
        <f>IF('01.ข้อมูลเบื้องต้น'!$D$9="","",IF('03.คีย์เทอม2'!$B30="","",'01.ข้อมูลเบื้องต้น'!$D$9))</f>
        <v/>
      </c>
      <c r="O30" s="287"/>
      <c r="P30" s="159"/>
      <c r="Q30" s="292" t="str">
        <f>IF('01.ข้อมูลเบื้องต้น'!$B$10="","",IF('03.คีย์เทอม2'!$B30="","",'01.ข้อมูลเบื้องต้น'!$B$10))</f>
        <v/>
      </c>
      <c r="R30" s="291" t="str">
        <f>IF('01.ข้อมูลเบื้องต้น'!$C$10="","",IF('03.คีย์เทอม2'!$B30="","",'01.ข้อมูลเบื้องต้น'!$C$10))</f>
        <v/>
      </c>
      <c r="S30" s="292" t="str">
        <f>IF('01.ข้อมูลเบื้องต้น'!$D$10="","",IF('03.คีย์เทอม2'!$B30="","",'01.ข้อมูลเบื้องต้น'!$D$10))</f>
        <v/>
      </c>
      <c r="T30" s="287"/>
      <c r="U30" s="159"/>
      <c r="V30" s="292" t="str">
        <f>IF('01.ข้อมูลเบื้องต้น'!$B$11="","",IF('03.คีย์เทอม2'!$B30="","",'01.ข้อมูลเบื้องต้น'!$B$11))</f>
        <v/>
      </c>
      <c r="W30" s="291" t="str">
        <f>IF('01.ข้อมูลเบื้องต้น'!$C$11="","",IF('03.คีย์เทอม2'!$B30="","",'01.ข้อมูลเบื้องต้น'!$C$11))</f>
        <v/>
      </c>
      <c r="X30" s="292" t="str">
        <f>IF('01.ข้อมูลเบื้องต้น'!$D$11="","",IF('03.คีย์เทอม2'!$B30="","",'01.ข้อมูลเบื้องต้น'!$D$11))</f>
        <v/>
      </c>
      <c r="Y30" s="286"/>
      <c r="Z30" s="160"/>
      <c r="AA30" s="292" t="str">
        <f>IF('01.ข้อมูลเบื้องต้น'!$B$12="","",IF('03.คีย์เทอม2'!$B30="","",'01.ข้อมูลเบื้องต้น'!$B$12))</f>
        <v/>
      </c>
      <c r="AB30" s="291" t="str">
        <f>IF('01.ข้อมูลเบื้องต้น'!$C$12="","",IF('03.คีย์เทอม2'!$B30="","",'01.ข้อมูลเบื้องต้น'!$C$12))</f>
        <v/>
      </c>
      <c r="AC30" s="292" t="str">
        <f>IF('01.ข้อมูลเบื้องต้น'!$D$12="","",IF('03.คีย์เทอม2'!$B30="","",'01.ข้อมูลเบื้องต้น'!$D$12))</f>
        <v/>
      </c>
      <c r="AD30" s="287"/>
      <c r="AE30" s="159"/>
      <c r="AF30" s="292" t="str">
        <f>IF('01.ข้อมูลเบื้องต้น'!$B$13="","",IF('03.คีย์เทอม2'!$B30="","",'01.ข้อมูลเบื้องต้น'!$B$13))</f>
        <v/>
      </c>
      <c r="AG30" s="291" t="str">
        <f>IF('01.ข้อมูลเบื้องต้น'!$C$13="","",IF('03.คีย์เทอม2'!$B30="","",'01.ข้อมูลเบื้องต้น'!$C$13))</f>
        <v/>
      </c>
      <c r="AH30" s="292" t="str">
        <f>IF('01.ข้อมูลเบื้องต้น'!$D$13="","",IF('03.คีย์เทอม2'!$B30="","",'01.ข้อมูลเบื้องต้น'!$D$13))</f>
        <v/>
      </c>
      <c r="AI30" s="287"/>
      <c r="AJ30" s="159"/>
      <c r="AK30" s="292" t="str">
        <f>IF('01.ข้อมูลเบื้องต้น'!$B$14="","",IF('03.คีย์เทอม2'!$B30="","",'01.ข้อมูลเบื้องต้น'!$B$14))</f>
        <v/>
      </c>
      <c r="AL30" s="291" t="str">
        <f>IF('01.ข้อมูลเบื้องต้น'!$C$14="","",IF('03.คีย์เทอม2'!$B30="","",'01.ข้อมูลเบื้องต้น'!$C$14))</f>
        <v/>
      </c>
      <c r="AM30" s="292" t="str">
        <f>IF('01.ข้อมูลเบื้องต้น'!$D$14="","",IF('03.คีย์เทอม2'!$B30="","",'01.ข้อมูลเบื้องต้น'!$D$14))</f>
        <v/>
      </c>
      <c r="AN30" s="287"/>
      <c r="AO30" s="159"/>
      <c r="AP30" s="292" t="str">
        <f>IF('01.ข้อมูลเบื้องต้น'!$B$15="","",IF('03.คีย์เทอม2'!$B30="","",'01.ข้อมูลเบื้องต้น'!$B$15))</f>
        <v/>
      </c>
      <c r="AQ30" s="291" t="str">
        <f>IF('01.ข้อมูลเบื้องต้น'!$C$15="","",IF('03.คีย์เทอม2'!$B30="","",'01.ข้อมูลเบื้องต้น'!$C$15))</f>
        <v/>
      </c>
      <c r="AR30" s="292" t="str">
        <f>IF('01.ข้อมูลเบื้องต้น'!$D$15="","",IF('03.คีย์เทอม2'!$B30="","",'01.ข้อมูลเบื้องต้น'!$D$15))</f>
        <v/>
      </c>
      <c r="AS30" s="287"/>
      <c r="AT30" s="159"/>
      <c r="AU30" s="292" t="str">
        <f>IF('01.ข้อมูลเบื้องต้น'!$B$16="","",IF('03.คีย์เทอม2'!$B30="","",'01.ข้อมูลเบื้องต้น'!$B$16))</f>
        <v/>
      </c>
      <c r="AV30" s="291" t="str">
        <f>IF('01.ข้อมูลเบื้องต้น'!$C$16="","",IF('03.คีย์เทอม2'!$B30="","",'01.ข้อมูลเบื้องต้น'!$C$16))</f>
        <v/>
      </c>
      <c r="AW30" s="292" t="str">
        <f>IF('01.ข้อมูลเบื้องต้น'!$D$16="","",IF('03.คีย์เทอม2'!$B30="","",'01.ข้อมูลเบื้องต้น'!$D$16))</f>
        <v/>
      </c>
      <c r="AX30" s="286"/>
      <c r="AY30" s="160"/>
      <c r="AZ30" s="292" t="str">
        <f>IF('01.ข้อมูลเบื้องต้น'!$B$17="","",IF('03.คีย์เทอม2'!$B30="","",'01.ข้อมูลเบื้องต้น'!$B$17))</f>
        <v/>
      </c>
      <c r="BA30" s="291" t="str">
        <f>IF('01.ข้อมูลเบื้องต้น'!$C$17="","",IF('03.คีย์เทอม2'!$B30="","",'01.ข้อมูลเบื้องต้น'!$C$17))</f>
        <v/>
      </c>
      <c r="BB30" s="292" t="str">
        <f>IF('01.ข้อมูลเบื้องต้น'!$D$17="","",IF('03.คีย์เทอม2'!$B30="","",'01.ข้อมูลเบื้องต้น'!$D$17))</f>
        <v/>
      </c>
      <c r="BC30" s="286"/>
      <c r="BD30" s="160"/>
      <c r="BE30" s="292" t="str">
        <f>IF('01.ข้อมูลเบื้องต้น'!$B$19="","",IF('03.คีย์เทอม2'!$B30="","",'01.ข้อมูลเบื้องต้น'!$B$19))</f>
        <v/>
      </c>
      <c r="BF30" s="291" t="str">
        <f>IF('01.ข้อมูลเบื้องต้น'!$C$19="","",IF('03.คีย์เทอม2'!$B30="","",'01.ข้อมูลเบื้องต้น'!$C$19))</f>
        <v/>
      </c>
      <c r="BG30" s="292" t="str">
        <f>IF('01.ข้อมูลเบื้องต้น'!$D$19="","",IF('03.คีย์เทอม2'!$B30="","",'01.ข้อมูลเบื้องต้น'!$D$19))</f>
        <v/>
      </c>
      <c r="BH30" s="286"/>
      <c r="BI30" s="160"/>
      <c r="BJ30" s="292" t="str">
        <f>IF('01.ข้อมูลเบื้องต้น'!$B$20="","",IF('03.คีย์เทอม2'!$B30="","",'01.ข้อมูลเบื้องต้น'!$B$20))</f>
        <v/>
      </c>
      <c r="BK30" s="291" t="str">
        <f>IF('01.ข้อมูลเบื้องต้น'!$C$20="","",IF('03.คีย์เทอม2'!$B30="","",'01.ข้อมูลเบื้องต้น'!$C$20))</f>
        <v/>
      </c>
      <c r="BL30" s="292" t="str">
        <f>IF('01.ข้อมูลเบื้องต้น'!$D$20="","",IF('03.คีย์เทอม2'!$B30="","",'01.ข้อมูลเบื้องต้น'!$D$20))</f>
        <v/>
      </c>
      <c r="BM30" s="286"/>
      <c r="BN30" s="159"/>
      <c r="BO30" s="292" t="str">
        <f>IF('01.ข้อมูลเบื้องต้น'!$B$21="","",IF('03.คีย์เทอม2'!$B30="","",'01.ข้อมูลเบื้องต้น'!$B$21))</f>
        <v/>
      </c>
      <c r="BP30" s="291" t="str">
        <f>IF('01.ข้อมูลเบื้องต้น'!$C$21="","",IF('03.คีย์เทอม2'!$B30="","",'01.ข้อมูลเบื้องต้น'!$C$21))</f>
        <v/>
      </c>
      <c r="BQ30" s="292" t="str">
        <f>IF('01.ข้อมูลเบื้องต้น'!$D$21="","",IF('03.คีย์เทอม2'!$B30="","",'01.ข้อมูลเบื้องต้น'!$D$21))</f>
        <v/>
      </c>
      <c r="BR30" s="286"/>
      <c r="BS30" s="160"/>
      <c r="BT30" s="292" t="str">
        <f>IF('01.ข้อมูลเบื้องต้น'!$B$22="","",IF('03.คีย์เทอม2'!$B30="","",'01.ข้อมูลเบื้องต้น'!$B$22))</f>
        <v/>
      </c>
      <c r="BU30" s="291" t="str">
        <f>IF('01.ข้อมูลเบื้องต้น'!$C$22="","",IF('03.คีย์เทอม2'!$B30="","",'01.ข้อมูลเบื้องต้น'!$C$22))</f>
        <v/>
      </c>
      <c r="BV30" s="292" t="str">
        <f>IF('01.ข้อมูลเบื้องต้น'!$D$22="","",IF('03.คีย์เทอม2'!$B30="","",'01.ข้อมูลเบื้องต้น'!$D$22))</f>
        <v/>
      </c>
      <c r="BW30" s="286"/>
      <c r="BX30" s="160"/>
      <c r="BY30" s="292" t="str">
        <f>IF('01.ข้อมูลเบื้องต้น'!$B$23="","",IF('03.คีย์เทอม2'!$B30="","",'01.ข้อมูลเบื้องต้น'!$B$23))</f>
        <v/>
      </c>
      <c r="BZ30" s="291" t="str">
        <f>IF('01.ข้อมูลเบื้องต้น'!$C$23="","",IF('03.คีย์เทอม2'!$B30="","",'01.ข้อมูลเบื้องต้น'!$C$23))</f>
        <v/>
      </c>
      <c r="CA30" s="292" t="str">
        <f>IF('01.ข้อมูลเบื้องต้น'!$D$23="","",IF('03.คีย์เทอม2'!$B30="","",'01.ข้อมูลเบื้องต้น'!$D$23))</f>
        <v/>
      </c>
      <c r="CB30" s="286"/>
      <c r="CC30" s="160"/>
      <c r="CD30" s="292" t="str">
        <f>IF('01.ข้อมูลเบื้องต้น'!$B$24="","",IF('03.คีย์เทอม2'!$B30="","",'01.ข้อมูลเบื้องต้น'!$B$24))</f>
        <v/>
      </c>
      <c r="CE30" s="291" t="str">
        <f>IF('01.ข้อมูลเบื้องต้น'!$C$24="","",IF('03.คีย์เทอม2'!$B30="","",'01.ข้อมูลเบื้องต้น'!$C$24))</f>
        <v/>
      </c>
      <c r="CF30" s="292" t="str">
        <f>IF('01.ข้อมูลเบื้องต้น'!$D$24="","",IF('03.คีย์เทอม2'!$B30="","",'01.ข้อมูลเบื้องต้น'!$D$24))</f>
        <v/>
      </c>
      <c r="CG30" s="286"/>
      <c r="CH30" s="160"/>
      <c r="CI30" s="292" t="str">
        <f>IF('01.ข้อมูลเบื้องต้น'!$B$25="","",IF('03.คีย์เทอม2'!$B30="","",'01.ข้อมูลเบื้องต้น'!$B$25))</f>
        <v/>
      </c>
      <c r="CJ30" s="291" t="str">
        <f>IF('01.ข้อมูลเบื้องต้น'!$C$25="","",IF('03.คีย์เทอม2'!$B30="","",'01.ข้อมูลเบื้องต้น'!$C$25))</f>
        <v/>
      </c>
      <c r="CK30" s="292" t="str">
        <f>IF('01.ข้อมูลเบื้องต้น'!$D$25="","",IF('03.คีย์เทอม2'!$B30="","",'01.ข้อมูลเบื้องต้น'!$D$25))</f>
        <v/>
      </c>
      <c r="CL30" s="286"/>
      <c r="CM30" s="160"/>
      <c r="CN30" s="292" t="str">
        <f>IF('01.ข้อมูลเบื้องต้น'!$B$26="","",IF('03.คีย์เทอม2'!$B30="","",'01.ข้อมูลเบื้องต้น'!$B$26))</f>
        <v/>
      </c>
      <c r="CO30" s="291" t="str">
        <f>IF('01.ข้อมูลเบื้องต้น'!$C$26="","",IF('03.คีย์เทอม2'!$B30="","",'01.ข้อมูลเบื้องต้น'!$C$26))</f>
        <v/>
      </c>
      <c r="CP30" s="292" t="str">
        <f>IF('01.ข้อมูลเบื้องต้น'!$D$26="","",IF('03.คีย์เทอม2'!$B30="","",'01.ข้อมูลเบื้องต้น'!$D$26))</f>
        <v/>
      </c>
      <c r="CQ30" s="286"/>
      <c r="CR30" s="160"/>
      <c r="CS30" s="292" t="str">
        <f>IF('01.ข้อมูลเบื้องต้น'!$B$27="","",IF('03.คีย์เทอม2'!$B30="","",'01.ข้อมูลเบื้องต้น'!$B$27))</f>
        <v/>
      </c>
      <c r="CT30" s="291" t="str">
        <f>IF('01.ข้อมูลเบื้องต้น'!$C$27="","",IF('03.คีย์เทอม2'!$B30="","",'01.ข้อมูลเบื้องต้น'!$C$27))</f>
        <v/>
      </c>
      <c r="CU30" s="292" t="str">
        <f>IF('01.ข้อมูลเบื้องต้น'!$D$27="","",IF('03.คีย์เทอม2'!$B30="","",'01.ข้อมูลเบื้องต้น'!$D$27))</f>
        <v/>
      </c>
      <c r="CV30" s="286"/>
      <c r="CW30" s="160"/>
      <c r="CX30" s="292" t="str">
        <f>IF('01.ข้อมูลเบื้องต้น'!$B$28="","",IF('03.คีย์เทอม2'!$B30="","",'01.ข้อมูลเบื้องต้น'!$B$28))</f>
        <v/>
      </c>
      <c r="CY30" s="291" t="str">
        <f>IF('01.ข้อมูลเบื้องต้น'!$C$28="","",IF('03.คีย์เทอม2'!$B30="","",'01.ข้อมูลเบื้องต้น'!$C$28))</f>
        <v/>
      </c>
      <c r="CZ30" s="292" t="str">
        <f>IF('01.ข้อมูลเบื้องต้น'!$D$28="","",IF('03.คีย์เทอม2'!$B30="","",'01.ข้อมูลเบื้องต้น'!$D$28))</f>
        <v/>
      </c>
      <c r="DA30" s="286"/>
      <c r="DB30" s="160"/>
      <c r="DC30" s="288" t="str">
        <f t="shared" si="3"/>
        <v/>
      </c>
      <c r="DD30" s="152" t="str">
        <f t="shared" si="4"/>
        <v/>
      </c>
      <c r="DE30" s="293" t="str">
        <f>IF('2.ชื่อนักเรียน'!R32="มส","มส",IF('2.ชื่อนักเรียน'!R32="ย้าย","ย้าย",IF('2.ชื่อนักเรียน'!R32="ร","ร",IF(DD30="","",RANK(DD30,$DD$9:$DD$58,0)))))</f>
        <v/>
      </c>
      <c r="DF30" s="293" t="str">
        <f t="shared" si="5"/>
        <v/>
      </c>
      <c r="DH30" s="462" t="str">
        <f>IF('2.ชื่อนักเรียน'!$R32=",มส","มส",IF($DC30="","",IF(DH$5="","",IF(DH$5="SBMLD",SUM($BH30,$BM30,$BR30,$BW30,$CB30,$CG30,$CL30,$CQ30,$CV30,$DA30),$BH30))))</f>
        <v/>
      </c>
      <c r="DI30" s="298" t="str">
        <f>IF('2.ชื่อนักเรียน'!$R32=",มส","มส",IF($DH30="","",IF(DH$5="","",IF(DH$5="SBMLD",SUM($BI30,$BN30,$BS30,$BX30,$CC30,$CH30,$CM30,$CR30,$CW30,$DB30),$BI30))))</f>
        <v/>
      </c>
      <c r="DJ30" s="329" t="str">
        <f t="shared" si="6"/>
        <v/>
      </c>
      <c r="DK30" s="462" t="str">
        <f>IF('2.ชื่อนักเรียน'!$R32=",มส","มส",IF($DC30="","",IF(DK$5="","",IF(DK$5="SBMLD",SUM($BM30,$BR30,$BW30,$CB30,$CG30,$CL30,$CQ30,$CV30,$DA30),$BM30))))</f>
        <v/>
      </c>
      <c r="DL30" s="298" t="str">
        <f>IF('2.ชื่อนักเรียน'!$R32=",มส","มส",IF($DK30="","",IF(DK$5="","",IF(DK$5="SBMLD",SUM($BN30,$BS30,$BX30,$CC30,$CH30,$CM30,$CR30,$CW30,$DB30),$BN30))))</f>
        <v/>
      </c>
      <c r="DM30" s="329" t="str">
        <f t="shared" si="7"/>
        <v/>
      </c>
      <c r="DN30" s="462" t="str">
        <f>IF('2.ชื่อนักเรียน'!$R32=",มส","มส",IF($DC30="","",IF(DN$5="","",IF(DN$5="SBMLD",SUM($BR30,$BW30,$CB30,$CG30,$CL30,$CQ30,$CV30,$DA30),$BR30))))</f>
        <v/>
      </c>
      <c r="DO30" s="298" t="str">
        <f>IF('2.ชื่อนักเรียน'!$R32=",มส","มส",IF($DN30="","",IF(DN$5="","",IF(DN$5="SBMLD",SUM($BS30,$BX30,$CC30,$CH30,$CM30,$CR30,$CW30,$DB30),$BS30))))</f>
        <v/>
      </c>
      <c r="DP30" s="329" t="str">
        <f t="shared" si="8"/>
        <v/>
      </c>
      <c r="DQ30" s="462" t="str">
        <f>IF('2.ชื่อนักเรียน'!$R32=",มส","มส",IF($DC30="","",IF(DQ$5="","",IF(DQ$5="SBMLD",SUM($BW30,$CB30,$CG30,$CL30,$CQ30,$CV30,$DA30),$BW30))))</f>
        <v/>
      </c>
      <c r="DR30" s="298" t="str">
        <f>IF('2.ชื่อนักเรียน'!$R32=",มส","มส",IF($DQ30="","",IF(DQ$5="","",IF(DQ$5="SBMLD",SUM($BX30,$CC30,$CH30,$CM30,$CR30,$CW30,$DB30),$BX30))))</f>
        <v/>
      </c>
      <c r="DS30" s="329" t="str">
        <f t="shared" si="9"/>
        <v/>
      </c>
      <c r="DT30" s="462" t="str">
        <f>IF('2.ชื่อนักเรียน'!$R32=",มส","มส",IF($DC30="","",IF(DT$5="","",IF(DT$5="SBMLD",SUM($CB30,$CG30,$CL30,$CQ30,$CV30,$DA30),$CB30))))</f>
        <v/>
      </c>
      <c r="DU30" s="298" t="str">
        <f>IF('2.ชื่อนักเรียน'!$R32=",มส","มส",IF($DT30="","",IF(DT$5="","",IF(DT$5="SBMLD",SUM($CC30,$CH30,$CM30,$CR30,$CW30,$DB30),$CC30))))</f>
        <v/>
      </c>
      <c r="DV30" s="329" t="str">
        <f t="shared" si="10"/>
        <v/>
      </c>
      <c r="DW30" s="462" t="str">
        <f>IF('2.ชื่อนักเรียน'!$R32=",มส","มส",IF($DC30="","",IF(DW$5="","",IF(DW$5="SBMLD",SUM($CG30,$CL30,$CQ30,$CV30,$DA30),$CG30))))</f>
        <v/>
      </c>
      <c r="DX30" s="298" t="str">
        <f>IF('2.ชื่อนักเรียน'!$R32=",มส","มส",IF($DW30="","",IF(DW$5="","",IF(DW$5="SBMLD",SUM($CH30,$CM30,$CR30,$CW30,$DB30),$CH30))))</f>
        <v/>
      </c>
      <c r="DY30" s="329" t="str">
        <f t="shared" si="11"/>
        <v/>
      </c>
    </row>
    <row r="31" spans="1:129" s="102" customFormat="1" ht="17.25" customHeight="1" x14ac:dyDescent="0.25">
      <c r="A31" s="278">
        <v>23</v>
      </c>
      <c r="B31" s="278" t="str">
        <f>IF('2.ชื่อนักเรียน'!E33="","",CONCATENATE('2.ชื่อนักเรียน'!E33,'2.ชื่อนักเรียน'!F33,'2.ชื่อนักเรียน'!G33,'2.ชื่อนักเรียน'!H33,'2.ชื่อนักเรียน'!I33,'2.ชื่อนักเรียน'!J33,'2.ชื่อนักเรียน'!K33,'2.ชื่อนักเรียน'!L33,'2.ชื่อนักเรียน'!M33,'2.ชื่อนักเรียน'!N33,'2.ชื่อนักเรียน'!O33,'2.ชื่อนักเรียน'!P33,'2.ชื่อนักเรียน'!Q33))</f>
        <v/>
      </c>
      <c r="C31" s="463" t="str">
        <f>IF('2.ชื่อนักเรียน'!B33="","",'2.ชื่อนักเรียน'!B33)</f>
        <v/>
      </c>
      <c r="D31" s="291" t="str">
        <f>IF('2.ชื่อนักเรียน'!C33="","",CONCATENATE(TRIM('2.ชื่อนักเรียน'!C33),"  ",'2.ชื่อนักเรียน'!D33))</f>
        <v/>
      </c>
      <c r="E31" s="292" t="str">
        <f>IF(B31="","",IF('01.ข้อมูลเบื้องต้น'!$J$2="","",'01.ข้อมูลเบื้องต้น'!$J$2))</f>
        <v/>
      </c>
      <c r="F31" s="291" t="str">
        <f>IF(B31="","",IF('01.ข้อมูลเบื้องต้น'!$K$4="","",'01.ข้อมูลเบื้องต้น'!$K$4))</f>
        <v/>
      </c>
      <c r="G31" s="292" t="str">
        <f>IF('01.ข้อมูลเบื้องต้น'!$B$8="","",IF('03.คีย์เทอม2'!$B31="","",'01.ข้อมูลเบื้องต้น'!$B$8))</f>
        <v/>
      </c>
      <c r="H31" s="291" t="str">
        <f>IF('01.ข้อมูลเบื้องต้น'!$C$8="","",IF('03.คีย์เทอม2'!$B31="","",'01.ข้อมูลเบื้องต้น'!$C$8))</f>
        <v/>
      </c>
      <c r="I31" s="292" t="str">
        <f>IF('01.ข้อมูลเบื้องต้น'!$D$8="","",IF('03.คีย์เทอม2'!$B31="","",'01.ข้อมูลเบื้องต้น'!$D$8))</f>
        <v/>
      </c>
      <c r="J31" s="286"/>
      <c r="K31" s="160"/>
      <c r="L31" s="292" t="str">
        <f>IF('01.ข้อมูลเบื้องต้น'!$B$9="","",IF('03.คีย์เทอม2'!$B31="","",'01.ข้อมูลเบื้องต้น'!$B$9))</f>
        <v/>
      </c>
      <c r="M31" s="291" t="str">
        <f>IF('01.ข้อมูลเบื้องต้น'!$C$9="","",IF('03.คีย์เทอม2'!$B31="","",'01.ข้อมูลเบื้องต้น'!$C$9))</f>
        <v/>
      </c>
      <c r="N31" s="292" t="str">
        <f>IF('01.ข้อมูลเบื้องต้น'!$D$9="","",IF('03.คีย์เทอม2'!$B31="","",'01.ข้อมูลเบื้องต้น'!$D$9))</f>
        <v/>
      </c>
      <c r="O31" s="287"/>
      <c r="P31" s="159"/>
      <c r="Q31" s="292" t="str">
        <f>IF('01.ข้อมูลเบื้องต้น'!$B$10="","",IF('03.คีย์เทอม2'!$B31="","",'01.ข้อมูลเบื้องต้น'!$B$10))</f>
        <v/>
      </c>
      <c r="R31" s="291" t="str">
        <f>IF('01.ข้อมูลเบื้องต้น'!$C$10="","",IF('03.คีย์เทอม2'!$B31="","",'01.ข้อมูลเบื้องต้น'!$C$10))</f>
        <v/>
      </c>
      <c r="S31" s="292" t="str">
        <f>IF('01.ข้อมูลเบื้องต้น'!$D$10="","",IF('03.คีย์เทอม2'!$B31="","",'01.ข้อมูลเบื้องต้น'!$D$10))</f>
        <v/>
      </c>
      <c r="T31" s="287"/>
      <c r="U31" s="159"/>
      <c r="V31" s="292" t="str">
        <f>IF('01.ข้อมูลเบื้องต้น'!$B$11="","",IF('03.คีย์เทอม2'!$B31="","",'01.ข้อมูลเบื้องต้น'!$B$11))</f>
        <v/>
      </c>
      <c r="W31" s="291" t="str">
        <f>IF('01.ข้อมูลเบื้องต้น'!$C$11="","",IF('03.คีย์เทอม2'!$B31="","",'01.ข้อมูลเบื้องต้น'!$C$11))</f>
        <v/>
      </c>
      <c r="X31" s="292" t="str">
        <f>IF('01.ข้อมูลเบื้องต้น'!$D$11="","",IF('03.คีย์เทอม2'!$B31="","",'01.ข้อมูลเบื้องต้น'!$D$11))</f>
        <v/>
      </c>
      <c r="Y31" s="286"/>
      <c r="Z31" s="160"/>
      <c r="AA31" s="292" t="str">
        <f>IF('01.ข้อมูลเบื้องต้น'!$B$12="","",IF('03.คีย์เทอม2'!$B31="","",'01.ข้อมูลเบื้องต้น'!$B$12))</f>
        <v/>
      </c>
      <c r="AB31" s="291" t="str">
        <f>IF('01.ข้อมูลเบื้องต้น'!$C$12="","",IF('03.คีย์เทอม2'!$B31="","",'01.ข้อมูลเบื้องต้น'!$C$12))</f>
        <v/>
      </c>
      <c r="AC31" s="292" t="str">
        <f>IF('01.ข้อมูลเบื้องต้น'!$D$12="","",IF('03.คีย์เทอม2'!$B31="","",'01.ข้อมูลเบื้องต้น'!$D$12))</f>
        <v/>
      </c>
      <c r="AD31" s="287"/>
      <c r="AE31" s="159"/>
      <c r="AF31" s="292" t="str">
        <f>IF('01.ข้อมูลเบื้องต้น'!$B$13="","",IF('03.คีย์เทอม2'!$B31="","",'01.ข้อมูลเบื้องต้น'!$B$13))</f>
        <v/>
      </c>
      <c r="AG31" s="291" t="str">
        <f>IF('01.ข้อมูลเบื้องต้น'!$C$13="","",IF('03.คีย์เทอม2'!$B31="","",'01.ข้อมูลเบื้องต้น'!$C$13))</f>
        <v/>
      </c>
      <c r="AH31" s="292" t="str">
        <f>IF('01.ข้อมูลเบื้องต้น'!$D$13="","",IF('03.คีย์เทอม2'!$B31="","",'01.ข้อมูลเบื้องต้น'!$D$13))</f>
        <v/>
      </c>
      <c r="AI31" s="287"/>
      <c r="AJ31" s="159"/>
      <c r="AK31" s="292" t="str">
        <f>IF('01.ข้อมูลเบื้องต้น'!$B$14="","",IF('03.คีย์เทอม2'!$B31="","",'01.ข้อมูลเบื้องต้น'!$B$14))</f>
        <v/>
      </c>
      <c r="AL31" s="291" t="str">
        <f>IF('01.ข้อมูลเบื้องต้น'!$C$14="","",IF('03.คีย์เทอม2'!$B31="","",'01.ข้อมูลเบื้องต้น'!$C$14))</f>
        <v/>
      </c>
      <c r="AM31" s="292" t="str">
        <f>IF('01.ข้อมูลเบื้องต้น'!$D$14="","",IF('03.คีย์เทอม2'!$B31="","",'01.ข้อมูลเบื้องต้น'!$D$14))</f>
        <v/>
      </c>
      <c r="AN31" s="287"/>
      <c r="AO31" s="159"/>
      <c r="AP31" s="292" t="str">
        <f>IF('01.ข้อมูลเบื้องต้น'!$B$15="","",IF('03.คีย์เทอม2'!$B31="","",'01.ข้อมูลเบื้องต้น'!$B$15))</f>
        <v/>
      </c>
      <c r="AQ31" s="291" t="str">
        <f>IF('01.ข้อมูลเบื้องต้น'!$C$15="","",IF('03.คีย์เทอม2'!$B31="","",'01.ข้อมูลเบื้องต้น'!$C$15))</f>
        <v/>
      </c>
      <c r="AR31" s="292" t="str">
        <f>IF('01.ข้อมูลเบื้องต้น'!$D$15="","",IF('03.คีย์เทอม2'!$B31="","",'01.ข้อมูลเบื้องต้น'!$D$15))</f>
        <v/>
      </c>
      <c r="AS31" s="287"/>
      <c r="AT31" s="159"/>
      <c r="AU31" s="292" t="str">
        <f>IF('01.ข้อมูลเบื้องต้น'!$B$16="","",IF('03.คีย์เทอม2'!$B31="","",'01.ข้อมูลเบื้องต้น'!$B$16))</f>
        <v/>
      </c>
      <c r="AV31" s="291" t="str">
        <f>IF('01.ข้อมูลเบื้องต้น'!$C$16="","",IF('03.คีย์เทอม2'!$B31="","",'01.ข้อมูลเบื้องต้น'!$C$16))</f>
        <v/>
      </c>
      <c r="AW31" s="292" t="str">
        <f>IF('01.ข้อมูลเบื้องต้น'!$D$16="","",IF('03.คีย์เทอม2'!$B31="","",'01.ข้อมูลเบื้องต้น'!$D$16))</f>
        <v/>
      </c>
      <c r="AX31" s="286"/>
      <c r="AY31" s="160"/>
      <c r="AZ31" s="292" t="str">
        <f>IF('01.ข้อมูลเบื้องต้น'!$B$17="","",IF('03.คีย์เทอม2'!$B31="","",'01.ข้อมูลเบื้องต้น'!$B$17))</f>
        <v/>
      </c>
      <c r="BA31" s="291" t="str">
        <f>IF('01.ข้อมูลเบื้องต้น'!$C$17="","",IF('03.คีย์เทอม2'!$B31="","",'01.ข้อมูลเบื้องต้น'!$C$17))</f>
        <v/>
      </c>
      <c r="BB31" s="292" t="str">
        <f>IF('01.ข้อมูลเบื้องต้น'!$D$17="","",IF('03.คีย์เทอม2'!$B31="","",'01.ข้อมูลเบื้องต้น'!$D$17))</f>
        <v/>
      </c>
      <c r="BC31" s="286"/>
      <c r="BD31" s="160"/>
      <c r="BE31" s="292" t="str">
        <f>IF('01.ข้อมูลเบื้องต้น'!$B$19="","",IF('03.คีย์เทอม2'!$B31="","",'01.ข้อมูลเบื้องต้น'!$B$19))</f>
        <v/>
      </c>
      <c r="BF31" s="291" t="str">
        <f>IF('01.ข้อมูลเบื้องต้น'!$C$19="","",IF('03.คีย์เทอม2'!$B31="","",'01.ข้อมูลเบื้องต้น'!$C$19))</f>
        <v/>
      </c>
      <c r="BG31" s="292" t="str">
        <f>IF('01.ข้อมูลเบื้องต้น'!$D$19="","",IF('03.คีย์เทอม2'!$B31="","",'01.ข้อมูลเบื้องต้น'!$D$19))</f>
        <v/>
      </c>
      <c r="BH31" s="286"/>
      <c r="BI31" s="160"/>
      <c r="BJ31" s="292" t="str">
        <f>IF('01.ข้อมูลเบื้องต้น'!$B$20="","",IF('03.คีย์เทอม2'!$B31="","",'01.ข้อมูลเบื้องต้น'!$B$20))</f>
        <v/>
      </c>
      <c r="BK31" s="291" t="str">
        <f>IF('01.ข้อมูลเบื้องต้น'!$C$20="","",IF('03.คีย์เทอม2'!$B31="","",'01.ข้อมูลเบื้องต้น'!$C$20))</f>
        <v/>
      </c>
      <c r="BL31" s="292" t="str">
        <f>IF('01.ข้อมูลเบื้องต้น'!$D$20="","",IF('03.คีย์เทอม2'!$B31="","",'01.ข้อมูลเบื้องต้น'!$D$20))</f>
        <v/>
      </c>
      <c r="BM31" s="286"/>
      <c r="BN31" s="159"/>
      <c r="BO31" s="292" t="str">
        <f>IF('01.ข้อมูลเบื้องต้น'!$B$21="","",IF('03.คีย์เทอม2'!$B31="","",'01.ข้อมูลเบื้องต้น'!$B$21))</f>
        <v/>
      </c>
      <c r="BP31" s="291" t="str">
        <f>IF('01.ข้อมูลเบื้องต้น'!$C$21="","",IF('03.คีย์เทอม2'!$B31="","",'01.ข้อมูลเบื้องต้น'!$C$21))</f>
        <v/>
      </c>
      <c r="BQ31" s="292" t="str">
        <f>IF('01.ข้อมูลเบื้องต้น'!$D$21="","",IF('03.คีย์เทอม2'!$B31="","",'01.ข้อมูลเบื้องต้น'!$D$21))</f>
        <v/>
      </c>
      <c r="BR31" s="286"/>
      <c r="BS31" s="160"/>
      <c r="BT31" s="292" t="str">
        <f>IF('01.ข้อมูลเบื้องต้น'!$B$22="","",IF('03.คีย์เทอม2'!$B31="","",'01.ข้อมูลเบื้องต้น'!$B$22))</f>
        <v/>
      </c>
      <c r="BU31" s="291" t="str">
        <f>IF('01.ข้อมูลเบื้องต้น'!$C$22="","",IF('03.คีย์เทอม2'!$B31="","",'01.ข้อมูลเบื้องต้น'!$C$22))</f>
        <v/>
      </c>
      <c r="BV31" s="292" t="str">
        <f>IF('01.ข้อมูลเบื้องต้น'!$D$22="","",IF('03.คีย์เทอม2'!$B31="","",'01.ข้อมูลเบื้องต้น'!$D$22))</f>
        <v/>
      </c>
      <c r="BW31" s="286"/>
      <c r="BX31" s="160"/>
      <c r="BY31" s="292" t="str">
        <f>IF('01.ข้อมูลเบื้องต้น'!$B$23="","",IF('03.คีย์เทอม2'!$B31="","",'01.ข้อมูลเบื้องต้น'!$B$23))</f>
        <v/>
      </c>
      <c r="BZ31" s="291" t="str">
        <f>IF('01.ข้อมูลเบื้องต้น'!$C$23="","",IF('03.คีย์เทอม2'!$B31="","",'01.ข้อมูลเบื้องต้น'!$C$23))</f>
        <v/>
      </c>
      <c r="CA31" s="292" t="str">
        <f>IF('01.ข้อมูลเบื้องต้น'!$D$23="","",IF('03.คีย์เทอม2'!$B31="","",'01.ข้อมูลเบื้องต้น'!$D$23))</f>
        <v/>
      </c>
      <c r="CB31" s="286"/>
      <c r="CC31" s="160"/>
      <c r="CD31" s="292" t="str">
        <f>IF('01.ข้อมูลเบื้องต้น'!$B$24="","",IF('03.คีย์เทอม2'!$B31="","",'01.ข้อมูลเบื้องต้น'!$B$24))</f>
        <v/>
      </c>
      <c r="CE31" s="291" t="str">
        <f>IF('01.ข้อมูลเบื้องต้น'!$C$24="","",IF('03.คีย์เทอม2'!$B31="","",'01.ข้อมูลเบื้องต้น'!$C$24))</f>
        <v/>
      </c>
      <c r="CF31" s="292" t="str">
        <f>IF('01.ข้อมูลเบื้องต้น'!$D$24="","",IF('03.คีย์เทอม2'!$B31="","",'01.ข้อมูลเบื้องต้น'!$D$24))</f>
        <v/>
      </c>
      <c r="CG31" s="286"/>
      <c r="CH31" s="160"/>
      <c r="CI31" s="292" t="str">
        <f>IF('01.ข้อมูลเบื้องต้น'!$B$25="","",IF('03.คีย์เทอม2'!$B31="","",'01.ข้อมูลเบื้องต้น'!$B$25))</f>
        <v/>
      </c>
      <c r="CJ31" s="291" t="str">
        <f>IF('01.ข้อมูลเบื้องต้น'!$C$25="","",IF('03.คีย์เทอม2'!$B31="","",'01.ข้อมูลเบื้องต้น'!$C$25))</f>
        <v/>
      </c>
      <c r="CK31" s="292" t="str">
        <f>IF('01.ข้อมูลเบื้องต้น'!$D$25="","",IF('03.คีย์เทอม2'!$B31="","",'01.ข้อมูลเบื้องต้น'!$D$25))</f>
        <v/>
      </c>
      <c r="CL31" s="286"/>
      <c r="CM31" s="160"/>
      <c r="CN31" s="292" t="str">
        <f>IF('01.ข้อมูลเบื้องต้น'!$B$26="","",IF('03.คีย์เทอม2'!$B31="","",'01.ข้อมูลเบื้องต้น'!$B$26))</f>
        <v/>
      </c>
      <c r="CO31" s="291" t="str">
        <f>IF('01.ข้อมูลเบื้องต้น'!$C$26="","",IF('03.คีย์เทอม2'!$B31="","",'01.ข้อมูลเบื้องต้น'!$C$26))</f>
        <v/>
      </c>
      <c r="CP31" s="292" t="str">
        <f>IF('01.ข้อมูลเบื้องต้น'!$D$26="","",IF('03.คีย์เทอม2'!$B31="","",'01.ข้อมูลเบื้องต้น'!$D$26))</f>
        <v/>
      </c>
      <c r="CQ31" s="286"/>
      <c r="CR31" s="160"/>
      <c r="CS31" s="292" t="str">
        <f>IF('01.ข้อมูลเบื้องต้น'!$B$27="","",IF('03.คีย์เทอม2'!$B31="","",'01.ข้อมูลเบื้องต้น'!$B$27))</f>
        <v/>
      </c>
      <c r="CT31" s="291" t="str">
        <f>IF('01.ข้อมูลเบื้องต้น'!$C$27="","",IF('03.คีย์เทอม2'!$B31="","",'01.ข้อมูลเบื้องต้น'!$C$27))</f>
        <v/>
      </c>
      <c r="CU31" s="292" t="str">
        <f>IF('01.ข้อมูลเบื้องต้น'!$D$27="","",IF('03.คีย์เทอม2'!$B31="","",'01.ข้อมูลเบื้องต้น'!$D$27))</f>
        <v/>
      </c>
      <c r="CV31" s="286"/>
      <c r="CW31" s="160"/>
      <c r="CX31" s="292" t="str">
        <f>IF('01.ข้อมูลเบื้องต้น'!$B$28="","",IF('03.คีย์เทอม2'!$B31="","",'01.ข้อมูลเบื้องต้น'!$B$28))</f>
        <v/>
      </c>
      <c r="CY31" s="291" t="str">
        <f>IF('01.ข้อมูลเบื้องต้น'!$C$28="","",IF('03.คีย์เทอม2'!$B31="","",'01.ข้อมูลเบื้องต้น'!$C$28))</f>
        <v/>
      </c>
      <c r="CZ31" s="292" t="str">
        <f>IF('01.ข้อมูลเบื้องต้น'!$D$28="","",IF('03.คีย์เทอม2'!$B31="","",'01.ข้อมูลเบื้องต้น'!$D$28))</f>
        <v/>
      </c>
      <c r="DA31" s="286"/>
      <c r="DB31" s="160"/>
      <c r="DC31" s="288" t="str">
        <f t="shared" si="3"/>
        <v/>
      </c>
      <c r="DD31" s="152" t="str">
        <f t="shared" si="4"/>
        <v/>
      </c>
      <c r="DE31" s="293" t="str">
        <f>IF('2.ชื่อนักเรียน'!R33="มส","มส",IF('2.ชื่อนักเรียน'!R33="ย้าย","ย้าย",IF('2.ชื่อนักเรียน'!R33="ร","ร",IF(DD31="","",RANK(DD31,$DD$9:$DD$58,0)))))</f>
        <v/>
      </c>
      <c r="DF31" s="293" t="str">
        <f t="shared" si="5"/>
        <v/>
      </c>
      <c r="DH31" s="462" t="str">
        <f>IF('2.ชื่อนักเรียน'!$R33=",มส","มส",IF($DC31="","",IF(DH$5="","",IF(DH$5="SBMLD",SUM($BH31,$BM31,$BR31,$BW31,$CB31,$CG31,$CL31,$CQ31,$CV31,$DA31),$BH31))))</f>
        <v/>
      </c>
      <c r="DI31" s="298" t="str">
        <f>IF('2.ชื่อนักเรียน'!$R33=",มส","มส",IF($DH31="","",IF(DH$5="","",IF(DH$5="SBMLD",SUM($BI31,$BN31,$BS31,$BX31,$CC31,$CH31,$CM31,$CR31,$CW31,$DB31),$BI31))))</f>
        <v/>
      </c>
      <c r="DJ31" s="329" t="str">
        <f t="shared" si="6"/>
        <v/>
      </c>
      <c r="DK31" s="462" t="str">
        <f>IF('2.ชื่อนักเรียน'!$R33=",มส","มส",IF($DC31="","",IF(DK$5="","",IF(DK$5="SBMLD",SUM($BM31,$BR31,$BW31,$CB31,$CG31,$CL31,$CQ31,$CV31,$DA31),$BM31))))</f>
        <v/>
      </c>
      <c r="DL31" s="298" t="str">
        <f>IF('2.ชื่อนักเรียน'!$R33=",มส","มส",IF($DK31="","",IF(DK$5="","",IF(DK$5="SBMLD",SUM($BN31,$BS31,$BX31,$CC31,$CH31,$CM31,$CR31,$CW31,$DB31),$BN31))))</f>
        <v/>
      </c>
      <c r="DM31" s="329" t="str">
        <f t="shared" si="7"/>
        <v/>
      </c>
      <c r="DN31" s="462" t="str">
        <f>IF('2.ชื่อนักเรียน'!$R33=",มส","มส",IF($DC31="","",IF(DN$5="","",IF(DN$5="SBMLD",SUM($BR31,$BW31,$CB31,$CG31,$CL31,$CQ31,$CV31,$DA31),$BR31))))</f>
        <v/>
      </c>
      <c r="DO31" s="298" t="str">
        <f>IF('2.ชื่อนักเรียน'!$R33=",มส","มส",IF($DN31="","",IF(DN$5="","",IF(DN$5="SBMLD",SUM($BS31,$BX31,$CC31,$CH31,$CM31,$CR31,$CW31,$DB31),$BS31))))</f>
        <v/>
      </c>
      <c r="DP31" s="329" t="str">
        <f t="shared" si="8"/>
        <v/>
      </c>
      <c r="DQ31" s="462" t="str">
        <f>IF('2.ชื่อนักเรียน'!$R33=",มส","มส",IF($DC31="","",IF(DQ$5="","",IF(DQ$5="SBMLD",SUM($BW31,$CB31,$CG31,$CL31,$CQ31,$CV31,$DA31),$BW31))))</f>
        <v/>
      </c>
      <c r="DR31" s="298" t="str">
        <f>IF('2.ชื่อนักเรียน'!$R33=",มส","มส",IF($DQ31="","",IF(DQ$5="","",IF(DQ$5="SBMLD",SUM($BX31,$CC31,$CH31,$CM31,$CR31,$CW31,$DB31),$BX31))))</f>
        <v/>
      </c>
      <c r="DS31" s="329" t="str">
        <f t="shared" si="9"/>
        <v/>
      </c>
      <c r="DT31" s="462" t="str">
        <f>IF('2.ชื่อนักเรียน'!$R33=",มส","มส",IF($DC31="","",IF(DT$5="","",IF(DT$5="SBMLD",SUM($CB31,$CG31,$CL31,$CQ31,$CV31,$DA31),$CB31))))</f>
        <v/>
      </c>
      <c r="DU31" s="298" t="str">
        <f>IF('2.ชื่อนักเรียน'!$R33=",มส","มส",IF($DT31="","",IF(DT$5="","",IF(DT$5="SBMLD",SUM($CC31,$CH31,$CM31,$CR31,$CW31,$DB31),$CC31))))</f>
        <v/>
      </c>
      <c r="DV31" s="329" t="str">
        <f t="shared" si="10"/>
        <v/>
      </c>
      <c r="DW31" s="462" t="str">
        <f>IF('2.ชื่อนักเรียน'!$R33=",มส","มส",IF($DC31="","",IF(DW$5="","",IF(DW$5="SBMLD",SUM($CG31,$CL31,$CQ31,$CV31,$DA31),$CG31))))</f>
        <v/>
      </c>
      <c r="DX31" s="298" t="str">
        <f>IF('2.ชื่อนักเรียน'!$R33=",มส","มส",IF($DW31="","",IF(DW$5="","",IF(DW$5="SBMLD",SUM($CH31,$CM31,$CR31,$CW31,$DB31),$CH31))))</f>
        <v/>
      </c>
      <c r="DY31" s="329" t="str">
        <f t="shared" si="11"/>
        <v/>
      </c>
    </row>
    <row r="32" spans="1:129" s="102" customFormat="1" ht="17.25" customHeight="1" x14ac:dyDescent="0.25">
      <c r="A32" s="278">
        <v>24</v>
      </c>
      <c r="B32" s="278" t="str">
        <f>IF('2.ชื่อนักเรียน'!E34="","",CONCATENATE('2.ชื่อนักเรียน'!E34,'2.ชื่อนักเรียน'!F34,'2.ชื่อนักเรียน'!G34,'2.ชื่อนักเรียน'!H34,'2.ชื่อนักเรียน'!I34,'2.ชื่อนักเรียน'!J34,'2.ชื่อนักเรียน'!K34,'2.ชื่อนักเรียน'!L34,'2.ชื่อนักเรียน'!M34,'2.ชื่อนักเรียน'!N34,'2.ชื่อนักเรียน'!O34,'2.ชื่อนักเรียน'!P34,'2.ชื่อนักเรียน'!Q34))</f>
        <v/>
      </c>
      <c r="C32" s="463" t="str">
        <f>IF('2.ชื่อนักเรียน'!B34="","",'2.ชื่อนักเรียน'!B34)</f>
        <v/>
      </c>
      <c r="D32" s="291" t="str">
        <f>IF('2.ชื่อนักเรียน'!C34="","",CONCATENATE(TRIM('2.ชื่อนักเรียน'!C34),"  ",'2.ชื่อนักเรียน'!D34))</f>
        <v/>
      </c>
      <c r="E32" s="292" t="str">
        <f>IF(B32="","",IF('01.ข้อมูลเบื้องต้น'!$J$2="","",'01.ข้อมูลเบื้องต้น'!$J$2))</f>
        <v/>
      </c>
      <c r="F32" s="291" t="str">
        <f>IF(B32="","",IF('01.ข้อมูลเบื้องต้น'!$K$4="","",'01.ข้อมูลเบื้องต้น'!$K$4))</f>
        <v/>
      </c>
      <c r="G32" s="292" t="str">
        <f>IF('01.ข้อมูลเบื้องต้น'!$B$8="","",IF('03.คีย์เทอม2'!$B32="","",'01.ข้อมูลเบื้องต้น'!$B$8))</f>
        <v/>
      </c>
      <c r="H32" s="291" t="str">
        <f>IF('01.ข้อมูลเบื้องต้น'!$C$8="","",IF('03.คีย์เทอม2'!$B32="","",'01.ข้อมูลเบื้องต้น'!$C$8))</f>
        <v/>
      </c>
      <c r="I32" s="292" t="str">
        <f>IF('01.ข้อมูลเบื้องต้น'!$D$8="","",IF('03.คีย์เทอม2'!$B32="","",'01.ข้อมูลเบื้องต้น'!$D$8))</f>
        <v/>
      </c>
      <c r="J32" s="286"/>
      <c r="K32" s="160"/>
      <c r="L32" s="292" t="str">
        <f>IF('01.ข้อมูลเบื้องต้น'!$B$9="","",IF('03.คีย์เทอม2'!$B32="","",'01.ข้อมูลเบื้องต้น'!$B$9))</f>
        <v/>
      </c>
      <c r="M32" s="291" t="str">
        <f>IF('01.ข้อมูลเบื้องต้น'!$C$9="","",IF('03.คีย์เทอม2'!$B32="","",'01.ข้อมูลเบื้องต้น'!$C$9))</f>
        <v/>
      </c>
      <c r="N32" s="292" t="str">
        <f>IF('01.ข้อมูลเบื้องต้น'!$D$9="","",IF('03.คีย์เทอม2'!$B32="","",'01.ข้อมูลเบื้องต้น'!$D$9))</f>
        <v/>
      </c>
      <c r="O32" s="287"/>
      <c r="P32" s="159"/>
      <c r="Q32" s="292" t="str">
        <f>IF('01.ข้อมูลเบื้องต้น'!$B$10="","",IF('03.คีย์เทอม2'!$B32="","",'01.ข้อมูลเบื้องต้น'!$B$10))</f>
        <v/>
      </c>
      <c r="R32" s="291" t="str">
        <f>IF('01.ข้อมูลเบื้องต้น'!$C$10="","",IF('03.คีย์เทอม2'!$B32="","",'01.ข้อมูลเบื้องต้น'!$C$10))</f>
        <v/>
      </c>
      <c r="S32" s="292" t="str">
        <f>IF('01.ข้อมูลเบื้องต้น'!$D$10="","",IF('03.คีย์เทอม2'!$B32="","",'01.ข้อมูลเบื้องต้น'!$D$10))</f>
        <v/>
      </c>
      <c r="T32" s="287"/>
      <c r="U32" s="159"/>
      <c r="V32" s="292" t="str">
        <f>IF('01.ข้อมูลเบื้องต้น'!$B$11="","",IF('03.คีย์เทอม2'!$B32="","",'01.ข้อมูลเบื้องต้น'!$B$11))</f>
        <v/>
      </c>
      <c r="W32" s="291" t="str">
        <f>IF('01.ข้อมูลเบื้องต้น'!$C$11="","",IF('03.คีย์เทอม2'!$B32="","",'01.ข้อมูลเบื้องต้น'!$C$11))</f>
        <v/>
      </c>
      <c r="X32" s="292" t="str">
        <f>IF('01.ข้อมูลเบื้องต้น'!$D$11="","",IF('03.คีย์เทอม2'!$B32="","",'01.ข้อมูลเบื้องต้น'!$D$11))</f>
        <v/>
      </c>
      <c r="Y32" s="286"/>
      <c r="Z32" s="160"/>
      <c r="AA32" s="292" t="str">
        <f>IF('01.ข้อมูลเบื้องต้น'!$B$12="","",IF('03.คีย์เทอม2'!$B32="","",'01.ข้อมูลเบื้องต้น'!$B$12))</f>
        <v/>
      </c>
      <c r="AB32" s="291" t="str">
        <f>IF('01.ข้อมูลเบื้องต้น'!$C$12="","",IF('03.คีย์เทอม2'!$B32="","",'01.ข้อมูลเบื้องต้น'!$C$12))</f>
        <v/>
      </c>
      <c r="AC32" s="292" t="str">
        <f>IF('01.ข้อมูลเบื้องต้น'!$D$12="","",IF('03.คีย์เทอม2'!$B32="","",'01.ข้อมูลเบื้องต้น'!$D$12))</f>
        <v/>
      </c>
      <c r="AD32" s="287"/>
      <c r="AE32" s="159"/>
      <c r="AF32" s="292" t="str">
        <f>IF('01.ข้อมูลเบื้องต้น'!$B$13="","",IF('03.คีย์เทอม2'!$B32="","",'01.ข้อมูลเบื้องต้น'!$B$13))</f>
        <v/>
      </c>
      <c r="AG32" s="291" t="str">
        <f>IF('01.ข้อมูลเบื้องต้น'!$C$13="","",IF('03.คีย์เทอม2'!$B32="","",'01.ข้อมูลเบื้องต้น'!$C$13))</f>
        <v/>
      </c>
      <c r="AH32" s="292" t="str">
        <f>IF('01.ข้อมูลเบื้องต้น'!$D$13="","",IF('03.คีย์เทอม2'!$B32="","",'01.ข้อมูลเบื้องต้น'!$D$13))</f>
        <v/>
      </c>
      <c r="AI32" s="287"/>
      <c r="AJ32" s="159"/>
      <c r="AK32" s="292" t="str">
        <f>IF('01.ข้อมูลเบื้องต้น'!$B$14="","",IF('03.คีย์เทอม2'!$B32="","",'01.ข้อมูลเบื้องต้น'!$B$14))</f>
        <v/>
      </c>
      <c r="AL32" s="291" t="str">
        <f>IF('01.ข้อมูลเบื้องต้น'!$C$14="","",IF('03.คีย์เทอม2'!$B32="","",'01.ข้อมูลเบื้องต้น'!$C$14))</f>
        <v/>
      </c>
      <c r="AM32" s="292" t="str">
        <f>IF('01.ข้อมูลเบื้องต้น'!$D$14="","",IF('03.คีย์เทอม2'!$B32="","",'01.ข้อมูลเบื้องต้น'!$D$14))</f>
        <v/>
      </c>
      <c r="AN32" s="287"/>
      <c r="AO32" s="159"/>
      <c r="AP32" s="292" t="str">
        <f>IF('01.ข้อมูลเบื้องต้น'!$B$15="","",IF('03.คีย์เทอม2'!$B32="","",'01.ข้อมูลเบื้องต้น'!$B$15))</f>
        <v/>
      </c>
      <c r="AQ32" s="291" t="str">
        <f>IF('01.ข้อมูลเบื้องต้น'!$C$15="","",IF('03.คีย์เทอม2'!$B32="","",'01.ข้อมูลเบื้องต้น'!$C$15))</f>
        <v/>
      </c>
      <c r="AR32" s="292" t="str">
        <f>IF('01.ข้อมูลเบื้องต้น'!$D$15="","",IF('03.คีย์เทอม2'!$B32="","",'01.ข้อมูลเบื้องต้น'!$D$15))</f>
        <v/>
      </c>
      <c r="AS32" s="287"/>
      <c r="AT32" s="159"/>
      <c r="AU32" s="292" t="str">
        <f>IF('01.ข้อมูลเบื้องต้น'!$B$16="","",IF('03.คีย์เทอม2'!$B32="","",'01.ข้อมูลเบื้องต้น'!$B$16))</f>
        <v/>
      </c>
      <c r="AV32" s="291" t="str">
        <f>IF('01.ข้อมูลเบื้องต้น'!$C$16="","",IF('03.คีย์เทอม2'!$B32="","",'01.ข้อมูลเบื้องต้น'!$C$16))</f>
        <v/>
      </c>
      <c r="AW32" s="292" t="str">
        <f>IF('01.ข้อมูลเบื้องต้น'!$D$16="","",IF('03.คีย์เทอม2'!$B32="","",'01.ข้อมูลเบื้องต้น'!$D$16))</f>
        <v/>
      </c>
      <c r="AX32" s="286"/>
      <c r="AY32" s="160"/>
      <c r="AZ32" s="292" t="str">
        <f>IF('01.ข้อมูลเบื้องต้น'!$B$17="","",IF('03.คีย์เทอม2'!$B32="","",'01.ข้อมูลเบื้องต้น'!$B$17))</f>
        <v/>
      </c>
      <c r="BA32" s="291" t="str">
        <f>IF('01.ข้อมูลเบื้องต้น'!$C$17="","",IF('03.คีย์เทอม2'!$B32="","",'01.ข้อมูลเบื้องต้น'!$C$17))</f>
        <v/>
      </c>
      <c r="BB32" s="292" t="str">
        <f>IF('01.ข้อมูลเบื้องต้น'!$D$17="","",IF('03.คีย์เทอม2'!$B32="","",'01.ข้อมูลเบื้องต้น'!$D$17))</f>
        <v/>
      </c>
      <c r="BC32" s="286"/>
      <c r="BD32" s="160"/>
      <c r="BE32" s="292" t="str">
        <f>IF('01.ข้อมูลเบื้องต้น'!$B$19="","",IF('03.คีย์เทอม2'!$B32="","",'01.ข้อมูลเบื้องต้น'!$B$19))</f>
        <v/>
      </c>
      <c r="BF32" s="291" t="str">
        <f>IF('01.ข้อมูลเบื้องต้น'!$C$19="","",IF('03.คีย์เทอม2'!$B32="","",'01.ข้อมูลเบื้องต้น'!$C$19))</f>
        <v/>
      </c>
      <c r="BG32" s="292" t="str">
        <f>IF('01.ข้อมูลเบื้องต้น'!$D$19="","",IF('03.คีย์เทอม2'!$B32="","",'01.ข้อมูลเบื้องต้น'!$D$19))</f>
        <v/>
      </c>
      <c r="BH32" s="286"/>
      <c r="BI32" s="160"/>
      <c r="BJ32" s="292" t="str">
        <f>IF('01.ข้อมูลเบื้องต้น'!$B$20="","",IF('03.คีย์เทอม2'!$B32="","",'01.ข้อมูลเบื้องต้น'!$B$20))</f>
        <v/>
      </c>
      <c r="BK32" s="291" t="str">
        <f>IF('01.ข้อมูลเบื้องต้น'!$C$20="","",IF('03.คีย์เทอม2'!$B32="","",'01.ข้อมูลเบื้องต้น'!$C$20))</f>
        <v/>
      </c>
      <c r="BL32" s="292" t="str">
        <f>IF('01.ข้อมูลเบื้องต้น'!$D$20="","",IF('03.คีย์เทอม2'!$B32="","",'01.ข้อมูลเบื้องต้น'!$D$20))</f>
        <v/>
      </c>
      <c r="BM32" s="287"/>
      <c r="BN32" s="159"/>
      <c r="BO32" s="292" t="str">
        <f>IF('01.ข้อมูลเบื้องต้น'!$B$21="","",IF('03.คีย์เทอม2'!$B32="","",'01.ข้อมูลเบื้องต้น'!$B$21))</f>
        <v/>
      </c>
      <c r="BP32" s="291" t="str">
        <f>IF('01.ข้อมูลเบื้องต้น'!$C$21="","",IF('03.คีย์เทอม2'!$B32="","",'01.ข้อมูลเบื้องต้น'!$C$21))</f>
        <v/>
      </c>
      <c r="BQ32" s="292" t="str">
        <f>IF('01.ข้อมูลเบื้องต้น'!$D$21="","",IF('03.คีย์เทอม2'!$B32="","",'01.ข้อมูลเบื้องต้น'!$D$21))</f>
        <v/>
      </c>
      <c r="BR32" s="286"/>
      <c r="BS32" s="160"/>
      <c r="BT32" s="292" t="str">
        <f>IF('01.ข้อมูลเบื้องต้น'!$B$22="","",IF('03.คีย์เทอม2'!$B32="","",'01.ข้อมูลเบื้องต้น'!$B$22))</f>
        <v/>
      </c>
      <c r="BU32" s="291" t="str">
        <f>IF('01.ข้อมูลเบื้องต้น'!$C$22="","",IF('03.คีย์เทอม2'!$B32="","",'01.ข้อมูลเบื้องต้น'!$C$22))</f>
        <v/>
      </c>
      <c r="BV32" s="292" t="str">
        <f>IF('01.ข้อมูลเบื้องต้น'!$D$22="","",IF('03.คีย์เทอม2'!$B32="","",'01.ข้อมูลเบื้องต้น'!$D$22))</f>
        <v/>
      </c>
      <c r="BW32" s="286"/>
      <c r="BX32" s="160"/>
      <c r="BY32" s="292" t="str">
        <f>IF('01.ข้อมูลเบื้องต้น'!$B$23="","",IF('03.คีย์เทอม2'!$B32="","",'01.ข้อมูลเบื้องต้น'!$B$23))</f>
        <v/>
      </c>
      <c r="BZ32" s="291" t="str">
        <f>IF('01.ข้อมูลเบื้องต้น'!$C$23="","",IF('03.คีย์เทอม2'!$B32="","",'01.ข้อมูลเบื้องต้น'!$C$23))</f>
        <v/>
      </c>
      <c r="CA32" s="292" t="str">
        <f>IF('01.ข้อมูลเบื้องต้น'!$D$23="","",IF('03.คีย์เทอม2'!$B32="","",'01.ข้อมูลเบื้องต้น'!$D$23))</f>
        <v/>
      </c>
      <c r="CB32" s="286"/>
      <c r="CC32" s="160"/>
      <c r="CD32" s="292" t="str">
        <f>IF('01.ข้อมูลเบื้องต้น'!$B$24="","",IF('03.คีย์เทอม2'!$B32="","",'01.ข้อมูลเบื้องต้น'!$B$24))</f>
        <v/>
      </c>
      <c r="CE32" s="291" t="str">
        <f>IF('01.ข้อมูลเบื้องต้น'!$C$24="","",IF('03.คีย์เทอม2'!$B32="","",'01.ข้อมูลเบื้องต้น'!$C$24))</f>
        <v/>
      </c>
      <c r="CF32" s="292" t="str">
        <f>IF('01.ข้อมูลเบื้องต้น'!$D$24="","",IF('03.คีย์เทอม2'!$B32="","",'01.ข้อมูลเบื้องต้น'!$D$24))</f>
        <v/>
      </c>
      <c r="CG32" s="286"/>
      <c r="CH32" s="160"/>
      <c r="CI32" s="292" t="str">
        <f>IF('01.ข้อมูลเบื้องต้น'!$B$25="","",IF('03.คีย์เทอม2'!$B32="","",'01.ข้อมูลเบื้องต้น'!$B$25))</f>
        <v/>
      </c>
      <c r="CJ32" s="291" t="str">
        <f>IF('01.ข้อมูลเบื้องต้น'!$C$25="","",IF('03.คีย์เทอม2'!$B32="","",'01.ข้อมูลเบื้องต้น'!$C$25))</f>
        <v/>
      </c>
      <c r="CK32" s="292" t="str">
        <f>IF('01.ข้อมูลเบื้องต้น'!$D$25="","",IF('03.คีย์เทอม2'!$B32="","",'01.ข้อมูลเบื้องต้น'!$D$25))</f>
        <v/>
      </c>
      <c r="CL32" s="286"/>
      <c r="CM32" s="160"/>
      <c r="CN32" s="292" t="str">
        <f>IF('01.ข้อมูลเบื้องต้น'!$B$26="","",IF('03.คีย์เทอม2'!$B32="","",'01.ข้อมูลเบื้องต้น'!$B$26))</f>
        <v/>
      </c>
      <c r="CO32" s="291" t="str">
        <f>IF('01.ข้อมูลเบื้องต้น'!$C$26="","",IF('03.คีย์เทอม2'!$B32="","",'01.ข้อมูลเบื้องต้น'!$C$26))</f>
        <v/>
      </c>
      <c r="CP32" s="292" t="str">
        <f>IF('01.ข้อมูลเบื้องต้น'!$D$26="","",IF('03.คีย์เทอม2'!$B32="","",'01.ข้อมูลเบื้องต้น'!$D$26))</f>
        <v/>
      </c>
      <c r="CQ32" s="286"/>
      <c r="CR32" s="160"/>
      <c r="CS32" s="292" t="str">
        <f>IF('01.ข้อมูลเบื้องต้น'!$B$27="","",IF('03.คีย์เทอม2'!$B32="","",'01.ข้อมูลเบื้องต้น'!$B$27))</f>
        <v/>
      </c>
      <c r="CT32" s="291" t="str">
        <f>IF('01.ข้อมูลเบื้องต้น'!$C$27="","",IF('03.คีย์เทอม2'!$B32="","",'01.ข้อมูลเบื้องต้น'!$C$27))</f>
        <v/>
      </c>
      <c r="CU32" s="292" t="str">
        <f>IF('01.ข้อมูลเบื้องต้น'!$D$27="","",IF('03.คีย์เทอม2'!$B32="","",'01.ข้อมูลเบื้องต้น'!$D$27))</f>
        <v/>
      </c>
      <c r="CV32" s="286"/>
      <c r="CW32" s="160"/>
      <c r="CX32" s="292" t="str">
        <f>IF('01.ข้อมูลเบื้องต้น'!$B$28="","",IF('03.คีย์เทอม2'!$B32="","",'01.ข้อมูลเบื้องต้น'!$B$28))</f>
        <v/>
      </c>
      <c r="CY32" s="291" t="str">
        <f>IF('01.ข้อมูลเบื้องต้น'!$C$28="","",IF('03.คีย์เทอม2'!$B32="","",'01.ข้อมูลเบื้องต้น'!$C$28))</f>
        <v/>
      </c>
      <c r="CZ32" s="292" t="str">
        <f>IF('01.ข้อมูลเบื้องต้น'!$D$28="","",IF('03.คีย์เทอม2'!$B32="","",'01.ข้อมูลเบื้องต้น'!$D$28))</f>
        <v/>
      </c>
      <c r="DA32" s="286"/>
      <c r="DB32" s="160"/>
      <c r="DC32" s="288" t="str">
        <f t="shared" si="3"/>
        <v/>
      </c>
      <c r="DD32" s="152" t="str">
        <f t="shared" si="4"/>
        <v/>
      </c>
      <c r="DE32" s="293" t="str">
        <f>IF('2.ชื่อนักเรียน'!R34="มส","มส",IF('2.ชื่อนักเรียน'!R34="ย้าย","ย้าย",IF('2.ชื่อนักเรียน'!R34="ร","ร",IF(DD32="","",RANK(DD32,$DD$9:$DD$58,0)))))</f>
        <v/>
      </c>
      <c r="DF32" s="293" t="str">
        <f t="shared" si="5"/>
        <v/>
      </c>
      <c r="DH32" s="462" t="str">
        <f>IF('2.ชื่อนักเรียน'!$R34=",มส","มส",IF($DC32="","",IF(DH$5="","",IF(DH$5="SBMLD",SUM($BH32,$BM32,$BR32,$BW32,$CB32,$CG32,$CL32,$CQ32,$CV32,$DA32),$BH32))))</f>
        <v/>
      </c>
      <c r="DI32" s="298" t="str">
        <f>IF('2.ชื่อนักเรียน'!$R34=",มส","มส",IF($DH32="","",IF(DH$5="","",IF(DH$5="SBMLD",SUM($BI32,$BN32,$BS32,$BX32,$CC32,$CH32,$CM32,$CR32,$CW32,$DB32),$BI32))))</f>
        <v/>
      </c>
      <c r="DJ32" s="329" t="str">
        <f t="shared" si="6"/>
        <v/>
      </c>
      <c r="DK32" s="462" t="str">
        <f>IF('2.ชื่อนักเรียน'!$R34=",มส","มส",IF($DC32="","",IF(DK$5="","",IF(DK$5="SBMLD",SUM($BM32,$BR32,$BW32,$CB32,$CG32,$CL32,$CQ32,$CV32,$DA32),$BM32))))</f>
        <v/>
      </c>
      <c r="DL32" s="298" t="str">
        <f>IF('2.ชื่อนักเรียน'!$R34=",มส","มส",IF($DK32="","",IF(DK$5="","",IF(DK$5="SBMLD",SUM($BN32,$BS32,$BX32,$CC32,$CH32,$CM32,$CR32,$CW32,$DB32),$BN32))))</f>
        <v/>
      </c>
      <c r="DM32" s="329" t="str">
        <f t="shared" si="7"/>
        <v/>
      </c>
      <c r="DN32" s="462" t="str">
        <f>IF('2.ชื่อนักเรียน'!$R34=",มส","มส",IF($DC32="","",IF(DN$5="","",IF(DN$5="SBMLD",SUM($BR32,$BW32,$CB32,$CG32,$CL32,$CQ32,$CV32,$DA32),$BR32))))</f>
        <v/>
      </c>
      <c r="DO32" s="298" t="str">
        <f>IF('2.ชื่อนักเรียน'!$R34=",มส","มส",IF($DN32="","",IF(DN$5="","",IF(DN$5="SBMLD",SUM($BS32,$BX32,$CC32,$CH32,$CM32,$CR32,$CW32,$DB32),$BS32))))</f>
        <v/>
      </c>
      <c r="DP32" s="329" t="str">
        <f t="shared" si="8"/>
        <v/>
      </c>
      <c r="DQ32" s="462" t="str">
        <f>IF('2.ชื่อนักเรียน'!$R34=",มส","มส",IF($DC32="","",IF(DQ$5="","",IF(DQ$5="SBMLD",SUM($BW32,$CB32,$CG32,$CL32,$CQ32,$CV32,$DA32),$BW32))))</f>
        <v/>
      </c>
      <c r="DR32" s="298" t="str">
        <f>IF('2.ชื่อนักเรียน'!$R34=",มส","มส",IF($DQ32="","",IF(DQ$5="","",IF(DQ$5="SBMLD",SUM($BX32,$CC32,$CH32,$CM32,$CR32,$CW32,$DB32),$BX32))))</f>
        <v/>
      </c>
      <c r="DS32" s="329" t="str">
        <f t="shared" si="9"/>
        <v/>
      </c>
      <c r="DT32" s="462" t="str">
        <f>IF('2.ชื่อนักเรียน'!$R34=",มส","มส",IF($DC32="","",IF(DT$5="","",IF(DT$5="SBMLD",SUM($CB32,$CG32,$CL32,$CQ32,$CV32,$DA32),$CB32))))</f>
        <v/>
      </c>
      <c r="DU32" s="298" t="str">
        <f>IF('2.ชื่อนักเรียน'!$R34=",มส","มส",IF($DT32="","",IF(DT$5="","",IF(DT$5="SBMLD",SUM($CC32,$CH32,$CM32,$CR32,$CW32,$DB32),$CC32))))</f>
        <v/>
      </c>
      <c r="DV32" s="329" t="str">
        <f t="shared" si="10"/>
        <v/>
      </c>
      <c r="DW32" s="462" t="str">
        <f>IF('2.ชื่อนักเรียน'!$R34=",มส","มส",IF($DC32="","",IF(DW$5="","",IF(DW$5="SBMLD",SUM($CG32,$CL32,$CQ32,$CV32,$DA32),$CG32))))</f>
        <v/>
      </c>
      <c r="DX32" s="298" t="str">
        <f>IF('2.ชื่อนักเรียน'!$R34=",มส","มส",IF($DW32="","",IF(DW$5="","",IF(DW$5="SBMLD",SUM($CH32,$CM32,$CR32,$CW32,$DB32),$CH32))))</f>
        <v/>
      </c>
      <c r="DY32" s="329" t="str">
        <f t="shared" si="11"/>
        <v/>
      </c>
    </row>
    <row r="33" spans="1:129" s="102" customFormat="1" ht="17.25" customHeight="1" x14ac:dyDescent="0.25">
      <c r="A33" s="278">
        <v>25</v>
      </c>
      <c r="B33" s="278" t="str">
        <f>IF('2.ชื่อนักเรียน'!E35="","",CONCATENATE('2.ชื่อนักเรียน'!E35,'2.ชื่อนักเรียน'!F35,'2.ชื่อนักเรียน'!G35,'2.ชื่อนักเรียน'!H35,'2.ชื่อนักเรียน'!I35,'2.ชื่อนักเรียน'!J35,'2.ชื่อนักเรียน'!K35,'2.ชื่อนักเรียน'!L35,'2.ชื่อนักเรียน'!M35,'2.ชื่อนักเรียน'!N35,'2.ชื่อนักเรียน'!O35,'2.ชื่อนักเรียน'!P35,'2.ชื่อนักเรียน'!Q35))</f>
        <v/>
      </c>
      <c r="C33" s="463" t="str">
        <f>IF('2.ชื่อนักเรียน'!B35="","",'2.ชื่อนักเรียน'!B35)</f>
        <v/>
      </c>
      <c r="D33" s="291" t="str">
        <f>IF('2.ชื่อนักเรียน'!C35="","",CONCATENATE(TRIM('2.ชื่อนักเรียน'!C35),"  ",'2.ชื่อนักเรียน'!D35))</f>
        <v/>
      </c>
      <c r="E33" s="292" t="str">
        <f>IF(B33="","",IF('01.ข้อมูลเบื้องต้น'!$J$2="","",'01.ข้อมูลเบื้องต้น'!$J$2))</f>
        <v/>
      </c>
      <c r="F33" s="291" t="str">
        <f>IF(B33="","",IF('01.ข้อมูลเบื้องต้น'!$K$4="","",'01.ข้อมูลเบื้องต้น'!$K$4))</f>
        <v/>
      </c>
      <c r="G33" s="292" t="str">
        <f>IF('01.ข้อมูลเบื้องต้น'!$B$8="","",IF('03.คีย์เทอม2'!$B33="","",'01.ข้อมูลเบื้องต้น'!$B$8))</f>
        <v/>
      </c>
      <c r="H33" s="291" t="str">
        <f>IF('01.ข้อมูลเบื้องต้น'!$C$8="","",IF('03.คีย์เทอม2'!$B33="","",'01.ข้อมูลเบื้องต้น'!$C$8))</f>
        <v/>
      </c>
      <c r="I33" s="292" t="str">
        <f>IF('01.ข้อมูลเบื้องต้น'!$D$8="","",IF('03.คีย์เทอม2'!$B33="","",'01.ข้อมูลเบื้องต้น'!$D$8))</f>
        <v/>
      </c>
      <c r="J33" s="286"/>
      <c r="K33" s="160"/>
      <c r="L33" s="292" t="str">
        <f>IF('01.ข้อมูลเบื้องต้น'!$B$9="","",IF('03.คีย์เทอม2'!$B33="","",'01.ข้อมูลเบื้องต้น'!$B$9))</f>
        <v/>
      </c>
      <c r="M33" s="291" t="str">
        <f>IF('01.ข้อมูลเบื้องต้น'!$C$9="","",IF('03.คีย์เทอม2'!$B33="","",'01.ข้อมูลเบื้องต้น'!$C$9))</f>
        <v/>
      </c>
      <c r="N33" s="292" t="str">
        <f>IF('01.ข้อมูลเบื้องต้น'!$D$9="","",IF('03.คีย์เทอม2'!$B33="","",'01.ข้อมูลเบื้องต้น'!$D$9))</f>
        <v/>
      </c>
      <c r="O33" s="287"/>
      <c r="P33" s="159"/>
      <c r="Q33" s="292" t="str">
        <f>IF('01.ข้อมูลเบื้องต้น'!$B$10="","",IF('03.คีย์เทอม2'!$B33="","",'01.ข้อมูลเบื้องต้น'!$B$10))</f>
        <v/>
      </c>
      <c r="R33" s="291" t="str">
        <f>IF('01.ข้อมูลเบื้องต้น'!$C$10="","",IF('03.คีย์เทอม2'!$B33="","",'01.ข้อมูลเบื้องต้น'!$C$10))</f>
        <v/>
      </c>
      <c r="S33" s="292" t="str">
        <f>IF('01.ข้อมูลเบื้องต้น'!$D$10="","",IF('03.คีย์เทอม2'!$B33="","",'01.ข้อมูลเบื้องต้น'!$D$10))</f>
        <v/>
      </c>
      <c r="T33" s="287"/>
      <c r="U33" s="159"/>
      <c r="V33" s="292" t="str">
        <f>IF('01.ข้อมูลเบื้องต้น'!$B$11="","",IF('03.คีย์เทอม2'!$B33="","",'01.ข้อมูลเบื้องต้น'!$B$11))</f>
        <v/>
      </c>
      <c r="W33" s="291" t="str">
        <f>IF('01.ข้อมูลเบื้องต้น'!$C$11="","",IF('03.คีย์เทอม2'!$B33="","",'01.ข้อมูลเบื้องต้น'!$C$11))</f>
        <v/>
      </c>
      <c r="X33" s="292" t="str">
        <f>IF('01.ข้อมูลเบื้องต้น'!$D$11="","",IF('03.คีย์เทอม2'!$B33="","",'01.ข้อมูลเบื้องต้น'!$D$11))</f>
        <v/>
      </c>
      <c r="Y33" s="286"/>
      <c r="Z33" s="160"/>
      <c r="AA33" s="292" t="str">
        <f>IF('01.ข้อมูลเบื้องต้น'!$B$12="","",IF('03.คีย์เทอม2'!$B33="","",'01.ข้อมูลเบื้องต้น'!$B$12))</f>
        <v/>
      </c>
      <c r="AB33" s="291" t="str">
        <f>IF('01.ข้อมูลเบื้องต้น'!$C$12="","",IF('03.คีย์เทอม2'!$B33="","",'01.ข้อมูลเบื้องต้น'!$C$12))</f>
        <v/>
      </c>
      <c r="AC33" s="292" t="str">
        <f>IF('01.ข้อมูลเบื้องต้น'!$D$12="","",IF('03.คีย์เทอม2'!$B33="","",'01.ข้อมูลเบื้องต้น'!$D$12))</f>
        <v/>
      </c>
      <c r="AD33" s="287"/>
      <c r="AE33" s="159"/>
      <c r="AF33" s="292" t="str">
        <f>IF('01.ข้อมูลเบื้องต้น'!$B$13="","",IF('03.คีย์เทอม2'!$B33="","",'01.ข้อมูลเบื้องต้น'!$B$13))</f>
        <v/>
      </c>
      <c r="AG33" s="291" t="str">
        <f>IF('01.ข้อมูลเบื้องต้น'!$C$13="","",IF('03.คีย์เทอม2'!$B33="","",'01.ข้อมูลเบื้องต้น'!$C$13))</f>
        <v/>
      </c>
      <c r="AH33" s="292" t="str">
        <f>IF('01.ข้อมูลเบื้องต้น'!$D$13="","",IF('03.คีย์เทอม2'!$B33="","",'01.ข้อมูลเบื้องต้น'!$D$13))</f>
        <v/>
      </c>
      <c r="AI33" s="287"/>
      <c r="AJ33" s="159"/>
      <c r="AK33" s="292" t="str">
        <f>IF('01.ข้อมูลเบื้องต้น'!$B$14="","",IF('03.คีย์เทอม2'!$B33="","",'01.ข้อมูลเบื้องต้น'!$B$14))</f>
        <v/>
      </c>
      <c r="AL33" s="291" t="str">
        <f>IF('01.ข้อมูลเบื้องต้น'!$C$14="","",IF('03.คีย์เทอม2'!$B33="","",'01.ข้อมูลเบื้องต้น'!$C$14))</f>
        <v/>
      </c>
      <c r="AM33" s="292" t="str">
        <f>IF('01.ข้อมูลเบื้องต้น'!$D$14="","",IF('03.คีย์เทอม2'!$B33="","",'01.ข้อมูลเบื้องต้น'!$D$14))</f>
        <v/>
      </c>
      <c r="AN33" s="287"/>
      <c r="AO33" s="159"/>
      <c r="AP33" s="292" t="str">
        <f>IF('01.ข้อมูลเบื้องต้น'!$B$15="","",IF('03.คีย์เทอม2'!$B33="","",'01.ข้อมูลเบื้องต้น'!$B$15))</f>
        <v/>
      </c>
      <c r="AQ33" s="291" t="str">
        <f>IF('01.ข้อมูลเบื้องต้น'!$C$15="","",IF('03.คีย์เทอม2'!$B33="","",'01.ข้อมูลเบื้องต้น'!$C$15))</f>
        <v/>
      </c>
      <c r="AR33" s="292" t="str">
        <f>IF('01.ข้อมูลเบื้องต้น'!$D$15="","",IF('03.คีย์เทอม2'!$B33="","",'01.ข้อมูลเบื้องต้น'!$D$15))</f>
        <v/>
      </c>
      <c r="AS33" s="287"/>
      <c r="AT33" s="159"/>
      <c r="AU33" s="292" t="str">
        <f>IF('01.ข้อมูลเบื้องต้น'!$B$16="","",IF('03.คีย์เทอม2'!$B33="","",'01.ข้อมูลเบื้องต้น'!$B$16))</f>
        <v/>
      </c>
      <c r="AV33" s="291" t="str">
        <f>IF('01.ข้อมูลเบื้องต้น'!$C$16="","",IF('03.คีย์เทอม2'!$B33="","",'01.ข้อมูลเบื้องต้น'!$C$16))</f>
        <v/>
      </c>
      <c r="AW33" s="292" t="str">
        <f>IF('01.ข้อมูลเบื้องต้น'!$D$16="","",IF('03.คีย์เทอม2'!$B33="","",'01.ข้อมูลเบื้องต้น'!$D$16))</f>
        <v/>
      </c>
      <c r="AX33" s="286"/>
      <c r="AY33" s="160"/>
      <c r="AZ33" s="292" t="str">
        <f>IF('01.ข้อมูลเบื้องต้น'!$B$17="","",IF('03.คีย์เทอม2'!$B33="","",'01.ข้อมูลเบื้องต้น'!$B$17))</f>
        <v/>
      </c>
      <c r="BA33" s="291" t="str">
        <f>IF('01.ข้อมูลเบื้องต้น'!$C$17="","",IF('03.คีย์เทอม2'!$B33="","",'01.ข้อมูลเบื้องต้น'!$C$17))</f>
        <v/>
      </c>
      <c r="BB33" s="292" t="str">
        <f>IF('01.ข้อมูลเบื้องต้น'!$D$17="","",IF('03.คีย์เทอม2'!$B33="","",'01.ข้อมูลเบื้องต้น'!$D$17))</f>
        <v/>
      </c>
      <c r="BC33" s="286"/>
      <c r="BD33" s="160"/>
      <c r="BE33" s="292" t="str">
        <f>IF('01.ข้อมูลเบื้องต้น'!$B$19="","",IF('03.คีย์เทอม2'!$B33="","",'01.ข้อมูลเบื้องต้น'!$B$19))</f>
        <v/>
      </c>
      <c r="BF33" s="291" t="str">
        <f>IF('01.ข้อมูลเบื้องต้น'!$C$19="","",IF('03.คีย์เทอม2'!$B33="","",'01.ข้อมูลเบื้องต้น'!$C$19))</f>
        <v/>
      </c>
      <c r="BG33" s="292" t="str">
        <f>IF('01.ข้อมูลเบื้องต้น'!$D$19="","",IF('03.คีย์เทอม2'!$B33="","",'01.ข้อมูลเบื้องต้น'!$D$19))</f>
        <v/>
      </c>
      <c r="BH33" s="286"/>
      <c r="BI33" s="160"/>
      <c r="BJ33" s="292" t="str">
        <f>IF('01.ข้อมูลเบื้องต้น'!$B$20="","",IF('03.คีย์เทอม2'!$B33="","",'01.ข้อมูลเบื้องต้น'!$B$20))</f>
        <v/>
      </c>
      <c r="BK33" s="291" t="str">
        <f>IF('01.ข้อมูลเบื้องต้น'!$C$20="","",IF('03.คีย์เทอม2'!$B33="","",'01.ข้อมูลเบื้องต้น'!$C$20))</f>
        <v/>
      </c>
      <c r="BL33" s="292" t="str">
        <f>IF('01.ข้อมูลเบื้องต้น'!$D$20="","",IF('03.คีย์เทอม2'!$B33="","",'01.ข้อมูลเบื้องต้น'!$D$20))</f>
        <v/>
      </c>
      <c r="BM33" s="286"/>
      <c r="BN33" s="159"/>
      <c r="BO33" s="292" t="str">
        <f>IF('01.ข้อมูลเบื้องต้น'!$B$21="","",IF('03.คีย์เทอม2'!$B33="","",'01.ข้อมูลเบื้องต้น'!$B$21))</f>
        <v/>
      </c>
      <c r="BP33" s="291" t="str">
        <f>IF('01.ข้อมูลเบื้องต้น'!$C$21="","",IF('03.คีย์เทอม2'!$B33="","",'01.ข้อมูลเบื้องต้น'!$C$21))</f>
        <v/>
      </c>
      <c r="BQ33" s="292" t="str">
        <f>IF('01.ข้อมูลเบื้องต้น'!$D$21="","",IF('03.คีย์เทอม2'!$B33="","",'01.ข้อมูลเบื้องต้น'!$D$21))</f>
        <v/>
      </c>
      <c r="BR33" s="286"/>
      <c r="BS33" s="160"/>
      <c r="BT33" s="292" t="str">
        <f>IF('01.ข้อมูลเบื้องต้น'!$B$22="","",IF('03.คีย์เทอม2'!$B33="","",'01.ข้อมูลเบื้องต้น'!$B$22))</f>
        <v/>
      </c>
      <c r="BU33" s="291" t="str">
        <f>IF('01.ข้อมูลเบื้องต้น'!$C$22="","",IF('03.คีย์เทอม2'!$B33="","",'01.ข้อมูลเบื้องต้น'!$C$22))</f>
        <v/>
      </c>
      <c r="BV33" s="292" t="str">
        <f>IF('01.ข้อมูลเบื้องต้น'!$D$22="","",IF('03.คีย์เทอม2'!$B33="","",'01.ข้อมูลเบื้องต้น'!$D$22))</f>
        <v/>
      </c>
      <c r="BW33" s="286"/>
      <c r="BX33" s="160"/>
      <c r="BY33" s="292" t="str">
        <f>IF('01.ข้อมูลเบื้องต้น'!$B$23="","",IF('03.คีย์เทอม2'!$B33="","",'01.ข้อมูลเบื้องต้น'!$B$23))</f>
        <v/>
      </c>
      <c r="BZ33" s="291" t="str">
        <f>IF('01.ข้อมูลเบื้องต้น'!$C$23="","",IF('03.คีย์เทอม2'!$B33="","",'01.ข้อมูลเบื้องต้น'!$C$23))</f>
        <v/>
      </c>
      <c r="CA33" s="292" t="str">
        <f>IF('01.ข้อมูลเบื้องต้น'!$D$23="","",IF('03.คีย์เทอม2'!$B33="","",'01.ข้อมูลเบื้องต้น'!$D$23))</f>
        <v/>
      </c>
      <c r="CB33" s="286"/>
      <c r="CC33" s="160"/>
      <c r="CD33" s="292" t="str">
        <f>IF('01.ข้อมูลเบื้องต้น'!$B$24="","",IF('03.คีย์เทอม2'!$B33="","",'01.ข้อมูลเบื้องต้น'!$B$24))</f>
        <v/>
      </c>
      <c r="CE33" s="291" t="str">
        <f>IF('01.ข้อมูลเบื้องต้น'!$C$24="","",IF('03.คีย์เทอม2'!$B33="","",'01.ข้อมูลเบื้องต้น'!$C$24))</f>
        <v/>
      </c>
      <c r="CF33" s="292" t="str">
        <f>IF('01.ข้อมูลเบื้องต้น'!$D$24="","",IF('03.คีย์เทอม2'!$B33="","",'01.ข้อมูลเบื้องต้น'!$D$24))</f>
        <v/>
      </c>
      <c r="CG33" s="286"/>
      <c r="CH33" s="160"/>
      <c r="CI33" s="292" t="str">
        <f>IF('01.ข้อมูลเบื้องต้น'!$B$25="","",IF('03.คีย์เทอม2'!$B33="","",'01.ข้อมูลเบื้องต้น'!$B$25))</f>
        <v/>
      </c>
      <c r="CJ33" s="291" t="str">
        <f>IF('01.ข้อมูลเบื้องต้น'!$C$25="","",IF('03.คีย์เทอม2'!$B33="","",'01.ข้อมูลเบื้องต้น'!$C$25))</f>
        <v/>
      </c>
      <c r="CK33" s="292" t="str">
        <f>IF('01.ข้อมูลเบื้องต้น'!$D$25="","",IF('03.คีย์เทอม2'!$B33="","",'01.ข้อมูลเบื้องต้น'!$D$25))</f>
        <v/>
      </c>
      <c r="CL33" s="286"/>
      <c r="CM33" s="160"/>
      <c r="CN33" s="292" t="str">
        <f>IF('01.ข้อมูลเบื้องต้น'!$B$26="","",IF('03.คีย์เทอม2'!$B33="","",'01.ข้อมูลเบื้องต้น'!$B$26))</f>
        <v/>
      </c>
      <c r="CO33" s="291" t="str">
        <f>IF('01.ข้อมูลเบื้องต้น'!$C$26="","",IF('03.คีย์เทอม2'!$B33="","",'01.ข้อมูลเบื้องต้น'!$C$26))</f>
        <v/>
      </c>
      <c r="CP33" s="292" t="str">
        <f>IF('01.ข้อมูลเบื้องต้น'!$D$26="","",IF('03.คีย์เทอม2'!$B33="","",'01.ข้อมูลเบื้องต้น'!$D$26))</f>
        <v/>
      </c>
      <c r="CQ33" s="286"/>
      <c r="CR33" s="160"/>
      <c r="CS33" s="292" t="str">
        <f>IF('01.ข้อมูลเบื้องต้น'!$B$27="","",IF('03.คีย์เทอม2'!$B33="","",'01.ข้อมูลเบื้องต้น'!$B$27))</f>
        <v/>
      </c>
      <c r="CT33" s="291" t="str">
        <f>IF('01.ข้อมูลเบื้องต้น'!$C$27="","",IF('03.คีย์เทอม2'!$B33="","",'01.ข้อมูลเบื้องต้น'!$C$27))</f>
        <v/>
      </c>
      <c r="CU33" s="292" t="str">
        <f>IF('01.ข้อมูลเบื้องต้น'!$D$27="","",IF('03.คีย์เทอม2'!$B33="","",'01.ข้อมูลเบื้องต้น'!$D$27))</f>
        <v/>
      </c>
      <c r="CV33" s="286"/>
      <c r="CW33" s="160"/>
      <c r="CX33" s="292" t="str">
        <f>IF('01.ข้อมูลเบื้องต้น'!$B$28="","",IF('03.คีย์เทอม2'!$B33="","",'01.ข้อมูลเบื้องต้น'!$B$28))</f>
        <v/>
      </c>
      <c r="CY33" s="291" t="str">
        <f>IF('01.ข้อมูลเบื้องต้น'!$C$28="","",IF('03.คีย์เทอม2'!$B33="","",'01.ข้อมูลเบื้องต้น'!$C$28))</f>
        <v/>
      </c>
      <c r="CZ33" s="292" t="str">
        <f>IF('01.ข้อมูลเบื้องต้น'!$D$28="","",IF('03.คีย์เทอม2'!$B33="","",'01.ข้อมูลเบื้องต้น'!$D$28))</f>
        <v/>
      </c>
      <c r="DA33" s="286"/>
      <c r="DB33" s="160"/>
      <c r="DC33" s="288" t="str">
        <f t="shared" si="3"/>
        <v/>
      </c>
      <c r="DD33" s="152" t="str">
        <f t="shared" si="4"/>
        <v/>
      </c>
      <c r="DE33" s="293" t="str">
        <f>IF('2.ชื่อนักเรียน'!R35="มส","มส",IF('2.ชื่อนักเรียน'!R35="ย้าย","ย้าย",IF('2.ชื่อนักเรียน'!R35="ร","ร",IF(DD33="","",RANK(DD33,$DD$9:$DD$58,0)))))</f>
        <v/>
      </c>
      <c r="DF33" s="293" t="str">
        <f t="shared" si="5"/>
        <v/>
      </c>
      <c r="DH33" s="462" t="str">
        <f>IF('2.ชื่อนักเรียน'!$R35=",มส","มส",IF($DC33="","",IF(DH$5="","",IF(DH$5="SBMLD",SUM($BH33,$BM33,$BR33,$BW33,$CB33,$CG33,$CL33,$CQ33,$CV33,$DA33),$BH33))))</f>
        <v/>
      </c>
      <c r="DI33" s="298" t="str">
        <f>IF('2.ชื่อนักเรียน'!$R35=",มส","มส",IF($DH33="","",IF(DH$5="","",IF(DH$5="SBMLD",SUM($BI33,$BN33,$BS33,$BX33,$CC33,$CH33,$CM33,$CR33,$CW33,$DB33),$BI33))))</f>
        <v/>
      </c>
      <c r="DJ33" s="329" t="str">
        <f t="shared" si="6"/>
        <v/>
      </c>
      <c r="DK33" s="462" t="str">
        <f>IF('2.ชื่อนักเรียน'!$R35=",มส","มส",IF($DC33="","",IF(DK$5="","",IF(DK$5="SBMLD",SUM($BM33,$BR33,$BW33,$CB33,$CG33,$CL33,$CQ33,$CV33,$DA33),$BM33))))</f>
        <v/>
      </c>
      <c r="DL33" s="298" t="str">
        <f>IF('2.ชื่อนักเรียน'!$R35=",มส","มส",IF($DK33="","",IF(DK$5="","",IF(DK$5="SBMLD",SUM($BN33,$BS33,$BX33,$CC33,$CH33,$CM33,$CR33,$CW33,$DB33),$BN33))))</f>
        <v/>
      </c>
      <c r="DM33" s="329" t="str">
        <f t="shared" si="7"/>
        <v/>
      </c>
      <c r="DN33" s="462" t="str">
        <f>IF('2.ชื่อนักเรียน'!$R35=",มส","มส",IF($DC33="","",IF(DN$5="","",IF(DN$5="SBMLD",SUM($BR33,$BW33,$CB33,$CG33,$CL33,$CQ33,$CV33,$DA33),$BR33))))</f>
        <v/>
      </c>
      <c r="DO33" s="298" t="str">
        <f>IF('2.ชื่อนักเรียน'!$R35=",มส","มส",IF($DN33="","",IF(DN$5="","",IF(DN$5="SBMLD",SUM($BS33,$BX33,$CC33,$CH33,$CM33,$CR33,$CW33,$DB33),$BS33))))</f>
        <v/>
      </c>
      <c r="DP33" s="329" t="str">
        <f t="shared" si="8"/>
        <v/>
      </c>
      <c r="DQ33" s="462" t="str">
        <f>IF('2.ชื่อนักเรียน'!$R35=",มส","มส",IF($DC33="","",IF(DQ$5="","",IF(DQ$5="SBMLD",SUM($BW33,$CB33,$CG33,$CL33,$CQ33,$CV33,$DA33),$BW33))))</f>
        <v/>
      </c>
      <c r="DR33" s="298" t="str">
        <f>IF('2.ชื่อนักเรียน'!$R35=",มส","มส",IF($DQ33="","",IF(DQ$5="","",IF(DQ$5="SBMLD",SUM($BX33,$CC33,$CH33,$CM33,$CR33,$CW33,$DB33),$BX33))))</f>
        <v/>
      </c>
      <c r="DS33" s="329" t="str">
        <f t="shared" si="9"/>
        <v/>
      </c>
      <c r="DT33" s="462" t="str">
        <f>IF('2.ชื่อนักเรียน'!$R35=",มส","มส",IF($DC33="","",IF(DT$5="","",IF(DT$5="SBMLD",SUM($CB33,$CG33,$CL33,$CQ33,$CV33,$DA33),$CB33))))</f>
        <v/>
      </c>
      <c r="DU33" s="298" t="str">
        <f>IF('2.ชื่อนักเรียน'!$R35=",มส","มส",IF($DT33="","",IF(DT$5="","",IF(DT$5="SBMLD",SUM($CC33,$CH33,$CM33,$CR33,$CW33,$DB33),$CC33))))</f>
        <v/>
      </c>
      <c r="DV33" s="329" t="str">
        <f t="shared" si="10"/>
        <v/>
      </c>
      <c r="DW33" s="462" t="str">
        <f>IF('2.ชื่อนักเรียน'!$R35=",มส","มส",IF($DC33="","",IF(DW$5="","",IF(DW$5="SBMLD",SUM($CG33,$CL33,$CQ33,$CV33,$DA33),$CG33))))</f>
        <v/>
      </c>
      <c r="DX33" s="298" t="str">
        <f>IF('2.ชื่อนักเรียน'!$R35=",มส","มส",IF($DW33="","",IF(DW$5="","",IF(DW$5="SBMLD",SUM($CH33,$CM33,$CR33,$CW33,$DB33),$CH33))))</f>
        <v/>
      </c>
      <c r="DY33" s="329" t="str">
        <f t="shared" si="11"/>
        <v/>
      </c>
    </row>
    <row r="34" spans="1:129" s="102" customFormat="1" ht="17.25" customHeight="1" x14ac:dyDescent="0.25">
      <c r="A34" s="278">
        <v>26</v>
      </c>
      <c r="B34" s="278" t="str">
        <f>IF('2.ชื่อนักเรียน'!E36="","",CONCATENATE('2.ชื่อนักเรียน'!E36,'2.ชื่อนักเรียน'!F36,'2.ชื่อนักเรียน'!G36,'2.ชื่อนักเรียน'!H36,'2.ชื่อนักเรียน'!I36,'2.ชื่อนักเรียน'!J36,'2.ชื่อนักเรียน'!K36,'2.ชื่อนักเรียน'!L36,'2.ชื่อนักเรียน'!M36,'2.ชื่อนักเรียน'!N36,'2.ชื่อนักเรียน'!O36,'2.ชื่อนักเรียน'!P36,'2.ชื่อนักเรียน'!Q36))</f>
        <v/>
      </c>
      <c r="C34" s="463" t="str">
        <f>IF('2.ชื่อนักเรียน'!B36="","",'2.ชื่อนักเรียน'!B36)</f>
        <v/>
      </c>
      <c r="D34" s="291" t="str">
        <f>IF('2.ชื่อนักเรียน'!C36="","",CONCATENATE(TRIM('2.ชื่อนักเรียน'!C36),"  ",'2.ชื่อนักเรียน'!D36))</f>
        <v/>
      </c>
      <c r="E34" s="292" t="str">
        <f>IF(B34="","",IF('01.ข้อมูลเบื้องต้น'!$J$2="","",'01.ข้อมูลเบื้องต้น'!$J$2))</f>
        <v/>
      </c>
      <c r="F34" s="291" t="str">
        <f>IF(B34="","",IF('01.ข้อมูลเบื้องต้น'!$K$4="","",'01.ข้อมูลเบื้องต้น'!$K$4))</f>
        <v/>
      </c>
      <c r="G34" s="292" t="str">
        <f>IF('01.ข้อมูลเบื้องต้น'!$B$8="","",IF('03.คีย์เทอม2'!$B34="","",'01.ข้อมูลเบื้องต้น'!$B$8))</f>
        <v/>
      </c>
      <c r="H34" s="291" t="str">
        <f>IF('01.ข้อมูลเบื้องต้น'!$C$8="","",IF('03.คีย์เทอม2'!$B34="","",'01.ข้อมูลเบื้องต้น'!$C$8))</f>
        <v/>
      </c>
      <c r="I34" s="292" t="str">
        <f>IF('01.ข้อมูลเบื้องต้น'!$D$8="","",IF('03.คีย์เทอม2'!$B34="","",'01.ข้อมูลเบื้องต้น'!$D$8))</f>
        <v/>
      </c>
      <c r="J34" s="286"/>
      <c r="K34" s="160"/>
      <c r="L34" s="292" t="str">
        <f>IF('01.ข้อมูลเบื้องต้น'!$B$9="","",IF('03.คีย์เทอม2'!$B34="","",'01.ข้อมูลเบื้องต้น'!$B$9))</f>
        <v/>
      </c>
      <c r="M34" s="291" t="str">
        <f>IF('01.ข้อมูลเบื้องต้น'!$C$9="","",IF('03.คีย์เทอม2'!$B34="","",'01.ข้อมูลเบื้องต้น'!$C$9))</f>
        <v/>
      </c>
      <c r="N34" s="292" t="str">
        <f>IF('01.ข้อมูลเบื้องต้น'!$D$9="","",IF('03.คีย์เทอม2'!$B34="","",'01.ข้อมูลเบื้องต้น'!$D$9))</f>
        <v/>
      </c>
      <c r="O34" s="286"/>
      <c r="P34" s="160"/>
      <c r="Q34" s="292" t="str">
        <f>IF('01.ข้อมูลเบื้องต้น'!$B$10="","",IF('03.คีย์เทอม2'!$B34="","",'01.ข้อมูลเบื้องต้น'!$B$10))</f>
        <v/>
      </c>
      <c r="R34" s="291" t="str">
        <f>IF('01.ข้อมูลเบื้องต้น'!$C$10="","",IF('03.คีย์เทอม2'!$B34="","",'01.ข้อมูลเบื้องต้น'!$C$10))</f>
        <v/>
      </c>
      <c r="S34" s="292" t="str">
        <f>IF('01.ข้อมูลเบื้องต้น'!$D$10="","",IF('03.คีย์เทอม2'!$B34="","",'01.ข้อมูลเบื้องต้น'!$D$10))</f>
        <v/>
      </c>
      <c r="T34" s="286"/>
      <c r="U34" s="160"/>
      <c r="V34" s="292" t="str">
        <f>IF('01.ข้อมูลเบื้องต้น'!$B$11="","",IF('03.คีย์เทอม2'!$B34="","",'01.ข้อมูลเบื้องต้น'!$B$11))</f>
        <v/>
      </c>
      <c r="W34" s="291" t="str">
        <f>IF('01.ข้อมูลเบื้องต้น'!$C$11="","",IF('03.คีย์เทอม2'!$B34="","",'01.ข้อมูลเบื้องต้น'!$C$11))</f>
        <v/>
      </c>
      <c r="X34" s="292" t="str">
        <f>IF('01.ข้อมูลเบื้องต้น'!$D$11="","",IF('03.คีย์เทอม2'!$B34="","",'01.ข้อมูลเบื้องต้น'!$D$11))</f>
        <v/>
      </c>
      <c r="Y34" s="286"/>
      <c r="Z34" s="160"/>
      <c r="AA34" s="292" t="str">
        <f>IF('01.ข้อมูลเบื้องต้น'!$B$12="","",IF('03.คีย์เทอม2'!$B34="","",'01.ข้อมูลเบื้องต้น'!$B$12))</f>
        <v/>
      </c>
      <c r="AB34" s="291" t="str">
        <f>IF('01.ข้อมูลเบื้องต้น'!$C$12="","",IF('03.คีย์เทอม2'!$B34="","",'01.ข้อมูลเบื้องต้น'!$C$12))</f>
        <v/>
      </c>
      <c r="AC34" s="292" t="str">
        <f>IF('01.ข้อมูลเบื้องต้น'!$D$12="","",IF('03.คีย์เทอม2'!$B34="","",'01.ข้อมูลเบื้องต้น'!$D$12))</f>
        <v/>
      </c>
      <c r="AD34" s="286"/>
      <c r="AE34" s="160"/>
      <c r="AF34" s="292" t="str">
        <f>IF('01.ข้อมูลเบื้องต้น'!$B$13="","",IF('03.คีย์เทอม2'!$B34="","",'01.ข้อมูลเบื้องต้น'!$B$13))</f>
        <v/>
      </c>
      <c r="AG34" s="291" t="str">
        <f>IF('01.ข้อมูลเบื้องต้น'!$C$13="","",IF('03.คีย์เทอม2'!$B34="","",'01.ข้อมูลเบื้องต้น'!$C$13))</f>
        <v/>
      </c>
      <c r="AH34" s="292" t="str">
        <f>IF('01.ข้อมูลเบื้องต้น'!$D$13="","",IF('03.คีย์เทอม2'!$B34="","",'01.ข้อมูลเบื้องต้น'!$D$13))</f>
        <v/>
      </c>
      <c r="AI34" s="286"/>
      <c r="AJ34" s="160"/>
      <c r="AK34" s="292" t="str">
        <f>IF('01.ข้อมูลเบื้องต้น'!$B$14="","",IF('03.คีย์เทอม2'!$B34="","",'01.ข้อมูลเบื้องต้น'!$B$14))</f>
        <v/>
      </c>
      <c r="AL34" s="291" t="str">
        <f>IF('01.ข้อมูลเบื้องต้น'!$C$14="","",IF('03.คีย์เทอม2'!$B34="","",'01.ข้อมูลเบื้องต้น'!$C$14))</f>
        <v/>
      </c>
      <c r="AM34" s="292" t="str">
        <f>IF('01.ข้อมูลเบื้องต้น'!$D$14="","",IF('03.คีย์เทอม2'!$B34="","",'01.ข้อมูลเบื้องต้น'!$D$14))</f>
        <v/>
      </c>
      <c r="AN34" s="286"/>
      <c r="AO34" s="160"/>
      <c r="AP34" s="292" t="str">
        <f>IF('01.ข้อมูลเบื้องต้น'!$B$15="","",IF('03.คีย์เทอม2'!$B34="","",'01.ข้อมูลเบื้องต้น'!$B$15))</f>
        <v/>
      </c>
      <c r="AQ34" s="291" t="str">
        <f>IF('01.ข้อมูลเบื้องต้น'!$C$15="","",IF('03.คีย์เทอม2'!$B34="","",'01.ข้อมูลเบื้องต้น'!$C$15))</f>
        <v/>
      </c>
      <c r="AR34" s="292" t="str">
        <f>IF('01.ข้อมูลเบื้องต้น'!$D$15="","",IF('03.คีย์เทอม2'!$B34="","",'01.ข้อมูลเบื้องต้น'!$D$15))</f>
        <v/>
      </c>
      <c r="AS34" s="286"/>
      <c r="AT34" s="160"/>
      <c r="AU34" s="292" t="str">
        <f>IF('01.ข้อมูลเบื้องต้น'!$B$16="","",IF('03.คีย์เทอม2'!$B34="","",'01.ข้อมูลเบื้องต้น'!$B$16))</f>
        <v/>
      </c>
      <c r="AV34" s="291" t="str">
        <f>IF('01.ข้อมูลเบื้องต้น'!$C$16="","",IF('03.คีย์เทอม2'!$B34="","",'01.ข้อมูลเบื้องต้น'!$C$16))</f>
        <v/>
      </c>
      <c r="AW34" s="292" t="str">
        <f>IF('01.ข้อมูลเบื้องต้น'!$D$16="","",IF('03.คีย์เทอม2'!$B34="","",'01.ข้อมูลเบื้องต้น'!$D$16))</f>
        <v/>
      </c>
      <c r="AX34" s="286"/>
      <c r="AY34" s="160"/>
      <c r="AZ34" s="292" t="str">
        <f>IF('01.ข้อมูลเบื้องต้น'!$B$17="","",IF('03.คีย์เทอม2'!$B34="","",'01.ข้อมูลเบื้องต้น'!$B$17))</f>
        <v/>
      </c>
      <c r="BA34" s="291" t="str">
        <f>IF('01.ข้อมูลเบื้องต้น'!$C$17="","",IF('03.คีย์เทอม2'!$B34="","",'01.ข้อมูลเบื้องต้น'!$C$17))</f>
        <v/>
      </c>
      <c r="BB34" s="292" t="str">
        <f>IF('01.ข้อมูลเบื้องต้น'!$D$17="","",IF('03.คีย์เทอม2'!$B34="","",'01.ข้อมูลเบื้องต้น'!$D$17))</f>
        <v/>
      </c>
      <c r="BC34" s="286"/>
      <c r="BD34" s="160"/>
      <c r="BE34" s="292" t="str">
        <f>IF('01.ข้อมูลเบื้องต้น'!$B$19="","",IF('03.คีย์เทอม2'!$B34="","",'01.ข้อมูลเบื้องต้น'!$B$19))</f>
        <v/>
      </c>
      <c r="BF34" s="291" t="str">
        <f>IF('01.ข้อมูลเบื้องต้น'!$C$19="","",IF('03.คีย์เทอม2'!$B34="","",'01.ข้อมูลเบื้องต้น'!$C$19))</f>
        <v/>
      </c>
      <c r="BG34" s="292" t="str">
        <f>IF('01.ข้อมูลเบื้องต้น'!$D$19="","",IF('03.คีย์เทอม2'!$B34="","",'01.ข้อมูลเบื้องต้น'!$D$19))</f>
        <v/>
      </c>
      <c r="BH34" s="286"/>
      <c r="BI34" s="160"/>
      <c r="BJ34" s="292" t="str">
        <f>IF('01.ข้อมูลเบื้องต้น'!$B$20="","",IF('03.คีย์เทอม2'!$B34="","",'01.ข้อมูลเบื้องต้น'!$B$20))</f>
        <v/>
      </c>
      <c r="BK34" s="291" t="str">
        <f>IF('01.ข้อมูลเบื้องต้น'!$C$20="","",IF('03.คีย์เทอม2'!$B34="","",'01.ข้อมูลเบื้องต้น'!$C$20))</f>
        <v/>
      </c>
      <c r="BL34" s="292" t="str">
        <f>IF('01.ข้อมูลเบื้องต้น'!$D$20="","",IF('03.คีย์เทอม2'!$B34="","",'01.ข้อมูลเบื้องต้น'!$D$20))</f>
        <v/>
      </c>
      <c r="BM34" s="287"/>
      <c r="BN34" s="160"/>
      <c r="BO34" s="292" t="str">
        <f>IF('01.ข้อมูลเบื้องต้น'!$B$21="","",IF('03.คีย์เทอม2'!$B34="","",'01.ข้อมูลเบื้องต้น'!$B$21))</f>
        <v/>
      </c>
      <c r="BP34" s="291" t="str">
        <f>IF('01.ข้อมูลเบื้องต้น'!$C$21="","",IF('03.คีย์เทอม2'!$B34="","",'01.ข้อมูลเบื้องต้น'!$C$21))</f>
        <v/>
      </c>
      <c r="BQ34" s="292" t="str">
        <f>IF('01.ข้อมูลเบื้องต้น'!$D$21="","",IF('03.คีย์เทอม2'!$B34="","",'01.ข้อมูลเบื้องต้น'!$D$21))</f>
        <v/>
      </c>
      <c r="BR34" s="286"/>
      <c r="BS34" s="160"/>
      <c r="BT34" s="292" t="str">
        <f>IF('01.ข้อมูลเบื้องต้น'!$B$22="","",IF('03.คีย์เทอม2'!$B34="","",'01.ข้อมูลเบื้องต้น'!$B$22))</f>
        <v/>
      </c>
      <c r="BU34" s="291" t="str">
        <f>IF('01.ข้อมูลเบื้องต้น'!$C$22="","",IF('03.คีย์เทอม2'!$B34="","",'01.ข้อมูลเบื้องต้น'!$C$22))</f>
        <v/>
      </c>
      <c r="BV34" s="292" t="str">
        <f>IF('01.ข้อมูลเบื้องต้น'!$D$22="","",IF('03.คีย์เทอม2'!$B34="","",'01.ข้อมูลเบื้องต้น'!$D$22))</f>
        <v/>
      </c>
      <c r="BW34" s="286"/>
      <c r="BX34" s="160"/>
      <c r="BY34" s="292" t="str">
        <f>IF('01.ข้อมูลเบื้องต้น'!$B$23="","",IF('03.คีย์เทอม2'!$B34="","",'01.ข้อมูลเบื้องต้น'!$B$23))</f>
        <v/>
      </c>
      <c r="BZ34" s="291" t="str">
        <f>IF('01.ข้อมูลเบื้องต้น'!$C$23="","",IF('03.คีย์เทอม2'!$B34="","",'01.ข้อมูลเบื้องต้น'!$C$23))</f>
        <v/>
      </c>
      <c r="CA34" s="292" t="str">
        <f>IF('01.ข้อมูลเบื้องต้น'!$D$23="","",IF('03.คีย์เทอม2'!$B34="","",'01.ข้อมูลเบื้องต้น'!$D$23))</f>
        <v/>
      </c>
      <c r="CB34" s="286"/>
      <c r="CC34" s="160"/>
      <c r="CD34" s="292" t="str">
        <f>IF('01.ข้อมูลเบื้องต้น'!$B$24="","",IF('03.คีย์เทอม2'!$B34="","",'01.ข้อมูลเบื้องต้น'!$B$24))</f>
        <v/>
      </c>
      <c r="CE34" s="291" t="str">
        <f>IF('01.ข้อมูลเบื้องต้น'!$C$24="","",IF('03.คีย์เทอม2'!$B34="","",'01.ข้อมูลเบื้องต้น'!$C$24))</f>
        <v/>
      </c>
      <c r="CF34" s="292" t="str">
        <f>IF('01.ข้อมูลเบื้องต้น'!$D$24="","",IF('03.คีย์เทอม2'!$B34="","",'01.ข้อมูลเบื้องต้น'!$D$24))</f>
        <v/>
      </c>
      <c r="CG34" s="286"/>
      <c r="CH34" s="160"/>
      <c r="CI34" s="292" t="str">
        <f>IF('01.ข้อมูลเบื้องต้น'!$B$25="","",IF('03.คีย์เทอม2'!$B34="","",'01.ข้อมูลเบื้องต้น'!$B$25))</f>
        <v/>
      </c>
      <c r="CJ34" s="291" t="str">
        <f>IF('01.ข้อมูลเบื้องต้น'!$C$25="","",IF('03.คีย์เทอม2'!$B34="","",'01.ข้อมูลเบื้องต้น'!$C$25))</f>
        <v/>
      </c>
      <c r="CK34" s="292" t="str">
        <f>IF('01.ข้อมูลเบื้องต้น'!$D$25="","",IF('03.คีย์เทอม2'!$B34="","",'01.ข้อมูลเบื้องต้น'!$D$25))</f>
        <v/>
      </c>
      <c r="CL34" s="286"/>
      <c r="CM34" s="160"/>
      <c r="CN34" s="292" t="str">
        <f>IF('01.ข้อมูลเบื้องต้น'!$B$26="","",IF('03.คีย์เทอม2'!$B34="","",'01.ข้อมูลเบื้องต้น'!$B$26))</f>
        <v/>
      </c>
      <c r="CO34" s="291" t="str">
        <f>IF('01.ข้อมูลเบื้องต้น'!$C$26="","",IF('03.คีย์เทอม2'!$B34="","",'01.ข้อมูลเบื้องต้น'!$C$26))</f>
        <v/>
      </c>
      <c r="CP34" s="292" t="str">
        <f>IF('01.ข้อมูลเบื้องต้น'!$D$26="","",IF('03.คีย์เทอม2'!$B34="","",'01.ข้อมูลเบื้องต้น'!$D$26))</f>
        <v/>
      </c>
      <c r="CQ34" s="286"/>
      <c r="CR34" s="160"/>
      <c r="CS34" s="292" t="str">
        <f>IF('01.ข้อมูลเบื้องต้น'!$B$27="","",IF('03.คีย์เทอม2'!$B34="","",'01.ข้อมูลเบื้องต้น'!$B$27))</f>
        <v/>
      </c>
      <c r="CT34" s="291" t="str">
        <f>IF('01.ข้อมูลเบื้องต้น'!$C$27="","",IF('03.คีย์เทอม2'!$B34="","",'01.ข้อมูลเบื้องต้น'!$C$27))</f>
        <v/>
      </c>
      <c r="CU34" s="292" t="str">
        <f>IF('01.ข้อมูลเบื้องต้น'!$D$27="","",IF('03.คีย์เทอม2'!$B34="","",'01.ข้อมูลเบื้องต้น'!$D$27))</f>
        <v/>
      </c>
      <c r="CV34" s="286"/>
      <c r="CW34" s="160"/>
      <c r="CX34" s="292" t="str">
        <f>IF('01.ข้อมูลเบื้องต้น'!$B$28="","",IF('03.คีย์เทอม2'!$B34="","",'01.ข้อมูลเบื้องต้น'!$B$28))</f>
        <v/>
      </c>
      <c r="CY34" s="291" t="str">
        <f>IF('01.ข้อมูลเบื้องต้น'!$C$28="","",IF('03.คีย์เทอม2'!$B34="","",'01.ข้อมูลเบื้องต้น'!$C$28))</f>
        <v/>
      </c>
      <c r="CZ34" s="292" t="str">
        <f>IF('01.ข้อมูลเบื้องต้น'!$D$28="","",IF('03.คีย์เทอม2'!$B34="","",'01.ข้อมูลเบื้องต้น'!$D$28))</f>
        <v/>
      </c>
      <c r="DA34" s="286"/>
      <c r="DB34" s="160"/>
      <c r="DC34" s="288" t="str">
        <f t="shared" si="3"/>
        <v/>
      </c>
      <c r="DD34" s="152" t="str">
        <f t="shared" si="4"/>
        <v/>
      </c>
      <c r="DE34" s="293" t="str">
        <f>IF('2.ชื่อนักเรียน'!R36="มส","มส",IF('2.ชื่อนักเรียน'!R36="ย้าย","ย้าย",IF('2.ชื่อนักเรียน'!R36="ร","ร",IF(DD34="","",RANK(DD34,$DD$9:$DD$58,0)))))</f>
        <v/>
      </c>
      <c r="DF34" s="293" t="str">
        <f t="shared" si="5"/>
        <v/>
      </c>
      <c r="DH34" s="462" t="str">
        <f>IF('2.ชื่อนักเรียน'!$R36=",มส","มส",IF($DC34="","",IF(DH$5="","",IF(DH$5="SBMLD",SUM($BH34,$BM34,$BR34,$BW34,$CB34,$CG34,$CL34,$CQ34,$CV34,$DA34),$BH34))))</f>
        <v/>
      </c>
      <c r="DI34" s="298" t="str">
        <f>IF('2.ชื่อนักเรียน'!$R36=",มส","มส",IF($DH34="","",IF(DH$5="","",IF(DH$5="SBMLD",SUM($BI34,$BN34,$BS34,$BX34,$CC34,$CH34,$CM34,$CR34,$CW34,$DB34),$BI34))))</f>
        <v/>
      </c>
      <c r="DJ34" s="329" t="str">
        <f t="shared" si="6"/>
        <v/>
      </c>
      <c r="DK34" s="462" t="str">
        <f>IF('2.ชื่อนักเรียน'!$R36=",มส","มส",IF($DC34="","",IF(DK$5="","",IF(DK$5="SBMLD",SUM($BM34,$BR34,$BW34,$CB34,$CG34,$CL34,$CQ34,$CV34,$DA34),$BM34))))</f>
        <v/>
      </c>
      <c r="DL34" s="298" t="str">
        <f>IF('2.ชื่อนักเรียน'!$R36=",มส","มส",IF($DK34="","",IF(DK$5="","",IF(DK$5="SBMLD",SUM($BN34,$BS34,$BX34,$CC34,$CH34,$CM34,$CR34,$CW34,$DB34),$BN34))))</f>
        <v/>
      </c>
      <c r="DM34" s="329" t="str">
        <f t="shared" si="7"/>
        <v/>
      </c>
      <c r="DN34" s="462" t="str">
        <f>IF('2.ชื่อนักเรียน'!$R36=",มส","มส",IF($DC34="","",IF(DN$5="","",IF(DN$5="SBMLD",SUM($BR34,$BW34,$CB34,$CG34,$CL34,$CQ34,$CV34,$DA34),$BR34))))</f>
        <v/>
      </c>
      <c r="DO34" s="298" t="str">
        <f>IF('2.ชื่อนักเรียน'!$R36=",มส","มส",IF($DN34="","",IF(DN$5="","",IF(DN$5="SBMLD",SUM($BS34,$BX34,$CC34,$CH34,$CM34,$CR34,$CW34,$DB34),$BS34))))</f>
        <v/>
      </c>
      <c r="DP34" s="329" t="str">
        <f t="shared" si="8"/>
        <v/>
      </c>
      <c r="DQ34" s="462" t="str">
        <f>IF('2.ชื่อนักเรียน'!$R36=",มส","มส",IF($DC34="","",IF(DQ$5="","",IF(DQ$5="SBMLD",SUM($BW34,$CB34,$CG34,$CL34,$CQ34,$CV34,$DA34),$BW34))))</f>
        <v/>
      </c>
      <c r="DR34" s="298" t="str">
        <f>IF('2.ชื่อนักเรียน'!$R36=",มส","มส",IF($DQ34="","",IF(DQ$5="","",IF(DQ$5="SBMLD",SUM($BX34,$CC34,$CH34,$CM34,$CR34,$CW34,$DB34),$BX34))))</f>
        <v/>
      </c>
      <c r="DS34" s="329" t="str">
        <f t="shared" si="9"/>
        <v/>
      </c>
      <c r="DT34" s="462" t="str">
        <f>IF('2.ชื่อนักเรียน'!$R36=",มส","มส",IF($DC34="","",IF(DT$5="","",IF(DT$5="SBMLD",SUM($CB34,$CG34,$CL34,$CQ34,$CV34,$DA34),$CB34))))</f>
        <v/>
      </c>
      <c r="DU34" s="298" t="str">
        <f>IF('2.ชื่อนักเรียน'!$R36=",มส","มส",IF($DT34="","",IF(DT$5="","",IF(DT$5="SBMLD",SUM($CC34,$CH34,$CM34,$CR34,$CW34,$DB34),$CC34))))</f>
        <v/>
      </c>
      <c r="DV34" s="329" t="str">
        <f t="shared" si="10"/>
        <v/>
      </c>
      <c r="DW34" s="462" t="str">
        <f>IF('2.ชื่อนักเรียน'!$R36=",มส","มส",IF($DC34="","",IF(DW$5="","",IF(DW$5="SBMLD",SUM($CG34,$CL34,$CQ34,$CV34,$DA34),$CG34))))</f>
        <v/>
      </c>
      <c r="DX34" s="298" t="str">
        <f>IF('2.ชื่อนักเรียน'!$R36=",มส","มส",IF($DW34="","",IF(DW$5="","",IF(DW$5="SBMLD",SUM($CH34,$CM34,$CR34,$CW34,$DB34),$CH34))))</f>
        <v/>
      </c>
      <c r="DY34" s="329" t="str">
        <f t="shared" si="11"/>
        <v/>
      </c>
    </row>
    <row r="35" spans="1:129" s="102" customFormat="1" ht="17.25" customHeight="1" x14ac:dyDescent="0.25">
      <c r="A35" s="278">
        <v>27</v>
      </c>
      <c r="B35" s="278" t="str">
        <f>IF('2.ชื่อนักเรียน'!E37="","",CONCATENATE('2.ชื่อนักเรียน'!E37,'2.ชื่อนักเรียน'!F37,'2.ชื่อนักเรียน'!G37,'2.ชื่อนักเรียน'!H37,'2.ชื่อนักเรียน'!I37,'2.ชื่อนักเรียน'!J37,'2.ชื่อนักเรียน'!K37,'2.ชื่อนักเรียน'!L37,'2.ชื่อนักเรียน'!M37,'2.ชื่อนักเรียน'!N37,'2.ชื่อนักเรียน'!O37,'2.ชื่อนักเรียน'!P37,'2.ชื่อนักเรียน'!Q37))</f>
        <v/>
      </c>
      <c r="C35" s="463" t="str">
        <f>IF('2.ชื่อนักเรียน'!B37="","",'2.ชื่อนักเรียน'!B37)</f>
        <v/>
      </c>
      <c r="D35" s="291" t="str">
        <f>IF('2.ชื่อนักเรียน'!C37="","",CONCATENATE(TRIM('2.ชื่อนักเรียน'!C37),"  ",'2.ชื่อนักเรียน'!D37))</f>
        <v/>
      </c>
      <c r="E35" s="292" t="str">
        <f>IF(B35="","",IF('01.ข้อมูลเบื้องต้น'!$J$2="","",'01.ข้อมูลเบื้องต้น'!$J$2))</f>
        <v/>
      </c>
      <c r="F35" s="291" t="str">
        <f>IF(B35="","",IF('01.ข้อมูลเบื้องต้น'!$K$4="","",'01.ข้อมูลเบื้องต้น'!$K$4))</f>
        <v/>
      </c>
      <c r="G35" s="292" t="str">
        <f>IF('01.ข้อมูลเบื้องต้น'!$B$8="","",IF('03.คีย์เทอม2'!$B35="","",'01.ข้อมูลเบื้องต้น'!$B$8))</f>
        <v/>
      </c>
      <c r="H35" s="291" t="str">
        <f>IF('01.ข้อมูลเบื้องต้น'!$C$8="","",IF('03.คีย์เทอม2'!$B35="","",'01.ข้อมูลเบื้องต้น'!$C$8))</f>
        <v/>
      </c>
      <c r="I35" s="292" t="str">
        <f>IF('01.ข้อมูลเบื้องต้น'!$D$8="","",IF('03.คีย์เทอม2'!$B35="","",'01.ข้อมูลเบื้องต้น'!$D$8))</f>
        <v/>
      </c>
      <c r="J35" s="286"/>
      <c r="K35" s="160"/>
      <c r="L35" s="292" t="str">
        <f>IF('01.ข้อมูลเบื้องต้น'!$B$9="","",IF('03.คีย์เทอม2'!$B35="","",'01.ข้อมูลเบื้องต้น'!$B$9))</f>
        <v/>
      </c>
      <c r="M35" s="291" t="str">
        <f>IF('01.ข้อมูลเบื้องต้น'!$C$9="","",IF('03.คีย์เทอม2'!$B35="","",'01.ข้อมูลเบื้องต้น'!$C$9))</f>
        <v/>
      </c>
      <c r="N35" s="292" t="str">
        <f>IF('01.ข้อมูลเบื้องต้น'!$D$9="","",IF('03.คีย์เทอม2'!$B35="","",'01.ข้อมูลเบื้องต้น'!$D$9))</f>
        <v/>
      </c>
      <c r="O35" s="287"/>
      <c r="P35" s="159"/>
      <c r="Q35" s="292" t="str">
        <f>IF('01.ข้อมูลเบื้องต้น'!$B$10="","",IF('03.คีย์เทอม2'!$B35="","",'01.ข้อมูลเบื้องต้น'!$B$10))</f>
        <v/>
      </c>
      <c r="R35" s="291" t="str">
        <f>IF('01.ข้อมูลเบื้องต้น'!$C$10="","",IF('03.คีย์เทอม2'!$B35="","",'01.ข้อมูลเบื้องต้น'!$C$10))</f>
        <v/>
      </c>
      <c r="S35" s="292" t="str">
        <f>IF('01.ข้อมูลเบื้องต้น'!$D$10="","",IF('03.คีย์เทอม2'!$B35="","",'01.ข้อมูลเบื้องต้น'!$D$10))</f>
        <v/>
      </c>
      <c r="T35" s="287"/>
      <c r="U35" s="159"/>
      <c r="V35" s="292" t="str">
        <f>IF('01.ข้อมูลเบื้องต้น'!$B$11="","",IF('03.คีย์เทอม2'!$B35="","",'01.ข้อมูลเบื้องต้น'!$B$11))</f>
        <v/>
      </c>
      <c r="W35" s="291" t="str">
        <f>IF('01.ข้อมูลเบื้องต้น'!$C$11="","",IF('03.คีย์เทอม2'!$B35="","",'01.ข้อมูลเบื้องต้น'!$C$11))</f>
        <v/>
      </c>
      <c r="X35" s="292" t="str">
        <f>IF('01.ข้อมูลเบื้องต้น'!$D$11="","",IF('03.คีย์เทอม2'!$B35="","",'01.ข้อมูลเบื้องต้น'!$D$11))</f>
        <v/>
      </c>
      <c r="Y35" s="286"/>
      <c r="Z35" s="160"/>
      <c r="AA35" s="292" t="str">
        <f>IF('01.ข้อมูลเบื้องต้น'!$B$12="","",IF('03.คีย์เทอม2'!$B35="","",'01.ข้อมูลเบื้องต้น'!$B$12))</f>
        <v/>
      </c>
      <c r="AB35" s="291" t="str">
        <f>IF('01.ข้อมูลเบื้องต้น'!$C$12="","",IF('03.คีย์เทอม2'!$B35="","",'01.ข้อมูลเบื้องต้น'!$C$12))</f>
        <v/>
      </c>
      <c r="AC35" s="292" t="str">
        <f>IF('01.ข้อมูลเบื้องต้น'!$D$12="","",IF('03.คีย์เทอม2'!$B35="","",'01.ข้อมูลเบื้องต้น'!$D$12))</f>
        <v/>
      </c>
      <c r="AD35" s="287"/>
      <c r="AE35" s="159"/>
      <c r="AF35" s="292" t="str">
        <f>IF('01.ข้อมูลเบื้องต้น'!$B$13="","",IF('03.คีย์เทอม2'!$B35="","",'01.ข้อมูลเบื้องต้น'!$B$13))</f>
        <v/>
      </c>
      <c r="AG35" s="291" t="str">
        <f>IF('01.ข้อมูลเบื้องต้น'!$C$13="","",IF('03.คีย์เทอม2'!$B35="","",'01.ข้อมูลเบื้องต้น'!$C$13))</f>
        <v/>
      </c>
      <c r="AH35" s="292" t="str">
        <f>IF('01.ข้อมูลเบื้องต้น'!$D$13="","",IF('03.คีย์เทอม2'!$B35="","",'01.ข้อมูลเบื้องต้น'!$D$13))</f>
        <v/>
      </c>
      <c r="AI35" s="287"/>
      <c r="AJ35" s="159"/>
      <c r="AK35" s="292" t="str">
        <f>IF('01.ข้อมูลเบื้องต้น'!$B$14="","",IF('03.คีย์เทอม2'!$B35="","",'01.ข้อมูลเบื้องต้น'!$B$14))</f>
        <v/>
      </c>
      <c r="AL35" s="291" t="str">
        <f>IF('01.ข้อมูลเบื้องต้น'!$C$14="","",IF('03.คีย์เทอม2'!$B35="","",'01.ข้อมูลเบื้องต้น'!$C$14))</f>
        <v/>
      </c>
      <c r="AM35" s="292" t="str">
        <f>IF('01.ข้อมูลเบื้องต้น'!$D$14="","",IF('03.คีย์เทอม2'!$B35="","",'01.ข้อมูลเบื้องต้น'!$D$14))</f>
        <v/>
      </c>
      <c r="AN35" s="287"/>
      <c r="AO35" s="159"/>
      <c r="AP35" s="292" t="str">
        <f>IF('01.ข้อมูลเบื้องต้น'!$B$15="","",IF('03.คีย์เทอม2'!$B35="","",'01.ข้อมูลเบื้องต้น'!$B$15))</f>
        <v/>
      </c>
      <c r="AQ35" s="291" t="str">
        <f>IF('01.ข้อมูลเบื้องต้น'!$C$15="","",IF('03.คีย์เทอม2'!$B35="","",'01.ข้อมูลเบื้องต้น'!$C$15))</f>
        <v/>
      </c>
      <c r="AR35" s="292" t="str">
        <f>IF('01.ข้อมูลเบื้องต้น'!$D$15="","",IF('03.คีย์เทอม2'!$B35="","",'01.ข้อมูลเบื้องต้น'!$D$15))</f>
        <v/>
      </c>
      <c r="AS35" s="287"/>
      <c r="AT35" s="159"/>
      <c r="AU35" s="292" t="str">
        <f>IF('01.ข้อมูลเบื้องต้น'!$B$16="","",IF('03.คีย์เทอม2'!$B35="","",'01.ข้อมูลเบื้องต้น'!$B$16))</f>
        <v/>
      </c>
      <c r="AV35" s="291" t="str">
        <f>IF('01.ข้อมูลเบื้องต้น'!$C$16="","",IF('03.คีย์เทอม2'!$B35="","",'01.ข้อมูลเบื้องต้น'!$C$16))</f>
        <v/>
      </c>
      <c r="AW35" s="292" t="str">
        <f>IF('01.ข้อมูลเบื้องต้น'!$D$16="","",IF('03.คีย์เทอม2'!$B35="","",'01.ข้อมูลเบื้องต้น'!$D$16))</f>
        <v/>
      </c>
      <c r="AX35" s="286"/>
      <c r="AY35" s="160"/>
      <c r="AZ35" s="292" t="str">
        <f>IF('01.ข้อมูลเบื้องต้น'!$B$17="","",IF('03.คีย์เทอม2'!$B35="","",'01.ข้อมูลเบื้องต้น'!$B$17))</f>
        <v/>
      </c>
      <c r="BA35" s="291" t="str">
        <f>IF('01.ข้อมูลเบื้องต้น'!$C$17="","",IF('03.คีย์เทอม2'!$B35="","",'01.ข้อมูลเบื้องต้น'!$C$17))</f>
        <v/>
      </c>
      <c r="BB35" s="292" t="str">
        <f>IF('01.ข้อมูลเบื้องต้น'!$D$17="","",IF('03.คีย์เทอม2'!$B35="","",'01.ข้อมูลเบื้องต้น'!$D$17))</f>
        <v/>
      </c>
      <c r="BC35" s="286"/>
      <c r="BD35" s="160"/>
      <c r="BE35" s="292" t="str">
        <f>IF('01.ข้อมูลเบื้องต้น'!$B$19="","",IF('03.คีย์เทอม2'!$B35="","",'01.ข้อมูลเบื้องต้น'!$B$19))</f>
        <v/>
      </c>
      <c r="BF35" s="291" t="str">
        <f>IF('01.ข้อมูลเบื้องต้น'!$C$19="","",IF('03.คีย์เทอม2'!$B35="","",'01.ข้อมูลเบื้องต้น'!$C$19))</f>
        <v/>
      </c>
      <c r="BG35" s="292" t="str">
        <f>IF('01.ข้อมูลเบื้องต้น'!$D$19="","",IF('03.คีย์เทอม2'!$B35="","",'01.ข้อมูลเบื้องต้น'!$D$19))</f>
        <v/>
      </c>
      <c r="BH35" s="286"/>
      <c r="BI35" s="160"/>
      <c r="BJ35" s="292" t="str">
        <f>IF('01.ข้อมูลเบื้องต้น'!$B$20="","",IF('03.คีย์เทอม2'!$B35="","",'01.ข้อมูลเบื้องต้น'!$B$20))</f>
        <v/>
      </c>
      <c r="BK35" s="291" t="str">
        <f>IF('01.ข้อมูลเบื้องต้น'!$C$20="","",IF('03.คีย์เทอม2'!$B35="","",'01.ข้อมูลเบื้องต้น'!$C$20))</f>
        <v/>
      </c>
      <c r="BL35" s="292" t="str">
        <f>IF('01.ข้อมูลเบื้องต้น'!$D$20="","",IF('03.คีย์เทอม2'!$B35="","",'01.ข้อมูลเบื้องต้น'!$D$20))</f>
        <v/>
      </c>
      <c r="BM35" s="286"/>
      <c r="BN35" s="159"/>
      <c r="BO35" s="292" t="str">
        <f>IF('01.ข้อมูลเบื้องต้น'!$B$21="","",IF('03.คีย์เทอม2'!$B35="","",'01.ข้อมูลเบื้องต้น'!$B$21))</f>
        <v/>
      </c>
      <c r="BP35" s="291" t="str">
        <f>IF('01.ข้อมูลเบื้องต้น'!$C$21="","",IF('03.คีย์เทอม2'!$B35="","",'01.ข้อมูลเบื้องต้น'!$C$21))</f>
        <v/>
      </c>
      <c r="BQ35" s="292" t="str">
        <f>IF('01.ข้อมูลเบื้องต้น'!$D$21="","",IF('03.คีย์เทอม2'!$B35="","",'01.ข้อมูลเบื้องต้น'!$D$21))</f>
        <v/>
      </c>
      <c r="BR35" s="286"/>
      <c r="BS35" s="160"/>
      <c r="BT35" s="292" t="str">
        <f>IF('01.ข้อมูลเบื้องต้น'!$B$22="","",IF('03.คีย์เทอม2'!$B35="","",'01.ข้อมูลเบื้องต้น'!$B$22))</f>
        <v/>
      </c>
      <c r="BU35" s="291" t="str">
        <f>IF('01.ข้อมูลเบื้องต้น'!$C$22="","",IF('03.คีย์เทอม2'!$B35="","",'01.ข้อมูลเบื้องต้น'!$C$22))</f>
        <v/>
      </c>
      <c r="BV35" s="292" t="str">
        <f>IF('01.ข้อมูลเบื้องต้น'!$D$22="","",IF('03.คีย์เทอม2'!$B35="","",'01.ข้อมูลเบื้องต้น'!$D$22))</f>
        <v/>
      </c>
      <c r="BW35" s="286"/>
      <c r="BX35" s="160"/>
      <c r="BY35" s="292" t="str">
        <f>IF('01.ข้อมูลเบื้องต้น'!$B$23="","",IF('03.คีย์เทอม2'!$B35="","",'01.ข้อมูลเบื้องต้น'!$B$23))</f>
        <v/>
      </c>
      <c r="BZ35" s="291" t="str">
        <f>IF('01.ข้อมูลเบื้องต้น'!$C$23="","",IF('03.คีย์เทอม2'!$B35="","",'01.ข้อมูลเบื้องต้น'!$C$23))</f>
        <v/>
      </c>
      <c r="CA35" s="292" t="str">
        <f>IF('01.ข้อมูลเบื้องต้น'!$D$23="","",IF('03.คีย์เทอม2'!$B35="","",'01.ข้อมูลเบื้องต้น'!$D$23))</f>
        <v/>
      </c>
      <c r="CB35" s="286"/>
      <c r="CC35" s="160"/>
      <c r="CD35" s="292" t="str">
        <f>IF('01.ข้อมูลเบื้องต้น'!$B$24="","",IF('03.คีย์เทอม2'!$B35="","",'01.ข้อมูลเบื้องต้น'!$B$24))</f>
        <v/>
      </c>
      <c r="CE35" s="291" t="str">
        <f>IF('01.ข้อมูลเบื้องต้น'!$C$24="","",IF('03.คีย์เทอม2'!$B35="","",'01.ข้อมูลเบื้องต้น'!$C$24))</f>
        <v/>
      </c>
      <c r="CF35" s="292" t="str">
        <f>IF('01.ข้อมูลเบื้องต้น'!$D$24="","",IF('03.คีย์เทอม2'!$B35="","",'01.ข้อมูลเบื้องต้น'!$D$24))</f>
        <v/>
      </c>
      <c r="CG35" s="286"/>
      <c r="CH35" s="160"/>
      <c r="CI35" s="292" t="str">
        <f>IF('01.ข้อมูลเบื้องต้น'!$B$25="","",IF('03.คีย์เทอม2'!$B35="","",'01.ข้อมูลเบื้องต้น'!$B$25))</f>
        <v/>
      </c>
      <c r="CJ35" s="291" t="str">
        <f>IF('01.ข้อมูลเบื้องต้น'!$C$25="","",IF('03.คีย์เทอม2'!$B35="","",'01.ข้อมูลเบื้องต้น'!$C$25))</f>
        <v/>
      </c>
      <c r="CK35" s="292" t="str">
        <f>IF('01.ข้อมูลเบื้องต้น'!$D$25="","",IF('03.คีย์เทอม2'!$B35="","",'01.ข้อมูลเบื้องต้น'!$D$25))</f>
        <v/>
      </c>
      <c r="CL35" s="286"/>
      <c r="CM35" s="160"/>
      <c r="CN35" s="292" t="str">
        <f>IF('01.ข้อมูลเบื้องต้น'!$B$26="","",IF('03.คีย์เทอม2'!$B35="","",'01.ข้อมูลเบื้องต้น'!$B$26))</f>
        <v/>
      </c>
      <c r="CO35" s="291" t="str">
        <f>IF('01.ข้อมูลเบื้องต้น'!$C$26="","",IF('03.คีย์เทอม2'!$B35="","",'01.ข้อมูลเบื้องต้น'!$C$26))</f>
        <v/>
      </c>
      <c r="CP35" s="292" t="str">
        <f>IF('01.ข้อมูลเบื้องต้น'!$D$26="","",IF('03.คีย์เทอม2'!$B35="","",'01.ข้อมูลเบื้องต้น'!$D$26))</f>
        <v/>
      </c>
      <c r="CQ35" s="286"/>
      <c r="CR35" s="160"/>
      <c r="CS35" s="292" t="str">
        <f>IF('01.ข้อมูลเบื้องต้น'!$B$27="","",IF('03.คีย์เทอม2'!$B35="","",'01.ข้อมูลเบื้องต้น'!$B$27))</f>
        <v/>
      </c>
      <c r="CT35" s="291" t="str">
        <f>IF('01.ข้อมูลเบื้องต้น'!$C$27="","",IF('03.คีย์เทอม2'!$B35="","",'01.ข้อมูลเบื้องต้น'!$C$27))</f>
        <v/>
      </c>
      <c r="CU35" s="292" t="str">
        <f>IF('01.ข้อมูลเบื้องต้น'!$D$27="","",IF('03.คีย์เทอม2'!$B35="","",'01.ข้อมูลเบื้องต้น'!$D$27))</f>
        <v/>
      </c>
      <c r="CV35" s="286"/>
      <c r="CW35" s="160"/>
      <c r="CX35" s="292" t="str">
        <f>IF('01.ข้อมูลเบื้องต้น'!$B$28="","",IF('03.คีย์เทอม2'!$B35="","",'01.ข้อมูลเบื้องต้น'!$B$28))</f>
        <v/>
      </c>
      <c r="CY35" s="291" t="str">
        <f>IF('01.ข้อมูลเบื้องต้น'!$C$28="","",IF('03.คีย์เทอม2'!$B35="","",'01.ข้อมูลเบื้องต้น'!$C$28))</f>
        <v/>
      </c>
      <c r="CZ35" s="292" t="str">
        <f>IF('01.ข้อมูลเบื้องต้น'!$D$28="","",IF('03.คีย์เทอม2'!$B35="","",'01.ข้อมูลเบื้องต้น'!$D$28))</f>
        <v/>
      </c>
      <c r="DA35" s="286"/>
      <c r="DB35" s="160"/>
      <c r="DC35" s="288" t="str">
        <f t="shared" si="3"/>
        <v/>
      </c>
      <c r="DD35" s="152" t="str">
        <f t="shared" si="4"/>
        <v/>
      </c>
      <c r="DE35" s="293" t="str">
        <f>IF('2.ชื่อนักเรียน'!R37="มส","มส",IF('2.ชื่อนักเรียน'!R37="ย้าย","ย้าย",IF('2.ชื่อนักเรียน'!R37="ร","ร",IF(DD35="","",RANK(DD35,$DD$9:$DD$58,0)))))</f>
        <v/>
      </c>
      <c r="DF35" s="293" t="str">
        <f t="shared" si="5"/>
        <v/>
      </c>
      <c r="DH35" s="462" t="str">
        <f>IF('2.ชื่อนักเรียน'!$R37=",มส","มส",IF($DC35="","",IF(DH$5="","",IF(DH$5="SBMLD",SUM($BH35,$BM35,$BR35,$BW35,$CB35,$CG35,$CL35,$CQ35,$CV35,$DA35),$BH35))))</f>
        <v/>
      </c>
      <c r="DI35" s="298" t="str">
        <f>IF('2.ชื่อนักเรียน'!$R37=",มส","มส",IF($DH35="","",IF(DH$5="","",IF(DH$5="SBMLD",SUM($BI35,$BN35,$BS35,$BX35,$CC35,$CH35,$CM35,$CR35,$CW35,$DB35),$BI35))))</f>
        <v/>
      </c>
      <c r="DJ35" s="329" t="str">
        <f t="shared" si="6"/>
        <v/>
      </c>
      <c r="DK35" s="462" t="str">
        <f>IF('2.ชื่อนักเรียน'!$R37=",มส","มส",IF($DC35="","",IF(DK$5="","",IF(DK$5="SBMLD",SUM($BM35,$BR35,$BW35,$CB35,$CG35,$CL35,$CQ35,$CV35,$DA35),$BM35))))</f>
        <v/>
      </c>
      <c r="DL35" s="298" t="str">
        <f>IF('2.ชื่อนักเรียน'!$R37=",มส","มส",IF($DK35="","",IF(DK$5="","",IF(DK$5="SBMLD",SUM($BN35,$BS35,$BX35,$CC35,$CH35,$CM35,$CR35,$CW35,$DB35),$BN35))))</f>
        <v/>
      </c>
      <c r="DM35" s="329" t="str">
        <f t="shared" si="7"/>
        <v/>
      </c>
      <c r="DN35" s="462" t="str">
        <f>IF('2.ชื่อนักเรียน'!$R37=",มส","มส",IF($DC35="","",IF(DN$5="","",IF(DN$5="SBMLD",SUM($BR35,$BW35,$CB35,$CG35,$CL35,$CQ35,$CV35,$DA35),$BR35))))</f>
        <v/>
      </c>
      <c r="DO35" s="298" t="str">
        <f>IF('2.ชื่อนักเรียน'!$R37=",มส","มส",IF($DN35="","",IF(DN$5="","",IF(DN$5="SBMLD",SUM($BS35,$BX35,$CC35,$CH35,$CM35,$CR35,$CW35,$DB35),$BS35))))</f>
        <v/>
      </c>
      <c r="DP35" s="329" t="str">
        <f t="shared" si="8"/>
        <v/>
      </c>
      <c r="DQ35" s="462" t="str">
        <f>IF('2.ชื่อนักเรียน'!$R37=",มส","มส",IF($DC35="","",IF(DQ$5="","",IF(DQ$5="SBMLD",SUM($BW35,$CB35,$CG35,$CL35,$CQ35,$CV35,$DA35),$BW35))))</f>
        <v/>
      </c>
      <c r="DR35" s="298" t="str">
        <f>IF('2.ชื่อนักเรียน'!$R37=",มส","มส",IF($DQ35="","",IF(DQ$5="","",IF(DQ$5="SBMLD",SUM($BX35,$CC35,$CH35,$CM35,$CR35,$CW35,$DB35),$BX35))))</f>
        <v/>
      </c>
      <c r="DS35" s="329" t="str">
        <f t="shared" si="9"/>
        <v/>
      </c>
      <c r="DT35" s="462" t="str">
        <f>IF('2.ชื่อนักเรียน'!$R37=",มส","มส",IF($DC35="","",IF(DT$5="","",IF(DT$5="SBMLD",SUM($CB35,$CG35,$CL35,$CQ35,$CV35,$DA35),$CB35))))</f>
        <v/>
      </c>
      <c r="DU35" s="298" t="str">
        <f>IF('2.ชื่อนักเรียน'!$R37=",มส","มส",IF($DT35="","",IF(DT$5="","",IF(DT$5="SBMLD",SUM($CC35,$CH35,$CM35,$CR35,$CW35,$DB35),$CC35))))</f>
        <v/>
      </c>
      <c r="DV35" s="329" t="str">
        <f t="shared" si="10"/>
        <v/>
      </c>
      <c r="DW35" s="462" t="str">
        <f>IF('2.ชื่อนักเรียน'!$R37=",มส","มส",IF($DC35="","",IF(DW$5="","",IF(DW$5="SBMLD",SUM($CG35,$CL35,$CQ35,$CV35,$DA35),$CG35))))</f>
        <v/>
      </c>
      <c r="DX35" s="298" t="str">
        <f>IF('2.ชื่อนักเรียน'!$R37=",มส","มส",IF($DW35="","",IF(DW$5="","",IF(DW$5="SBMLD",SUM($CH35,$CM35,$CR35,$CW35,$DB35),$CH35))))</f>
        <v/>
      </c>
      <c r="DY35" s="329" t="str">
        <f t="shared" si="11"/>
        <v/>
      </c>
    </row>
    <row r="36" spans="1:129" s="102" customFormat="1" ht="17.25" customHeight="1" x14ac:dyDescent="0.25">
      <c r="A36" s="278">
        <v>28</v>
      </c>
      <c r="B36" s="278" t="str">
        <f>IF('2.ชื่อนักเรียน'!E38="","",CONCATENATE('2.ชื่อนักเรียน'!E38,'2.ชื่อนักเรียน'!F38,'2.ชื่อนักเรียน'!G38,'2.ชื่อนักเรียน'!H38,'2.ชื่อนักเรียน'!I38,'2.ชื่อนักเรียน'!J38,'2.ชื่อนักเรียน'!K38,'2.ชื่อนักเรียน'!L38,'2.ชื่อนักเรียน'!M38,'2.ชื่อนักเรียน'!N38,'2.ชื่อนักเรียน'!O38,'2.ชื่อนักเรียน'!P38,'2.ชื่อนักเรียน'!Q38))</f>
        <v/>
      </c>
      <c r="C36" s="463" t="str">
        <f>IF('2.ชื่อนักเรียน'!B38="","",'2.ชื่อนักเรียน'!B38)</f>
        <v/>
      </c>
      <c r="D36" s="291" t="str">
        <f>IF('2.ชื่อนักเรียน'!C38="","",CONCATENATE(TRIM('2.ชื่อนักเรียน'!C38),"  ",'2.ชื่อนักเรียน'!D38))</f>
        <v/>
      </c>
      <c r="E36" s="292" t="str">
        <f>IF(B36="","",IF('01.ข้อมูลเบื้องต้น'!$J$2="","",'01.ข้อมูลเบื้องต้น'!$J$2))</f>
        <v/>
      </c>
      <c r="F36" s="291" t="str">
        <f>IF(B36="","",IF('01.ข้อมูลเบื้องต้น'!$K$4="","",'01.ข้อมูลเบื้องต้น'!$K$4))</f>
        <v/>
      </c>
      <c r="G36" s="292" t="str">
        <f>IF('01.ข้อมูลเบื้องต้น'!$B$8="","",IF('03.คีย์เทอม2'!$B36="","",'01.ข้อมูลเบื้องต้น'!$B$8))</f>
        <v/>
      </c>
      <c r="H36" s="291" t="str">
        <f>IF('01.ข้อมูลเบื้องต้น'!$C$8="","",IF('03.คีย์เทอม2'!$B36="","",'01.ข้อมูลเบื้องต้น'!$C$8))</f>
        <v/>
      </c>
      <c r="I36" s="292" t="str">
        <f>IF('01.ข้อมูลเบื้องต้น'!$D$8="","",IF('03.คีย์เทอม2'!$B36="","",'01.ข้อมูลเบื้องต้น'!$D$8))</f>
        <v/>
      </c>
      <c r="J36" s="286"/>
      <c r="K36" s="160"/>
      <c r="L36" s="292" t="str">
        <f>IF('01.ข้อมูลเบื้องต้น'!$B$9="","",IF('03.คีย์เทอม2'!$B36="","",'01.ข้อมูลเบื้องต้น'!$B$9))</f>
        <v/>
      </c>
      <c r="M36" s="291" t="str">
        <f>IF('01.ข้อมูลเบื้องต้น'!$C$9="","",IF('03.คีย์เทอม2'!$B36="","",'01.ข้อมูลเบื้องต้น'!$C$9))</f>
        <v/>
      </c>
      <c r="N36" s="292" t="str">
        <f>IF('01.ข้อมูลเบื้องต้น'!$D$9="","",IF('03.คีย์เทอม2'!$B36="","",'01.ข้อมูลเบื้องต้น'!$D$9))</f>
        <v/>
      </c>
      <c r="O36" s="287"/>
      <c r="P36" s="159"/>
      <c r="Q36" s="292" t="str">
        <f>IF('01.ข้อมูลเบื้องต้น'!$B$10="","",IF('03.คีย์เทอม2'!$B36="","",'01.ข้อมูลเบื้องต้น'!$B$10))</f>
        <v/>
      </c>
      <c r="R36" s="291" t="str">
        <f>IF('01.ข้อมูลเบื้องต้น'!$C$10="","",IF('03.คีย์เทอม2'!$B36="","",'01.ข้อมูลเบื้องต้น'!$C$10))</f>
        <v/>
      </c>
      <c r="S36" s="292" t="str">
        <f>IF('01.ข้อมูลเบื้องต้น'!$D$10="","",IF('03.คีย์เทอม2'!$B36="","",'01.ข้อมูลเบื้องต้น'!$D$10))</f>
        <v/>
      </c>
      <c r="T36" s="287"/>
      <c r="U36" s="159"/>
      <c r="V36" s="292" t="str">
        <f>IF('01.ข้อมูลเบื้องต้น'!$B$11="","",IF('03.คีย์เทอม2'!$B36="","",'01.ข้อมูลเบื้องต้น'!$B$11))</f>
        <v/>
      </c>
      <c r="W36" s="291" t="str">
        <f>IF('01.ข้อมูลเบื้องต้น'!$C$11="","",IF('03.คีย์เทอม2'!$B36="","",'01.ข้อมูลเบื้องต้น'!$C$11))</f>
        <v/>
      </c>
      <c r="X36" s="292" t="str">
        <f>IF('01.ข้อมูลเบื้องต้น'!$D$11="","",IF('03.คีย์เทอม2'!$B36="","",'01.ข้อมูลเบื้องต้น'!$D$11))</f>
        <v/>
      </c>
      <c r="Y36" s="286"/>
      <c r="Z36" s="160"/>
      <c r="AA36" s="292" t="str">
        <f>IF('01.ข้อมูลเบื้องต้น'!$B$12="","",IF('03.คีย์เทอม2'!$B36="","",'01.ข้อมูลเบื้องต้น'!$B$12))</f>
        <v/>
      </c>
      <c r="AB36" s="291" t="str">
        <f>IF('01.ข้อมูลเบื้องต้น'!$C$12="","",IF('03.คีย์เทอม2'!$B36="","",'01.ข้อมูลเบื้องต้น'!$C$12))</f>
        <v/>
      </c>
      <c r="AC36" s="292" t="str">
        <f>IF('01.ข้อมูลเบื้องต้น'!$D$12="","",IF('03.คีย์เทอม2'!$B36="","",'01.ข้อมูลเบื้องต้น'!$D$12))</f>
        <v/>
      </c>
      <c r="AD36" s="287"/>
      <c r="AE36" s="159"/>
      <c r="AF36" s="292" t="str">
        <f>IF('01.ข้อมูลเบื้องต้น'!$B$13="","",IF('03.คีย์เทอม2'!$B36="","",'01.ข้อมูลเบื้องต้น'!$B$13))</f>
        <v/>
      </c>
      <c r="AG36" s="291" t="str">
        <f>IF('01.ข้อมูลเบื้องต้น'!$C$13="","",IF('03.คีย์เทอม2'!$B36="","",'01.ข้อมูลเบื้องต้น'!$C$13))</f>
        <v/>
      </c>
      <c r="AH36" s="292" t="str">
        <f>IF('01.ข้อมูลเบื้องต้น'!$D$13="","",IF('03.คีย์เทอม2'!$B36="","",'01.ข้อมูลเบื้องต้น'!$D$13))</f>
        <v/>
      </c>
      <c r="AI36" s="287"/>
      <c r="AJ36" s="159"/>
      <c r="AK36" s="292" t="str">
        <f>IF('01.ข้อมูลเบื้องต้น'!$B$14="","",IF('03.คีย์เทอม2'!$B36="","",'01.ข้อมูลเบื้องต้น'!$B$14))</f>
        <v/>
      </c>
      <c r="AL36" s="291" t="str">
        <f>IF('01.ข้อมูลเบื้องต้น'!$C$14="","",IF('03.คีย์เทอม2'!$B36="","",'01.ข้อมูลเบื้องต้น'!$C$14))</f>
        <v/>
      </c>
      <c r="AM36" s="292" t="str">
        <f>IF('01.ข้อมูลเบื้องต้น'!$D$14="","",IF('03.คีย์เทอม2'!$B36="","",'01.ข้อมูลเบื้องต้น'!$D$14))</f>
        <v/>
      </c>
      <c r="AN36" s="287"/>
      <c r="AO36" s="159"/>
      <c r="AP36" s="292" t="str">
        <f>IF('01.ข้อมูลเบื้องต้น'!$B$15="","",IF('03.คีย์เทอม2'!$B36="","",'01.ข้อมูลเบื้องต้น'!$B$15))</f>
        <v/>
      </c>
      <c r="AQ36" s="291" t="str">
        <f>IF('01.ข้อมูลเบื้องต้น'!$C$15="","",IF('03.คีย์เทอม2'!$B36="","",'01.ข้อมูลเบื้องต้น'!$C$15))</f>
        <v/>
      </c>
      <c r="AR36" s="292" t="str">
        <f>IF('01.ข้อมูลเบื้องต้น'!$D$15="","",IF('03.คีย์เทอม2'!$B36="","",'01.ข้อมูลเบื้องต้น'!$D$15))</f>
        <v/>
      </c>
      <c r="AS36" s="287"/>
      <c r="AT36" s="159"/>
      <c r="AU36" s="292" t="str">
        <f>IF('01.ข้อมูลเบื้องต้น'!$B$16="","",IF('03.คีย์เทอม2'!$B36="","",'01.ข้อมูลเบื้องต้น'!$B$16))</f>
        <v/>
      </c>
      <c r="AV36" s="291" t="str">
        <f>IF('01.ข้อมูลเบื้องต้น'!$C$16="","",IF('03.คีย์เทอม2'!$B36="","",'01.ข้อมูลเบื้องต้น'!$C$16))</f>
        <v/>
      </c>
      <c r="AW36" s="292" t="str">
        <f>IF('01.ข้อมูลเบื้องต้น'!$D$16="","",IF('03.คีย์เทอม2'!$B36="","",'01.ข้อมูลเบื้องต้น'!$D$16))</f>
        <v/>
      </c>
      <c r="AX36" s="286"/>
      <c r="AY36" s="160"/>
      <c r="AZ36" s="292" t="str">
        <f>IF('01.ข้อมูลเบื้องต้น'!$B$17="","",IF('03.คีย์เทอม2'!$B36="","",'01.ข้อมูลเบื้องต้น'!$B$17))</f>
        <v/>
      </c>
      <c r="BA36" s="291" t="str">
        <f>IF('01.ข้อมูลเบื้องต้น'!$C$17="","",IF('03.คีย์เทอม2'!$B36="","",'01.ข้อมูลเบื้องต้น'!$C$17))</f>
        <v/>
      </c>
      <c r="BB36" s="292" t="str">
        <f>IF('01.ข้อมูลเบื้องต้น'!$D$17="","",IF('03.คีย์เทอม2'!$B36="","",'01.ข้อมูลเบื้องต้น'!$D$17))</f>
        <v/>
      </c>
      <c r="BC36" s="286"/>
      <c r="BD36" s="160"/>
      <c r="BE36" s="292" t="str">
        <f>IF('01.ข้อมูลเบื้องต้น'!$B$19="","",IF('03.คีย์เทอม2'!$B36="","",'01.ข้อมูลเบื้องต้น'!$B$19))</f>
        <v/>
      </c>
      <c r="BF36" s="291" t="str">
        <f>IF('01.ข้อมูลเบื้องต้น'!$C$19="","",IF('03.คีย์เทอม2'!$B36="","",'01.ข้อมูลเบื้องต้น'!$C$19))</f>
        <v/>
      </c>
      <c r="BG36" s="292" t="str">
        <f>IF('01.ข้อมูลเบื้องต้น'!$D$19="","",IF('03.คีย์เทอม2'!$B36="","",'01.ข้อมูลเบื้องต้น'!$D$19))</f>
        <v/>
      </c>
      <c r="BH36" s="286"/>
      <c r="BI36" s="160"/>
      <c r="BJ36" s="292" t="str">
        <f>IF('01.ข้อมูลเบื้องต้น'!$B$20="","",IF('03.คีย์เทอม2'!$B36="","",'01.ข้อมูลเบื้องต้น'!$B$20))</f>
        <v/>
      </c>
      <c r="BK36" s="291" t="str">
        <f>IF('01.ข้อมูลเบื้องต้น'!$C$20="","",IF('03.คีย์เทอม2'!$B36="","",'01.ข้อมูลเบื้องต้น'!$C$20))</f>
        <v/>
      </c>
      <c r="BL36" s="292" t="str">
        <f>IF('01.ข้อมูลเบื้องต้น'!$D$20="","",IF('03.คีย์เทอม2'!$B36="","",'01.ข้อมูลเบื้องต้น'!$D$20))</f>
        <v/>
      </c>
      <c r="BM36" s="287"/>
      <c r="BN36" s="159"/>
      <c r="BO36" s="292" t="str">
        <f>IF('01.ข้อมูลเบื้องต้น'!$B$21="","",IF('03.คีย์เทอม2'!$B36="","",'01.ข้อมูลเบื้องต้น'!$B$21))</f>
        <v/>
      </c>
      <c r="BP36" s="291" t="str">
        <f>IF('01.ข้อมูลเบื้องต้น'!$C$21="","",IF('03.คีย์เทอม2'!$B36="","",'01.ข้อมูลเบื้องต้น'!$C$21))</f>
        <v/>
      </c>
      <c r="BQ36" s="292" t="str">
        <f>IF('01.ข้อมูลเบื้องต้น'!$D$21="","",IF('03.คีย์เทอม2'!$B36="","",'01.ข้อมูลเบื้องต้น'!$D$21))</f>
        <v/>
      </c>
      <c r="BR36" s="286"/>
      <c r="BS36" s="160"/>
      <c r="BT36" s="292" t="str">
        <f>IF('01.ข้อมูลเบื้องต้น'!$B$22="","",IF('03.คีย์เทอม2'!$B36="","",'01.ข้อมูลเบื้องต้น'!$B$22))</f>
        <v/>
      </c>
      <c r="BU36" s="291" t="str">
        <f>IF('01.ข้อมูลเบื้องต้น'!$C$22="","",IF('03.คีย์เทอม2'!$B36="","",'01.ข้อมูลเบื้องต้น'!$C$22))</f>
        <v/>
      </c>
      <c r="BV36" s="292" t="str">
        <f>IF('01.ข้อมูลเบื้องต้น'!$D$22="","",IF('03.คีย์เทอม2'!$B36="","",'01.ข้อมูลเบื้องต้น'!$D$22))</f>
        <v/>
      </c>
      <c r="BW36" s="286"/>
      <c r="BX36" s="160"/>
      <c r="BY36" s="292" t="str">
        <f>IF('01.ข้อมูลเบื้องต้น'!$B$23="","",IF('03.คีย์เทอม2'!$B36="","",'01.ข้อมูลเบื้องต้น'!$B$23))</f>
        <v/>
      </c>
      <c r="BZ36" s="291" t="str">
        <f>IF('01.ข้อมูลเบื้องต้น'!$C$23="","",IF('03.คีย์เทอม2'!$B36="","",'01.ข้อมูลเบื้องต้น'!$C$23))</f>
        <v/>
      </c>
      <c r="CA36" s="292" t="str">
        <f>IF('01.ข้อมูลเบื้องต้น'!$D$23="","",IF('03.คีย์เทอม2'!$B36="","",'01.ข้อมูลเบื้องต้น'!$D$23))</f>
        <v/>
      </c>
      <c r="CB36" s="286"/>
      <c r="CC36" s="160"/>
      <c r="CD36" s="292" t="str">
        <f>IF('01.ข้อมูลเบื้องต้น'!$B$24="","",IF('03.คีย์เทอม2'!$B36="","",'01.ข้อมูลเบื้องต้น'!$B$24))</f>
        <v/>
      </c>
      <c r="CE36" s="291" t="str">
        <f>IF('01.ข้อมูลเบื้องต้น'!$C$24="","",IF('03.คีย์เทอม2'!$B36="","",'01.ข้อมูลเบื้องต้น'!$C$24))</f>
        <v/>
      </c>
      <c r="CF36" s="292" t="str">
        <f>IF('01.ข้อมูลเบื้องต้น'!$D$24="","",IF('03.คีย์เทอม2'!$B36="","",'01.ข้อมูลเบื้องต้น'!$D$24))</f>
        <v/>
      </c>
      <c r="CG36" s="286"/>
      <c r="CH36" s="160"/>
      <c r="CI36" s="292" t="str">
        <f>IF('01.ข้อมูลเบื้องต้น'!$B$25="","",IF('03.คีย์เทอม2'!$B36="","",'01.ข้อมูลเบื้องต้น'!$B$25))</f>
        <v/>
      </c>
      <c r="CJ36" s="291" t="str">
        <f>IF('01.ข้อมูลเบื้องต้น'!$C$25="","",IF('03.คีย์เทอม2'!$B36="","",'01.ข้อมูลเบื้องต้น'!$C$25))</f>
        <v/>
      </c>
      <c r="CK36" s="292" t="str">
        <f>IF('01.ข้อมูลเบื้องต้น'!$D$25="","",IF('03.คีย์เทอม2'!$B36="","",'01.ข้อมูลเบื้องต้น'!$D$25))</f>
        <v/>
      </c>
      <c r="CL36" s="286"/>
      <c r="CM36" s="160"/>
      <c r="CN36" s="292" t="str">
        <f>IF('01.ข้อมูลเบื้องต้น'!$B$26="","",IF('03.คีย์เทอม2'!$B36="","",'01.ข้อมูลเบื้องต้น'!$B$26))</f>
        <v/>
      </c>
      <c r="CO36" s="291" t="str">
        <f>IF('01.ข้อมูลเบื้องต้น'!$C$26="","",IF('03.คีย์เทอม2'!$B36="","",'01.ข้อมูลเบื้องต้น'!$C$26))</f>
        <v/>
      </c>
      <c r="CP36" s="292" t="str">
        <f>IF('01.ข้อมูลเบื้องต้น'!$D$26="","",IF('03.คีย์เทอม2'!$B36="","",'01.ข้อมูลเบื้องต้น'!$D$26))</f>
        <v/>
      </c>
      <c r="CQ36" s="286"/>
      <c r="CR36" s="160"/>
      <c r="CS36" s="292" t="str">
        <f>IF('01.ข้อมูลเบื้องต้น'!$B$27="","",IF('03.คีย์เทอม2'!$B36="","",'01.ข้อมูลเบื้องต้น'!$B$27))</f>
        <v/>
      </c>
      <c r="CT36" s="291" t="str">
        <f>IF('01.ข้อมูลเบื้องต้น'!$C$27="","",IF('03.คีย์เทอม2'!$B36="","",'01.ข้อมูลเบื้องต้น'!$C$27))</f>
        <v/>
      </c>
      <c r="CU36" s="292" t="str">
        <f>IF('01.ข้อมูลเบื้องต้น'!$D$27="","",IF('03.คีย์เทอม2'!$B36="","",'01.ข้อมูลเบื้องต้น'!$D$27))</f>
        <v/>
      </c>
      <c r="CV36" s="286"/>
      <c r="CW36" s="160"/>
      <c r="CX36" s="292" t="str">
        <f>IF('01.ข้อมูลเบื้องต้น'!$B$28="","",IF('03.คีย์เทอม2'!$B36="","",'01.ข้อมูลเบื้องต้น'!$B$28))</f>
        <v/>
      </c>
      <c r="CY36" s="291" t="str">
        <f>IF('01.ข้อมูลเบื้องต้น'!$C$28="","",IF('03.คีย์เทอม2'!$B36="","",'01.ข้อมูลเบื้องต้น'!$C$28))</f>
        <v/>
      </c>
      <c r="CZ36" s="292" t="str">
        <f>IF('01.ข้อมูลเบื้องต้น'!$D$28="","",IF('03.คีย์เทอม2'!$B36="","",'01.ข้อมูลเบื้องต้น'!$D$28))</f>
        <v/>
      </c>
      <c r="DA36" s="286"/>
      <c r="DB36" s="160"/>
      <c r="DC36" s="288" t="str">
        <f t="shared" si="3"/>
        <v/>
      </c>
      <c r="DD36" s="152" t="str">
        <f t="shared" si="4"/>
        <v/>
      </c>
      <c r="DE36" s="293" t="str">
        <f>IF('2.ชื่อนักเรียน'!R38="มส","มส",IF('2.ชื่อนักเรียน'!R38="ย้าย","ย้าย",IF('2.ชื่อนักเรียน'!R38="ร","ร",IF(DD36="","",RANK(DD36,$DD$9:$DD$58,0)))))</f>
        <v/>
      </c>
      <c r="DF36" s="293" t="str">
        <f t="shared" si="5"/>
        <v/>
      </c>
      <c r="DH36" s="462" t="str">
        <f>IF('2.ชื่อนักเรียน'!$R38=",มส","มส",IF($DC36="","",IF(DH$5="","",IF(DH$5="SBMLD",SUM($BH36,$BM36,$BR36,$BW36,$CB36,$CG36,$CL36,$CQ36,$CV36,$DA36),$BH36))))</f>
        <v/>
      </c>
      <c r="DI36" s="298" t="str">
        <f>IF('2.ชื่อนักเรียน'!$R38=",มส","มส",IF($DH36="","",IF(DH$5="","",IF(DH$5="SBMLD",SUM($BI36,$BN36,$BS36,$BX36,$CC36,$CH36,$CM36,$CR36,$CW36,$DB36),$BI36))))</f>
        <v/>
      </c>
      <c r="DJ36" s="329" t="str">
        <f t="shared" si="6"/>
        <v/>
      </c>
      <c r="DK36" s="462" t="str">
        <f>IF('2.ชื่อนักเรียน'!$R38=",มส","มส",IF($DC36="","",IF(DK$5="","",IF(DK$5="SBMLD",SUM($BM36,$BR36,$BW36,$CB36,$CG36,$CL36,$CQ36,$CV36,$DA36),$BM36))))</f>
        <v/>
      </c>
      <c r="DL36" s="298" t="str">
        <f>IF('2.ชื่อนักเรียน'!$R38=",มส","มส",IF($DK36="","",IF(DK$5="","",IF(DK$5="SBMLD",SUM($BN36,$BS36,$BX36,$CC36,$CH36,$CM36,$CR36,$CW36,$DB36),$BN36))))</f>
        <v/>
      </c>
      <c r="DM36" s="329" t="str">
        <f t="shared" si="7"/>
        <v/>
      </c>
      <c r="DN36" s="462" t="str">
        <f>IF('2.ชื่อนักเรียน'!$R38=",มส","มส",IF($DC36="","",IF(DN$5="","",IF(DN$5="SBMLD",SUM($BR36,$BW36,$CB36,$CG36,$CL36,$CQ36,$CV36,$DA36),$BR36))))</f>
        <v/>
      </c>
      <c r="DO36" s="298" t="str">
        <f>IF('2.ชื่อนักเรียน'!$R38=",มส","มส",IF($DN36="","",IF(DN$5="","",IF(DN$5="SBMLD",SUM($BS36,$BX36,$CC36,$CH36,$CM36,$CR36,$CW36,$DB36),$BS36))))</f>
        <v/>
      </c>
      <c r="DP36" s="329" t="str">
        <f t="shared" si="8"/>
        <v/>
      </c>
      <c r="DQ36" s="462" t="str">
        <f>IF('2.ชื่อนักเรียน'!$R38=",มส","มส",IF($DC36="","",IF(DQ$5="","",IF(DQ$5="SBMLD",SUM($BW36,$CB36,$CG36,$CL36,$CQ36,$CV36,$DA36),$BW36))))</f>
        <v/>
      </c>
      <c r="DR36" s="298" t="str">
        <f>IF('2.ชื่อนักเรียน'!$R38=",มส","มส",IF($DQ36="","",IF(DQ$5="","",IF(DQ$5="SBMLD",SUM($BX36,$CC36,$CH36,$CM36,$CR36,$CW36,$DB36),$BX36))))</f>
        <v/>
      </c>
      <c r="DS36" s="329" t="str">
        <f t="shared" si="9"/>
        <v/>
      </c>
      <c r="DT36" s="462" t="str">
        <f>IF('2.ชื่อนักเรียน'!$R38=",มส","มส",IF($DC36="","",IF(DT$5="","",IF(DT$5="SBMLD",SUM($CB36,$CG36,$CL36,$CQ36,$CV36,$DA36),$CB36))))</f>
        <v/>
      </c>
      <c r="DU36" s="298" t="str">
        <f>IF('2.ชื่อนักเรียน'!$R38=",มส","มส",IF($DT36="","",IF(DT$5="","",IF(DT$5="SBMLD",SUM($CC36,$CH36,$CM36,$CR36,$CW36,$DB36),$CC36))))</f>
        <v/>
      </c>
      <c r="DV36" s="329" t="str">
        <f t="shared" si="10"/>
        <v/>
      </c>
      <c r="DW36" s="462" t="str">
        <f>IF('2.ชื่อนักเรียน'!$R38=",มส","มส",IF($DC36="","",IF(DW$5="","",IF(DW$5="SBMLD",SUM($CG36,$CL36,$CQ36,$CV36,$DA36),$CG36))))</f>
        <v/>
      </c>
      <c r="DX36" s="298" t="str">
        <f>IF('2.ชื่อนักเรียน'!$R38=",มส","มส",IF($DW36="","",IF(DW$5="","",IF(DW$5="SBMLD",SUM($CH36,$CM36,$CR36,$CW36,$DB36),$CH36))))</f>
        <v/>
      </c>
      <c r="DY36" s="329" t="str">
        <f t="shared" si="11"/>
        <v/>
      </c>
    </row>
    <row r="37" spans="1:129" s="102" customFormat="1" ht="17.25" customHeight="1" x14ac:dyDescent="0.25">
      <c r="A37" s="278">
        <v>29</v>
      </c>
      <c r="B37" s="278" t="str">
        <f>IF('2.ชื่อนักเรียน'!E39="","",CONCATENATE('2.ชื่อนักเรียน'!E39,'2.ชื่อนักเรียน'!F39,'2.ชื่อนักเรียน'!G39,'2.ชื่อนักเรียน'!H39,'2.ชื่อนักเรียน'!I39,'2.ชื่อนักเรียน'!J39,'2.ชื่อนักเรียน'!K39,'2.ชื่อนักเรียน'!L39,'2.ชื่อนักเรียน'!M39,'2.ชื่อนักเรียน'!N39,'2.ชื่อนักเรียน'!O39,'2.ชื่อนักเรียน'!P39,'2.ชื่อนักเรียน'!Q39))</f>
        <v/>
      </c>
      <c r="C37" s="463" t="str">
        <f>IF('2.ชื่อนักเรียน'!B39="","",'2.ชื่อนักเรียน'!B39)</f>
        <v/>
      </c>
      <c r="D37" s="291" t="str">
        <f>IF('2.ชื่อนักเรียน'!C39="","",CONCATENATE(TRIM('2.ชื่อนักเรียน'!C39),"  ",'2.ชื่อนักเรียน'!D39))</f>
        <v/>
      </c>
      <c r="E37" s="292" t="str">
        <f>IF(B37="","",IF('01.ข้อมูลเบื้องต้น'!$J$2="","",'01.ข้อมูลเบื้องต้น'!$J$2))</f>
        <v/>
      </c>
      <c r="F37" s="291" t="str">
        <f>IF(B37="","",IF('01.ข้อมูลเบื้องต้น'!$K$4="","",'01.ข้อมูลเบื้องต้น'!$K$4))</f>
        <v/>
      </c>
      <c r="G37" s="292" t="str">
        <f>IF('01.ข้อมูลเบื้องต้น'!$B$8="","",IF('03.คีย์เทอม2'!$B37="","",'01.ข้อมูลเบื้องต้น'!$B$8))</f>
        <v/>
      </c>
      <c r="H37" s="291" t="str">
        <f>IF('01.ข้อมูลเบื้องต้น'!$C$8="","",IF('03.คีย์เทอม2'!$B37="","",'01.ข้อมูลเบื้องต้น'!$C$8))</f>
        <v/>
      </c>
      <c r="I37" s="292" t="str">
        <f>IF('01.ข้อมูลเบื้องต้น'!$D$8="","",IF('03.คีย์เทอม2'!$B37="","",'01.ข้อมูลเบื้องต้น'!$D$8))</f>
        <v/>
      </c>
      <c r="J37" s="286"/>
      <c r="K37" s="160"/>
      <c r="L37" s="292" t="str">
        <f>IF('01.ข้อมูลเบื้องต้น'!$B$9="","",IF('03.คีย์เทอม2'!$B37="","",'01.ข้อมูลเบื้องต้น'!$B$9))</f>
        <v/>
      </c>
      <c r="M37" s="291" t="str">
        <f>IF('01.ข้อมูลเบื้องต้น'!$C$9="","",IF('03.คีย์เทอม2'!$B37="","",'01.ข้อมูลเบื้องต้น'!$C$9))</f>
        <v/>
      </c>
      <c r="N37" s="292" t="str">
        <f>IF('01.ข้อมูลเบื้องต้น'!$D$9="","",IF('03.คีย์เทอม2'!$B37="","",'01.ข้อมูลเบื้องต้น'!$D$9))</f>
        <v/>
      </c>
      <c r="O37" s="287"/>
      <c r="P37" s="159"/>
      <c r="Q37" s="292" t="str">
        <f>IF('01.ข้อมูลเบื้องต้น'!$B$10="","",IF('03.คีย์เทอม2'!$B37="","",'01.ข้อมูลเบื้องต้น'!$B$10))</f>
        <v/>
      </c>
      <c r="R37" s="291" t="str">
        <f>IF('01.ข้อมูลเบื้องต้น'!$C$10="","",IF('03.คีย์เทอม2'!$B37="","",'01.ข้อมูลเบื้องต้น'!$C$10))</f>
        <v/>
      </c>
      <c r="S37" s="292" t="str">
        <f>IF('01.ข้อมูลเบื้องต้น'!$D$10="","",IF('03.คีย์เทอม2'!$B37="","",'01.ข้อมูลเบื้องต้น'!$D$10))</f>
        <v/>
      </c>
      <c r="T37" s="287"/>
      <c r="U37" s="159"/>
      <c r="V37" s="292" t="str">
        <f>IF('01.ข้อมูลเบื้องต้น'!$B$11="","",IF('03.คีย์เทอม2'!$B37="","",'01.ข้อมูลเบื้องต้น'!$B$11))</f>
        <v/>
      </c>
      <c r="W37" s="291" t="str">
        <f>IF('01.ข้อมูลเบื้องต้น'!$C$11="","",IF('03.คีย์เทอม2'!$B37="","",'01.ข้อมูลเบื้องต้น'!$C$11))</f>
        <v/>
      </c>
      <c r="X37" s="292" t="str">
        <f>IF('01.ข้อมูลเบื้องต้น'!$D$11="","",IF('03.คีย์เทอม2'!$B37="","",'01.ข้อมูลเบื้องต้น'!$D$11))</f>
        <v/>
      </c>
      <c r="Y37" s="286"/>
      <c r="Z37" s="160"/>
      <c r="AA37" s="292" t="str">
        <f>IF('01.ข้อมูลเบื้องต้น'!$B$12="","",IF('03.คีย์เทอม2'!$B37="","",'01.ข้อมูลเบื้องต้น'!$B$12))</f>
        <v/>
      </c>
      <c r="AB37" s="291" t="str">
        <f>IF('01.ข้อมูลเบื้องต้น'!$C$12="","",IF('03.คีย์เทอม2'!$B37="","",'01.ข้อมูลเบื้องต้น'!$C$12))</f>
        <v/>
      </c>
      <c r="AC37" s="292" t="str">
        <f>IF('01.ข้อมูลเบื้องต้น'!$D$12="","",IF('03.คีย์เทอม2'!$B37="","",'01.ข้อมูลเบื้องต้น'!$D$12))</f>
        <v/>
      </c>
      <c r="AD37" s="287"/>
      <c r="AE37" s="159"/>
      <c r="AF37" s="292" t="str">
        <f>IF('01.ข้อมูลเบื้องต้น'!$B$13="","",IF('03.คีย์เทอม2'!$B37="","",'01.ข้อมูลเบื้องต้น'!$B$13))</f>
        <v/>
      </c>
      <c r="AG37" s="291" t="str">
        <f>IF('01.ข้อมูลเบื้องต้น'!$C$13="","",IF('03.คีย์เทอม2'!$B37="","",'01.ข้อมูลเบื้องต้น'!$C$13))</f>
        <v/>
      </c>
      <c r="AH37" s="292" t="str">
        <f>IF('01.ข้อมูลเบื้องต้น'!$D$13="","",IF('03.คีย์เทอม2'!$B37="","",'01.ข้อมูลเบื้องต้น'!$D$13))</f>
        <v/>
      </c>
      <c r="AI37" s="287"/>
      <c r="AJ37" s="159"/>
      <c r="AK37" s="292" t="str">
        <f>IF('01.ข้อมูลเบื้องต้น'!$B$14="","",IF('03.คีย์เทอม2'!$B37="","",'01.ข้อมูลเบื้องต้น'!$B$14))</f>
        <v/>
      </c>
      <c r="AL37" s="291" t="str">
        <f>IF('01.ข้อมูลเบื้องต้น'!$C$14="","",IF('03.คีย์เทอม2'!$B37="","",'01.ข้อมูลเบื้องต้น'!$C$14))</f>
        <v/>
      </c>
      <c r="AM37" s="292" t="str">
        <f>IF('01.ข้อมูลเบื้องต้น'!$D$14="","",IF('03.คีย์เทอม2'!$B37="","",'01.ข้อมูลเบื้องต้น'!$D$14))</f>
        <v/>
      </c>
      <c r="AN37" s="287"/>
      <c r="AO37" s="159"/>
      <c r="AP37" s="292" t="str">
        <f>IF('01.ข้อมูลเบื้องต้น'!$B$15="","",IF('03.คีย์เทอม2'!$B37="","",'01.ข้อมูลเบื้องต้น'!$B$15))</f>
        <v/>
      </c>
      <c r="AQ37" s="291" t="str">
        <f>IF('01.ข้อมูลเบื้องต้น'!$C$15="","",IF('03.คีย์เทอม2'!$B37="","",'01.ข้อมูลเบื้องต้น'!$C$15))</f>
        <v/>
      </c>
      <c r="AR37" s="292" t="str">
        <f>IF('01.ข้อมูลเบื้องต้น'!$D$15="","",IF('03.คีย์เทอม2'!$B37="","",'01.ข้อมูลเบื้องต้น'!$D$15))</f>
        <v/>
      </c>
      <c r="AS37" s="287"/>
      <c r="AT37" s="159"/>
      <c r="AU37" s="292" t="str">
        <f>IF('01.ข้อมูลเบื้องต้น'!$B$16="","",IF('03.คีย์เทอม2'!$B37="","",'01.ข้อมูลเบื้องต้น'!$B$16))</f>
        <v/>
      </c>
      <c r="AV37" s="291" t="str">
        <f>IF('01.ข้อมูลเบื้องต้น'!$C$16="","",IF('03.คีย์เทอม2'!$B37="","",'01.ข้อมูลเบื้องต้น'!$C$16))</f>
        <v/>
      </c>
      <c r="AW37" s="292" t="str">
        <f>IF('01.ข้อมูลเบื้องต้น'!$D$16="","",IF('03.คีย์เทอม2'!$B37="","",'01.ข้อมูลเบื้องต้น'!$D$16))</f>
        <v/>
      </c>
      <c r="AX37" s="286"/>
      <c r="AY37" s="160"/>
      <c r="AZ37" s="292" t="str">
        <f>IF('01.ข้อมูลเบื้องต้น'!$B$17="","",IF('03.คีย์เทอม2'!$B37="","",'01.ข้อมูลเบื้องต้น'!$B$17))</f>
        <v/>
      </c>
      <c r="BA37" s="291" t="str">
        <f>IF('01.ข้อมูลเบื้องต้น'!$C$17="","",IF('03.คีย์เทอม2'!$B37="","",'01.ข้อมูลเบื้องต้น'!$C$17))</f>
        <v/>
      </c>
      <c r="BB37" s="292" t="str">
        <f>IF('01.ข้อมูลเบื้องต้น'!$D$17="","",IF('03.คีย์เทอม2'!$B37="","",'01.ข้อมูลเบื้องต้น'!$D$17))</f>
        <v/>
      </c>
      <c r="BC37" s="286"/>
      <c r="BD37" s="160"/>
      <c r="BE37" s="292" t="str">
        <f>IF('01.ข้อมูลเบื้องต้น'!$B$19="","",IF('03.คีย์เทอม2'!$B37="","",'01.ข้อมูลเบื้องต้น'!$B$19))</f>
        <v/>
      </c>
      <c r="BF37" s="291" t="str">
        <f>IF('01.ข้อมูลเบื้องต้น'!$C$19="","",IF('03.คีย์เทอม2'!$B37="","",'01.ข้อมูลเบื้องต้น'!$C$19))</f>
        <v/>
      </c>
      <c r="BG37" s="292" t="str">
        <f>IF('01.ข้อมูลเบื้องต้น'!$D$19="","",IF('03.คีย์เทอม2'!$B37="","",'01.ข้อมูลเบื้องต้น'!$D$19))</f>
        <v/>
      </c>
      <c r="BH37" s="286"/>
      <c r="BI37" s="160"/>
      <c r="BJ37" s="292" t="str">
        <f>IF('01.ข้อมูลเบื้องต้น'!$B$20="","",IF('03.คีย์เทอม2'!$B37="","",'01.ข้อมูลเบื้องต้น'!$B$20))</f>
        <v/>
      </c>
      <c r="BK37" s="291" t="str">
        <f>IF('01.ข้อมูลเบื้องต้น'!$C$20="","",IF('03.คีย์เทอม2'!$B37="","",'01.ข้อมูลเบื้องต้น'!$C$20))</f>
        <v/>
      </c>
      <c r="BL37" s="292" t="str">
        <f>IF('01.ข้อมูลเบื้องต้น'!$D$20="","",IF('03.คีย์เทอม2'!$B37="","",'01.ข้อมูลเบื้องต้น'!$D$20))</f>
        <v/>
      </c>
      <c r="BM37" s="286"/>
      <c r="BN37" s="159"/>
      <c r="BO37" s="292" t="str">
        <f>IF('01.ข้อมูลเบื้องต้น'!$B$21="","",IF('03.คีย์เทอม2'!$B37="","",'01.ข้อมูลเบื้องต้น'!$B$21))</f>
        <v/>
      </c>
      <c r="BP37" s="291" t="str">
        <f>IF('01.ข้อมูลเบื้องต้น'!$C$21="","",IF('03.คีย์เทอม2'!$B37="","",'01.ข้อมูลเบื้องต้น'!$C$21))</f>
        <v/>
      </c>
      <c r="BQ37" s="292" t="str">
        <f>IF('01.ข้อมูลเบื้องต้น'!$D$21="","",IF('03.คีย์เทอม2'!$B37="","",'01.ข้อมูลเบื้องต้น'!$D$21))</f>
        <v/>
      </c>
      <c r="BR37" s="286"/>
      <c r="BS37" s="160"/>
      <c r="BT37" s="292" t="str">
        <f>IF('01.ข้อมูลเบื้องต้น'!$B$22="","",IF('03.คีย์เทอม2'!$B37="","",'01.ข้อมูลเบื้องต้น'!$B$22))</f>
        <v/>
      </c>
      <c r="BU37" s="291" t="str">
        <f>IF('01.ข้อมูลเบื้องต้น'!$C$22="","",IF('03.คีย์เทอม2'!$B37="","",'01.ข้อมูลเบื้องต้น'!$C$22))</f>
        <v/>
      </c>
      <c r="BV37" s="292" t="str">
        <f>IF('01.ข้อมูลเบื้องต้น'!$D$22="","",IF('03.คีย์เทอม2'!$B37="","",'01.ข้อมูลเบื้องต้น'!$D$22))</f>
        <v/>
      </c>
      <c r="BW37" s="286"/>
      <c r="BX37" s="160"/>
      <c r="BY37" s="292" t="str">
        <f>IF('01.ข้อมูลเบื้องต้น'!$B$23="","",IF('03.คีย์เทอม2'!$B37="","",'01.ข้อมูลเบื้องต้น'!$B$23))</f>
        <v/>
      </c>
      <c r="BZ37" s="291" t="str">
        <f>IF('01.ข้อมูลเบื้องต้น'!$C$23="","",IF('03.คีย์เทอม2'!$B37="","",'01.ข้อมูลเบื้องต้น'!$C$23))</f>
        <v/>
      </c>
      <c r="CA37" s="292" t="str">
        <f>IF('01.ข้อมูลเบื้องต้น'!$D$23="","",IF('03.คีย์เทอม2'!$B37="","",'01.ข้อมูลเบื้องต้น'!$D$23))</f>
        <v/>
      </c>
      <c r="CB37" s="286"/>
      <c r="CC37" s="160"/>
      <c r="CD37" s="292" t="str">
        <f>IF('01.ข้อมูลเบื้องต้น'!$B$24="","",IF('03.คีย์เทอม2'!$B37="","",'01.ข้อมูลเบื้องต้น'!$B$24))</f>
        <v/>
      </c>
      <c r="CE37" s="291" t="str">
        <f>IF('01.ข้อมูลเบื้องต้น'!$C$24="","",IF('03.คีย์เทอม2'!$B37="","",'01.ข้อมูลเบื้องต้น'!$C$24))</f>
        <v/>
      </c>
      <c r="CF37" s="292" t="str">
        <f>IF('01.ข้อมูลเบื้องต้น'!$D$24="","",IF('03.คีย์เทอม2'!$B37="","",'01.ข้อมูลเบื้องต้น'!$D$24))</f>
        <v/>
      </c>
      <c r="CG37" s="286"/>
      <c r="CH37" s="160"/>
      <c r="CI37" s="292" t="str">
        <f>IF('01.ข้อมูลเบื้องต้น'!$B$25="","",IF('03.คีย์เทอม2'!$B37="","",'01.ข้อมูลเบื้องต้น'!$B$25))</f>
        <v/>
      </c>
      <c r="CJ37" s="291" t="str">
        <f>IF('01.ข้อมูลเบื้องต้น'!$C$25="","",IF('03.คีย์เทอม2'!$B37="","",'01.ข้อมูลเบื้องต้น'!$C$25))</f>
        <v/>
      </c>
      <c r="CK37" s="292" t="str">
        <f>IF('01.ข้อมูลเบื้องต้น'!$D$25="","",IF('03.คีย์เทอม2'!$B37="","",'01.ข้อมูลเบื้องต้น'!$D$25))</f>
        <v/>
      </c>
      <c r="CL37" s="286"/>
      <c r="CM37" s="160"/>
      <c r="CN37" s="292" t="str">
        <f>IF('01.ข้อมูลเบื้องต้น'!$B$26="","",IF('03.คีย์เทอม2'!$B37="","",'01.ข้อมูลเบื้องต้น'!$B$26))</f>
        <v/>
      </c>
      <c r="CO37" s="291" t="str">
        <f>IF('01.ข้อมูลเบื้องต้น'!$C$26="","",IF('03.คีย์เทอม2'!$B37="","",'01.ข้อมูลเบื้องต้น'!$C$26))</f>
        <v/>
      </c>
      <c r="CP37" s="292" t="str">
        <f>IF('01.ข้อมูลเบื้องต้น'!$D$26="","",IF('03.คีย์เทอม2'!$B37="","",'01.ข้อมูลเบื้องต้น'!$D$26))</f>
        <v/>
      </c>
      <c r="CQ37" s="286"/>
      <c r="CR37" s="160"/>
      <c r="CS37" s="292" t="str">
        <f>IF('01.ข้อมูลเบื้องต้น'!$B$27="","",IF('03.คีย์เทอม2'!$B37="","",'01.ข้อมูลเบื้องต้น'!$B$27))</f>
        <v/>
      </c>
      <c r="CT37" s="291" t="str">
        <f>IF('01.ข้อมูลเบื้องต้น'!$C$27="","",IF('03.คีย์เทอม2'!$B37="","",'01.ข้อมูลเบื้องต้น'!$C$27))</f>
        <v/>
      </c>
      <c r="CU37" s="292" t="str">
        <f>IF('01.ข้อมูลเบื้องต้น'!$D$27="","",IF('03.คีย์เทอม2'!$B37="","",'01.ข้อมูลเบื้องต้น'!$D$27))</f>
        <v/>
      </c>
      <c r="CV37" s="286"/>
      <c r="CW37" s="160"/>
      <c r="CX37" s="292" t="str">
        <f>IF('01.ข้อมูลเบื้องต้น'!$B$28="","",IF('03.คีย์เทอม2'!$B37="","",'01.ข้อมูลเบื้องต้น'!$B$28))</f>
        <v/>
      </c>
      <c r="CY37" s="291" t="str">
        <f>IF('01.ข้อมูลเบื้องต้น'!$C$28="","",IF('03.คีย์เทอม2'!$B37="","",'01.ข้อมูลเบื้องต้น'!$C$28))</f>
        <v/>
      </c>
      <c r="CZ37" s="292" t="str">
        <f>IF('01.ข้อมูลเบื้องต้น'!$D$28="","",IF('03.คีย์เทอม2'!$B37="","",'01.ข้อมูลเบื้องต้น'!$D$28))</f>
        <v/>
      </c>
      <c r="DA37" s="286"/>
      <c r="DB37" s="160"/>
      <c r="DC37" s="288" t="str">
        <f t="shared" si="3"/>
        <v/>
      </c>
      <c r="DD37" s="152" t="str">
        <f t="shared" si="4"/>
        <v/>
      </c>
      <c r="DE37" s="293" t="str">
        <f>IF('2.ชื่อนักเรียน'!R39="มส","มส",IF('2.ชื่อนักเรียน'!R39="ย้าย","ย้าย",IF('2.ชื่อนักเรียน'!R39="ร","ร",IF(DD37="","",RANK(DD37,$DD$9:$DD$58,0)))))</f>
        <v/>
      </c>
      <c r="DF37" s="293" t="str">
        <f t="shared" si="5"/>
        <v/>
      </c>
      <c r="DH37" s="462" t="str">
        <f>IF('2.ชื่อนักเรียน'!$R39=",มส","มส",IF($DC37="","",IF(DH$5="","",IF(DH$5="SBMLD",SUM($BH37,$BM37,$BR37,$BW37,$CB37,$CG37,$CL37,$CQ37,$CV37,$DA37),$BH37))))</f>
        <v/>
      </c>
      <c r="DI37" s="298" t="str">
        <f>IF('2.ชื่อนักเรียน'!$R39=",มส","มส",IF($DH37="","",IF(DH$5="","",IF(DH$5="SBMLD",SUM($BI37,$BN37,$BS37,$BX37,$CC37,$CH37,$CM37,$CR37,$CW37,$DB37),$BI37))))</f>
        <v/>
      </c>
      <c r="DJ37" s="329" t="str">
        <f t="shared" si="6"/>
        <v/>
      </c>
      <c r="DK37" s="462" t="str">
        <f>IF('2.ชื่อนักเรียน'!$R39=",มส","มส",IF($DC37="","",IF(DK$5="","",IF(DK$5="SBMLD",SUM($BM37,$BR37,$BW37,$CB37,$CG37,$CL37,$CQ37,$CV37,$DA37),$BM37))))</f>
        <v/>
      </c>
      <c r="DL37" s="298" t="str">
        <f>IF('2.ชื่อนักเรียน'!$R39=",มส","มส",IF($DK37="","",IF(DK$5="","",IF(DK$5="SBMLD",SUM($BN37,$BS37,$BX37,$CC37,$CH37,$CM37,$CR37,$CW37,$DB37),$BN37))))</f>
        <v/>
      </c>
      <c r="DM37" s="329" t="str">
        <f t="shared" si="7"/>
        <v/>
      </c>
      <c r="DN37" s="462" t="str">
        <f>IF('2.ชื่อนักเรียน'!$R39=",มส","มส",IF($DC37="","",IF(DN$5="","",IF(DN$5="SBMLD",SUM($BR37,$BW37,$CB37,$CG37,$CL37,$CQ37,$CV37,$DA37),$BR37))))</f>
        <v/>
      </c>
      <c r="DO37" s="298" t="str">
        <f>IF('2.ชื่อนักเรียน'!$R39=",มส","มส",IF($DN37="","",IF(DN$5="","",IF(DN$5="SBMLD",SUM($BS37,$BX37,$CC37,$CH37,$CM37,$CR37,$CW37,$DB37),$BS37))))</f>
        <v/>
      </c>
      <c r="DP37" s="329" t="str">
        <f t="shared" si="8"/>
        <v/>
      </c>
      <c r="DQ37" s="462" t="str">
        <f>IF('2.ชื่อนักเรียน'!$R39=",มส","มส",IF($DC37="","",IF(DQ$5="","",IF(DQ$5="SBMLD",SUM($BW37,$CB37,$CG37,$CL37,$CQ37,$CV37,$DA37),$BW37))))</f>
        <v/>
      </c>
      <c r="DR37" s="298" t="str">
        <f>IF('2.ชื่อนักเรียน'!$R39=",มส","มส",IF($DQ37="","",IF(DQ$5="","",IF(DQ$5="SBMLD",SUM($BX37,$CC37,$CH37,$CM37,$CR37,$CW37,$DB37),$BX37))))</f>
        <v/>
      </c>
      <c r="DS37" s="329" t="str">
        <f t="shared" si="9"/>
        <v/>
      </c>
      <c r="DT37" s="462" t="str">
        <f>IF('2.ชื่อนักเรียน'!$R39=",มส","มส",IF($DC37="","",IF(DT$5="","",IF(DT$5="SBMLD",SUM($CB37,$CG37,$CL37,$CQ37,$CV37,$DA37),$CB37))))</f>
        <v/>
      </c>
      <c r="DU37" s="298" t="str">
        <f>IF('2.ชื่อนักเรียน'!$R39=",มส","มส",IF($DT37="","",IF(DT$5="","",IF(DT$5="SBMLD",SUM($CC37,$CH37,$CM37,$CR37,$CW37,$DB37),$CC37))))</f>
        <v/>
      </c>
      <c r="DV37" s="329" t="str">
        <f t="shared" si="10"/>
        <v/>
      </c>
      <c r="DW37" s="462" t="str">
        <f>IF('2.ชื่อนักเรียน'!$R39=",มส","มส",IF($DC37="","",IF(DW$5="","",IF(DW$5="SBMLD",SUM($CG37,$CL37,$CQ37,$CV37,$DA37),$CG37))))</f>
        <v/>
      </c>
      <c r="DX37" s="298" t="str">
        <f>IF('2.ชื่อนักเรียน'!$R39=",มส","มส",IF($DW37="","",IF(DW$5="","",IF(DW$5="SBMLD",SUM($CH37,$CM37,$CR37,$CW37,$DB37),$CH37))))</f>
        <v/>
      </c>
      <c r="DY37" s="329" t="str">
        <f t="shared" si="11"/>
        <v/>
      </c>
    </row>
    <row r="38" spans="1:129" s="102" customFormat="1" ht="17.25" customHeight="1" x14ac:dyDescent="0.25">
      <c r="A38" s="278">
        <v>30</v>
      </c>
      <c r="B38" s="278" t="str">
        <f>IF('2.ชื่อนักเรียน'!E40="","",CONCATENATE('2.ชื่อนักเรียน'!E40,'2.ชื่อนักเรียน'!F40,'2.ชื่อนักเรียน'!G40,'2.ชื่อนักเรียน'!H40,'2.ชื่อนักเรียน'!I40,'2.ชื่อนักเรียน'!J40,'2.ชื่อนักเรียน'!K40,'2.ชื่อนักเรียน'!L40,'2.ชื่อนักเรียน'!M40,'2.ชื่อนักเรียน'!N40,'2.ชื่อนักเรียน'!O40,'2.ชื่อนักเรียน'!P40,'2.ชื่อนักเรียน'!Q40))</f>
        <v/>
      </c>
      <c r="C38" s="463" t="str">
        <f>IF('2.ชื่อนักเรียน'!B40="","",'2.ชื่อนักเรียน'!B40)</f>
        <v/>
      </c>
      <c r="D38" s="291" t="str">
        <f>IF('2.ชื่อนักเรียน'!C40="","",CONCATENATE(TRIM('2.ชื่อนักเรียน'!C40),"  ",'2.ชื่อนักเรียน'!D40))</f>
        <v/>
      </c>
      <c r="E38" s="292" t="str">
        <f>IF(B38="","",IF('01.ข้อมูลเบื้องต้น'!$J$2="","",'01.ข้อมูลเบื้องต้น'!$J$2))</f>
        <v/>
      </c>
      <c r="F38" s="291" t="str">
        <f>IF(B38="","",IF('01.ข้อมูลเบื้องต้น'!$K$4="","",'01.ข้อมูลเบื้องต้น'!$K$4))</f>
        <v/>
      </c>
      <c r="G38" s="292" t="str">
        <f>IF('01.ข้อมูลเบื้องต้น'!$B$8="","",IF('03.คีย์เทอม2'!$B38="","",'01.ข้อมูลเบื้องต้น'!$B$8))</f>
        <v/>
      </c>
      <c r="H38" s="291" t="str">
        <f>IF('01.ข้อมูลเบื้องต้น'!$C$8="","",IF('03.คีย์เทอม2'!$B38="","",'01.ข้อมูลเบื้องต้น'!$C$8))</f>
        <v/>
      </c>
      <c r="I38" s="292" t="str">
        <f>IF('01.ข้อมูลเบื้องต้น'!$D$8="","",IF('03.คีย์เทอม2'!$B38="","",'01.ข้อมูลเบื้องต้น'!$D$8))</f>
        <v/>
      </c>
      <c r="J38" s="286"/>
      <c r="K38" s="160"/>
      <c r="L38" s="292" t="str">
        <f>IF('01.ข้อมูลเบื้องต้น'!$B$9="","",IF('03.คีย์เทอม2'!$B38="","",'01.ข้อมูลเบื้องต้น'!$B$9))</f>
        <v/>
      </c>
      <c r="M38" s="291" t="str">
        <f>IF('01.ข้อมูลเบื้องต้น'!$C$9="","",IF('03.คีย์เทอม2'!$B38="","",'01.ข้อมูลเบื้องต้น'!$C$9))</f>
        <v/>
      </c>
      <c r="N38" s="292" t="str">
        <f>IF('01.ข้อมูลเบื้องต้น'!$D$9="","",IF('03.คีย์เทอม2'!$B38="","",'01.ข้อมูลเบื้องต้น'!$D$9))</f>
        <v/>
      </c>
      <c r="O38" s="287"/>
      <c r="P38" s="159"/>
      <c r="Q38" s="292" t="str">
        <f>IF('01.ข้อมูลเบื้องต้น'!$B$10="","",IF('03.คีย์เทอม2'!$B38="","",'01.ข้อมูลเบื้องต้น'!$B$10))</f>
        <v/>
      </c>
      <c r="R38" s="291" t="str">
        <f>IF('01.ข้อมูลเบื้องต้น'!$C$10="","",IF('03.คีย์เทอม2'!$B38="","",'01.ข้อมูลเบื้องต้น'!$C$10))</f>
        <v/>
      </c>
      <c r="S38" s="292" t="str">
        <f>IF('01.ข้อมูลเบื้องต้น'!$D$10="","",IF('03.คีย์เทอม2'!$B38="","",'01.ข้อมูลเบื้องต้น'!$D$10))</f>
        <v/>
      </c>
      <c r="T38" s="287"/>
      <c r="U38" s="159"/>
      <c r="V38" s="292" t="str">
        <f>IF('01.ข้อมูลเบื้องต้น'!$B$11="","",IF('03.คีย์เทอม2'!$B38="","",'01.ข้อมูลเบื้องต้น'!$B$11))</f>
        <v/>
      </c>
      <c r="W38" s="291" t="str">
        <f>IF('01.ข้อมูลเบื้องต้น'!$C$11="","",IF('03.คีย์เทอม2'!$B38="","",'01.ข้อมูลเบื้องต้น'!$C$11))</f>
        <v/>
      </c>
      <c r="X38" s="292" t="str">
        <f>IF('01.ข้อมูลเบื้องต้น'!$D$11="","",IF('03.คีย์เทอม2'!$B38="","",'01.ข้อมูลเบื้องต้น'!$D$11))</f>
        <v/>
      </c>
      <c r="Y38" s="286"/>
      <c r="Z38" s="160"/>
      <c r="AA38" s="292" t="str">
        <f>IF('01.ข้อมูลเบื้องต้น'!$B$12="","",IF('03.คีย์เทอม2'!$B38="","",'01.ข้อมูลเบื้องต้น'!$B$12))</f>
        <v/>
      </c>
      <c r="AB38" s="291" t="str">
        <f>IF('01.ข้อมูลเบื้องต้น'!$C$12="","",IF('03.คีย์เทอม2'!$B38="","",'01.ข้อมูลเบื้องต้น'!$C$12))</f>
        <v/>
      </c>
      <c r="AC38" s="292" t="str">
        <f>IF('01.ข้อมูลเบื้องต้น'!$D$12="","",IF('03.คีย์เทอม2'!$B38="","",'01.ข้อมูลเบื้องต้น'!$D$12))</f>
        <v/>
      </c>
      <c r="AD38" s="287"/>
      <c r="AE38" s="159"/>
      <c r="AF38" s="292" t="str">
        <f>IF('01.ข้อมูลเบื้องต้น'!$B$13="","",IF('03.คีย์เทอม2'!$B38="","",'01.ข้อมูลเบื้องต้น'!$B$13))</f>
        <v/>
      </c>
      <c r="AG38" s="291" t="str">
        <f>IF('01.ข้อมูลเบื้องต้น'!$C$13="","",IF('03.คีย์เทอม2'!$B38="","",'01.ข้อมูลเบื้องต้น'!$C$13))</f>
        <v/>
      </c>
      <c r="AH38" s="292" t="str">
        <f>IF('01.ข้อมูลเบื้องต้น'!$D$13="","",IF('03.คีย์เทอม2'!$B38="","",'01.ข้อมูลเบื้องต้น'!$D$13))</f>
        <v/>
      </c>
      <c r="AI38" s="287"/>
      <c r="AJ38" s="159"/>
      <c r="AK38" s="292" t="str">
        <f>IF('01.ข้อมูลเบื้องต้น'!$B$14="","",IF('03.คีย์เทอม2'!$B38="","",'01.ข้อมูลเบื้องต้น'!$B$14))</f>
        <v/>
      </c>
      <c r="AL38" s="291" t="str">
        <f>IF('01.ข้อมูลเบื้องต้น'!$C$14="","",IF('03.คีย์เทอม2'!$B38="","",'01.ข้อมูลเบื้องต้น'!$C$14))</f>
        <v/>
      </c>
      <c r="AM38" s="292" t="str">
        <f>IF('01.ข้อมูลเบื้องต้น'!$D$14="","",IF('03.คีย์เทอม2'!$B38="","",'01.ข้อมูลเบื้องต้น'!$D$14))</f>
        <v/>
      </c>
      <c r="AN38" s="287"/>
      <c r="AO38" s="159"/>
      <c r="AP38" s="292" t="str">
        <f>IF('01.ข้อมูลเบื้องต้น'!$B$15="","",IF('03.คีย์เทอม2'!$B38="","",'01.ข้อมูลเบื้องต้น'!$B$15))</f>
        <v/>
      </c>
      <c r="AQ38" s="291" t="str">
        <f>IF('01.ข้อมูลเบื้องต้น'!$C$15="","",IF('03.คีย์เทอม2'!$B38="","",'01.ข้อมูลเบื้องต้น'!$C$15))</f>
        <v/>
      </c>
      <c r="AR38" s="292" t="str">
        <f>IF('01.ข้อมูลเบื้องต้น'!$D$15="","",IF('03.คีย์เทอม2'!$B38="","",'01.ข้อมูลเบื้องต้น'!$D$15))</f>
        <v/>
      </c>
      <c r="AS38" s="287"/>
      <c r="AT38" s="159"/>
      <c r="AU38" s="292" t="str">
        <f>IF('01.ข้อมูลเบื้องต้น'!$B$16="","",IF('03.คีย์เทอม2'!$B38="","",'01.ข้อมูลเบื้องต้น'!$B$16))</f>
        <v/>
      </c>
      <c r="AV38" s="291" t="str">
        <f>IF('01.ข้อมูลเบื้องต้น'!$C$16="","",IF('03.คีย์เทอม2'!$B38="","",'01.ข้อมูลเบื้องต้น'!$C$16))</f>
        <v/>
      </c>
      <c r="AW38" s="292" t="str">
        <f>IF('01.ข้อมูลเบื้องต้น'!$D$16="","",IF('03.คีย์เทอม2'!$B38="","",'01.ข้อมูลเบื้องต้น'!$D$16))</f>
        <v/>
      </c>
      <c r="AX38" s="286"/>
      <c r="AY38" s="160"/>
      <c r="AZ38" s="292" t="str">
        <f>IF('01.ข้อมูลเบื้องต้น'!$B$17="","",IF('03.คีย์เทอม2'!$B38="","",'01.ข้อมูลเบื้องต้น'!$B$17))</f>
        <v/>
      </c>
      <c r="BA38" s="291" t="str">
        <f>IF('01.ข้อมูลเบื้องต้น'!$C$17="","",IF('03.คีย์เทอม2'!$B38="","",'01.ข้อมูลเบื้องต้น'!$C$17))</f>
        <v/>
      </c>
      <c r="BB38" s="292" t="str">
        <f>IF('01.ข้อมูลเบื้องต้น'!$D$17="","",IF('03.คีย์เทอม2'!$B38="","",'01.ข้อมูลเบื้องต้น'!$D$17))</f>
        <v/>
      </c>
      <c r="BC38" s="286"/>
      <c r="BD38" s="160"/>
      <c r="BE38" s="292" t="str">
        <f>IF('01.ข้อมูลเบื้องต้น'!$B$19="","",IF('03.คีย์เทอม2'!$B38="","",'01.ข้อมูลเบื้องต้น'!$B$19))</f>
        <v/>
      </c>
      <c r="BF38" s="291" t="str">
        <f>IF('01.ข้อมูลเบื้องต้น'!$C$19="","",IF('03.คีย์เทอม2'!$B38="","",'01.ข้อมูลเบื้องต้น'!$C$19))</f>
        <v/>
      </c>
      <c r="BG38" s="292" t="str">
        <f>IF('01.ข้อมูลเบื้องต้น'!$D$19="","",IF('03.คีย์เทอม2'!$B38="","",'01.ข้อมูลเบื้องต้น'!$D$19))</f>
        <v/>
      </c>
      <c r="BH38" s="286"/>
      <c r="BI38" s="160"/>
      <c r="BJ38" s="292" t="str">
        <f>IF('01.ข้อมูลเบื้องต้น'!$B$20="","",IF('03.คีย์เทอม2'!$B38="","",'01.ข้อมูลเบื้องต้น'!$B$20))</f>
        <v/>
      </c>
      <c r="BK38" s="291" t="str">
        <f>IF('01.ข้อมูลเบื้องต้น'!$C$20="","",IF('03.คีย์เทอม2'!$B38="","",'01.ข้อมูลเบื้องต้น'!$C$20))</f>
        <v/>
      </c>
      <c r="BL38" s="292" t="str">
        <f>IF('01.ข้อมูลเบื้องต้น'!$D$20="","",IF('03.คีย์เทอม2'!$B38="","",'01.ข้อมูลเบื้องต้น'!$D$20))</f>
        <v/>
      </c>
      <c r="BM38" s="287"/>
      <c r="BN38" s="159"/>
      <c r="BO38" s="292" t="str">
        <f>IF('01.ข้อมูลเบื้องต้น'!$B$21="","",IF('03.คีย์เทอม2'!$B38="","",'01.ข้อมูลเบื้องต้น'!$B$21))</f>
        <v/>
      </c>
      <c r="BP38" s="291" t="str">
        <f>IF('01.ข้อมูลเบื้องต้น'!$C$21="","",IF('03.คีย์เทอม2'!$B38="","",'01.ข้อมูลเบื้องต้น'!$C$21))</f>
        <v/>
      </c>
      <c r="BQ38" s="292" t="str">
        <f>IF('01.ข้อมูลเบื้องต้น'!$D$21="","",IF('03.คีย์เทอม2'!$B38="","",'01.ข้อมูลเบื้องต้น'!$D$21))</f>
        <v/>
      </c>
      <c r="BR38" s="286"/>
      <c r="BS38" s="160"/>
      <c r="BT38" s="292" t="str">
        <f>IF('01.ข้อมูลเบื้องต้น'!$B$22="","",IF('03.คีย์เทอม2'!$B38="","",'01.ข้อมูลเบื้องต้น'!$B$22))</f>
        <v/>
      </c>
      <c r="BU38" s="291" t="str">
        <f>IF('01.ข้อมูลเบื้องต้น'!$C$22="","",IF('03.คีย์เทอม2'!$B38="","",'01.ข้อมูลเบื้องต้น'!$C$22))</f>
        <v/>
      </c>
      <c r="BV38" s="292" t="str">
        <f>IF('01.ข้อมูลเบื้องต้น'!$D$22="","",IF('03.คีย์เทอม2'!$B38="","",'01.ข้อมูลเบื้องต้น'!$D$22))</f>
        <v/>
      </c>
      <c r="BW38" s="286"/>
      <c r="BX38" s="160"/>
      <c r="BY38" s="292" t="str">
        <f>IF('01.ข้อมูลเบื้องต้น'!$B$23="","",IF('03.คีย์เทอม2'!$B38="","",'01.ข้อมูลเบื้องต้น'!$B$23))</f>
        <v/>
      </c>
      <c r="BZ38" s="291" t="str">
        <f>IF('01.ข้อมูลเบื้องต้น'!$C$23="","",IF('03.คีย์เทอม2'!$B38="","",'01.ข้อมูลเบื้องต้น'!$C$23))</f>
        <v/>
      </c>
      <c r="CA38" s="292" t="str">
        <f>IF('01.ข้อมูลเบื้องต้น'!$D$23="","",IF('03.คีย์เทอม2'!$B38="","",'01.ข้อมูลเบื้องต้น'!$D$23))</f>
        <v/>
      </c>
      <c r="CB38" s="286"/>
      <c r="CC38" s="160"/>
      <c r="CD38" s="292" t="str">
        <f>IF('01.ข้อมูลเบื้องต้น'!$B$24="","",IF('03.คีย์เทอม2'!$B38="","",'01.ข้อมูลเบื้องต้น'!$B$24))</f>
        <v/>
      </c>
      <c r="CE38" s="291" t="str">
        <f>IF('01.ข้อมูลเบื้องต้น'!$C$24="","",IF('03.คีย์เทอม2'!$B38="","",'01.ข้อมูลเบื้องต้น'!$C$24))</f>
        <v/>
      </c>
      <c r="CF38" s="292" t="str">
        <f>IF('01.ข้อมูลเบื้องต้น'!$D$24="","",IF('03.คีย์เทอม2'!$B38="","",'01.ข้อมูลเบื้องต้น'!$D$24))</f>
        <v/>
      </c>
      <c r="CG38" s="286"/>
      <c r="CH38" s="160"/>
      <c r="CI38" s="292" t="str">
        <f>IF('01.ข้อมูลเบื้องต้น'!$B$25="","",IF('03.คีย์เทอม2'!$B38="","",'01.ข้อมูลเบื้องต้น'!$B$25))</f>
        <v/>
      </c>
      <c r="CJ38" s="291" t="str">
        <f>IF('01.ข้อมูลเบื้องต้น'!$C$25="","",IF('03.คีย์เทอม2'!$B38="","",'01.ข้อมูลเบื้องต้น'!$C$25))</f>
        <v/>
      </c>
      <c r="CK38" s="292" t="str">
        <f>IF('01.ข้อมูลเบื้องต้น'!$D$25="","",IF('03.คีย์เทอม2'!$B38="","",'01.ข้อมูลเบื้องต้น'!$D$25))</f>
        <v/>
      </c>
      <c r="CL38" s="286"/>
      <c r="CM38" s="160"/>
      <c r="CN38" s="292" t="str">
        <f>IF('01.ข้อมูลเบื้องต้น'!$B$26="","",IF('03.คีย์เทอม2'!$B38="","",'01.ข้อมูลเบื้องต้น'!$B$26))</f>
        <v/>
      </c>
      <c r="CO38" s="291" t="str">
        <f>IF('01.ข้อมูลเบื้องต้น'!$C$26="","",IF('03.คีย์เทอม2'!$B38="","",'01.ข้อมูลเบื้องต้น'!$C$26))</f>
        <v/>
      </c>
      <c r="CP38" s="292" t="str">
        <f>IF('01.ข้อมูลเบื้องต้น'!$D$26="","",IF('03.คีย์เทอม2'!$B38="","",'01.ข้อมูลเบื้องต้น'!$D$26))</f>
        <v/>
      </c>
      <c r="CQ38" s="286"/>
      <c r="CR38" s="160"/>
      <c r="CS38" s="292" t="str">
        <f>IF('01.ข้อมูลเบื้องต้น'!$B$27="","",IF('03.คีย์เทอม2'!$B38="","",'01.ข้อมูลเบื้องต้น'!$B$27))</f>
        <v/>
      </c>
      <c r="CT38" s="291" t="str">
        <f>IF('01.ข้อมูลเบื้องต้น'!$C$27="","",IF('03.คีย์เทอม2'!$B38="","",'01.ข้อมูลเบื้องต้น'!$C$27))</f>
        <v/>
      </c>
      <c r="CU38" s="292" t="str">
        <f>IF('01.ข้อมูลเบื้องต้น'!$D$27="","",IF('03.คีย์เทอม2'!$B38="","",'01.ข้อมูลเบื้องต้น'!$D$27))</f>
        <v/>
      </c>
      <c r="CV38" s="286"/>
      <c r="CW38" s="160"/>
      <c r="CX38" s="292" t="str">
        <f>IF('01.ข้อมูลเบื้องต้น'!$B$28="","",IF('03.คีย์เทอม2'!$B38="","",'01.ข้อมูลเบื้องต้น'!$B$28))</f>
        <v/>
      </c>
      <c r="CY38" s="291" t="str">
        <f>IF('01.ข้อมูลเบื้องต้น'!$C$28="","",IF('03.คีย์เทอม2'!$B38="","",'01.ข้อมูลเบื้องต้น'!$C$28))</f>
        <v/>
      </c>
      <c r="CZ38" s="292" t="str">
        <f>IF('01.ข้อมูลเบื้องต้น'!$D$28="","",IF('03.คีย์เทอม2'!$B38="","",'01.ข้อมูลเบื้องต้น'!$D$28))</f>
        <v/>
      </c>
      <c r="DA38" s="286"/>
      <c r="DB38" s="160"/>
      <c r="DC38" s="288" t="str">
        <f t="shared" si="3"/>
        <v/>
      </c>
      <c r="DD38" s="152" t="str">
        <f t="shared" si="4"/>
        <v/>
      </c>
      <c r="DE38" s="293" t="str">
        <f>IF('2.ชื่อนักเรียน'!R40="มส","มส",IF('2.ชื่อนักเรียน'!R40="ย้าย","ย้าย",IF('2.ชื่อนักเรียน'!R40="ร","ร",IF(DD38="","",RANK(DD38,$DD$9:$DD$58,0)))))</f>
        <v/>
      </c>
      <c r="DF38" s="293" t="str">
        <f t="shared" si="5"/>
        <v/>
      </c>
      <c r="DH38" s="462" t="str">
        <f>IF('2.ชื่อนักเรียน'!$R40=",มส","มส",IF($DC38="","",IF(DH$5="","",IF(DH$5="SBMLD",SUM($BH38,$BM38,$BR38,$BW38,$CB38,$CG38,$CL38,$CQ38,$CV38,$DA38),$BH38))))</f>
        <v/>
      </c>
      <c r="DI38" s="298" t="str">
        <f>IF('2.ชื่อนักเรียน'!$R40=",มส","มส",IF($DH38="","",IF(DH$5="","",IF(DH$5="SBMLD",SUM($BI38,$BN38,$BS38,$BX38,$CC38,$CH38,$CM38,$CR38,$CW38,$DB38),$BI38))))</f>
        <v/>
      </c>
      <c r="DJ38" s="329" t="str">
        <f t="shared" si="6"/>
        <v/>
      </c>
      <c r="DK38" s="462" t="str">
        <f>IF('2.ชื่อนักเรียน'!$R40=",มส","มส",IF($DC38="","",IF(DK$5="","",IF(DK$5="SBMLD",SUM($BM38,$BR38,$BW38,$CB38,$CG38,$CL38,$CQ38,$CV38,$DA38),$BM38))))</f>
        <v/>
      </c>
      <c r="DL38" s="298" t="str">
        <f>IF('2.ชื่อนักเรียน'!$R40=",มส","มส",IF($DK38="","",IF(DK$5="","",IF(DK$5="SBMLD",SUM($BN38,$BS38,$BX38,$CC38,$CH38,$CM38,$CR38,$CW38,$DB38),$BN38))))</f>
        <v/>
      </c>
      <c r="DM38" s="329" t="str">
        <f t="shared" si="7"/>
        <v/>
      </c>
      <c r="DN38" s="462" t="str">
        <f>IF('2.ชื่อนักเรียน'!$R40=",มส","มส",IF($DC38="","",IF(DN$5="","",IF(DN$5="SBMLD",SUM($BR38,$BW38,$CB38,$CG38,$CL38,$CQ38,$CV38,$DA38),$BR38))))</f>
        <v/>
      </c>
      <c r="DO38" s="298" t="str">
        <f>IF('2.ชื่อนักเรียน'!$R40=",มส","มส",IF($DN38="","",IF(DN$5="","",IF(DN$5="SBMLD",SUM($BS38,$BX38,$CC38,$CH38,$CM38,$CR38,$CW38,$DB38),$BS38))))</f>
        <v/>
      </c>
      <c r="DP38" s="329" t="str">
        <f t="shared" si="8"/>
        <v/>
      </c>
      <c r="DQ38" s="462" t="str">
        <f>IF('2.ชื่อนักเรียน'!$R40=",มส","มส",IF($DC38="","",IF(DQ$5="","",IF(DQ$5="SBMLD",SUM($BW38,$CB38,$CG38,$CL38,$CQ38,$CV38,$DA38),$BW38))))</f>
        <v/>
      </c>
      <c r="DR38" s="298" t="str">
        <f>IF('2.ชื่อนักเรียน'!$R40=",มส","มส",IF($DQ38="","",IF(DQ$5="","",IF(DQ$5="SBMLD",SUM($BX38,$CC38,$CH38,$CM38,$CR38,$CW38,$DB38),$BX38))))</f>
        <v/>
      </c>
      <c r="DS38" s="329" t="str">
        <f t="shared" si="9"/>
        <v/>
      </c>
      <c r="DT38" s="462" t="str">
        <f>IF('2.ชื่อนักเรียน'!$R40=",มส","มส",IF($DC38="","",IF(DT$5="","",IF(DT$5="SBMLD",SUM($CB38,$CG38,$CL38,$CQ38,$CV38,$DA38),$CB38))))</f>
        <v/>
      </c>
      <c r="DU38" s="298" t="str">
        <f>IF('2.ชื่อนักเรียน'!$R40=",มส","มส",IF($DT38="","",IF(DT$5="","",IF(DT$5="SBMLD",SUM($CC38,$CH38,$CM38,$CR38,$CW38,$DB38),$CC38))))</f>
        <v/>
      </c>
      <c r="DV38" s="329" t="str">
        <f t="shared" si="10"/>
        <v/>
      </c>
      <c r="DW38" s="462" t="str">
        <f>IF('2.ชื่อนักเรียน'!$R40=",มส","มส",IF($DC38="","",IF(DW$5="","",IF(DW$5="SBMLD",SUM($CG38,$CL38,$CQ38,$CV38,$DA38),$CG38))))</f>
        <v/>
      </c>
      <c r="DX38" s="298" t="str">
        <f>IF('2.ชื่อนักเรียน'!$R40=",มส","มส",IF($DW38="","",IF(DW$5="","",IF(DW$5="SBMLD",SUM($CH38,$CM38,$CR38,$CW38,$DB38),$CH38))))</f>
        <v/>
      </c>
      <c r="DY38" s="329" t="str">
        <f t="shared" si="11"/>
        <v/>
      </c>
    </row>
    <row r="39" spans="1:129" s="102" customFormat="1" ht="17.25" customHeight="1" x14ac:dyDescent="0.25">
      <c r="A39" s="278">
        <v>31</v>
      </c>
      <c r="B39" s="278" t="str">
        <f>IF('2.ชื่อนักเรียน'!E41="","",CONCATENATE('2.ชื่อนักเรียน'!E41,'2.ชื่อนักเรียน'!F41,'2.ชื่อนักเรียน'!G41,'2.ชื่อนักเรียน'!H41,'2.ชื่อนักเรียน'!I41,'2.ชื่อนักเรียน'!J41,'2.ชื่อนักเรียน'!K41,'2.ชื่อนักเรียน'!L41,'2.ชื่อนักเรียน'!M41,'2.ชื่อนักเรียน'!N41,'2.ชื่อนักเรียน'!O41,'2.ชื่อนักเรียน'!P41,'2.ชื่อนักเรียน'!Q41))</f>
        <v/>
      </c>
      <c r="C39" s="463" t="str">
        <f>IF('2.ชื่อนักเรียน'!B41="","",'2.ชื่อนักเรียน'!B41)</f>
        <v/>
      </c>
      <c r="D39" s="291" t="str">
        <f>IF('2.ชื่อนักเรียน'!C41="","",CONCATENATE(TRIM('2.ชื่อนักเรียน'!C41),"  ",'2.ชื่อนักเรียน'!D41))</f>
        <v/>
      </c>
      <c r="E39" s="292" t="str">
        <f>IF(B39="","",IF('01.ข้อมูลเบื้องต้น'!$J$2="","",'01.ข้อมูลเบื้องต้น'!$J$2))</f>
        <v/>
      </c>
      <c r="F39" s="291" t="str">
        <f>IF(B39="","",IF('01.ข้อมูลเบื้องต้น'!$K$4="","",'01.ข้อมูลเบื้องต้น'!$K$4))</f>
        <v/>
      </c>
      <c r="G39" s="292" t="str">
        <f>IF('01.ข้อมูลเบื้องต้น'!$B$8="","",IF('03.คีย์เทอม2'!$B39="","",'01.ข้อมูลเบื้องต้น'!$B$8))</f>
        <v/>
      </c>
      <c r="H39" s="291" t="str">
        <f>IF('01.ข้อมูลเบื้องต้น'!$C$8="","",IF('03.คีย์เทอม2'!$B39="","",'01.ข้อมูลเบื้องต้น'!$C$8))</f>
        <v/>
      </c>
      <c r="I39" s="292" t="str">
        <f>IF('01.ข้อมูลเบื้องต้น'!$D$8="","",IF('03.คีย์เทอม2'!$B39="","",'01.ข้อมูลเบื้องต้น'!$D$8))</f>
        <v/>
      </c>
      <c r="J39" s="286"/>
      <c r="K39" s="160"/>
      <c r="L39" s="292" t="str">
        <f>IF('01.ข้อมูลเบื้องต้น'!$B$9="","",IF('03.คีย์เทอม2'!$B39="","",'01.ข้อมูลเบื้องต้น'!$B$9))</f>
        <v/>
      </c>
      <c r="M39" s="291" t="str">
        <f>IF('01.ข้อมูลเบื้องต้น'!$C$9="","",IF('03.คีย์เทอม2'!$B39="","",'01.ข้อมูลเบื้องต้น'!$C$9))</f>
        <v/>
      </c>
      <c r="N39" s="292" t="str">
        <f>IF('01.ข้อมูลเบื้องต้น'!$D$9="","",IF('03.คีย์เทอม2'!$B39="","",'01.ข้อมูลเบื้องต้น'!$D$9))</f>
        <v/>
      </c>
      <c r="O39" s="287"/>
      <c r="P39" s="159"/>
      <c r="Q39" s="292" t="str">
        <f>IF('01.ข้อมูลเบื้องต้น'!$B$10="","",IF('03.คีย์เทอม2'!$B39="","",'01.ข้อมูลเบื้องต้น'!$B$10))</f>
        <v/>
      </c>
      <c r="R39" s="291" t="str">
        <f>IF('01.ข้อมูลเบื้องต้น'!$C$10="","",IF('03.คีย์เทอม2'!$B39="","",'01.ข้อมูลเบื้องต้น'!$C$10))</f>
        <v/>
      </c>
      <c r="S39" s="292" t="str">
        <f>IF('01.ข้อมูลเบื้องต้น'!$D$10="","",IF('03.คีย์เทอม2'!$B39="","",'01.ข้อมูลเบื้องต้น'!$D$10))</f>
        <v/>
      </c>
      <c r="T39" s="287"/>
      <c r="U39" s="159"/>
      <c r="V39" s="292" t="str">
        <f>IF('01.ข้อมูลเบื้องต้น'!$B$11="","",IF('03.คีย์เทอม2'!$B39="","",'01.ข้อมูลเบื้องต้น'!$B$11))</f>
        <v/>
      </c>
      <c r="W39" s="291" t="str">
        <f>IF('01.ข้อมูลเบื้องต้น'!$C$11="","",IF('03.คีย์เทอม2'!$B39="","",'01.ข้อมูลเบื้องต้น'!$C$11))</f>
        <v/>
      </c>
      <c r="X39" s="292" t="str">
        <f>IF('01.ข้อมูลเบื้องต้น'!$D$11="","",IF('03.คีย์เทอม2'!$B39="","",'01.ข้อมูลเบื้องต้น'!$D$11))</f>
        <v/>
      </c>
      <c r="Y39" s="286"/>
      <c r="Z39" s="160"/>
      <c r="AA39" s="292" t="str">
        <f>IF('01.ข้อมูลเบื้องต้น'!$B$12="","",IF('03.คีย์เทอม2'!$B39="","",'01.ข้อมูลเบื้องต้น'!$B$12))</f>
        <v/>
      </c>
      <c r="AB39" s="291" t="str">
        <f>IF('01.ข้อมูลเบื้องต้น'!$C$12="","",IF('03.คีย์เทอม2'!$B39="","",'01.ข้อมูลเบื้องต้น'!$C$12))</f>
        <v/>
      </c>
      <c r="AC39" s="292" t="str">
        <f>IF('01.ข้อมูลเบื้องต้น'!$D$12="","",IF('03.คีย์เทอม2'!$B39="","",'01.ข้อมูลเบื้องต้น'!$D$12))</f>
        <v/>
      </c>
      <c r="AD39" s="287"/>
      <c r="AE39" s="159"/>
      <c r="AF39" s="292" t="str">
        <f>IF('01.ข้อมูลเบื้องต้น'!$B$13="","",IF('03.คีย์เทอม2'!$B39="","",'01.ข้อมูลเบื้องต้น'!$B$13))</f>
        <v/>
      </c>
      <c r="AG39" s="291" t="str">
        <f>IF('01.ข้อมูลเบื้องต้น'!$C$13="","",IF('03.คีย์เทอม2'!$B39="","",'01.ข้อมูลเบื้องต้น'!$C$13))</f>
        <v/>
      </c>
      <c r="AH39" s="292" t="str">
        <f>IF('01.ข้อมูลเบื้องต้น'!$D$13="","",IF('03.คีย์เทอม2'!$B39="","",'01.ข้อมูลเบื้องต้น'!$D$13))</f>
        <v/>
      </c>
      <c r="AI39" s="287"/>
      <c r="AJ39" s="159"/>
      <c r="AK39" s="292" t="str">
        <f>IF('01.ข้อมูลเบื้องต้น'!$B$14="","",IF('03.คีย์เทอม2'!$B39="","",'01.ข้อมูลเบื้องต้น'!$B$14))</f>
        <v/>
      </c>
      <c r="AL39" s="291" t="str">
        <f>IF('01.ข้อมูลเบื้องต้น'!$C$14="","",IF('03.คีย์เทอม2'!$B39="","",'01.ข้อมูลเบื้องต้น'!$C$14))</f>
        <v/>
      </c>
      <c r="AM39" s="292" t="str">
        <f>IF('01.ข้อมูลเบื้องต้น'!$D$14="","",IF('03.คีย์เทอม2'!$B39="","",'01.ข้อมูลเบื้องต้น'!$D$14))</f>
        <v/>
      </c>
      <c r="AN39" s="287"/>
      <c r="AO39" s="159"/>
      <c r="AP39" s="292" t="str">
        <f>IF('01.ข้อมูลเบื้องต้น'!$B$15="","",IF('03.คีย์เทอม2'!$B39="","",'01.ข้อมูลเบื้องต้น'!$B$15))</f>
        <v/>
      </c>
      <c r="AQ39" s="291" t="str">
        <f>IF('01.ข้อมูลเบื้องต้น'!$C$15="","",IF('03.คีย์เทอม2'!$B39="","",'01.ข้อมูลเบื้องต้น'!$C$15))</f>
        <v/>
      </c>
      <c r="AR39" s="292" t="str">
        <f>IF('01.ข้อมูลเบื้องต้น'!$D$15="","",IF('03.คีย์เทอม2'!$B39="","",'01.ข้อมูลเบื้องต้น'!$D$15))</f>
        <v/>
      </c>
      <c r="AS39" s="287"/>
      <c r="AT39" s="159"/>
      <c r="AU39" s="292" t="str">
        <f>IF('01.ข้อมูลเบื้องต้น'!$B$16="","",IF('03.คีย์เทอม2'!$B39="","",'01.ข้อมูลเบื้องต้น'!$B$16))</f>
        <v/>
      </c>
      <c r="AV39" s="291" t="str">
        <f>IF('01.ข้อมูลเบื้องต้น'!$C$16="","",IF('03.คีย์เทอม2'!$B39="","",'01.ข้อมูลเบื้องต้น'!$C$16))</f>
        <v/>
      </c>
      <c r="AW39" s="292" t="str">
        <f>IF('01.ข้อมูลเบื้องต้น'!$D$16="","",IF('03.คีย์เทอม2'!$B39="","",'01.ข้อมูลเบื้องต้น'!$D$16))</f>
        <v/>
      </c>
      <c r="AX39" s="286"/>
      <c r="AY39" s="160"/>
      <c r="AZ39" s="292" t="str">
        <f>IF('01.ข้อมูลเบื้องต้น'!$B$17="","",IF('03.คีย์เทอม2'!$B39="","",'01.ข้อมูลเบื้องต้น'!$B$17))</f>
        <v/>
      </c>
      <c r="BA39" s="291" t="str">
        <f>IF('01.ข้อมูลเบื้องต้น'!$C$17="","",IF('03.คีย์เทอม2'!$B39="","",'01.ข้อมูลเบื้องต้น'!$C$17))</f>
        <v/>
      </c>
      <c r="BB39" s="292" t="str">
        <f>IF('01.ข้อมูลเบื้องต้น'!$D$17="","",IF('03.คีย์เทอม2'!$B39="","",'01.ข้อมูลเบื้องต้น'!$D$17))</f>
        <v/>
      </c>
      <c r="BC39" s="286"/>
      <c r="BD39" s="160"/>
      <c r="BE39" s="292" t="str">
        <f>IF('01.ข้อมูลเบื้องต้น'!$B$19="","",IF('03.คีย์เทอม2'!$B39="","",'01.ข้อมูลเบื้องต้น'!$B$19))</f>
        <v/>
      </c>
      <c r="BF39" s="291" t="str">
        <f>IF('01.ข้อมูลเบื้องต้น'!$C$19="","",IF('03.คีย์เทอม2'!$B39="","",'01.ข้อมูลเบื้องต้น'!$C$19))</f>
        <v/>
      </c>
      <c r="BG39" s="292" t="str">
        <f>IF('01.ข้อมูลเบื้องต้น'!$D$19="","",IF('03.คีย์เทอม2'!$B39="","",'01.ข้อมูลเบื้องต้น'!$D$19))</f>
        <v/>
      </c>
      <c r="BH39" s="286"/>
      <c r="BI39" s="160"/>
      <c r="BJ39" s="292" t="str">
        <f>IF('01.ข้อมูลเบื้องต้น'!$B$20="","",IF('03.คีย์เทอม2'!$B39="","",'01.ข้อมูลเบื้องต้น'!$B$20))</f>
        <v/>
      </c>
      <c r="BK39" s="291" t="str">
        <f>IF('01.ข้อมูลเบื้องต้น'!$C$20="","",IF('03.คีย์เทอม2'!$B39="","",'01.ข้อมูลเบื้องต้น'!$C$20))</f>
        <v/>
      </c>
      <c r="BL39" s="292" t="str">
        <f>IF('01.ข้อมูลเบื้องต้น'!$D$20="","",IF('03.คีย์เทอม2'!$B39="","",'01.ข้อมูลเบื้องต้น'!$D$20))</f>
        <v/>
      </c>
      <c r="BM39" s="286"/>
      <c r="BN39" s="159"/>
      <c r="BO39" s="292" t="str">
        <f>IF('01.ข้อมูลเบื้องต้น'!$B$21="","",IF('03.คีย์เทอม2'!$B39="","",'01.ข้อมูลเบื้องต้น'!$B$21))</f>
        <v/>
      </c>
      <c r="BP39" s="291" t="str">
        <f>IF('01.ข้อมูลเบื้องต้น'!$C$21="","",IF('03.คีย์เทอม2'!$B39="","",'01.ข้อมูลเบื้องต้น'!$C$21))</f>
        <v/>
      </c>
      <c r="BQ39" s="292" t="str">
        <f>IF('01.ข้อมูลเบื้องต้น'!$D$21="","",IF('03.คีย์เทอม2'!$B39="","",'01.ข้อมูลเบื้องต้น'!$D$21))</f>
        <v/>
      </c>
      <c r="BR39" s="286"/>
      <c r="BS39" s="160"/>
      <c r="BT39" s="292" t="str">
        <f>IF('01.ข้อมูลเบื้องต้น'!$B$22="","",IF('03.คีย์เทอม2'!$B39="","",'01.ข้อมูลเบื้องต้น'!$B$22))</f>
        <v/>
      </c>
      <c r="BU39" s="291" t="str">
        <f>IF('01.ข้อมูลเบื้องต้น'!$C$22="","",IF('03.คีย์เทอม2'!$B39="","",'01.ข้อมูลเบื้องต้น'!$C$22))</f>
        <v/>
      </c>
      <c r="BV39" s="292" t="str">
        <f>IF('01.ข้อมูลเบื้องต้น'!$D$22="","",IF('03.คีย์เทอม2'!$B39="","",'01.ข้อมูลเบื้องต้น'!$D$22))</f>
        <v/>
      </c>
      <c r="BW39" s="286"/>
      <c r="BX39" s="160"/>
      <c r="BY39" s="292" t="str">
        <f>IF('01.ข้อมูลเบื้องต้น'!$B$23="","",IF('03.คีย์เทอม2'!$B39="","",'01.ข้อมูลเบื้องต้น'!$B$23))</f>
        <v/>
      </c>
      <c r="BZ39" s="291" t="str">
        <f>IF('01.ข้อมูลเบื้องต้น'!$C$23="","",IF('03.คีย์เทอม2'!$B39="","",'01.ข้อมูลเบื้องต้น'!$C$23))</f>
        <v/>
      </c>
      <c r="CA39" s="292" t="str">
        <f>IF('01.ข้อมูลเบื้องต้น'!$D$23="","",IF('03.คีย์เทอม2'!$B39="","",'01.ข้อมูลเบื้องต้น'!$D$23))</f>
        <v/>
      </c>
      <c r="CB39" s="286"/>
      <c r="CC39" s="160"/>
      <c r="CD39" s="292" t="str">
        <f>IF('01.ข้อมูลเบื้องต้น'!$B$24="","",IF('03.คีย์เทอม2'!$B39="","",'01.ข้อมูลเบื้องต้น'!$B$24))</f>
        <v/>
      </c>
      <c r="CE39" s="291" t="str">
        <f>IF('01.ข้อมูลเบื้องต้น'!$C$24="","",IF('03.คีย์เทอม2'!$B39="","",'01.ข้อมูลเบื้องต้น'!$C$24))</f>
        <v/>
      </c>
      <c r="CF39" s="292" t="str">
        <f>IF('01.ข้อมูลเบื้องต้น'!$D$24="","",IF('03.คีย์เทอม2'!$B39="","",'01.ข้อมูลเบื้องต้น'!$D$24))</f>
        <v/>
      </c>
      <c r="CG39" s="286"/>
      <c r="CH39" s="160"/>
      <c r="CI39" s="292" t="str">
        <f>IF('01.ข้อมูลเบื้องต้น'!$B$25="","",IF('03.คีย์เทอม2'!$B39="","",'01.ข้อมูลเบื้องต้น'!$B$25))</f>
        <v/>
      </c>
      <c r="CJ39" s="291" t="str">
        <f>IF('01.ข้อมูลเบื้องต้น'!$C$25="","",IF('03.คีย์เทอม2'!$B39="","",'01.ข้อมูลเบื้องต้น'!$C$25))</f>
        <v/>
      </c>
      <c r="CK39" s="292" t="str">
        <f>IF('01.ข้อมูลเบื้องต้น'!$D$25="","",IF('03.คีย์เทอม2'!$B39="","",'01.ข้อมูลเบื้องต้น'!$D$25))</f>
        <v/>
      </c>
      <c r="CL39" s="286"/>
      <c r="CM39" s="160"/>
      <c r="CN39" s="292" t="str">
        <f>IF('01.ข้อมูลเบื้องต้น'!$B$26="","",IF('03.คีย์เทอม2'!$B39="","",'01.ข้อมูลเบื้องต้น'!$B$26))</f>
        <v/>
      </c>
      <c r="CO39" s="291" t="str">
        <f>IF('01.ข้อมูลเบื้องต้น'!$C$26="","",IF('03.คีย์เทอม2'!$B39="","",'01.ข้อมูลเบื้องต้น'!$C$26))</f>
        <v/>
      </c>
      <c r="CP39" s="292" t="str">
        <f>IF('01.ข้อมูลเบื้องต้น'!$D$26="","",IF('03.คีย์เทอม2'!$B39="","",'01.ข้อมูลเบื้องต้น'!$D$26))</f>
        <v/>
      </c>
      <c r="CQ39" s="286"/>
      <c r="CR39" s="160"/>
      <c r="CS39" s="292" t="str">
        <f>IF('01.ข้อมูลเบื้องต้น'!$B$27="","",IF('03.คีย์เทอม2'!$B39="","",'01.ข้อมูลเบื้องต้น'!$B$27))</f>
        <v/>
      </c>
      <c r="CT39" s="291" t="str">
        <f>IF('01.ข้อมูลเบื้องต้น'!$C$27="","",IF('03.คีย์เทอม2'!$B39="","",'01.ข้อมูลเบื้องต้น'!$C$27))</f>
        <v/>
      </c>
      <c r="CU39" s="292" t="str">
        <f>IF('01.ข้อมูลเบื้องต้น'!$D$27="","",IF('03.คีย์เทอม2'!$B39="","",'01.ข้อมูลเบื้องต้น'!$D$27))</f>
        <v/>
      </c>
      <c r="CV39" s="286"/>
      <c r="CW39" s="160"/>
      <c r="CX39" s="292" t="str">
        <f>IF('01.ข้อมูลเบื้องต้น'!$B$28="","",IF('03.คีย์เทอม2'!$B39="","",'01.ข้อมูลเบื้องต้น'!$B$28))</f>
        <v/>
      </c>
      <c r="CY39" s="291" t="str">
        <f>IF('01.ข้อมูลเบื้องต้น'!$C$28="","",IF('03.คีย์เทอม2'!$B39="","",'01.ข้อมูลเบื้องต้น'!$C$28))</f>
        <v/>
      </c>
      <c r="CZ39" s="292" t="str">
        <f>IF('01.ข้อมูลเบื้องต้น'!$D$28="","",IF('03.คีย์เทอม2'!$B39="","",'01.ข้อมูลเบื้องต้น'!$D$28))</f>
        <v/>
      </c>
      <c r="DA39" s="286"/>
      <c r="DB39" s="160"/>
      <c r="DC39" s="288" t="str">
        <f t="shared" si="3"/>
        <v/>
      </c>
      <c r="DD39" s="152" t="str">
        <f t="shared" si="4"/>
        <v/>
      </c>
      <c r="DE39" s="293" t="str">
        <f>IF('2.ชื่อนักเรียน'!R41="มส","มส",IF('2.ชื่อนักเรียน'!R41="ย้าย","ย้าย",IF('2.ชื่อนักเรียน'!R41="ร","ร",IF(DD39="","",RANK(DD39,$DD$9:$DD$58,0)))))</f>
        <v/>
      </c>
      <c r="DF39" s="293" t="str">
        <f t="shared" si="5"/>
        <v/>
      </c>
      <c r="DH39" s="462" t="str">
        <f>IF('2.ชื่อนักเรียน'!$R41=",มส","มส",IF($DC39="","",IF(DH$5="","",IF(DH$5="SBMLD",SUM($BH39,$BM39,$BR39,$BW39,$CB39,$CG39,$CL39,$CQ39,$CV39,$DA39),$BH39))))</f>
        <v/>
      </c>
      <c r="DI39" s="298" t="str">
        <f>IF('2.ชื่อนักเรียน'!$R41=",มส","มส",IF($DH39="","",IF(DH$5="","",IF(DH$5="SBMLD",SUM($BI39,$BN39,$BS39,$BX39,$CC39,$CH39,$CM39,$CR39,$CW39,$DB39),$BI39))))</f>
        <v/>
      </c>
      <c r="DJ39" s="329" t="str">
        <f t="shared" si="6"/>
        <v/>
      </c>
      <c r="DK39" s="462" t="str">
        <f>IF('2.ชื่อนักเรียน'!$R41=",มส","มส",IF($DC39="","",IF(DK$5="","",IF(DK$5="SBMLD",SUM($BM39,$BR39,$BW39,$CB39,$CG39,$CL39,$CQ39,$CV39,$DA39),$BM39))))</f>
        <v/>
      </c>
      <c r="DL39" s="298" t="str">
        <f>IF('2.ชื่อนักเรียน'!$R41=",มส","มส",IF($DK39="","",IF(DK$5="","",IF(DK$5="SBMLD",SUM($BN39,$BS39,$BX39,$CC39,$CH39,$CM39,$CR39,$CW39,$DB39),$BN39))))</f>
        <v/>
      </c>
      <c r="DM39" s="329" t="str">
        <f t="shared" si="7"/>
        <v/>
      </c>
      <c r="DN39" s="462" t="str">
        <f>IF('2.ชื่อนักเรียน'!$R41=",มส","มส",IF($DC39="","",IF(DN$5="","",IF(DN$5="SBMLD",SUM($BR39,$BW39,$CB39,$CG39,$CL39,$CQ39,$CV39,$DA39),$BR39))))</f>
        <v/>
      </c>
      <c r="DO39" s="298" t="str">
        <f>IF('2.ชื่อนักเรียน'!$R41=",มส","มส",IF($DN39="","",IF(DN$5="","",IF(DN$5="SBMLD",SUM($BS39,$BX39,$CC39,$CH39,$CM39,$CR39,$CW39,$DB39),$BS39))))</f>
        <v/>
      </c>
      <c r="DP39" s="329" t="str">
        <f t="shared" si="8"/>
        <v/>
      </c>
      <c r="DQ39" s="462" t="str">
        <f>IF('2.ชื่อนักเรียน'!$R41=",มส","มส",IF($DC39="","",IF(DQ$5="","",IF(DQ$5="SBMLD",SUM($BW39,$CB39,$CG39,$CL39,$CQ39,$CV39,$DA39),$BW39))))</f>
        <v/>
      </c>
      <c r="DR39" s="298" t="str">
        <f>IF('2.ชื่อนักเรียน'!$R41=",มส","มส",IF($DQ39="","",IF(DQ$5="","",IF(DQ$5="SBMLD",SUM($BX39,$CC39,$CH39,$CM39,$CR39,$CW39,$DB39),$BX39))))</f>
        <v/>
      </c>
      <c r="DS39" s="329" t="str">
        <f t="shared" si="9"/>
        <v/>
      </c>
      <c r="DT39" s="462" t="str">
        <f>IF('2.ชื่อนักเรียน'!$R41=",มส","มส",IF($DC39="","",IF(DT$5="","",IF(DT$5="SBMLD",SUM($CB39,$CG39,$CL39,$CQ39,$CV39,$DA39),$CB39))))</f>
        <v/>
      </c>
      <c r="DU39" s="298" t="str">
        <f>IF('2.ชื่อนักเรียน'!$R41=",มส","มส",IF($DT39="","",IF(DT$5="","",IF(DT$5="SBMLD",SUM($CC39,$CH39,$CM39,$CR39,$CW39,$DB39),$CC39))))</f>
        <v/>
      </c>
      <c r="DV39" s="329" t="str">
        <f t="shared" si="10"/>
        <v/>
      </c>
      <c r="DW39" s="462" t="str">
        <f>IF('2.ชื่อนักเรียน'!$R41=",มส","มส",IF($DC39="","",IF(DW$5="","",IF(DW$5="SBMLD",SUM($CG39,$CL39,$CQ39,$CV39,$DA39),$CG39))))</f>
        <v/>
      </c>
      <c r="DX39" s="298" t="str">
        <f>IF('2.ชื่อนักเรียน'!$R41=",มส","มส",IF($DW39="","",IF(DW$5="","",IF(DW$5="SBMLD",SUM($CH39,$CM39,$CR39,$CW39,$DB39),$CH39))))</f>
        <v/>
      </c>
      <c r="DY39" s="329" t="str">
        <f t="shared" si="11"/>
        <v/>
      </c>
    </row>
    <row r="40" spans="1:129" s="102" customFormat="1" ht="17.25" customHeight="1" x14ac:dyDescent="0.25">
      <c r="A40" s="278">
        <v>32</v>
      </c>
      <c r="B40" s="278" t="str">
        <f>IF('2.ชื่อนักเรียน'!E42="","",CONCATENATE('2.ชื่อนักเรียน'!E42,'2.ชื่อนักเรียน'!F42,'2.ชื่อนักเรียน'!G42,'2.ชื่อนักเรียน'!H42,'2.ชื่อนักเรียน'!I42,'2.ชื่อนักเรียน'!J42,'2.ชื่อนักเรียน'!K42,'2.ชื่อนักเรียน'!L42,'2.ชื่อนักเรียน'!M42,'2.ชื่อนักเรียน'!N42,'2.ชื่อนักเรียน'!O42,'2.ชื่อนักเรียน'!P42,'2.ชื่อนักเรียน'!Q42))</f>
        <v/>
      </c>
      <c r="C40" s="463" t="str">
        <f>IF('2.ชื่อนักเรียน'!B42="","",'2.ชื่อนักเรียน'!B42)</f>
        <v/>
      </c>
      <c r="D40" s="291" t="str">
        <f>IF('2.ชื่อนักเรียน'!C42="","",CONCATENATE(TRIM('2.ชื่อนักเรียน'!C42),"  ",'2.ชื่อนักเรียน'!D42))</f>
        <v/>
      </c>
      <c r="E40" s="292" t="str">
        <f>IF(B40="","",IF('01.ข้อมูลเบื้องต้น'!$J$2="","",'01.ข้อมูลเบื้องต้น'!$J$2))</f>
        <v/>
      </c>
      <c r="F40" s="291" t="str">
        <f>IF(B40="","",IF('01.ข้อมูลเบื้องต้น'!$K$4="","",'01.ข้อมูลเบื้องต้น'!$K$4))</f>
        <v/>
      </c>
      <c r="G40" s="292" t="str">
        <f>IF('01.ข้อมูลเบื้องต้น'!$B$8="","",IF('03.คีย์เทอม2'!$B40="","",'01.ข้อมูลเบื้องต้น'!$B$8))</f>
        <v/>
      </c>
      <c r="H40" s="291" t="str">
        <f>IF('01.ข้อมูลเบื้องต้น'!$C$8="","",IF('03.คีย์เทอม2'!$B40="","",'01.ข้อมูลเบื้องต้น'!$C$8))</f>
        <v/>
      </c>
      <c r="I40" s="292" t="str">
        <f>IF('01.ข้อมูลเบื้องต้น'!$D$8="","",IF('03.คีย์เทอม2'!$B40="","",'01.ข้อมูลเบื้องต้น'!$D$8))</f>
        <v/>
      </c>
      <c r="J40" s="286"/>
      <c r="K40" s="160"/>
      <c r="L40" s="292" t="str">
        <f>IF('01.ข้อมูลเบื้องต้น'!$B$9="","",IF('03.คีย์เทอม2'!$B40="","",'01.ข้อมูลเบื้องต้น'!$B$9))</f>
        <v/>
      </c>
      <c r="M40" s="291" t="str">
        <f>IF('01.ข้อมูลเบื้องต้น'!$C$9="","",IF('03.คีย์เทอม2'!$B40="","",'01.ข้อมูลเบื้องต้น'!$C$9))</f>
        <v/>
      </c>
      <c r="N40" s="292" t="str">
        <f>IF('01.ข้อมูลเบื้องต้น'!$D$9="","",IF('03.คีย์เทอม2'!$B40="","",'01.ข้อมูลเบื้องต้น'!$D$9))</f>
        <v/>
      </c>
      <c r="O40" s="287"/>
      <c r="P40" s="159"/>
      <c r="Q40" s="292" t="str">
        <f>IF('01.ข้อมูลเบื้องต้น'!$B$10="","",IF('03.คีย์เทอม2'!$B40="","",'01.ข้อมูลเบื้องต้น'!$B$10))</f>
        <v/>
      </c>
      <c r="R40" s="291" t="str">
        <f>IF('01.ข้อมูลเบื้องต้น'!$C$10="","",IF('03.คีย์เทอม2'!$B40="","",'01.ข้อมูลเบื้องต้น'!$C$10))</f>
        <v/>
      </c>
      <c r="S40" s="292" t="str">
        <f>IF('01.ข้อมูลเบื้องต้น'!$D$10="","",IF('03.คีย์เทอม2'!$B40="","",'01.ข้อมูลเบื้องต้น'!$D$10))</f>
        <v/>
      </c>
      <c r="T40" s="287"/>
      <c r="U40" s="159"/>
      <c r="V40" s="292" t="str">
        <f>IF('01.ข้อมูลเบื้องต้น'!$B$11="","",IF('03.คีย์เทอม2'!$B40="","",'01.ข้อมูลเบื้องต้น'!$B$11))</f>
        <v/>
      </c>
      <c r="W40" s="291" t="str">
        <f>IF('01.ข้อมูลเบื้องต้น'!$C$11="","",IF('03.คีย์เทอม2'!$B40="","",'01.ข้อมูลเบื้องต้น'!$C$11))</f>
        <v/>
      </c>
      <c r="X40" s="292" t="str">
        <f>IF('01.ข้อมูลเบื้องต้น'!$D$11="","",IF('03.คีย์เทอม2'!$B40="","",'01.ข้อมูลเบื้องต้น'!$D$11))</f>
        <v/>
      </c>
      <c r="Y40" s="286"/>
      <c r="Z40" s="160"/>
      <c r="AA40" s="292" t="str">
        <f>IF('01.ข้อมูลเบื้องต้น'!$B$12="","",IF('03.คีย์เทอม2'!$B40="","",'01.ข้อมูลเบื้องต้น'!$B$12))</f>
        <v/>
      </c>
      <c r="AB40" s="291" t="str">
        <f>IF('01.ข้อมูลเบื้องต้น'!$C$12="","",IF('03.คีย์เทอม2'!$B40="","",'01.ข้อมูลเบื้องต้น'!$C$12))</f>
        <v/>
      </c>
      <c r="AC40" s="292" t="str">
        <f>IF('01.ข้อมูลเบื้องต้น'!$D$12="","",IF('03.คีย์เทอม2'!$B40="","",'01.ข้อมูลเบื้องต้น'!$D$12))</f>
        <v/>
      </c>
      <c r="AD40" s="287"/>
      <c r="AE40" s="159"/>
      <c r="AF40" s="292" t="str">
        <f>IF('01.ข้อมูลเบื้องต้น'!$B$13="","",IF('03.คีย์เทอม2'!$B40="","",'01.ข้อมูลเบื้องต้น'!$B$13))</f>
        <v/>
      </c>
      <c r="AG40" s="291" t="str">
        <f>IF('01.ข้อมูลเบื้องต้น'!$C$13="","",IF('03.คีย์เทอม2'!$B40="","",'01.ข้อมูลเบื้องต้น'!$C$13))</f>
        <v/>
      </c>
      <c r="AH40" s="292" t="str">
        <f>IF('01.ข้อมูลเบื้องต้น'!$D$13="","",IF('03.คีย์เทอม2'!$B40="","",'01.ข้อมูลเบื้องต้น'!$D$13))</f>
        <v/>
      </c>
      <c r="AI40" s="287"/>
      <c r="AJ40" s="159"/>
      <c r="AK40" s="292" t="str">
        <f>IF('01.ข้อมูลเบื้องต้น'!$B$14="","",IF('03.คีย์เทอม2'!$B40="","",'01.ข้อมูลเบื้องต้น'!$B$14))</f>
        <v/>
      </c>
      <c r="AL40" s="291" t="str">
        <f>IF('01.ข้อมูลเบื้องต้น'!$C$14="","",IF('03.คีย์เทอม2'!$B40="","",'01.ข้อมูลเบื้องต้น'!$C$14))</f>
        <v/>
      </c>
      <c r="AM40" s="292" t="str">
        <f>IF('01.ข้อมูลเบื้องต้น'!$D$14="","",IF('03.คีย์เทอม2'!$B40="","",'01.ข้อมูลเบื้องต้น'!$D$14))</f>
        <v/>
      </c>
      <c r="AN40" s="287"/>
      <c r="AO40" s="159"/>
      <c r="AP40" s="292" t="str">
        <f>IF('01.ข้อมูลเบื้องต้น'!$B$15="","",IF('03.คีย์เทอม2'!$B40="","",'01.ข้อมูลเบื้องต้น'!$B$15))</f>
        <v/>
      </c>
      <c r="AQ40" s="291" t="str">
        <f>IF('01.ข้อมูลเบื้องต้น'!$C$15="","",IF('03.คีย์เทอม2'!$B40="","",'01.ข้อมูลเบื้องต้น'!$C$15))</f>
        <v/>
      </c>
      <c r="AR40" s="292" t="str">
        <f>IF('01.ข้อมูลเบื้องต้น'!$D$15="","",IF('03.คีย์เทอม2'!$B40="","",'01.ข้อมูลเบื้องต้น'!$D$15))</f>
        <v/>
      </c>
      <c r="AS40" s="287"/>
      <c r="AT40" s="159"/>
      <c r="AU40" s="292" t="str">
        <f>IF('01.ข้อมูลเบื้องต้น'!$B$16="","",IF('03.คีย์เทอม2'!$B40="","",'01.ข้อมูลเบื้องต้น'!$B$16))</f>
        <v/>
      </c>
      <c r="AV40" s="291" t="str">
        <f>IF('01.ข้อมูลเบื้องต้น'!$C$16="","",IF('03.คีย์เทอม2'!$B40="","",'01.ข้อมูลเบื้องต้น'!$C$16))</f>
        <v/>
      </c>
      <c r="AW40" s="292" t="str">
        <f>IF('01.ข้อมูลเบื้องต้น'!$D$16="","",IF('03.คีย์เทอม2'!$B40="","",'01.ข้อมูลเบื้องต้น'!$D$16))</f>
        <v/>
      </c>
      <c r="AX40" s="286"/>
      <c r="AY40" s="160"/>
      <c r="AZ40" s="292" t="str">
        <f>IF('01.ข้อมูลเบื้องต้น'!$B$17="","",IF('03.คีย์เทอม2'!$B40="","",'01.ข้อมูลเบื้องต้น'!$B$17))</f>
        <v/>
      </c>
      <c r="BA40" s="291" t="str">
        <f>IF('01.ข้อมูลเบื้องต้น'!$C$17="","",IF('03.คีย์เทอม2'!$B40="","",'01.ข้อมูลเบื้องต้น'!$C$17))</f>
        <v/>
      </c>
      <c r="BB40" s="292" t="str">
        <f>IF('01.ข้อมูลเบื้องต้น'!$D$17="","",IF('03.คีย์เทอม2'!$B40="","",'01.ข้อมูลเบื้องต้น'!$D$17))</f>
        <v/>
      </c>
      <c r="BC40" s="286"/>
      <c r="BD40" s="160"/>
      <c r="BE40" s="292" t="str">
        <f>IF('01.ข้อมูลเบื้องต้น'!$B$19="","",IF('03.คีย์เทอม2'!$B40="","",'01.ข้อมูลเบื้องต้น'!$B$19))</f>
        <v/>
      </c>
      <c r="BF40" s="291" t="str">
        <f>IF('01.ข้อมูลเบื้องต้น'!$C$19="","",IF('03.คีย์เทอม2'!$B40="","",'01.ข้อมูลเบื้องต้น'!$C$19))</f>
        <v/>
      </c>
      <c r="BG40" s="292" t="str">
        <f>IF('01.ข้อมูลเบื้องต้น'!$D$19="","",IF('03.คีย์เทอม2'!$B40="","",'01.ข้อมูลเบื้องต้น'!$D$19))</f>
        <v/>
      </c>
      <c r="BH40" s="286"/>
      <c r="BI40" s="160"/>
      <c r="BJ40" s="292" t="str">
        <f>IF('01.ข้อมูลเบื้องต้น'!$B$20="","",IF('03.คีย์เทอม2'!$B40="","",'01.ข้อมูลเบื้องต้น'!$B$20))</f>
        <v/>
      </c>
      <c r="BK40" s="291" t="str">
        <f>IF('01.ข้อมูลเบื้องต้น'!$C$20="","",IF('03.คีย์เทอม2'!$B40="","",'01.ข้อมูลเบื้องต้น'!$C$20))</f>
        <v/>
      </c>
      <c r="BL40" s="292" t="str">
        <f>IF('01.ข้อมูลเบื้องต้น'!$D$20="","",IF('03.คีย์เทอม2'!$B40="","",'01.ข้อมูลเบื้องต้น'!$D$20))</f>
        <v/>
      </c>
      <c r="BM40" s="287"/>
      <c r="BN40" s="159"/>
      <c r="BO40" s="292" t="str">
        <f>IF('01.ข้อมูลเบื้องต้น'!$B$21="","",IF('03.คีย์เทอม2'!$B40="","",'01.ข้อมูลเบื้องต้น'!$B$21))</f>
        <v/>
      </c>
      <c r="BP40" s="291" t="str">
        <f>IF('01.ข้อมูลเบื้องต้น'!$C$21="","",IF('03.คีย์เทอม2'!$B40="","",'01.ข้อมูลเบื้องต้น'!$C$21))</f>
        <v/>
      </c>
      <c r="BQ40" s="292" t="str">
        <f>IF('01.ข้อมูลเบื้องต้น'!$D$21="","",IF('03.คีย์เทอม2'!$B40="","",'01.ข้อมูลเบื้องต้น'!$D$21))</f>
        <v/>
      </c>
      <c r="BR40" s="286"/>
      <c r="BS40" s="160"/>
      <c r="BT40" s="292" t="str">
        <f>IF('01.ข้อมูลเบื้องต้น'!$B$22="","",IF('03.คีย์เทอม2'!$B40="","",'01.ข้อมูลเบื้องต้น'!$B$22))</f>
        <v/>
      </c>
      <c r="BU40" s="291" t="str">
        <f>IF('01.ข้อมูลเบื้องต้น'!$C$22="","",IF('03.คีย์เทอม2'!$B40="","",'01.ข้อมูลเบื้องต้น'!$C$22))</f>
        <v/>
      </c>
      <c r="BV40" s="292" t="str">
        <f>IF('01.ข้อมูลเบื้องต้น'!$D$22="","",IF('03.คีย์เทอม2'!$B40="","",'01.ข้อมูลเบื้องต้น'!$D$22))</f>
        <v/>
      </c>
      <c r="BW40" s="286"/>
      <c r="BX40" s="160"/>
      <c r="BY40" s="292" t="str">
        <f>IF('01.ข้อมูลเบื้องต้น'!$B$23="","",IF('03.คีย์เทอม2'!$B40="","",'01.ข้อมูลเบื้องต้น'!$B$23))</f>
        <v/>
      </c>
      <c r="BZ40" s="291" t="str">
        <f>IF('01.ข้อมูลเบื้องต้น'!$C$23="","",IF('03.คีย์เทอม2'!$B40="","",'01.ข้อมูลเบื้องต้น'!$C$23))</f>
        <v/>
      </c>
      <c r="CA40" s="292" t="str">
        <f>IF('01.ข้อมูลเบื้องต้น'!$D$23="","",IF('03.คีย์เทอม2'!$B40="","",'01.ข้อมูลเบื้องต้น'!$D$23))</f>
        <v/>
      </c>
      <c r="CB40" s="286"/>
      <c r="CC40" s="160"/>
      <c r="CD40" s="292" t="str">
        <f>IF('01.ข้อมูลเบื้องต้น'!$B$24="","",IF('03.คีย์เทอม2'!$B40="","",'01.ข้อมูลเบื้องต้น'!$B$24))</f>
        <v/>
      </c>
      <c r="CE40" s="291" t="str">
        <f>IF('01.ข้อมูลเบื้องต้น'!$C$24="","",IF('03.คีย์เทอม2'!$B40="","",'01.ข้อมูลเบื้องต้น'!$C$24))</f>
        <v/>
      </c>
      <c r="CF40" s="292" t="str">
        <f>IF('01.ข้อมูลเบื้องต้น'!$D$24="","",IF('03.คีย์เทอม2'!$B40="","",'01.ข้อมูลเบื้องต้น'!$D$24))</f>
        <v/>
      </c>
      <c r="CG40" s="286"/>
      <c r="CH40" s="160"/>
      <c r="CI40" s="292" t="str">
        <f>IF('01.ข้อมูลเบื้องต้น'!$B$25="","",IF('03.คีย์เทอม2'!$B40="","",'01.ข้อมูลเบื้องต้น'!$B$25))</f>
        <v/>
      </c>
      <c r="CJ40" s="291" t="str">
        <f>IF('01.ข้อมูลเบื้องต้น'!$C$25="","",IF('03.คีย์เทอม2'!$B40="","",'01.ข้อมูลเบื้องต้น'!$C$25))</f>
        <v/>
      </c>
      <c r="CK40" s="292" t="str">
        <f>IF('01.ข้อมูลเบื้องต้น'!$D$25="","",IF('03.คีย์เทอม2'!$B40="","",'01.ข้อมูลเบื้องต้น'!$D$25))</f>
        <v/>
      </c>
      <c r="CL40" s="286"/>
      <c r="CM40" s="160"/>
      <c r="CN40" s="292" t="str">
        <f>IF('01.ข้อมูลเบื้องต้น'!$B$26="","",IF('03.คีย์เทอม2'!$B40="","",'01.ข้อมูลเบื้องต้น'!$B$26))</f>
        <v/>
      </c>
      <c r="CO40" s="291" t="str">
        <f>IF('01.ข้อมูลเบื้องต้น'!$C$26="","",IF('03.คีย์เทอม2'!$B40="","",'01.ข้อมูลเบื้องต้น'!$C$26))</f>
        <v/>
      </c>
      <c r="CP40" s="292" t="str">
        <f>IF('01.ข้อมูลเบื้องต้น'!$D$26="","",IF('03.คีย์เทอม2'!$B40="","",'01.ข้อมูลเบื้องต้น'!$D$26))</f>
        <v/>
      </c>
      <c r="CQ40" s="286"/>
      <c r="CR40" s="160"/>
      <c r="CS40" s="292" t="str">
        <f>IF('01.ข้อมูลเบื้องต้น'!$B$27="","",IF('03.คีย์เทอม2'!$B40="","",'01.ข้อมูลเบื้องต้น'!$B$27))</f>
        <v/>
      </c>
      <c r="CT40" s="291" t="str">
        <f>IF('01.ข้อมูลเบื้องต้น'!$C$27="","",IF('03.คีย์เทอม2'!$B40="","",'01.ข้อมูลเบื้องต้น'!$C$27))</f>
        <v/>
      </c>
      <c r="CU40" s="292" t="str">
        <f>IF('01.ข้อมูลเบื้องต้น'!$D$27="","",IF('03.คีย์เทอม2'!$B40="","",'01.ข้อมูลเบื้องต้น'!$D$27))</f>
        <v/>
      </c>
      <c r="CV40" s="286"/>
      <c r="CW40" s="160"/>
      <c r="CX40" s="292" t="str">
        <f>IF('01.ข้อมูลเบื้องต้น'!$B$28="","",IF('03.คีย์เทอม2'!$B40="","",'01.ข้อมูลเบื้องต้น'!$B$28))</f>
        <v/>
      </c>
      <c r="CY40" s="291" t="str">
        <f>IF('01.ข้อมูลเบื้องต้น'!$C$28="","",IF('03.คีย์เทอม2'!$B40="","",'01.ข้อมูลเบื้องต้น'!$C$28))</f>
        <v/>
      </c>
      <c r="CZ40" s="292" t="str">
        <f>IF('01.ข้อมูลเบื้องต้น'!$D$28="","",IF('03.คีย์เทอม2'!$B40="","",'01.ข้อมูลเบื้องต้น'!$D$28))</f>
        <v/>
      </c>
      <c r="DA40" s="286"/>
      <c r="DB40" s="160"/>
      <c r="DC40" s="288" t="str">
        <f t="shared" si="3"/>
        <v/>
      </c>
      <c r="DD40" s="152" t="str">
        <f t="shared" si="4"/>
        <v/>
      </c>
      <c r="DE40" s="293" t="str">
        <f>IF('2.ชื่อนักเรียน'!R42="มส","มส",IF('2.ชื่อนักเรียน'!R42="ย้าย","ย้าย",IF('2.ชื่อนักเรียน'!R42="ร","ร",IF(DD40="","",RANK(DD40,$DD$9:$DD$58,0)))))</f>
        <v/>
      </c>
      <c r="DF40" s="293" t="str">
        <f t="shared" si="5"/>
        <v/>
      </c>
      <c r="DH40" s="462" t="str">
        <f>IF('2.ชื่อนักเรียน'!$R42=",มส","มส",IF($DC40="","",IF(DH$5="","",IF(DH$5="SBMLD",SUM($BH40,$BM40,$BR40,$BW40,$CB40,$CG40,$CL40,$CQ40,$CV40,$DA40),$BH40))))</f>
        <v/>
      </c>
      <c r="DI40" s="298" t="str">
        <f>IF('2.ชื่อนักเรียน'!$R42=",มส","มส",IF($DH40="","",IF(DH$5="","",IF(DH$5="SBMLD",SUM($BI40,$BN40,$BS40,$BX40,$CC40,$CH40,$CM40,$CR40,$CW40,$DB40),$BI40))))</f>
        <v/>
      </c>
      <c r="DJ40" s="329" t="str">
        <f t="shared" si="6"/>
        <v/>
      </c>
      <c r="DK40" s="462" t="str">
        <f>IF('2.ชื่อนักเรียน'!$R42=",มส","มส",IF($DC40="","",IF(DK$5="","",IF(DK$5="SBMLD",SUM($BM40,$BR40,$BW40,$CB40,$CG40,$CL40,$CQ40,$CV40,$DA40),$BM40))))</f>
        <v/>
      </c>
      <c r="DL40" s="298" t="str">
        <f>IF('2.ชื่อนักเรียน'!$R42=",มส","มส",IF($DK40="","",IF(DK$5="","",IF(DK$5="SBMLD",SUM($BN40,$BS40,$BX40,$CC40,$CH40,$CM40,$CR40,$CW40,$DB40),$BN40))))</f>
        <v/>
      </c>
      <c r="DM40" s="329" t="str">
        <f t="shared" si="7"/>
        <v/>
      </c>
      <c r="DN40" s="462" t="str">
        <f>IF('2.ชื่อนักเรียน'!$R42=",มส","มส",IF($DC40="","",IF(DN$5="","",IF(DN$5="SBMLD",SUM($BR40,$BW40,$CB40,$CG40,$CL40,$CQ40,$CV40,$DA40),$BR40))))</f>
        <v/>
      </c>
      <c r="DO40" s="298" t="str">
        <f>IF('2.ชื่อนักเรียน'!$R42=",มส","มส",IF($DN40="","",IF(DN$5="","",IF(DN$5="SBMLD",SUM($BS40,$BX40,$CC40,$CH40,$CM40,$CR40,$CW40,$DB40),$BS40))))</f>
        <v/>
      </c>
      <c r="DP40" s="329" t="str">
        <f t="shared" si="8"/>
        <v/>
      </c>
      <c r="DQ40" s="462" t="str">
        <f>IF('2.ชื่อนักเรียน'!$R42=",มส","มส",IF($DC40="","",IF(DQ$5="","",IF(DQ$5="SBMLD",SUM($BW40,$CB40,$CG40,$CL40,$CQ40,$CV40,$DA40),$BW40))))</f>
        <v/>
      </c>
      <c r="DR40" s="298" t="str">
        <f>IF('2.ชื่อนักเรียน'!$R42=",มส","มส",IF($DQ40="","",IF(DQ$5="","",IF(DQ$5="SBMLD",SUM($BX40,$CC40,$CH40,$CM40,$CR40,$CW40,$DB40),$BX40))))</f>
        <v/>
      </c>
      <c r="DS40" s="329" t="str">
        <f t="shared" si="9"/>
        <v/>
      </c>
      <c r="DT40" s="462" t="str">
        <f>IF('2.ชื่อนักเรียน'!$R42=",มส","มส",IF($DC40="","",IF(DT$5="","",IF(DT$5="SBMLD",SUM($CB40,$CG40,$CL40,$CQ40,$CV40,$DA40),$CB40))))</f>
        <v/>
      </c>
      <c r="DU40" s="298" t="str">
        <f>IF('2.ชื่อนักเรียน'!$R42=",มส","มส",IF($DT40="","",IF(DT$5="","",IF(DT$5="SBMLD",SUM($CC40,$CH40,$CM40,$CR40,$CW40,$DB40),$CC40))))</f>
        <v/>
      </c>
      <c r="DV40" s="329" t="str">
        <f t="shared" si="10"/>
        <v/>
      </c>
      <c r="DW40" s="462" t="str">
        <f>IF('2.ชื่อนักเรียน'!$R42=",มส","มส",IF($DC40="","",IF(DW$5="","",IF(DW$5="SBMLD",SUM($CG40,$CL40,$CQ40,$CV40,$DA40),$CG40))))</f>
        <v/>
      </c>
      <c r="DX40" s="298" t="str">
        <f>IF('2.ชื่อนักเรียน'!$R42=",มส","มส",IF($DW40="","",IF(DW$5="","",IF(DW$5="SBMLD",SUM($CH40,$CM40,$CR40,$CW40,$DB40),$CH40))))</f>
        <v/>
      </c>
      <c r="DY40" s="329" t="str">
        <f t="shared" si="11"/>
        <v/>
      </c>
    </row>
    <row r="41" spans="1:129" s="102" customFormat="1" ht="17.25" customHeight="1" x14ac:dyDescent="0.25">
      <c r="A41" s="278">
        <v>33</v>
      </c>
      <c r="B41" s="278" t="str">
        <f>IF('2.ชื่อนักเรียน'!E43="","",CONCATENATE('2.ชื่อนักเรียน'!E43,'2.ชื่อนักเรียน'!F43,'2.ชื่อนักเรียน'!G43,'2.ชื่อนักเรียน'!H43,'2.ชื่อนักเรียน'!I43,'2.ชื่อนักเรียน'!J43,'2.ชื่อนักเรียน'!K43,'2.ชื่อนักเรียน'!L43,'2.ชื่อนักเรียน'!M43,'2.ชื่อนักเรียน'!N43,'2.ชื่อนักเรียน'!O43,'2.ชื่อนักเรียน'!P43,'2.ชื่อนักเรียน'!Q43))</f>
        <v/>
      </c>
      <c r="C41" s="463" t="str">
        <f>IF('2.ชื่อนักเรียน'!B43="","",'2.ชื่อนักเรียน'!B43)</f>
        <v/>
      </c>
      <c r="D41" s="291" t="str">
        <f>IF('2.ชื่อนักเรียน'!C43="","",CONCATENATE(TRIM('2.ชื่อนักเรียน'!C43),"  ",'2.ชื่อนักเรียน'!D43))</f>
        <v/>
      </c>
      <c r="E41" s="292" t="str">
        <f>IF(B41="","",IF('01.ข้อมูลเบื้องต้น'!$J$2="","",'01.ข้อมูลเบื้องต้น'!$J$2))</f>
        <v/>
      </c>
      <c r="F41" s="291" t="str">
        <f>IF(B41="","",IF('01.ข้อมูลเบื้องต้น'!$K$4="","",'01.ข้อมูลเบื้องต้น'!$K$4))</f>
        <v/>
      </c>
      <c r="G41" s="292" t="str">
        <f>IF('01.ข้อมูลเบื้องต้น'!$B$8="","",IF('03.คีย์เทอม2'!$B41="","",'01.ข้อมูลเบื้องต้น'!$B$8))</f>
        <v/>
      </c>
      <c r="H41" s="291" t="str">
        <f>IF('01.ข้อมูลเบื้องต้น'!$C$8="","",IF('03.คีย์เทอม2'!$B41="","",'01.ข้อมูลเบื้องต้น'!$C$8))</f>
        <v/>
      </c>
      <c r="I41" s="292" t="str">
        <f>IF('01.ข้อมูลเบื้องต้น'!$D$8="","",IF('03.คีย์เทอม2'!$B41="","",'01.ข้อมูลเบื้องต้น'!$D$8))</f>
        <v/>
      </c>
      <c r="J41" s="286"/>
      <c r="K41" s="160"/>
      <c r="L41" s="292" t="str">
        <f>IF('01.ข้อมูลเบื้องต้น'!$B$9="","",IF('03.คีย์เทอม2'!$B41="","",'01.ข้อมูลเบื้องต้น'!$B$9))</f>
        <v/>
      </c>
      <c r="M41" s="291" t="str">
        <f>IF('01.ข้อมูลเบื้องต้น'!$C$9="","",IF('03.คีย์เทอม2'!$B41="","",'01.ข้อมูลเบื้องต้น'!$C$9))</f>
        <v/>
      </c>
      <c r="N41" s="292" t="str">
        <f>IF('01.ข้อมูลเบื้องต้น'!$D$9="","",IF('03.คีย์เทอม2'!$B41="","",'01.ข้อมูลเบื้องต้น'!$D$9))</f>
        <v/>
      </c>
      <c r="O41" s="287"/>
      <c r="P41" s="159"/>
      <c r="Q41" s="292" t="str">
        <f>IF('01.ข้อมูลเบื้องต้น'!$B$10="","",IF('03.คีย์เทอม2'!$B41="","",'01.ข้อมูลเบื้องต้น'!$B$10))</f>
        <v/>
      </c>
      <c r="R41" s="291" t="str">
        <f>IF('01.ข้อมูลเบื้องต้น'!$C$10="","",IF('03.คีย์เทอม2'!$B41="","",'01.ข้อมูลเบื้องต้น'!$C$10))</f>
        <v/>
      </c>
      <c r="S41" s="292" t="str">
        <f>IF('01.ข้อมูลเบื้องต้น'!$D$10="","",IF('03.คีย์เทอม2'!$B41="","",'01.ข้อมูลเบื้องต้น'!$D$10))</f>
        <v/>
      </c>
      <c r="T41" s="287"/>
      <c r="U41" s="159"/>
      <c r="V41" s="292" t="str">
        <f>IF('01.ข้อมูลเบื้องต้น'!$B$11="","",IF('03.คีย์เทอม2'!$B41="","",'01.ข้อมูลเบื้องต้น'!$B$11))</f>
        <v/>
      </c>
      <c r="W41" s="291" t="str">
        <f>IF('01.ข้อมูลเบื้องต้น'!$C$11="","",IF('03.คีย์เทอม2'!$B41="","",'01.ข้อมูลเบื้องต้น'!$C$11))</f>
        <v/>
      </c>
      <c r="X41" s="292" t="str">
        <f>IF('01.ข้อมูลเบื้องต้น'!$D$11="","",IF('03.คีย์เทอม2'!$B41="","",'01.ข้อมูลเบื้องต้น'!$D$11))</f>
        <v/>
      </c>
      <c r="Y41" s="286"/>
      <c r="Z41" s="160"/>
      <c r="AA41" s="292" t="str">
        <f>IF('01.ข้อมูลเบื้องต้น'!$B$12="","",IF('03.คีย์เทอม2'!$B41="","",'01.ข้อมูลเบื้องต้น'!$B$12))</f>
        <v/>
      </c>
      <c r="AB41" s="291" t="str">
        <f>IF('01.ข้อมูลเบื้องต้น'!$C$12="","",IF('03.คีย์เทอม2'!$B41="","",'01.ข้อมูลเบื้องต้น'!$C$12))</f>
        <v/>
      </c>
      <c r="AC41" s="292" t="str">
        <f>IF('01.ข้อมูลเบื้องต้น'!$D$12="","",IF('03.คีย์เทอม2'!$B41="","",'01.ข้อมูลเบื้องต้น'!$D$12))</f>
        <v/>
      </c>
      <c r="AD41" s="287"/>
      <c r="AE41" s="159"/>
      <c r="AF41" s="292" t="str">
        <f>IF('01.ข้อมูลเบื้องต้น'!$B$13="","",IF('03.คีย์เทอม2'!$B41="","",'01.ข้อมูลเบื้องต้น'!$B$13))</f>
        <v/>
      </c>
      <c r="AG41" s="291" t="str">
        <f>IF('01.ข้อมูลเบื้องต้น'!$C$13="","",IF('03.คีย์เทอม2'!$B41="","",'01.ข้อมูลเบื้องต้น'!$C$13))</f>
        <v/>
      </c>
      <c r="AH41" s="292" t="str">
        <f>IF('01.ข้อมูลเบื้องต้น'!$D$13="","",IF('03.คีย์เทอม2'!$B41="","",'01.ข้อมูลเบื้องต้น'!$D$13))</f>
        <v/>
      </c>
      <c r="AI41" s="287"/>
      <c r="AJ41" s="159"/>
      <c r="AK41" s="292" t="str">
        <f>IF('01.ข้อมูลเบื้องต้น'!$B$14="","",IF('03.คีย์เทอม2'!$B41="","",'01.ข้อมูลเบื้องต้น'!$B$14))</f>
        <v/>
      </c>
      <c r="AL41" s="291" t="str">
        <f>IF('01.ข้อมูลเบื้องต้น'!$C$14="","",IF('03.คีย์เทอม2'!$B41="","",'01.ข้อมูลเบื้องต้น'!$C$14))</f>
        <v/>
      </c>
      <c r="AM41" s="292" t="str">
        <f>IF('01.ข้อมูลเบื้องต้น'!$D$14="","",IF('03.คีย์เทอม2'!$B41="","",'01.ข้อมูลเบื้องต้น'!$D$14))</f>
        <v/>
      </c>
      <c r="AN41" s="287"/>
      <c r="AO41" s="159"/>
      <c r="AP41" s="292" t="str">
        <f>IF('01.ข้อมูลเบื้องต้น'!$B$15="","",IF('03.คีย์เทอม2'!$B41="","",'01.ข้อมูลเบื้องต้น'!$B$15))</f>
        <v/>
      </c>
      <c r="AQ41" s="291" t="str">
        <f>IF('01.ข้อมูลเบื้องต้น'!$C$15="","",IF('03.คีย์เทอม2'!$B41="","",'01.ข้อมูลเบื้องต้น'!$C$15))</f>
        <v/>
      </c>
      <c r="AR41" s="292" t="str">
        <f>IF('01.ข้อมูลเบื้องต้น'!$D$15="","",IF('03.คีย์เทอม2'!$B41="","",'01.ข้อมูลเบื้องต้น'!$D$15))</f>
        <v/>
      </c>
      <c r="AS41" s="287"/>
      <c r="AT41" s="159"/>
      <c r="AU41" s="292" t="str">
        <f>IF('01.ข้อมูลเบื้องต้น'!$B$16="","",IF('03.คีย์เทอม2'!$B41="","",'01.ข้อมูลเบื้องต้น'!$B$16))</f>
        <v/>
      </c>
      <c r="AV41" s="291" t="str">
        <f>IF('01.ข้อมูลเบื้องต้น'!$C$16="","",IF('03.คีย์เทอม2'!$B41="","",'01.ข้อมูลเบื้องต้น'!$C$16))</f>
        <v/>
      </c>
      <c r="AW41" s="292" t="str">
        <f>IF('01.ข้อมูลเบื้องต้น'!$D$16="","",IF('03.คีย์เทอม2'!$B41="","",'01.ข้อมูลเบื้องต้น'!$D$16))</f>
        <v/>
      </c>
      <c r="AX41" s="286"/>
      <c r="AY41" s="160"/>
      <c r="AZ41" s="292" t="str">
        <f>IF('01.ข้อมูลเบื้องต้น'!$B$17="","",IF('03.คีย์เทอม2'!$B41="","",'01.ข้อมูลเบื้องต้น'!$B$17))</f>
        <v/>
      </c>
      <c r="BA41" s="291" t="str">
        <f>IF('01.ข้อมูลเบื้องต้น'!$C$17="","",IF('03.คีย์เทอม2'!$B41="","",'01.ข้อมูลเบื้องต้น'!$C$17))</f>
        <v/>
      </c>
      <c r="BB41" s="292" t="str">
        <f>IF('01.ข้อมูลเบื้องต้น'!$D$17="","",IF('03.คีย์เทอม2'!$B41="","",'01.ข้อมูลเบื้องต้น'!$D$17))</f>
        <v/>
      </c>
      <c r="BC41" s="286"/>
      <c r="BD41" s="160"/>
      <c r="BE41" s="292" t="str">
        <f>IF('01.ข้อมูลเบื้องต้น'!$B$19="","",IF('03.คีย์เทอม2'!$B41="","",'01.ข้อมูลเบื้องต้น'!$B$19))</f>
        <v/>
      </c>
      <c r="BF41" s="291" t="str">
        <f>IF('01.ข้อมูลเบื้องต้น'!$C$19="","",IF('03.คีย์เทอม2'!$B41="","",'01.ข้อมูลเบื้องต้น'!$C$19))</f>
        <v/>
      </c>
      <c r="BG41" s="292" t="str">
        <f>IF('01.ข้อมูลเบื้องต้น'!$D$19="","",IF('03.คีย์เทอม2'!$B41="","",'01.ข้อมูลเบื้องต้น'!$D$19))</f>
        <v/>
      </c>
      <c r="BH41" s="286"/>
      <c r="BI41" s="160"/>
      <c r="BJ41" s="292" t="str">
        <f>IF('01.ข้อมูลเบื้องต้น'!$B$20="","",IF('03.คีย์เทอม2'!$B41="","",'01.ข้อมูลเบื้องต้น'!$B$20))</f>
        <v/>
      </c>
      <c r="BK41" s="291" t="str">
        <f>IF('01.ข้อมูลเบื้องต้น'!$C$20="","",IF('03.คีย์เทอม2'!$B41="","",'01.ข้อมูลเบื้องต้น'!$C$20))</f>
        <v/>
      </c>
      <c r="BL41" s="292" t="str">
        <f>IF('01.ข้อมูลเบื้องต้น'!$D$20="","",IF('03.คีย์เทอม2'!$B41="","",'01.ข้อมูลเบื้องต้น'!$D$20))</f>
        <v/>
      </c>
      <c r="BM41" s="286"/>
      <c r="BN41" s="159"/>
      <c r="BO41" s="292" t="str">
        <f>IF('01.ข้อมูลเบื้องต้น'!$B$21="","",IF('03.คีย์เทอม2'!$B41="","",'01.ข้อมูลเบื้องต้น'!$B$21))</f>
        <v/>
      </c>
      <c r="BP41" s="291" t="str">
        <f>IF('01.ข้อมูลเบื้องต้น'!$C$21="","",IF('03.คีย์เทอม2'!$B41="","",'01.ข้อมูลเบื้องต้น'!$C$21))</f>
        <v/>
      </c>
      <c r="BQ41" s="292" t="str">
        <f>IF('01.ข้อมูลเบื้องต้น'!$D$21="","",IF('03.คีย์เทอม2'!$B41="","",'01.ข้อมูลเบื้องต้น'!$D$21))</f>
        <v/>
      </c>
      <c r="BR41" s="286"/>
      <c r="BS41" s="160"/>
      <c r="BT41" s="292" t="str">
        <f>IF('01.ข้อมูลเบื้องต้น'!$B$22="","",IF('03.คีย์เทอม2'!$B41="","",'01.ข้อมูลเบื้องต้น'!$B$22))</f>
        <v/>
      </c>
      <c r="BU41" s="291" t="str">
        <f>IF('01.ข้อมูลเบื้องต้น'!$C$22="","",IF('03.คีย์เทอม2'!$B41="","",'01.ข้อมูลเบื้องต้น'!$C$22))</f>
        <v/>
      </c>
      <c r="BV41" s="292" t="str">
        <f>IF('01.ข้อมูลเบื้องต้น'!$D$22="","",IF('03.คีย์เทอม2'!$B41="","",'01.ข้อมูลเบื้องต้น'!$D$22))</f>
        <v/>
      </c>
      <c r="BW41" s="286"/>
      <c r="BX41" s="160"/>
      <c r="BY41" s="292" t="str">
        <f>IF('01.ข้อมูลเบื้องต้น'!$B$23="","",IF('03.คีย์เทอม2'!$B41="","",'01.ข้อมูลเบื้องต้น'!$B$23))</f>
        <v/>
      </c>
      <c r="BZ41" s="291" t="str">
        <f>IF('01.ข้อมูลเบื้องต้น'!$C$23="","",IF('03.คีย์เทอม2'!$B41="","",'01.ข้อมูลเบื้องต้น'!$C$23))</f>
        <v/>
      </c>
      <c r="CA41" s="292" t="str">
        <f>IF('01.ข้อมูลเบื้องต้น'!$D$23="","",IF('03.คีย์เทอม2'!$B41="","",'01.ข้อมูลเบื้องต้น'!$D$23))</f>
        <v/>
      </c>
      <c r="CB41" s="286"/>
      <c r="CC41" s="160"/>
      <c r="CD41" s="292" t="str">
        <f>IF('01.ข้อมูลเบื้องต้น'!$B$24="","",IF('03.คีย์เทอม2'!$B41="","",'01.ข้อมูลเบื้องต้น'!$B$24))</f>
        <v/>
      </c>
      <c r="CE41" s="291" t="str">
        <f>IF('01.ข้อมูลเบื้องต้น'!$C$24="","",IF('03.คีย์เทอม2'!$B41="","",'01.ข้อมูลเบื้องต้น'!$C$24))</f>
        <v/>
      </c>
      <c r="CF41" s="292" t="str">
        <f>IF('01.ข้อมูลเบื้องต้น'!$D$24="","",IF('03.คีย์เทอม2'!$B41="","",'01.ข้อมูลเบื้องต้น'!$D$24))</f>
        <v/>
      </c>
      <c r="CG41" s="286"/>
      <c r="CH41" s="160"/>
      <c r="CI41" s="292" t="str">
        <f>IF('01.ข้อมูลเบื้องต้น'!$B$25="","",IF('03.คีย์เทอม2'!$B41="","",'01.ข้อมูลเบื้องต้น'!$B$25))</f>
        <v/>
      </c>
      <c r="CJ41" s="291" t="str">
        <f>IF('01.ข้อมูลเบื้องต้น'!$C$25="","",IF('03.คีย์เทอม2'!$B41="","",'01.ข้อมูลเบื้องต้น'!$C$25))</f>
        <v/>
      </c>
      <c r="CK41" s="292" t="str">
        <f>IF('01.ข้อมูลเบื้องต้น'!$D$25="","",IF('03.คีย์เทอม2'!$B41="","",'01.ข้อมูลเบื้องต้น'!$D$25))</f>
        <v/>
      </c>
      <c r="CL41" s="286"/>
      <c r="CM41" s="160"/>
      <c r="CN41" s="292" t="str">
        <f>IF('01.ข้อมูลเบื้องต้น'!$B$26="","",IF('03.คีย์เทอม2'!$B41="","",'01.ข้อมูลเบื้องต้น'!$B$26))</f>
        <v/>
      </c>
      <c r="CO41" s="291" t="str">
        <f>IF('01.ข้อมูลเบื้องต้น'!$C$26="","",IF('03.คีย์เทอม2'!$B41="","",'01.ข้อมูลเบื้องต้น'!$C$26))</f>
        <v/>
      </c>
      <c r="CP41" s="292" t="str">
        <f>IF('01.ข้อมูลเบื้องต้น'!$D$26="","",IF('03.คีย์เทอม2'!$B41="","",'01.ข้อมูลเบื้องต้น'!$D$26))</f>
        <v/>
      </c>
      <c r="CQ41" s="286"/>
      <c r="CR41" s="160"/>
      <c r="CS41" s="292" t="str">
        <f>IF('01.ข้อมูลเบื้องต้น'!$B$27="","",IF('03.คีย์เทอม2'!$B41="","",'01.ข้อมูลเบื้องต้น'!$B$27))</f>
        <v/>
      </c>
      <c r="CT41" s="291" t="str">
        <f>IF('01.ข้อมูลเบื้องต้น'!$C$27="","",IF('03.คีย์เทอม2'!$B41="","",'01.ข้อมูลเบื้องต้น'!$C$27))</f>
        <v/>
      </c>
      <c r="CU41" s="292" t="str">
        <f>IF('01.ข้อมูลเบื้องต้น'!$D$27="","",IF('03.คีย์เทอม2'!$B41="","",'01.ข้อมูลเบื้องต้น'!$D$27))</f>
        <v/>
      </c>
      <c r="CV41" s="286"/>
      <c r="CW41" s="160"/>
      <c r="CX41" s="292" t="str">
        <f>IF('01.ข้อมูลเบื้องต้น'!$B$28="","",IF('03.คีย์เทอม2'!$B41="","",'01.ข้อมูลเบื้องต้น'!$B$28))</f>
        <v/>
      </c>
      <c r="CY41" s="291" t="str">
        <f>IF('01.ข้อมูลเบื้องต้น'!$C$28="","",IF('03.คีย์เทอม2'!$B41="","",'01.ข้อมูลเบื้องต้น'!$C$28))</f>
        <v/>
      </c>
      <c r="CZ41" s="292" t="str">
        <f>IF('01.ข้อมูลเบื้องต้น'!$D$28="","",IF('03.คีย์เทอม2'!$B41="","",'01.ข้อมูลเบื้องต้น'!$D$28))</f>
        <v/>
      </c>
      <c r="DA41" s="286"/>
      <c r="DB41" s="160"/>
      <c r="DC41" s="288" t="str">
        <f t="shared" si="3"/>
        <v/>
      </c>
      <c r="DD41" s="152" t="str">
        <f t="shared" si="4"/>
        <v/>
      </c>
      <c r="DE41" s="293" t="str">
        <f>IF('2.ชื่อนักเรียน'!R43="มส","มส",IF('2.ชื่อนักเรียน'!R43="ย้าย","ย้าย",IF('2.ชื่อนักเรียน'!R43="ร","ร",IF(DD41="","",RANK(DD41,$DD$9:$DD$58,0)))))</f>
        <v/>
      </c>
      <c r="DF41" s="293" t="str">
        <f t="shared" si="5"/>
        <v/>
      </c>
      <c r="DH41" s="462" t="str">
        <f>IF('2.ชื่อนักเรียน'!$R43=",มส","มส",IF($DC41="","",IF(DH$5="","",IF(DH$5="SBMLD",SUM($BH41,$BM41,$BR41,$BW41,$CB41,$CG41,$CL41,$CQ41,$CV41,$DA41),$BH41))))</f>
        <v/>
      </c>
      <c r="DI41" s="298" t="str">
        <f>IF('2.ชื่อนักเรียน'!$R43=",มส","มส",IF($DH41="","",IF(DH$5="","",IF(DH$5="SBMLD",SUM($BI41,$BN41,$BS41,$BX41,$CC41,$CH41,$CM41,$CR41,$CW41,$DB41),$BI41))))</f>
        <v/>
      </c>
      <c r="DJ41" s="329" t="str">
        <f t="shared" si="6"/>
        <v/>
      </c>
      <c r="DK41" s="462" t="str">
        <f>IF('2.ชื่อนักเรียน'!$R43=",มส","มส",IF($DC41="","",IF(DK$5="","",IF(DK$5="SBMLD",SUM($BM41,$BR41,$BW41,$CB41,$CG41,$CL41,$CQ41,$CV41,$DA41),$BM41))))</f>
        <v/>
      </c>
      <c r="DL41" s="298" t="str">
        <f>IF('2.ชื่อนักเรียน'!$R43=",มส","มส",IF($DK41="","",IF(DK$5="","",IF(DK$5="SBMLD",SUM($BN41,$BS41,$BX41,$CC41,$CH41,$CM41,$CR41,$CW41,$DB41),$BN41))))</f>
        <v/>
      </c>
      <c r="DM41" s="329" t="str">
        <f t="shared" si="7"/>
        <v/>
      </c>
      <c r="DN41" s="462" t="str">
        <f>IF('2.ชื่อนักเรียน'!$R43=",มส","มส",IF($DC41="","",IF(DN$5="","",IF(DN$5="SBMLD",SUM($BR41,$BW41,$CB41,$CG41,$CL41,$CQ41,$CV41,$DA41),$BR41))))</f>
        <v/>
      </c>
      <c r="DO41" s="298" t="str">
        <f>IF('2.ชื่อนักเรียน'!$R43=",มส","มส",IF($DN41="","",IF(DN$5="","",IF(DN$5="SBMLD",SUM($BS41,$BX41,$CC41,$CH41,$CM41,$CR41,$CW41,$DB41),$BS41))))</f>
        <v/>
      </c>
      <c r="DP41" s="329" t="str">
        <f t="shared" si="8"/>
        <v/>
      </c>
      <c r="DQ41" s="462" t="str">
        <f>IF('2.ชื่อนักเรียน'!$R43=",มส","มส",IF($DC41="","",IF(DQ$5="","",IF(DQ$5="SBMLD",SUM($BW41,$CB41,$CG41,$CL41,$CQ41,$CV41,$DA41),$BW41))))</f>
        <v/>
      </c>
      <c r="DR41" s="298" t="str">
        <f>IF('2.ชื่อนักเรียน'!$R43=",มส","มส",IF($DQ41="","",IF(DQ$5="","",IF(DQ$5="SBMLD",SUM($BX41,$CC41,$CH41,$CM41,$CR41,$CW41,$DB41),$BX41))))</f>
        <v/>
      </c>
      <c r="DS41" s="329" t="str">
        <f t="shared" si="9"/>
        <v/>
      </c>
      <c r="DT41" s="462" t="str">
        <f>IF('2.ชื่อนักเรียน'!$R43=",มส","มส",IF($DC41="","",IF(DT$5="","",IF(DT$5="SBMLD",SUM($CB41,$CG41,$CL41,$CQ41,$CV41,$DA41),$CB41))))</f>
        <v/>
      </c>
      <c r="DU41" s="298" t="str">
        <f>IF('2.ชื่อนักเรียน'!$R43=",มส","มส",IF($DT41="","",IF(DT$5="","",IF(DT$5="SBMLD",SUM($CC41,$CH41,$CM41,$CR41,$CW41,$DB41),$CC41))))</f>
        <v/>
      </c>
      <c r="DV41" s="329" t="str">
        <f t="shared" si="10"/>
        <v/>
      </c>
      <c r="DW41" s="462" t="str">
        <f>IF('2.ชื่อนักเรียน'!$R43=",มส","มส",IF($DC41="","",IF(DW$5="","",IF(DW$5="SBMLD",SUM($CG41,$CL41,$CQ41,$CV41,$DA41),$CG41))))</f>
        <v/>
      </c>
      <c r="DX41" s="298" t="str">
        <f>IF('2.ชื่อนักเรียน'!$R43=",มส","มส",IF($DW41="","",IF(DW$5="","",IF(DW$5="SBMLD",SUM($CH41,$CM41,$CR41,$CW41,$DB41),$CH41))))</f>
        <v/>
      </c>
      <c r="DY41" s="329" t="str">
        <f t="shared" si="11"/>
        <v/>
      </c>
    </row>
    <row r="42" spans="1:129" s="102" customFormat="1" ht="17.25" customHeight="1" x14ac:dyDescent="0.25">
      <c r="A42" s="278">
        <v>34</v>
      </c>
      <c r="B42" s="278" t="str">
        <f>IF('2.ชื่อนักเรียน'!E44="","",CONCATENATE('2.ชื่อนักเรียน'!E44,'2.ชื่อนักเรียน'!F44,'2.ชื่อนักเรียน'!G44,'2.ชื่อนักเรียน'!H44,'2.ชื่อนักเรียน'!I44,'2.ชื่อนักเรียน'!J44,'2.ชื่อนักเรียน'!K44,'2.ชื่อนักเรียน'!L44,'2.ชื่อนักเรียน'!M44,'2.ชื่อนักเรียน'!N44,'2.ชื่อนักเรียน'!O44,'2.ชื่อนักเรียน'!P44,'2.ชื่อนักเรียน'!Q44))</f>
        <v/>
      </c>
      <c r="C42" s="463" t="str">
        <f>IF('2.ชื่อนักเรียน'!B44="","",'2.ชื่อนักเรียน'!B44)</f>
        <v/>
      </c>
      <c r="D42" s="291" t="str">
        <f>IF('2.ชื่อนักเรียน'!C44="","",CONCATENATE(TRIM('2.ชื่อนักเรียน'!C44),"  ",'2.ชื่อนักเรียน'!D44))</f>
        <v/>
      </c>
      <c r="E42" s="292" t="str">
        <f>IF(B42="","",IF('01.ข้อมูลเบื้องต้น'!$J$2="","",'01.ข้อมูลเบื้องต้น'!$J$2))</f>
        <v/>
      </c>
      <c r="F42" s="291" t="str">
        <f>IF(B42="","",IF('01.ข้อมูลเบื้องต้น'!$K$4="","",'01.ข้อมูลเบื้องต้น'!$K$4))</f>
        <v/>
      </c>
      <c r="G42" s="292" t="str">
        <f>IF('01.ข้อมูลเบื้องต้น'!$B$8="","",IF('03.คีย์เทอม2'!$B42="","",'01.ข้อมูลเบื้องต้น'!$B$8))</f>
        <v/>
      </c>
      <c r="H42" s="291" t="str">
        <f>IF('01.ข้อมูลเบื้องต้น'!$C$8="","",IF('03.คีย์เทอม2'!$B42="","",'01.ข้อมูลเบื้องต้น'!$C$8))</f>
        <v/>
      </c>
      <c r="I42" s="292" t="str">
        <f>IF('01.ข้อมูลเบื้องต้น'!$D$8="","",IF('03.คีย์เทอม2'!$B42="","",'01.ข้อมูลเบื้องต้น'!$D$8))</f>
        <v/>
      </c>
      <c r="J42" s="286"/>
      <c r="K42" s="160"/>
      <c r="L42" s="292" t="str">
        <f>IF('01.ข้อมูลเบื้องต้น'!$B$9="","",IF('03.คีย์เทอม2'!$B42="","",'01.ข้อมูลเบื้องต้น'!$B$9))</f>
        <v/>
      </c>
      <c r="M42" s="291" t="str">
        <f>IF('01.ข้อมูลเบื้องต้น'!$C$9="","",IF('03.คีย์เทอม2'!$B42="","",'01.ข้อมูลเบื้องต้น'!$C$9))</f>
        <v/>
      </c>
      <c r="N42" s="292" t="str">
        <f>IF('01.ข้อมูลเบื้องต้น'!$D$9="","",IF('03.คีย์เทอม2'!$B42="","",'01.ข้อมูลเบื้องต้น'!$D$9))</f>
        <v/>
      </c>
      <c r="O42" s="286"/>
      <c r="P42" s="160"/>
      <c r="Q42" s="292" t="str">
        <f>IF('01.ข้อมูลเบื้องต้น'!$B$10="","",IF('03.คีย์เทอม2'!$B42="","",'01.ข้อมูลเบื้องต้น'!$B$10))</f>
        <v/>
      </c>
      <c r="R42" s="291" t="str">
        <f>IF('01.ข้อมูลเบื้องต้น'!$C$10="","",IF('03.คีย์เทอม2'!$B42="","",'01.ข้อมูลเบื้องต้น'!$C$10))</f>
        <v/>
      </c>
      <c r="S42" s="292" t="str">
        <f>IF('01.ข้อมูลเบื้องต้น'!$D$10="","",IF('03.คีย์เทอม2'!$B42="","",'01.ข้อมูลเบื้องต้น'!$D$10))</f>
        <v/>
      </c>
      <c r="T42" s="286"/>
      <c r="U42" s="160"/>
      <c r="V42" s="292" t="str">
        <f>IF('01.ข้อมูลเบื้องต้น'!$B$11="","",IF('03.คีย์เทอม2'!$B42="","",'01.ข้อมูลเบื้องต้น'!$B$11))</f>
        <v/>
      </c>
      <c r="W42" s="291" t="str">
        <f>IF('01.ข้อมูลเบื้องต้น'!$C$11="","",IF('03.คีย์เทอม2'!$B42="","",'01.ข้อมูลเบื้องต้น'!$C$11))</f>
        <v/>
      </c>
      <c r="X42" s="292" t="str">
        <f>IF('01.ข้อมูลเบื้องต้น'!$D$11="","",IF('03.คีย์เทอม2'!$B42="","",'01.ข้อมูลเบื้องต้น'!$D$11))</f>
        <v/>
      </c>
      <c r="Y42" s="286"/>
      <c r="Z42" s="160"/>
      <c r="AA42" s="292" t="str">
        <f>IF('01.ข้อมูลเบื้องต้น'!$B$12="","",IF('03.คีย์เทอม2'!$B42="","",'01.ข้อมูลเบื้องต้น'!$B$12))</f>
        <v/>
      </c>
      <c r="AB42" s="291" t="str">
        <f>IF('01.ข้อมูลเบื้องต้น'!$C$12="","",IF('03.คีย์เทอม2'!$B42="","",'01.ข้อมูลเบื้องต้น'!$C$12))</f>
        <v/>
      </c>
      <c r="AC42" s="292" t="str">
        <f>IF('01.ข้อมูลเบื้องต้น'!$D$12="","",IF('03.คีย์เทอม2'!$B42="","",'01.ข้อมูลเบื้องต้น'!$D$12))</f>
        <v/>
      </c>
      <c r="AD42" s="286"/>
      <c r="AE42" s="160"/>
      <c r="AF42" s="292" t="str">
        <f>IF('01.ข้อมูลเบื้องต้น'!$B$13="","",IF('03.คีย์เทอม2'!$B42="","",'01.ข้อมูลเบื้องต้น'!$B$13))</f>
        <v/>
      </c>
      <c r="AG42" s="291" t="str">
        <f>IF('01.ข้อมูลเบื้องต้น'!$C$13="","",IF('03.คีย์เทอม2'!$B42="","",'01.ข้อมูลเบื้องต้น'!$C$13))</f>
        <v/>
      </c>
      <c r="AH42" s="292" t="str">
        <f>IF('01.ข้อมูลเบื้องต้น'!$D$13="","",IF('03.คีย์เทอม2'!$B42="","",'01.ข้อมูลเบื้องต้น'!$D$13))</f>
        <v/>
      </c>
      <c r="AI42" s="286"/>
      <c r="AJ42" s="160"/>
      <c r="AK42" s="292" t="str">
        <f>IF('01.ข้อมูลเบื้องต้น'!$B$14="","",IF('03.คีย์เทอม2'!$B42="","",'01.ข้อมูลเบื้องต้น'!$B$14))</f>
        <v/>
      </c>
      <c r="AL42" s="291" t="str">
        <f>IF('01.ข้อมูลเบื้องต้น'!$C$14="","",IF('03.คีย์เทอม2'!$B42="","",'01.ข้อมูลเบื้องต้น'!$C$14))</f>
        <v/>
      </c>
      <c r="AM42" s="292" t="str">
        <f>IF('01.ข้อมูลเบื้องต้น'!$D$14="","",IF('03.คีย์เทอม2'!$B42="","",'01.ข้อมูลเบื้องต้น'!$D$14))</f>
        <v/>
      </c>
      <c r="AN42" s="286"/>
      <c r="AO42" s="160"/>
      <c r="AP42" s="292" t="str">
        <f>IF('01.ข้อมูลเบื้องต้น'!$B$15="","",IF('03.คีย์เทอม2'!$B42="","",'01.ข้อมูลเบื้องต้น'!$B$15))</f>
        <v/>
      </c>
      <c r="AQ42" s="291" t="str">
        <f>IF('01.ข้อมูลเบื้องต้น'!$C$15="","",IF('03.คีย์เทอม2'!$B42="","",'01.ข้อมูลเบื้องต้น'!$C$15))</f>
        <v/>
      </c>
      <c r="AR42" s="292" t="str">
        <f>IF('01.ข้อมูลเบื้องต้น'!$D$15="","",IF('03.คีย์เทอม2'!$B42="","",'01.ข้อมูลเบื้องต้น'!$D$15))</f>
        <v/>
      </c>
      <c r="AS42" s="287"/>
      <c r="AT42" s="160"/>
      <c r="AU42" s="292" t="str">
        <f>IF('01.ข้อมูลเบื้องต้น'!$B$16="","",IF('03.คีย์เทอม2'!$B42="","",'01.ข้อมูลเบื้องต้น'!$B$16))</f>
        <v/>
      </c>
      <c r="AV42" s="291" t="str">
        <f>IF('01.ข้อมูลเบื้องต้น'!$C$16="","",IF('03.คีย์เทอม2'!$B42="","",'01.ข้อมูลเบื้องต้น'!$C$16))</f>
        <v/>
      </c>
      <c r="AW42" s="292" t="str">
        <f>IF('01.ข้อมูลเบื้องต้น'!$D$16="","",IF('03.คีย์เทอม2'!$B42="","",'01.ข้อมูลเบื้องต้น'!$D$16))</f>
        <v/>
      </c>
      <c r="AX42" s="286"/>
      <c r="AY42" s="160"/>
      <c r="AZ42" s="292" t="str">
        <f>IF('01.ข้อมูลเบื้องต้น'!$B$17="","",IF('03.คีย์เทอม2'!$B42="","",'01.ข้อมูลเบื้องต้น'!$B$17))</f>
        <v/>
      </c>
      <c r="BA42" s="291" t="str">
        <f>IF('01.ข้อมูลเบื้องต้น'!$C$17="","",IF('03.คีย์เทอม2'!$B42="","",'01.ข้อมูลเบื้องต้น'!$C$17))</f>
        <v/>
      </c>
      <c r="BB42" s="292" t="str">
        <f>IF('01.ข้อมูลเบื้องต้น'!$D$17="","",IF('03.คีย์เทอม2'!$B42="","",'01.ข้อมูลเบื้องต้น'!$D$17))</f>
        <v/>
      </c>
      <c r="BC42" s="286"/>
      <c r="BD42" s="160"/>
      <c r="BE42" s="292" t="str">
        <f>IF('01.ข้อมูลเบื้องต้น'!$B$19="","",IF('03.คีย์เทอม2'!$B42="","",'01.ข้อมูลเบื้องต้น'!$B$19))</f>
        <v/>
      </c>
      <c r="BF42" s="291" t="str">
        <f>IF('01.ข้อมูลเบื้องต้น'!$C$19="","",IF('03.คีย์เทอม2'!$B42="","",'01.ข้อมูลเบื้องต้น'!$C$19))</f>
        <v/>
      </c>
      <c r="BG42" s="292" t="str">
        <f>IF('01.ข้อมูลเบื้องต้น'!$D$19="","",IF('03.คีย์เทอม2'!$B42="","",'01.ข้อมูลเบื้องต้น'!$D$19))</f>
        <v/>
      </c>
      <c r="BH42" s="286"/>
      <c r="BI42" s="160"/>
      <c r="BJ42" s="292" t="str">
        <f>IF('01.ข้อมูลเบื้องต้น'!$B$20="","",IF('03.คีย์เทอม2'!$B42="","",'01.ข้อมูลเบื้องต้น'!$B$20))</f>
        <v/>
      </c>
      <c r="BK42" s="291" t="str">
        <f>IF('01.ข้อมูลเบื้องต้น'!$C$20="","",IF('03.คีย์เทอม2'!$B42="","",'01.ข้อมูลเบื้องต้น'!$C$20))</f>
        <v/>
      </c>
      <c r="BL42" s="292" t="str">
        <f>IF('01.ข้อมูลเบื้องต้น'!$D$20="","",IF('03.คีย์เทอม2'!$B42="","",'01.ข้อมูลเบื้องต้น'!$D$20))</f>
        <v/>
      </c>
      <c r="BM42" s="287"/>
      <c r="BN42" s="160"/>
      <c r="BO42" s="292" t="str">
        <f>IF('01.ข้อมูลเบื้องต้น'!$B$21="","",IF('03.คีย์เทอม2'!$B42="","",'01.ข้อมูลเบื้องต้น'!$B$21))</f>
        <v/>
      </c>
      <c r="BP42" s="291" t="str">
        <f>IF('01.ข้อมูลเบื้องต้น'!$C$21="","",IF('03.คีย์เทอม2'!$B42="","",'01.ข้อมูลเบื้องต้น'!$C$21))</f>
        <v/>
      </c>
      <c r="BQ42" s="292" t="str">
        <f>IF('01.ข้อมูลเบื้องต้น'!$D$21="","",IF('03.คีย์เทอม2'!$B42="","",'01.ข้อมูลเบื้องต้น'!$D$21))</f>
        <v/>
      </c>
      <c r="BR42" s="286"/>
      <c r="BS42" s="160"/>
      <c r="BT42" s="292" t="str">
        <f>IF('01.ข้อมูลเบื้องต้น'!$B$22="","",IF('03.คีย์เทอม2'!$B42="","",'01.ข้อมูลเบื้องต้น'!$B$22))</f>
        <v/>
      </c>
      <c r="BU42" s="291" t="str">
        <f>IF('01.ข้อมูลเบื้องต้น'!$C$22="","",IF('03.คีย์เทอม2'!$B42="","",'01.ข้อมูลเบื้องต้น'!$C$22))</f>
        <v/>
      </c>
      <c r="BV42" s="292" t="str">
        <f>IF('01.ข้อมูลเบื้องต้น'!$D$22="","",IF('03.คีย์เทอม2'!$B42="","",'01.ข้อมูลเบื้องต้น'!$D$22))</f>
        <v/>
      </c>
      <c r="BW42" s="286"/>
      <c r="BX42" s="160"/>
      <c r="BY42" s="292" t="str">
        <f>IF('01.ข้อมูลเบื้องต้น'!$B$23="","",IF('03.คีย์เทอม2'!$B42="","",'01.ข้อมูลเบื้องต้น'!$B$23))</f>
        <v/>
      </c>
      <c r="BZ42" s="291" t="str">
        <f>IF('01.ข้อมูลเบื้องต้น'!$C$23="","",IF('03.คีย์เทอม2'!$B42="","",'01.ข้อมูลเบื้องต้น'!$C$23))</f>
        <v/>
      </c>
      <c r="CA42" s="292" t="str">
        <f>IF('01.ข้อมูลเบื้องต้น'!$D$23="","",IF('03.คีย์เทอม2'!$B42="","",'01.ข้อมูลเบื้องต้น'!$D$23))</f>
        <v/>
      </c>
      <c r="CB42" s="286"/>
      <c r="CC42" s="160"/>
      <c r="CD42" s="292" t="str">
        <f>IF('01.ข้อมูลเบื้องต้น'!$B$24="","",IF('03.คีย์เทอม2'!$B42="","",'01.ข้อมูลเบื้องต้น'!$B$24))</f>
        <v/>
      </c>
      <c r="CE42" s="291" t="str">
        <f>IF('01.ข้อมูลเบื้องต้น'!$C$24="","",IF('03.คีย์เทอม2'!$B42="","",'01.ข้อมูลเบื้องต้น'!$C$24))</f>
        <v/>
      </c>
      <c r="CF42" s="292" t="str">
        <f>IF('01.ข้อมูลเบื้องต้น'!$D$24="","",IF('03.คีย์เทอม2'!$B42="","",'01.ข้อมูลเบื้องต้น'!$D$24))</f>
        <v/>
      </c>
      <c r="CG42" s="286"/>
      <c r="CH42" s="160"/>
      <c r="CI42" s="292" t="str">
        <f>IF('01.ข้อมูลเบื้องต้น'!$B$25="","",IF('03.คีย์เทอม2'!$B42="","",'01.ข้อมูลเบื้องต้น'!$B$25))</f>
        <v/>
      </c>
      <c r="CJ42" s="291" t="str">
        <f>IF('01.ข้อมูลเบื้องต้น'!$C$25="","",IF('03.คีย์เทอม2'!$B42="","",'01.ข้อมูลเบื้องต้น'!$C$25))</f>
        <v/>
      </c>
      <c r="CK42" s="292" t="str">
        <f>IF('01.ข้อมูลเบื้องต้น'!$D$25="","",IF('03.คีย์เทอม2'!$B42="","",'01.ข้อมูลเบื้องต้น'!$D$25))</f>
        <v/>
      </c>
      <c r="CL42" s="286"/>
      <c r="CM42" s="160"/>
      <c r="CN42" s="292" t="str">
        <f>IF('01.ข้อมูลเบื้องต้น'!$B$26="","",IF('03.คีย์เทอม2'!$B42="","",'01.ข้อมูลเบื้องต้น'!$B$26))</f>
        <v/>
      </c>
      <c r="CO42" s="291" t="str">
        <f>IF('01.ข้อมูลเบื้องต้น'!$C$26="","",IF('03.คีย์เทอม2'!$B42="","",'01.ข้อมูลเบื้องต้น'!$C$26))</f>
        <v/>
      </c>
      <c r="CP42" s="292" t="str">
        <f>IF('01.ข้อมูลเบื้องต้น'!$D$26="","",IF('03.คีย์เทอม2'!$B42="","",'01.ข้อมูลเบื้องต้น'!$D$26))</f>
        <v/>
      </c>
      <c r="CQ42" s="286"/>
      <c r="CR42" s="160"/>
      <c r="CS42" s="292" t="str">
        <f>IF('01.ข้อมูลเบื้องต้น'!$B$27="","",IF('03.คีย์เทอม2'!$B42="","",'01.ข้อมูลเบื้องต้น'!$B$27))</f>
        <v/>
      </c>
      <c r="CT42" s="291" t="str">
        <f>IF('01.ข้อมูลเบื้องต้น'!$C$27="","",IF('03.คีย์เทอม2'!$B42="","",'01.ข้อมูลเบื้องต้น'!$C$27))</f>
        <v/>
      </c>
      <c r="CU42" s="292" t="str">
        <f>IF('01.ข้อมูลเบื้องต้น'!$D$27="","",IF('03.คีย์เทอม2'!$B42="","",'01.ข้อมูลเบื้องต้น'!$D$27))</f>
        <v/>
      </c>
      <c r="CV42" s="286"/>
      <c r="CW42" s="160"/>
      <c r="CX42" s="292" t="str">
        <f>IF('01.ข้อมูลเบื้องต้น'!$B$28="","",IF('03.คีย์เทอม2'!$B42="","",'01.ข้อมูลเบื้องต้น'!$B$28))</f>
        <v/>
      </c>
      <c r="CY42" s="291" t="str">
        <f>IF('01.ข้อมูลเบื้องต้น'!$C$28="","",IF('03.คีย์เทอม2'!$B42="","",'01.ข้อมูลเบื้องต้น'!$C$28))</f>
        <v/>
      </c>
      <c r="CZ42" s="292" t="str">
        <f>IF('01.ข้อมูลเบื้องต้น'!$D$28="","",IF('03.คีย์เทอม2'!$B42="","",'01.ข้อมูลเบื้องต้น'!$D$28))</f>
        <v/>
      </c>
      <c r="DA42" s="286"/>
      <c r="DB42" s="160"/>
      <c r="DC42" s="288" t="str">
        <f t="shared" si="3"/>
        <v/>
      </c>
      <c r="DD42" s="152" t="str">
        <f t="shared" si="4"/>
        <v/>
      </c>
      <c r="DE42" s="293" t="str">
        <f>IF('2.ชื่อนักเรียน'!R44="มส","มส",IF('2.ชื่อนักเรียน'!R44="ย้าย","ย้าย",IF('2.ชื่อนักเรียน'!R44="ร","ร",IF(DD42="","",RANK(DD42,$DD$9:$DD$58,0)))))</f>
        <v/>
      </c>
      <c r="DF42" s="293" t="str">
        <f t="shared" si="5"/>
        <v/>
      </c>
      <c r="DH42" s="462" t="str">
        <f>IF('2.ชื่อนักเรียน'!$R44=",มส","มส",IF($DC42="","",IF(DH$5="","",IF(DH$5="SBMLD",SUM($BH42,$BM42,$BR42,$BW42,$CB42,$CG42,$CL42,$CQ42,$CV42,$DA42),$BH42))))</f>
        <v/>
      </c>
      <c r="DI42" s="298" t="str">
        <f>IF('2.ชื่อนักเรียน'!$R44=",มส","มส",IF($DH42="","",IF(DH$5="","",IF(DH$5="SBMLD",SUM($BI42,$BN42,$BS42,$BX42,$CC42,$CH42,$CM42,$CR42,$CW42,$DB42),$BI42))))</f>
        <v/>
      </c>
      <c r="DJ42" s="329" t="str">
        <f t="shared" si="6"/>
        <v/>
      </c>
      <c r="DK42" s="462" t="str">
        <f>IF('2.ชื่อนักเรียน'!$R44=",มส","มส",IF($DC42="","",IF(DK$5="","",IF(DK$5="SBMLD",SUM($BM42,$BR42,$BW42,$CB42,$CG42,$CL42,$CQ42,$CV42,$DA42),$BM42))))</f>
        <v/>
      </c>
      <c r="DL42" s="298" t="str">
        <f>IF('2.ชื่อนักเรียน'!$R44=",มส","มส",IF($DK42="","",IF(DK$5="","",IF(DK$5="SBMLD",SUM($BN42,$BS42,$BX42,$CC42,$CH42,$CM42,$CR42,$CW42,$DB42),$BN42))))</f>
        <v/>
      </c>
      <c r="DM42" s="329" t="str">
        <f t="shared" si="7"/>
        <v/>
      </c>
      <c r="DN42" s="462" t="str">
        <f>IF('2.ชื่อนักเรียน'!$R44=",มส","มส",IF($DC42="","",IF(DN$5="","",IF(DN$5="SBMLD",SUM($BR42,$BW42,$CB42,$CG42,$CL42,$CQ42,$CV42,$DA42),$BR42))))</f>
        <v/>
      </c>
      <c r="DO42" s="298" t="str">
        <f>IF('2.ชื่อนักเรียน'!$R44=",มส","มส",IF($DN42="","",IF(DN$5="","",IF(DN$5="SBMLD",SUM($BS42,$BX42,$CC42,$CH42,$CM42,$CR42,$CW42,$DB42),$BS42))))</f>
        <v/>
      </c>
      <c r="DP42" s="329" t="str">
        <f t="shared" si="8"/>
        <v/>
      </c>
      <c r="DQ42" s="462" t="str">
        <f>IF('2.ชื่อนักเรียน'!$R44=",มส","มส",IF($DC42="","",IF(DQ$5="","",IF(DQ$5="SBMLD",SUM($BW42,$CB42,$CG42,$CL42,$CQ42,$CV42,$DA42),$BW42))))</f>
        <v/>
      </c>
      <c r="DR42" s="298" t="str">
        <f>IF('2.ชื่อนักเรียน'!$R44=",มส","มส",IF($DQ42="","",IF(DQ$5="","",IF(DQ$5="SBMLD",SUM($BX42,$CC42,$CH42,$CM42,$CR42,$CW42,$DB42),$BX42))))</f>
        <v/>
      </c>
      <c r="DS42" s="329" t="str">
        <f t="shared" si="9"/>
        <v/>
      </c>
      <c r="DT42" s="462" t="str">
        <f>IF('2.ชื่อนักเรียน'!$R44=",มส","มส",IF($DC42="","",IF(DT$5="","",IF(DT$5="SBMLD",SUM($CB42,$CG42,$CL42,$CQ42,$CV42,$DA42),$CB42))))</f>
        <v/>
      </c>
      <c r="DU42" s="298" t="str">
        <f>IF('2.ชื่อนักเรียน'!$R44=",มส","มส",IF($DT42="","",IF(DT$5="","",IF(DT$5="SBMLD",SUM($CC42,$CH42,$CM42,$CR42,$CW42,$DB42),$CC42))))</f>
        <v/>
      </c>
      <c r="DV42" s="329" t="str">
        <f t="shared" si="10"/>
        <v/>
      </c>
      <c r="DW42" s="462" t="str">
        <f>IF('2.ชื่อนักเรียน'!$R44=",มส","มส",IF($DC42="","",IF(DW$5="","",IF(DW$5="SBMLD",SUM($CG42,$CL42,$CQ42,$CV42,$DA42),$CG42))))</f>
        <v/>
      </c>
      <c r="DX42" s="298" t="str">
        <f>IF('2.ชื่อนักเรียน'!$R44=",มส","มส",IF($DW42="","",IF(DW$5="","",IF(DW$5="SBMLD",SUM($CH42,$CM42,$CR42,$CW42,$DB42),$CH42))))</f>
        <v/>
      </c>
      <c r="DY42" s="329" t="str">
        <f t="shared" si="11"/>
        <v/>
      </c>
    </row>
    <row r="43" spans="1:129" s="102" customFormat="1" ht="17.25" customHeight="1" x14ac:dyDescent="0.25">
      <c r="A43" s="278">
        <v>35</v>
      </c>
      <c r="B43" s="278" t="str">
        <f>IF('2.ชื่อนักเรียน'!E45="","",CONCATENATE('2.ชื่อนักเรียน'!E45,'2.ชื่อนักเรียน'!F45,'2.ชื่อนักเรียน'!G45,'2.ชื่อนักเรียน'!H45,'2.ชื่อนักเรียน'!I45,'2.ชื่อนักเรียน'!J45,'2.ชื่อนักเรียน'!K45,'2.ชื่อนักเรียน'!L45,'2.ชื่อนักเรียน'!M45,'2.ชื่อนักเรียน'!N45,'2.ชื่อนักเรียน'!O45,'2.ชื่อนักเรียน'!P45,'2.ชื่อนักเรียน'!Q45))</f>
        <v/>
      </c>
      <c r="C43" s="463" t="str">
        <f>IF('2.ชื่อนักเรียน'!B45="","",'2.ชื่อนักเรียน'!B45)</f>
        <v/>
      </c>
      <c r="D43" s="291" t="str">
        <f>IF('2.ชื่อนักเรียน'!C45="","",CONCATENATE(TRIM('2.ชื่อนักเรียน'!C45),"  ",'2.ชื่อนักเรียน'!D45))</f>
        <v/>
      </c>
      <c r="E43" s="292" t="str">
        <f>IF(B43="","",IF('01.ข้อมูลเบื้องต้น'!$J$2="","",'01.ข้อมูลเบื้องต้น'!$J$2))</f>
        <v/>
      </c>
      <c r="F43" s="291" t="str">
        <f>IF(B43="","",IF('01.ข้อมูลเบื้องต้น'!$K$4="","",'01.ข้อมูลเบื้องต้น'!$K$4))</f>
        <v/>
      </c>
      <c r="G43" s="292" t="str">
        <f>IF('01.ข้อมูลเบื้องต้น'!$B$8="","",IF('03.คีย์เทอม2'!$B43="","",'01.ข้อมูลเบื้องต้น'!$B$8))</f>
        <v/>
      </c>
      <c r="H43" s="291" t="str">
        <f>IF('01.ข้อมูลเบื้องต้น'!$C$8="","",IF('03.คีย์เทอม2'!$B43="","",'01.ข้อมูลเบื้องต้น'!$C$8))</f>
        <v/>
      </c>
      <c r="I43" s="292" t="str">
        <f>IF('01.ข้อมูลเบื้องต้น'!$D$8="","",IF('03.คีย์เทอม2'!$B43="","",'01.ข้อมูลเบื้องต้น'!$D$8))</f>
        <v/>
      </c>
      <c r="J43" s="286"/>
      <c r="K43" s="160"/>
      <c r="L43" s="292" t="str">
        <f>IF('01.ข้อมูลเบื้องต้น'!$B$9="","",IF('03.คีย์เทอม2'!$B43="","",'01.ข้อมูลเบื้องต้น'!$B$9))</f>
        <v/>
      </c>
      <c r="M43" s="291" t="str">
        <f>IF('01.ข้อมูลเบื้องต้น'!$C$9="","",IF('03.คีย์เทอม2'!$B43="","",'01.ข้อมูลเบื้องต้น'!$C$9))</f>
        <v/>
      </c>
      <c r="N43" s="292" t="str">
        <f>IF('01.ข้อมูลเบื้องต้น'!$D$9="","",IF('03.คีย์เทอม2'!$B43="","",'01.ข้อมูลเบื้องต้น'!$D$9))</f>
        <v/>
      </c>
      <c r="O43" s="287"/>
      <c r="P43" s="159"/>
      <c r="Q43" s="292" t="str">
        <f>IF('01.ข้อมูลเบื้องต้น'!$B$10="","",IF('03.คีย์เทอม2'!$B43="","",'01.ข้อมูลเบื้องต้น'!$B$10))</f>
        <v/>
      </c>
      <c r="R43" s="291" t="str">
        <f>IF('01.ข้อมูลเบื้องต้น'!$C$10="","",IF('03.คีย์เทอม2'!$B43="","",'01.ข้อมูลเบื้องต้น'!$C$10))</f>
        <v/>
      </c>
      <c r="S43" s="292" t="str">
        <f>IF('01.ข้อมูลเบื้องต้น'!$D$10="","",IF('03.คีย์เทอม2'!$B43="","",'01.ข้อมูลเบื้องต้น'!$D$10))</f>
        <v/>
      </c>
      <c r="T43" s="287"/>
      <c r="U43" s="159"/>
      <c r="V43" s="292" t="str">
        <f>IF('01.ข้อมูลเบื้องต้น'!$B$11="","",IF('03.คีย์เทอม2'!$B43="","",'01.ข้อมูลเบื้องต้น'!$B$11))</f>
        <v/>
      </c>
      <c r="W43" s="291" t="str">
        <f>IF('01.ข้อมูลเบื้องต้น'!$C$11="","",IF('03.คีย์เทอม2'!$B43="","",'01.ข้อมูลเบื้องต้น'!$C$11))</f>
        <v/>
      </c>
      <c r="X43" s="292" t="str">
        <f>IF('01.ข้อมูลเบื้องต้น'!$D$11="","",IF('03.คีย์เทอม2'!$B43="","",'01.ข้อมูลเบื้องต้น'!$D$11))</f>
        <v/>
      </c>
      <c r="Y43" s="286"/>
      <c r="Z43" s="160"/>
      <c r="AA43" s="292" t="str">
        <f>IF('01.ข้อมูลเบื้องต้น'!$B$12="","",IF('03.คีย์เทอม2'!$B43="","",'01.ข้อมูลเบื้องต้น'!$B$12))</f>
        <v/>
      </c>
      <c r="AB43" s="291" t="str">
        <f>IF('01.ข้อมูลเบื้องต้น'!$C$12="","",IF('03.คีย์เทอม2'!$B43="","",'01.ข้อมูลเบื้องต้น'!$C$12))</f>
        <v/>
      </c>
      <c r="AC43" s="292" t="str">
        <f>IF('01.ข้อมูลเบื้องต้น'!$D$12="","",IF('03.คีย์เทอม2'!$B43="","",'01.ข้อมูลเบื้องต้น'!$D$12))</f>
        <v/>
      </c>
      <c r="AD43" s="287"/>
      <c r="AE43" s="159"/>
      <c r="AF43" s="292" t="str">
        <f>IF('01.ข้อมูลเบื้องต้น'!$B$13="","",IF('03.คีย์เทอม2'!$B43="","",'01.ข้อมูลเบื้องต้น'!$B$13))</f>
        <v/>
      </c>
      <c r="AG43" s="291" t="str">
        <f>IF('01.ข้อมูลเบื้องต้น'!$C$13="","",IF('03.คีย์เทอม2'!$B43="","",'01.ข้อมูลเบื้องต้น'!$C$13))</f>
        <v/>
      </c>
      <c r="AH43" s="292" t="str">
        <f>IF('01.ข้อมูลเบื้องต้น'!$D$13="","",IF('03.คีย์เทอม2'!$B43="","",'01.ข้อมูลเบื้องต้น'!$D$13))</f>
        <v/>
      </c>
      <c r="AI43" s="287"/>
      <c r="AJ43" s="159"/>
      <c r="AK43" s="292" t="str">
        <f>IF('01.ข้อมูลเบื้องต้น'!$B$14="","",IF('03.คีย์เทอม2'!$B43="","",'01.ข้อมูลเบื้องต้น'!$B$14))</f>
        <v/>
      </c>
      <c r="AL43" s="291" t="str">
        <f>IF('01.ข้อมูลเบื้องต้น'!$C$14="","",IF('03.คีย์เทอม2'!$B43="","",'01.ข้อมูลเบื้องต้น'!$C$14))</f>
        <v/>
      </c>
      <c r="AM43" s="292" t="str">
        <f>IF('01.ข้อมูลเบื้องต้น'!$D$14="","",IF('03.คีย์เทอม2'!$B43="","",'01.ข้อมูลเบื้องต้น'!$D$14))</f>
        <v/>
      </c>
      <c r="AN43" s="287"/>
      <c r="AO43" s="159"/>
      <c r="AP43" s="292" t="str">
        <f>IF('01.ข้อมูลเบื้องต้น'!$B$15="","",IF('03.คีย์เทอม2'!$B43="","",'01.ข้อมูลเบื้องต้น'!$B$15))</f>
        <v/>
      </c>
      <c r="AQ43" s="291" t="str">
        <f>IF('01.ข้อมูลเบื้องต้น'!$C$15="","",IF('03.คีย์เทอม2'!$B43="","",'01.ข้อมูลเบื้องต้น'!$C$15))</f>
        <v/>
      </c>
      <c r="AR43" s="292" t="str">
        <f>IF('01.ข้อมูลเบื้องต้น'!$D$15="","",IF('03.คีย์เทอม2'!$B43="","",'01.ข้อมูลเบื้องต้น'!$D$15))</f>
        <v/>
      </c>
      <c r="AS43" s="287"/>
      <c r="AT43" s="159"/>
      <c r="AU43" s="292" t="str">
        <f>IF('01.ข้อมูลเบื้องต้น'!$B$16="","",IF('03.คีย์เทอม2'!$B43="","",'01.ข้อมูลเบื้องต้น'!$B$16))</f>
        <v/>
      </c>
      <c r="AV43" s="291" t="str">
        <f>IF('01.ข้อมูลเบื้องต้น'!$C$16="","",IF('03.คีย์เทอม2'!$B43="","",'01.ข้อมูลเบื้องต้น'!$C$16))</f>
        <v/>
      </c>
      <c r="AW43" s="292" t="str">
        <f>IF('01.ข้อมูลเบื้องต้น'!$D$16="","",IF('03.คีย์เทอม2'!$B43="","",'01.ข้อมูลเบื้องต้น'!$D$16))</f>
        <v/>
      </c>
      <c r="AX43" s="286"/>
      <c r="AY43" s="160"/>
      <c r="AZ43" s="292" t="str">
        <f>IF('01.ข้อมูลเบื้องต้น'!$B$17="","",IF('03.คีย์เทอม2'!$B43="","",'01.ข้อมูลเบื้องต้น'!$B$17))</f>
        <v/>
      </c>
      <c r="BA43" s="291" t="str">
        <f>IF('01.ข้อมูลเบื้องต้น'!$C$17="","",IF('03.คีย์เทอม2'!$B43="","",'01.ข้อมูลเบื้องต้น'!$C$17))</f>
        <v/>
      </c>
      <c r="BB43" s="292" t="str">
        <f>IF('01.ข้อมูลเบื้องต้น'!$D$17="","",IF('03.คีย์เทอม2'!$B43="","",'01.ข้อมูลเบื้องต้น'!$D$17))</f>
        <v/>
      </c>
      <c r="BC43" s="286"/>
      <c r="BD43" s="160"/>
      <c r="BE43" s="292" t="str">
        <f>IF('01.ข้อมูลเบื้องต้น'!$B$19="","",IF('03.คีย์เทอม2'!$B43="","",'01.ข้อมูลเบื้องต้น'!$B$19))</f>
        <v/>
      </c>
      <c r="BF43" s="291" t="str">
        <f>IF('01.ข้อมูลเบื้องต้น'!$C$19="","",IF('03.คีย์เทอม2'!$B43="","",'01.ข้อมูลเบื้องต้น'!$C$19))</f>
        <v/>
      </c>
      <c r="BG43" s="292" t="str">
        <f>IF('01.ข้อมูลเบื้องต้น'!$D$19="","",IF('03.คีย์เทอม2'!$B43="","",'01.ข้อมูลเบื้องต้น'!$D$19))</f>
        <v/>
      </c>
      <c r="BH43" s="286"/>
      <c r="BI43" s="160"/>
      <c r="BJ43" s="292" t="str">
        <f>IF('01.ข้อมูลเบื้องต้น'!$B$20="","",IF('03.คีย์เทอม2'!$B43="","",'01.ข้อมูลเบื้องต้น'!$B$20))</f>
        <v/>
      </c>
      <c r="BK43" s="291" t="str">
        <f>IF('01.ข้อมูลเบื้องต้น'!$C$20="","",IF('03.คีย์เทอม2'!$B43="","",'01.ข้อมูลเบื้องต้น'!$C$20))</f>
        <v/>
      </c>
      <c r="BL43" s="292" t="str">
        <f>IF('01.ข้อมูลเบื้องต้น'!$D$20="","",IF('03.คีย์เทอม2'!$B43="","",'01.ข้อมูลเบื้องต้น'!$D$20))</f>
        <v/>
      </c>
      <c r="BM43" s="286"/>
      <c r="BN43" s="159"/>
      <c r="BO43" s="292" t="str">
        <f>IF('01.ข้อมูลเบื้องต้น'!$B$21="","",IF('03.คีย์เทอม2'!$B43="","",'01.ข้อมูลเบื้องต้น'!$B$21))</f>
        <v/>
      </c>
      <c r="BP43" s="291" t="str">
        <f>IF('01.ข้อมูลเบื้องต้น'!$C$21="","",IF('03.คีย์เทอม2'!$B43="","",'01.ข้อมูลเบื้องต้น'!$C$21))</f>
        <v/>
      </c>
      <c r="BQ43" s="292" t="str">
        <f>IF('01.ข้อมูลเบื้องต้น'!$D$21="","",IF('03.คีย์เทอม2'!$B43="","",'01.ข้อมูลเบื้องต้น'!$D$21))</f>
        <v/>
      </c>
      <c r="BR43" s="286"/>
      <c r="BS43" s="160"/>
      <c r="BT43" s="292" t="str">
        <f>IF('01.ข้อมูลเบื้องต้น'!$B$22="","",IF('03.คีย์เทอม2'!$B43="","",'01.ข้อมูลเบื้องต้น'!$B$22))</f>
        <v/>
      </c>
      <c r="BU43" s="291" t="str">
        <f>IF('01.ข้อมูลเบื้องต้น'!$C$22="","",IF('03.คีย์เทอม2'!$B43="","",'01.ข้อมูลเบื้องต้น'!$C$22))</f>
        <v/>
      </c>
      <c r="BV43" s="292" t="str">
        <f>IF('01.ข้อมูลเบื้องต้น'!$D$22="","",IF('03.คีย์เทอม2'!$B43="","",'01.ข้อมูลเบื้องต้น'!$D$22))</f>
        <v/>
      </c>
      <c r="BW43" s="286"/>
      <c r="BX43" s="160"/>
      <c r="BY43" s="292" t="str">
        <f>IF('01.ข้อมูลเบื้องต้น'!$B$23="","",IF('03.คีย์เทอม2'!$B43="","",'01.ข้อมูลเบื้องต้น'!$B$23))</f>
        <v/>
      </c>
      <c r="BZ43" s="291" t="str">
        <f>IF('01.ข้อมูลเบื้องต้น'!$C$23="","",IF('03.คีย์เทอม2'!$B43="","",'01.ข้อมูลเบื้องต้น'!$C$23))</f>
        <v/>
      </c>
      <c r="CA43" s="292" t="str">
        <f>IF('01.ข้อมูลเบื้องต้น'!$D$23="","",IF('03.คีย์เทอม2'!$B43="","",'01.ข้อมูลเบื้องต้น'!$D$23))</f>
        <v/>
      </c>
      <c r="CB43" s="286"/>
      <c r="CC43" s="160"/>
      <c r="CD43" s="292" t="str">
        <f>IF('01.ข้อมูลเบื้องต้น'!$B$24="","",IF('03.คีย์เทอม2'!$B43="","",'01.ข้อมูลเบื้องต้น'!$B$24))</f>
        <v/>
      </c>
      <c r="CE43" s="291" t="str">
        <f>IF('01.ข้อมูลเบื้องต้น'!$C$24="","",IF('03.คีย์เทอม2'!$B43="","",'01.ข้อมูลเบื้องต้น'!$C$24))</f>
        <v/>
      </c>
      <c r="CF43" s="292" t="str">
        <f>IF('01.ข้อมูลเบื้องต้น'!$D$24="","",IF('03.คีย์เทอม2'!$B43="","",'01.ข้อมูลเบื้องต้น'!$D$24))</f>
        <v/>
      </c>
      <c r="CG43" s="286"/>
      <c r="CH43" s="160"/>
      <c r="CI43" s="292" t="str">
        <f>IF('01.ข้อมูลเบื้องต้น'!$B$25="","",IF('03.คีย์เทอม2'!$B43="","",'01.ข้อมูลเบื้องต้น'!$B$25))</f>
        <v/>
      </c>
      <c r="CJ43" s="291" t="str">
        <f>IF('01.ข้อมูลเบื้องต้น'!$C$25="","",IF('03.คีย์เทอม2'!$B43="","",'01.ข้อมูลเบื้องต้น'!$C$25))</f>
        <v/>
      </c>
      <c r="CK43" s="292" t="str">
        <f>IF('01.ข้อมูลเบื้องต้น'!$D$25="","",IF('03.คีย์เทอม2'!$B43="","",'01.ข้อมูลเบื้องต้น'!$D$25))</f>
        <v/>
      </c>
      <c r="CL43" s="286"/>
      <c r="CM43" s="160"/>
      <c r="CN43" s="292" t="str">
        <f>IF('01.ข้อมูลเบื้องต้น'!$B$26="","",IF('03.คีย์เทอม2'!$B43="","",'01.ข้อมูลเบื้องต้น'!$B$26))</f>
        <v/>
      </c>
      <c r="CO43" s="291" t="str">
        <f>IF('01.ข้อมูลเบื้องต้น'!$C$26="","",IF('03.คีย์เทอม2'!$B43="","",'01.ข้อมูลเบื้องต้น'!$C$26))</f>
        <v/>
      </c>
      <c r="CP43" s="292" t="str">
        <f>IF('01.ข้อมูลเบื้องต้น'!$D$26="","",IF('03.คีย์เทอม2'!$B43="","",'01.ข้อมูลเบื้องต้น'!$D$26))</f>
        <v/>
      </c>
      <c r="CQ43" s="286"/>
      <c r="CR43" s="160"/>
      <c r="CS43" s="292" t="str">
        <f>IF('01.ข้อมูลเบื้องต้น'!$B$27="","",IF('03.คีย์เทอม2'!$B43="","",'01.ข้อมูลเบื้องต้น'!$B$27))</f>
        <v/>
      </c>
      <c r="CT43" s="291" t="str">
        <f>IF('01.ข้อมูลเบื้องต้น'!$C$27="","",IF('03.คีย์เทอม2'!$B43="","",'01.ข้อมูลเบื้องต้น'!$C$27))</f>
        <v/>
      </c>
      <c r="CU43" s="292" t="str">
        <f>IF('01.ข้อมูลเบื้องต้น'!$D$27="","",IF('03.คีย์เทอม2'!$B43="","",'01.ข้อมูลเบื้องต้น'!$D$27))</f>
        <v/>
      </c>
      <c r="CV43" s="286"/>
      <c r="CW43" s="160"/>
      <c r="CX43" s="292" t="str">
        <f>IF('01.ข้อมูลเบื้องต้น'!$B$28="","",IF('03.คีย์เทอม2'!$B43="","",'01.ข้อมูลเบื้องต้น'!$B$28))</f>
        <v/>
      </c>
      <c r="CY43" s="291" t="str">
        <f>IF('01.ข้อมูลเบื้องต้น'!$C$28="","",IF('03.คีย์เทอม2'!$B43="","",'01.ข้อมูลเบื้องต้น'!$C$28))</f>
        <v/>
      </c>
      <c r="CZ43" s="292" t="str">
        <f>IF('01.ข้อมูลเบื้องต้น'!$D$28="","",IF('03.คีย์เทอม2'!$B43="","",'01.ข้อมูลเบื้องต้น'!$D$28))</f>
        <v/>
      </c>
      <c r="DA43" s="286"/>
      <c r="DB43" s="160"/>
      <c r="DC43" s="288" t="str">
        <f t="shared" si="3"/>
        <v/>
      </c>
      <c r="DD43" s="152" t="str">
        <f t="shared" si="4"/>
        <v/>
      </c>
      <c r="DE43" s="293" t="str">
        <f>IF('2.ชื่อนักเรียน'!R45="มส","มส",IF('2.ชื่อนักเรียน'!R45="ย้าย","ย้าย",IF('2.ชื่อนักเรียน'!R45="ร","ร",IF(DD43="","",RANK(DD43,$DD$9:$DD$58,0)))))</f>
        <v/>
      </c>
      <c r="DF43" s="293" t="str">
        <f t="shared" si="5"/>
        <v/>
      </c>
      <c r="DH43" s="462" t="str">
        <f>IF('2.ชื่อนักเรียน'!$R45=",มส","มส",IF($DC43="","",IF(DH$5="","",IF(DH$5="SBMLD",SUM($BH43,$BM43,$BR43,$BW43,$CB43,$CG43,$CL43,$CQ43,$CV43,$DA43),$BH43))))</f>
        <v/>
      </c>
      <c r="DI43" s="298" t="str">
        <f>IF('2.ชื่อนักเรียน'!$R45=",มส","มส",IF($DH43="","",IF(DH$5="","",IF(DH$5="SBMLD",SUM($BI43,$BN43,$BS43,$BX43,$CC43,$CH43,$CM43,$CR43,$CW43,$DB43),$BI43))))</f>
        <v/>
      </c>
      <c r="DJ43" s="329" t="str">
        <f t="shared" si="6"/>
        <v/>
      </c>
      <c r="DK43" s="462" t="str">
        <f>IF('2.ชื่อนักเรียน'!$R45=",มส","มส",IF($DC43="","",IF(DK$5="","",IF(DK$5="SBMLD",SUM($BM43,$BR43,$BW43,$CB43,$CG43,$CL43,$CQ43,$CV43,$DA43),$BM43))))</f>
        <v/>
      </c>
      <c r="DL43" s="298" t="str">
        <f>IF('2.ชื่อนักเรียน'!$R45=",มส","มส",IF($DK43="","",IF(DK$5="","",IF(DK$5="SBMLD",SUM($BN43,$BS43,$BX43,$CC43,$CH43,$CM43,$CR43,$CW43,$DB43),$BN43))))</f>
        <v/>
      </c>
      <c r="DM43" s="329" t="str">
        <f t="shared" si="7"/>
        <v/>
      </c>
      <c r="DN43" s="462" t="str">
        <f>IF('2.ชื่อนักเรียน'!$R45=",มส","มส",IF($DC43="","",IF(DN$5="","",IF(DN$5="SBMLD",SUM($BR43,$BW43,$CB43,$CG43,$CL43,$CQ43,$CV43,$DA43),$BR43))))</f>
        <v/>
      </c>
      <c r="DO43" s="298" t="str">
        <f>IF('2.ชื่อนักเรียน'!$R45=",มส","มส",IF($DN43="","",IF(DN$5="","",IF(DN$5="SBMLD",SUM($BS43,$BX43,$CC43,$CH43,$CM43,$CR43,$CW43,$DB43),$BS43))))</f>
        <v/>
      </c>
      <c r="DP43" s="329" t="str">
        <f t="shared" si="8"/>
        <v/>
      </c>
      <c r="DQ43" s="462" t="str">
        <f>IF('2.ชื่อนักเรียน'!$R45=",มส","มส",IF($DC43="","",IF(DQ$5="","",IF(DQ$5="SBMLD",SUM($BW43,$CB43,$CG43,$CL43,$CQ43,$CV43,$DA43),$BW43))))</f>
        <v/>
      </c>
      <c r="DR43" s="298" t="str">
        <f>IF('2.ชื่อนักเรียน'!$R45=",มส","มส",IF($DQ43="","",IF(DQ$5="","",IF(DQ$5="SBMLD",SUM($BX43,$CC43,$CH43,$CM43,$CR43,$CW43,$DB43),$BX43))))</f>
        <v/>
      </c>
      <c r="DS43" s="329" t="str">
        <f t="shared" si="9"/>
        <v/>
      </c>
      <c r="DT43" s="462" t="str">
        <f>IF('2.ชื่อนักเรียน'!$R45=",มส","มส",IF($DC43="","",IF(DT$5="","",IF(DT$5="SBMLD",SUM($CB43,$CG43,$CL43,$CQ43,$CV43,$DA43),$CB43))))</f>
        <v/>
      </c>
      <c r="DU43" s="298" t="str">
        <f>IF('2.ชื่อนักเรียน'!$R45=",มส","มส",IF($DT43="","",IF(DT$5="","",IF(DT$5="SBMLD",SUM($CC43,$CH43,$CM43,$CR43,$CW43,$DB43),$CC43))))</f>
        <v/>
      </c>
      <c r="DV43" s="329" t="str">
        <f t="shared" si="10"/>
        <v/>
      </c>
      <c r="DW43" s="462" t="str">
        <f>IF('2.ชื่อนักเรียน'!$R45=",มส","มส",IF($DC43="","",IF(DW$5="","",IF(DW$5="SBMLD",SUM($CG43,$CL43,$CQ43,$CV43,$DA43),$CG43))))</f>
        <v/>
      </c>
      <c r="DX43" s="298" t="str">
        <f>IF('2.ชื่อนักเรียน'!$R45=",มส","มส",IF($DW43="","",IF(DW$5="","",IF(DW$5="SBMLD",SUM($CH43,$CM43,$CR43,$CW43,$DB43),$CH43))))</f>
        <v/>
      </c>
      <c r="DY43" s="329" t="str">
        <f t="shared" si="11"/>
        <v/>
      </c>
    </row>
    <row r="44" spans="1:129" s="102" customFormat="1" ht="17.25" customHeight="1" x14ac:dyDescent="0.25">
      <c r="A44" s="278">
        <v>36</v>
      </c>
      <c r="B44" s="278" t="str">
        <f>IF('2.ชื่อนักเรียน'!E46="","",CONCATENATE('2.ชื่อนักเรียน'!E46,'2.ชื่อนักเรียน'!F46,'2.ชื่อนักเรียน'!G46,'2.ชื่อนักเรียน'!H46,'2.ชื่อนักเรียน'!I46,'2.ชื่อนักเรียน'!J46,'2.ชื่อนักเรียน'!K46,'2.ชื่อนักเรียน'!L46,'2.ชื่อนักเรียน'!M46,'2.ชื่อนักเรียน'!N46,'2.ชื่อนักเรียน'!O46,'2.ชื่อนักเรียน'!P46,'2.ชื่อนักเรียน'!Q46))</f>
        <v/>
      </c>
      <c r="C44" s="463" t="str">
        <f>IF('2.ชื่อนักเรียน'!B46="","",'2.ชื่อนักเรียน'!B46)</f>
        <v/>
      </c>
      <c r="D44" s="291" t="str">
        <f>IF('2.ชื่อนักเรียน'!C46="","",CONCATENATE(TRIM('2.ชื่อนักเรียน'!C46),"  ",'2.ชื่อนักเรียน'!D46))</f>
        <v/>
      </c>
      <c r="E44" s="292" t="str">
        <f>IF(B44="","",IF('01.ข้อมูลเบื้องต้น'!$J$2="","",'01.ข้อมูลเบื้องต้น'!$J$2))</f>
        <v/>
      </c>
      <c r="F44" s="291" t="str">
        <f>IF(B44="","",IF('01.ข้อมูลเบื้องต้น'!$K$4="","",'01.ข้อมูลเบื้องต้น'!$K$4))</f>
        <v/>
      </c>
      <c r="G44" s="292" t="str">
        <f>IF('01.ข้อมูลเบื้องต้น'!$B$8="","",IF('03.คีย์เทอม2'!$B44="","",'01.ข้อมูลเบื้องต้น'!$B$8))</f>
        <v/>
      </c>
      <c r="H44" s="291" t="str">
        <f>IF('01.ข้อมูลเบื้องต้น'!$C$8="","",IF('03.คีย์เทอม2'!$B44="","",'01.ข้อมูลเบื้องต้น'!$C$8))</f>
        <v/>
      </c>
      <c r="I44" s="292" t="str">
        <f>IF('01.ข้อมูลเบื้องต้น'!$D$8="","",IF('03.คีย์เทอม2'!$B44="","",'01.ข้อมูลเบื้องต้น'!$D$8))</f>
        <v/>
      </c>
      <c r="J44" s="286"/>
      <c r="K44" s="160"/>
      <c r="L44" s="292" t="str">
        <f>IF('01.ข้อมูลเบื้องต้น'!$B$9="","",IF('03.คีย์เทอม2'!$B44="","",'01.ข้อมูลเบื้องต้น'!$B$9))</f>
        <v/>
      </c>
      <c r="M44" s="291" t="str">
        <f>IF('01.ข้อมูลเบื้องต้น'!$C$9="","",IF('03.คีย์เทอม2'!$B44="","",'01.ข้อมูลเบื้องต้น'!$C$9))</f>
        <v/>
      </c>
      <c r="N44" s="292" t="str">
        <f>IF('01.ข้อมูลเบื้องต้น'!$D$9="","",IF('03.คีย์เทอม2'!$B44="","",'01.ข้อมูลเบื้องต้น'!$D$9))</f>
        <v/>
      </c>
      <c r="O44" s="287"/>
      <c r="P44" s="159"/>
      <c r="Q44" s="292" t="str">
        <f>IF('01.ข้อมูลเบื้องต้น'!$B$10="","",IF('03.คีย์เทอม2'!$B44="","",'01.ข้อมูลเบื้องต้น'!$B$10))</f>
        <v/>
      </c>
      <c r="R44" s="291" t="str">
        <f>IF('01.ข้อมูลเบื้องต้น'!$C$10="","",IF('03.คีย์เทอม2'!$B44="","",'01.ข้อมูลเบื้องต้น'!$C$10))</f>
        <v/>
      </c>
      <c r="S44" s="292" t="str">
        <f>IF('01.ข้อมูลเบื้องต้น'!$D$10="","",IF('03.คีย์เทอม2'!$B44="","",'01.ข้อมูลเบื้องต้น'!$D$10))</f>
        <v/>
      </c>
      <c r="T44" s="287"/>
      <c r="U44" s="159"/>
      <c r="V44" s="292" t="str">
        <f>IF('01.ข้อมูลเบื้องต้น'!$B$11="","",IF('03.คีย์เทอม2'!$B44="","",'01.ข้อมูลเบื้องต้น'!$B$11))</f>
        <v/>
      </c>
      <c r="W44" s="291" t="str">
        <f>IF('01.ข้อมูลเบื้องต้น'!$C$11="","",IF('03.คีย์เทอม2'!$B44="","",'01.ข้อมูลเบื้องต้น'!$C$11))</f>
        <v/>
      </c>
      <c r="X44" s="292" t="str">
        <f>IF('01.ข้อมูลเบื้องต้น'!$D$11="","",IF('03.คีย์เทอม2'!$B44="","",'01.ข้อมูลเบื้องต้น'!$D$11))</f>
        <v/>
      </c>
      <c r="Y44" s="286"/>
      <c r="Z44" s="160"/>
      <c r="AA44" s="292" t="str">
        <f>IF('01.ข้อมูลเบื้องต้น'!$B$12="","",IF('03.คีย์เทอม2'!$B44="","",'01.ข้อมูลเบื้องต้น'!$B$12))</f>
        <v/>
      </c>
      <c r="AB44" s="291" t="str">
        <f>IF('01.ข้อมูลเบื้องต้น'!$C$12="","",IF('03.คีย์เทอม2'!$B44="","",'01.ข้อมูลเบื้องต้น'!$C$12))</f>
        <v/>
      </c>
      <c r="AC44" s="292" t="str">
        <f>IF('01.ข้อมูลเบื้องต้น'!$D$12="","",IF('03.คีย์เทอม2'!$B44="","",'01.ข้อมูลเบื้องต้น'!$D$12))</f>
        <v/>
      </c>
      <c r="AD44" s="287"/>
      <c r="AE44" s="159"/>
      <c r="AF44" s="292" t="str">
        <f>IF('01.ข้อมูลเบื้องต้น'!$B$13="","",IF('03.คีย์เทอม2'!$B44="","",'01.ข้อมูลเบื้องต้น'!$B$13))</f>
        <v/>
      </c>
      <c r="AG44" s="291" t="str">
        <f>IF('01.ข้อมูลเบื้องต้น'!$C$13="","",IF('03.คีย์เทอม2'!$B44="","",'01.ข้อมูลเบื้องต้น'!$C$13))</f>
        <v/>
      </c>
      <c r="AH44" s="292" t="str">
        <f>IF('01.ข้อมูลเบื้องต้น'!$D$13="","",IF('03.คีย์เทอม2'!$B44="","",'01.ข้อมูลเบื้องต้น'!$D$13))</f>
        <v/>
      </c>
      <c r="AI44" s="287"/>
      <c r="AJ44" s="159"/>
      <c r="AK44" s="292" t="str">
        <f>IF('01.ข้อมูลเบื้องต้น'!$B$14="","",IF('03.คีย์เทอม2'!$B44="","",'01.ข้อมูลเบื้องต้น'!$B$14))</f>
        <v/>
      </c>
      <c r="AL44" s="291" t="str">
        <f>IF('01.ข้อมูลเบื้องต้น'!$C$14="","",IF('03.คีย์เทอม2'!$B44="","",'01.ข้อมูลเบื้องต้น'!$C$14))</f>
        <v/>
      </c>
      <c r="AM44" s="292" t="str">
        <f>IF('01.ข้อมูลเบื้องต้น'!$D$14="","",IF('03.คีย์เทอม2'!$B44="","",'01.ข้อมูลเบื้องต้น'!$D$14))</f>
        <v/>
      </c>
      <c r="AN44" s="287"/>
      <c r="AO44" s="159"/>
      <c r="AP44" s="292" t="str">
        <f>IF('01.ข้อมูลเบื้องต้น'!$B$15="","",IF('03.คีย์เทอม2'!$B44="","",'01.ข้อมูลเบื้องต้น'!$B$15))</f>
        <v/>
      </c>
      <c r="AQ44" s="291" t="str">
        <f>IF('01.ข้อมูลเบื้องต้น'!$C$15="","",IF('03.คีย์เทอม2'!$B44="","",'01.ข้อมูลเบื้องต้น'!$C$15))</f>
        <v/>
      </c>
      <c r="AR44" s="292" t="str">
        <f>IF('01.ข้อมูลเบื้องต้น'!$D$15="","",IF('03.คีย์เทอม2'!$B44="","",'01.ข้อมูลเบื้องต้น'!$D$15))</f>
        <v/>
      </c>
      <c r="AS44" s="287"/>
      <c r="AT44" s="159"/>
      <c r="AU44" s="292" t="str">
        <f>IF('01.ข้อมูลเบื้องต้น'!$B$16="","",IF('03.คีย์เทอม2'!$B44="","",'01.ข้อมูลเบื้องต้น'!$B$16))</f>
        <v/>
      </c>
      <c r="AV44" s="291" t="str">
        <f>IF('01.ข้อมูลเบื้องต้น'!$C$16="","",IF('03.คีย์เทอม2'!$B44="","",'01.ข้อมูลเบื้องต้น'!$C$16))</f>
        <v/>
      </c>
      <c r="AW44" s="292" t="str">
        <f>IF('01.ข้อมูลเบื้องต้น'!$D$16="","",IF('03.คีย์เทอม2'!$B44="","",'01.ข้อมูลเบื้องต้น'!$D$16))</f>
        <v/>
      </c>
      <c r="AX44" s="286"/>
      <c r="AY44" s="160"/>
      <c r="AZ44" s="292" t="str">
        <f>IF('01.ข้อมูลเบื้องต้น'!$B$17="","",IF('03.คีย์เทอม2'!$B44="","",'01.ข้อมูลเบื้องต้น'!$B$17))</f>
        <v/>
      </c>
      <c r="BA44" s="291" t="str">
        <f>IF('01.ข้อมูลเบื้องต้น'!$C$17="","",IF('03.คีย์เทอม2'!$B44="","",'01.ข้อมูลเบื้องต้น'!$C$17))</f>
        <v/>
      </c>
      <c r="BB44" s="292" t="str">
        <f>IF('01.ข้อมูลเบื้องต้น'!$D$17="","",IF('03.คีย์เทอม2'!$B44="","",'01.ข้อมูลเบื้องต้น'!$D$17))</f>
        <v/>
      </c>
      <c r="BC44" s="286"/>
      <c r="BD44" s="160"/>
      <c r="BE44" s="292" t="str">
        <f>IF('01.ข้อมูลเบื้องต้น'!$B$19="","",IF('03.คีย์เทอม2'!$B44="","",'01.ข้อมูลเบื้องต้น'!$B$19))</f>
        <v/>
      </c>
      <c r="BF44" s="291" t="str">
        <f>IF('01.ข้อมูลเบื้องต้น'!$C$19="","",IF('03.คีย์เทอม2'!$B44="","",'01.ข้อมูลเบื้องต้น'!$C$19))</f>
        <v/>
      </c>
      <c r="BG44" s="292" t="str">
        <f>IF('01.ข้อมูลเบื้องต้น'!$D$19="","",IF('03.คีย์เทอม2'!$B44="","",'01.ข้อมูลเบื้องต้น'!$D$19))</f>
        <v/>
      </c>
      <c r="BH44" s="286"/>
      <c r="BI44" s="160"/>
      <c r="BJ44" s="292" t="str">
        <f>IF('01.ข้อมูลเบื้องต้น'!$B$20="","",IF('03.คีย์เทอม2'!$B44="","",'01.ข้อมูลเบื้องต้น'!$B$20))</f>
        <v/>
      </c>
      <c r="BK44" s="291" t="str">
        <f>IF('01.ข้อมูลเบื้องต้น'!$C$20="","",IF('03.คีย์เทอม2'!$B44="","",'01.ข้อมูลเบื้องต้น'!$C$20))</f>
        <v/>
      </c>
      <c r="BL44" s="292" t="str">
        <f>IF('01.ข้อมูลเบื้องต้น'!$D$20="","",IF('03.คีย์เทอม2'!$B44="","",'01.ข้อมูลเบื้องต้น'!$D$20))</f>
        <v/>
      </c>
      <c r="BM44" s="287"/>
      <c r="BN44" s="159"/>
      <c r="BO44" s="292" t="str">
        <f>IF('01.ข้อมูลเบื้องต้น'!$B$21="","",IF('03.คีย์เทอม2'!$B44="","",'01.ข้อมูลเบื้องต้น'!$B$21))</f>
        <v/>
      </c>
      <c r="BP44" s="291" t="str">
        <f>IF('01.ข้อมูลเบื้องต้น'!$C$21="","",IF('03.คีย์เทอม2'!$B44="","",'01.ข้อมูลเบื้องต้น'!$C$21))</f>
        <v/>
      </c>
      <c r="BQ44" s="292" t="str">
        <f>IF('01.ข้อมูลเบื้องต้น'!$D$21="","",IF('03.คีย์เทอม2'!$B44="","",'01.ข้อมูลเบื้องต้น'!$D$21))</f>
        <v/>
      </c>
      <c r="BR44" s="286"/>
      <c r="BS44" s="160"/>
      <c r="BT44" s="292" t="str">
        <f>IF('01.ข้อมูลเบื้องต้น'!$B$22="","",IF('03.คีย์เทอม2'!$B44="","",'01.ข้อมูลเบื้องต้น'!$B$22))</f>
        <v/>
      </c>
      <c r="BU44" s="291" t="str">
        <f>IF('01.ข้อมูลเบื้องต้น'!$C$22="","",IF('03.คีย์เทอม2'!$B44="","",'01.ข้อมูลเบื้องต้น'!$C$22))</f>
        <v/>
      </c>
      <c r="BV44" s="292" t="str">
        <f>IF('01.ข้อมูลเบื้องต้น'!$D$22="","",IF('03.คีย์เทอม2'!$B44="","",'01.ข้อมูลเบื้องต้น'!$D$22))</f>
        <v/>
      </c>
      <c r="BW44" s="286"/>
      <c r="BX44" s="160"/>
      <c r="BY44" s="292" t="str">
        <f>IF('01.ข้อมูลเบื้องต้น'!$B$23="","",IF('03.คีย์เทอม2'!$B44="","",'01.ข้อมูลเบื้องต้น'!$B$23))</f>
        <v/>
      </c>
      <c r="BZ44" s="291" t="str">
        <f>IF('01.ข้อมูลเบื้องต้น'!$C$23="","",IF('03.คีย์เทอม2'!$B44="","",'01.ข้อมูลเบื้องต้น'!$C$23))</f>
        <v/>
      </c>
      <c r="CA44" s="292" t="str">
        <f>IF('01.ข้อมูลเบื้องต้น'!$D$23="","",IF('03.คีย์เทอม2'!$B44="","",'01.ข้อมูลเบื้องต้น'!$D$23))</f>
        <v/>
      </c>
      <c r="CB44" s="286"/>
      <c r="CC44" s="160"/>
      <c r="CD44" s="292" t="str">
        <f>IF('01.ข้อมูลเบื้องต้น'!$B$24="","",IF('03.คีย์เทอม2'!$B44="","",'01.ข้อมูลเบื้องต้น'!$B$24))</f>
        <v/>
      </c>
      <c r="CE44" s="291" t="str">
        <f>IF('01.ข้อมูลเบื้องต้น'!$C$24="","",IF('03.คีย์เทอม2'!$B44="","",'01.ข้อมูลเบื้องต้น'!$C$24))</f>
        <v/>
      </c>
      <c r="CF44" s="292" t="str">
        <f>IF('01.ข้อมูลเบื้องต้น'!$D$24="","",IF('03.คีย์เทอม2'!$B44="","",'01.ข้อมูลเบื้องต้น'!$D$24))</f>
        <v/>
      </c>
      <c r="CG44" s="286"/>
      <c r="CH44" s="160"/>
      <c r="CI44" s="292" t="str">
        <f>IF('01.ข้อมูลเบื้องต้น'!$B$25="","",IF('03.คีย์เทอม2'!$B44="","",'01.ข้อมูลเบื้องต้น'!$B$25))</f>
        <v/>
      </c>
      <c r="CJ44" s="291" t="str">
        <f>IF('01.ข้อมูลเบื้องต้น'!$C$25="","",IF('03.คีย์เทอม2'!$B44="","",'01.ข้อมูลเบื้องต้น'!$C$25))</f>
        <v/>
      </c>
      <c r="CK44" s="292" t="str">
        <f>IF('01.ข้อมูลเบื้องต้น'!$D$25="","",IF('03.คีย์เทอม2'!$B44="","",'01.ข้อมูลเบื้องต้น'!$D$25))</f>
        <v/>
      </c>
      <c r="CL44" s="286"/>
      <c r="CM44" s="160"/>
      <c r="CN44" s="292" t="str">
        <f>IF('01.ข้อมูลเบื้องต้น'!$B$26="","",IF('03.คีย์เทอม2'!$B44="","",'01.ข้อมูลเบื้องต้น'!$B$26))</f>
        <v/>
      </c>
      <c r="CO44" s="291" t="str">
        <f>IF('01.ข้อมูลเบื้องต้น'!$C$26="","",IF('03.คีย์เทอม2'!$B44="","",'01.ข้อมูลเบื้องต้น'!$C$26))</f>
        <v/>
      </c>
      <c r="CP44" s="292" t="str">
        <f>IF('01.ข้อมูลเบื้องต้น'!$D$26="","",IF('03.คีย์เทอม2'!$B44="","",'01.ข้อมูลเบื้องต้น'!$D$26))</f>
        <v/>
      </c>
      <c r="CQ44" s="286"/>
      <c r="CR44" s="160"/>
      <c r="CS44" s="292" t="str">
        <f>IF('01.ข้อมูลเบื้องต้น'!$B$27="","",IF('03.คีย์เทอม2'!$B44="","",'01.ข้อมูลเบื้องต้น'!$B$27))</f>
        <v/>
      </c>
      <c r="CT44" s="291" t="str">
        <f>IF('01.ข้อมูลเบื้องต้น'!$C$27="","",IF('03.คีย์เทอม2'!$B44="","",'01.ข้อมูลเบื้องต้น'!$C$27))</f>
        <v/>
      </c>
      <c r="CU44" s="292" t="str">
        <f>IF('01.ข้อมูลเบื้องต้น'!$D$27="","",IF('03.คีย์เทอม2'!$B44="","",'01.ข้อมูลเบื้องต้น'!$D$27))</f>
        <v/>
      </c>
      <c r="CV44" s="286"/>
      <c r="CW44" s="160"/>
      <c r="CX44" s="292" t="str">
        <f>IF('01.ข้อมูลเบื้องต้น'!$B$28="","",IF('03.คีย์เทอม2'!$B44="","",'01.ข้อมูลเบื้องต้น'!$B$28))</f>
        <v/>
      </c>
      <c r="CY44" s="291" t="str">
        <f>IF('01.ข้อมูลเบื้องต้น'!$C$28="","",IF('03.คีย์เทอม2'!$B44="","",'01.ข้อมูลเบื้องต้น'!$C$28))</f>
        <v/>
      </c>
      <c r="CZ44" s="292" t="str">
        <f>IF('01.ข้อมูลเบื้องต้น'!$D$28="","",IF('03.คีย์เทอม2'!$B44="","",'01.ข้อมูลเบื้องต้น'!$D$28))</f>
        <v/>
      </c>
      <c r="DA44" s="286"/>
      <c r="DB44" s="160"/>
      <c r="DC44" s="288" t="str">
        <f t="shared" si="3"/>
        <v/>
      </c>
      <c r="DD44" s="152" t="str">
        <f t="shared" si="4"/>
        <v/>
      </c>
      <c r="DE44" s="293" t="str">
        <f>IF('2.ชื่อนักเรียน'!R46="มส","มส",IF('2.ชื่อนักเรียน'!R46="ย้าย","ย้าย",IF('2.ชื่อนักเรียน'!R46="ร","ร",IF(DD44="","",RANK(DD44,$DD$9:$DD$58,0)))))</f>
        <v/>
      </c>
      <c r="DF44" s="293" t="str">
        <f t="shared" si="5"/>
        <v/>
      </c>
      <c r="DH44" s="462" t="str">
        <f>IF('2.ชื่อนักเรียน'!$R46=",มส","มส",IF($DC44="","",IF(DH$5="","",IF(DH$5="SBMLD",SUM($BH44,$BM44,$BR44,$BW44,$CB44,$CG44,$CL44,$CQ44,$CV44,$DA44),$BH44))))</f>
        <v/>
      </c>
      <c r="DI44" s="298" t="str">
        <f>IF('2.ชื่อนักเรียน'!$R46=",มส","มส",IF($DH44="","",IF(DH$5="","",IF(DH$5="SBMLD",SUM($BI44,$BN44,$BS44,$BX44,$CC44,$CH44,$CM44,$CR44,$CW44,$DB44),$BI44))))</f>
        <v/>
      </c>
      <c r="DJ44" s="329" t="str">
        <f t="shared" si="6"/>
        <v/>
      </c>
      <c r="DK44" s="462" t="str">
        <f>IF('2.ชื่อนักเรียน'!$R46=",มส","มส",IF($DC44="","",IF(DK$5="","",IF(DK$5="SBMLD",SUM($BM44,$BR44,$BW44,$CB44,$CG44,$CL44,$CQ44,$CV44,$DA44),$BM44))))</f>
        <v/>
      </c>
      <c r="DL44" s="298" t="str">
        <f>IF('2.ชื่อนักเรียน'!$R46=",มส","มส",IF($DK44="","",IF(DK$5="","",IF(DK$5="SBMLD",SUM($BN44,$BS44,$BX44,$CC44,$CH44,$CM44,$CR44,$CW44,$DB44),$BN44))))</f>
        <v/>
      </c>
      <c r="DM44" s="329" t="str">
        <f t="shared" si="7"/>
        <v/>
      </c>
      <c r="DN44" s="462" t="str">
        <f>IF('2.ชื่อนักเรียน'!$R46=",มส","มส",IF($DC44="","",IF(DN$5="","",IF(DN$5="SBMLD",SUM($BR44,$BW44,$CB44,$CG44,$CL44,$CQ44,$CV44,$DA44),$BR44))))</f>
        <v/>
      </c>
      <c r="DO44" s="298" t="str">
        <f>IF('2.ชื่อนักเรียน'!$R46=",มส","มส",IF($DN44="","",IF(DN$5="","",IF(DN$5="SBMLD",SUM($BS44,$BX44,$CC44,$CH44,$CM44,$CR44,$CW44,$DB44),$BS44))))</f>
        <v/>
      </c>
      <c r="DP44" s="329" t="str">
        <f t="shared" si="8"/>
        <v/>
      </c>
      <c r="DQ44" s="462" t="str">
        <f>IF('2.ชื่อนักเรียน'!$R46=",มส","มส",IF($DC44="","",IF(DQ$5="","",IF(DQ$5="SBMLD",SUM($BW44,$CB44,$CG44,$CL44,$CQ44,$CV44,$DA44),$BW44))))</f>
        <v/>
      </c>
      <c r="DR44" s="298" t="str">
        <f>IF('2.ชื่อนักเรียน'!$R46=",มส","มส",IF($DQ44="","",IF(DQ$5="","",IF(DQ$5="SBMLD",SUM($BX44,$CC44,$CH44,$CM44,$CR44,$CW44,$DB44),$BX44))))</f>
        <v/>
      </c>
      <c r="DS44" s="329" t="str">
        <f t="shared" si="9"/>
        <v/>
      </c>
      <c r="DT44" s="462" t="str">
        <f>IF('2.ชื่อนักเรียน'!$R46=",มส","มส",IF($DC44="","",IF(DT$5="","",IF(DT$5="SBMLD",SUM($CB44,$CG44,$CL44,$CQ44,$CV44,$DA44),$CB44))))</f>
        <v/>
      </c>
      <c r="DU44" s="298" t="str">
        <f>IF('2.ชื่อนักเรียน'!$R46=",มส","มส",IF($DT44="","",IF(DT$5="","",IF(DT$5="SBMLD",SUM($CC44,$CH44,$CM44,$CR44,$CW44,$DB44),$CC44))))</f>
        <v/>
      </c>
      <c r="DV44" s="329" t="str">
        <f t="shared" si="10"/>
        <v/>
      </c>
      <c r="DW44" s="462" t="str">
        <f>IF('2.ชื่อนักเรียน'!$R46=",มส","มส",IF($DC44="","",IF(DW$5="","",IF(DW$5="SBMLD",SUM($CG44,$CL44,$CQ44,$CV44,$DA44),$CG44))))</f>
        <v/>
      </c>
      <c r="DX44" s="298" t="str">
        <f>IF('2.ชื่อนักเรียน'!$R46=",มส","มส",IF($DW44="","",IF(DW$5="","",IF(DW$5="SBMLD",SUM($CH44,$CM44,$CR44,$CW44,$DB44),$CH44))))</f>
        <v/>
      </c>
      <c r="DY44" s="329" t="str">
        <f t="shared" si="11"/>
        <v/>
      </c>
    </row>
    <row r="45" spans="1:129" s="102" customFormat="1" ht="17.25" customHeight="1" x14ac:dyDescent="0.25">
      <c r="A45" s="278">
        <v>37</v>
      </c>
      <c r="B45" s="278" t="str">
        <f>IF('2.ชื่อนักเรียน'!E47="","",CONCATENATE('2.ชื่อนักเรียน'!E47,'2.ชื่อนักเรียน'!F47,'2.ชื่อนักเรียน'!G47,'2.ชื่อนักเรียน'!H47,'2.ชื่อนักเรียน'!I47,'2.ชื่อนักเรียน'!J47,'2.ชื่อนักเรียน'!K47,'2.ชื่อนักเรียน'!L47,'2.ชื่อนักเรียน'!M47,'2.ชื่อนักเรียน'!N47,'2.ชื่อนักเรียน'!O47,'2.ชื่อนักเรียน'!P47,'2.ชื่อนักเรียน'!Q47))</f>
        <v/>
      </c>
      <c r="C45" s="463" t="str">
        <f>IF('2.ชื่อนักเรียน'!B47="","",'2.ชื่อนักเรียน'!B47)</f>
        <v/>
      </c>
      <c r="D45" s="291" t="str">
        <f>IF('2.ชื่อนักเรียน'!C47="","",CONCATENATE(TRIM('2.ชื่อนักเรียน'!C47),"  ",'2.ชื่อนักเรียน'!D47))</f>
        <v/>
      </c>
      <c r="E45" s="292" t="str">
        <f>IF(B45="","",IF('01.ข้อมูลเบื้องต้น'!$J$2="","",'01.ข้อมูลเบื้องต้น'!$J$2))</f>
        <v/>
      </c>
      <c r="F45" s="291" t="str">
        <f>IF(B45="","",IF('01.ข้อมูลเบื้องต้น'!$K$4="","",'01.ข้อมูลเบื้องต้น'!$K$4))</f>
        <v/>
      </c>
      <c r="G45" s="292" t="str">
        <f>IF('01.ข้อมูลเบื้องต้น'!$B$8="","",IF('03.คีย์เทอม2'!$B45="","",'01.ข้อมูลเบื้องต้น'!$B$8))</f>
        <v/>
      </c>
      <c r="H45" s="291" t="str">
        <f>IF('01.ข้อมูลเบื้องต้น'!$C$8="","",IF('03.คีย์เทอม2'!$B45="","",'01.ข้อมูลเบื้องต้น'!$C$8))</f>
        <v/>
      </c>
      <c r="I45" s="292" t="str">
        <f>IF('01.ข้อมูลเบื้องต้น'!$D$8="","",IF('03.คีย์เทอม2'!$B45="","",'01.ข้อมูลเบื้องต้น'!$D$8))</f>
        <v/>
      </c>
      <c r="J45" s="286"/>
      <c r="K45" s="160"/>
      <c r="L45" s="292" t="str">
        <f>IF('01.ข้อมูลเบื้องต้น'!$B$9="","",IF('03.คีย์เทอม2'!$B45="","",'01.ข้อมูลเบื้องต้น'!$B$9))</f>
        <v/>
      </c>
      <c r="M45" s="291" t="str">
        <f>IF('01.ข้อมูลเบื้องต้น'!$C$9="","",IF('03.คีย์เทอม2'!$B45="","",'01.ข้อมูลเบื้องต้น'!$C$9))</f>
        <v/>
      </c>
      <c r="N45" s="292" t="str">
        <f>IF('01.ข้อมูลเบื้องต้น'!$D$9="","",IF('03.คีย์เทอม2'!$B45="","",'01.ข้อมูลเบื้องต้น'!$D$9))</f>
        <v/>
      </c>
      <c r="O45" s="287"/>
      <c r="P45" s="159"/>
      <c r="Q45" s="292" t="str">
        <f>IF('01.ข้อมูลเบื้องต้น'!$B$10="","",IF('03.คีย์เทอม2'!$B45="","",'01.ข้อมูลเบื้องต้น'!$B$10))</f>
        <v/>
      </c>
      <c r="R45" s="291" t="str">
        <f>IF('01.ข้อมูลเบื้องต้น'!$C$10="","",IF('03.คีย์เทอม2'!$B45="","",'01.ข้อมูลเบื้องต้น'!$C$10))</f>
        <v/>
      </c>
      <c r="S45" s="292" t="str">
        <f>IF('01.ข้อมูลเบื้องต้น'!$D$10="","",IF('03.คีย์เทอม2'!$B45="","",'01.ข้อมูลเบื้องต้น'!$D$10))</f>
        <v/>
      </c>
      <c r="T45" s="287"/>
      <c r="U45" s="159"/>
      <c r="V45" s="292" t="str">
        <f>IF('01.ข้อมูลเบื้องต้น'!$B$11="","",IF('03.คีย์เทอม2'!$B45="","",'01.ข้อมูลเบื้องต้น'!$B$11))</f>
        <v/>
      </c>
      <c r="W45" s="291" t="str">
        <f>IF('01.ข้อมูลเบื้องต้น'!$C$11="","",IF('03.คีย์เทอม2'!$B45="","",'01.ข้อมูลเบื้องต้น'!$C$11))</f>
        <v/>
      </c>
      <c r="X45" s="292" t="str">
        <f>IF('01.ข้อมูลเบื้องต้น'!$D$11="","",IF('03.คีย์เทอม2'!$B45="","",'01.ข้อมูลเบื้องต้น'!$D$11))</f>
        <v/>
      </c>
      <c r="Y45" s="286"/>
      <c r="Z45" s="160"/>
      <c r="AA45" s="292" t="str">
        <f>IF('01.ข้อมูลเบื้องต้น'!$B$12="","",IF('03.คีย์เทอม2'!$B45="","",'01.ข้อมูลเบื้องต้น'!$B$12))</f>
        <v/>
      </c>
      <c r="AB45" s="291" t="str">
        <f>IF('01.ข้อมูลเบื้องต้น'!$C$12="","",IF('03.คีย์เทอม2'!$B45="","",'01.ข้อมูลเบื้องต้น'!$C$12))</f>
        <v/>
      </c>
      <c r="AC45" s="292" t="str">
        <f>IF('01.ข้อมูลเบื้องต้น'!$D$12="","",IF('03.คีย์เทอม2'!$B45="","",'01.ข้อมูลเบื้องต้น'!$D$12))</f>
        <v/>
      </c>
      <c r="AD45" s="287"/>
      <c r="AE45" s="159"/>
      <c r="AF45" s="292" t="str">
        <f>IF('01.ข้อมูลเบื้องต้น'!$B$13="","",IF('03.คีย์เทอม2'!$B45="","",'01.ข้อมูลเบื้องต้น'!$B$13))</f>
        <v/>
      </c>
      <c r="AG45" s="291" t="str">
        <f>IF('01.ข้อมูลเบื้องต้น'!$C$13="","",IF('03.คีย์เทอม2'!$B45="","",'01.ข้อมูลเบื้องต้น'!$C$13))</f>
        <v/>
      </c>
      <c r="AH45" s="292" t="str">
        <f>IF('01.ข้อมูลเบื้องต้น'!$D$13="","",IF('03.คีย์เทอม2'!$B45="","",'01.ข้อมูลเบื้องต้น'!$D$13))</f>
        <v/>
      </c>
      <c r="AI45" s="287"/>
      <c r="AJ45" s="159"/>
      <c r="AK45" s="292" t="str">
        <f>IF('01.ข้อมูลเบื้องต้น'!$B$14="","",IF('03.คีย์เทอม2'!$B45="","",'01.ข้อมูลเบื้องต้น'!$B$14))</f>
        <v/>
      </c>
      <c r="AL45" s="291" t="str">
        <f>IF('01.ข้อมูลเบื้องต้น'!$C$14="","",IF('03.คีย์เทอม2'!$B45="","",'01.ข้อมูลเบื้องต้น'!$C$14))</f>
        <v/>
      </c>
      <c r="AM45" s="292" t="str">
        <f>IF('01.ข้อมูลเบื้องต้น'!$D$14="","",IF('03.คีย์เทอม2'!$B45="","",'01.ข้อมูลเบื้องต้น'!$D$14))</f>
        <v/>
      </c>
      <c r="AN45" s="287"/>
      <c r="AO45" s="159"/>
      <c r="AP45" s="292" t="str">
        <f>IF('01.ข้อมูลเบื้องต้น'!$B$15="","",IF('03.คีย์เทอม2'!$B45="","",'01.ข้อมูลเบื้องต้น'!$B$15))</f>
        <v/>
      </c>
      <c r="AQ45" s="291" t="str">
        <f>IF('01.ข้อมูลเบื้องต้น'!$C$15="","",IF('03.คีย์เทอม2'!$B45="","",'01.ข้อมูลเบื้องต้น'!$C$15))</f>
        <v/>
      </c>
      <c r="AR45" s="292" t="str">
        <f>IF('01.ข้อมูลเบื้องต้น'!$D$15="","",IF('03.คีย์เทอม2'!$B45="","",'01.ข้อมูลเบื้องต้น'!$D$15))</f>
        <v/>
      </c>
      <c r="AS45" s="287"/>
      <c r="AT45" s="159"/>
      <c r="AU45" s="292" t="str">
        <f>IF('01.ข้อมูลเบื้องต้น'!$B$16="","",IF('03.คีย์เทอม2'!$B45="","",'01.ข้อมูลเบื้องต้น'!$B$16))</f>
        <v/>
      </c>
      <c r="AV45" s="291" t="str">
        <f>IF('01.ข้อมูลเบื้องต้น'!$C$16="","",IF('03.คีย์เทอม2'!$B45="","",'01.ข้อมูลเบื้องต้น'!$C$16))</f>
        <v/>
      </c>
      <c r="AW45" s="292" t="str">
        <f>IF('01.ข้อมูลเบื้องต้น'!$D$16="","",IF('03.คีย์เทอม2'!$B45="","",'01.ข้อมูลเบื้องต้น'!$D$16))</f>
        <v/>
      </c>
      <c r="AX45" s="286"/>
      <c r="AY45" s="160"/>
      <c r="AZ45" s="292" t="str">
        <f>IF('01.ข้อมูลเบื้องต้น'!$B$17="","",IF('03.คีย์เทอม2'!$B45="","",'01.ข้อมูลเบื้องต้น'!$B$17))</f>
        <v/>
      </c>
      <c r="BA45" s="291" t="str">
        <f>IF('01.ข้อมูลเบื้องต้น'!$C$17="","",IF('03.คีย์เทอม2'!$B45="","",'01.ข้อมูลเบื้องต้น'!$C$17))</f>
        <v/>
      </c>
      <c r="BB45" s="292" t="str">
        <f>IF('01.ข้อมูลเบื้องต้น'!$D$17="","",IF('03.คีย์เทอม2'!$B45="","",'01.ข้อมูลเบื้องต้น'!$D$17))</f>
        <v/>
      </c>
      <c r="BC45" s="286"/>
      <c r="BD45" s="160"/>
      <c r="BE45" s="292" t="str">
        <f>IF('01.ข้อมูลเบื้องต้น'!$B$19="","",IF('03.คีย์เทอม2'!$B45="","",'01.ข้อมูลเบื้องต้น'!$B$19))</f>
        <v/>
      </c>
      <c r="BF45" s="291" t="str">
        <f>IF('01.ข้อมูลเบื้องต้น'!$C$19="","",IF('03.คีย์เทอม2'!$B45="","",'01.ข้อมูลเบื้องต้น'!$C$19))</f>
        <v/>
      </c>
      <c r="BG45" s="292" t="str">
        <f>IF('01.ข้อมูลเบื้องต้น'!$D$19="","",IF('03.คีย์เทอม2'!$B45="","",'01.ข้อมูลเบื้องต้น'!$D$19))</f>
        <v/>
      </c>
      <c r="BH45" s="286"/>
      <c r="BI45" s="160"/>
      <c r="BJ45" s="292" t="str">
        <f>IF('01.ข้อมูลเบื้องต้น'!$B$20="","",IF('03.คีย์เทอม2'!$B45="","",'01.ข้อมูลเบื้องต้น'!$B$20))</f>
        <v/>
      </c>
      <c r="BK45" s="291" t="str">
        <f>IF('01.ข้อมูลเบื้องต้น'!$C$20="","",IF('03.คีย์เทอม2'!$B45="","",'01.ข้อมูลเบื้องต้น'!$C$20))</f>
        <v/>
      </c>
      <c r="BL45" s="292" t="str">
        <f>IF('01.ข้อมูลเบื้องต้น'!$D$20="","",IF('03.คีย์เทอม2'!$B45="","",'01.ข้อมูลเบื้องต้น'!$D$20))</f>
        <v/>
      </c>
      <c r="BM45" s="286"/>
      <c r="BN45" s="159"/>
      <c r="BO45" s="292" t="str">
        <f>IF('01.ข้อมูลเบื้องต้น'!$B$21="","",IF('03.คีย์เทอม2'!$B45="","",'01.ข้อมูลเบื้องต้น'!$B$21))</f>
        <v/>
      </c>
      <c r="BP45" s="291" t="str">
        <f>IF('01.ข้อมูลเบื้องต้น'!$C$21="","",IF('03.คีย์เทอม2'!$B45="","",'01.ข้อมูลเบื้องต้น'!$C$21))</f>
        <v/>
      </c>
      <c r="BQ45" s="292" t="str">
        <f>IF('01.ข้อมูลเบื้องต้น'!$D$21="","",IF('03.คีย์เทอม2'!$B45="","",'01.ข้อมูลเบื้องต้น'!$D$21))</f>
        <v/>
      </c>
      <c r="BR45" s="286"/>
      <c r="BS45" s="160"/>
      <c r="BT45" s="292" t="str">
        <f>IF('01.ข้อมูลเบื้องต้น'!$B$22="","",IF('03.คีย์เทอม2'!$B45="","",'01.ข้อมูลเบื้องต้น'!$B$22))</f>
        <v/>
      </c>
      <c r="BU45" s="291" t="str">
        <f>IF('01.ข้อมูลเบื้องต้น'!$C$22="","",IF('03.คีย์เทอม2'!$B45="","",'01.ข้อมูลเบื้องต้น'!$C$22))</f>
        <v/>
      </c>
      <c r="BV45" s="292" t="str">
        <f>IF('01.ข้อมูลเบื้องต้น'!$D$22="","",IF('03.คีย์เทอม2'!$B45="","",'01.ข้อมูลเบื้องต้น'!$D$22))</f>
        <v/>
      </c>
      <c r="BW45" s="286"/>
      <c r="BX45" s="160"/>
      <c r="BY45" s="292" t="str">
        <f>IF('01.ข้อมูลเบื้องต้น'!$B$23="","",IF('03.คีย์เทอม2'!$B45="","",'01.ข้อมูลเบื้องต้น'!$B$23))</f>
        <v/>
      </c>
      <c r="BZ45" s="291" t="str">
        <f>IF('01.ข้อมูลเบื้องต้น'!$C$23="","",IF('03.คีย์เทอม2'!$B45="","",'01.ข้อมูลเบื้องต้น'!$C$23))</f>
        <v/>
      </c>
      <c r="CA45" s="292" t="str">
        <f>IF('01.ข้อมูลเบื้องต้น'!$D$23="","",IF('03.คีย์เทอม2'!$B45="","",'01.ข้อมูลเบื้องต้น'!$D$23))</f>
        <v/>
      </c>
      <c r="CB45" s="286"/>
      <c r="CC45" s="160"/>
      <c r="CD45" s="292" t="str">
        <f>IF('01.ข้อมูลเบื้องต้น'!$B$24="","",IF('03.คีย์เทอม2'!$B45="","",'01.ข้อมูลเบื้องต้น'!$B$24))</f>
        <v/>
      </c>
      <c r="CE45" s="291" t="str">
        <f>IF('01.ข้อมูลเบื้องต้น'!$C$24="","",IF('03.คีย์เทอม2'!$B45="","",'01.ข้อมูลเบื้องต้น'!$C$24))</f>
        <v/>
      </c>
      <c r="CF45" s="292" t="str">
        <f>IF('01.ข้อมูลเบื้องต้น'!$D$24="","",IF('03.คีย์เทอม2'!$B45="","",'01.ข้อมูลเบื้องต้น'!$D$24))</f>
        <v/>
      </c>
      <c r="CG45" s="286"/>
      <c r="CH45" s="160"/>
      <c r="CI45" s="292" t="str">
        <f>IF('01.ข้อมูลเบื้องต้น'!$B$25="","",IF('03.คีย์เทอม2'!$B45="","",'01.ข้อมูลเบื้องต้น'!$B$25))</f>
        <v/>
      </c>
      <c r="CJ45" s="291" t="str">
        <f>IF('01.ข้อมูลเบื้องต้น'!$C$25="","",IF('03.คีย์เทอม2'!$B45="","",'01.ข้อมูลเบื้องต้น'!$C$25))</f>
        <v/>
      </c>
      <c r="CK45" s="292" t="str">
        <f>IF('01.ข้อมูลเบื้องต้น'!$D$25="","",IF('03.คีย์เทอม2'!$B45="","",'01.ข้อมูลเบื้องต้น'!$D$25))</f>
        <v/>
      </c>
      <c r="CL45" s="286"/>
      <c r="CM45" s="160"/>
      <c r="CN45" s="292" t="str">
        <f>IF('01.ข้อมูลเบื้องต้น'!$B$26="","",IF('03.คีย์เทอม2'!$B45="","",'01.ข้อมูลเบื้องต้น'!$B$26))</f>
        <v/>
      </c>
      <c r="CO45" s="291" t="str">
        <f>IF('01.ข้อมูลเบื้องต้น'!$C$26="","",IF('03.คีย์เทอม2'!$B45="","",'01.ข้อมูลเบื้องต้น'!$C$26))</f>
        <v/>
      </c>
      <c r="CP45" s="292" t="str">
        <f>IF('01.ข้อมูลเบื้องต้น'!$D$26="","",IF('03.คีย์เทอม2'!$B45="","",'01.ข้อมูลเบื้องต้น'!$D$26))</f>
        <v/>
      </c>
      <c r="CQ45" s="286"/>
      <c r="CR45" s="160"/>
      <c r="CS45" s="292" t="str">
        <f>IF('01.ข้อมูลเบื้องต้น'!$B$27="","",IF('03.คีย์เทอม2'!$B45="","",'01.ข้อมูลเบื้องต้น'!$B$27))</f>
        <v/>
      </c>
      <c r="CT45" s="291" t="str">
        <f>IF('01.ข้อมูลเบื้องต้น'!$C$27="","",IF('03.คีย์เทอม2'!$B45="","",'01.ข้อมูลเบื้องต้น'!$C$27))</f>
        <v/>
      </c>
      <c r="CU45" s="292" t="str">
        <f>IF('01.ข้อมูลเบื้องต้น'!$D$27="","",IF('03.คีย์เทอม2'!$B45="","",'01.ข้อมูลเบื้องต้น'!$D$27))</f>
        <v/>
      </c>
      <c r="CV45" s="286"/>
      <c r="CW45" s="160"/>
      <c r="CX45" s="292" t="str">
        <f>IF('01.ข้อมูลเบื้องต้น'!$B$28="","",IF('03.คีย์เทอม2'!$B45="","",'01.ข้อมูลเบื้องต้น'!$B$28))</f>
        <v/>
      </c>
      <c r="CY45" s="291" t="str">
        <f>IF('01.ข้อมูลเบื้องต้น'!$C$28="","",IF('03.คีย์เทอม2'!$B45="","",'01.ข้อมูลเบื้องต้น'!$C$28))</f>
        <v/>
      </c>
      <c r="CZ45" s="292" t="str">
        <f>IF('01.ข้อมูลเบื้องต้น'!$D$28="","",IF('03.คีย์เทอม2'!$B45="","",'01.ข้อมูลเบื้องต้น'!$D$28))</f>
        <v/>
      </c>
      <c r="DA45" s="286"/>
      <c r="DB45" s="160"/>
      <c r="DC45" s="288" t="str">
        <f t="shared" si="3"/>
        <v/>
      </c>
      <c r="DD45" s="152" t="str">
        <f t="shared" si="4"/>
        <v/>
      </c>
      <c r="DE45" s="293" t="str">
        <f>IF('2.ชื่อนักเรียน'!R47="มส","มส",IF('2.ชื่อนักเรียน'!R47="ย้าย","ย้าย",IF('2.ชื่อนักเรียน'!R47="ร","ร",IF(DD45="","",RANK(DD45,$DD$9:$DD$58,0)))))</f>
        <v/>
      </c>
      <c r="DF45" s="293" t="str">
        <f t="shared" si="5"/>
        <v/>
      </c>
      <c r="DH45" s="462" t="str">
        <f>IF('2.ชื่อนักเรียน'!$R47=",มส","มส",IF($DC45="","",IF(DH$5="","",IF(DH$5="SBMLD",SUM($BH45,$BM45,$BR45,$BW45,$CB45,$CG45,$CL45,$CQ45,$CV45,$DA45),$BH45))))</f>
        <v/>
      </c>
      <c r="DI45" s="298" t="str">
        <f>IF('2.ชื่อนักเรียน'!$R47=",มส","มส",IF($DH45="","",IF(DH$5="","",IF(DH$5="SBMLD",SUM($BI45,$BN45,$BS45,$BX45,$CC45,$CH45,$CM45,$CR45,$CW45,$DB45),$BI45))))</f>
        <v/>
      </c>
      <c r="DJ45" s="329" t="str">
        <f t="shared" si="6"/>
        <v/>
      </c>
      <c r="DK45" s="462" t="str">
        <f>IF('2.ชื่อนักเรียน'!$R47=",มส","มส",IF($DC45="","",IF(DK$5="","",IF(DK$5="SBMLD",SUM($BM45,$BR45,$BW45,$CB45,$CG45,$CL45,$CQ45,$CV45,$DA45),$BM45))))</f>
        <v/>
      </c>
      <c r="DL45" s="298" t="str">
        <f>IF('2.ชื่อนักเรียน'!$R47=",มส","มส",IF($DK45="","",IF(DK$5="","",IF(DK$5="SBMLD",SUM($BN45,$BS45,$BX45,$CC45,$CH45,$CM45,$CR45,$CW45,$DB45),$BN45))))</f>
        <v/>
      </c>
      <c r="DM45" s="329" t="str">
        <f t="shared" si="7"/>
        <v/>
      </c>
      <c r="DN45" s="462" t="str">
        <f>IF('2.ชื่อนักเรียน'!$R47=",มส","มส",IF($DC45="","",IF(DN$5="","",IF(DN$5="SBMLD",SUM($BR45,$BW45,$CB45,$CG45,$CL45,$CQ45,$CV45,$DA45),$BR45))))</f>
        <v/>
      </c>
      <c r="DO45" s="298" t="str">
        <f>IF('2.ชื่อนักเรียน'!$R47=",มส","มส",IF($DN45="","",IF(DN$5="","",IF(DN$5="SBMLD",SUM($BS45,$BX45,$CC45,$CH45,$CM45,$CR45,$CW45,$DB45),$BS45))))</f>
        <v/>
      </c>
      <c r="DP45" s="329" t="str">
        <f t="shared" si="8"/>
        <v/>
      </c>
      <c r="DQ45" s="462" t="str">
        <f>IF('2.ชื่อนักเรียน'!$R47=",มส","มส",IF($DC45="","",IF(DQ$5="","",IF(DQ$5="SBMLD",SUM($BW45,$CB45,$CG45,$CL45,$CQ45,$CV45,$DA45),$BW45))))</f>
        <v/>
      </c>
      <c r="DR45" s="298" t="str">
        <f>IF('2.ชื่อนักเรียน'!$R47=",มส","มส",IF($DQ45="","",IF(DQ$5="","",IF(DQ$5="SBMLD",SUM($BX45,$CC45,$CH45,$CM45,$CR45,$CW45,$DB45),$BX45))))</f>
        <v/>
      </c>
      <c r="DS45" s="329" t="str">
        <f t="shared" si="9"/>
        <v/>
      </c>
      <c r="DT45" s="462" t="str">
        <f>IF('2.ชื่อนักเรียน'!$R47=",มส","มส",IF($DC45="","",IF(DT$5="","",IF(DT$5="SBMLD",SUM($CB45,$CG45,$CL45,$CQ45,$CV45,$DA45),$CB45))))</f>
        <v/>
      </c>
      <c r="DU45" s="298" t="str">
        <f>IF('2.ชื่อนักเรียน'!$R47=",มส","มส",IF($DT45="","",IF(DT$5="","",IF(DT$5="SBMLD",SUM($CC45,$CH45,$CM45,$CR45,$CW45,$DB45),$CC45))))</f>
        <v/>
      </c>
      <c r="DV45" s="329" t="str">
        <f t="shared" si="10"/>
        <v/>
      </c>
      <c r="DW45" s="462" t="str">
        <f>IF('2.ชื่อนักเรียน'!$R47=",มส","มส",IF($DC45="","",IF(DW$5="","",IF(DW$5="SBMLD",SUM($CG45,$CL45,$CQ45,$CV45,$DA45),$CG45))))</f>
        <v/>
      </c>
      <c r="DX45" s="298" t="str">
        <f>IF('2.ชื่อนักเรียน'!$R47=",มส","มส",IF($DW45="","",IF(DW$5="","",IF(DW$5="SBMLD",SUM($CH45,$CM45,$CR45,$CW45,$DB45),$CH45))))</f>
        <v/>
      </c>
      <c r="DY45" s="329" t="str">
        <f t="shared" si="11"/>
        <v/>
      </c>
    </row>
    <row r="46" spans="1:129" s="102" customFormat="1" ht="17.25" customHeight="1" x14ac:dyDescent="0.25">
      <c r="A46" s="278">
        <v>38</v>
      </c>
      <c r="B46" s="278" t="str">
        <f>IF('2.ชื่อนักเรียน'!E48="","",CONCATENATE('2.ชื่อนักเรียน'!E48,'2.ชื่อนักเรียน'!F48,'2.ชื่อนักเรียน'!G48,'2.ชื่อนักเรียน'!H48,'2.ชื่อนักเรียน'!I48,'2.ชื่อนักเรียน'!J48,'2.ชื่อนักเรียน'!K48,'2.ชื่อนักเรียน'!L48,'2.ชื่อนักเรียน'!M48,'2.ชื่อนักเรียน'!N48,'2.ชื่อนักเรียน'!O48,'2.ชื่อนักเรียน'!P48,'2.ชื่อนักเรียน'!Q48))</f>
        <v/>
      </c>
      <c r="C46" s="463" t="str">
        <f>IF('2.ชื่อนักเรียน'!B48="","",'2.ชื่อนักเรียน'!B48)</f>
        <v/>
      </c>
      <c r="D46" s="291" t="str">
        <f>IF('2.ชื่อนักเรียน'!C48="","",CONCATENATE(TRIM('2.ชื่อนักเรียน'!C48),"  ",'2.ชื่อนักเรียน'!D48))</f>
        <v/>
      </c>
      <c r="E46" s="292" t="str">
        <f>IF(B46="","",IF('01.ข้อมูลเบื้องต้น'!$J$2="","",'01.ข้อมูลเบื้องต้น'!$J$2))</f>
        <v/>
      </c>
      <c r="F46" s="291" t="str">
        <f>IF(B46="","",IF('01.ข้อมูลเบื้องต้น'!$K$4="","",'01.ข้อมูลเบื้องต้น'!$K$4))</f>
        <v/>
      </c>
      <c r="G46" s="292" t="str">
        <f>IF('01.ข้อมูลเบื้องต้น'!$B$8="","",IF('03.คีย์เทอม2'!$B46="","",'01.ข้อมูลเบื้องต้น'!$B$8))</f>
        <v/>
      </c>
      <c r="H46" s="291" t="str">
        <f>IF('01.ข้อมูลเบื้องต้น'!$C$8="","",IF('03.คีย์เทอม2'!$B46="","",'01.ข้อมูลเบื้องต้น'!$C$8))</f>
        <v/>
      </c>
      <c r="I46" s="292" t="str">
        <f>IF('01.ข้อมูลเบื้องต้น'!$D$8="","",IF('03.คีย์เทอม2'!$B46="","",'01.ข้อมูลเบื้องต้น'!$D$8))</f>
        <v/>
      </c>
      <c r="J46" s="286"/>
      <c r="K46" s="160"/>
      <c r="L46" s="292" t="str">
        <f>IF('01.ข้อมูลเบื้องต้น'!$B$9="","",IF('03.คีย์เทอม2'!$B46="","",'01.ข้อมูลเบื้องต้น'!$B$9))</f>
        <v/>
      </c>
      <c r="M46" s="291" t="str">
        <f>IF('01.ข้อมูลเบื้องต้น'!$C$9="","",IF('03.คีย์เทอม2'!$B46="","",'01.ข้อมูลเบื้องต้น'!$C$9))</f>
        <v/>
      </c>
      <c r="N46" s="292" t="str">
        <f>IF('01.ข้อมูลเบื้องต้น'!$D$9="","",IF('03.คีย์เทอม2'!$B46="","",'01.ข้อมูลเบื้องต้น'!$D$9))</f>
        <v/>
      </c>
      <c r="O46" s="287"/>
      <c r="P46" s="159"/>
      <c r="Q46" s="292" t="str">
        <f>IF('01.ข้อมูลเบื้องต้น'!$B$10="","",IF('03.คีย์เทอม2'!$B46="","",'01.ข้อมูลเบื้องต้น'!$B$10))</f>
        <v/>
      </c>
      <c r="R46" s="291" t="str">
        <f>IF('01.ข้อมูลเบื้องต้น'!$C$10="","",IF('03.คีย์เทอม2'!$B46="","",'01.ข้อมูลเบื้องต้น'!$C$10))</f>
        <v/>
      </c>
      <c r="S46" s="292" t="str">
        <f>IF('01.ข้อมูลเบื้องต้น'!$D$10="","",IF('03.คีย์เทอม2'!$B46="","",'01.ข้อมูลเบื้องต้น'!$D$10))</f>
        <v/>
      </c>
      <c r="T46" s="287"/>
      <c r="U46" s="159"/>
      <c r="V46" s="292" t="str">
        <f>IF('01.ข้อมูลเบื้องต้น'!$B$11="","",IF('03.คีย์เทอม2'!$B46="","",'01.ข้อมูลเบื้องต้น'!$B$11))</f>
        <v/>
      </c>
      <c r="W46" s="291" t="str">
        <f>IF('01.ข้อมูลเบื้องต้น'!$C$11="","",IF('03.คีย์เทอม2'!$B46="","",'01.ข้อมูลเบื้องต้น'!$C$11))</f>
        <v/>
      </c>
      <c r="X46" s="292" t="str">
        <f>IF('01.ข้อมูลเบื้องต้น'!$D$11="","",IF('03.คีย์เทอม2'!$B46="","",'01.ข้อมูลเบื้องต้น'!$D$11))</f>
        <v/>
      </c>
      <c r="Y46" s="286"/>
      <c r="Z46" s="160"/>
      <c r="AA46" s="292" t="str">
        <f>IF('01.ข้อมูลเบื้องต้น'!$B$12="","",IF('03.คีย์เทอม2'!$B46="","",'01.ข้อมูลเบื้องต้น'!$B$12))</f>
        <v/>
      </c>
      <c r="AB46" s="291" t="str">
        <f>IF('01.ข้อมูลเบื้องต้น'!$C$12="","",IF('03.คีย์เทอม2'!$B46="","",'01.ข้อมูลเบื้องต้น'!$C$12))</f>
        <v/>
      </c>
      <c r="AC46" s="292" t="str">
        <f>IF('01.ข้อมูลเบื้องต้น'!$D$12="","",IF('03.คีย์เทอม2'!$B46="","",'01.ข้อมูลเบื้องต้น'!$D$12))</f>
        <v/>
      </c>
      <c r="AD46" s="287"/>
      <c r="AE46" s="159"/>
      <c r="AF46" s="292" t="str">
        <f>IF('01.ข้อมูลเบื้องต้น'!$B$13="","",IF('03.คีย์เทอม2'!$B46="","",'01.ข้อมูลเบื้องต้น'!$B$13))</f>
        <v/>
      </c>
      <c r="AG46" s="291" t="str">
        <f>IF('01.ข้อมูลเบื้องต้น'!$C$13="","",IF('03.คีย์เทอม2'!$B46="","",'01.ข้อมูลเบื้องต้น'!$C$13))</f>
        <v/>
      </c>
      <c r="AH46" s="292" t="str">
        <f>IF('01.ข้อมูลเบื้องต้น'!$D$13="","",IF('03.คีย์เทอม2'!$B46="","",'01.ข้อมูลเบื้องต้น'!$D$13))</f>
        <v/>
      </c>
      <c r="AI46" s="287"/>
      <c r="AJ46" s="159"/>
      <c r="AK46" s="292" t="str">
        <f>IF('01.ข้อมูลเบื้องต้น'!$B$14="","",IF('03.คีย์เทอม2'!$B46="","",'01.ข้อมูลเบื้องต้น'!$B$14))</f>
        <v/>
      </c>
      <c r="AL46" s="291" t="str">
        <f>IF('01.ข้อมูลเบื้องต้น'!$C$14="","",IF('03.คีย์เทอม2'!$B46="","",'01.ข้อมูลเบื้องต้น'!$C$14))</f>
        <v/>
      </c>
      <c r="AM46" s="292" t="str">
        <f>IF('01.ข้อมูลเบื้องต้น'!$D$14="","",IF('03.คีย์เทอม2'!$B46="","",'01.ข้อมูลเบื้องต้น'!$D$14))</f>
        <v/>
      </c>
      <c r="AN46" s="287"/>
      <c r="AO46" s="159"/>
      <c r="AP46" s="292" t="str">
        <f>IF('01.ข้อมูลเบื้องต้น'!$B$15="","",IF('03.คีย์เทอม2'!$B46="","",'01.ข้อมูลเบื้องต้น'!$B$15))</f>
        <v/>
      </c>
      <c r="AQ46" s="291" t="str">
        <f>IF('01.ข้อมูลเบื้องต้น'!$C$15="","",IF('03.คีย์เทอม2'!$B46="","",'01.ข้อมูลเบื้องต้น'!$C$15))</f>
        <v/>
      </c>
      <c r="AR46" s="292" t="str">
        <f>IF('01.ข้อมูลเบื้องต้น'!$D$15="","",IF('03.คีย์เทอม2'!$B46="","",'01.ข้อมูลเบื้องต้น'!$D$15))</f>
        <v/>
      </c>
      <c r="AS46" s="287"/>
      <c r="AT46" s="159"/>
      <c r="AU46" s="292" t="str">
        <f>IF('01.ข้อมูลเบื้องต้น'!$B$16="","",IF('03.คีย์เทอม2'!$B46="","",'01.ข้อมูลเบื้องต้น'!$B$16))</f>
        <v/>
      </c>
      <c r="AV46" s="291" t="str">
        <f>IF('01.ข้อมูลเบื้องต้น'!$C$16="","",IF('03.คีย์เทอม2'!$B46="","",'01.ข้อมูลเบื้องต้น'!$C$16))</f>
        <v/>
      </c>
      <c r="AW46" s="292" t="str">
        <f>IF('01.ข้อมูลเบื้องต้น'!$D$16="","",IF('03.คีย์เทอม2'!$B46="","",'01.ข้อมูลเบื้องต้น'!$D$16))</f>
        <v/>
      </c>
      <c r="AX46" s="286"/>
      <c r="AY46" s="160"/>
      <c r="AZ46" s="292" t="str">
        <f>IF('01.ข้อมูลเบื้องต้น'!$B$17="","",IF('03.คีย์เทอม2'!$B46="","",'01.ข้อมูลเบื้องต้น'!$B$17))</f>
        <v/>
      </c>
      <c r="BA46" s="291" t="str">
        <f>IF('01.ข้อมูลเบื้องต้น'!$C$17="","",IF('03.คีย์เทอม2'!$B46="","",'01.ข้อมูลเบื้องต้น'!$C$17))</f>
        <v/>
      </c>
      <c r="BB46" s="292" t="str">
        <f>IF('01.ข้อมูลเบื้องต้น'!$D$17="","",IF('03.คีย์เทอม2'!$B46="","",'01.ข้อมูลเบื้องต้น'!$D$17))</f>
        <v/>
      </c>
      <c r="BC46" s="286"/>
      <c r="BD46" s="160"/>
      <c r="BE46" s="292" t="str">
        <f>IF('01.ข้อมูลเบื้องต้น'!$B$19="","",IF('03.คีย์เทอม2'!$B46="","",'01.ข้อมูลเบื้องต้น'!$B$19))</f>
        <v/>
      </c>
      <c r="BF46" s="291" t="str">
        <f>IF('01.ข้อมูลเบื้องต้น'!$C$19="","",IF('03.คีย์เทอม2'!$B46="","",'01.ข้อมูลเบื้องต้น'!$C$19))</f>
        <v/>
      </c>
      <c r="BG46" s="292" t="str">
        <f>IF('01.ข้อมูลเบื้องต้น'!$D$19="","",IF('03.คีย์เทอม2'!$B46="","",'01.ข้อมูลเบื้องต้น'!$D$19))</f>
        <v/>
      </c>
      <c r="BH46" s="286"/>
      <c r="BI46" s="160"/>
      <c r="BJ46" s="292" t="str">
        <f>IF('01.ข้อมูลเบื้องต้น'!$B$20="","",IF('03.คีย์เทอม2'!$B46="","",'01.ข้อมูลเบื้องต้น'!$B$20))</f>
        <v/>
      </c>
      <c r="BK46" s="291" t="str">
        <f>IF('01.ข้อมูลเบื้องต้น'!$C$20="","",IF('03.คีย์เทอม2'!$B46="","",'01.ข้อมูลเบื้องต้น'!$C$20))</f>
        <v/>
      </c>
      <c r="BL46" s="292" t="str">
        <f>IF('01.ข้อมูลเบื้องต้น'!$D$20="","",IF('03.คีย์เทอม2'!$B46="","",'01.ข้อมูลเบื้องต้น'!$D$20))</f>
        <v/>
      </c>
      <c r="BM46" s="287"/>
      <c r="BN46" s="159"/>
      <c r="BO46" s="292" t="str">
        <f>IF('01.ข้อมูลเบื้องต้น'!$B$21="","",IF('03.คีย์เทอม2'!$B46="","",'01.ข้อมูลเบื้องต้น'!$B$21))</f>
        <v/>
      </c>
      <c r="BP46" s="291" t="str">
        <f>IF('01.ข้อมูลเบื้องต้น'!$C$21="","",IF('03.คีย์เทอม2'!$B46="","",'01.ข้อมูลเบื้องต้น'!$C$21))</f>
        <v/>
      </c>
      <c r="BQ46" s="292" t="str">
        <f>IF('01.ข้อมูลเบื้องต้น'!$D$21="","",IF('03.คีย์เทอม2'!$B46="","",'01.ข้อมูลเบื้องต้น'!$D$21))</f>
        <v/>
      </c>
      <c r="BR46" s="286"/>
      <c r="BS46" s="160"/>
      <c r="BT46" s="292" t="str">
        <f>IF('01.ข้อมูลเบื้องต้น'!$B$22="","",IF('03.คีย์เทอม2'!$B46="","",'01.ข้อมูลเบื้องต้น'!$B$22))</f>
        <v/>
      </c>
      <c r="BU46" s="291" t="str">
        <f>IF('01.ข้อมูลเบื้องต้น'!$C$22="","",IF('03.คีย์เทอม2'!$B46="","",'01.ข้อมูลเบื้องต้น'!$C$22))</f>
        <v/>
      </c>
      <c r="BV46" s="292" t="str">
        <f>IF('01.ข้อมูลเบื้องต้น'!$D$22="","",IF('03.คีย์เทอม2'!$B46="","",'01.ข้อมูลเบื้องต้น'!$D$22))</f>
        <v/>
      </c>
      <c r="BW46" s="286"/>
      <c r="BX46" s="160"/>
      <c r="BY46" s="292" t="str">
        <f>IF('01.ข้อมูลเบื้องต้น'!$B$23="","",IF('03.คีย์เทอม2'!$B46="","",'01.ข้อมูลเบื้องต้น'!$B$23))</f>
        <v/>
      </c>
      <c r="BZ46" s="291" t="str">
        <f>IF('01.ข้อมูลเบื้องต้น'!$C$23="","",IF('03.คีย์เทอม2'!$B46="","",'01.ข้อมูลเบื้องต้น'!$C$23))</f>
        <v/>
      </c>
      <c r="CA46" s="292" t="str">
        <f>IF('01.ข้อมูลเบื้องต้น'!$D$23="","",IF('03.คีย์เทอม2'!$B46="","",'01.ข้อมูลเบื้องต้น'!$D$23))</f>
        <v/>
      </c>
      <c r="CB46" s="286"/>
      <c r="CC46" s="160"/>
      <c r="CD46" s="292" t="str">
        <f>IF('01.ข้อมูลเบื้องต้น'!$B$24="","",IF('03.คีย์เทอม2'!$B46="","",'01.ข้อมูลเบื้องต้น'!$B$24))</f>
        <v/>
      </c>
      <c r="CE46" s="291" t="str">
        <f>IF('01.ข้อมูลเบื้องต้น'!$C$24="","",IF('03.คีย์เทอม2'!$B46="","",'01.ข้อมูลเบื้องต้น'!$C$24))</f>
        <v/>
      </c>
      <c r="CF46" s="292" t="str">
        <f>IF('01.ข้อมูลเบื้องต้น'!$D$24="","",IF('03.คีย์เทอม2'!$B46="","",'01.ข้อมูลเบื้องต้น'!$D$24))</f>
        <v/>
      </c>
      <c r="CG46" s="286"/>
      <c r="CH46" s="160"/>
      <c r="CI46" s="292" t="str">
        <f>IF('01.ข้อมูลเบื้องต้น'!$B$25="","",IF('03.คีย์เทอม2'!$B46="","",'01.ข้อมูลเบื้องต้น'!$B$25))</f>
        <v/>
      </c>
      <c r="CJ46" s="291" t="str">
        <f>IF('01.ข้อมูลเบื้องต้น'!$C$25="","",IF('03.คีย์เทอม2'!$B46="","",'01.ข้อมูลเบื้องต้น'!$C$25))</f>
        <v/>
      </c>
      <c r="CK46" s="292" t="str">
        <f>IF('01.ข้อมูลเบื้องต้น'!$D$25="","",IF('03.คีย์เทอม2'!$B46="","",'01.ข้อมูลเบื้องต้น'!$D$25))</f>
        <v/>
      </c>
      <c r="CL46" s="286"/>
      <c r="CM46" s="160"/>
      <c r="CN46" s="292" t="str">
        <f>IF('01.ข้อมูลเบื้องต้น'!$B$26="","",IF('03.คีย์เทอม2'!$B46="","",'01.ข้อมูลเบื้องต้น'!$B$26))</f>
        <v/>
      </c>
      <c r="CO46" s="291" t="str">
        <f>IF('01.ข้อมูลเบื้องต้น'!$C$26="","",IF('03.คีย์เทอม2'!$B46="","",'01.ข้อมูลเบื้องต้น'!$C$26))</f>
        <v/>
      </c>
      <c r="CP46" s="292" t="str">
        <f>IF('01.ข้อมูลเบื้องต้น'!$D$26="","",IF('03.คีย์เทอม2'!$B46="","",'01.ข้อมูลเบื้องต้น'!$D$26))</f>
        <v/>
      </c>
      <c r="CQ46" s="286"/>
      <c r="CR46" s="160"/>
      <c r="CS46" s="292" t="str">
        <f>IF('01.ข้อมูลเบื้องต้น'!$B$27="","",IF('03.คีย์เทอม2'!$B46="","",'01.ข้อมูลเบื้องต้น'!$B$27))</f>
        <v/>
      </c>
      <c r="CT46" s="291" t="str">
        <f>IF('01.ข้อมูลเบื้องต้น'!$C$27="","",IF('03.คีย์เทอม2'!$B46="","",'01.ข้อมูลเบื้องต้น'!$C$27))</f>
        <v/>
      </c>
      <c r="CU46" s="292" t="str">
        <f>IF('01.ข้อมูลเบื้องต้น'!$D$27="","",IF('03.คีย์เทอม2'!$B46="","",'01.ข้อมูลเบื้องต้น'!$D$27))</f>
        <v/>
      </c>
      <c r="CV46" s="286"/>
      <c r="CW46" s="160"/>
      <c r="CX46" s="292" t="str">
        <f>IF('01.ข้อมูลเบื้องต้น'!$B$28="","",IF('03.คีย์เทอม2'!$B46="","",'01.ข้อมูลเบื้องต้น'!$B$28))</f>
        <v/>
      </c>
      <c r="CY46" s="291" t="str">
        <f>IF('01.ข้อมูลเบื้องต้น'!$C$28="","",IF('03.คีย์เทอม2'!$B46="","",'01.ข้อมูลเบื้องต้น'!$C$28))</f>
        <v/>
      </c>
      <c r="CZ46" s="292" t="str">
        <f>IF('01.ข้อมูลเบื้องต้น'!$D$28="","",IF('03.คีย์เทอม2'!$B46="","",'01.ข้อมูลเบื้องต้น'!$D$28))</f>
        <v/>
      </c>
      <c r="DA46" s="286"/>
      <c r="DB46" s="160"/>
      <c r="DC46" s="288" t="str">
        <f t="shared" si="3"/>
        <v/>
      </c>
      <c r="DD46" s="152" t="str">
        <f t="shared" si="4"/>
        <v/>
      </c>
      <c r="DE46" s="293" t="str">
        <f>IF('2.ชื่อนักเรียน'!R48="มส","มส",IF('2.ชื่อนักเรียน'!R48="ย้าย","ย้าย",IF('2.ชื่อนักเรียน'!R48="ร","ร",IF(DD46="","",RANK(DD46,$DD$9:$DD$58,0)))))</f>
        <v/>
      </c>
      <c r="DF46" s="293" t="str">
        <f t="shared" si="5"/>
        <v/>
      </c>
      <c r="DH46" s="462" t="str">
        <f>IF('2.ชื่อนักเรียน'!$R48=",มส","มส",IF($DC46="","",IF(DH$5="","",IF(DH$5="SBMLD",SUM($BH46,$BM46,$BR46,$BW46,$CB46,$CG46,$CL46,$CQ46,$CV46,$DA46),$BH46))))</f>
        <v/>
      </c>
      <c r="DI46" s="298" t="str">
        <f>IF('2.ชื่อนักเรียน'!$R48=",มส","มส",IF($DH46="","",IF(DH$5="","",IF(DH$5="SBMLD",SUM($BI46,$BN46,$BS46,$BX46,$CC46,$CH46,$CM46,$CR46,$CW46,$DB46),$BI46))))</f>
        <v/>
      </c>
      <c r="DJ46" s="329" t="str">
        <f t="shared" si="6"/>
        <v/>
      </c>
      <c r="DK46" s="462" t="str">
        <f>IF('2.ชื่อนักเรียน'!$R48=",มส","มส",IF($DC46="","",IF(DK$5="","",IF(DK$5="SBMLD",SUM($BM46,$BR46,$BW46,$CB46,$CG46,$CL46,$CQ46,$CV46,$DA46),$BM46))))</f>
        <v/>
      </c>
      <c r="DL46" s="298" t="str">
        <f>IF('2.ชื่อนักเรียน'!$R48=",มส","มส",IF($DK46="","",IF(DK$5="","",IF(DK$5="SBMLD",SUM($BN46,$BS46,$BX46,$CC46,$CH46,$CM46,$CR46,$CW46,$DB46),$BN46))))</f>
        <v/>
      </c>
      <c r="DM46" s="329" t="str">
        <f t="shared" si="7"/>
        <v/>
      </c>
      <c r="DN46" s="462" t="str">
        <f>IF('2.ชื่อนักเรียน'!$R48=",มส","มส",IF($DC46="","",IF(DN$5="","",IF(DN$5="SBMLD",SUM($BR46,$BW46,$CB46,$CG46,$CL46,$CQ46,$CV46,$DA46),$BR46))))</f>
        <v/>
      </c>
      <c r="DO46" s="298" t="str">
        <f>IF('2.ชื่อนักเรียน'!$R48=",มส","มส",IF($DN46="","",IF(DN$5="","",IF(DN$5="SBMLD",SUM($BS46,$BX46,$CC46,$CH46,$CM46,$CR46,$CW46,$DB46),$BS46))))</f>
        <v/>
      </c>
      <c r="DP46" s="329" t="str">
        <f t="shared" si="8"/>
        <v/>
      </c>
      <c r="DQ46" s="462" t="str">
        <f>IF('2.ชื่อนักเรียน'!$R48=",มส","มส",IF($DC46="","",IF(DQ$5="","",IF(DQ$5="SBMLD",SUM($BW46,$CB46,$CG46,$CL46,$CQ46,$CV46,$DA46),$BW46))))</f>
        <v/>
      </c>
      <c r="DR46" s="298" t="str">
        <f>IF('2.ชื่อนักเรียน'!$R48=",มส","มส",IF($DQ46="","",IF(DQ$5="","",IF(DQ$5="SBMLD",SUM($BX46,$CC46,$CH46,$CM46,$CR46,$CW46,$DB46),$BX46))))</f>
        <v/>
      </c>
      <c r="DS46" s="329" t="str">
        <f t="shared" si="9"/>
        <v/>
      </c>
      <c r="DT46" s="462" t="str">
        <f>IF('2.ชื่อนักเรียน'!$R48=",มส","มส",IF($DC46="","",IF(DT$5="","",IF(DT$5="SBMLD",SUM($CB46,$CG46,$CL46,$CQ46,$CV46,$DA46),$CB46))))</f>
        <v/>
      </c>
      <c r="DU46" s="298" t="str">
        <f>IF('2.ชื่อนักเรียน'!$R48=",มส","มส",IF($DT46="","",IF(DT$5="","",IF(DT$5="SBMLD",SUM($CC46,$CH46,$CM46,$CR46,$CW46,$DB46),$CC46))))</f>
        <v/>
      </c>
      <c r="DV46" s="329" t="str">
        <f t="shared" si="10"/>
        <v/>
      </c>
      <c r="DW46" s="462" t="str">
        <f>IF('2.ชื่อนักเรียน'!$R48=",มส","มส",IF($DC46="","",IF(DW$5="","",IF(DW$5="SBMLD",SUM($CG46,$CL46,$CQ46,$CV46,$DA46),$CG46))))</f>
        <v/>
      </c>
      <c r="DX46" s="298" t="str">
        <f>IF('2.ชื่อนักเรียน'!$R48=",มส","มส",IF($DW46="","",IF(DW$5="","",IF(DW$5="SBMLD",SUM($CH46,$CM46,$CR46,$CW46,$DB46),$CH46))))</f>
        <v/>
      </c>
      <c r="DY46" s="329" t="str">
        <f t="shared" si="11"/>
        <v/>
      </c>
    </row>
    <row r="47" spans="1:129" s="102" customFormat="1" ht="17.25" customHeight="1" x14ac:dyDescent="0.25">
      <c r="A47" s="278">
        <v>39</v>
      </c>
      <c r="B47" s="278" t="str">
        <f>IF('2.ชื่อนักเรียน'!E49="","",CONCATENATE('2.ชื่อนักเรียน'!E49,'2.ชื่อนักเรียน'!F49,'2.ชื่อนักเรียน'!G49,'2.ชื่อนักเรียน'!H49,'2.ชื่อนักเรียน'!I49,'2.ชื่อนักเรียน'!J49,'2.ชื่อนักเรียน'!K49,'2.ชื่อนักเรียน'!L49,'2.ชื่อนักเรียน'!M49,'2.ชื่อนักเรียน'!N49,'2.ชื่อนักเรียน'!O49,'2.ชื่อนักเรียน'!P49,'2.ชื่อนักเรียน'!Q49))</f>
        <v/>
      </c>
      <c r="C47" s="463" t="str">
        <f>IF('2.ชื่อนักเรียน'!B49="","",'2.ชื่อนักเรียน'!B49)</f>
        <v/>
      </c>
      <c r="D47" s="291" t="str">
        <f>IF('2.ชื่อนักเรียน'!C49="","",CONCATENATE(TRIM('2.ชื่อนักเรียน'!C49),"  ",'2.ชื่อนักเรียน'!D49))</f>
        <v/>
      </c>
      <c r="E47" s="292" t="str">
        <f>IF(B47="","",IF('01.ข้อมูลเบื้องต้น'!$J$2="","",'01.ข้อมูลเบื้องต้น'!$J$2))</f>
        <v/>
      </c>
      <c r="F47" s="291" t="str">
        <f>IF(B47="","",IF('01.ข้อมูลเบื้องต้น'!$K$4="","",'01.ข้อมูลเบื้องต้น'!$K$4))</f>
        <v/>
      </c>
      <c r="G47" s="292" t="str">
        <f>IF('01.ข้อมูลเบื้องต้น'!$B$8="","",IF('03.คีย์เทอม2'!$B47="","",'01.ข้อมูลเบื้องต้น'!$B$8))</f>
        <v/>
      </c>
      <c r="H47" s="291" t="str">
        <f>IF('01.ข้อมูลเบื้องต้น'!$C$8="","",IF('03.คีย์เทอม2'!$B47="","",'01.ข้อมูลเบื้องต้น'!$C$8))</f>
        <v/>
      </c>
      <c r="I47" s="292" t="str">
        <f>IF('01.ข้อมูลเบื้องต้น'!$D$8="","",IF('03.คีย์เทอม2'!$B47="","",'01.ข้อมูลเบื้องต้น'!$D$8))</f>
        <v/>
      </c>
      <c r="J47" s="286"/>
      <c r="K47" s="160"/>
      <c r="L47" s="292" t="str">
        <f>IF('01.ข้อมูลเบื้องต้น'!$B$9="","",IF('03.คีย์เทอม2'!$B47="","",'01.ข้อมูลเบื้องต้น'!$B$9))</f>
        <v/>
      </c>
      <c r="M47" s="291" t="str">
        <f>IF('01.ข้อมูลเบื้องต้น'!$C$9="","",IF('03.คีย์เทอม2'!$B47="","",'01.ข้อมูลเบื้องต้น'!$C$9))</f>
        <v/>
      </c>
      <c r="N47" s="292" t="str">
        <f>IF('01.ข้อมูลเบื้องต้น'!$D$9="","",IF('03.คีย์เทอม2'!$B47="","",'01.ข้อมูลเบื้องต้น'!$D$9))</f>
        <v/>
      </c>
      <c r="O47" s="286"/>
      <c r="P47" s="160"/>
      <c r="Q47" s="292" t="str">
        <f>IF('01.ข้อมูลเบื้องต้น'!$B$10="","",IF('03.คีย์เทอม2'!$B47="","",'01.ข้อมูลเบื้องต้น'!$B$10))</f>
        <v/>
      </c>
      <c r="R47" s="291" t="str">
        <f>IF('01.ข้อมูลเบื้องต้น'!$C$10="","",IF('03.คีย์เทอม2'!$B47="","",'01.ข้อมูลเบื้องต้น'!$C$10))</f>
        <v/>
      </c>
      <c r="S47" s="292" t="str">
        <f>IF('01.ข้อมูลเบื้องต้น'!$D$10="","",IF('03.คีย์เทอม2'!$B47="","",'01.ข้อมูลเบื้องต้น'!$D$10))</f>
        <v/>
      </c>
      <c r="T47" s="286"/>
      <c r="U47" s="160"/>
      <c r="V47" s="292" t="str">
        <f>IF('01.ข้อมูลเบื้องต้น'!$B$11="","",IF('03.คีย์เทอม2'!$B47="","",'01.ข้อมูลเบื้องต้น'!$B$11))</f>
        <v/>
      </c>
      <c r="W47" s="291" t="str">
        <f>IF('01.ข้อมูลเบื้องต้น'!$C$11="","",IF('03.คีย์เทอม2'!$B47="","",'01.ข้อมูลเบื้องต้น'!$C$11))</f>
        <v/>
      </c>
      <c r="X47" s="292" t="str">
        <f>IF('01.ข้อมูลเบื้องต้น'!$D$11="","",IF('03.คีย์เทอม2'!$B47="","",'01.ข้อมูลเบื้องต้น'!$D$11))</f>
        <v/>
      </c>
      <c r="Y47" s="286"/>
      <c r="Z47" s="160"/>
      <c r="AA47" s="292" t="str">
        <f>IF('01.ข้อมูลเบื้องต้น'!$B$12="","",IF('03.คีย์เทอม2'!$B47="","",'01.ข้อมูลเบื้องต้น'!$B$12))</f>
        <v/>
      </c>
      <c r="AB47" s="291" t="str">
        <f>IF('01.ข้อมูลเบื้องต้น'!$C$12="","",IF('03.คีย์เทอม2'!$B47="","",'01.ข้อมูลเบื้องต้น'!$C$12))</f>
        <v/>
      </c>
      <c r="AC47" s="292" t="str">
        <f>IF('01.ข้อมูลเบื้องต้น'!$D$12="","",IF('03.คีย์เทอม2'!$B47="","",'01.ข้อมูลเบื้องต้น'!$D$12))</f>
        <v/>
      </c>
      <c r="AD47" s="286"/>
      <c r="AE47" s="160"/>
      <c r="AF47" s="292" t="str">
        <f>IF('01.ข้อมูลเบื้องต้น'!$B$13="","",IF('03.คีย์เทอม2'!$B47="","",'01.ข้อมูลเบื้องต้น'!$B$13))</f>
        <v/>
      </c>
      <c r="AG47" s="291" t="str">
        <f>IF('01.ข้อมูลเบื้องต้น'!$C$13="","",IF('03.คีย์เทอม2'!$B47="","",'01.ข้อมูลเบื้องต้น'!$C$13))</f>
        <v/>
      </c>
      <c r="AH47" s="292" t="str">
        <f>IF('01.ข้อมูลเบื้องต้น'!$D$13="","",IF('03.คีย์เทอม2'!$B47="","",'01.ข้อมูลเบื้องต้น'!$D$13))</f>
        <v/>
      </c>
      <c r="AI47" s="286"/>
      <c r="AJ47" s="160"/>
      <c r="AK47" s="292" t="str">
        <f>IF('01.ข้อมูลเบื้องต้น'!$B$14="","",IF('03.คีย์เทอม2'!$B47="","",'01.ข้อมูลเบื้องต้น'!$B$14))</f>
        <v/>
      </c>
      <c r="AL47" s="291" t="str">
        <f>IF('01.ข้อมูลเบื้องต้น'!$C$14="","",IF('03.คีย์เทอม2'!$B47="","",'01.ข้อมูลเบื้องต้น'!$C$14))</f>
        <v/>
      </c>
      <c r="AM47" s="292" t="str">
        <f>IF('01.ข้อมูลเบื้องต้น'!$D$14="","",IF('03.คีย์เทอม2'!$B47="","",'01.ข้อมูลเบื้องต้น'!$D$14))</f>
        <v/>
      </c>
      <c r="AN47" s="286"/>
      <c r="AO47" s="160"/>
      <c r="AP47" s="292" t="str">
        <f>IF('01.ข้อมูลเบื้องต้น'!$B$15="","",IF('03.คีย์เทอม2'!$B47="","",'01.ข้อมูลเบื้องต้น'!$B$15))</f>
        <v/>
      </c>
      <c r="AQ47" s="291" t="str">
        <f>IF('01.ข้อมูลเบื้องต้น'!$C$15="","",IF('03.คีย์เทอม2'!$B47="","",'01.ข้อมูลเบื้องต้น'!$C$15))</f>
        <v/>
      </c>
      <c r="AR47" s="292" t="str">
        <f>IF('01.ข้อมูลเบื้องต้น'!$D$15="","",IF('03.คีย์เทอม2'!$B47="","",'01.ข้อมูลเบื้องต้น'!$D$15))</f>
        <v/>
      </c>
      <c r="AS47" s="287"/>
      <c r="AT47" s="160"/>
      <c r="AU47" s="292" t="str">
        <f>IF('01.ข้อมูลเบื้องต้น'!$B$16="","",IF('03.คีย์เทอม2'!$B47="","",'01.ข้อมูลเบื้องต้น'!$B$16))</f>
        <v/>
      </c>
      <c r="AV47" s="291" t="str">
        <f>IF('01.ข้อมูลเบื้องต้น'!$C$16="","",IF('03.คีย์เทอม2'!$B47="","",'01.ข้อมูลเบื้องต้น'!$C$16))</f>
        <v/>
      </c>
      <c r="AW47" s="292" t="str">
        <f>IF('01.ข้อมูลเบื้องต้น'!$D$16="","",IF('03.คีย์เทอม2'!$B47="","",'01.ข้อมูลเบื้องต้น'!$D$16))</f>
        <v/>
      </c>
      <c r="AX47" s="286"/>
      <c r="AY47" s="160"/>
      <c r="AZ47" s="292" t="str">
        <f>IF('01.ข้อมูลเบื้องต้น'!$B$17="","",IF('03.คีย์เทอม2'!$B47="","",'01.ข้อมูลเบื้องต้น'!$B$17))</f>
        <v/>
      </c>
      <c r="BA47" s="291" t="str">
        <f>IF('01.ข้อมูลเบื้องต้น'!$C$17="","",IF('03.คีย์เทอม2'!$B47="","",'01.ข้อมูลเบื้องต้น'!$C$17))</f>
        <v/>
      </c>
      <c r="BB47" s="292" t="str">
        <f>IF('01.ข้อมูลเบื้องต้น'!$D$17="","",IF('03.คีย์เทอม2'!$B47="","",'01.ข้อมูลเบื้องต้น'!$D$17))</f>
        <v/>
      </c>
      <c r="BC47" s="286"/>
      <c r="BD47" s="160"/>
      <c r="BE47" s="292" t="str">
        <f>IF('01.ข้อมูลเบื้องต้น'!$B$19="","",IF('03.คีย์เทอม2'!$B47="","",'01.ข้อมูลเบื้องต้น'!$B$19))</f>
        <v/>
      </c>
      <c r="BF47" s="291" t="str">
        <f>IF('01.ข้อมูลเบื้องต้น'!$C$19="","",IF('03.คีย์เทอม2'!$B47="","",'01.ข้อมูลเบื้องต้น'!$C$19))</f>
        <v/>
      </c>
      <c r="BG47" s="292" t="str">
        <f>IF('01.ข้อมูลเบื้องต้น'!$D$19="","",IF('03.คีย์เทอม2'!$B47="","",'01.ข้อมูลเบื้องต้น'!$D$19))</f>
        <v/>
      </c>
      <c r="BH47" s="286"/>
      <c r="BI47" s="160"/>
      <c r="BJ47" s="292" t="str">
        <f>IF('01.ข้อมูลเบื้องต้น'!$B$20="","",IF('03.คีย์เทอม2'!$B47="","",'01.ข้อมูลเบื้องต้น'!$B$20))</f>
        <v/>
      </c>
      <c r="BK47" s="291" t="str">
        <f>IF('01.ข้อมูลเบื้องต้น'!$C$20="","",IF('03.คีย์เทอม2'!$B47="","",'01.ข้อมูลเบื้องต้น'!$C$20))</f>
        <v/>
      </c>
      <c r="BL47" s="292" t="str">
        <f>IF('01.ข้อมูลเบื้องต้น'!$D$20="","",IF('03.คีย์เทอม2'!$B47="","",'01.ข้อมูลเบื้องต้น'!$D$20))</f>
        <v/>
      </c>
      <c r="BM47" s="286"/>
      <c r="BN47" s="160"/>
      <c r="BO47" s="292" t="str">
        <f>IF('01.ข้อมูลเบื้องต้น'!$B$21="","",IF('03.คีย์เทอม2'!$B47="","",'01.ข้อมูลเบื้องต้น'!$B$21))</f>
        <v/>
      </c>
      <c r="BP47" s="291" t="str">
        <f>IF('01.ข้อมูลเบื้องต้น'!$C$21="","",IF('03.คีย์เทอม2'!$B47="","",'01.ข้อมูลเบื้องต้น'!$C$21))</f>
        <v/>
      </c>
      <c r="BQ47" s="292" t="str">
        <f>IF('01.ข้อมูลเบื้องต้น'!$D$21="","",IF('03.คีย์เทอม2'!$B47="","",'01.ข้อมูลเบื้องต้น'!$D$21))</f>
        <v/>
      </c>
      <c r="BR47" s="286"/>
      <c r="BS47" s="160"/>
      <c r="BT47" s="292" t="str">
        <f>IF('01.ข้อมูลเบื้องต้น'!$B$22="","",IF('03.คีย์เทอม2'!$B47="","",'01.ข้อมูลเบื้องต้น'!$B$22))</f>
        <v/>
      </c>
      <c r="BU47" s="291" t="str">
        <f>IF('01.ข้อมูลเบื้องต้น'!$C$22="","",IF('03.คีย์เทอม2'!$B47="","",'01.ข้อมูลเบื้องต้น'!$C$22))</f>
        <v/>
      </c>
      <c r="BV47" s="292" t="str">
        <f>IF('01.ข้อมูลเบื้องต้น'!$D$22="","",IF('03.คีย์เทอม2'!$B47="","",'01.ข้อมูลเบื้องต้น'!$D$22))</f>
        <v/>
      </c>
      <c r="BW47" s="286"/>
      <c r="BX47" s="160"/>
      <c r="BY47" s="292" t="str">
        <f>IF('01.ข้อมูลเบื้องต้น'!$B$23="","",IF('03.คีย์เทอม2'!$B47="","",'01.ข้อมูลเบื้องต้น'!$B$23))</f>
        <v/>
      </c>
      <c r="BZ47" s="291" t="str">
        <f>IF('01.ข้อมูลเบื้องต้น'!$C$23="","",IF('03.คีย์เทอม2'!$B47="","",'01.ข้อมูลเบื้องต้น'!$C$23))</f>
        <v/>
      </c>
      <c r="CA47" s="292" t="str">
        <f>IF('01.ข้อมูลเบื้องต้น'!$D$23="","",IF('03.คีย์เทอม2'!$B47="","",'01.ข้อมูลเบื้องต้น'!$D$23))</f>
        <v/>
      </c>
      <c r="CB47" s="286"/>
      <c r="CC47" s="160"/>
      <c r="CD47" s="292" t="str">
        <f>IF('01.ข้อมูลเบื้องต้น'!$B$24="","",IF('03.คีย์เทอม2'!$B47="","",'01.ข้อมูลเบื้องต้น'!$B$24))</f>
        <v/>
      </c>
      <c r="CE47" s="291" t="str">
        <f>IF('01.ข้อมูลเบื้องต้น'!$C$24="","",IF('03.คีย์เทอม2'!$B47="","",'01.ข้อมูลเบื้องต้น'!$C$24))</f>
        <v/>
      </c>
      <c r="CF47" s="292" t="str">
        <f>IF('01.ข้อมูลเบื้องต้น'!$D$24="","",IF('03.คีย์เทอม2'!$B47="","",'01.ข้อมูลเบื้องต้น'!$D$24))</f>
        <v/>
      </c>
      <c r="CG47" s="286"/>
      <c r="CH47" s="160"/>
      <c r="CI47" s="292" t="str">
        <f>IF('01.ข้อมูลเบื้องต้น'!$B$25="","",IF('03.คีย์เทอม2'!$B47="","",'01.ข้อมูลเบื้องต้น'!$B$25))</f>
        <v/>
      </c>
      <c r="CJ47" s="291" t="str">
        <f>IF('01.ข้อมูลเบื้องต้น'!$C$25="","",IF('03.คีย์เทอม2'!$B47="","",'01.ข้อมูลเบื้องต้น'!$C$25))</f>
        <v/>
      </c>
      <c r="CK47" s="292" t="str">
        <f>IF('01.ข้อมูลเบื้องต้น'!$D$25="","",IF('03.คีย์เทอม2'!$B47="","",'01.ข้อมูลเบื้องต้น'!$D$25))</f>
        <v/>
      </c>
      <c r="CL47" s="286"/>
      <c r="CM47" s="160"/>
      <c r="CN47" s="292" t="str">
        <f>IF('01.ข้อมูลเบื้องต้น'!$B$26="","",IF('03.คีย์เทอม2'!$B47="","",'01.ข้อมูลเบื้องต้น'!$B$26))</f>
        <v/>
      </c>
      <c r="CO47" s="291" t="str">
        <f>IF('01.ข้อมูลเบื้องต้น'!$C$26="","",IF('03.คีย์เทอม2'!$B47="","",'01.ข้อมูลเบื้องต้น'!$C$26))</f>
        <v/>
      </c>
      <c r="CP47" s="292" t="str">
        <f>IF('01.ข้อมูลเบื้องต้น'!$D$26="","",IF('03.คีย์เทอม2'!$B47="","",'01.ข้อมูลเบื้องต้น'!$D$26))</f>
        <v/>
      </c>
      <c r="CQ47" s="286"/>
      <c r="CR47" s="160"/>
      <c r="CS47" s="292" t="str">
        <f>IF('01.ข้อมูลเบื้องต้น'!$B$27="","",IF('03.คีย์เทอม2'!$B47="","",'01.ข้อมูลเบื้องต้น'!$B$27))</f>
        <v/>
      </c>
      <c r="CT47" s="291" t="str">
        <f>IF('01.ข้อมูลเบื้องต้น'!$C$27="","",IF('03.คีย์เทอม2'!$B47="","",'01.ข้อมูลเบื้องต้น'!$C$27))</f>
        <v/>
      </c>
      <c r="CU47" s="292" t="str">
        <f>IF('01.ข้อมูลเบื้องต้น'!$D$27="","",IF('03.คีย์เทอม2'!$B47="","",'01.ข้อมูลเบื้องต้น'!$D$27))</f>
        <v/>
      </c>
      <c r="CV47" s="286"/>
      <c r="CW47" s="160"/>
      <c r="CX47" s="292" t="str">
        <f>IF('01.ข้อมูลเบื้องต้น'!$B$28="","",IF('03.คีย์เทอม2'!$B47="","",'01.ข้อมูลเบื้องต้น'!$B$28))</f>
        <v/>
      </c>
      <c r="CY47" s="291" t="str">
        <f>IF('01.ข้อมูลเบื้องต้น'!$C$28="","",IF('03.คีย์เทอม2'!$B47="","",'01.ข้อมูลเบื้องต้น'!$C$28))</f>
        <v/>
      </c>
      <c r="CZ47" s="292" t="str">
        <f>IF('01.ข้อมูลเบื้องต้น'!$D$28="","",IF('03.คีย์เทอม2'!$B47="","",'01.ข้อมูลเบื้องต้น'!$D$28))</f>
        <v/>
      </c>
      <c r="DA47" s="286"/>
      <c r="DB47" s="160"/>
      <c r="DC47" s="288" t="str">
        <f t="shared" si="3"/>
        <v/>
      </c>
      <c r="DD47" s="152" t="str">
        <f t="shared" si="4"/>
        <v/>
      </c>
      <c r="DE47" s="293" t="str">
        <f>IF('2.ชื่อนักเรียน'!R49="มส","มส",IF('2.ชื่อนักเรียน'!R49="ย้าย","ย้าย",IF('2.ชื่อนักเรียน'!R49="ร","ร",IF(DD47="","",RANK(DD47,$DD$9:$DD$58,0)))))</f>
        <v/>
      </c>
      <c r="DF47" s="293" t="str">
        <f t="shared" si="5"/>
        <v/>
      </c>
      <c r="DH47" s="462" t="str">
        <f>IF('2.ชื่อนักเรียน'!$R49=",มส","มส",IF($DC47="","",IF(DH$5="","",IF(DH$5="SBMLD",SUM($BH47,$BM47,$BR47,$BW47,$CB47,$CG47,$CL47,$CQ47,$CV47,$DA47),$BH47))))</f>
        <v/>
      </c>
      <c r="DI47" s="298" t="str">
        <f>IF('2.ชื่อนักเรียน'!$R49=",มส","มส",IF($DH47="","",IF(DH$5="","",IF(DH$5="SBMLD",SUM($BI47,$BN47,$BS47,$BX47,$CC47,$CH47,$CM47,$CR47,$CW47,$DB47),$BI47))))</f>
        <v/>
      </c>
      <c r="DJ47" s="329" t="str">
        <f t="shared" si="6"/>
        <v/>
      </c>
      <c r="DK47" s="462" t="str">
        <f>IF('2.ชื่อนักเรียน'!$R49=",มส","มส",IF($DC47="","",IF(DK$5="","",IF(DK$5="SBMLD",SUM($BM47,$BR47,$BW47,$CB47,$CG47,$CL47,$CQ47,$CV47,$DA47),$BM47))))</f>
        <v/>
      </c>
      <c r="DL47" s="298" t="str">
        <f>IF('2.ชื่อนักเรียน'!$R49=",มส","มส",IF($DK47="","",IF(DK$5="","",IF(DK$5="SBMLD",SUM($BN47,$BS47,$BX47,$CC47,$CH47,$CM47,$CR47,$CW47,$DB47),$BN47))))</f>
        <v/>
      </c>
      <c r="DM47" s="329" t="str">
        <f t="shared" si="7"/>
        <v/>
      </c>
      <c r="DN47" s="462" t="str">
        <f>IF('2.ชื่อนักเรียน'!$R49=",มส","มส",IF($DC47="","",IF(DN$5="","",IF(DN$5="SBMLD",SUM($BR47,$BW47,$CB47,$CG47,$CL47,$CQ47,$CV47,$DA47),$BR47))))</f>
        <v/>
      </c>
      <c r="DO47" s="298" t="str">
        <f>IF('2.ชื่อนักเรียน'!$R49=",มส","มส",IF($DN47="","",IF(DN$5="","",IF(DN$5="SBMLD",SUM($BS47,$BX47,$CC47,$CH47,$CM47,$CR47,$CW47,$DB47),$BS47))))</f>
        <v/>
      </c>
      <c r="DP47" s="329" t="str">
        <f t="shared" si="8"/>
        <v/>
      </c>
      <c r="DQ47" s="462" t="str">
        <f>IF('2.ชื่อนักเรียน'!$R49=",มส","มส",IF($DC47="","",IF(DQ$5="","",IF(DQ$5="SBMLD",SUM($BW47,$CB47,$CG47,$CL47,$CQ47,$CV47,$DA47),$BW47))))</f>
        <v/>
      </c>
      <c r="DR47" s="298" t="str">
        <f>IF('2.ชื่อนักเรียน'!$R49=",มส","มส",IF($DQ47="","",IF(DQ$5="","",IF(DQ$5="SBMLD",SUM($BX47,$CC47,$CH47,$CM47,$CR47,$CW47,$DB47),$BX47))))</f>
        <v/>
      </c>
      <c r="DS47" s="329" t="str">
        <f t="shared" si="9"/>
        <v/>
      </c>
      <c r="DT47" s="462" t="str">
        <f>IF('2.ชื่อนักเรียน'!$R49=",มส","มส",IF($DC47="","",IF(DT$5="","",IF(DT$5="SBMLD",SUM($CB47,$CG47,$CL47,$CQ47,$CV47,$DA47),$CB47))))</f>
        <v/>
      </c>
      <c r="DU47" s="298" t="str">
        <f>IF('2.ชื่อนักเรียน'!$R49=",มส","มส",IF($DT47="","",IF(DT$5="","",IF(DT$5="SBMLD",SUM($CC47,$CH47,$CM47,$CR47,$CW47,$DB47),$CC47))))</f>
        <v/>
      </c>
      <c r="DV47" s="329" t="str">
        <f t="shared" si="10"/>
        <v/>
      </c>
      <c r="DW47" s="462" t="str">
        <f>IF('2.ชื่อนักเรียน'!$R49=",มส","มส",IF($DC47="","",IF(DW$5="","",IF(DW$5="SBMLD",SUM($CG47,$CL47,$CQ47,$CV47,$DA47),$CG47))))</f>
        <v/>
      </c>
      <c r="DX47" s="298" t="str">
        <f>IF('2.ชื่อนักเรียน'!$R49=",มส","มส",IF($DW47="","",IF(DW$5="","",IF(DW$5="SBMLD",SUM($CH47,$CM47,$CR47,$CW47,$DB47),$CH47))))</f>
        <v/>
      </c>
      <c r="DY47" s="329" t="str">
        <f t="shared" si="11"/>
        <v/>
      </c>
    </row>
    <row r="48" spans="1:129" s="102" customFormat="1" ht="17.25" customHeight="1" x14ac:dyDescent="0.25">
      <c r="A48" s="278">
        <v>40</v>
      </c>
      <c r="B48" s="278" t="str">
        <f>IF('2.ชื่อนักเรียน'!E50="","",CONCATENATE('2.ชื่อนักเรียน'!E50,'2.ชื่อนักเรียน'!F50,'2.ชื่อนักเรียน'!G50,'2.ชื่อนักเรียน'!H50,'2.ชื่อนักเรียน'!I50,'2.ชื่อนักเรียน'!J50,'2.ชื่อนักเรียน'!K50,'2.ชื่อนักเรียน'!L50,'2.ชื่อนักเรียน'!M50,'2.ชื่อนักเรียน'!N50,'2.ชื่อนักเรียน'!O50,'2.ชื่อนักเรียน'!P50,'2.ชื่อนักเรียน'!Q50))</f>
        <v/>
      </c>
      <c r="C48" s="463" t="str">
        <f>IF('2.ชื่อนักเรียน'!B50="","",'2.ชื่อนักเรียน'!B50)</f>
        <v/>
      </c>
      <c r="D48" s="291" t="str">
        <f>IF('2.ชื่อนักเรียน'!C50="","",CONCATENATE(TRIM('2.ชื่อนักเรียน'!C50),"  ",'2.ชื่อนักเรียน'!D50))</f>
        <v/>
      </c>
      <c r="E48" s="292" t="str">
        <f>IF(B48="","",IF('01.ข้อมูลเบื้องต้น'!$J$2="","",'01.ข้อมูลเบื้องต้น'!$J$2))</f>
        <v/>
      </c>
      <c r="F48" s="291" t="str">
        <f>IF(B48="","",IF('01.ข้อมูลเบื้องต้น'!$K$4="","",'01.ข้อมูลเบื้องต้น'!$K$4))</f>
        <v/>
      </c>
      <c r="G48" s="292" t="str">
        <f>IF('01.ข้อมูลเบื้องต้น'!$B$8="","",IF('03.คีย์เทอม2'!$B48="","",'01.ข้อมูลเบื้องต้น'!$B$8))</f>
        <v/>
      </c>
      <c r="H48" s="291" t="str">
        <f>IF('01.ข้อมูลเบื้องต้น'!$C$8="","",IF('03.คีย์เทอม2'!$B48="","",'01.ข้อมูลเบื้องต้น'!$C$8))</f>
        <v/>
      </c>
      <c r="I48" s="292" t="str">
        <f>IF('01.ข้อมูลเบื้องต้น'!$D$8="","",IF('03.คีย์เทอม2'!$B48="","",'01.ข้อมูลเบื้องต้น'!$D$8))</f>
        <v/>
      </c>
      <c r="J48" s="286"/>
      <c r="K48" s="160"/>
      <c r="L48" s="292" t="str">
        <f>IF('01.ข้อมูลเบื้องต้น'!$B$9="","",IF('03.คีย์เทอม2'!$B48="","",'01.ข้อมูลเบื้องต้น'!$B$9))</f>
        <v/>
      </c>
      <c r="M48" s="291" t="str">
        <f>IF('01.ข้อมูลเบื้องต้น'!$C$9="","",IF('03.คีย์เทอม2'!$B48="","",'01.ข้อมูลเบื้องต้น'!$C$9))</f>
        <v/>
      </c>
      <c r="N48" s="292" t="str">
        <f>IF('01.ข้อมูลเบื้องต้น'!$D$9="","",IF('03.คีย์เทอม2'!$B48="","",'01.ข้อมูลเบื้องต้น'!$D$9))</f>
        <v/>
      </c>
      <c r="O48" s="287"/>
      <c r="P48" s="159"/>
      <c r="Q48" s="292" t="str">
        <f>IF('01.ข้อมูลเบื้องต้น'!$B$10="","",IF('03.คีย์เทอม2'!$B48="","",'01.ข้อมูลเบื้องต้น'!$B$10))</f>
        <v/>
      </c>
      <c r="R48" s="291" t="str">
        <f>IF('01.ข้อมูลเบื้องต้น'!$C$10="","",IF('03.คีย์เทอม2'!$B48="","",'01.ข้อมูลเบื้องต้น'!$C$10))</f>
        <v/>
      </c>
      <c r="S48" s="292" t="str">
        <f>IF('01.ข้อมูลเบื้องต้น'!$D$10="","",IF('03.คีย์เทอม2'!$B48="","",'01.ข้อมูลเบื้องต้น'!$D$10))</f>
        <v/>
      </c>
      <c r="T48" s="287"/>
      <c r="U48" s="159"/>
      <c r="V48" s="292" t="str">
        <f>IF('01.ข้อมูลเบื้องต้น'!$B$11="","",IF('03.คีย์เทอม2'!$B48="","",'01.ข้อมูลเบื้องต้น'!$B$11))</f>
        <v/>
      </c>
      <c r="W48" s="291" t="str">
        <f>IF('01.ข้อมูลเบื้องต้น'!$C$11="","",IF('03.คีย์เทอม2'!$B48="","",'01.ข้อมูลเบื้องต้น'!$C$11))</f>
        <v/>
      </c>
      <c r="X48" s="292" t="str">
        <f>IF('01.ข้อมูลเบื้องต้น'!$D$11="","",IF('03.คีย์เทอม2'!$B48="","",'01.ข้อมูลเบื้องต้น'!$D$11))</f>
        <v/>
      </c>
      <c r="Y48" s="286"/>
      <c r="Z48" s="160"/>
      <c r="AA48" s="292" t="str">
        <f>IF('01.ข้อมูลเบื้องต้น'!$B$12="","",IF('03.คีย์เทอม2'!$B48="","",'01.ข้อมูลเบื้องต้น'!$B$12))</f>
        <v/>
      </c>
      <c r="AB48" s="291" t="str">
        <f>IF('01.ข้อมูลเบื้องต้น'!$C$12="","",IF('03.คีย์เทอม2'!$B48="","",'01.ข้อมูลเบื้องต้น'!$C$12))</f>
        <v/>
      </c>
      <c r="AC48" s="292" t="str">
        <f>IF('01.ข้อมูลเบื้องต้น'!$D$12="","",IF('03.คีย์เทอม2'!$B48="","",'01.ข้อมูลเบื้องต้น'!$D$12))</f>
        <v/>
      </c>
      <c r="AD48" s="287"/>
      <c r="AE48" s="159"/>
      <c r="AF48" s="292" t="str">
        <f>IF('01.ข้อมูลเบื้องต้น'!$B$13="","",IF('03.คีย์เทอม2'!$B48="","",'01.ข้อมูลเบื้องต้น'!$B$13))</f>
        <v/>
      </c>
      <c r="AG48" s="291" t="str">
        <f>IF('01.ข้อมูลเบื้องต้น'!$C$13="","",IF('03.คีย์เทอม2'!$B48="","",'01.ข้อมูลเบื้องต้น'!$C$13))</f>
        <v/>
      </c>
      <c r="AH48" s="292" t="str">
        <f>IF('01.ข้อมูลเบื้องต้น'!$D$13="","",IF('03.คีย์เทอม2'!$B48="","",'01.ข้อมูลเบื้องต้น'!$D$13))</f>
        <v/>
      </c>
      <c r="AI48" s="287"/>
      <c r="AJ48" s="159"/>
      <c r="AK48" s="292" t="str">
        <f>IF('01.ข้อมูลเบื้องต้น'!$B$14="","",IF('03.คีย์เทอม2'!$B48="","",'01.ข้อมูลเบื้องต้น'!$B$14))</f>
        <v/>
      </c>
      <c r="AL48" s="291" t="str">
        <f>IF('01.ข้อมูลเบื้องต้น'!$C$14="","",IF('03.คีย์เทอม2'!$B48="","",'01.ข้อมูลเบื้องต้น'!$C$14))</f>
        <v/>
      </c>
      <c r="AM48" s="292" t="str">
        <f>IF('01.ข้อมูลเบื้องต้น'!$D$14="","",IF('03.คีย์เทอม2'!$B48="","",'01.ข้อมูลเบื้องต้น'!$D$14))</f>
        <v/>
      </c>
      <c r="AN48" s="287"/>
      <c r="AO48" s="159"/>
      <c r="AP48" s="292" t="str">
        <f>IF('01.ข้อมูลเบื้องต้น'!$B$15="","",IF('03.คีย์เทอม2'!$B48="","",'01.ข้อมูลเบื้องต้น'!$B$15))</f>
        <v/>
      </c>
      <c r="AQ48" s="291" t="str">
        <f>IF('01.ข้อมูลเบื้องต้น'!$C$15="","",IF('03.คีย์เทอม2'!$B48="","",'01.ข้อมูลเบื้องต้น'!$C$15))</f>
        <v/>
      </c>
      <c r="AR48" s="292" t="str">
        <f>IF('01.ข้อมูลเบื้องต้น'!$D$15="","",IF('03.คีย์เทอม2'!$B48="","",'01.ข้อมูลเบื้องต้น'!$D$15))</f>
        <v/>
      </c>
      <c r="AS48" s="287"/>
      <c r="AT48" s="159"/>
      <c r="AU48" s="292" t="str">
        <f>IF('01.ข้อมูลเบื้องต้น'!$B$16="","",IF('03.คีย์เทอม2'!$B48="","",'01.ข้อมูลเบื้องต้น'!$B$16))</f>
        <v/>
      </c>
      <c r="AV48" s="291" t="str">
        <f>IF('01.ข้อมูลเบื้องต้น'!$C$16="","",IF('03.คีย์เทอม2'!$B48="","",'01.ข้อมูลเบื้องต้น'!$C$16))</f>
        <v/>
      </c>
      <c r="AW48" s="292" t="str">
        <f>IF('01.ข้อมูลเบื้องต้น'!$D$16="","",IF('03.คีย์เทอม2'!$B48="","",'01.ข้อมูลเบื้องต้น'!$D$16))</f>
        <v/>
      </c>
      <c r="AX48" s="286"/>
      <c r="AY48" s="160"/>
      <c r="AZ48" s="292" t="str">
        <f>IF('01.ข้อมูลเบื้องต้น'!$B$17="","",IF('03.คีย์เทอม2'!$B48="","",'01.ข้อมูลเบื้องต้น'!$B$17))</f>
        <v/>
      </c>
      <c r="BA48" s="291" t="str">
        <f>IF('01.ข้อมูลเบื้องต้น'!$C$17="","",IF('03.คีย์เทอม2'!$B48="","",'01.ข้อมูลเบื้องต้น'!$C$17))</f>
        <v/>
      </c>
      <c r="BB48" s="292" t="str">
        <f>IF('01.ข้อมูลเบื้องต้น'!$D$17="","",IF('03.คีย์เทอม2'!$B48="","",'01.ข้อมูลเบื้องต้น'!$D$17))</f>
        <v/>
      </c>
      <c r="BC48" s="286"/>
      <c r="BD48" s="160"/>
      <c r="BE48" s="292" t="str">
        <f>IF('01.ข้อมูลเบื้องต้น'!$B$19="","",IF('03.คีย์เทอม2'!$B48="","",'01.ข้อมูลเบื้องต้น'!$B$19))</f>
        <v/>
      </c>
      <c r="BF48" s="291" t="str">
        <f>IF('01.ข้อมูลเบื้องต้น'!$C$19="","",IF('03.คีย์เทอม2'!$B48="","",'01.ข้อมูลเบื้องต้น'!$C$19))</f>
        <v/>
      </c>
      <c r="BG48" s="292" t="str">
        <f>IF('01.ข้อมูลเบื้องต้น'!$D$19="","",IF('03.คีย์เทอม2'!$B48="","",'01.ข้อมูลเบื้องต้น'!$D$19))</f>
        <v/>
      </c>
      <c r="BH48" s="286"/>
      <c r="BI48" s="160"/>
      <c r="BJ48" s="292" t="str">
        <f>IF('01.ข้อมูลเบื้องต้น'!$B$20="","",IF('03.คีย์เทอม2'!$B48="","",'01.ข้อมูลเบื้องต้น'!$B$20))</f>
        <v/>
      </c>
      <c r="BK48" s="291" t="str">
        <f>IF('01.ข้อมูลเบื้องต้น'!$C$20="","",IF('03.คีย์เทอม2'!$B48="","",'01.ข้อมูลเบื้องต้น'!$C$20))</f>
        <v/>
      </c>
      <c r="BL48" s="292" t="str">
        <f>IF('01.ข้อมูลเบื้องต้น'!$D$20="","",IF('03.คีย์เทอม2'!$B48="","",'01.ข้อมูลเบื้องต้น'!$D$20))</f>
        <v/>
      </c>
      <c r="BM48" s="287"/>
      <c r="BN48" s="159"/>
      <c r="BO48" s="292" t="str">
        <f>IF('01.ข้อมูลเบื้องต้น'!$B$21="","",IF('03.คีย์เทอม2'!$B48="","",'01.ข้อมูลเบื้องต้น'!$B$21))</f>
        <v/>
      </c>
      <c r="BP48" s="291" t="str">
        <f>IF('01.ข้อมูลเบื้องต้น'!$C$21="","",IF('03.คีย์เทอม2'!$B48="","",'01.ข้อมูลเบื้องต้น'!$C$21))</f>
        <v/>
      </c>
      <c r="BQ48" s="292" t="str">
        <f>IF('01.ข้อมูลเบื้องต้น'!$D$21="","",IF('03.คีย์เทอม2'!$B48="","",'01.ข้อมูลเบื้องต้น'!$D$21))</f>
        <v/>
      </c>
      <c r="BR48" s="286"/>
      <c r="BS48" s="160"/>
      <c r="BT48" s="292" t="str">
        <f>IF('01.ข้อมูลเบื้องต้น'!$B$22="","",IF('03.คีย์เทอม2'!$B48="","",'01.ข้อมูลเบื้องต้น'!$B$22))</f>
        <v/>
      </c>
      <c r="BU48" s="291" t="str">
        <f>IF('01.ข้อมูลเบื้องต้น'!$C$22="","",IF('03.คีย์เทอม2'!$B48="","",'01.ข้อมูลเบื้องต้น'!$C$22))</f>
        <v/>
      </c>
      <c r="BV48" s="292" t="str">
        <f>IF('01.ข้อมูลเบื้องต้น'!$D$22="","",IF('03.คีย์เทอม2'!$B48="","",'01.ข้อมูลเบื้องต้น'!$D$22))</f>
        <v/>
      </c>
      <c r="BW48" s="286"/>
      <c r="BX48" s="160"/>
      <c r="BY48" s="292" t="str">
        <f>IF('01.ข้อมูลเบื้องต้น'!$B$23="","",IF('03.คีย์เทอม2'!$B48="","",'01.ข้อมูลเบื้องต้น'!$B$23))</f>
        <v/>
      </c>
      <c r="BZ48" s="291" t="str">
        <f>IF('01.ข้อมูลเบื้องต้น'!$C$23="","",IF('03.คีย์เทอม2'!$B48="","",'01.ข้อมูลเบื้องต้น'!$C$23))</f>
        <v/>
      </c>
      <c r="CA48" s="292" t="str">
        <f>IF('01.ข้อมูลเบื้องต้น'!$D$23="","",IF('03.คีย์เทอม2'!$B48="","",'01.ข้อมูลเบื้องต้น'!$D$23))</f>
        <v/>
      </c>
      <c r="CB48" s="286"/>
      <c r="CC48" s="160"/>
      <c r="CD48" s="292" t="str">
        <f>IF('01.ข้อมูลเบื้องต้น'!$B$24="","",IF('03.คีย์เทอม2'!$B48="","",'01.ข้อมูลเบื้องต้น'!$B$24))</f>
        <v/>
      </c>
      <c r="CE48" s="291" t="str">
        <f>IF('01.ข้อมูลเบื้องต้น'!$C$24="","",IF('03.คีย์เทอม2'!$B48="","",'01.ข้อมูลเบื้องต้น'!$C$24))</f>
        <v/>
      </c>
      <c r="CF48" s="292" t="str">
        <f>IF('01.ข้อมูลเบื้องต้น'!$D$24="","",IF('03.คีย์เทอม2'!$B48="","",'01.ข้อมูลเบื้องต้น'!$D$24))</f>
        <v/>
      </c>
      <c r="CG48" s="286"/>
      <c r="CH48" s="160"/>
      <c r="CI48" s="292" t="str">
        <f>IF('01.ข้อมูลเบื้องต้น'!$B$25="","",IF('03.คีย์เทอม2'!$B48="","",'01.ข้อมูลเบื้องต้น'!$B$25))</f>
        <v/>
      </c>
      <c r="CJ48" s="291" t="str">
        <f>IF('01.ข้อมูลเบื้องต้น'!$C$25="","",IF('03.คีย์เทอม2'!$B48="","",'01.ข้อมูลเบื้องต้น'!$C$25))</f>
        <v/>
      </c>
      <c r="CK48" s="292" t="str">
        <f>IF('01.ข้อมูลเบื้องต้น'!$D$25="","",IF('03.คีย์เทอม2'!$B48="","",'01.ข้อมูลเบื้องต้น'!$D$25))</f>
        <v/>
      </c>
      <c r="CL48" s="286"/>
      <c r="CM48" s="160"/>
      <c r="CN48" s="292" t="str">
        <f>IF('01.ข้อมูลเบื้องต้น'!$B$26="","",IF('03.คีย์เทอม2'!$B48="","",'01.ข้อมูลเบื้องต้น'!$B$26))</f>
        <v/>
      </c>
      <c r="CO48" s="291" t="str">
        <f>IF('01.ข้อมูลเบื้องต้น'!$C$26="","",IF('03.คีย์เทอม2'!$B48="","",'01.ข้อมูลเบื้องต้น'!$C$26))</f>
        <v/>
      </c>
      <c r="CP48" s="292" t="str">
        <f>IF('01.ข้อมูลเบื้องต้น'!$D$26="","",IF('03.คีย์เทอม2'!$B48="","",'01.ข้อมูลเบื้องต้น'!$D$26))</f>
        <v/>
      </c>
      <c r="CQ48" s="286"/>
      <c r="CR48" s="160"/>
      <c r="CS48" s="292" t="str">
        <f>IF('01.ข้อมูลเบื้องต้น'!$B$27="","",IF('03.คีย์เทอม2'!$B48="","",'01.ข้อมูลเบื้องต้น'!$B$27))</f>
        <v/>
      </c>
      <c r="CT48" s="291" t="str">
        <f>IF('01.ข้อมูลเบื้องต้น'!$C$27="","",IF('03.คีย์เทอม2'!$B48="","",'01.ข้อมูลเบื้องต้น'!$C$27))</f>
        <v/>
      </c>
      <c r="CU48" s="292" t="str">
        <f>IF('01.ข้อมูลเบื้องต้น'!$D$27="","",IF('03.คีย์เทอม2'!$B48="","",'01.ข้อมูลเบื้องต้น'!$D$27))</f>
        <v/>
      </c>
      <c r="CV48" s="286"/>
      <c r="CW48" s="160"/>
      <c r="CX48" s="292" t="str">
        <f>IF('01.ข้อมูลเบื้องต้น'!$B$28="","",IF('03.คีย์เทอม2'!$B48="","",'01.ข้อมูลเบื้องต้น'!$B$28))</f>
        <v/>
      </c>
      <c r="CY48" s="291" t="str">
        <f>IF('01.ข้อมูลเบื้องต้น'!$C$28="","",IF('03.คีย์เทอม2'!$B48="","",'01.ข้อมูลเบื้องต้น'!$C$28))</f>
        <v/>
      </c>
      <c r="CZ48" s="292" t="str">
        <f>IF('01.ข้อมูลเบื้องต้น'!$D$28="","",IF('03.คีย์เทอม2'!$B48="","",'01.ข้อมูลเบื้องต้น'!$D$28))</f>
        <v/>
      </c>
      <c r="DA48" s="286"/>
      <c r="DB48" s="160"/>
      <c r="DC48" s="288" t="str">
        <f t="shared" si="3"/>
        <v/>
      </c>
      <c r="DD48" s="152" t="str">
        <f t="shared" si="4"/>
        <v/>
      </c>
      <c r="DE48" s="293" t="str">
        <f>IF('2.ชื่อนักเรียน'!R50="มส","มส",IF('2.ชื่อนักเรียน'!R50="ย้าย","ย้าย",IF('2.ชื่อนักเรียน'!R50="ร","ร",IF(DD48="","",RANK(DD48,$DD$9:$DD$58,0)))))</f>
        <v/>
      </c>
      <c r="DF48" s="293" t="str">
        <f t="shared" si="5"/>
        <v/>
      </c>
      <c r="DH48" s="462" t="str">
        <f>IF('2.ชื่อนักเรียน'!$R50=",มส","มส",IF($DC48="","",IF(DH$5="","",IF(DH$5="SBMLD",SUM($BH48,$BM48,$BR48,$BW48,$CB48,$CG48,$CL48,$CQ48,$CV48,$DA48),$BH48))))</f>
        <v/>
      </c>
      <c r="DI48" s="298" t="str">
        <f>IF('2.ชื่อนักเรียน'!$R50=",มส","มส",IF($DH48="","",IF(DH$5="","",IF(DH$5="SBMLD",SUM($BI48,$BN48,$BS48,$BX48,$CC48,$CH48,$CM48,$CR48,$CW48,$DB48),$BI48))))</f>
        <v/>
      </c>
      <c r="DJ48" s="329" t="str">
        <f t="shared" si="6"/>
        <v/>
      </c>
      <c r="DK48" s="462" t="str">
        <f>IF('2.ชื่อนักเรียน'!$R50=",มส","มส",IF($DC48="","",IF(DK$5="","",IF(DK$5="SBMLD",SUM($BM48,$BR48,$BW48,$CB48,$CG48,$CL48,$CQ48,$CV48,$DA48),$BM48))))</f>
        <v/>
      </c>
      <c r="DL48" s="298" t="str">
        <f>IF('2.ชื่อนักเรียน'!$R50=",มส","มส",IF($DK48="","",IF(DK$5="","",IF(DK$5="SBMLD",SUM($BN48,$BS48,$BX48,$CC48,$CH48,$CM48,$CR48,$CW48,$DB48),$BN48))))</f>
        <v/>
      </c>
      <c r="DM48" s="329" t="str">
        <f t="shared" si="7"/>
        <v/>
      </c>
      <c r="DN48" s="462" t="str">
        <f>IF('2.ชื่อนักเรียน'!$R50=",มส","มส",IF($DC48="","",IF(DN$5="","",IF(DN$5="SBMLD",SUM($BR48,$BW48,$CB48,$CG48,$CL48,$CQ48,$CV48,$DA48),$BR48))))</f>
        <v/>
      </c>
      <c r="DO48" s="298" t="str">
        <f>IF('2.ชื่อนักเรียน'!$R50=",มส","มส",IF($DN48="","",IF(DN$5="","",IF(DN$5="SBMLD",SUM($BS48,$BX48,$CC48,$CH48,$CM48,$CR48,$CW48,$DB48),$BS48))))</f>
        <v/>
      </c>
      <c r="DP48" s="329" t="str">
        <f t="shared" si="8"/>
        <v/>
      </c>
      <c r="DQ48" s="462" t="str">
        <f>IF('2.ชื่อนักเรียน'!$R50=",มส","มส",IF($DC48="","",IF(DQ$5="","",IF(DQ$5="SBMLD",SUM($BW48,$CB48,$CG48,$CL48,$CQ48,$CV48,$DA48),$BW48))))</f>
        <v/>
      </c>
      <c r="DR48" s="298" t="str">
        <f>IF('2.ชื่อนักเรียน'!$R50=",มส","มส",IF($DQ48="","",IF(DQ$5="","",IF(DQ$5="SBMLD",SUM($BX48,$CC48,$CH48,$CM48,$CR48,$CW48,$DB48),$BX48))))</f>
        <v/>
      </c>
      <c r="DS48" s="329" t="str">
        <f t="shared" si="9"/>
        <v/>
      </c>
      <c r="DT48" s="462" t="str">
        <f>IF('2.ชื่อนักเรียน'!$R50=",มส","มส",IF($DC48="","",IF(DT$5="","",IF(DT$5="SBMLD",SUM($CB48,$CG48,$CL48,$CQ48,$CV48,$DA48),$CB48))))</f>
        <v/>
      </c>
      <c r="DU48" s="298" t="str">
        <f>IF('2.ชื่อนักเรียน'!$R50=",มส","มส",IF($DT48="","",IF(DT$5="","",IF(DT$5="SBMLD",SUM($CC48,$CH48,$CM48,$CR48,$CW48,$DB48),$CC48))))</f>
        <v/>
      </c>
      <c r="DV48" s="329" t="str">
        <f t="shared" si="10"/>
        <v/>
      </c>
      <c r="DW48" s="462" t="str">
        <f>IF('2.ชื่อนักเรียน'!$R50=",มส","มส",IF($DC48="","",IF(DW$5="","",IF(DW$5="SBMLD",SUM($CG48,$CL48,$CQ48,$CV48,$DA48),$CG48))))</f>
        <v/>
      </c>
      <c r="DX48" s="298" t="str">
        <f>IF('2.ชื่อนักเรียน'!$R50=",มส","มส",IF($DW48="","",IF(DW$5="","",IF(DW$5="SBMLD",SUM($CH48,$CM48,$CR48,$CW48,$DB48),$CH48))))</f>
        <v/>
      </c>
      <c r="DY48" s="329" t="str">
        <f t="shared" si="11"/>
        <v/>
      </c>
    </row>
    <row r="49" spans="1:129" s="102" customFormat="1" ht="17.25" customHeight="1" x14ac:dyDescent="0.25">
      <c r="A49" s="278">
        <v>41</v>
      </c>
      <c r="B49" s="278" t="str">
        <f>IF('2.ชื่อนักเรียน'!E51="","",CONCATENATE('2.ชื่อนักเรียน'!E51,'2.ชื่อนักเรียน'!F51,'2.ชื่อนักเรียน'!G51,'2.ชื่อนักเรียน'!H51,'2.ชื่อนักเรียน'!I51,'2.ชื่อนักเรียน'!J51,'2.ชื่อนักเรียน'!K51,'2.ชื่อนักเรียน'!L51,'2.ชื่อนักเรียน'!M51,'2.ชื่อนักเรียน'!N51,'2.ชื่อนักเรียน'!O51,'2.ชื่อนักเรียน'!P51,'2.ชื่อนักเรียน'!Q51))</f>
        <v/>
      </c>
      <c r="C49" s="463" t="str">
        <f>IF('2.ชื่อนักเรียน'!B51="","",'2.ชื่อนักเรียน'!B51)</f>
        <v/>
      </c>
      <c r="D49" s="291" t="str">
        <f>IF('2.ชื่อนักเรียน'!C51="","",CONCATENATE(TRIM('2.ชื่อนักเรียน'!C51),"  ",'2.ชื่อนักเรียน'!D51))</f>
        <v/>
      </c>
      <c r="E49" s="292" t="str">
        <f>IF(B49="","",IF('01.ข้อมูลเบื้องต้น'!$J$2="","",'01.ข้อมูลเบื้องต้น'!$J$2))</f>
        <v/>
      </c>
      <c r="F49" s="291" t="str">
        <f>IF(B49="","",IF('01.ข้อมูลเบื้องต้น'!$K$4="","",'01.ข้อมูลเบื้องต้น'!$K$4))</f>
        <v/>
      </c>
      <c r="G49" s="292" t="str">
        <f>IF('01.ข้อมูลเบื้องต้น'!$B$8="","",IF('03.คีย์เทอม2'!$B49="","",'01.ข้อมูลเบื้องต้น'!$B$8))</f>
        <v/>
      </c>
      <c r="H49" s="291" t="str">
        <f>IF('01.ข้อมูลเบื้องต้น'!$C$8="","",IF('03.คีย์เทอม2'!$B49="","",'01.ข้อมูลเบื้องต้น'!$C$8))</f>
        <v/>
      </c>
      <c r="I49" s="292" t="str">
        <f>IF('01.ข้อมูลเบื้องต้น'!$D$8="","",IF('03.คีย์เทอม2'!$B49="","",'01.ข้อมูลเบื้องต้น'!$D$8))</f>
        <v/>
      </c>
      <c r="J49" s="286"/>
      <c r="K49" s="160"/>
      <c r="L49" s="292" t="str">
        <f>IF('01.ข้อมูลเบื้องต้น'!$B$9="","",IF('03.คีย์เทอม2'!$B49="","",'01.ข้อมูลเบื้องต้น'!$B$9))</f>
        <v/>
      </c>
      <c r="M49" s="291" t="str">
        <f>IF('01.ข้อมูลเบื้องต้น'!$C$9="","",IF('03.คีย์เทอม2'!$B49="","",'01.ข้อมูลเบื้องต้น'!$C$9))</f>
        <v/>
      </c>
      <c r="N49" s="292" t="str">
        <f>IF('01.ข้อมูลเบื้องต้น'!$D$9="","",IF('03.คีย์เทอม2'!$B49="","",'01.ข้อมูลเบื้องต้น'!$D$9))</f>
        <v/>
      </c>
      <c r="O49" s="287"/>
      <c r="P49" s="159"/>
      <c r="Q49" s="292" t="str">
        <f>IF('01.ข้อมูลเบื้องต้น'!$B$10="","",IF('03.คีย์เทอม2'!$B49="","",'01.ข้อมูลเบื้องต้น'!$B$10))</f>
        <v/>
      </c>
      <c r="R49" s="291" t="str">
        <f>IF('01.ข้อมูลเบื้องต้น'!$C$10="","",IF('03.คีย์เทอม2'!$B49="","",'01.ข้อมูลเบื้องต้น'!$C$10))</f>
        <v/>
      </c>
      <c r="S49" s="292" t="str">
        <f>IF('01.ข้อมูลเบื้องต้น'!$D$10="","",IF('03.คีย์เทอม2'!$B49="","",'01.ข้อมูลเบื้องต้น'!$D$10))</f>
        <v/>
      </c>
      <c r="T49" s="287"/>
      <c r="U49" s="159"/>
      <c r="V49" s="292" t="str">
        <f>IF('01.ข้อมูลเบื้องต้น'!$B$11="","",IF('03.คีย์เทอม2'!$B49="","",'01.ข้อมูลเบื้องต้น'!$B$11))</f>
        <v/>
      </c>
      <c r="W49" s="291" t="str">
        <f>IF('01.ข้อมูลเบื้องต้น'!$C$11="","",IF('03.คีย์เทอม2'!$B49="","",'01.ข้อมูลเบื้องต้น'!$C$11))</f>
        <v/>
      </c>
      <c r="X49" s="292" t="str">
        <f>IF('01.ข้อมูลเบื้องต้น'!$D$11="","",IF('03.คีย์เทอม2'!$B49="","",'01.ข้อมูลเบื้องต้น'!$D$11))</f>
        <v/>
      </c>
      <c r="Y49" s="286"/>
      <c r="Z49" s="160"/>
      <c r="AA49" s="292" t="str">
        <f>IF('01.ข้อมูลเบื้องต้น'!$B$12="","",IF('03.คีย์เทอม2'!$B49="","",'01.ข้อมูลเบื้องต้น'!$B$12))</f>
        <v/>
      </c>
      <c r="AB49" s="291" t="str">
        <f>IF('01.ข้อมูลเบื้องต้น'!$C$12="","",IF('03.คีย์เทอม2'!$B49="","",'01.ข้อมูลเบื้องต้น'!$C$12))</f>
        <v/>
      </c>
      <c r="AC49" s="292" t="str">
        <f>IF('01.ข้อมูลเบื้องต้น'!$D$12="","",IF('03.คีย์เทอม2'!$B49="","",'01.ข้อมูลเบื้องต้น'!$D$12))</f>
        <v/>
      </c>
      <c r="AD49" s="287"/>
      <c r="AE49" s="159"/>
      <c r="AF49" s="292" t="str">
        <f>IF('01.ข้อมูลเบื้องต้น'!$B$13="","",IF('03.คีย์เทอม2'!$B49="","",'01.ข้อมูลเบื้องต้น'!$B$13))</f>
        <v/>
      </c>
      <c r="AG49" s="291" t="str">
        <f>IF('01.ข้อมูลเบื้องต้น'!$C$13="","",IF('03.คีย์เทอม2'!$B49="","",'01.ข้อมูลเบื้องต้น'!$C$13))</f>
        <v/>
      </c>
      <c r="AH49" s="292" t="str">
        <f>IF('01.ข้อมูลเบื้องต้น'!$D$13="","",IF('03.คีย์เทอม2'!$B49="","",'01.ข้อมูลเบื้องต้น'!$D$13))</f>
        <v/>
      </c>
      <c r="AI49" s="287"/>
      <c r="AJ49" s="159"/>
      <c r="AK49" s="292" t="str">
        <f>IF('01.ข้อมูลเบื้องต้น'!$B$14="","",IF('03.คีย์เทอม2'!$B49="","",'01.ข้อมูลเบื้องต้น'!$B$14))</f>
        <v/>
      </c>
      <c r="AL49" s="291" t="str">
        <f>IF('01.ข้อมูลเบื้องต้น'!$C$14="","",IF('03.คีย์เทอม2'!$B49="","",'01.ข้อมูลเบื้องต้น'!$C$14))</f>
        <v/>
      </c>
      <c r="AM49" s="292" t="str">
        <f>IF('01.ข้อมูลเบื้องต้น'!$D$14="","",IF('03.คีย์เทอม2'!$B49="","",'01.ข้อมูลเบื้องต้น'!$D$14))</f>
        <v/>
      </c>
      <c r="AN49" s="287"/>
      <c r="AO49" s="159"/>
      <c r="AP49" s="292" t="str">
        <f>IF('01.ข้อมูลเบื้องต้น'!$B$15="","",IF('03.คีย์เทอม2'!$B49="","",'01.ข้อมูลเบื้องต้น'!$B$15))</f>
        <v/>
      </c>
      <c r="AQ49" s="291" t="str">
        <f>IF('01.ข้อมูลเบื้องต้น'!$C$15="","",IF('03.คีย์เทอม2'!$B49="","",'01.ข้อมูลเบื้องต้น'!$C$15))</f>
        <v/>
      </c>
      <c r="AR49" s="292" t="str">
        <f>IF('01.ข้อมูลเบื้องต้น'!$D$15="","",IF('03.คีย์เทอม2'!$B49="","",'01.ข้อมูลเบื้องต้น'!$D$15))</f>
        <v/>
      </c>
      <c r="AS49" s="287"/>
      <c r="AT49" s="159"/>
      <c r="AU49" s="292" t="str">
        <f>IF('01.ข้อมูลเบื้องต้น'!$B$16="","",IF('03.คีย์เทอม2'!$B49="","",'01.ข้อมูลเบื้องต้น'!$B$16))</f>
        <v/>
      </c>
      <c r="AV49" s="291" t="str">
        <f>IF('01.ข้อมูลเบื้องต้น'!$C$16="","",IF('03.คีย์เทอม2'!$B49="","",'01.ข้อมูลเบื้องต้น'!$C$16))</f>
        <v/>
      </c>
      <c r="AW49" s="292" t="str">
        <f>IF('01.ข้อมูลเบื้องต้น'!$D$16="","",IF('03.คีย์เทอม2'!$B49="","",'01.ข้อมูลเบื้องต้น'!$D$16))</f>
        <v/>
      </c>
      <c r="AX49" s="286"/>
      <c r="AY49" s="160"/>
      <c r="AZ49" s="292" t="str">
        <f>IF('01.ข้อมูลเบื้องต้น'!$B$17="","",IF('03.คีย์เทอม2'!$B49="","",'01.ข้อมูลเบื้องต้น'!$B$17))</f>
        <v/>
      </c>
      <c r="BA49" s="291" t="str">
        <f>IF('01.ข้อมูลเบื้องต้น'!$C$17="","",IF('03.คีย์เทอม2'!$B49="","",'01.ข้อมูลเบื้องต้น'!$C$17))</f>
        <v/>
      </c>
      <c r="BB49" s="292" t="str">
        <f>IF('01.ข้อมูลเบื้องต้น'!$D$17="","",IF('03.คีย์เทอม2'!$B49="","",'01.ข้อมูลเบื้องต้น'!$D$17))</f>
        <v/>
      </c>
      <c r="BC49" s="286"/>
      <c r="BD49" s="160"/>
      <c r="BE49" s="292" t="str">
        <f>IF('01.ข้อมูลเบื้องต้น'!$B$19="","",IF('03.คีย์เทอม2'!$B49="","",'01.ข้อมูลเบื้องต้น'!$B$19))</f>
        <v/>
      </c>
      <c r="BF49" s="291" t="str">
        <f>IF('01.ข้อมูลเบื้องต้น'!$C$19="","",IF('03.คีย์เทอม2'!$B49="","",'01.ข้อมูลเบื้องต้น'!$C$19))</f>
        <v/>
      </c>
      <c r="BG49" s="292" t="str">
        <f>IF('01.ข้อมูลเบื้องต้น'!$D$19="","",IF('03.คีย์เทอม2'!$B49="","",'01.ข้อมูลเบื้องต้น'!$D$19))</f>
        <v/>
      </c>
      <c r="BH49" s="286"/>
      <c r="BI49" s="160"/>
      <c r="BJ49" s="292" t="str">
        <f>IF('01.ข้อมูลเบื้องต้น'!$B$20="","",IF('03.คีย์เทอม2'!$B49="","",'01.ข้อมูลเบื้องต้น'!$B$20))</f>
        <v/>
      </c>
      <c r="BK49" s="291" t="str">
        <f>IF('01.ข้อมูลเบื้องต้น'!$C$20="","",IF('03.คีย์เทอม2'!$B49="","",'01.ข้อมูลเบื้องต้น'!$C$20))</f>
        <v/>
      </c>
      <c r="BL49" s="292" t="str">
        <f>IF('01.ข้อมูลเบื้องต้น'!$D$20="","",IF('03.คีย์เทอม2'!$B49="","",'01.ข้อมูลเบื้องต้น'!$D$20))</f>
        <v/>
      </c>
      <c r="BM49" s="286"/>
      <c r="BN49" s="159"/>
      <c r="BO49" s="292" t="str">
        <f>IF('01.ข้อมูลเบื้องต้น'!$B$21="","",IF('03.คีย์เทอม2'!$B49="","",'01.ข้อมูลเบื้องต้น'!$B$21))</f>
        <v/>
      </c>
      <c r="BP49" s="291" t="str">
        <f>IF('01.ข้อมูลเบื้องต้น'!$C$21="","",IF('03.คีย์เทอม2'!$B49="","",'01.ข้อมูลเบื้องต้น'!$C$21))</f>
        <v/>
      </c>
      <c r="BQ49" s="292" t="str">
        <f>IF('01.ข้อมูลเบื้องต้น'!$D$21="","",IF('03.คีย์เทอม2'!$B49="","",'01.ข้อมูลเบื้องต้น'!$D$21))</f>
        <v/>
      </c>
      <c r="BR49" s="286"/>
      <c r="BS49" s="160"/>
      <c r="BT49" s="292" t="str">
        <f>IF('01.ข้อมูลเบื้องต้น'!$B$22="","",IF('03.คีย์เทอม2'!$B49="","",'01.ข้อมูลเบื้องต้น'!$B$22))</f>
        <v/>
      </c>
      <c r="BU49" s="291" t="str">
        <f>IF('01.ข้อมูลเบื้องต้น'!$C$22="","",IF('03.คีย์เทอม2'!$B49="","",'01.ข้อมูลเบื้องต้น'!$C$22))</f>
        <v/>
      </c>
      <c r="BV49" s="292" t="str">
        <f>IF('01.ข้อมูลเบื้องต้น'!$D$22="","",IF('03.คีย์เทอม2'!$B49="","",'01.ข้อมูลเบื้องต้น'!$D$22))</f>
        <v/>
      </c>
      <c r="BW49" s="286"/>
      <c r="BX49" s="160"/>
      <c r="BY49" s="292" t="str">
        <f>IF('01.ข้อมูลเบื้องต้น'!$B$23="","",IF('03.คีย์เทอม2'!$B49="","",'01.ข้อมูลเบื้องต้น'!$B$23))</f>
        <v/>
      </c>
      <c r="BZ49" s="291" t="str">
        <f>IF('01.ข้อมูลเบื้องต้น'!$C$23="","",IF('03.คีย์เทอม2'!$B49="","",'01.ข้อมูลเบื้องต้น'!$C$23))</f>
        <v/>
      </c>
      <c r="CA49" s="292" t="str">
        <f>IF('01.ข้อมูลเบื้องต้น'!$D$23="","",IF('03.คีย์เทอม2'!$B49="","",'01.ข้อมูลเบื้องต้น'!$D$23))</f>
        <v/>
      </c>
      <c r="CB49" s="286"/>
      <c r="CC49" s="160"/>
      <c r="CD49" s="292" t="str">
        <f>IF('01.ข้อมูลเบื้องต้น'!$B$24="","",IF('03.คีย์เทอม2'!$B49="","",'01.ข้อมูลเบื้องต้น'!$B$24))</f>
        <v/>
      </c>
      <c r="CE49" s="291" t="str">
        <f>IF('01.ข้อมูลเบื้องต้น'!$C$24="","",IF('03.คีย์เทอม2'!$B49="","",'01.ข้อมูลเบื้องต้น'!$C$24))</f>
        <v/>
      </c>
      <c r="CF49" s="292" t="str">
        <f>IF('01.ข้อมูลเบื้องต้น'!$D$24="","",IF('03.คีย์เทอม2'!$B49="","",'01.ข้อมูลเบื้องต้น'!$D$24))</f>
        <v/>
      </c>
      <c r="CG49" s="286"/>
      <c r="CH49" s="160"/>
      <c r="CI49" s="292" t="str">
        <f>IF('01.ข้อมูลเบื้องต้น'!$B$25="","",IF('03.คีย์เทอม2'!$B49="","",'01.ข้อมูลเบื้องต้น'!$B$25))</f>
        <v/>
      </c>
      <c r="CJ49" s="291" t="str">
        <f>IF('01.ข้อมูลเบื้องต้น'!$C$25="","",IF('03.คีย์เทอม2'!$B49="","",'01.ข้อมูลเบื้องต้น'!$C$25))</f>
        <v/>
      </c>
      <c r="CK49" s="292" t="str">
        <f>IF('01.ข้อมูลเบื้องต้น'!$D$25="","",IF('03.คีย์เทอม2'!$B49="","",'01.ข้อมูลเบื้องต้น'!$D$25))</f>
        <v/>
      </c>
      <c r="CL49" s="286"/>
      <c r="CM49" s="160"/>
      <c r="CN49" s="292" t="str">
        <f>IF('01.ข้อมูลเบื้องต้น'!$B$26="","",IF('03.คีย์เทอม2'!$B49="","",'01.ข้อมูลเบื้องต้น'!$B$26))</f>
        <v/>
      </c>
      <c r="CO49" s="291" t="str">
        <f>IF('01.ข้อมูลเบื้องต้น'!$C$26="","",IF('03.คีย์เทอม2'!$B49="","",'01.ข้อมูลเบื้องต้น'!$C$26))</f>
        <v/>
      </c>
      <c r="CP49" s="292" t="str">
        <f>IF('01.ข้อมูลเบื้องต้น'!$D$26="","",IF('03.คีย์เทอม2'!$B49="","",'01.ข้อมูลเบื้องต้น'!$D$26))</f>
        <v/>
      </c>
      <c r="CQ49" s="286"/>
      <c r="CR49" s="160"/>
      <c r="CS49" s="292" t="str">
        <f>IF('01.ข้อมูลเบื้องต้น'!$B$27="","",IF('03.คีย์เทอม2'!$B49="","",'01.ข้อมูลเบื้องต้น'!$B$27))</f>
        <v/>
      </c>
      <c r="CT49" s="291" t="str">
        <f>IF('01.ข้อมูลเบื้องต้น'!$C$27="","",IF('03.คีย์เทอม2'!$B49="","",'01.ข้อมูลเบื้องต้น'!$C$27))</f>
        <v/>
      </c>
      <c r="CU49" s="292" t="str">
        <f>IF('01.ข้อมูลเบื้องต้น'!$D$27="","",IF('03.คีย์เทอม2'!$B49="","",'01.ข้อมูลเบื้องต้น'!$D$27))</f>
        <v/>
      </c>
      <c r="CV49" s="286"/>
      <c r="CW49" s="160"/>
      <c r="CX49" s="292" t="str">
        <f>IF('01.ข้อมูลเบื้องต้น'!$B$28="","",IF('03.คีย์เทอม2'!$B49="","",'01.ข้อมูลเบื้องต้น'!$B$28))</f>
        <v/>
      </c>
      <c r="CY49" s="291" t="str">
        <f>IF('01.ข้อมูลเบื้องต้น'!$C$28="","",IF('03.คีย์เทอม2'!$B49="","",'01.ข้อมูลเบื้องต้น'!$C$28))</f>
        <v/>
      </c>
      <c r="CZ49" s="292" t="str">
        <f>IF('01.ข้อมูลเบื้องต้น'!$D$28="","",IF('03.คีย์เทอม2'!$B49="","",'01.ข้อมูลเบื้องต้น'!$D$28))</f>
        <v/>
      </c>
      <c r="DA49" s="286"/>
      <c r="DB49" s="160"/>
      <c r="DC49" s="288" t="str">
        <f t="shared" si="3"/>
        <v/>
      </c>
      <c r="DD49" s="152" t="str">
        <f t="shared" si="4"/>
        <v/>
      </c>
      <c r="DE49" s="293" t="str">
        <f>IF('2.ชื่อนักเรียน'!R51="มส","มส",IF('2.ชื่อนักเรียน'!R51="ย้าย","ย้าย",IF('2.ชื่อนักเรียน'!R51="ร","ร",IF(DD49="","",RANK(DD49,$DD$9:$DD$58,0)))))</f>
        <v/>
      </c>
      <c r="DF49" s="293" t="str">
        <f t="shared" si="5"/>
        <v/>
      </c>
      <c r="DH49" s="462" t="str">
        <f>IF('2.ชื่อนักเรียน'!$R51=",มส","มส",IF($DC49="","",IF(DH$5="","",IF(DH$5="SBMLD",SUM($BH49,$BM49,$BR49,$BW49,$CB49,$CG49,$CL49,$CQ49,$CV49,$DA49),$BH49))))</f>
        <v/>
      </c>
      <c r="DI49" s="298" t="str">
        <f>IF('2.ชื่อนักเรียน'!$R51=",มส","มส",IF($DH49="","",IF(DH$5="","",IF(DH$5="SBMLD",SUM($BI49,$BN49,$BS49,$BX49,$CC49,$CH49,$CM49,$CR49,$CW49,$DB49),$BI49))))</f>
        <v/>
      </c>
      <c r="DJ49" s="329" t="str">
        <f t="shared" si="6"/>
        <v/>
      </c>
      <c r="DK49" s="462" t="str">
        <f>IF('2.ชื่อนักเรียน'!$R51=",มส","มส",IF($DC49="","",IF(DK$5="","",IF(DK$5="SBMLD",SUM($BM49,$BR49,$BW49,$CB49,$CG49,$CL49,$CQ49,$CV49,$DA49),$BM49))))</f>
        <v/>
      </c>
      <c r="DL49" s="298" t="str">
        <f>IF('2.ชื่อนักเรียน'!$R51=",มส","มส",IF($DK49="","",IF(DK$5="","",IF(DK$5="SBMLD",SUM($BN49,$BS49,$BX49,$CC49,$CH49,$CM49,$CR49,$CW49,$DB49),$BN49))))</f>
        <v/>
      </c>
      <c r="DM49" s="329" t="str">
        <f t="shared" si="7"/>
        <v/>
      </c>
      <c r="DN49" s="462" t="str">
        <f>IF('2.ชื่อนักเรียน'!$R51=",มส","มส",IF($DC49="","",IF(DN$5="","",IF(DN$5="SBMLD",SUM($BR49,$BW49,$CB49,$CG49,$CL49,$CQ49,$CV49,$DA49),$BR49))))</f>
        <v/>
      </c>
      <c r="DO49" s="298" t="str">
        <f>IF('2.ชื่อนักเรียน'!$R51=",มส","มส",IF($DN49="","",IF(DN$5="","",IF(DN$5="SBMLD",SUM($BS49,$BX49,$CC49,$CH49,$CM49,$CR49,$CW49,$DB49),$BS49))))</f>
        <v/>
      </c>
      <c r="DP49" s="329" t="str">
        <f t="shared" si="8"/>
        <v/>
      </c>
      <c r="DQ49" s="462" t="str">
        <f>IF('2.ชื่อนักเรียน'!$R51=",มส","มส",IF($DC49="","",IF(DQ$5="","",IF(DQ$5="SBMLD",SUM($BW49,$CB49,$CG49,$CL49,$CQ49,$CV49,$DA49),$BW49))))</f>
        <v/>
      </c>
      <c r="DR49" s="298" t="str">
        <f>IF('2.ชื่อนักเรียน'!$R51=",มส","มส",IF($DQ49="","",IF(DQ$5="","",IF(DQ$5="SBMLD",SUM($BX49,$CC49,$CH49,$CM49,$CR49,$CW49,$DB49),$BX49))))</f>
        <v/>
      </c>
      <c r="DS49" s="329" t="str">
        <f t="shared" si="9"/>
        <v/>
      </c>
      <c r="DT49" s="462" t="str">
        <f>IF('2.ชื่อนักเรียน'!$R51=",มส","มส",IF($DC49="","",IF(DT$5="","",IF(DT$5="SBMLD",SUM($CB49,$CG49,$CL49,$CQ49,$CV49,$DA49),$CB49))))</f>
        <v/>
      </c>
      <c r="DU49" s="298" t="str">
        <f>IF('2.ชื่อนักเรียน'!$R51=",มส","มส",IF($DT49="","",IF(DT$5="","",IF(DT$5="SBMLD",SUM($CC49,$CH49,$CM49,$CR49,$CW49,$DB49),$CC49))))</f>
        <v/>
      </c>
      <c r="DV49" s="329" t="str">
        <f t="shared" si="10"/>
        <v/>
      </c>
      <c r="DW49" s="462" t="str">
        <f>IF('2.ชื่อนักเรียน'!$R51=",มส","มส",IF($DC49="","",IF(DW$5="","",IF(DW$5="SBMLD",SUM($CG49,$CL49,$CQ49,$CV49,$DA49),$CG49))))</f>
        <v/>
      </c>
      <c r="DX49" s="298" t="str">
        <f>IF('2.ชื่อนักเรียน'!$R51=",มส","มส",IF($DW49="","",IF(DW$5="","",IF(DW$5="SBMLD",SUM($CH49,$CM49,$CR49,$CW49,$DB49),$CH49))))</f>
        <v/>
      </c>
      <c r="DY49" s="329" t="str">
        <f t="shared" si="11"/>
        <v/>
      </c>
    </row>
    <row r="50" spans="1:129" s="102" customFormat="1" ht="17.25" customHeight="1" x14ac:dyDescent="0.25">
      <c r="A50" s="278">
        <v>42</v>
      </c>
      <c r="B50" s="278" t="str">
        <f>IF('2.ชื่อนักเรียน'!E52="","",CONCATENATE('2.ชื่อนักเรียน'!E52,'2.ชื่อนักเรียน'!F52,'2.ชื่อนักเรียน'!G52,'2.ชื่อนักเรียน'!H52,'2.ชื่อนักเรียน'!I52,'2.ชื่อนักเรียน'!J52,'2.ชื่อนักเรียน'!K52,'2.ชื่อนักเรียน'!L52,'2.ชื่อนักเรียน'!M52,'2.ชื่อนักเรียน'!N52,'2.ชื่อนักเรียน'!O52,'2.ชื่อนักเรียน'!P52,'2.ชื่อนักเรียน'!Q52))</f>
        <v/>
      </c>
      <c r="C50" s="463" t="str">
        <f>IF('2.ชื่อนักเรียน'!B52="","",'2.ชื่อนักเรียน'!B52)</f>
        <v/>
      </c>
      <c r="D50" s="291" t="str">
        <f>IF('2.ชื่อนักเรียน'!C52="","",CONCATENATE(TRIM('2.ชื่อนักเรียน'!C52),"  ",'2.ชื่อนักเรียน'!D52))</f>
        <v/>
      </c>
      <c r="E50" s="292" t="str">
        <f>IF(B50="","",IF('01.ข้อมูลเบื้องต้น'!$J$2="","",'01.ข้อมูลเบื้องต้น'!$J$2))</f>
        <v/>
      </c>
      <c r="F50" s="291" t="str">
        <f>IF(B50="","",IF('01.ข้อมูลเบื้องต้น'!$K$4="","",'01.ข้อมูลเบื้องต้น'!$K$4))</f>
        <v/>
      </c>
      <c r="G50" s="292" t="str">
        <f>IF('01.ข้อมูลเบื้องต้น'!$B$8="","",IF('03.คีย์เทอม2'!$B50="","",'01.ข้อมูลเบื้องต้น'!$B$8))</f>
        <v/>
      </c>
      <c r="H50" s="291" t="str">
        <f>IF('01.ข้อมูลเบื้องต้น'!$C$8="","",IF('03.คีย์เทอม2'!$B50="","",'01.ข้อมูลเบื้องต้น'!$C$8))</f>
        <v/>
      </c>
      <c r="I50" s="292" t="str">
        <f>IF('01.ข้อมูลเบื้องต้น'!$D$8="","",IF('03.คีย์เทอม2'!$B50="","",'01.ข้อมูลเบื้องต้น'!$D$8))</f>
        <v/>
      </c>
      <c r="J50" s="286"/>
      <c r="K50" s="160"/>
      <c r="L50" s="292" t="str">
        <f>IF('01.ข้อมูลเบื้องต้น'!$B$9="","",IF('03.คีย์เทอม2'!$B50="","",'01.ข้อมูลเบื้องต้น'!$B$9))</f>
        <v/>
      </c>
      <c r="M50" s="291" t="str">
        <f>IF('01.ข้อมูลเบื้องต้น'!$C$9="","",IF('03.คีย์เทอม2'!$B50="","",'01.ข้อมูลเบื้องต้น'!$C$9))</f>
        <v/>
      </c>
      <c r="N50" s="292" t="str">
        <f>IF('01.ข้อมูลเบื้องต้น'!$D$9="","",IF('03.คีย์เทอม2'!$B50="","",'01.ข้อมูลเบื้องต้น'!$D$9))</f>
        <v/>
      </c>
      <c r="O50" s="287"/>
      <c r="P50" s="159"/>
      <c r="Q50" s="292" t="str">
        <f>IF('01.ข้อมูลเบื้องต้น'!$B$10="","",IF('03.คีย์เทอม2'!$B50="","",'01.ข้อมูลเบื้องต้น'!$B$10))</f>
        <v/>
      </c>
      <c r="R50" s="291" t="str">
        <f>IF('01.ข้อมูลเบื้องต้น'!$C$10="","",IF('03.คีย์เทอม2'!$B50="","",'01.ข้อมูลเบื้องต้น'!$C$10))</f>
        <v/>
      </c>
      <c r="S50" s="292" t="str">
        <f>IF('01.ข้อมูลเบื้องต้น'!$D$10="","",IF('03.คีย์เทอม2'!$B50="","",'01.ข้อมูลเบื้องต้น'!$D$10))</f>
        <v/>
      </c>
      <c r="T50" s="287"/>
      <c r="U50" s="159"/>
      <c r="V50" s="292" t="str">
        <f>IF('01.ข้อมูลเบื้องต้น'!$B$11="","",IF('03.คีย์เทอม2'!$B50="","",'01.ข้อมูลเบื้องต้น'!$B$11))</f>
        <v/>
      </c>
      <c r="W50" s="291" t="str">
        <f>IF('01.ข้อมูลเบื้องต้น'!$C$11="","",IF('03.คีย์เทอม2'!$B50="","",'01.ข้อมูลเบื้องต้น'!$C$11))</f>
        <v/>
      </c>
      <c r="X50" s="292" t="str">
        <f>IF('01.ข้อมูลเบื้องต้น'!$D$11="","",IF('03.คีย์เทอม2'!$B50="","",'01.ข้อมูลเบื้องต้น'!$D$11))</f>
        <v/>
      </c>
      <c r="Y50" s="286"/>
      <c r="Z50" s="160"/>
      <c r="AA50" s="292" t="str">
        <f>IF('01.ข้อมูลเบื้องต้น'!$B$12="","",IF('03.คีย์เทอม2'!$B50="","",'01.ข้อมูลเบื้องต้น'!$B$12))</f>
        <v/>
      </c>
      <c r="AB50" s="291" t="str">
        <f>IF('01.ข้อมูลเบื้องต้น'!$C$12="","",IF('03.คีย์เทอม2'!$B50="","",'01.ข้อมูลเบื้องต้น'!$C$12))</f>
        <v/>
      </c>
      <c r="AC50" s="292" t="str">
        <f>IF('01.ข้อมูลเบื้องต้น'!$D$12="","",IF('03.คีย์เทอม2'!$B50="","",'01.ข้อมูลเบื้องต้น'!$D$12))</f>
        <v/>
      </c>
      <c r="AD50" s="287"/>
      <c r="AE50" s="159"/>
      <c r="AF50" s="292" t="str">
        <f>IF('01.ข้อมูลเบื้องต้น'!$B$13="","",IF('03.คีย์เทอม2'!$B50="","",'01.ข้อมูลเบื้องต้น'!$B$13))</f>
        <v/>
      </c>
      <c r="AG50" s="291" t="str">
        <f>IF('01.ข้อมูลเบื้องต้น'!$C$13="","",IF('03.คีย์เทอม2'!$B50="","",'01.ข้อมูลเบื้องต้น'!$C$13))</f>
        <v/>
      </c>
      <c r="AH50" s="292" t="str">
        <f>IF('01.ข้อมูลเบื้องต้น'!$D$13="","",IF('03.คีย์เทอม2'!$B50="","",'01.ข้อมูลเบื้องต้น'!$D$13))</f>
        <v/>
      </c>
      <c r="AI50" s="287"/>
      <c r="AJ50" s="159"/>
      <c r="AK50" s="292" t="str">
        <f>IF('01.ข้อมูลเบื้องต้น'!$B$14="","",IF('03.คีย์เทอม2'!$B50="","",'01.ข้อมูลเบื้องต้น'!$B$14))</f>
        <v/>
      </c>
      <c r="AL50" s="291" t="str">
        <f>IF('01.ข้อมูลเบื้องต้น'!$C$14="","",IF('03.คีย์เทอม2'!$B50="","",'01.ข้อมูลเบื้องต้น'!$C$14))</f>
        <v/>
      </c>
      <c r="AM50" s="292" t="str">
        <f>IF('01.ข้อมูลเบื้องต้น'!$D$14="","",IF('03.คีย์เทอม2'!$B50="","",'01.ข้อมูลเบื้องต้น'!$D$14))</f>
        <v/>
      </c>
      <c r="AN50" s="287"/>
      <c r="AO50" s="159"/>
      <c r="AP50" s="292" t="str">
        <f>IF('01.ข้อมูลเบื้องต้น'!$B$15="","",IF('03.คีย์เทอม2'!$B50="","",'01.ข้อมูลเบื้องต้น'!$B$15))</f>
        <v/>
      </c>
      <c r="AQ50" s="291" t="str">
        <f>IF('01.ข้อมูลเบื้องต้น'!$C$15="","",IF('03.คีย์เทอม2'!$B50="","",'01.ข้อมูลเบื้องต้น'!$C$15))</f>
        <v/>
      </c>
      <c r="AR50" s="292" t="str">
        <f>IF('01.ข้อมูลเบื้องต้น'!$D$15="","",IF('03.คีย์เทอม2'!$B50="","",'01.ข้อมูลเบื้องต้น'!$D$15))</f>
        <v/>
      </c>
      <c r="AS50" s="287"/>
      <c r="AT50" s="159"/>
      <c r="AU50" s="292" t="str">
        <f>IF('01.ข้อมูลเบื้องต้น'!$B$16="","",IF('03.คีย์เทอม2'!$B50="","",'01.ข้อมูลเบื้องต้น'!$B$16))</f>
        <v/>
      </c>
      <c r="AV50" s="291" t="str">
        <f>IF('01.ข้อมูลเบื้องต้น'!$C$16="","",IF('03.คีย์เทอม2'!$B50="","",'01.ข้อมูลเบื้องต้น'!$C$16))</f>
        <v/>
      </c>
      <c r="AW50" s="292" t="str">
        <f>IF('01.ข้อมูลเบื้องต้น'!$D$16="","",IF('03.คีย์เทอม2'!$B50="","",'01.ข้อมูลเบื้องต้น'!$D$16))</f>
        <v/>
      </c>
      <c r="AX50" s="286"/>
      <c r="AY50" s="160"/>
      <c r="AZ50" s="292" t="str">
        <f>IF('01.ข้อมูลเบื้องต้น'!$B$17="","",IF('03.คีย์เทอม2'!$B50="","",'01.ข้อมูลเบื้องต้น'!$B$17))</f>
        <v/>
      </c>
      <c r="BA50" s="291" t="str">
        <f>IF('01.ข้อมูลเบื้องต้น'!$C$17="","",IF('03.คีย์เทอม2'!$B50="","",'01.ข้อมูลเบื้องต้น'!$C$17))</f>
        <v/>
      </c>
      <c r="BB50" s="292" t="str">
        <f>IF('01.ข้อมูลเบื้องต้น'!$D$17="","",IF('03.คีย์เทอม2'!$B50="","",'01.ข้อมูลเบื้องต้น'!$D$17))</f>
        <v/>
      </c>
      <c r="BC50" s="286"/>
      <c r="BD50" s="160"/>
      <c r="BE50" s="292" t="str">
        <f>IF('01.ข้อมูลเบื้องต้น'!$B$19="","",IF('03.คีย์เทอม2'!$B50="","",'01.ข้อมูลเบื้องต้น'!$B$19))</f>
        <v/>
      </c>
      <c r="BF50" s="291" t="str">
        <f>IF('01.ข้อมูลเบื้องต้น'!$C$19="","",IF('03.คีย์เทอม2'!$B50="","",'01.ข้อมูลเบื้องต้น'!$C$19))</f>
        <v/>
      </c>
      <c r="BG50" s="292" t="str">
        <f>IF('01.ข้อมูลเบื้องต้น'!$D$19="","",IF('03.คีย์เทอม2'!$B50="","",'01.ข้อมูลเบื้องต้น'!$D$19))</f>
        <v/>
      </c>
      <c r="BH50" s="286"/>
      <c r="BI50" s="160"/>
      <c r="BJ50" s="292" t="str">
        <f>IF('01.ข้อมูลเบื้องต้น'!$B$20="","",IF('03.คีย์เทอม2'!$B50="","",'01.ข้อมูลเบื้องต้น'!$B$20))</f>
        <v/>
      </c>
      <c r="BK50" s="291" t="str">
        <f>IF('01.ข้อมูลเบื้องต้น'!$C$20="","",IF('03.คีย์เทอม2'!$B50="","",'01.ข้อมูลเบื้องต้น'!$C$20))</f>
        <v/>
      </c>
      <c r="BL50" s="292" t="str">
        <f>IF('01.ข้อมูลเบื้องต้น'!$D$20="","",IF('03.คีย์เทอม2'!$B50="","",'01.ข้อมูลเบื้องต้น'!$D$20))</f>
        <v/>
      </c>
      <c r="BM50" s="287"/>
      <c r="BN50" s="159"/>
      <c r="BO50" s="292" t="str">
        <f>IF('01.ข้อมูลเบื้องต้น'!$B$21="","",IF('03.คีย์เทอม2'!$B50="","",'01.ข้อมูลเบื้องต้น'!$B$21))</f>
        <v/>
      </c>
      <c r="BP50" s="291" t="str">
        <f>IF('01.ข้อมูลเบื้องต้น'!$C$21="","",IF('03.คีย์เทอม2'!$B50="","",'01.ข้อมูลเบื้องต้น'!$C$21))</f>
        <v/>
      </c>
      <c r="BQ50" s="292" t="str">
        <f>IF('01.ข้อมูลเบื้องต้น'!$D$21="","",IF('03.คีย์เทอม2'!$B50="","",'01.ข้อมูลเบื้องต้น'!$D$21))</f>
        <v/>
      </c>
      <c r="BR50" s="286"/>
      <c r="BS50" s="160"/>
      <c r="BT50" s="292" t="str">
        <f>IF('01.ข้อมูลเบื้องต้น'!$B$22="","",IF('03.คีย์เทอม2'!$B50="","",'01.ข้อมูลเบื้องต้น'!$B$22))</f>
        <v/>
      </c>
      <c r="BU50" s="291" t="str">
        <f>IF('01.ข้อมูลเบื้องต้น'!$C$22="","",IF('03.คีย์เทอม2'!$B50="","",'01.ข้อมูลเบื้องต้น'!$C$22))</f>
        <v/>
      </c>
      <c r="BV50" s="292" t="str">
        <f>IF('01.ข้อมูลเบื้องต้น'!$D$22="","",IF('03.คีย์เทอม2'!$B50="","",'01.ข้อมูลเบื้องต้น'!$D$22))</f>
        <v/>
      </c>
      <c r="BW50" s="286"/>
      <c r="BX50" s="160"/>
      <c r="BY50" s="292" t="str">
        <f>IF('01.ข้อมูลเบื้องต้น'!$B$23="","",IF('03.คีย์เทอม2'!$B50="","",'01.ข้อมูลเบื้องต้น'!$B$23))</f>
        <v/>
      </c>
      <c r="BZ50" s="291" t="str">
        <f>IF('01.ข้อมูลเบื้องต้น'!$C$23="","",IF('03.คีย์เทอม2'!$B50="","",'01.ข้อมูลเบื้องต้น'!$C$23))</f>
        <v/>
      </c>
      <c r="CA50" s="292" t="str">
        <f>IF('01.ข้อมูลเบื้องต้น'!$D$23="","",IF('03.คีย์เทอม2'!$B50="","",'01.ข้อมูลเบื้องต้น'!$D$23))</f>
        <v/>
      </c>
      <c r="CB50" s="286"/>
      <c r="CC50" s="160"/>
      <c r="CD50" s="292" t="str">
        <f>IF('01.ข้อมูลเบื้องต้น'!$B$24="","",IF('03.คีย์เทอม2'!$B50="","",'01.ข้อมูลเบื้องต้น'!$B$24))</f>
        <v/>
      </c>
      <c r="CE50" s="291" t="str">
        <f>IF('01.ข้อมูลเบื้องต้น'!$C$24="","",IF('03.คีย์เทอม2'!$B50="","",'01.ข้อมูลเบื้องต้น'!$C$24))</f>
        <v/>
      </c>
      <c r="CF50" s="292" t="str">
        <f>IF('01.ข้อมูลเบื้องต้น'!$D$24="","",IF('03.คีย์เทอม2'!$B50="","",'01.ข้อมูลเบื้องต้น'!$D$24))</f>
        <v/>
      </c>
      <c r="CG50" s="286"/>
      <c r="CH50" s="160"/>
      <c r="CI50" s="292" t="str">
        <f>IF('01.ข้อมูลเบื้องต้น'!$B$25="","",IF('03.คีย์เทอม2'!$B50="","",'01.ข้อมูลเบื้องต้น'!$B$25))</f>
        <v/>
      </c>
      <c r="CJ50" s="291" t="str">
        <f>IF('01.ข้อมูลเบื้องต้น'!$C$25="","",IF('03.คีย์เทอม2'!$B50="","",'01.ข้อมูลเบื้องต้น'!$C$25))</f>
        <v/>
      </c>
      <c r="CK50" s="292" t="str">
        <f>IF('01.ข้อมูลเบื้องต้น'!$D$25="","",IF('03.คีย์เทอม2'!$B50="","",'01.ข้อมูลเบื้องต้น'!$D$25))</f>
        <v/>
      </c>
      <c r="CL50" s="286"/>
      <c r="CM50" s="160"/>
      <c r="CN50" s="292" t="str">
        <f>IF('01.ข้อมูลเบื้องต้น'!$B$26="","",IF('03.คีย์เทอม2'!$B50="","",'01.ข้อมูลเบื้องต้น'!$B$26))</f>
        <v/>
      </c>
      <c r="CO50" s="291" t="str">
        <f>IF('01.ข้อมูลเบื้องต้น'!$C$26="","",IF('03.คีย์เทอม2'!$B50="","",'01.ข้อมูลเบื้องต้น'!$C$26))</f>
        <v/>
      </c>
      <c r="CP50" s="292" t="str">
        <f>IF('01.ข้อมูลเบื้องต้น'!$D$26="","",IF('03.คีย์เทอม2'!$B50="","",'01.ข้อมูลเบื้องต้น'!$D$26))</f>
        <v/>
      </c>
      <c r="CQ50" s="286"/>
      <c r="CR50" s="160"/>
      <c r="CS50" s="292" t="str">
        <f>IF('01.ข้อมูลเบื้องต้น'!$B$27="","",IF('03.คีย์เทอม2'!$B50="","",'01.ข้อมูลเบื้องต้น'!$B$27))</f>
        <v/>
      </c>
      <c r="CT50" s="291" t="str">
        <f>IF('01.ข้อมูลเบื้องต้น'!$C$27="","",IF('03.คีย์เทอม2'!$B50="","",'01.ข้อมูลเบื้องต้น'!$C$27))</f>
        <v/>
      </c>
      <c r="CU50" s="292" t="str">
        <f>IF('01.ข้อมูลเบื้องต้น'!$D$27="","",IF('03.คีย์เทอม2'!$B50="","",'01.ข้อมูลเบื้องต้น'!$D$27))</f>
        <v/>
      </c>
      <c r="CV50" s="286"/>
      <c r="CW50" s="160"/>
      <c r="CX50" s="292" t="str">
        <f>IF('01.ข้อมูลเบื้องต้น'!$B$28="","",IF('03.คีย์เทอม2'!$B50="","",'01.ข้อมูลเบื้องต้น'!$B$28))</f>
        <v/>
      </c>
      <c r="CY50" s="291" t="str">
        <f>IF('01.ข้อมูลเบื้องต้น'!$C$28="","",IF('03.คีย์เทอม2'!$B50="","",'01.ข้อมูลเบื้องต้น'!$C$28))</f>
        <v/>
      </c>
      <c r="CZ50" s="292" t="str">
        <f>IF('01.ข้อมูลเบื้องต้น'!$D$28="","",IF('03.คีย์เทอม2'!$B50="","",'01.ข้อมูลเบื้องต้น'!$D$28))</f>
        <v/>
      </c>
      <c r="DA50" s="286"/>
      <c r="DB50" s="160"/>
      <c r="DC50" s="288" t="str">
        <f t="shared" si="3"/>
        <v/>
      </c>
      <c r="DD50" s="152" t="str">
        <f t="shared" si="4"/>
        <v/>
      </c>
      <c r="DE50" s="293" t="str">
        <f>IF('2.ชื่อนักเรียน'!R52="มส","มส",IF('2.ชื่อนักเรียน'!R52="ย้าย","ย้าย",IF('2.ชื่อนักเรียน'!R52="ร","ร",IF(DD50="","",RANK(DD50,$DD$9:$DD$58,0)))))</f>
        <v/>
      </c>
      <c r="DF50" s="293" t="str">
        <f t="shared" si="5"/>
        <v/>
      </c>
      <c r="DH50" s="462" t="str">
        <f>IF('2.ชื่อนักเรียน'!$R52=",มส","มส",IF($DC50="","",IF(DH$5="","",IF(DH$5="SBMLD",SUM($BH50,$BM50,$BR50,$BW50,$CB50,$CG50,$CL50,$CQ50,$CV50,$DA50),$BH50))))</f>
        <v/>
      </c>
      <c r="DI50" s="298" t="str">
        <f>IF('2.ชื่อนักเรียน'!$R52=",มส","มส",IF($DH50="","",IF(DH$5="","",IF(DH$5="SBMLD",SUM($BI50,$BN50,$BS50,$BX50,$CC50,$CH50,$CM50,$CR50,$CW50,$DB50),$BI50))))</f>
        <v/>
      </c>
      <c r="DJ50" s="329" t="str">
        <f t="shared" si="6"/>
        <v/>
      </c>
      <c r="DK50" s="462" t="str">
        <f>IF('2.ชื่อนักเรียน'!$R52=",มส","มส",IF($DC50="","",IF(DK$5="","",IF(DK$5="SBMLD",SUM($BM50,$BR50,$BW50,$CB50,$CG50,$CL50,$CQ50,$CV50,$DA50),$BM50))))</f>
        <v/>
      </c>
      <c r="DL50" s="298" t="str">
        <f>IF('2.ชื่อนักเรียน'!$R52=",มส","มส",IF($DK50="","",IF(DK$5="","",IF(DK$5="SBMLD",SUM($BN50,$BS50,$BX50,$CC50,$CH50,$CM50,$CR50,$CW50,$DB50),$BN50))))</f>
        <v/>
      </c>
      <c r="DM50" s="329" t="str">
        <f t="shared" si="7"/>
        <v/>
      </c>
      <c r="DN50" s="462" t="str">
        <f>IF('2.ชื่อนักเรียน'!$R52=",มส","มส",IF($DC50="","",IF(DN$5="","",IF(DN$5="SBMLD",SUM($BR50,$BW50,$CB50,$CG50,$CL50,$CQ50,$CV50,$DA50),$BR50))))</f>
        <v/>
      </c>
      <c r="DO50" s="298" t="str">
        <f>IF('2.ชื่อนักเรียน'!$R52=",มส","มส",IF($DN50="","",IF(DN$5="","",IF(DN$5="SBMLD",SUM($BS50,$BX50,$CC50,$CH50,$CM50,$CR50,$CW50,$DB50),$BS50))))</f>
        <v/>
      </c>
      <c r="DP50" s="329" t="str">
        <f t="shared" si="8"/>
        <v/>
      </c>
      <c r="DQ50" s="462" t="str">
        <f>IF('2.ชื่อนักเรียน'!$R52=",มส","มส",IF($DC50="","",IF(DQ$5="","",IF(DQ$5="SBMLD",SUM($BW50,$CB50,$CG50,$CL50,$CQ50,$CV50,$DA50),$BW50))))</f>
        <v/>
      </c>
      <c r="DR50" s="298" t="str">
        <f>IF('2.ชื่อนักเรียน'!$R52=",มส","มส",IF($DQ50="","",IF(DQ$5="","",IF(DQ$5="SBMLD",SUM($BX50,$CC50,$CH50,$CM50,$CR50,$CW50,$DB50),$BX50))))</f>
        <v/>
      </c>
      <c r="DS50" s="329" t="str">
        <f t="shared" si="9"/>
        <v/>
      </c>
      <c r="DT50" s="462" t="str">
        <f>IF('2.ชื่อนักเรียน'!$R52=",มส","มส",IF($DC50="","",IF(DT$5="","",IF(DT$5="SBMLD",SUM($CB50,$CG50,$CL50,$CQ50,$CV50,$DA50),$CB50))))</f>
        <v/>
      </c>
      <c r="DU50" s="298" t="str">
        <f>IF('2.ชื่อนักเรียน'!$R52=",มส","มส",IF($DT50="","",IF(DT$5="","",IF(DT$5="SBMLD",SUM($CC50,$CH50,$CM50,$CR50,$CW50,$DB50),$CC50))))</f>
        <v/>
      </c>
      <c r="DV50" s="329" t="str">
        <f t="shared" si="10"/>
        <v/>
      </c>
      <c r="DW50" s="462" t="str">
        <f>IF('2.ชื่อนักเรียน'!$R52=",มส","มส",IF($DC50="","",IF(DW$5="","",IF(DW$5="SBMLD",SUM($CG50,$CL50,$CQ50,$CV50,$DA50),$CG50))))</f>
        <v/>
      </c>
      <c r="DX50" s="298" t="str">
        <f>IF('2.ชื่อนักเรียน'!$R52=",มส","มส",IF($DW50="","",IF(DW$5="","",IF(DW$5="SBMLD",SUM($CH50,$CM50,$CR50,$CW50,$DB50),$CH50))))</f>
        <v/>
      </c>
      <c r="DY50" s="329" t="str">
        <f t="shared" si="11"/>
        <v/>
      </c>
    </row>
    <row r="51" spans="1:129" s="102" customFormat="1" ht="17.25" customHeight="1" x14ac:dyDescent="0.25">
      <c r="A51" s="278">
        <v>43</v>
      </c>
      <c r="B51" s="278" t="str">
        <f>IF('2.ชื่อนักเรียน'!E53="","",CONCATENATE('2.ชื่อนักเรียน'!E53,'2.ชื่อนักเรียน'!F53,'2.ชื่อนักเรียน'!G53,'2.ชื่อนักเรียน'!H53,'2.ชื่อนักเรียน'!I53,'2.ชื่อนักเรียน'!J53,'2.ชื่อนักเรียน'!K53,'2.ชื่อนักเรียน'!L53,'2.ชื่อนักเรียน'!M53,'2.ชื่อนักเรียน'!N53,'2.ชื่อนักเรียน'!O53,'2.ชื่อนักเรียน'!P53,'2.ชื่อนักเรียน'!Q53))</f>
        <v/>
      </c>
      <c r="C51" s="463" t="str">
        <f>IF('2.ชื่อนักเรียน'!B53="","",'2.ชื่อนักเรียน'!B53)</f>
        <v/>
      </c>
      <c r="D51" s="291" t="str">
        <f>IF('2.ชื่อนักเรียน'!C53="","",CONCATENATE(TRIM('2.ชื่อนักเรียน'!C53),"  ",'2.ชื่อนักเรียน'!D53))</f>
        <v/>
      </c>
      <c r="E51" s="292" t="str">
        <f>IF(B51="","",IF('01.ข้อมูลเบื้องต้น'!$J$2="","",'01.ข้อมูลเบื้องต้น'!$J$2))</f>
        <v/>
      </c>
      <c r="F51" s="291" t="str">
        <f>IF(B51="","",IF('01.ข้อมูลเบื้องต้น'!$K$4="","",'01.ข้อมูลเบื้องต้น'!$K$4))</f>
        <v/>
      </c>
      <c r="G51" s="292" t="str">
        <f>IF('01.ข้อมูลเบื้องต้น'!$B$8="","",IF('03.คีย์เทอม2'!$B51="","",'01.ข้อมูลเบื้องต้น'!$B$8))</f>
        <v/>
      </c>
      <c r="H51" s="291" t="str">
        <f>IF('01.ข้อมูลเบื้องต้น'!$C$8="","",IF('03.คีย์เทอม2'!$B51="","",'01.ข้อมูลเบื้องต้น'!$C$8))</f>
        <v/>
      </c>
      <c r="I51" s="292" t="str">
        <f>IF('01.ข้อมูลเบื้องต้น'!$D$8="","",IF('03.คีย์เทอม2'!$B51="","",'01.ข้อมูลเบื้องต้น'!$D$8))</f>
        <v/>
      </c>
      <c r="J51" s="286"/>
      <c r="K51" s="160"/>
      <c r="L51" s="292" t="str">
        <f>IF('01.ข้อมูลเบื้องต้น'!$B$9="","",IF('03.คีย์เทอม2'!$B51="","",'01.ข้อมูลเบื้องต้น'!$B$9))</f>
        <v/>
      </c>
      <c r="M51" s="291" t="str">
        <f>IF('01.ข้อมูลเบื้องต้น'!$C$9="","",IF('03.คีย์เทอม2'!$B51="","",'01.ข้อมูลเบื้องต้น'!$C$9))</f>
        <v/>
      </c>
      <c r="N51" s="292" t="str">
        <f>IF('01.ข้อมูลเบื้องต้น'!$D$9="","",IF('03.คีย์เทอม2'!$B51="","",'01.ข้อมูลเบื้องต้น'!$D$9))</f>
        <v/>
      </c>
      <c r="O51" s="287"/>
      <c r="P51" s="159"/>
      <c r="Q51" s="292" t="str">
        <f>IF('01.ข้อมูลเบื้องต้น'!$B$10="","",IF('03.คีย์เทอม2'!$B51="","",'01.ข้อมูลเบื้องต้น'!$B$10))</f>
        <v/>
      </c>
      <c r="R51" s="291" t="str">
        <f>IF('01.ข้อมูลเบื้องต้น'!$C$10="","",IF('03.คีย์เทอม2'!$B51="","",'01.ข้อมูลเบื้องต้น'!$C$10))</f>
        <v/>
      </c>
      <c r="S51" s="292" t="str">
        <f>IF('01.ข้อมูลเบื้องต้น'!$D$10="","",IF('03.คีย์เทอม2'!$B51="","",'01.ข้อมูลเบื้องต้น'!$D$10))</f>
        <v/>
      </c>
      <c r="T51" s="287"/>
      <c r="U51" s="159"/>
      <c r="V51" s="292" t="str">
        <f>IF('01.ข้อมูลเบื้องต้น'!$B$11="","",IF('03.คีย์เทอม2'!$B51="","",'01.ข้อมูลเบื้องต้น'!$B$11))</f>
        <v/>
      </c>
      <c r="W51" s="291" t="str">
        <f>IF('01.ข้อมูลเบื้องต้น'!$C$11="","",IF('03.คีย์เทอม2'!$B51="","",'01.ข้อมูลเบื้องต้น'!$C$11))</f>
        <v/>
      </c>
      <c r="X51" s="292" t="str">
        <f>IF('01.ข้อมูลเบื้องต้น'!$D$11="","",IF('03.คีย์เทอม2'!$B51="","",'01.ข้อมูลเบื้องต้น'!$D$11))</f>
        <v/>
      </c>
      <c r="Y51" s="286"/>
      <c r="Z51" s="160"/>
      <c r="AA51" s="292" t="str">
        <f>IF('01.ข้อมูลเบื้องต้น'!$B$12="","",IF('03.คีย์เทอม2'!$B51="","",'01.ข้อมูลเบื้องต้น'!$B$12))</f>
        <v/>
      </c>
      <c r="AB51" s="291" t="str">
        <f>IF('01.ข้อมูลเบื้องต้น'!$C$12="","",IF('03.คีย์เทอม2'!$B51="","",'01.ข้อมูลเบื้องต้น'!$C$12))</f>
        <v/>
      </c>
      <c r="AC51" s="292" t="str">
        <f>IF('01.ข้อมูลเบื้องต้น'!$D$12="","",IF('03.คีย์เทอม2'!$B51="","",'01.ข้อมูลเบื้องต้น'!$D$12))</f>
        <v/>
      </c>
      <c r="AD51" s="287"/>
      <c r="AE51" s="159"/>
      <c r="AF51" s="292" t="str">
        <f>IF('01.ข้อมูลเบื้องต้น'!$B$13="","",IF('03.คีย์เทอม2'!$B51="","",'01.ข้อมูลเบื้องต้น'!$B$13))</f>
        <v/>
      </c>
      <c r="AG51" s="291" t="str">
        <f>IF('01.ข้อมูลเบื้องต้น'!$C$13="","",IF('03.คีย์เทอม2'!$B51="","",'01.ข้อมูลเบื้องต้น'!$C$13))</f>
        <v/>
      </c>
      <c r="AH51" s="292" t="str">
        <f>IF('01.ข้อมูลเบื้องต้น'!$D$13="","",IF('03.คีย์เทอม2'!$B51="","",'01.ข้อมูลเบื้องต้น'!$D$13))</f>
        <v/>
      </c>
      <c r="AI51" s="287"/>
      <c r="AJ51" s="159"/>
      <c r="AK51" s="292" t="str">
        <f>IF('01.ข้อมูลเบื้องต้น'!$B$14="","",IF('03.คีย์เทอม2'!$B51="","",'01.ข้อมูลเบื้องต้น'!$B$14))</f>
        <v/>
      </c>
      <c r="AL51" s="291" t="str">
        <f>IF('01.ข้อมูลเบื้องต้น'!$C$14="","",IF('03.คีย์เทอม2'!$B51="","",'01.ข้อมูลเบื้องต้น'!$C$14))</f>
        <v/>
      </c>
      <c r="AM51" s="292" t="str">
        <f>IF('01.ข้อมูลเบื้องต้น'!$D$14="","",IF('03.คีย์เทอม2'!$B51="","",'01.ข้อมูลเบื้องต้น'!$D$14))</f>
        <v/>
      </c>
      <c r="AN51" s="287"/>
      <c r="AO51" s="159"/>
      <c r="AP51" s="292" t="str">
        <f>IF('01.ข้อมูลเบื้องต้น'!$B$15="","",IF('03.คีย์เทอม2'!$B51="","",'01.ข้อมูลเบื้องต้น'!$B$15))</f>
        <v/>
      </c>
      <c r="AQ51" s="291" t="str">
        <f>IF('01.ข้อมูลเบื้องต้น'!$C$15="","",IF('03.คีย์เทอม2'!$B51="","",'01.ข้อมูลเบื้องต้น'!$C$15))</f>
        <v/>
      </c>
      <c r="AR51" s="292" t="str">
        <f>IF('01.ข้อมูลเบื้องต้น'!$D$15="","",IF('03.คีย์เทอม2'!$B51="","",'01.ข้อมูลเบื้องต้น'!$D$15))</f>
        <v/>
      </c>
      <c r="AS51" s="287"/>
      <c r="AT51" s="159"/>
      <c r="AU51" s="292" t="str">
        <f>IF('01.ข้อมูลเบื้องต้น'!$B$16="","",IF('03.คีย์เทอม2'!$B51="","",'01.ข้อมูลเบื้องต้น'!$B$16))</f>
        <v/>
      </c>
      <c r="AV51" s="291" t="str">
        <f>IF('01.ข้อมูลเบื้องต้น'!$C$16="","",IF('03.คีย์เทอม2'!$B51="","",'01.ข้อมูลเบื้องต้น'!$C$16))</f>
        <v/>
      </c>
      <c r="AW51" s="292" t="str">
        <f>IF('01.ข้อมูลเบื้องต้น'!$D$16="","",IF('03.คีย์เทอม2'!$B51="","",'01.ข้อมูลเบื้องต้น'!$D$16))</f>
        <v/>
      </c>
      <c r="AX51" s="286"/>
      <c r="AY51" s="160"/>
      <c r="AZ51" s="292" t="str">
        <f>IF('01.ข้อมูลเบื้องต้น'!$B$17="","",IF('03.คีย์เทอม2'!$B51="","",'01.ข้อมูลเบื้องต้น'!$B$17))</f>
        <v/>
      </c>
      <c r="BA51" s="291" t="str">
        <f>IF('01.ข้อมูลเบื้องต้น'!$C$17="","",IF('03.คีย์เทอม2'!$B51="","",'01.ข้อมูลเบื้องต้น'!$C$17))</f>
        <v/>
      </c>
      <c r="BB51" s="292" t="str">
        <f>IF('01.ข้อมูลเบื้องต้น'!$D$17="","",IF('03.คีย์เทอม2'!$B51="","",'01.ข้อมูลเบื้องต้น'!$D$17))</f>
        <v/>
      </c>
      <c r="BC51" s="286"/>
      <c r="BD51" s="160"/>
      <c r="BE51" s="292" t="str">
        <f>IF('01.ข้อมูลเบื้องต้น'!$B$19="","",IF('03.คีย์เทอม2'!$B51="","",'01.ข้อมูลเบื้องต้น'!$B$19))</f>
        <v/>
      </c>
      <c r="BF51" s="291" t="str">
        <f>IF('01.ข้อมูลเบื้องต้น'!$C$19="","",IF('03.คีย์เทอม2'!$B51="","",'01.ข้อมูลเบื้องต้น'!$C$19))</f>
        <v/>
      </c>
      <c r="BG51" s="292" t="str">
        <f>IF('01.ข้อมูลเบื้องต้น'!$D$19="","",IF('03.คีย์เทอม2'!$B51="","",'01.ข้อมูลเบื้องต้น'!$D$19))</f>
        <v/>
      </c>
      <c r="BH51" s="286"/>
      <c r="BI51" s="160"/>
      <c r="BJ51" s="292" t="str">
        <f>IF('01.ข้อมูลเบื้องต้น'!$B$20="","",IF('03.คีย์เทอม2'!$B51="","",'01.ข้อมูลเบื้องต้น'!$B$20))</f>
        <v/>
      </c>
      <c r="BK51" s="291" t="str">
        <f>IF('01.ข้อมูลเบื้องต้น'!$C$20="","",IF('03.คีย์เทอม2'!$B51="","",'01.ข้อมูลเบื้องต้น'!$C$20))</f>
        <v/>
      </c>
      <c r="BL51" s="292" t="str">
        <f>IF('01.ข้อมูลเบื้องต้น'!$D$20="","",IF('03.คีย์เทอม2'!$B51="","",'01.ข้อมูลเบื้องต้น'!$D$20))</f>
        <v/>
      </c>
      <c r="BM51" s="286"/>
      <c r="BN51" s="159"/>
      <c r="BO51" s="292" t="str">
        <f>IF('01.ข้อมูลเบื้องต้น'!$B$21="","",IF('03.คีย์เทอม2'!$B51="","",'01.ข้อมูลเบื้องต้น'!$B$21))</f>
        <v/>
      </c>
      <c r="BP51" s="291" t="str">
        <f>IF('01.ข้อมูลเบื้องต้น'!$C$21="","",IF('03.คีย์เทอม2'!$B51="","",'01.ข้อมูลเบื้องต้น'!$C$21))</f>
        <v/>
      </c>
      <c r="BQ51" s="292" t="str">
        <f>IF('01.ข้อมูลเบื้องต้น'!$D$21="","",IF('03.คีย์เทอม2'!$B51="","",'01.ข้อมูลเบื้องต้น'!$D$21))</f>
        <v/>
      </c>
      <c r="BR51" s="286"/>
      <c r="BS51" s="160"/>
      <c r="BT51" s="292" t="str">
        <f>IF('01.ข้อมูลเบื้องต้น'!$B$22="","",IF('03.คีย์เทอม2'!$B51="","",'01.ข้อมูลเบื้องต้น'!$B$22))</f>
        <v/>
      </c>
      <c r="BU51" s="291" t="str">
        <f>IF('01.ข้อมูลเบื้องต้น'!$C$22="","",IF('03.คีย์เทอม2'!$B51="","",'01.ข้อมูลเบื้องต้น'!$C$22))</f>
        <v/>
      </c>
      <c r="BV51" s="292" t="str">
        <f>IF('01.ข้อมูลเบื้องต้น'!$D$22="","",IF('03.คีย์เทอม2'!$B51="","",'01.ข้อมูลเบื้องต้น'!$D$22))</f>
        <v/>
      </c>
      <c r="BW51" s="286"/>
      <c r="BX51" s="160"/>
      <c r="BY51" s="292" t="str">
        <f>IF('01.ข้อมูลเบื้องต้น'!$B$23="","",IF('03.คีย์เทอม2'!$B51="","",'01.ข้อมูลเบื้องต้น'!$B$23))</f>
        <v/>
      </c>
      <c r="BZ51" s="291" t="str">
        <f>IF('01.ข้อมูลเบื้องต้น'!$C$23="","",IF('03.คีย์เทอม2'!$B51="","",'01.ข้อมูลเบื้องต้น'!$C$23))</f>
        <v/>
      </c>
      <c r="CA51" s="292" t="str">
        <f>IF('01.ข้อมูลเบื้องต้น'!$D$23="","",IF('03.คีย์เทอม2'!$B51="","",'01.ข้อมูลเบื้องต้น'!$D$23))</f>
        <v/>
      </c>
      <c r="CB51" s="286"/>
      <c r="CC51" s="160"/>
      <c r="CD51" s="292" t="str">
        <f>IF('01.ข้อมูลเบื้องต้น'!$B$24="","",IF('03.คีย์เทอม2'!$B51="","",'01.ข้อมูลเบื้องต้น'!$B$24))</f>
        <v/>
      </c>
      <c r="CE51" s="291" t="str">
        <f>IF('01.ข้อมูลเบื้องต้น'!$C$24="","",IF('03.คีย์เทอม2'!$B51="","",'01.ข้อมูลเบื้องต้น'!$C$24))</f>
        <v/>
      </c>
      <c r="CF51" s="292" t="str">
        <f>IF('01.ข้อมูลเบื้องต้น'!$D$24="","",IF('03.คีย์เทอม2'!$B51="","",'01.ข้อมูลเบื้องต้น'!$D$24))</f>
        <v/>
      </c>
      <c r="CG51" s="286"/>
      <c r="CH51" s="160"/>
      <c r="CI51" s="292" t="str">
        <f>IF('01.ข้อมูลเบื้องต้น'!$B$25="","",IF('03.คีย์เทอม2'!$B51="","",'01.ข้อมูลเบื้องต้น'!$B$25))</f>
        <v/>
      </c>
      <c r="CJ51" s="291" t="str">
        <f>IF('01.ข้อมูลเบื้องต้น'!$C$25="","",IF('03.คีย์เทอม2'!$B51="","",'01.ข้อมูลเบื้องต้น'!$C$25))</f>
        <v/>
      </c>
      <c r="CK51" s="292" t="str">
        <f>IF('01.ข้อมูลเบื้องต้น'!$D$25="","",IF('03.คีย์เทอม2'!$B51="","",'01.ข้อมูลเบื้องต้น'!$D$25))</f>
        <v/>
      </c>
      <c r="CL51" s="286"/>
      <c r="CM51" s="160"/>
      <c r="CN51" s="292" t="str">
        <f>IF('01.ข้อมูลเบื้องต้น'!$B$26="","",IF('03.คีย์เทอม2'!$B51="","",'01.ข้อมูลเบื้องต้น'!$B$26))</f>
        <v/>
      </c>
      <c r="CO51" s="291" t="str">
        <f>IF('01.ข้อมูลเบื้องต้น'!$C$26="","",IF('03.คีย์เทอม2'!$B51="","",'01.ข้อมูลเบื้องต้น'!$C$26))</f>
        <v/>
      </c>
      <c r="CP51" s="292" t="str">
        <f>IF('01.ข้อมูลเบื้องต้น'!$D$26="","",IF('03.คีย์เทอม2'!$B51="","",'01.ข้อมูลเบื้องต้น'!$D$26))</f>
        <v/>
      </c>
      <c r="CQ51" s="286"/>
      <c r="CR51" s="160"/>
      <c r="CS51" s="292" t="str">
        <f>IF('01.ข้อมูลเบื้องต้น'!$B$27="","",IF('03.คีย์เทอม2'!$B51="","",'01.ข้อมูลเบื้องต้น'!$B$27))</f>
        <v/>
      </c>
      <c r="CT51" s="291" t="str">
        <f>IF('01.ข้อมูลเบื้องต้น'!$C$27="","",IF('03.คีย์เทอม2'!$B51="","",'01.ข้อมูลเบื้องต้น'!$C$27))</f>
        <v/>
      </c>
      <c r="CU51" s="292" t="str">
        <f>IF('01.ข้อมูลเบื้องต้น'!$D$27="","",IF('03.คีย์เทอม2'!$B51="","",'01.ข้อมูลเบื้องต้น'!$D$27))</f>
        <v/>
      </c>
      <c r="CV51" s="286"/>
      <c r="CW51" s="160"/>
      <c r="CX51" s="292" t="str">
        <f>IF('01.ข้อมูลเบื้องต้น'!$B$28="","",IF('03.คีย์เทอม2'!$B51="","",'01.ข้อมูลเบื้องต้น'!$B$28))</f>
        <v/>
      </c>
      <c r="CY51" s="291" t="str">
        <f>IF('01.ข้อมูลเบื้องต้น'!$C$28="","",IF('03.คีย์เทอม2'!$B51="","",'01.ข้อมูลเบื้องต้น'!$C$28))</f>
        <v/>
      </c>
      <c r="CZ51" s="292" t="str">
        <f>IF('01.ข้อมูลเบื้องต้น'!$D$28="","",IF('03.คีย์เทอม2'!$B51="","",'01.ข้อมูลเบื้องต้น'!$D$28))</f>
        <v/>
      </c>
      <c r="DA51" s="286"/>
      <c r="DB51" s="160"/>
      <c r="DC51" s="288" t="str">
        <f t="shared" si="3"/>
        <v/>
      </c>
      <c r="DD51" s="152" t="str">
        <f t="shared" si="4"/>
        <v/>
      </c>
      <c r="DE51" s="293" t="str">
        <f>IF('2.ชื่อนักเรียน'!R53="มส","มส",IF('2.ชื่อนักเรียน'!R53="ย้าย","ย้าย",IF('2.ชื่อนักเรียน'!R53="ร","ร",IF(DD51="","",RANK(DD51,$DD$9:$DD$58,0)))))</f>
        <v/>
      </c>
      <c r="DF51" s="293" t="str">
        <f t="shared" si="5"/>
        <v/>
      </c>
      <c r="DH51" s="462" t="str">
        <f>IF('2.ชื่อนักเรียน'!$R53=",มส","มส",IF($DC51="","",IF(DH$5="","",IF(DH$5="SBMLD",SUM($BH51,$BM51,$BR51,$BW51,$CB51,$CG51,$CL51,$CQ51,$CV51,$DA51),$BH51))))</f>
        <v/>
      </c>
      <c r="DI51" s="298" t="str">
        <f>IF('2.ชื่อนักเรียน'!$R53=",มส","มส",IF($DH51="","",IF(DH$5="","",IF(DH$5="SBMLD",SUM($BI51,$BN51,$BS51,$BX51,$CC51,$CH51,$CM51,$CR51,$CW51,$DB51),$BI51))))</f>
        <v/>
      </c>
      <c r="DJ51" s="329" t="str">
        <f t="shared" si="6"/>
        <v/>
      </c>
      <c r="DK51" s="462" t="str">
        <f>IF('2.ชื่อนักเรียน'!$R53=",มส","มส",IF($DC51="","",IF(DK$5="","",IF(DK$5="SBMLD",SUM($BM51,$BR51,$BW51,$CB51,$CG51,$CL51,$CQ51,$CV51,$DA51),$BM51))))</f>
        <v/>
      </c>
      <c r="DL51" s="298" t="str">
        <f>IF('2.ชื่อนักเรียน'!$R53=",มส","มส",IF($DK51="","",IF(DK$5="","",IF(DK$5="SBMLD",SUM($BN51,$BS51,$BX51,$CC51,$CH51,$CM51,$CR51,$CW51,$DB51),$BN51))))</f>
        <v/>
      </c>
      <c r="DM51" s="329" t="str">
        <f t="shared" si="7"/>
        <v/>
      </c>
      <c r="DN51" s="462" t="str">
        <f>IF('2.ชื่อนักเรียน'!$R53=",มส","มส",IF($DC51="","",IF(DN$5="","",IF(DN$5="SBMLD",SUM($BR51,$BW51,$CB51,$CG51,$CL51,$CQ51,$CV51,$DA51),$BR51))))</f>
        <v/>
      </c>
      <c r="DO51" s="298" t="str">
        <f>IF('2.ชื่อนักเรียน'!$R53=",มส","มส",IF($DN51="","",IF(DN$5="","",IF(DN$5="SBMLD",SUM($BS51,$BX51,$CC51,$CH51,$CM51,$CR51,$CW51,$DB51),$BS51))))</f>
        <v/>
      </c>
      <c r="DP51" s="329" t="str">
        <f t="shared" si="8"/>
        <v/>
      </c>
      <c r="DQ51" s="462" t="str">
        <f>IF('2.ชื่อนักเรียน'!$R53=",มส","มส",IF($DC51="","",IF(DQ$5="","",IF(DQ$5="SBMLD",SUM($BW51,$CB51,$CG51,$CL51,$CQ51,$CV51,$DA51),$BW51))))</f>
        <v/>
      </c>
      <c r="DR51" s="298" t="str">
        <f>IF('2.ชื่อนักเรียน'!$R53=",มส","มส",IF($DQ51="","",IF(DQ$5="","",IF(DQ$5="SBMLD",SUM($BX51,$CC51,$CH51,$CM51,$CR51,$CW51,$DB51),$BX51))))</f>
        <v/>
      </c>
      <c r="DS51" s="329" t="str">
        <f t="shared" si="9"/>
        <v/>
      </c>
      <c r="DT51" s="462" t="str">
        <f>IF('2.ชื่อนักเรียน'!$R53=",มส","มส",IF($DC51="","",IF(DT$5="","",IF(DT$5="SBMLD",SUM($CB51,$CG51,$CL51,$CQ51,$CV51,$DA51),$CB51))))</f>
        <v/>
      </c>
      <c r="DU51" s="298" t="str">
        <f>IF('2.ชื่อนักเรียน'!$R53=",มส","มส",IF($DT51="","",IF(DT$5="","",IF(DT$5="SBMLD",SUM($CC51,$CH51,$CM51,$CR51,$CW51,$DB51),$CC51))))</f>
        <v/>
      </c>
      <c r="DV51" s="329" t="str">
        <f t="shared" si="10"/>
        <v/>
      </c>
      <c r="DW51" s="462" t="str">
        <f>IF('2.ชื่อนักเรียน'!$R53=",มส","มส",IF($DC51="","",IF(DW$5="","",IF(DW$5="SBMLD",SUM($CG51,$CL51,$CQ51,$CV51,$DA51),$CG51))))</f>
        <v/>
      </c>
      <c r="DX51" s="298" t="str">
        <f>IF('2.ชื่อนักเรียน'!$R53=",มส","มส",IF($DW51="","",IF(DW$5="","",IF(DW$5="SBMLD",SUM($CH51,$CM51,$CR51,$CW51,$DB51),$CH51))))</f>
        <v/>
      </c>
      <c r="DY51" s="329" t="str">
        <f t="shared" si="11"/>
        <v/>
      </c>
    </row>
    <row r="52" spans="1:129" s="102" customFormat="1" ht="17.25" customHeight="1" x14ac:dyDescent="0.25">
      <c r="A52" s="278">
        <v>44</v>
      </c>
      <c r="B52" s="278" t="str">
        <f>IF('2.ชื่อนักเรียน'!E54="","",CONCATENATE('2.ชื่อนักเรียน'!E54,'2.ชื่อนักเรียน'!F54,'2.ชื่อนักเรียน'!G54,'2.ชื่อนักเรียน'!H54,'2.ชื่อนักเรียน'!I54,'2.ชื่อนักเรียน'!J54,'2.ชื่อนักเรียน'!K54,'2.ชื่อนักเรียน'!L54,'2.ชื่อนักเรียน'!M54,'2.ชื่อนักเรียน'!N54,'2.ชื่อนักเรียน'!O54,'2.ชื่อนักเรียน'!P54,'2.ชื่อนักเรียน'!Q54))</f>
        <v/>
      </c>
      <c r="C52" s="463" t="str">
        <f>IF('2.ชื่อนักเรียน'!B54="","",'2.ชื่อนักเรียน'!B54)</f>
        <v/>
      </c>
      <c r="D52" s="291" t="str">
        <f>IF('2.ชื่อนักเรียน'!C54="","",CONCATENATE(TRIM('2.ชื่อนักเรียน'!C54),"  ",'2.ชื่อนักเรียน'!D54))</f>
        <v/>
      </c>
      <c r="E52" s="292" t="str">
        <f>IF(B52="","",IF('01.ข้อมูลเบื้องต้น'!$J$2="","",'01.ข้อมูลเบื้องต้น'!$J$2))</f>
        <v/>
      </c>
      <c r="F52" s="291" t="str">
        <f>IF(B52="","",IF('01.ข้อมูลเบื้องต้น'!$K$4="","",'01.ข้อมูลเบื้องต้น'!$K$4))</f>
        <v/>
      </c>
      <c r="G52" s="292" t="str">
        <f>IF('01.ข้อมูลเบื้องต้น'!$B$8="","",IF('03.คีย์เทอม2'!$B52="","",'01.ข้อมูลเบื้องต้น'!$B$8))</f>
        <v/>
      </c>
      <c r="H52" s="291" t="str">
        <f>IF('01.ข้อมูลเบื้องต้น'!$C$8="","",IF('03.คีย์เทอม2'!$B52="","",'01.ข้อมูลเบื้องต้น'!$C$8))</f>
        <v/>
      </c>
      <c r="I52" s="292" t="str">
        <f>IF('01.ข้อมูลเบื้องต้น'!$D$8="","",IF('03.คีย์เทอม2'!$B52="","",'01.ข้อมูลเบื้องต้น'!$D$8))</f>
        <v/>
      </c>
      <c r="J52" s="286"/>
      <c r="K52" s="160"/>
      <c r="L52" s="292" t="str">
        <f>IF('01.ข้อมูลเบื้องต้น'!$B$9="","",IF('03.คีย์เทอม2'!$B52="","",'01.ข้อมูลเบื้องต้น'!$B$9))</f>
        <v/>
      </c>
      <c r="M52" s="291" t="str">
        <f>IF('01.ข้อมูลเบื้องต้น'!$C$9="","",IF('03.คีย์เทอม2'!$B52="","",'01.ข้อมูลเบื้องต้น'!$C$9))</f>
        <v/>
      </c>
      <c r="N52" s="292" t="str">
        <f>IF('01.ข้อมูลเบื้องต้น'!$D$9="","",IF('03.คีย์เทอม2'!$B52="","",'01.ข้อมูลเบื้องต้น'!$D$9))</f>
        <v/>
      </c>
      <c r="O52" s="287"/>
      <c r="P52" s="159"/>
      <c r="Q52" s="292" t="str">
        <f>IF('01.ข้อมูลเบื้องต้น'!$B$10="","",IF('03.คีย์เทอม2'!$B52="","",'01.ข้อมูลเบื้องต้น'!$B$10))</f>
        <v/>
      </c>
      <c r="R52" s="291" t="str">
        <f>IF('01.ข้อมูลเบื้องต้น'!$C$10="","",IF('03.คีย์เทอม2'!$B52="","",'01.ข้อมูลเบื้องต้น'!$C$10))</f>
        <v/>
      </c>
      <c r="S52" s="292" t="str">
        <f>IF('01.ข้อมูลเบื้องต้น'!$D$10="","",IF('03.คีย์เทอม2'!$B52="","",'01.ข้อมูลเบื้องต้น'!$D$10))</f>
        <v/>
      </c>
      <c r="T52" s="287"/>
      <c r="U52" s="159"/>
      <c r="V52" s="292" t="str">
        <f>IF('01.ข้อมูลเบื้องต้น'!$B$11="","",IF('03.คีย์เทอม2'!$B52="","",'01.ข้อมูลเบื้องต้น'!$B$11))</f>
        <v/>
      </c>
      <c r="W52" s="291" t="str">
        <f>IF('01.ข้อมูลเบื้องต้น'!$C$11="","",IF('03.คีย์เทอม2'!$B52="","",'01.ข้อมูลเบื้องต้น'!$C$11))</f>
        <v/>
      </c>
      <c r="X52" s="292" t="str">
        <f>IF('01.ข้อมูลเบื้องต้น'!$D$11="","",IF('03.คีย์เทอม2'!$B52="","",'01.ข้อมูลเบื้องต้น'!$D$11))</f>
        <v/>
      </c>
      <c r="Y52" s="286"/>
      <c r="Z52" s="160"/>
      <c r="AA52" s="292" t="str">
        <f>IF('01.ข้อมูลเบื้องต้น'!$B$12="","",IF('03.คีย์เทอม2'!$B52="","",'01.ข้อมูลเบื้องต้น'!$B$12))</f>
        <v/>
      </c>
      <c r="AB52" s="291" t="str">
        <f>IF('01.ข้อมูลเบื้องต้น'!$C$12="","",IF('03.คีย์เทอม2'!$B52="","",'01.ข้อมูลเบื้องต้น'!$C$12))</f>
        <v/>
      </c>
      <c r="AC52" s="292" t="str">
        <f>IF('01.ข้อมูลเบื้องต้น'!$D$12="","",IF('03.คีย์เทอม2'!$B52="","",'01.ข้อมูลเบื้องต้น'!$D$12))</f>
        <v/>
      </c>
      <c r="AD52" s="287"/>
      <c r="AE52" s="159"/>
      <c r="AF52" s="292" t="str">
        <f>IF('01.ข้อมูลเบื้องต้น'!$B$13="","",IF('03.คีย์เทอม2'!$B52="","",'01.ข้อมูลเบื้องต้น'!$B$13))</f>
        <v/>
      </c>
      <c r="AG52" s="291" t="str">
        <f>IF('01.ข้อมูลเบื้องต้น'!$C$13="","",IF('03.คีย์เทอม2'!$B52="","",'01.ข้อมูลเบื้องต้น'!$C$13))</f>
        <v/>
      </c>
      <c r="AH52" s="292" t="str">
        <f>IF('01.ข้อมูลเบื้องต้น'!$D$13="","",IF('03.คีย์เทอม2'!$B52="","",'01.ข้อมูลเบื้องต้น'!$D$13))</f>
        <v/>
      </c>
      <c r="AI52" s="287"/>
      <c r="AJ52" s="159"/>
      <c r="AK52" s="292" t="str">
        <f>IF('01.ข้อมูลเบื้องต้น'!$B$14="","",IF('03.คีย์เทอม2'!$B52="","",'01.ข้อมูลเบื้องต้น'!$B$14))</f>
        <v/>
      </c>
      <c r="AL52" s="291" t="str">
        <f>IF('01.ข้อมูลเบื้องต้น'!$C$14="","",IF('03.คีย์เทอม2'!$B52="","",'01.ข้อมูลเบื้องต้น'!$C$14))</f>
        <v/>
      </c>
      <c r="AM52" s="292" t="str">
        <f>IF('01.ข้อมูลเบื้องต้น'!$D$14="","",IF('03.คีย์เทอม2'!$B52="","",'01.ข้อมูลเบื้องต้น'!$D$14))</f>
        <v/>
      </c>
      <c r="AN52" s="287"/>
      <c r="AO52" s="159"/>
      <c r="AP52" s="292" t="str">
        <f>IF('01.ข้อมูลเบื้องต้น'!$B$15="","",IF('03.คีย์เทอม2'!$B52="","",'01.ข้อมูลเบื้องต้น'!$B$15))</f>
        <v/>
      </c>
      <c r="AQ52" s="291" t="str">
        <f>IF('01.ข้อมูลเบื้องต้น'!$C$15="","",IF('03.คีย์เทอม2'!$B52="","",'01.ข้อมูลเบื้องต้น'!$C$15))</f>
        <v/>
      </c>
      <c r="AR52" s="292" t="str">
        <f>IF('01.ข้อมูลเบื้องต้น'!$D$15="","",IF('03.คีย์เทอม2'!$B52="","",'01.ข้อมูลเบื้องต้น'!$D$15))</f>
        <v/>
      </c>
      <c r="AS52" s="287"/>
      <c r="AT52" s="159"/>
      <c r="AU52" s="292" t="str">
        <f>IF('01.ข้อมูลเบื้องต้น'!$B$16="","",IF('03.คีย์เทอม2'!$B52="","",'01.ข้อมูลเบื้องต้น'!$B$16))</f>
        <v/>
      </c>
      <c r="AV52" s="291" t="str">
        <f>IF('01.ข้อมูลเบื้องต้น'!$C$16="","",IF('03.คีย์เทอม2'!$B52="","",'01.ข้อมูลเบื้องต้น'!$C$16))</f>
        <v/>
      </c>
      <c r="AW52" s="292" t="str">
        <f>IF('01.ข้อมูลเบื้องต้น'!$D$16="","",IF('03.คีย์เทอม2'!$B52="","",'01.ข้อมูลเบื้องต้น'!$D$16))</f>
        <v/>
      </c>
      <c r="AX52" s="286"/>
      <c r="AY52" s="160"/>
      <c r="AZ52" s="292" t="str">
        <f>IF('01.ข้อมูลเบื้องต้น'!$B$17="","",IF('03.คีย์เทอม2'!$B52="","",'01.ข้อมูลเบื้องต้น'!$B$17))</f>
        <v/>
      </c>
      <c r="BA52" s="291" t="str">
        <f>IF('01.ข้อมูลเบื้องต้น'!$C$17="","",IF('03.คีย์เทอม2'!$B52="","",'01.ข้อมูลเบื้องต้น'!$C$17))</f>
        <v/>
      </c>
      <c r="BB52" s="292" t="str">
        <f>IF('01.ข้อมูลเบื้องต้น'!$D$17="","",IF('03.คีย์เทอม2'!$B52="","",'01.ข้อมูลเบื้องต้น'!$D$17))</f>
        <v/>
      </c>
      <c r="BC52" s="286"/>
      <c r="BD52" s="160"/>
      <c r="BE52" s="292" t="str">
        <f>IF('01.ข้อมูลเบื้องต้น'!$B$19="","",IF('03.คีย์เทอม2'!$B52="","",'01.ข้อมูลเบื้องต้น'!$B$19))</f>
        <v/>
      </c>
      <c r="BF52" s="291" t="str">
        <f>IF('01.ข้อมูลเบื้องต้น'!$C$19="","",IF('03.คีย์เทอม2'!$B52="","",'01.ข้อมูลเบื้องต้น'!$C$19))</f>
        <v/>
      </c>
      <c r="BG52" s="292" t="str">
        <f>IF('01.ข้อมูลเบื้องต้น'!$D$19="","",IF('03.คีย์เทอม2'!$B52="","",'01.ข้อมูลเบื้องต้น'!$D$19))</f>
        <v/>
      </c>
      <c r="BH52" s="286"/>
      <c r="BI52" s="160"/>
      <c r="BJ52" s="292" t="str">
        <f>IF('01.ข้อมูลเบื้องต้น'!$B$20="","",IF('03.คีย์เทอม2'!$B52="","",'01.ข้อมูลเบื้องต้น'!$B$20))</f>
        <v/>
      </c>
      <c r="BK52" s="291" t="str">
        <f>IF('01.ข้อมูลเบื้องต้น'!$C$20="","",IF('03.คีย์เทอม2'!$B52="","",'01.ข้อมูลเบื้องต้น'!$C$20))</f>
        <v/>
      </c>
      <c r="BL52" s="292" t="str">
        <f>IF('01.ข้อมูลเบื้องต้น'!$D$20="","",IF('03.คีย์เทอม2'!$B52="","",'01.ข้อมูลเบื้องต้น'!$D$20))</f>
        <v/>
      </c>
      <c r="BM52" s="287"/>
      <c r="BN52" s="159"/>
      <c r="BO52" s="292" t="str">
        <f>IF('01.ข้อมูลเบื้องต้น'!$B$21="","",IF('03.คีย์เทอม2'!$B52="","",'01.ข้อมูลเบื้องต้น'!$B$21))</f>
        <v/>
      </c>
      <c r="BP52" s="291" t="str">
        <f>IF('01.ข้อมูลเบื้องต้น'!$C$21="","",IF('03.คีย์เทอม2'!$B52="","",'01.ข้อมูลเบื้องต้น'!$C$21))</f>
        <v/>
      </c>
      <c r="BQ52" s="292" t="str">
        <f>IF('01.ข้อมูลเบื้องต้น'!$D$21="","",IF('03.คีย์เทอม2'!$B52="","",'01.ข้อมูลเบื้องต้น'!$D$21))</f>
        <v/>
      </c>
      <c r="BR52" s="286"/>
      <c r="BS52" s="160"/>
      <c r="BT52" s="292" t="str">
        <f>IF('01.ข้อมูลเบื้องต้น'!$B$22="","",IF('03.คีย์เทอม2'!$B52="","",'01.ข้อมูลเบื้องต้น'!$B$22))</f>
        <v/>
      </c>
      <c r="BU52" s="291" t="str">
        <f>IF('01.ข้อมูลเบื้องต้น'!$C$22="","",IF('03.คีย์เทอม2'!$B52="","",'01.ข้อมูลเบื้องต้น'!$C$22))</f>
        <v/>
      </c>
      <c r="BV52" s="292" t="str">
        <f>IF('01.ข้อมูลเบื้องต้น'!$D$22="","",IF('03.คีย์เทอม2'!$B52="","",'01.ข้อมูลเบื้องต้น'!$D$22))</f>
        <v/>
      </c>
      <c r="BW52" s="286"/>
      <c r="BX52" s="160"/>
      <c r="BY52" s="292" t="str">
        <f>IF('01.ข้อมูลเบื้องต้น'!$B$23="","",IF('03.คีย์เทอม2'!$B52="","",'01.ข้อมูลเบื้องต้น'!$B$23))</f>
        <v/>
      </c>
      <c r="BZ52" s="291" t="str">
        <f>IF('01.ข้อมูลเบื้องต้น'!$C$23="","",IF('03.คีย์เทอม2'!$B52="","",'01.ข้อมูลเบื้องต้น'!$C$23))</f>
        <v/>
      </c>
      <c r="CA52" s="292" t="str">
        <f>IF('01.ข้อมูลเบื้องต้น'!$D$23="","",IF('03.คีย์เทอม2'!$B52="","",'01.ข้อมูลเบื้องต้น'!$D$23))</f>
        <v/>
      </c>
      <c r="CB52" s="286"/>
      <c r="CC52" s="160"/>
      <c r="CD52" s="292" t="str">
        <f>IF('01.ข้อมูลเบื้องต้น'!$B$24="","",IF('03.คีย์เทอม2'!$B52="","",'01.ข้อมูลเบื้องต้น'!$B$24))</f>
        <v/>
      </c>
      <c r="CE52" s="291" t="str">
        <f>IF('01.ข้อมูลเบื้องต้น'!$C$24="","",IF('03.คีย์เทอม2'!$B52="","",'01.ข้อมูลเบื้องต้น'!$C$24))</f>
        <v/>
      </c>
      <c r="CF52" s="292" t="str">
        <f>IF('01.ข้อมูลเบื้องต้น'!$D$24="","",IF('03.คีย์เทอม2'!$B52="","",'01.ข้อมูลเบื้องต้น'!$D$24))</f>
        <v/>
      </c>
      <c r="CG52" s="286"/>
      <c r="CH52" s="160"/>
      <c r="CI52" s="292" t="str">
        <f>IF('01.ข้อมูลเบื้องต้น'!$B$25="","",IF('03.คีย์เทอม2'!$B52="","",'01.ข้อมูลเบื้องต้น'!$B$25))</f>
        <v/>
      </c>
      <c r="CJ52" s="291" t="str">
        <f>IF('01.ข้อมูลเบื้องต้น'!$C$25="","",IF('03.คีย์เทอม2'!$B52="","",'01.ข้อมูลเบื้องต้น'!$C$25))</f>
        <v/>
      </c>
      <c r="CK52" s="292" t="str">
        <f>IF('01.ข้อมูลเบื้องต้น'!$D$25="","",IF('03.คีย์เทอม2'!$B52="","",'01.ข้อมูลเบื้องต้น'!$D$25))</f>
        <v/>
      </c>
      <c r="CL52" s="286"/>
      <c r="CM52" s="160"/>
      <c r="CN52" s="292" t="str">
        <f>IF('01.ข้อมูลเบื้องต้น'!$B$26="","",IF('03.คีย์เทอม2'!$B52="","",'01.ข้อมูลเบื้องต้น'!$B$26))</f>
        <v/>
      </c>
      <c r="CO52" s="291" t="str">
        <f>IF('01.ข้อมูลเบื้องต้น'!$C$26="","",IF('03.คีย์เทอม2'!$B52="","",'01.ข้อมูลเบื้องต้น'!$C$26))</f>
        <v/>
      </c>
      <c r="CP52" s="292" t="str">
        <f>IF('01.ข้อมูลเบื้องต้น'!$D$26="","",IF('03.คีย์เทอม2'!$B52="","",'01.ข้อมูลเบื้องต้น'!$D$26))</f>
        <v/>
      </c>
      <c r="CQ52" s="286"/>
      <c r="CR52" s="160"/>
      <c r="CS52" s="292" t="str">
        <f>IF('01.ข้อมูลเบื้องต้น'!$B$27="","",IF('03.คีย์เทอม2'!$B52="","",'01.ข้อมูลเบื้องต้น'!$B$27))</f>
        <v/>
      </c>
      <c r="CT52" s="291" t="str">
        <f>IF('01.ข้อมูลเบื้องต้น'!$C$27="","",IF('03.คีย์เทอม2'!$B52="","",'01.ข้อมูลเบื้องต้น'!$C$27))</f>
        <v/>
      </c>
      <c r="CU52" s="292" t="str">
        <f>IF('01.ข้อมูลเบื้องต้น'!$D$27="","",IF('03.คีย์เทอม2'!$B52="","",'01.ข้อมูลเบื้องต้น'!$D$27))</f>
        <v/>
      </c>
      <c r="CV52" s="286"/>
      <c r="CW52" s="160"/>
      <c r="CX52" s="292" t="str">
        <f>IF('01.ข้อมูลเบื้องต้น'!$B$28="","",IF('03.คีย์เทอม2'!$B52="","",'01.ข้อมูลเบื้องต้น'!$B$28))</f>
        <v/>
      </c>
      <c r="CY52" s="291" t="str">
        <f>IF('01.ข้อมูลเบื้องต้น'!$C$28="","",IF('03.คีย์เทอม2'!$B52="","",'01.ข้อมูลเบื้องต้น'!$C$28))</f>
        <v/>
      </c>
      <c r="CZ52" s="292" t="str">
        <f>IF('01.ข้อมูลเบื้องต้น'!$D$28="","",IF('03.คีย์เทอม2'!$B52="","",'01.ข้อมูลเบื้องต้น'!$D$28))</f>
        <v/>
      </c>
      <c r="DA52" s="286"/>
      <c r="DB52" s="160"/>
      <c r="DC52" s="288" t="str">
        <f t="shared" si="3"/>
        <v/>
      </c>
      <c r="DD52" s="152" t="str">
        <f t="shared" si="4"/>
        <v/>
      </c>
      <c r="DE52" s="293" t="str">
        <f>IF('2.ชื่อนักเรียน'!R54="มส","มส",IF('2.ชื่อนักเรียน'!R54="ย้าย","ย้าย",IF('2.ชื่อนักเรียน'!R54="ร","ร",IF(DD52="","",RANK(DD52,$DD$9:$DD$58,0)))))</f>
        <v/>
      </c>
      <c r="DF52" s="293" t="str">
        <f t="shared" si="5"/>
        <v/>
      </c>
      <c r="DH52" s="462" t="str">
        <f>IF('2.ชื่อนักเรียน'!$R54=",มส","มส",IF($DC52="","",IF(DH$5="","",IF(DH$5="SBMLD",SUM($BH52,$BM52,$BR52,$BW52,$CB52,$CG52,$CL52,$CQ52,$CV52,$DA52),$BH52))))</f>
        <v/>
      </c>
      <c r="DI52" s="298" t="str">
        <f>IF('2.ชื่อนักเรียน'!$R54=",มส","มส",IF($DH52="","",IF(DH$5="","",IF(DH$5="SBMLD",SUM($BI52,$BN52,$BS52,$BX52,$CC52,$CH52,$CM52,$CR52,$CW52,$DB52),$BI52))))</f>
        <v/>
      </c>
      <c r="DJ52" s="329" t="str">
        <f t="shared" si="6"/>
        <v/>
      </c>
      <c r="DK52" s="462" t="str">
        <f>IF('2.ชื่อนักเรียน'!$R54=",มส","มส",IF($DC52="","",IF(DK$5="","",IF(DK$5="SBMLD",SUM($BM52,$BR52,$BW52,$CB52,$CG52,$CL52,$CQ52,$CV52,$DA52),$BM52))))</f>
        <v/>
      </c>
      <c r="DL52" s="298" t="str">
        <f>IF('2.ชื่อนักเรียน'!$R54=",มส","มส",IF($DK52="","",IF(DK$5="","",IF(DK$5="SBMLD",SUM($BN52,$BS52,$BX52,$CC52,$CH52,$CM52,$CR52,$CW52,$DB52),$BN52))))</f>
        <v/>
      </c>
      <c r="DM52" s="329" t="str">
        <f t="shared" si="7"/>
        <v/>
      </c>
      <c r="DN52" s="462" t="str">
        <f>IF('2.ชื่อนักเรียน'!$R54=",มส","มส",IF($DC52="","",IF(DN$5="","",IF(DN$5="SBMLD",SUM($BR52,$BW52,$CB52,$CG52,$CL52,$CQ52,$CV52,$DA52),$BR52))))</f>
        <v/>
      </c>
      <c r="DO52" s="298" t="str">
        <f>IF('2.ชื่อนักเรียน'!$R54=",มส","มส",IF($DN52="","",IF(DN$5="","",IF(DN$5="SBMLD",SUM($BS52,$BX52,$CC52,$CH52,$CM52,$CR52,$CW52,$DB52),$BS52))))</f>
        <v/>
      </c>
      <c r="DP52" s="329" t="str">
        <f t="shared" si="8"/>
        <v/>
      </c>
      <c r="DQ52" s="462" t="str">
        <f>IF('2.ชื่อนักเรียน'!$R54=",มส","มส",IF($DC52="","",IF(DQ$5="","",IF(DQ$5="SBMLD",SUM($BW52,$CB52,$CG52,$CL52,$CQ52,$CV52,$DA52),$BW52))))</f>
        <v/>
      </c>
      <c r="DR52" s="298" t="str">
        <f>IF('2.ชื่อนักเรียน'!$R54=",มส","มส",IF($DQ52="","",IF(DQ$5="","",IF(DQ$5="SBMLD",SUM($BX52,$CC52,$CH52,$CM52,$CR52,$CW52,$DB52),$BX52))))</f>
        <v/>
      </c>
      <c r="DS52" s="329" t="str">
        <f t="shared" si="9"/>
        <v/>
      </c>
      <c r="DT52" s="462" t="str">
        <f>IF('2.ชื่อนักเรียน'!$R54=",มส","มส",IF($DC52="","",IF(DT$5="","",IF(DT$5="SBMLD",SUM($CB52,$CG52,$CL52,$CQ52,$CV52,$DA52),$CB52))))</f>
        <v/>
      </c>
      <c r="DU52" s="298" t="str">
        <f>IF('2.ชื่อนักเรียน'!$R54=",มส","มส",IF($DT52="","",IF(DT$5="","",IF(DT$5="SBMLD",SUM($CC52,$CH52,$CM52,$CR52,$CW52,$DB52),$CC52))))</f>
        <v/>
      </c>
      <c r="DV52" s="329" t="str">
        <f t="shared" si="10"/>
        <v/>
      </c>
      <c r="DW52" s="462" t="str">
        <f>IF('2.ชื่อนักเรียน'!$R54=",มส","มส",IF($DC52="","",IF(DW$5="","",IF(DW$5="SBMLD",SUM($CG52,$CL52,$CQ52,$CV52,$DA52),$CG52))))</f>
        <v/>
      </c>
      <c r="DX52" s="298" t="str">
        <f>IF('2.ชื่อนักเรียน'!$R54=",มส","มส",IF($DW52="","",IF(DW$5="","",IF(DW$5="SBMLD",SUM($CH52,$CM52,$CR52,$CW52,$DB52),$CH52))))</f>
        <v/>
      </c>
      <c r="DY52" s="329" t="str">
        <f t="shared" si="11"/>
        <v/>
      </c>
    </row>
    <row r="53" spans="1:129" s="102" customFormat="1" ht="17.25" customHeight="1" x14ac:dyDescent="0.25">
      <c r="A53" s="278">
        <v>45</v>
      </c>
      <c r="B53" s="278" t="str">
        <f>IF('2.ชื่อนักเรียน'!E55="","",CONCATENATE('2.ชื่อนักเรียน'!E55,'2.ชื่อนักเรียน'!F55,'2.ชื่อนักเรียน'!G55,'2.ชื่อนักเรียน'!H55,'2.ชื่อนักเรียน'!I55,'2.ชื่อนักเรียน'!J55,'2.ชื่อนักเรียน'!K55,'2.ชื่อนักเรียน'!L55,'2.ชื่อนักเรียน'!M55,'2.ชื่อนักเรียน'!N55,'2.ชื่อนักเรียน'!O55,'2.ชื่อนักเรียน'!P55,'2.ชื่อนักเรียน'!Q55))</f>
        <v/>
      </c>
      <c r="C53" s="463" t="str">
        <f>IF('2.ชื่อนักเรียน'!B55="","",'2.ชื่อนักเรียน'!B55)</f>
        <v/>
      </c>
      <c r="D53" s="291" t="str">
        <f>IF('2.ชื่อนักเรียน'!C55="","",CONCATENATE(TRIM('2.ชื่อนักเรียน'!C55),"  ",'2.ชื่อนักเรียน'!D55))</f>
        <v/>
      </c>
      <c r="E53" s="292" t="str">
        <f>IF(B53="","",IF('01.ข้อมูลเบื้องต้น'!$J$2="","",'01.ข้อมูลเบื้องต้น'!$J$2))</f>
        <v/>
      </c>
      <c r="F53" s="291" t="str">
        <f>IF(B53="","",IF('01.ข้อมูลเบื้องต้น'!$K$4="","",'01.ข้อมูลเบื้องต้น'!$K$4))</f>
        <v/>
      </c>
      <c r="G53" s="292" t="str">
        <f>IF('01.ข้อมูลเบื้องต้น'!$B$8="","",IF('03.คีย์เทอม2'!$B53="","",'01.ข้อมูลเบื้องต้น'!$B$8))</f>
        <v/>
      </c>
      <c r="H53" s="291" t="str">
        <f>IF('01.ข้อมูลเบื้องต้น'!$C$8="","",IF('03.คีย์เทอม2'!$B53="","",'01.ข้อมูลเบื้องต้น'!$C$8))</f>
        <v/>
      </c>
      <c r="I53" s="292" t="str">
        <f>IF('01.ข้อมูลเบื้องต้น'!$D$8="","",IF('03.คีย์เทอม2'!$B53="","",'01.ข้อมูลเบื้องต้น'!$D$8))</f>
        <v/>
      </c>
      <c r="J53" s="286"/>
      <c r="K53" s="160"/>
      <c r="L53" s="292" t="str">
        <f>IF('01.ข้อมูลเบื้องต้น'!$B$9="","",IF('03.คีย์เทอม2'!$B53="","",'01.ข้อมูลเบื้องต้น'!$B$9))</f>
        <v/>
      </c>
      <c r="M53" s="291" t="str">
        <f>IF('01.ข้อมูลเบื้องต้น'!$C$9="","",IF('03.คีย์เทอม2'!$B53="","",'01.ข้อมูลเบื้องต้น'!$C$9))</f>
        <v/>
      </c>
      <c r="N53" s="292" t="str">
        <f>IF('01.ข้อมูลเบื้องต้น'!$D$9="","",IF('03.คีย์เทอม2'!$B53="","",'01.ข้อมูลเบื้องต้น'!$D$9))</f>
        <v/>
      </c>
      <c r="O53" s="287"/>
      <c r="P53" s="159"/>
      <c r="Q53" s="292" t="str">
        <f>IF('01.ข้อมูลเบื้องต้น'!$B$10="","",IF('03.คีย์เทอม2'!$B53="","",'01.ข้อมูลเบื้องต้น'!$B$10))</f>
        <v/>
      </c>
      <c r="R53" s="291" t="str">
        <f>IF('01.ข้อมูลเบื้องต้น'!$C$10="","",IF('03.คีย์เทอม2'!$B53="","",'01.ข้อมูลเบื้องต้น'!$C$10))</f>
        <v/>
      </c>
      <c r="S53" s="292" t="str">
        <f>IF('01.ข้อมูลเบื้องต้น'!$D$10="","",IF('03.คีย์เทอม2'!$B53="","",'01.ข้อมูลเบื้องต้น'!$D$10))</f>
        <v/>
      </c>
      <c r="T53" s="287"/>
      <c r="U53" s="159"/>
      <c r="V53" s="292" t="str">
        <f>IF('01.ข้อมูลเบื้องต้น'!$B$11="","",IF('03.คีย์เทอม2'!$B53="","",'01.ข้อมูลเบื้องต้น'!$B$11))</f>
        <v/>
      </c>
      <c r="W53" s="291" t="str">
        <f>IF('01.ข้อมูลเบื้องต้น'!$C$11="","",IF('03.คีย์เทอม2'!$B53="","",'01.ข้อมูลเบื้องต้น'!$C$11))</f>
        <v/>
      </c>
      <c r="X53" s="292" t="str">
        <f>IF('01.ข้อมูลเบื้องต้น'!$D$11="","",IF('03.คีย์เทอม2'!$B53="","",'01.ข้อมูลเบื้องต้น'!$D$11))</f>
        <v/>
      </c>
      <c r="Y53" s="286"/>
      <c r="Z53" s="160"/>
      <c r="AA53" s="292" t="str">
        <f>IF('01.ข้อมูลเบื้องต้น'!$B$12="","",IF('03.คีย์เทอม2'!$B53="","",'01.ข้อมูลเบื้องต้น'!$B$12))</f>
        <v/>
      </c>
      <c r="AB53" s="291" t="str">
        <f>IF('01.ข้อมูลเบื้องต้น'!$C$12="","",IF('03.คีย์เทอม2'!$B53="","",'01.ข้อมูลเบื้องต้น'!$C$12))</f>
        <v/>
      </c>
      <c r="AC53" s="292" t="str">
        <f>IF('01.ข้อมูลเบื้องต้น'!$D$12="","",IF('03.คีย์เทอม2'!$B53="","",'01.ข้อมูลเบื้องต้น'!$D$12))</f>
        <v/>
      </c>
      <c r="AD53" s="287"/>
      <c r="AE53" s="159"/>
      <c r="AF53" s="292" t="str">
        <f>IF('01.ข้อมูลเบื้องต้น'!$B$13="","",IF('03.คีย์เทอม2'!$B53="","",'01.ข้อมูลเบื้องต้น'!$B$13))</f>
        <v/>
      </c>
      <c r="AG53" s="291" t="str">
        <f>IF('01.ข้อมูลเบื้องต้น'!$C$13="","",IF('03.คีย์เทอม2'!$B53="","",'01.ข้อมูลเบื้องต้น'!$C$13))</f>
        <v/>
      </c>
      <c r="AH53" s="292" t="str">
        <f>IF('01.ข้อมูลเบื้องต้น'!$D$13="","",IF('03.คีย์เทอม2'!$B53="","",'01.ข้อมูลเบื้องต้น'!$D$13))</f>
        <v/>
      </c>
      <c r="AI53" s="287"/>
      <c r="AJ53" s="159"/>
      <c r="AK53" s="292" t="str">
        <f>IF('01.ข้อมูลเบื้องต้น'!$B$14="","",IF('03.คีย์เทอม2'!$B53="","",'01.ข้อมูลเบื้องต้น'!$B$14))</f>
        <v/>
      </c>
      <c r="AL53" s="291" t="str">
        <f>IF('01.ข้อมูลเบื้องต้น'!$C$14="","",IF('03.คีย์เทอม2'!$B53="","",'01.ข้อมูลเบื้องต้น'!$C$14))</f>
        <v/>
      </c>
      <c r="AM53" s="292" t="str">
        <f>IF('01.ข้อมูลเบื้องต้น'!$D$14="","",IF('03.คีย์เทอม2'!$B53="","",'01.ข้อมูลเบื้องต้น'!$D$14))</f>
        <v/>
      </c>
      <c r="AN53" s="287"/>
      <c r="AO53" s="159"/>
      <c r="AP53" s="292" t="str">
        <f>IF('01.ข้อมูลเบื้องต้น'!$B$15="","",IF('03.คีย์เทอม2'!$B53="","",'01.ข้อมูลเบื้องต้น'!$B$15))</f>
        <v/>
      </c>
      <c r="AQ53" s="291" t="str">
        <f>IF('01.ข้อมูลเบื้องต้น'!$C$15="","",IF('03.คีย์เทอม2'!$B53="","",'01.ข้อมูลเบื้องต้น'!$C$15))</f>
        <v/>
      </c>
      <c r="AR53" s="292" t="str">
        <f>IF('01.ข้อมูลเบื้องต้น'!$D$15="","",IF('03.คีย์เทอม2'!$B53="","",'01.ข้อมูลเบื้องต้น'!$D$15))</f>
        <v/>
      </c>
      <c r="AS53" s="287"/>
      <c r="AT53" s="159"/>
      <c r="AU53" s="292" t="str">
        <f>IF('01.ข้อมูลเบื้องต้น'!$B$16="","",IF('03.คีย์เทอม2'!$B53="","",'01.ข้อมูลเบื้องต้น'!$B$16))</f>
        <v/>
      </c>
      <c r="AV53" s="291" t="str">
        <f>IF('01.ข้อมูลเบื้องต้น'!$C$16="","",IF('03.คีย์เทอม2'!$B53="","",'01.ข้อมูลเบื้องต้น'!$C$16))</f>
        <v/>
      </c>
      <c r="AW53" s="292" t="str">
        <f>IF('01.ข้อมูลเบื้องต้น'!$D$16="","",IF('03.คีย์เทอม2'!$B53="","",'01.ข้อมูลเบื้องต้น'!$D$16))</f>
        <v/>
      </c>
      <c r="AX53" s="286"/>
      <c r="AY53" s="160"/>
      <c r="AZ53" s="292" t="str">
        <f>IF('01.ข้อมูลเบื้องต้น'!$B$17="","",IF('03.คีย์เทอม2'!$B53="","",'01.ข้อมูลเบื้องต้น'!$B$17))</f>
        <v/>
      </c>
      <c r="BA53" s="291" t="str">
        <f>IF('01.ข้อมูลเบื้องต้น'!$C$17="","",IF('03.คีย์เทอม2'!$B53="","",'01.ข้อมูลเบื้องต้น'!$C$17))</f>
        <v/>
      </c>
      <c r="BB53" s="292" t="str">
        <f>IF('01.ข้อมูลเบื้องต้น'!$D$17="","",IF('03.คีย์เทอม2'!$B53="","",'01.ข้อมูลเบื้องต้น'!$D$17))</f>
        <v/>
      </c>
      <c r="BC53" s="286"/>
      <c r="BD53" s="160"/>
      <c r="BE53" s="292" t="str">
        <f>IF('01.ข้อมูลเบื้องต้น'!$B$19="","",IF('03.คีย์เทอม2'!$B53="","",'01.ข้อมูลเบื้องต้น'!$B$19))</f>
        <v/>
      </c>
      <c r="BF53" s="291" t="str">
        <f>IF('01.ข้อมูลเบื้องต้น'!$C$19="","",IF('03.คีย์เทอม2'!$B53="","",'01.ข้อมูลเบื้องต้น'!$C$19))</f>
        <v/>
      </c>
      <c r="BG53" s="292" t="str">
        <f>IF('01.ข้อมูลเบื้องต้น'!$D$19="","",IF('03.คีย์เทอม2'!$B53="","",'01.ข้อมูลเบื้องต้น'!$D$19))</f>
        <v/>
      </c>
      <c r="BH53" s="286"/>
      <c r="BI53" s="160"/>
      <c r="BJ53" s="292" t="str">
        <f>IF('01.ข้อมูลเบื้องต้น'!$B$20="","",IF('03.คีย์เทอม2'!$B53="","",'01.ข้อมูลเบื้องต้น'!$B$20))</f>
        <v/>
      </c>
      <c r="BK53" s="291" t="str">
        <f>IF('01.ข้อมูลเบื้องต้น'!$C$20="","",IF('03.คีย์เทอม2'!$B53="","",'01.ข้อมูลเบื้องต้น'!$C$20))</f>
        <v/>
      </c>
      <c r="BL53" s="292" t="str">
        <f>IF('01.ข้อมูลเบื้องต้น'!$D$20="","",IF('03.คีย์เทอม2'!$B53="","",'01.ข้อมูลเบื้องต้น'!$D$20))</f>
        <v/>
      </c>
      <c r="BM53" s="286"/>
      <c r="BN53" s="159"/>
      <c r="BO53" s="292" t="str">
        <f>IF('01.ข้อมูลเบื้องต้น'!$B$21="","",IF('03.คีย์เทอม2'!$B53="","",'01.ข้อมูลเบื้องต้น'!$B$21))</f>
        <v/>
      </c>
      <c r="BP53" s="291" t="str">
        <f>IF('01.ข้อมูลเบื้องต้น'!$C$21="","",IF('03.คีย์เทอม2'!$B53="","",'01.ข้อมูลเบื้องต้น'!$C$21))</f>
        <v/>
      </c>
      <c r="BQ53" s="292" t="str">
        <f>IF('01.ข้อมูลเบื้องต้น'!$D$21="","",IF('03.คีย์เทอม2'!$B53="","",'01.ข้อมูลเบื้องต้น'!$D$21))</f>
        <v/>
      </c>
      <c r="BR53" s="286"/>
      <c r="BS53" s="160"/>
      <c r="BT53" s="292" t="str">
        <f>IF('01.ข้อมูลเบื้องต้น'!$B$22="","",IF('03.คีย์เทอม2'!$B53="","",'01.ข้อมูลเบื้องต้น'!$B$22))</f>
        <v/>
      </c>
      <c r="BU53" s="291" t="str">
        <f>IF('01.ข้อมูลเบื้องต้น'!$C$22="","",IF('03.คีย์เทอม2'!$B53="","",'01.ข้อมูลเบื้องต้น'!$C$22))</f>
        <v/>
      </c>
      <c r="BV53" s="292" t="str">
        <f>IF('01.ข้อมูลเบื้องต้น'!$D$22="","",IF('03.คีย์เทอม2'!$B53="","",'01.ข้อมูลเบื้องต้น'!$D$22))</f>
        <v/>
      </c>
      <c r="BW53" s="286"/>
      <c r="BX53" s="160"/>
      <c r="BY53" s="292" t="str">
        <f>IF('01.ข้อมูลเบื้องต้น'!$B$23="","",IF('03.คีย์เทอม2'!$B53="","",'01.ข้อมูลเบื้องต้น'!$B$23))</f>
        <v/>
      </c>
      <c r="BZ53" s="291" t="str">
        <f>IF('01.ข้อมูลเบื้องต้น'!$C$23="","",IF('03.คีย์เทอม2'!$B53="","",'01.ข้อมูลเบื้องต้น'!$C$23))</f>
        <v/>
      </c>
      <c r="CA53" s="292" t="str">
        <f>IF('01.ข้อมูลเบื้องต้น'!$D$23="","",IF('03.คีย์เทอม2'!$B53="","",'01.ข้อมูลเบื้องต้น'!$D$23))</f>
        <v/>
      </c>
      <c r="CB53" s="286"/>
      <c r="CC53" s="160"/>
      <c r="CD53" s="292" t="str">
        <f>IF('01.ข้อมูลเบื้องต้น'!$B$24="","",IF('03.คีย์เทอม2'!$B53="","",'01.ข้อมูลเบื้องต้น'!$B$24))</f>
        <v/>
      </c>
      <c r="CE53" s="291" t="str">
        <f>IF('01.ข้อมูลเบื้องต้น'!$C$24="","",IF('03.คีย์เทอม2'!$B53="","",'01.ข้อมูลเบื้องต้น'!$C$24))</f>
        <v/>
      </c>
      <c r="CF53" s="292" t="str">
        <f>IF('01.ข้อมูลเบื้องต้น'!$D$24="","",IF('03.คีย์เทอม2'!$B53="","",'01.ข้อมูลเบื้องต้น'!$D$24))</f>
        <v/>
      </c>
      <c r="CG53" s="286"/>
      <c r="CH53" s="160"/>
      <c r="CI53" s="292" t="str">
        <f>IF('01.ข้อมูลเบื้องต้น'!$B$25="","",IF('03.คีย์เทอม2'!$B53="","",'01.ข้อมูลเบื้องต้น'!$B$25))</f>
        <v/>
      </c>
      <c r="CJ53" s="291" t="str">
        <f>IF('01.ข้อมูลเบื้องต้น'!$C$25="","",IF('03.คีย์เทอม2'!$B53="","",'01.ข้อมูลเบื้องต้น'!$C$25))</f>
        <v/>
      </c>
      <c r="CK53" s="292" t="str">
        <f>IF('01.ข้อมูลเบื้องต้น'!$D$25="","",IF('03.คีย์เทอม2'!$B53="","",'01.ข้อมูลเบื้องต้น'!$D$25))</f>
        <v/>
      </c>
      <c r="CL53" s="286"/>
      <c r="CM53" s="160"/>
      <c r="CN53" s="292" t="str">
        <f>IF('01.ข้อมูลเบื้องต้น'!$B$26="","",IF('03.คีย์เทอม2'!$B53="","",'01.ข้อมูลเบื้องต้น'!$B$26))</f>
        <v/>
      </c>
      <c r="CO53" s="291" t="str">
        <f>IF('01.ข้อมูลเบื้องต้น'!$C$26="","",IF('03.คีย์เทอม2'!$B53="","",'01.ข้อมูลเบื้องต้น'!$C$26))</f>
        <v/>
      </c>
      <c r="CP53" s="292" t="str">
        <f>IF('01.ข้อมูลเบื้องต้น'!$D$26="","",IF('03.คีย์เทอม2'!$B53="","",'01.ข้อมูลเบื้องต้น'!$D$26))</f>
        <v/>
      </c>
      <c r="CQ53" s="286"/>
      <c r="CR53" s="160"/>
      <c r="CS53" s="292" t="str">
        <f>IF('01.ข้อมูลเบื้องต้น'!$B$27="","",IF('03.คีย์เทอม2'!$B53="","",'01.ข้อมูลเบื้องต้น'!$B$27))</f>
        <v/>
      </c>
      <c r="CT53" s="291" t="str">
        <f>IF('01.ข้อมูลเบื้องต้น'!$C$27="","",IF('03.คีย์เทอม2'!$B53="","",'01.ข้อมูลเบื้องต้น'!$C$27))</f>
        <v/>
      </c>
      <c r="CU53" s="292" t="str">
        <f>IF('01.ข้อมูลเบื้องต้น'!$D$27="","",IF('03.คีย์เทอม2'!$B53="","",'01.ข้อมูลเบื้องต้น'!$D$27))</f>
        <v/>
      </c>
      <c r="CV53" s="286"/>
      <c r="CW53" s="160"/>
      <c r="CX53" s="292" t="str">
        <f>IF('01.ข้อมูลเบื้องต้น'!$B$28="","",IF('03.คีย์เทอม2'!$B53="","",'01.ข้อมูลเบื้องต้น'!$B$28))</f>
        <v/>
      </c>
      <c r="CY53" s="291" t="str">
        <f>IF('01.ข้อมูลเบื้องต้น'!$C$28="","",IF('03.คีย์เทอม2'!$B53="","",'01.ข้อมูลเบื้องต้น'!$C$28))</f>
        <v/>
      </c>
      <c r="CZ53" s="292" t="str">
        <f>IF('01.ข้อมูลเบื้องต้น'!$D$28="","",IF('03.คีย์เทอม2'!$B53="","",'01.ข้อมูลเบื้องต้น'!$D$28))</f>
        <v/>
      </c>
      <c r="DA53" s="286"/>
      <c r="DB53" s="160"/>
      <c r="DC53" s="288" t="str">
        <f t="shared" si="3"/>
        <v/>
      </c>
      <c r="DD53" s="152" t="str">
        <f t="shared" si="4"/>
        <v/>
      </c>
      <c r="DE53" s="293" t="str">
        <f>IF('2.ชื่อนักเรียน'!R55="มส","มส",IF('2.ชื่อนักเรียน'!R55="ย้าย","ย้าย",IF('2.ชื่อนักเรียน'!R55="ร","ร",IF(DD53="","",RANK(DD53,$DD$9:$DD$58,0)))))</f>
        <v/>
      </c>
      <c r="DF53" s="293" t="str">
        <f t="shared" si="5"/>
        <v/>
      </c>
      <c r="DH53" s="462" t="str">
        <f>IF('2.ชื่อนักเรียน'!$R55=",มส","มส",IF($DC53="","",IF(DH$5="","",IF(DH$5="SBMLD",SUM($BH53,$BM53,$BR53,$BW53,$CB53,$CG53,$CL53,$CQ53,$CV53,$DA53),$BH53))))</f>
        <v/>
      </c>
      <c r="DI53" s="298" t="str">
        <f>IF('2.ชื่อนักเรียน'!$R55=",มส","มส",IF($DH53="","",IF(DH$5="","",IF(DH$5="SBMLD",SUM($BI53,$BN53,$BS53,$BX53,$CC53,$CH53,$CM53,$CR53,$CW53,$DB53),$BI53))))</f>
        <v/>
      </c>
      <c r="DJ53" s="329" t="str">
        <f t="shared" si="6"/>
        <v/>
      </c>
      <c r="DK53" s="462" t="str">
        <f>IF('2.ชื่อนักเรียน'!$R55=",มส","มส",IF($DC53="","",IF(DK$5="","",IF(DK$5="SBMLD",SUM($BM53,$BR53,$BW53,$CB53,$CG53,$CL53,$CQ53,$CV53,$DA53),$BM53))))</f>
        <v/>
      </c>
      <c r="DL53" s="298" t="str">
        <f>IF('2.ชื่อนักเรียน'!$R55=",มส","มส",IF($DK53="","",IF(DK$5="","",IF(DK$5="SBMLD",SUM($BN53,$BS53,$BX53,$CC53,$CH53,$CM53,$CR53,$CW53,$DB53),$BN53))))</f>
        <v/>
      </c>
      <c r="DM53" s="329" t="str">
        <f t="shared" si="7"/>
        <v/>
      </c>
      <c r="DN53" s="462" t="str">
        <f>IF('2.ชื่อนักเรียน'!$R55=",มส","มส",IF($DC53="","",IF(DN$5="","",IF(DN$5="SBMLD",SUM($BR53,$BW53,$CB53,$CG53,$CL53,$CQ53,$CV53,$DA53),$BR53))))</f>
        <v/>
      </c>
      <c r="DO53" s="298" t="str">
        <f>IF('2.ชื่อนักเรียน'!$R55=",มส","มส",IF($DN53="","",IF(DN$5="","",IF(DN$5="SBMLD",SUM($BS53,$BX53,$CC53,$CH53,$CM53,$CR53,$CW53,$DB53),$BS53))))</f>
        <v/>
      </c>
      <c r="DP53" s="329" t="str">
        <f t="shared" si="8"/>
        <v/>
      </c>
      <c r="DQ53" s="462" t="str">
        <f>IF('2.ชื่อนักเรียน'!$R55=",มส","มส",IF($DC53="","",IF(DQ$5="","",IF(DQ$5="SBMLD",SUM($BW53,$CB53,$CG53,$CL53,$CQ53,$CV53,$DA53),$BW53))))</f>
        <v/>
      </c>
      <c r="DR53" s="298" t="str">
        <f>IF('2.ชื่อนักเรียน'!$R55=",มส","มส",IF($DQ53="","",IF(DQ$5="","",IF(DQ$5="SBMLD",SUM($BX53,$CC53,$CH53,$CM53,$CR53,$CW53,$DB53),$BX53))))</f>
        <v/>
      </c>
      <c r="DS53" s="329" t="str">
        <f t="shared" si="9"/>
        <v/>
      </c>
      <c r="DT53" s="462" t="str">
        <f>IF('2.ชื่อนักเรียน'!$R55=",มส","มส",IF($DC53="","",IF(DT$5="","",IF(DT$5="SBMLD",SUM($CB53,$CG53,$CL53,$CQ53,$CV53,$DA53),$CB53))))</f>
        <v/>
      </c>
      <c r="DU53" s="298" t="str">
        <f>IF('2.ชื่อนักเรียน'!$R55=",มส","มส",IF($DT53="","",IF(DT$5="","",IF(DT$5="SBMLD",SUM($CC53,$CH53,$CM53,$CR53,$CW53,$DB53),$CC53))))</f>
        <v/>
      </c>
      <c r="DV53" s="329" t="str">
        <f t="shared" si="10"/>
        <v/>
      </c>
      <c r="DW53" s="462" t="str">
        <f>IF('2.ชื่อนักเรียน'!$R55=",มส","มส",IF($DC53="","",IF(DW$5="","",IF(DW$5="SBMLD",SUM($CG53,$CL53,$CQ53,$CV53,$DA53),$CG53))))</f>
        <v/>
      </c>
      <c r="DX53" s="298" t="str">
        <f>IF('2.ชื่อนักเรียน'!$R55=",มส","มส",IF($DW53="","",IF(DW$5="","",IF(DW$5="SBMLD",SUM($CH53,$CM53,$CR53,$CW53,$DB53),$CH53))))</f>
        <v/>
      </c>
      <c r="DY53" s="329" t="str">
        <f>IF(DX53=0,"",IF(DX53="","",DX53))</f>
        <v/>
      </c>
    </row>
    <row r="54" spans="1:129" s="102" customFormat="1" ht="17.25" customHeight="1" x14ac:dyDescent="0.25">
      <c r="A54" s="278">
        <v>46</v>
      </c>
      <c r="B54" s="278" t="str">
        <f>IF('2.ชื่อนักเรียน'!E56="","",CONCATENATE('2.ชื่อนักเรียน'!E56,'2.ชื่อนักเรียน'!F56,'2.ชื่อนักเรียน'!G56,'2.ชื่อนักเรียน'!H56,'2.ชื่อนักเรียน'!I56,'2.ชื่อนักเรียน'!J56,'2.ชื่อนักเรียน'!K56,'2.ชื่อนักเรียน'!L56,'2.ชื่อนักเรียน'!M56,'2.ชื่อนักเรียน'!N56,'2.ชื่อนักเรียน'!O56,'2.ชื่อนักเรียน'!P56,'2.ชื่อนักเรียน'!Q56))</f>
        <v/>
      </c>
      <c r="C54" s="463" t="str">
        <f>IF('2.ชื่อนักเรียน'!B56="","",'2.ชื่อนักเรียน'!B56)</f>
        <v/>
      </c>
      <c r="D54" s="291" t="str">
        <f>IF('2.ชื่อนักเรียน'!C56="","",CONCATENATE(TRIM('2.ชื่อนักเรียน'!C56),"  ",'2.ชื่อนักเรียน'!D56))</f>
        <v/>
      </c>
      <c r="E54" s="292" t="str">
        <f>IF(B54="","",IF('01.ข้อมูลเบื้องต้น'!$J$2="","",'01.ข้อมูลเบื้องต้น'!$J$2))</f>
        <v/>
      </c>
      <c r="F54" s="291" t="str">
        <f>IF(B54="","",IF('01.ข้อมูลเบื้องต้น'!$K$4="","",'01.ข้อมูลเบื้องต้น'!$K$4))</f>
        <v/>
      </c>
      <c r="G54" s="292" t="str">
        <f>IF('01.ข้อมูลเบื้องต้น'!$B$8="","",IF('03.คีย์เทอม2'!$B54="","",'01.ข้อมูลเบื้องต้น'!$B$8))</f>
        <v/>
      </c>
      <c r="H54" s="291" t="str">
        <f>IF('01.ข้อมูลเบื้องต้น'!$C$8="","",IF('03.คีย์เทอม2'!$B54="","",'01.ข้อมูลเบื้องต้น'!$C$8))</f>
        <v/>
      </c>
      <c r="I54" s="292" t="str">
        <f>IF('01.ข้อมูลเบื้องต้น'!$D$8="","",IF('03.คีย์เทอม2'!$B54="","",'01.ข้อมูลเบื้องต้น'!$D$8))</f>
        <v/>
      </c>
      <c r="J54" s="286"/>
      <c r="K54" s="160"/>
      <c r="L54" s="292" t="str">
        <f>IF('01.ข้อมูลเบื้องต้น'!$B$9="","",IF('03.คีย์เทอม2'!$B54="","",'01.ข้อมูลเบื้องต้น'!$B$9))</f>
        <v/>
      </c>
      <c r="M54" s="291" t="str">
        <f>IF('01.ข้อมูลเบื้องต้น'!$C$9="","",IF('03.คีย์เทอม2'!$B54="","",'01.ข้อมูลเบื้องต้น'!$C$9))</f>
        <v/>
      </c>
      <c r="N54" s="292" t="str">
        <f>IF('01.ข้อมูลเบื้องต้น'!$D$9="","",IF('03.คีย์เทอม2'!$B54="","",'01.ข้อมูลเบื้องต้น'!$D$9))</f>
        <v/>
      </c>
      <c r="O54" s="287"/>
      <c r="P54" s="159"/>
      <c r="Q54" s="292" t="str">
        <f>IF('01.ข้อมูลเบื้องต้น'!$B$10="","",IF('03.คีย์เทอม2'!$B54="","",'01.ข้อมูลเบื้องต้น'!$B$10))</f>
        <v/>
      </c>
      <c r="R54" s="291" t="str">
        <f>IF('01.ข้อมูลเบื้องต้น'!$C$10="","",IF('03.คีย์เทอม2'!$B54="","",'01.ข้อมูลเบื้องต้น'!$C$10))</f>
        <v/>
      </c>
      <c r="S54" s="292" t="str">
        <f>IF('01.ข้อมูลเบื้องต้น'!$D$10="","",IF('03.คีย์เทอม2'!$B54="","",'01.ข้อมูลเบื้องต้น'!$D$10))</f>
        <v/>
      </c>
      <c r="T54" s="287"/>
      <c r="U54" s="159"/>
      <c r="V54" s="292" t="str">
        <f>IF('01.ข้อมูลเบื้องต้น'!$B$11="","",IF('03.คีย์เทอม2'!$B54="","",'01.ข้อมูลเบื้องต้น'!$B$11))</f>
        <v/>
      </c>
      <c r="W54" s="291" t="str">
        <f>IF('01.ข้อมูลเบื้องต้น'!$C$11="","",IF('03.คีย์เทอม2'!$B54="","",'01.ข้อมูลเบื้องต้น'!$C$11))</f>
        <v/>
      </c>
      <c r="X54" s="292" t="str">
        <f>IF('01.ข้อมูลเบื้องต้น'!$D$11="","",IF('03.คีย์เทอม2'!$B54="","",'01.ข้อมูลเบื้องต้น'!$D$11))</f>
        <v/>
      </c>
      <c r="Y54" s="286"/>
      <c r="Z54" s="160"/>
      <c r="AA54" s="292" t="str">
        <f>IF('01.ข้อมูลเบื้องต้น'!$B$12="","",IF('03.คีย์เทอม2'!$B54="","",'01.ข้อมูลเบื้องต้น'!$B$12))</f>
        <v/>
      </c>
      <c r="AB54" s="291" t="str">
        <f>IF('01.ข้อมูลเบื้องต้น'!$C$12="","",IF('03.คีย์เทอม2'!$B54="","",'01.ข้อมูลเบื้องต้น'!$C$12))</f>
        <v/>
      </c>
      <c r="AC54" s="292" t="str">
        <f>IF('01.ข้อมูลเบื้องต้น'!$D$12="","",IF('03.คีย์เทอม2'!$B54="","",'01.ข้อมูลเบื้องต้น'!$D$12))</f>
        <v/>
      </c>
      <c r="AD54" s="287"/>
      <c r="AE54" s="159"/>
      <c r="AF54" s="292" t="str">
        <f>IF('01.ข้อมูลเบื้องต้น'!$B$13="","",IF('03.คีย์เทอม2'!$B54="","",'01.ข้อมูลเบื้องต้น'!$B$13))</f>
        <v/>
      </c>
      <c r="AG54" s="291" t="str">
        <f>IF('01.ข้อมูลเบื้องต้น'!$C$13="","",IF('03.คีย์เทอม2'!$B54="","",'01.ข้อมูลเบื้องต้น'!$C$13))</f>
        <v/>
      </c>
      <c r="AH54" s="292" t="str">
        <f>IF('01.ข้อมูลเบื้องต้น'!$D$13="","",IF('03.คีย์เทอม2'!$B54="","",'01.ข้อมูลเบื้องต้น'!$D$13))</f>
        <v/>
      </c>
      <c r="AI54" s="287"/>
      <c r="AJ54" s="159"/>
      <c r="AK54" s="292" t="str">
        <f>IF('01.ข้อมูลเบื้องต้น'!$B$14="","",IF('03.คีย์เทอม2'!$B54="","",'01.ข้อมูลเบื้องต้น'!$B$14))</f>
        <v/>
      </c>
      <c r="AL54" s="291" t="str">
        <f>IF('01.ข้อมูลเบื้องต้น'!$C$14="","",IF('03.คีย์เทอม2'!$B54="","",'01.ข้อมูลเบื้องต้น'!$C$14))</f>
        <v/>
      </c>
      <c r="AM54" s="292" t="str">
        <f>IF('01.ข้อมูลเบื้องต้น'!$D$14="","",IF('03.คีย์เทอม2'!$B54="","",'01.ข้อมูลเบื้องต้น'!$D$14))</f>
        <v/>
      </c>
      <c r="AN54" s="287"/>
      <c r="AO54" s="159"/>
      <c r="AP54" s="292" t="str">
        <f>IF('01.ข้อมูลเบื้องต้น'!$B$15="","",IF('03.คีย์เทอม2'!$B54="","",'01.ข้อมูลเบื้องต้น'!$B$15))</f>
        <v/>
      </c>
      <c r="AQ54" s="291" t="str">
        <f>IF('01.ข้อมูลเบื้องต้น'!$C$15="","",IF('03.คีย์เทอม2'!$B54="","",'01.ข้อมูลเบื้องต้น'!$C$15))</f>
        <v/>
      </c>
      <c r="AR54" s="292" t="str">
        <f>IF('01.ข้อมูลเบื้องต้น'!$D$15="","",IF('03.คีย์เทอม2'!$B54="","",'01.ข้อมูลเบื้องต้น'!$D$15))</f>
        <v/>
      </c>
      <c r="AS54" s="287"/>
      <c r="AT54" s="159"/>
      <c r="AU54" s="292" t="str">
        <f>IF('01.ข้อมูลเบื้องต้น'!$B$16="","",IF('03.คีย์เทอม2'!$B54="","",'01.ข้อมูลเบื้องต้น'!$B$16))</f>
        <v/>
      </c>
      <c r="AV54" s="291" t="str">
        <f>IF('01.ข้อมูลเบื้องต้น'!$C$16="","",IF('03.คีย์เทอม2'!$B54="","",'01.ข้อมูลเบื้องต้น'!$C$16))</f>
        <v/>
      </c>
      <c r="AW54" s="292" t="str">
        <f>IF('01.ข้อมูลเบื้องต้น'!$D$16="","",IF('03.คีย์เทอม2'!$B54="","",'01.ข้อมูลเบื้องต้น'!$D$16))</f>
        <v/>
      </c>
      <c r="AX54" s="286"/>
      <c r="AY54" s="160"/>
      <c r="AZ54" s="292" t="str">
        <f>IF('01.ข้อมูลเบื้องต้น'!$B$17="","",IF('03.คีย์เทอม2'!$B54="","",'01.ข้อมูลเบื้องต้น'!$B$17))</f>
        <v/>
      </c>
      <c r="BA54" s="291" t="str">
        <f>IF('01.ข้อมูลเบื้องต้น'!$C$17="","",IF('03.คีย์เทอม2'!$B54="","",'01.ข้อมูลเบื้องต้น'!$C$17))</f>
        <v/>
      </c>
      <c r="BB54" s="292" t="str">
        <f>IF('01.ข้อมูลเบื้องต้น'!$D$17="","",IF('03.คีย์เทอม2'!$B54="","",'01.ข้อมูลเบื้องต้น'!$D$17))</f>
        <v/>
      </c>
      <c r="BC54" s="286"/>
      <c r="BD54" s="160"/>
      <c r="BE54" s="292" t="str">
        <f>IF('01.ข้อมูลเบื้องต้น'!$B$19="","",IF('03.คีย์เทอม2'!$B54="","",'01.ข้อมูลเบื้องต้น'!$B$19))</f>
        <v/>
      </c>
      <c r="BF54" s="291" t="str">
        <f>IF('01.ข้อมูลเบื้องต้น'!$C$19="","",IF('03.คีย์เทอม2'!$B54="","",'01.ข้อมูลเบื้องต้น'!$C$19))</f>
        <v/>
      </c>
      <c r="BG54" s="292" t="str">
        <f>IF('01.ข้อมูลเบื้องต้น'!$D$19="","",IF('03.คีย์เทอม2'!$B54="","",'01.ข้อมูลเบื้องต้น'!$D$19))</f>
        <v/>
      </c>
      <c r="BH54" s="286"/>
      <c r="BI54" s="160"/>
      <c r="BJ54" s="292" t="str">
        <f>IF('01.ข้อมูลเบื้องต้น'!$B$20="","",IF('03.คีย์เทอม2'!$B54="","",'01.ข้อมูลเบื้องต้น'!$B$20))</f>
        <v/>
      </c>
      <c r="BK54" s="291" t="str">
        <f>IF('01.ข้อมูลเบื้องต้น'!$C$20="","",IF('03.คีย์เทอม2'!$B54="","",'01.ข้อมูลเบื้องต้น'!$C$20))</f>
        <v/>
      </c>
      <c r="BL54" s="292" t="str">
        <f>IF('01.ข้อมูลเบื้องต้น'!$D$20="","",IF('03.คีย์เทอม2'!$B54="","",'01.ข้อมูลเบื้องต้น'!$D$20))</f>
        <v/>
      </c>
      <c r="BM54" s="286"/>
      <c r="BN54" s="159"/>
      <c r="BO54" s="292" t="str">
        <f>IF('01.ข้อมูลเบื้องต้น'!$B$21="","",IF('03.คีย์เทอม2'!$B54="","",'01.ข้อมูลเบื้องต้น'!$B$21))</f>
        <v/>
      </c>
      <c r="BP54" s="291" t="str">
        <f>IF('01.ข้อมูลเบื้องต้น'!$C$21="","",IF('03.คีย์เทอม2'!$B54="","",'01.ข้อมูลเบื้องต้น'!$C$21))</f>
        <v/>
      </c>
      <c r="BQ54" s="292" t="str">
        <f>IF('01.ข้อมูลเบื้องต้น'!$D$21="","",IF('03.คีย์เทอม2'!$B54="","",'01.ข้อมูลเบื้องต้น'!$D$21))</f>
        <v/>
      </c>
      <c r="BR54" s="286"/>
      <c r="BS54" s="160"/>
      <c r="BT54" s="292" t="str">
        <f>IF('01.ข้อมูลเบื้องต้น'!$B$22="","",IF('03.คีย์เทอม2'!$B54="","",'01.ข้อมูลเบื้องต้น'!$B$22))</f>
        <v/>
      </c>
      <c r="BU54" s="291" t="str">
        <f>IF('01.ข้อมูลเบื้องต้น'!$C$22="","",IF('03.คีย์เทอม2'!$B54="","",'01.ข้อมูลเบื้องต้น'!$C$22))</f>
        <v/>
      </c>
      <c r="BV54" s="292" t="str">
        <f>IF('01.ข้อมูลเบื้องต้น'!$D$22="","",IF('03.คีย์เทอม2'!$B54="","",'01.ข้อมูลเบื้องต้น'!$D$22))</f>
        <v/>
      </c>
      <c r="BW54" s="286"/>
      <c r="BX54" s="160"/>
      <c r="BY54" s="292" t="str">
        <f>IF('01.ข้อมูลเบื้องต้น'!$B$23="","",IF('03.คีย์เทอม2'!$B54="","",'01.ข้อมูลเบื้องต้น'!$B$23))</f>
        <v/>
      </c>
      <c r="BZ54" s="291" t="str">
        <f>IF('01.ข้อมูลเบื้องต้น'!$C$23="","",IF('03.คีย์เทอม2'!$B54="","",'01.ข้อมูลเบื้องต้น'!$C$23))</f>
        <v/>
      </c>
      <c r="CA54" s="292" t="str">
        <f>IF('01.ข้อมูลเบื้องต้น'!$D$23="","",IF('03.คีย์เทอม2'!$B54="","",'01.ข้อมูลเบื้องต้น'!$D$23))</f>
        <v/>
      </c>
      <c r="CB54" s="286"/>
      <c r="CC54" s="160"/>
      <c r="CD54" s="292" t="str">
        <f>IF('01.ข้อมูลเบื้องต้น'!$B$24="","",IF('03.คีย์เทอม2'!$B54="","",'01.ข้อมูลเบื้องต้น'!$B$24))</f>
        <v/>
      </c>
      <c r="CE54" s="291" t="str">
        <f>IF('01.ข้อมูลเบื้องต้น'!$C$24="","",IF('03.คีย์เทอม2'!$B54="","",'01.ข้อมูลเบื้องต้น'!$C$24))</f>
        <v/>
      </c>
      <c r="CF54" s="292" t="str">
        <f>IF('01.ข้อมูลเบื้องต้น'!$D$24="","",IF('03.คีย์เทอม2'!$B54="","",'01.ข้อมูลเบื้องต้น'!$D$24))</f>
        <v/>
      </c>
      <c r="CG54" s="286"/>
      <c r="CH54" s="160"/>
      <c r="CI54" s="292" t="str">
        <f>IF('01.ข้อมูลเบื้องต้น'!$B$25="","",IF('03.คีย์เทอม2'!$B54="","",'01.ข้อมูลเบื้องต้น'!$B$25))</f>
        <v/>
      </c>
      <c r="CJ54" s="291" t="str">
        <f>IF('01.ข้อมูลเบื้องต้น'!$C$25="","",IF('03.คีย์เทอม2'!$B54="","",'01.ข้อมูลเบื้องต้น'!$C$25))</f>
        <v/>
      </c>
      <c r="CK54" s="292" t="str">
        <f>IF('01.ข้อมูลเบื้องต้น'!$D$25="","",IF('03.คีย์เทอม2'!$B54="","",'01.ข้อมูลเบื้องต้น'!$D$25))</f>
        <v/>
      </c>
      <c r="CL54" s="286"/>
      <c r="CM54" s="160"/>
      <c r="CN54" s="292" t="str">
        <f>IF('01.ข้อมูลเบื้องต้น'!$B$26="","",IF('03.คีย์เทอม2'!$B54="","",'01.ข้อมูลเบื้องต้น'!$B$26))</f>
        <v/>
      </c>
      <c r="CO54" s="291" t="str">
        <f>IF('01.ข้อมูลเบื้องต้น'!$C$26="","",IF('03.คีย์เทอม2'!$B54="","",'01.ข้อมูลเบื้องต้น'!$C$26))</f>
        <v/>
      </c>
      <c r="CP54" s="292" t="str">
        <f>IF('01.ข้อมูลเบื้องต้น'!$D$26="","",IF('03.คีย์เทอม2'!$B54="","",'01.ข้อมูลเบื้องต้น'!$D$26))</f>
        <v/>
      </c>
      <c r="CQ54" s="286"/>
      <c r="CR54" s="160"/>
      <c r="CS54" s="292" t="str">
        <f>IF('01.ข้อมูลเบื้องต้น'!$B$27="","",IF('03.คีย์เทอม2'!$B54="","",'01.ข้อมูลเบื้องต้น'!$B$27))</f>
        <v/>
      </c>
      <c r="CT54" s="291" t="str">
        <f>IF('01.ข้อมูลเบื้องต้น'!$C$27="","",IF('03.คีย์เทอม2'!$B54="","",'01.ข้อมูลเบื้องต้น'!$C$27))</f>
        <v/>
      </c>
      <c r="CU54" s="292" t="str">
        <f>IF('01.ข้อมูลเบื้องต้น'!$D$27="","",IF('03.คีย์เทอม2'!$B54="","",'01.ข้อมูลเบื้องต้น'!$D$27))</f>
        <v/>
      </c>
      <c r="CV54" s="286"/>
      <c r="CW54" s="160"/>
      <c r="CX54" s="292" t="str">
        <f>IF('01.ข้อมูลเบื้องต้น'!$B$28="","",IF('03.คีย์เทอม2'!$B54="","",'01.ข้อมูลเบื้องต้น'!$B$28))</f>
        <v/>
      </c>
      <c r="CY54" s="291" t="str">
        <f>IF('01.ข้อมูลเบื้องต้น'!$C$28="","",IF('03.คีย์เทอม2'!$B54="","",'01.ข้อมูลเบื้องต้น'!$C$28))</f>
        <v/>
      </c>
      <c r="CZ54" s="292" t="str">
        <f>IF('01.ข้อมูลเบื้องต้น'!$D$28="","",IF('03.คีย์เทอม2'!$B54="","",'01.ข้อมูลเบื้องต้น'!$D$28))</f>
        <v/>
      </c>
      <c r="DA54" s="286"/>
      <c r="DB54" s="160"/>
      <c r="DC54" s="288" t="str">
        <f t="shared" ref="DC54:DC57" si="12">IF(OR(J54&gt;$J$8,O54&gt;$O$8,T54&gt;$T$8,Y54&gt;$Y$8,AD54&gt;$AD$8,AI54&gt;$AI$8,AN54&gt;$AN$8,AS54&gt;$AS$8,AX54&gt;$AX$8,BC54&gt;$BC$8,BH54&gt;$BH$8,BM54&gt;$BM$8,BR54&gt;$BR$8,BW54&gt;$BW$8,CB54&gt;$CB$8,CG54&gt;$CG$8,CL54&gt;$CL$8,CQ54&gt;$CQ$8,CV54&gt;$CV$8,DA54&gt;$DA$8),"",IF(COUNT(J54,O54,T54,Y54,AD54,AI54,AN54,AS54,AX54,BC54,BH54,BM54,BR54,BW54,CB54,CG54,CL54,CQ54,CV54,DA54)=0,"",SUM(J54,O54,T54,Y54,AD54,AI54,AN54,AS54,AX54,BC54,BH54,BM54,BR54,BW54,CB54,CG54,CL54,CQ54,CV54,DA54)))</f>
        <v/>
      </c>
      <c r="DD54" s="152" t="str">
        <f t="shared" ref="DD54:DD58" si="13">IF(DC54="","",(DC54*100)/$DC$8)</f>
        <v/>
      </c>
      <c r="DE54" s="293" t="str">
        <f>IF('2.ชื่อนักเรียน'!R56="มส","มส",IF('2.ชื่อนักเรียน'!R56="ย้าย","ย้าย",IF('2.ชื่อนักเรียน'!R56="ร","ร",IF(DD54="","",RANK(DD54,$DD$9:$DD$58,0)))))</f>
        <v/>
      </c>
      <c r="DF54" s="293" t="str">
        <f t="shared" ref="DF54:DF58" si="14">IF(COUNT(J54,O54,T54,Y54,AD54,AI54,AN54,AS54,AX54,BC54,BH54,BM54,BR54,BW54,CB54,CG54,CL54,CQ54,CV54,DA54)=0,"",COUNT(J54,O54,T54,Y54,AD54,AI54,AN54,AS54,AX54,BC54,BH54,BM54,BR54,BW54,CB54,CG54,CL54,CQ54,CV54,DA54))</f>
        <v/>
      </c>
      <c r="DH54" s="462" t="str">
        <f>IF('2.ชื่อนักเรียน'!$R56=",มส","มส",IF($DC54="","",IF(DH$5="","",IF(DH$5="SBMLD",SUM($BH54,$BM54,$BR54,$BW54,$CB54,$CG54,$CL54,$CQ54,$CV54,$DA54),$BH54))))</f>
        <v/>
      </c>
      <c r="DI54" s="298" t="str">
        <f>IF('2.ชื่อนักเรียน'!$R56=",มส","มส",IF($DH54="","",IF(DH$5="","",IF(DH$5="SBMLD",SUM($BI54,$BN54,$BS54,$BX54,$CC54,$CH54,$CM54,$CR54,$CW54,$DB54),$BI54))))</f>
        <v/>
      </c>
      <c r="DJ54" s="329" t="str">
        <f t="shared" ref="DJ54:DJ58" si="15">IF(DI54=0,"",IF(DI54="","",DI54))</f>
        <v/>
      </c>
      <c r="DK54" s="462" t="str">
        <f>IF('2.ชื่อนักเรียน'!$R56=",มส","มส",IF($DC54="","",IF(DK$5="","",IF(DK$5="SBMLD",SUM($BM54,$BR54,$BW54,$CB54,$CG54,$CL54,$CQ54,$CV54,$DA54),$BM54))))</f>
        <v/>
      </c>
      <c r="DL54" s="298" t="str">
        <f>IF('2.ชื่อนักเรียน'!$R56=",มส","มส",IF($DK54="","",IF(DK$5="","",IF(DK$5="SBMLD",SUM($BN54,$BS54,$BX54,$CC54,$CH54,$CM54,$CR54,$CW54,$DB54),$BN54))))</f>
        <v/>
      </c>
      <c r="DM54" s="329" t="str">
        <f t="shared" ref="DM54:DM58" si="16">IF(DL54=0,"",IF(DL54="","",DL54))</f>
        <v/>
      </c>
      <c r="DN54" s="462" t="str">
        <f>IF('2.ชื่อนักเรียน'!$R56=",มส","มส",IF($DC54="","",IF(DN$5="","",IF(DN$5="SBMLD",SUM($BR54,$BW54,$CB54,$CG54,$CL54,$CQ54,$CV54,$DA54),$BR54))))</f>
        <v/>
      </c>
      <c r="DO54" s="298" t="str">
        <f>IF('2.ชื่อนักเรียน'!$R56=",มส","มส",IF($DN54="","",IF(DN$5="","",IF(DN$5="SBMLD",SUM($BS54,$BX54,$CC54,$CH54,$CM54,$CR54,$CW54,$DB54),$BS54))))</f>
        <v/>
      </c>
      <c r="DP54" s="329" t="str">
        <f t="shared" ref="DP54:DP58" si="17">IF(DO54=0,"",IF(DO54="","",DO54))</f>
        <v/>
      </c>
      <c r="DQ54" s="462" t="str">
        <f>IF('2.ชื่อนักเรียน'!$R56=",มส","มส",IF($DC54="","",IF(DQ$5="","",IF(DQ$5="SBMLD",SUM($BW54,$CB54,$CG54,$CL54,$CQ54,$CV54,$DA54),$BW54))))</f>
        <v/>
      </c>
      <c r="DR54" s="298" t="str">
        <f>IF('2.ชื่อนักเรียน'!$R56=",มส","มส",IF($DQ54="","",IF(DQ$5="","",IF(DQ$5="SBMLD",SUM($BX54,$CC54,$CH54,$CM54,$CR54,$CW54,$DB54),$BX54))))</f>
        <v/>
      </c>
      <c r="DS54" s="329" t="str">
        <f t="shared" ref="DS54:DS58" si="18">IF(DR54=0,"",IF(DR54="","",DR54))</f>
        <v/>
      </c>
      <c r="DT54" s="462" t="str">
        <f>IF('2.ชื่อนักเรียน'!$R56=",มส","มส",IF($DC54="","",IF(DT$5="","",IF(DT$5="SBMLD",SUM($CB54,$CG54,$CL54,$CQ54,$CV54,$DA54),$CB54))))</f>
        <v/>
      </c>
      <c r="DU54" s="298" t="str">
        <f>IF('2.ชื่อนักเรียน'!$R56=",มส","มส",IF($DT54="","",IF(DT$5="","",IF(DT$5="SBMLD",SUM($CC54,$CH54,$CM54,$CR54,$CW54,$DB54),$CC54))))</f>
        <v/>
      </c>
      <c r="DV54" s="329" t="str">
        <f t="shared" ref="DV54:DV58" si="19">IF(DU54=0,"",IF(DU54="","",DU54))</f>
        <v/>
      </c>
      <c r="DW54" s="462" t="str">
        <f>IF('2.ชื่อนักเรียน'!$R56=",มส","มส",IF($DC54="","",IF(DW$5="","",IF(DW$5="SBMLD",SUM($CG54,$CL54,$CQ54,$CV54,$DA54),$CG54))))</f>
        <v/>
      </c>
      <c r="DX54" s="298" t="str">
        <f>IF('2.ชื่อนักเรียน'!$R56=",มส","มส",IF($DW54="","",IF(DW$5="","",IF(DW$5="SBMLD",SUM($CH54,$CM54,$CR54,$CW54,$DB54),$CH54))))</f>
        <v/>
      </c>
      <c r="DY54" s="329" t="str">
        <f t="shared" ref="DY54:DY58" si="20">IF(DX54=0,"",IF(DX54="","",DX54))</f>
        <v/>
      </c>
    </row>
    <row r="55" spans="1:129" s="102" customFormat="1" ht="17.25" customHeight="1" x14ac:dyDescent="0.25">
      <c r="A55" s="278">
        <v>47</v>
      </c>
      <c r="B55" s="278" t="str">
        <f>IF('2.ชื่อนักเรียน'!E57="","",CONCATENATE('2.ชื่อนักเรียน'!E57,'2.ชื่อนักเรียน'!F57,'2.ชื่อนักเรียน'!G57,'2.ชื่อนักเรียน'!H57,'2.ชื่อนักเรียน'!I57,'2.ชื่อนักเรียน'!J57,'2.ชื่อนักเรียน'!K57,'2.ชื่อนักเรียน'!L57,'2.ชื่อนักเรียน'!M57,'2.ชื่อนักเรียน'!N57,'2.ชื่อนักเรียน'!O57,'2.ชื่อนักเรียน'!P57,'2.ชื่อนักเรียน'!Q57))</f>
        <v/>
      </c>
      <c r="C55" s="463" t="str">
        <f>IF('2.ชื่อนักเรียน'!B57="","",'2.ชื่อนักเรียน'!B57)</f>
        <v/>
      </c>
      <c r="D55" s="291" t="str">
        <f>IF('2.ชื่อนักเรียน'!C57="","",CONCATENATE(TRIM('2.ชื่อนักเรียน'!C57),"  ",'2.ชื่อนักเรียน'!D57))</f>
        <v/>
      </c>
      <c r="E55" s="292" t="str">
        <f>IF(B55="","",IF('01.ข้อมูลเบื้องต้น'!$J$2="","",'01.ข้อมูลเบื้องต้น'!$J$2))</f>
        <v/>
      </c>
      <c r="F55" s="291" t="str">
        <f>IF(B55="","",IF('01.ข้อมูลเบื้องต้น'!$K$4="","",'01.ข้อมูลเบื้องต้น'!$K$4))</f>
        <v/>
      </c>
      <c r="G55" s="292" t="str">
        <f>IF('01.ข้อมูลเบื้องต้น'!$B$8="","",IF('03.คีย์เทอม2'!$B55="","",'01.ข้อมูลเบื้องต้น'!$B$8))</f>
        <v/>
      </c>
      <c r="H55" s="291" t="str">
        <f>IF('01.ข้อมูลเบื้องต้น'!$C$8="","",IF('03.คีย์เทอม2'!$B55="","",'01.ข้อมูลเบื้องต้น'!$C$8))</f>
        <v/>
      </c>
      <c r="I55" s="292" t="str">
        <f>IF('01.ข้อมูลเบื้องต้น'!$D$8="","",IF('03.คีย์เทอม2'!$B55="","",'01.ข้อมูลเบื้องต้น'!$D$8))</f>
        <v/>
      </c>
      <c r="J55" s="286"/>
      <c r="K55" s="160"/>
      <c r="L55" s="292" t="str">
        <f>IF('01.ข้อมูลเบื้องต้น'!$B$9="","",IF('03.คีย์เทอม2'!$B55="","",'01.ข้อมูลเบื้องต้น'!$B$9))</f>
        <v/>
      </c>
      <c r="M55" s="291" t="str">
        <f>IF('01.ข้อมูลเบื้องต้น'!$C$9="","",IF('03.คีย์เทอม2'!$B55="","",'01.ข้อมูลเบื้องต้น'!$C$9))</f>
        <v/>
      </c>
      <c r="N55" s="292" t="str">
        <f>IF('01.ข้อมูลเบื้องต้น'!$D$9="","",IF('03.คีย์เทอม2'!$B55="","",'01.ข้อมูลเบื้องต้น'!$D$9))</f>
        <v/>
      </c>
      <c r="O55" s="287"/>
      <c r="P55" s="159"/>
      <c r="Q55" s="292" t="str">
        <f>IF('01.ข้อมูลเบื้องต้น'!$B$10="","",IF('03.คีย์เทอม2'!$B55="","",'01.ข้อมูลเบื้องต้น'!$B$10))</f>
        <v/>
      </c>
      <c r="R55" s="291" t="str">
        <f>IF('01.ข้อมูลเบื้องต้น'!$C$10="","",IF('03.คีย์เทอม2'!$B55="","",'01.ข้อมูลเบื้องต้น'!$C$10))</f>
        <v/>
      </c>
      <c r="S55" s="292" t="str">
        <f>IF('01.ข้อมูลเบื้องต้น'!$D$10="","",IF('03.คีย์เทอม2'!$B55="","",'01.ข้อมูลเบื้องต้น'!$D$10))</f>
        <v/>
      </c>
      <c r="T55" s="287"/>
      <c r="U55" s="159"/>
      <c r="V55" s="292" t="str">
        <f>IF('01.ข้อมูลเบื้องต้น'!$B$11="","",IF('03.คีย์เทอม2'!$B55="","",'01.ข้อมูลเบื้องต้น'!$B$11))</f>
        <v/>
      </c>
      <c r="W55" s="291" t="str">
        <f>IF('01.ข้อมูลเบื้องต้น'!$C$11="","",IF('03.คีย์เทอม2'!$B55="","",'01.ข้อมูลเบื้องต้น'!$C$11))</f>
        <v/>
      </c>
      <c r="X55" s="292" t="str">
        <f>IF('01.ข้อมูลเบื้องต้น'!$D$11="","",IF('03.คีย์เทอม2'!$B55="","",'01.ข้อมูลเบื้องต้น'!$D$11))</f>
        <v/>
      </c>
      <c r="Y55" s="286"/>
      <c r="Z55" s="160"/>
      <c r="AA55" s="292" t="str">
        <f>IF('01.ข้อมูลเบื้องต้น'!$B$12="","",IF('03.คีย์เทอม2'!$B55="","",'01.ข้อมูลเบื้องต้น'!$B$12))</f>
        <v/>
      </c>
      <c r="AB55" s="291" t="str">
        <f>IF('01.ข้อมูลเบื้องต้น'!$C$12="","",IF('03.คีย์เทอม2'!$B55="","",'01.ข้อมูลเบื้องต้น'!$C$12))</f>
        <v/>
      </c>
      <c r="AC55" s="292" t="str">
        <f>IF('01.ข้อมูลเบื้องต้น'!$D$12="","",IF('03.คีย์เทอม2'!$B55="","",'01.ข้อมูลเบื้องต้น'!$D$12))</f>
        <v/>
      </c>
      <c r="AD55" s="287"/>
      <c r="AE55" s="159"/>
      <c r="AF55" s="292" t="str">
        <f>IF('01.ข้อมูลเบื้องต้น'!$B$13="","",IF('03.คีย์เทอม2'!$B55="","",'01.ข้อมูลเบื้องต้น'!$B$13))</f>
        <v/>
      </c>
      <c r="AG55" s="291" t="str">
        <f>IF('01.ข้อมูลเบื้องต้น'!$C$13="","",IF('03.คีย์เทอม2'!$B55="","",'01.ข้อมูลเบื้องต้น'!$C$13))</f>
        <v/>
      </c>
      <c r="AH55" s="292" t="str">
        <f>IF('01.ข้อมูลเบื้องต้น'!$D$13="","",IF('03.คีย์เทอม2'!$B55="","",'01.ข้อมูลเบื้องต้น'!$D$13))</f>
        <v/>
      </c>
      <c r="AI55" s="287"/>
      <c r="AJ55" s="159"/>
      <c r="AK55" s="292" t="str">
        <f>IF('01.ข้อมูลเบื้องต้น'!$B$14="","",IF('03.คีย์เทอม2'!$B55="","",'01.ข้อมูลเบื้องต้น'!$B$14))</f>
        <v/>
      </c>
      <c r="AL55" s="291" t="str">
        <f>IF('01.ข้อมูลเบื้องต้น'!$C$14="","",IF('03.คีย์เทอม2'!$B55="","",'01.ข้อมูลเบื้องต้น'!$C$14))</f>
        <v/>
      </c>
      <c r="AM55" s="292" t="str">
        <f>IF('01.ข้อมูลเบื้องต้น'!$D$14="","",IF('03.คีย์เทอม2'!$B55="","",'01.ข้อมูลเบื้องต้น'!$D$14))</f>
        <v/>
      </c>
      <c r="AN55" s="287"/>
      <c r="AO55" s="159"/>
      <c r="AP55" s="292" t="str">
        <f>IF('01.ข้อมูลเบื้องต้น'!$B$15="","",IF('03.คีย์เทอม2'!$B55="","",'01.ข้อมูลเบื้องต้น'!$B$15))</f>
        <v/>
      </c>
      <c r="AQ55" s="291" t="str">
        <f>IF('01.ข้อมูลเบื้องต้น'!$C$15="","",IF('03.คีย์เทอม2'!$B55="","",'01.ข้อมูลเบื้องต้น'!$C$15))</f>
        <v/>
      </c>
      <c r="AR55" s="292" t="str">
        <f>IF('01.ข้อมูลเบื้องต้น'!$D$15="","",IF('03.คีย์เทอม2'!$B55="","",'01.ข้อมูลเบื้องต้น'!$D$15))</f>
        <v/>
      </c>
      <c r="AS55" s="287"/>
      <c r="AT55" s="159"/>
      <c r="AU55" s="292" t="str">
        <f>IF('01.ข้อมูลเบื้องต้น'!$B$16="","",IF('03.คีย์เทอม2'!$B55="","",'01.ข้อมูลเบื้องต้น'!$B$16))</f>
        <v/>
      </c>
      <c r="AV55" s="291" t="str">
        <f>IF('01.ข้อมูลเบื้องต้น'!$C$16="","",IF('03.คีย์เทอม2'!$B55="","",'01.ข้อมูลเบื้องต้น'!$C$16))</f>
        <v/>
      </c>
      <c r="AW55" s="292" t="str">
        <f>IF('01.ข้อมูลเบื้องต้น'!$D$16="","",IF('03.คีย์เทอม2'!$B55="","",'01.ข้อมูลเบื้องต้น'!$D$16))</f>
        <v/>
      </c>
      <c r="AX55" s="286"/>
      <c r="AY55" s="160"/>
      <c r="AZ55" s="292" t="str">
        <f>IF('01.ข้อมูลเบื้องต้น'!$B$17="","",IF('03.คีย์เทอม2'!$B55="","",'01.ข้อมูลเบื้องต้น'!$B$17))</f>
        <v/>
      </c>
      <c r="BA55" s="291" t="str">
        <f>IF('01.ข้อมูลเบื้องต้น'!$C$17="","",IF('03.คีย์เทอม2'!$B55="","",'01.ข้อมูลเบื้องต้น'!$C$17))</f>
        <v/>
      </c>
      <c r="BB55" s="292" t="str">
        <f>IF('01.ข้อมูลเบื้องต้น'!$D$17="","",IF('03.คีย์เทอม2'!$B55="","",'01.ข้อมูลเบื้องต้น'!$D$17))</f>
        <v/>
      </c>
      <c r="BC55" s="286"/>
      <c r="BD55" s="160"/>
      <c r="BE55" s="292" t="str">
        <f>IF('01.ข้อมูลเบื้องต้น'!$B$19="","",IF('03.คีย์เทอม2'!$B55="","",'01.ข้อมูลเบื้องต้น'!$B$19))</f>
        <v/>
      </c>
      <c r="BF55" s="291" t="str">
        <f>IF('01.ข้อมูลเบื้องต้น'!$C$19="","",IF('03.คีย์เทอม2'!$B55="","",'01.ข้อมูลเบื้องต้น'!$C$19))</f>
        <v/>
      </c>
      <c r="BG55" s="292" t="str">
        <f>IF('01.ข้อมูลเบื้องต้น'!$D$19="","",IF('03.คีย์เทอม2'!$B55="","",'01.ข้อมูลเบื้องต้น'!$D$19))</f>
        <v/>
      </c>
      <c r="BH55" s="286"/>
      <c r="BI55" s="160"/>
      <c r="BJ55" s="292" t="str">
        <f>IF('01.ข้อมูลเบื้องต้น'!$B$20="","",IF('03.คีย์เทอม2'!$B55="","",'01.ข้อมูลเบื้องต้น'!$B$20))</f>
        <v/>
      </c>
      <c r="BK55" s="291" t="str">
        <f>IF('01.ข้อมูลเบื้องต้น'!$C$20="","",IF('03.คีย์เทอม2'!$B55="","",'01.ข้อมูลเบื้องต้น'!$C$20))</f>
        <v/>
      </c>
      <c r="BL55" s="292" t="str">
        <f>IF('01.ข้อมูลเบื้องต้น'!$D$20="","",IF('03.คีย์เทอม2'!$B55="","",'01.ข้อมูลเบื้องต้น'!$D$20))</f>
        <v/>
      </c>
      <c r="BM55" s="286"/>
      <c r="BN55" s="159"/>
      <c r="BO55" s="292" t="str">
        <f>IF('01.ข้อมูลเบื้องต้น'!$B$21="","",IF('03.คีย์เทอม2'!$B55="","",'01.ข้อมูลเบื้องต้น'!$B$21))</f>
        <v/>
      </c>
      <c r="BP55" s="291" t="str">
        <f>IF('01.ข้อมูลเบื้องต้น'!$C$21="","",IF('03.คีย์เทอม2'!$B55="","",'01.ข้อมูลเบื้องต้น'!$C$21))</f>
        <v/>
      </c>
      <c r="BQ55" s="292" t="str">
        <f>IF('01.ข้อมูลเบื้องต้น'!$D$21="","",IF('03.คีย์เทอม2'!$B55="","",'01.ข้อมูลเบื้องต้น'!$D$21))</f>
        <v/>
      </c>
      <c r="BR55" s="286"/>
      <c r="BS55" s="160"/>
      <c r="BT55" s="292" t="str">
        <f>IF('01.ข้อมูลเบื้องต้น'!$B$22="","",IF('03.คีย์เทอม2'!$B55="","",'01.ข้อมูลเบื้องต้น'!$B$22))</f>
        <v/>
      </c>
      <c r="BU55" s="291" t="str">
        <f>IF('01.ข้อมูลเบื้องต้น'!$C$22="","",IF('03.คีย์เทอม2'!$B55="","",'01.ข้อมูลเบื้องต้น'!$C$22))</f>
        <v/>
      </c>
      <c r="BV55" s="292" t="str">
        <f>IF('01.ข้อมูลเบื้องต้น'!$D$22="","",IF('03.คีย์เทอม2'!$B55="","",'01.ข้อมูลเบื้องต้น'!$D$22))</f>
        <v/>
      </c>
      <c r="BW55" s="286"/>
      <c r="BX55" s="160"/>
      <c r="BY55" s="292" t="str">
        <f>IF('01.ข้อมูลเบื้องต้น'!$B$23="","",IF('03.คีย์เทอม2'!$B55="","",'01.ข้อมูลเบื้องต้น'!$B$23))</f>
        <v/>
      </c>
      <c r="BZ55" s="291" t="str">
        <f>IF('01.ข้อมูลเบื้องต้น'!$C$23="","",IF('03.คีย์เทอม2'!$B55="","",'01.ข้อมูลเบื้องต้น'!$C$23))</f>
        <v/>
      </c>
      <c r="CA55" s="292" t="str">
        <f>IF('01.ข้อมูลเบื้องต้น'!$D$23="","",IF('03.คีย์เทอม2'!$B55="","",'01.ข้อมูลเบื้องต้น'!$D$23))</f>
        <v/>
      </c>
      <c r="CB55" s="286"/>
      <c r="CC55" s="160"/>
      <c r="CD55" s="292" t="str">
        <f>IF('01.ข้อมูลเบื้องต้น'!$B$24="","",IF('03.คีย์เทอม2'!$B55="","",'01.ข้อมูลเบื้องต้น'!$B$24))</f>
        <v/>
      </c>
      <c r="CE55" s="291" t="str">
        <f>IF('01.ข้อมูลเบื้องต้น'!$C$24="","",IF('03.คีย์เทอม2'!$B55="","",'01.ข้อมูลเบื้องต้น'!$C$24))</f>
        <v/>
      </c>
      <c r="CF55" s="292" t="str">
        <f>IF('01.ข้อมูลเบื้องต้น'!$D$24="","",IF('03.คีย์เทอม2'!$B55="","",'01.ข้อมูลเบื้องต้น'!$D$24))</f>
        <v/>
      </c>
      <c r="CG55" s="286"/>
      <c r="CH55" s="160"/>
      <c r="CI55" s="292" t="str">
        <f>IF('01.ข้อมูลเบื้องต้น'!$B$25="","",IF('03.คีย์เทอม2'!$B55="","",'01.ข้อมูลเบื้องต้น'!$B$25))</f>
        <v/>
      </c>
      <c r="CJ55" s="291" t="str">
        <f>IF('01.ข้อมูลเบื้องต้น'!$C$25="","",IF('03.คีย์เทอม2'!$B55="","",'01.ข้อมูลเบื้องต้น'!$C$25))</f>
        <v/>
      </c>
      <c r="CK55" s="292" t="str">
        <f>IF('01.ข้อมูลเบื้องต้น'!$D$25="","",IF('03.คีย์เทอม2'!$B55="","",'01.ข้อมูลเบื้องต้น'!$D$25))</f>
        <v/>
      </c>
      <c r="CL55" s="286"/>
      <c r="CM55" s="160"/>
      <c r="CN55" s="292" t="str">
        <f>IF('01.ข้อมูลเบื้องต้น'!$B$26="","",IF('03.คีย์เทอม2'!$B55="","",'01.ข้อมูลเบื้องต้น'!$B$26))</f>
        <v/>
      </c>
      <c r="CO55" s="291" t="str">
        <f>IF('01.ข้อมูลเบื้องต้น'!$C$26="","",IF('03.คีย์เทอม2'!$B55="","",'01.ข้อมูลเบื้องต้น'!$C$26))</f>
        <v/>
      </c>
      <c r="CP55" s="292" t="str">
        <f>IF('01.ข้อมูลเบื้องต้น'!$D$26="","",IF('03.คีย์เทอม2'!$B55="","",'01.ข้อมูลเบื้องต้น'!$D$26))</f>
        <v/>
      </c>
      <c r="CQ55" s="286"/>
      <c r="CR55" s="160"/>
      <c r="CS55" s="292" t="str">
        <f>IF('01.ข้อมูลเบื้องต้น'!$B$27="","",IF('03.คีย์เทอม2'!$B55="","",'01.ข้อมูลเบื้องต้น'!$B$27))</f>
        <v/>
      </c>
      <c r="CT55" s="291" t="str">
        <f>IF('01.ข้อมูลเบื้องต้น'!$C$27="","",IF('03.คีย์เทอม2'!$B55="","",'01.ข้อมูลเบื้องต้น'!$C$27))</f>
        <v/>
      </c>
      <c r="CU55" s="292" t="str">
        <f>IF('01.ข้อมูลเบื้องต้น'!$D$27="","",IF('03.คีย์เทอม2'!$B55="","",'01.ข้อมูลเบื้องต้น'!$D$27))</f>
        <v/>
      </c>
      <c r="CV55" s="286"/>
      <c r="CW55" s="160"/>
      <c r="CX55" s="292" t="str">
        <f>IF('01.ข้อมูลเบื้องต้น'!$B$28="","",IF('03.คีย์เทอม2'!$B55="","",'01.ข้อมูลเบื้องต้น'!$B$28))</f>
        <v/>
      </c>
      <c r="CY55" s="291" t="str">
        <f>IF('01.ข้อมูลเบื้องต้น'!$C$28="","",IF('03.คีย์เทอม2'!$B55="","",'01.ข้อมูลเบื้องต้น'!$C$28))</f>
        <v/>
      </c>
      <c r="CZ55" s="292" t="str">
        <f>IF('01.ข้อมูลเบื้องต้น'!$D$28="","",IF('03.คีย์เทอม2'!$B55="","",'01.ข้อมูลเบื้องต้น'!$D$28))</f>
        <v/>
      </c>
      <c r="DA55" s="286"/>
      <c r="DB55" s="160"/>
      <c r="DC55" s="288" t="str">
        <f t="shared" si="12"/>
        <v/>
      </c>
      <c r="DD55" s="152" t="str">
        <f t="shared" si="13"/>
        <v/>
      </c>
      <c r="DE55" s="293" t="str">
        <f>IF('2.ชื่อนักเรียน'!R57="มส","มส",IF('2.ชื่อนักเรียน'!R57="ย้าย","ย้าย",IF('2.ชื่อนักเรียน'!R57="ร","ร",IF(DD55="","",RANK(DD55,$DD$9:$DD$58,0)))))</f>
        <v/>
      </c>
      <c r="DF55" s="293" t="str">
        <f t="shared" si="14"/>
        <v/>
      </c>
      <c r="DH55" s="462" t="str">
        <f>IF('2.ชื่อนักเรียน'!$R57=",มส","มส",IF($DC55="","",IF(DH$5="","",IF(DH$5="SBMLD",SUM($BH55,$BM55,$BR55,$BW55,$CB55,$CG55,$CL55,$CQ55,$CV55,$DA55),$BH55))))</f>
        <v/>
      </c>
      <c r="DI55" s="298" t="str">
        <f>IF('2.ชื่อนักเรียน'!$R57=",มส","มส",IF($DH55="","",IF(DH$5="","",IF(DH$5="SBMLD",SUM($BI55,$BN55,$BS55,$BX55,$CC55,$CH55,$CM55,$CR55,$CW55,$DB55),$BI55))))</f>
        <v/>
      </c>
      <c r="DJ55" s="329" t="str">
        <f t="shared" si="15"/>
        <v/>
      </c>
      <c r="DK55" s="462" t="str">
        <f>IF('2.ชื่อนักเรียน'!$R57=",มส","มส",IF($DC55="","",IF(DK$5="","",IF(DK$5="SBMLD",SUM($BM55,$BR55,$BW55,$CB55,$CG55,$CL55,$CQ55,$CV55,$DA55),$BM55))))</f>
        <v/>
      </c>
      <c r="DL55" s="298" t="str">
        <f>IF('2.ชื่อนักเรียน'!$R57=",มส","มส",IF($DK55="","",IF(DK$5="","",IF(DK$5="SBMLD",SUM($BN55,$BS55,$BX55,$CC55,$CH55,$CM55,$CR55,$CW55,$DB55),$BN55))))</f>
        <v/>
      </c>
      <c r="DM55" s="329" t="str">
        <f t="shared" si="16"/>
        <v/>
      </c>
      <c r="DN55" s="462" t="str">
        <f>IF('2.ชื่อนักเรียน'!$R57=",มส","มส",IF($DC55="","",IF(DN$5="","",IF(DN$5="SBMLD",SUM($BR55,$BW55,$CB55,$CG55,$CL55,$CQ55,$CV55,$DA55),$BR55))))</f>
        <v/>
      </c>
      <c r="DO55" s="298" t="str">
        <f>IF('2.ชื่อนักเรียน'!$R57=",มส","มส",IF($DN55="","",IF(DN$5="","",IF(DN$5="SBMLD",SUM($BS55,$BX55,$CC55,$CH55,$CM55,$CR55,$CW55,$DB55),$BS55))))</f>
        <v/>
      </c>
      <c r="DP55" s="329" t="str">
        <f t="shared" si="17"/>
        <v/>
      </c>
      <c r="DQ55" s="462" t="str">
        <f>IF('2.ชื่อนักเรียน'!$R57=",มส","มส",IF($DC55="","",IF(DQ$5="","",IF(DQ$5="SBMLD",SUM($BW55,$CB55,$CG55,$CL55,$CQ55,$CV55,$DA55),$BW55))))</f>
        <v/>
      </c>
      <c r="DR55" s="298" t="str">
        <f>IF('2.ชื่อนักเรียน'!$R57=",มส","มส",IF($DQ55="","",IF(DQ$5="","",IF(DQ$5="SBMLD",SUM($BX55,$CC55,$CH55,$CM55,$CR55,$CW55,$DB55),$BX55))))</f>
        <v/>
      </c>
      <c r="DS55" s="329" t="str">
        <f t="shared" si="18"/>
        <v/>
      </c>
      <c r="DT55" s="462" t="str">
        <f>IF('2.ชื่อนักเรียน'!$R57=",มส","มส",IF($DC55="","",IF(DT$5="","",IF(DT$5="SBMLD",SUM($CB55,$CG55,$CL55,$CQ55,$CV55,$DA55),$CB55))))</f>
        <v/>
      </c>
      <c r="DU55" s="298" t="str">
        <f>IF('2.ชื่อนักเรียน'!$R57=",มส","มส",IF($DT55="","",IF(DT$5="","",IF(DT$5="SBMLD",SUM($CC55,$CH55,$CM55,$CR55,$CW55,$DB55),$CC55))))</f>
        <v/>
      </c>
      <c r="DV55" s="329" t="str">
        <f t="shared" si="19"/>
        <v/>
      </c>
      <c r="DW55" s="462" t="str">
        <f>IF('2.ชื่อนักเรียน'!$R57=",มส","มส",IF($DC55="","",IF(DW$5="","",IF(DW$5="SBMLD",SUM($CG55,$CL55,$CQ55,$CV55,$DA55),$CG55))))</f>
        <v/>
      </c>
      <c r="DX55" s="298" t="str">
        <f>IF('2.ชื่อนักเรียน'!$R57=",มส","มส",IF($DW55="","",IF(DW$5="","",IF(DW$5="SBMLD",SUM($CH55,$CM55,$CR55,$CW55,$DB55),$CH55))))</f>
        <v/>
      </c>
      <c r="DY55" s="329" t="str">
        <f t="shared" si="20"/>
        <v/>
      </c>
    </row>
    <row r="56" spans="1:129" s="102" customFormat="1" ht="17.25" customHeight="1" x14ac:dyDescent="0.25">
      <c r="A56" s="278">
        <v>48</v>
      </c>
      <c r="B56" s="278" t="str">
        <f>IF('2.ชื่อนักเรียน'!E58="","",CONCATENATE('2.ชื่อนักเรียน'!E58,'2.ชื่อนักเรียน'!F58,'2.ชื่อนักเรียน'!G58,'2.ชื่อนักเรียน'!H58,'2.ชื่อนักเรียน'!I58,'2.ชื่อนักเรียน'!J58,'2.ชื่อนักเรียน'!K58,'2.ชื่อนักเรียน'!L58,'2.ชื่อนักเรียน'!M58,'2.ชื่อนักเรียน'!N58,'2.ชื่อนักเรียน'!O58,'2.ชื่อนักเรียน'!P58,'2.ชื่อนักเรียน'!Q58))</f>
        <v/>
      </c>
      <c r="C56" s="463" t="str">
        <f>IF('2.ชื่อนักเรียน'!B58="","",'2.ชื่อนักเรียน'!B58)</f>
        <v/>
      </c>
      <c r="D56" s="291" t="str">
        <f>IF('2.ชื่อนักเรียน'!C58="","",CONCATENATE(TRIM('2.ชื่อนักเรียน'!C58),"  ",'2.ชื่อนักเรียน'!D58))</f>
        <v/>
      </c>
      <c r="E56" s="292" t="str">
        <f>IF(B56="","",IF('01.ข้อมูลเบื้องต้น'!$J$2="","",'01.ข้อมูลเบื้องต้น'!$J$2))</f>
        <v/>
      </c>
      <c r="F56" s="291" t="str">
        <f>IF(B56="","",IF('01.ข้อมูลเบื้องต้น'!$K$4="","",'01.ข้อมูลเบื้องต้น'!$K$4))</f>
        <v/>
      </c>
      <c r="G56" s="292" t="str">
        <f>IF('01.ข้อมูลเบื้องต้น'!$B$8="","",IF('03.คีย์เทอม2'!$B56="","",'01.ข้อมูลเบื้องต้น'!$B$8))</f>
        <v/>
      </c>
      <c r="H56" s="291" t="str">
        <f>IF('01.ข้อมูลเบื้องต้น'!$C$8="","",IF('03.คีย์เทอม2'!$B56="","",'01.ข้อมูลเบื้องต้น'!$C$8))</f>
        <v/>
      </c>
      <c r="I56" s="292" t="str">
        <f>IF('01.ข้อมูลเบื้องต้น'!$D$8="","",IF('03.คีย์เทอม2'!$B56="","",'01.ข้อมูลเบื้องต้น'!$D$8))</f>
        <v/>
      </c>
      <c r="J56" s="286"/>
      <c r="K56" s="160"/>
      <c r="L56" s="292" t="str">
        <f>IF('01.ข้อมูลเบื้องต้น'!$B$9="","",IF('03.คีย์เทอม2'!$B56="","",'01.ข้อมูลเบื้องต้น'!$B$9))</f>
        <v/>
      </c>
      <c r="M56" s="291" t="str">
        <f>IF('01.ข้อมูลเบื้องต้น'!$C$9="","",IF('03.คีย์เทอม2'!$B56="","",'01.ข้อมูลเบื้องต้น'!$C$9))</f>
        <v/>
      </c>
      <c r="N56" s="292" t="str">
        <f>IF('01.ข้อมูลเบื้องต้น'!$D$9="","",IF('03.คีย์เทอม2'!$B56="","",'01.ข้อมูลเบื้องต้น'!$D$9))</f>
        <v/>
      </c>
      <c r="O56" s="287"/>
      <c r="P56" s="159"/>
      <c r="Q56" s="292" t="str">
        <f>IF('01.ข้อมูลเบื้องต้น'!$B$10="","",IF('03.คีย์เทอม2'!$B56="","",'01.ข้อมูลเบื้องต้น'!$B$10))</f>
        <v/>
      </c>
      <c r="R56" s="291" t="str">
        <f>IF('01.ข้อมูลเบื้องต้น'!$C$10="","",IF('03.คีย์เทอม2'!$B56="","",'01.ข้อมูลเบื้องต้น'!$C$10))</f>
        <v/>
      </c>
      <c r="S56" s="292" t="str">
        <f>IF('01.ข้อมูลเบื้องต้น'!$D$10="","",IF('03.คีย์เทอม2'!$B56="","",'01.ข้อมูลเบื้องต้น'!$D$10))</f>
        <v/>
      </c>
      <c r="T56" s="287"/>
      <c r="U56" s="159"/>
      <c r="V56" s="292" t="str">
        <f>IF('01.ข้อมูลเบื้องต้น'!$B$11="","",IF('03.คีย์เทอม2'!$B56="","",'01.ข้อมูลเบื้องต้น'!$B$11))</f>
        <v/>
      </c>
      <c r="W56" s="291" t="str">
        <f>IF('01.ข้อมูลเบื้องต้น'!$C$11="","",IF('03.คีย์เทอม2'!$B56="","",'01.ข้อมูลเบื้องต้น'!$C$11))</f>
        <v/>
      </c>
      <c r="X56" s="292" t="str">
        <f>IF('01.ข้อมูลเบื้องต้น'!$D$11="","",IF('03.คีย์เทอม2'!$B56="","",'01.ข้อมูลเบื้องต้น'!$D$11))</f>
        <v/>
      </c>
      <c r="Y56" s="286"/>
      <c r="Z56" s="160"/>
      <c r="AA56" s="292" t="str">
        <f>IF('01.ข้อมูลเบื้องต้น'!$B$12="","",IF('03.คีย์เทอม2'!$B56="","",'01.ข้อมูลเบื้องต้น'!$B$12))</f>
        <v/>
      </c>
      <c r="AB56" s="291" t="str">
        <f>IF('01.ข้อมูลเบื้องต้น'!$C$12="","",IF('03.คีย์เทอม2'!$B56="","",'01.ข้อมูลเบื้องต้น'!$C$12))</f>
        <v/>
      </c>
      <c r="AC56" s="292" t="str">
        <f>IF('01.ข้อมูลเบื้องต้น'!$D$12="","",IF('03.คีย์เทอม2'!$B56="","",'01.ข้อมูลเบื้องต้น'!$D$12))</f>
        <v/>
      </c>
      <c r="AD56" s="287"/>
      <c r="AE56" s="159"/>
      <c r="AF56" s="292" t="str">
        <f>IF('01.ข้อมูลเบื้องต้น'!$B$13="","",IF('03.คีย์เทอม2'!$B56="","",'01.ข้อมูลเบื้องต้น'!$B$13))</f>
        <v/>
      </c>
      <c r="AG56" s="291" t="str">
        <f>IF('01.ข้อมูลเบื้องต้น'!$C$13="","",IF('03.คีย์เทอม2'!$B56="","",'01.ข้อมูลเบื้องต้น'!$C$13))</f>
        <v/>
      </c>
      <c r="AH56" s="292" t="str">
        <f>IF('01.ข้อมูลเบื้องต้น'!$D$13="","",IF('03.คีย์เทอม2'!$B56="","",'01.ข้อมูลเบื้องต้น'!$D$13))</f>
        <v/>
      </c>
      <c r="AI56" s="287"/>
      <c r="AJ56" s="159"/>
      <c r="AK56" s="292" t="str">
        <f>IF('01.ข้อมูลเบื้องต้น'!$B$14="","",IF('03.คีย์เทอม2'!$B56="","",'01.ข้อมูลเบื้องต้น'!$B$14))</f>
        <v/>
      </c>
      <c r="AL56" s="291" t="str">
        <f>IF('01.ข้อมูลเบื้องต้น'!$C$14="","",IF('03.คีย์เทอม2'!$B56="","",'01.ข้อมูลเบื้องต้น'!$C$14))</f>
        <v/>
      </c>
      <c r="AM56" s="292" t="str">
        <f>IF('01.ข้อมูลเบื้องต้น'!$D$14="","",IF('03.คีย์เทอม2'!$B56="","",'01.ข้อมูลเบื้องต้น'!$D$14))</f>
        <v/>
      </c>
      <c r="AN56" s="287"/>
      <c r="AO56" s="159"/>
      <c r="AP56" s="292" t="str">
        <f>IF('01.ข้อมูลเบื้องต้น'!$B$15="","",IF('03.คีย์เทอม2'!$B56="","",'01.ข้อมูลเบื้องต้น'!$B$15))</f>
        <v/>
      </c>
      <c r="AQ56" s="291" t="str">
        <f>IF('01.ข้อมูลเบื้องต้น'!$C$15="","",IF('03.คีย์เทอม2'!$B56="","",'01.ข้อมูลเบื้องต้น'!$C$15))</f>
        <v/>
      </c>
      <c r="AR56" s="292" t="str">
        <f>IF('01.ข้อมูลเบื้องต้น'!$D$15="","",IF('03.คีย์เทอม2'!$B56="","",'01.ข้อมูลเบื้องต้น'!$D$15))</f>
        <v/>
      </c>
      <c r="AS56" s="287"/>
      <c r="AT56" s="159"/>
      <c r="AU56" s="292" t="str">
        <f>IF('01.ข้อมูลเบื้องต้น'!$B$16="","",IF('03.คีย์เทอม2'!$B56="","",'01.ข้อมูลเบื้องต้น'!$B$16))</f>
        <v/>
      </c>
      <c r="AV56" s="291" t="str">
        <f>IF('01.ข้อมูลเบื้องต้น'!$C$16="","",IF('03.คีย์เทอม2'!$B56="","",'01.ข้อมูลเบื้องต้น'!$C$16))</f>
        <v/>
      </c>
      <c r="AW56" s="292" t="str">
        <f>IF('01.ข้อมูลเบื้องต้น'!$D$16="","",IF('03.คีย์เทอม2'!$B56="","",'01.ข้อมูลเบื้องต้น'!$D$16))</f>
        <v/>
      </c>
      <c r="AX56" s="286"/>
      <c r="AY56" s="160"/>
      <c r="AZ56" s="292" t="str">
        <f>IF('01.ข้อมูลเบื้องต้น'!$B$17="","",IF('03.คีย์เทอม2'!$B56="","",'01.ข้อมูลเบื้องต้น'!$B$17))</f>
        <v/>
      </c>
      <c r="BA56" s="291" t="str">
        <f>IF('01.ข้อมูลเบื้องต้น'!$C$17="","",IF('03.คีย์เทอม2'!$B56="","",'01.ข้อมูลเบื้องต้น'!$C$17))</f>
        <v/>
      </c>
      <c r="BB56" s="292" t="str">
        <f>IF('01.ข้อมูลเบื้องต้น'!$D$17="","",IF('03.คีย์เทอม2'!$B56="","",'01.ข้อมูลเบื้องต้น'!$D$17))</f>
        <v/>
      </c>
      <c r="BC56" s="286"/>
      <c r="BD56" s="160"/>
      <c r="BE56" s="292" t="str">
        <f>IF('01.ข้อมูลเบื้องต้น'!$B$19="","",IF('03.คีย์เทอม2'!$B56="","",'01.ข้อมูลเบื้องต้น'!$B$19))</f>
        <v/>
      </c>
      <c r="BF56" s="291" t="str">
        <f>IF('01.ข้อมูลเบื้องต้น'!$C$19="","",IF('03.คีย์เทอม2'!$B56="","",'01.ข้อมูลเบื้องต้น'!$C$19))</f>
        <v/>
      </c>
      <c r="BG56" s="292" t="str">
        <f>IF('01.ข้อมูลเบื้องต้น'!$D$19="","",IF('03.คีย์เทอม2'!$B56="","",'01.ข้อมูลเบื้องต้น'!$D$19))</f>
        <v/>
      </c>
      <c r="BH56" s="286"/>
      <c r="BI56" s="160"/>
      <c r="BJ56" s="292" t="str">
        <f>IF('01.ข้อมูลเบื้องต้น'!$B$20="","",IF('03.คีย์เทอม2'!$B56="","",'01.ข้อมูลเบื้องต้น'!$B$20))</f>
        <v/>
      </c>
      <c r="BK56" s="291" t="str">
        <f>IF('01.ข้อมูลเบื้องต้น'!$C$20="","",IF('03.คีย์เทอม2'!$B56="","",'01.ข้อมูลเบื้องต้น'!$C$20))</f>
        <v/>
      </c>
      <c r="BL56" s="292" t="str">
        <f>IF('01.ข้อมูลเบื้องต้น'!$D$20="","",IF('03.คีย์เทอม2'!$B56="","",'01.ข้อมูลเบื้องต้น'!$D$20))</f>
        <v/>
      </c>
      <c r="BM56" s="286"/>
      <c r="BN56" s="159"/>
      <c r="BO56" s="292" t="str">
        <f>IF('01.ข้อมูลเบื้องต้น'!$B$21="","",IF('03.คีย์เทอม2'!$B56="","",'01.ข้อมูลเบื้องต้น'!$B$21))</f>
        <v/>
      </c>
      <c r="BP56" s="291" t="str">
        <f>IF('01.ข้อมูลเบื้องต้น'!$C$21="","",IF('03.คีย์เทอม2'!$B56="","",'01.ข้อมูลเบื้องต้น'!$C$21))</f>
        <v/>
      </c>
      <c r="BQ56" s="292" t="str">
        <f>IF('01.ข้อมูลเบื้องต้น'!$D$21="","",IF('03.คีย์เทอม2'!$B56="","",'01.ข้อมูลเบื้องต้น'!$D$21))</f>
        <v/>
      </c>
      <c r="BR56" s="286"/>
      <c r="BS56" s="160"/>
      <c r="BT56" s="292" t="str">
        <f>IF('01.ข้อมูลเบื้องต้น'!$B$22="","",IF('03.คีย์เทอม2'!$B56="","",'01.ข้อมูลเบื้องต้น'!$B$22))</f>
        <v/>
      </c>
      <c r="BU56" s="291" t="str">
        <f>IF('01.ข้อมูลเบื้องต้น'!$C$22="","",IF('03.คีย์เทอม2'!$B56="","",'01.ข้อมูลเบื้องต้น'!$C$22))</f>
        <v/>
      </c>
      <c r="BV56" s="292" t="str">
        <f>IF('01.ข้อมูลเบื้องต้น'!$D$22="","",IF('03.คีย์เทอม2'!$B56="","",'01.ข้อมูลเบื้องต้น'!$D$22))</f>
        <v/>
      </c>
      <c r="BW56" s="286"/>
      <c r="BX56" s="160"/>
      <c r="BY56" s="292" t="str">
        <f>IF('01.ข้อมูลเบื้องต้น'!$B$23="","",IF('03.คีย์เทอม2'!$B56="","",'01.ข้อมูลเบื้องต้น'!$B$23))</f>
        <v/>
      </c>
      <c r="BZ56" s="291" t="str">
        <f>IF('01.ข้อมูลเบื้องต้น'!$C$23="","",IF('03.คีย์เทอม2'!$B56="","",'01.ข้อมูลเบื้องต้น'!$C$23))</f>
        <v/>
      </c>
      <c r="CA56" s="292" t="str">
        <f>IF('01.ข้อมูลเบื้องต้น'!$D$23="","",IF('03.คีย์เทอม2'!$B56="","",'01.ข้อมูลเบื้องต้น'!$D$23))</f>
        <v/>
      </c>
      <c r="CB56" s="286"/>
      <c r="CC56" s="160"/>
      <c r="CD56" s="292" t="str">
        <f>IF('01.ข้อมูลเบื้องต้น'!$B$24="","",IF('03.คีย์เทอม2'!$B56="","",'01.ข้อมูลเบื้องต้น'!$B$24))</f>
        <v/>
      </c>
      <c r="CE56" s="291" t="str">
        <f>IF('01.ข้อมูลเบื้องต้น'!$C$24="","",IF('03.คีย์เทอม2'!$B56="","",'01.ข้อมูลเบื้องต้น'!$C$24))</f>
        <v/>
      </c>
      <c r="CF56" s="292" t="str">
        <f>IF('01.ข้อมูลเบื้องต้น'!$D$24="","",IF('03.คีย์เทอม2'!$B56="","",'01.ข้อมูลเบื้องต้น'!$D$24))</f>
        <v/>
      </c>
      <c r="CG56" s="286"/>
      <c r="CH56" s="160"/>
      <c r="CI56" s="292" t="str">
        <f>IF('01.ข้อมูลเบื้องต้น'!$B$25="","",IF('03.คีย์เทอม2'!$B56="","",'01.ข้อมูลเบื้องต้น'!$B$25))</f>
        <v/>
      </c>
      <c r="CJ56" s="291" t="str">
        <f>IF('01.ข้อมูลเบื้องต้น'!$C$25="","",IF('03.คีย์เทอม2'!$B56="","",'01.ข้อมูลเบื้องต้น'!$C$25))</f>
        <v/>
      </c>
      <c r="CK56" s="292" t="str">
        <f>IF('01.ข้อมูลเบื้องต้น'!$D$25="","",IF('03.คีย์เทอม2'!$B56="","",'01.ข้อมูลเบื้องต้น'!$D$25))</f>
        <v/>
      </c>
      <c r="CL56" s="286"/>
      <c r="CM56" s="160"/>
      <c r="CN56" s="292" t="str">
        <f>IF('01.ข้อมูลเบื้องต้น'!$B$26="","",IF('03.คีย์เทอม2'!$B56="","",'01.ข้อมูลเบื้องต้น'!$B$26))</f>
        <v/>
      </c>
      <c r="CO56" s="291" t="str">
        <f>IF('01.ข้อมูลเบื้องต้น'!$C$26="","",IF('03.คีย์เทอม2'!$B56="","",'01.ข้อมูลเบื้องต้น'!$C$26))</f>
        <v/>
      </c>
      <c r="CP56" s="292" t="str">
        <f>IF('01.ข้อมูลเบื้องต้น'!$D$26="","",IF('03.คีย์เทอม2'!$B56="","",'01.ข้อมูลเบื้องต้น'!$D$26))</f>
        <v/>
      </c>
      <c r="CQ56" s="286"/>
      <c r="CR56" s="160"/>
      <c r="CS56" s="292" t="str">
        <f>IF('01.ข้อมูลเบื้องต้น'!$B$27="","",IF('03.คีย์เทอม2'!$B56="","",'01.ข้อมูลเบื้องต้น'!$B$27))</f>
        <v/>
      </c>
      <c r="CT56" s="291" t="str">
        <f>IF('01.ข้อมูลเบื้องต้น'!$C$27="","",IF('03.คีย์เทอม2'!$B56="","",'01.ข้อมูลเบื้องต้น'!$C$27))</f>
        <v/>
      </c>
      <c r="CU56" s="292" t="str">
        <f>IF('01.ข้อมูลเบื้องต้น'!$D$27="","",IF('03.คีย์เทอม2'!$B56="","",'01.ข้อมูลเบื้องต้น'!$D$27))</f>
        <v/>
      </c>
      <c r="CV56" s="286"/>
      <c r="CW56" s="160"/>
      <c r="CX56" s="292" t="str">
        <f>IF('01.ข้อมูลเบื้องต้น'!$B$28="","",IF('03.คีย์เทอม2'!$B56="","",'01.ข้อมูลเบื้องต้น'!$B$28))</f>
        <v/>
      </c>
      <c r="CY56" s="291" t="str">
        <f>IF('01.ข้อมูลเบื้องต้น'!$C$28="","",IF('03.คีย์เทอม2'!$B56="","",'01.ข้อมูลเบื้องต้น'!$C$28))</f>
        <v/>
      </c>
      <c r="CZ56" s="292" t="str">
        <f>IF('01.ข้อมูลเบื้องต้น'!$D$28="","",IF('03.คีย์เทอม2'!$B56="","",'01.ข้อมูลเบื้องต้น'!$D$28))</f>
        <v/>
      </c>
      <c r="DA56" s="286"/>
      <c r="DB56" s="160"/>
      <c r="DC56" s="288" t="str">
        <f t="shared" si="12"/>
        <v/>
      </c>
      <c r="DD56" s="152" t="str">
        <f t="shared" si="13"/>
        <v/>
      </c>
      <c r="DE56" s="293" t="str">
        <f>IF('2.ชื่อนักเรียน'!R58="มส","มส",IF('2.ชื่อนักเรียน'!R58="ย้าย","ย้าย",IF('2.ชื่อนักเรียน'!R58="ร","ร",IF(DD56="","",RANK(DD56,$DD$9:$DD$58,0)))))</f>
        <v/>
      </c>
      <c r="DF56" s="293" t="str">
        <f t="shared" si="14"/>
        <v/>
      </c>
      <c r="DH56" s="462" t="str">
        <f>IF('2.ชื่อนักเรียน'!$R58=",มส","มส",IF($DC56="","",IF(DH$5="","",IF(DH$5="SBMLD",SUM($BH56,$BM56,$BR56,$BW56,$CB56,$CG56,$CL56,$CQ56,$CV56,$DA56),$BH56))))</f>
        <v/>
      </c>
      <c r="DI56" s="298" t="str">
        <f>IF('2.ชื่อนักเรียน'!$R58=",มส","มส",IF($DH56="","",IF(DH$5="","",IF(DH$5="SBMLD",SUM($BI56,$BN56,$BS56,$BX56,$CC56,$CH56,$CM56,$CR56,$CW56,$DB56),$BI56))))</f>
        <v/>
      </c>
      <c r="DJ56" s="329" t="str">
        <f t="shared" si="15"/>
        <v/>
      </c>
      <c r="DK56" s="462" t="str">
        <f>IF('2.ชื่อนักเรียน'!$R58=",มส","มส",IF($DC56="","",IF(DK$5="","",IF(DK$5="SBMLD",SUM($BM56,$BR56,$BW56,$CB56,$CG56,$CL56,$CQ56,$CV56,$DA56),$BM56))))</f>
        <v/>
      </c>
      <c r="DL56" s="298" t="str">
        <f>IF('2.ชื่อนักเรียน'!$R58=",มส","มส",IF($DK56="","",IF(DK$5="","",IF(DK$5="SBMLD",SUM($BN56,$BS56,$BX56,$CC56,$CH56,$CM56,$CR56,$CW56,$DB56),$BN56))))</f>
        <v/>
      </c>
      <c r="DM56" s="329" t="str">
        <f t="shared" si="16"/>
        <v/>
      </c>
      <c r="DN56" s="462" t="str">
        <f>IF('2.ชื่อนักเรียน'!$R58=",มส","มส",IF($DC56="","",IF(DN$5="","",IF(DN$5="SBMLD",SUM($BR56,$BW56,$CB56,$CG56,$CL56,$CQ56,$CV56,$DA56),$BR56))))</f>
        <v/>
      </c>
      <c r="DO56" s="298" t="str">
        <f>IF('2.ชื่อนักเรียน'!$R58=",มส","มส",IF($DN56="","",IF(DN$5="","",IF(DN$5="SBMLD",SUM($BS56,$BX56,$CC56,$CH56,$CM56,$CR56,$CW56,$DB56),$BS56))))</f>
        <v/>
      </c>
      <c r="DP56" s="329" t="str">
        <f t="shared" si="17"/>
        <v/>
      </c>
      <c r="DQ56" s="462" t="str">
        <f>IF('2.ชื่อนักเรียน'!$R58=",มส","มส",IF($DC56="","",IF(DQ$5="","",IF(DQ$5="SBMLD",SUM($BW56,$CB56,$CG56,$CL56,$CQ56,$CV56,$DA56),$BW56))))</f>
        <v/>
      </c>
      <c r="DR56" s="298" t="str">
        <f>IF('2.ชื่อนักเรียน'!$R58=",มส","มส",IF($DQ56="","",IF(DQ$5="","",IF(DQ$5="SBMLD",SUM($BX56,$CC56,$CH56,$CM56,$CR56,$CW56,$DB56),$BX56))))</f>
        <v/>
      </c>
      <c r="DS56" s="329" t="str">
        <f t="shared" si="18"/>
        <v/>
      </c>
      <c r="DT56" s="462" t="str">
        <f>IF('2.ชื่อนักเรียน'!$R58=",มส","มส",IF($DC56="","",IF(DT$5="","",IF(DT$5="SBMLD",SUM($CB56,$CG56,$CL56,$CQ56,$CV56,$DA56),$CB56))))</f>
        <v/>
      </c>
      <c r="DU56" s="298" t="str">
        <f>IF('2.ชื่อนักเรียน'!$R58=",มส","มส",IF($DT56="","",IF(DT$5="","",IF(DT$5="SBMLD",SUM($CC56,$CH56,$CM56,$CR56,$CW56,$DB56),$CC56))))</f>
        <v/>
      </c>
      <c r="DV56" s="329" t="str">
        <f t="shared" si="19"/>
        <v/>
      </c>
      <c r="DW56" s="462" t="str">
        <f>IF('2.ชื่อนักเรียน'!$R58=",มส","มส",IF($DC56="","",IF(DW$5="","",IF(DW$5="SBMLD",SUM($CG56,$CL56,$CQ56,$CV56,$DA56),$CG56))))</f>
        <v/>
      </c>
      <c r="DX56" s="298" t="str">
        <f>IF('2.ชื่อนักเรียน'!$R58=",มส","มส",IF($DW56="","",IF(DW$5="","",IF(DW$5="SBMLD",SUM($CH56,$CM56,$CR56,$CW56,$DB56),$CH56))))</f>
        <v/>
      </c>
      <c r="DY56" s="329" t="str">
        <f t="shared" si="20"/>
        <v/>
      </c>
    </row>
    <row r="57" spans="1:129" s="102" customFormat="1" ht="17.25" customHeight="1" x14ac:dyDescent="0.25">
      <c r="A57" s="278">
        <v>49</v>
      </c>
      <c r="B57" s="278" t="str">
        <f>IF('2.ชื่อนักเรียน'!E59="","",CONCATENATE('2.ชื่อนักเรียน'!E59,'2.ชื่อนักเรียน'!F59,'2.ชื่อนักเรียน'!G59,'2.ชื่อนักเรียน'!H59,'2.ชื่อนักเรียน'!I59,'2.ชื่อนักเรียน'!J59,'2.ชื่อนักเรียน'!K59,'2.ชื่อนักเรียน'!L59,'2.ชื่อนักเรียน'!M59,'2.ชื่อนักเรียน'!N59,'2.ชื่อนักเรียน'!O59,'2.ชื่อนักเรียน'!P59,'2.ชื่อนักเรียน'!Q59))</f>
        <v/>
      </c>
      <c r="C57" s="463" t="str">
        <f>IF('2.ชื่อนักเรียน'!B59="","",'2.ชื่อนักเรียน'!B59)</f>
        <v/>
      </c>
      <c r="D57" s="291" t="str">
        <f>IF('2.ชื่อนักเรียน'!C59="","",CONCATENATE(TRIM('2.ชื่อนักเรียน'!C59),"  ",'2.ชื่อนักเรียน'!D59))</f>
        <v/>
      </c>
      <c r="E57" s="292" t="str">
        <f>IF(B57="","",IF('01.ข้อมูลเบื้องต้น'!$J$2="","",'01.ข้อมูลเบื้องต้น'!$J$2))</f>
        <v/>
      </c>
      <c r="F57" s="291" t="str">
        <f>IF(B57="","",IF('01.ข้อมูลเบื้องต้น'!$K$4="","",'01.ข้อมูลเบื้องต้น'!$K$4))</f>
        <v/>
      </c>
      <c r="G57" s="292" t="str">
        <f>IF('01.ข้อมูลเบื้องต้น'!$B$8="","",IF('03.คีย์เทอม2'!$B57="","",'01.ข้อมูลเบื้องต้น'!$B$8))</f>
        <v/>
      </c>
      <c r="H57" s="291" t="str">
        <f>IF('01.ข้อมูลเบื้องต้น'!$C$8="","",IF('03.คีย์เทอม2'!$B57="","",'01.ข้อมูลเบื้องต้น'!$C$8))</f>
        <v/>
      </c>
      <c r="I57" s="292" t="str">
        <f>IF('01.ข้อมูลเบื้องต้น'!$D$8="","",IF('03.คีย์เทอม2'!$B57="","",'01.ข้อมูลเบื้องต้น'!$D$8))</f>
        <v/>
      </c>
      <c r="J57" s="286"/>
      <c r="K57" s="160"/>
      <c r="L57" s="292" t="str">
        <f>IF('01.ข้อมูลเบื้องต้น'!$B$9="","",IF('03.คีย์เทอม2'!$B57="","",'01.ข้อมูลเบื้องต้น'!$B$9))</f>
        <v/>
      </c>
      <c r="M57" s="291" t="str">
        <f>IF('01.ข้อมูลเบื้องต้น'!$C$9="","",IF('03.คีย์เทอม2'!$B57="","",'01.ข้อมูลเบื้องต้น'!$C$9))</f>
        <v/>
      </c>
      <c r="N57" s="292" t="str">
        <f>IF('01.ข้อมูลเบื้องต้น'!$D$9="","",IF('03.คีย์เทอม2'!$B57="","",'01.ข้อมูลเบื้องต้น'!$D$9))</f>
        <v/>
      </c>
      <c r="O57" s="287"/>
      <c r="P57" s="159"/>
      <c r="Q57" s="292" t="str">
        <f>IF('01.ข้อมูลเบื้องต้น'!$B$10="","",IF('03.คีย์เทอม2'!$B57="","",'01.ข้อมูลเบื้องต้น'!$B$10))</f>
        <v/>
      </c>
      <c r="R57" s="291" t="str">
        <f>IF('01.ข้อมูลเบื้องต้น'!$C$10="","",IF('03.คีย์เทอม2'!$B57="","",'01.ข้อมูลเบื้องต้น'!$C$10))</f>
        <v/>
      </c>
      <c r="S57" s="292" t="str">
        <f>IF('01.ข้อมูลเบื้องต้น'!$D$10="","",IF('03.คีย์เทอม2'!$B57="","",'01.ข้อมูลเบื้องต้น'!$D$10))</f>
        <v/>
      </c>
      <c r="T57" s="287"/>
      <c r="U57" s="159"/>
      <c r="V57" s="292" t="str">
        <f>IF('01.ข้อมูลเบื้องต้น'!$B$11="","",IF('03.คีย์เทอม2'!$B57="","",'01.ข้อมูลเบื้องต้น'!$B$11))</f>
        <v/>
      </c>
      <c r="W57" s="291" t="str">
        <f>IF('01.ข้อมูลเบื้องต้น'!$C$11="","",IF('03.คีย์เทอม2'!$B57="","",'01.ข้อมูลเบื้องต้น'!$C$11))</f>
        <v/>
      </c>
      <c r="X57" s="292" t="str">
        <f>IF('01.ข้อมูลเบื้องต้น'!$D$11="","",IF('03.คีย์เทอม2'!$B57="","",'01.ข้อมูลเบื้องต้น'!$D$11))</f>
        <v/>
      </c>
      <c r="Y57" s="286"/>
      <c r="Z57" s="160"/>
      <c r="AA57" s="292" t="str">
        <f>IF('01.ข้อมูลเบื้องต้น'!$B$12="","",IF('03.คีย์เทอม2'!$B57="","",'01.ข้อมูลเบื้องต้น'!$B$12))</f>
        <v/>
      </c>
      <c r="AB57" s="291" t="str">
        <f>IF('01.ข้อมูลเบื้องต้น'!$C$12="","",IF('03.คีย์เทอม2'!$B57="","",'01.ข้อมูลเบื้องต้น'!$C$12))</f>
        <v/>
      </c>
      <c r="AC57" s="292" t="str">
        <f>IF('01.ข้อมูลเบื้องต้น'!$D$12="","",IF('03.คีย์เทอม2'!$B57="","",'01.ข้อมูลเบื้องต้น'!$D$12))</f>
        <v/>
      </c>
      <c r="AD57" s="287"/>
      <c r="AE57" s="159"/>
      <c r="AF57" s="292" t="str">
        <f>IF('01.ข้อมูลเบื้องต้น'!$B$13="","",IF('03.คีย์เทอม2'!$B57="","",'01.ข้อมูลเบื้องต้น'!$B$13))</f>
        <v/>
      </c>
      <c r="AG57" s="291" t="str">
        <f>IF('01.ข้อมูลเบื้องต้น'!$C$13="","",IF('03.คีย์เทอม2'!$B57="","",'01.ข้อมูลเบื้องต้น'!$C$13))</f>
        <v/>
      </c>
      <c r="AH57" s="292" t="str">
        <f>IF('01.ข้อมูลเบื้องต้น'!$D$13="","",IF('03.คีย์เทอม2'!$B57="","",'01.ข้อมูลเบื้องต้น'!$D$13))</f>
        <v/>
      </c>
      <c r="AI57" s="287"/>
      <c r="AJ57" s="159"/>
      <c r="AK57" s="292" t="str">
        <f>IF('01.ข้อมูลเบื้องต้น'!$B$14="","",IF('03.คีย์เทอม2'!$B57="","",'01.ข้อมูลเบื้องต้น'!$B$14))</f>
        <v/>
      </c>
      <c r="AL57" s="291" t="str">
        <f>IF('01.ข้อมูลเบื้องต้น'!$C$14="","",IF('03.คีย์เทอม2'!$B57="","",'01.ข้อมูลเบื้องต้น'!$C$14))</f>
        <v/>
      </c>
      <c r="AM57" s="292" t="str">
        <f>IF('01.ข้อมูลเบื้องต้น'!$D$14="","",IF('03.คีย์เทอม2'!$B57="","",'01.ข้อมูลเบื้องต้น'!$D$14))</f>
        <v/>
      </c>
      <c r="AN57" s="287"/>
      <c r="AO57" s="159"/>
      <c r="AP57" s="292" t="str">
        <f>IF('01.ข้อมูลเบื้องต้น'!$B$15="","",IF('03.คีย์เทอม2'!$B57="","",'01.ข้อมูลเบื้องต้น'!$B$15))</f>
        <v/>
      </c>
      <c r="AQ57" s="291" t="str">
        <f>IF('01.ข้อมูลเบื้องต้น'!$C$15="","",IF('03.คีย์เทอม2'!$B57="","",'01.ข้อมูลเบื้องต้น'!$C$15))</f>
        <v/>
      </c>
      <c r="AR57" s="292" t="str">
        <f>IF('01.ข้อมูลเบื้องต้น'!$D$15="","",IF('03.คีย์เทอม2'!$B57="","",'01.ข้อมูลเบื้องต้น'!$D$15))</f>
        <v/>
      </c>
      <c r="AS57" s="287"/>
      <c r="AT57" s="159"/>
      <c r="AU57" s="292" t="str">
        <f>IF('01.ข้อมูลเบื้องต้น'!$B$16="","",IF('03.คีย์เทอม2'!$B57="","",'01.ข้อมูลเบื้องต้น'!$B$16))</f>
        <v/>
      </c>
      <c r="AV57" s="291" t="str">
        <f>IF('01.ข้อมูลเบื้องต้น'!$C$16="","",IF('03.คีย์เทอม2'!$B57="","",'01.ข้อมูลเบื้องต้น'!$C$16))</f>
        <v/>
      </c>
      <c r="AW57" s="292" t="str">
        <f>IF('01.ข้อมูลเบื้องต้น'!$D$16="","",IF('03.คีย์เทอม2'!$B57="","",'01.ข้อมูลเบื้องต้น'!$D$16))</f>
        <v/>
      </c>
      <c r="AX57" s="286"/>
      <c r="AY57" s="160"/>
      <c r="AZ57" s="292" t="str">
        <f>IF('01.ข้อมูลเบื้องต้น'!$B$17="","",IF('03.คีย์เทอม2'!$B57="","",'01.ข้อมูลเบื้องต้น'!$B$17))</f>
        <v/>
      </c>
      <c r="BA57" s="291" t="str">
        <f>IF('01.ข้อมูลเบื้องต้น'!$C$17="","",IF('03.คีย์เทอม2'!$B57="","",'01.ข้อมูลเบื้องต้น'!$C$17))</f>
        <v/>
      </c>
      <c r="BB57" s="292" t="str">
        <f>IF('01.ข้อมูลเบื้องต้น'!$D$17="","",IF('03.คีย์เทอม2'!$B57="","",'01.ข้อมูลเบื้องต้น'!$D$17))</f>
        <v/>
      </c>
      <c r="BC57" s="286"/>
      <c r="BD57" s="160"/>
      <c r="BE57" s="292" t="str">
        <f>IF('01.ข้อมูลเบื้องต้น'!$B$19="","",IF('03.คีย์เทอม2'!$B57="","",'01.ข้อมูลเบื้องต้น'!$B$19))</f>
        <v/>
      </c>
      <c r="BF57" s="291" t="str">
        <f>IF('01.ข้อมูลเบื้องต้น'!$C$19="","",IF('03.คีย์เทอม2'!$B57="","",'01.ข้อมูลเบื้องต้น'!$C$19))</f>
        <v/>
      </c>
      <c r="BG57" s="292" t="str">
        <f>IF('01.ข้อมูลเบื้องต้น'!$D$19="","",IF('03.คีย์เทอม2'!$B57="","",'01.ข้อมูลเบื้องต้น'!$D$19))</f>
        <v/>
      </c>
      <c r="BH57" s="286"/>
      <c r="BI57" s="160"/>
      <c r="BJ57" s="292" t="str">
        <f>IF('01.ข้อมูลเบื้องต้น'!$B$20="","",IF('03.คีย์เทอม2'!$B57="","",'01.ข้อมูลเบื้องต้น'!$B$20))</f>
        <v/>
      </c>
      <c r="BK57" s="291" t="str">
        <f>IF('01.ข้อมูลเบื้องต้น'!$C$20="","",IF('03.คีย์เทอม2'!$B57="","",'01.ข้อมูลเบื้องต้น'!$C$20))</f>
        <v/>
      </c>
      <c r="BL57" s="292" t="str">
        <f>IF('01.ข้อมูลเบื้องต้น'!$D$20="","",IF('03.คีย์เทอม2'!$B57="","",'01.ข้อมูลเบื้องต้น'!$D$20))</f>
        <v/>
      </c>
      <c r="BM57" s="286"/>
      <c r="BN57" s="159"/>
      <c r="BO57" s="292" t="str">
        <f>IF('01.ข้อมูลเบื้องต้น'!$B$21="","",IF('03.คีย์เทอม2'!$B57="","",'01.ข้อมูลเบื้องต้น'!$B$21))</f>
        <v/>
      </c>
      <c r="BP57" s="291" t="str">
        <f>IF('01.ข้อมูลเบื้องต้น'!$C$21="","",IF('03.คีย์เทอม2'!$B57="","",'01.ข้อมูลเบื้องต้น'!$C$21))</f>
        <v/>
      </c>
      <c r="BQ57" s="292" t="str">
        <f>IF('01.ข้อมูลเบื้องต้น'!$D$21="","",IF('03.คีย์เทอม2'!$B57="","",'01.ข้อมูลเบื้องต้น'!$D$21))</f>
        <v/>
      </c>
      <c r="BR57" s="286"/>
      <c r="BS57" s="160"/>
      <c r="BT57" s="292" t="str">
        <f>IF('01.ข้อมูลเบื้องต้น'!$B$22="","",IF('03.คีย์เทอม2'!$B57="","",'01.ข้อมูลเบื้องต้น'!$B$22))</f>
        <v/>
      </c>
      <c r="BU57" s="291" t="str">
        <f>IF('01.ข้อมูลเบื้องต้น'!$C$22="","",IF('03.คีย์เทอม2'!$B57="","",'01.ข้อมูลเบื้องต้น'!$C$22))</f>
        <v/>
      </c>
      <c r="BV57" s="292" t="str">
        <f>IF('01.ข้อมูลเบื้องต้น'!$D$22="","",IF('03.คีย์เทอม2'!$B57="","",'01.ข้อมูลเบื้องต้น'!$D$22))</f>
        <v/>
      </c>
      <c r="BW57" s="286"/>
      <c r="BX57" s="160"/>
      <c r="BY57" s="292" t="str">
        <f>IF('01.ข้อมูลเบื้องต้น'!$B$23="","",IF('03.คีย์เทอม2'!$B57="","",'01.ข้อมูลเบื้องต้น'!$B$23))</f>
        <v/>
      </c>
      <c r="BZ57" s="291" t="str">
        <f>IF('01.ข้อมูลเบื้องต้น'!$C$23="","",IF('03.คีย์เทอม2'!$B57="","",'01.ข้อมูลเบื้องต้น'!$C$23))</f>
        <v/>
      </c>
      <c r="CA57" s="292" t="str">
        <f>IF('01.ข้อมูลเบื้องต้น'!$D$23="","",IF('03.คีย์เทอม2'!$B57="","",'01.ข้อมูลเบื้องต้น'!$D$23))</f>
        <v/>
      </c>
      <c r="CB57" s="286"/>
      <c r="CC57" s="160"/>
      <c r="CD57" s="292" t="str">
        <f>IF('01.ข้อมูลเบื้องต้น'!$B$24="","",IF('03.คีย์เทอม2'!$B57="","",'01.ข้อมูลเบื้องต้น'!$B$24))</f>
        <v/>
      </c>
      <c r="CE57" s="291" t="str">
        <f>IF('01.ข้อมูลเบื้องต้น'!$C$24="","",IF('03.คีย์เทอม2'!$B57="","",'01.ข้อมูลเบื้องต้น'!$C$24))</f>
        <v/>
      </c>
      <c r="CF57" s="292" t="str">
        <f>IF('01.ข้อมูลเบื้องต้น'!$D$24="","",IF('03.คีย์เทอม2'!$B57="","",'01.ข้อมูลเบื้องต้น'!$D$24))</f>
        <v/>
      </c>
      <c r="CG57" s="286"/>
      <c r="CH57" s="160"/>
      <c r="CI57" s="292" t="str">
        <f>IF('01.ข้อมูลเบื้องต้น'!$B$25="","",IF('03.คีย์เทอม2'!$B57="","",'01.ข้อมูลเบื้องต้น'!$B$25))</f>
        <v/>
      </c>
      <c r="CJ57" s="291" t="str">
        <f>IF('01.ข้อมูลเบื้องต้น'!$C$25="","",IF('03.คีย์เทอม2'!$B57="","",'01.ข้อมูลเบื้องต้น'!$C$25))</f>
        <v/>
      </c>
      <c r="CK57" s="292" t="str">
        <f>IF('01.ข้อมูลเบื้องต้น'!$D$25="","",IF('03.คีย์เทอม2'!$B57="","",'01.ข้อมูลเบื้องต้น'!$D$25))</f>
        <v/>
      </c>
      <c r="CL57" s="286"/>
      <c r="CM57" s="160"/>
      <c r="CN57" s="292" t="str">
        <f>IF('01.ข้อมูลเบื้องต้น'!$B$26="","",IF('03.คีย์เทอม2'!$B57="","",'01.ข้อมูลเบื้องต้น'!$B$26))</f>
        <v/>
      </c>
      <c r="CO57" s="291" t="str">
        <f>IF('01.ข้อมูลเบื้องต้น'!$C$26="","",IF('03.คีย์เทอม2'!$B57="","",'01.ข้อมูลเบื้องต้น'!$C$26))</f>
        <v/>
      </c>
      <c r="CP57" s="292" t="str">
        <f>IF('01.ข้อมูลเบื้องต้น'!$D$26="","",IF('03.คีย์เทอม2'!$B57="","",'01.ข้อมูลเบื้องต้น'!$D$26))</f>
        <v/>
      </c>
      <c r="CQ57" s="286"/>
      <c r="CR57" s="160"/>
      <c r="CS57" s="292" t="str">
        <f>IF('01.ข้อมูลเบื้องต้น'!$B$27="","",IF('03.คีย์เทอม2'!$B57="","",'01.ข้อมูลเบื้องต้น'!$B$27))</f>
        <v/>
      </c>
      <c r="CT57" s="291" t="str">
        <f>IF('01.ข้อมูลเบื้องต้น'!$C$27="","",IF('03.คีย์เทอม2'!$B57="","",'01.ข้อมูลเบื้องต้น'!$C$27))</f>
        <v/>
      </c>
      <c r="CU57" s="292" t="str">
        <f>IF('01.ข้อมูลเบื้องต้น'!$D$27="","",IF('03.คีย์เทอม2'!$B57="","",'01.ข้อมูลเบื้องต้น'!$D$27))</f>
        <v/>
      </c>
      <c r="CV57" s="286"/>
      <c r="CW57" s="160"/>
      <c r="CX57" s="292" t="str">
        <f>IF('01.ข้อมูลเบื้องต้น'!$B$28="","",IF('03.คีย์เทอม2'!$B57="","",'01.ข้อมูลเบื้องต้น'!$B$28))</f>
        <v/>
      </c>
      <c r="CY57" s="291" t="str">
        <f>IF('01.ข้อมูลเบื้องต้น'!$C$28="","",IF('03.คีย์เทอม2'!$B57="","",'01.ข้อมูลเบื้องต้น'!$C$28))</f>
        <v/>
      </c>
      <c r="CZ57" s="292" t="str">
        <f>IF('01.ข้อมูลเบื้องต้น'!$D$28="","",IF('03.คีย์เทอม2'!$B57="","",'01.ข้อมูลเบื้องต้น'!$D$28))</f>
        <v/>
      </c>
      <c r="DA57" s="286"/>
      <c r="DB57" s="160"/>
      <c r="DC57" s="288" t="str">
        <f t="shared" si="12"/>
        <v/>
      </c>
      <c r="DD57" s="152" t="str">
        <f t="shared" si="13"/>
        <v/>
      </c>
      <c r="DE57" s="293" t="str">
        <f>IF('2.ชื่อนักเรียน'!R59="มส","มส",IF('2.ชื่อนักเรียน'!R59="ย้าย","ย้าย",IF('2.ชื่อนักเรียน'!R59="ร","ร",IF(DD57="","",RANK(DD57,$DD$9:$DD$58,0)))))</f>
        <v/>
      </c>
      <c r="DF57" s="293" t="str">
        <f t="shared" si="14"/>
        <v/>
      </c>
      <c r="DH57" s="462" t="str">
        <f>IF('2.ชื่อนักเรียน'!$R59=",มส","มส",IF($DC57="","",IF(DH$5="","",IF(DH$5="SBMLD",SUM($BH57,$BM57,$BR57,$BW57,$CB57,$CG57,$CL57,$CQ57,$CV57,$DA57),$BH57))))</f>
        <v/>
      </c>
      <c r="DI57" s="298" t="str">
        <f>IF('2.ชื่อนักเรียน'!$R59=",มส","มส",IF($DH57="","",IF(DH$5="","",IF(DH$5="SBMLD",SUM($BI57,$BN57,$BS57,$BX57,$CC57,$CH57,$CM57,$CR57,$CW57,$DB57),$BI57))))</f>
        <v/>
      </c>
      <c r="DJ57" s="329" t="str">
        <f t="shared" si="15"/>
        <v/>
      </c>
      <c r="DK57" s="462" t="str">
        <f>IF('2.ชื่อนักเรียน'!$R59=",มส","มส",IF($DC57="","",IF(DK$5="","",IF(DK$5="SBMLD",SUM($BM57,$BR57,$BW57,$CB57,$CG57,$CL57,$CQ57,$CV57,$DA57),$BM57))))</f>
        <v/>
      </c>
      <c r="DL57" s="298" t="str">
        <f>IF('2.ชื่อนักเรียน'!$R59=",มส","มส",IF($DK57="","",IF(DK$5="","",IF(DK$5="SBMLD",SUM($BN57,$BS57,$BX57,$CC57,$CH57,$CM57,$CR57,$CW57,$DB57),$BN57))))</f>
        <v/>
      </c>
      <c r="DM57" s="329" t="str">
        <f t="shared" si="16"/>
        <v/>
      </c>
      <c r="DN57" s="462" t="str">
        <f>IF('2.ชื่อนักเรียน'!$R59=",มส","มส",IF($DC57="","",IF(DN$5="","",IF(DN$5="SBMLD",SUM($BR57,$BW57,$CB57,$CG57,$CL57,$CQ57,$CV57,$DA57),$BR57))))</f>
        <v/>
      </c>
      <c r="DO57" s="298" t="str">
        <f>IF('2.ชื่อนักเรียน'!$R59=",มส","มส",IF($DN57="","",IF(DN$5="","",IF(DN$5="SBMLD",SUM($BS57,$BX57,$CC57,$CH57,$CM57,$CR57,$CW57,$DB57),$BS57))))</f>
        <v/>
      </c>
      <c r="DP57" s="329" t="str">
        <f t="shared" si="17"/>
        <v/>
      </c>
      <c r="DQ57" s="462" t="str">
        <f>IF('2.ชื่อนักเรียน'!$R59=",มส","มส",IF($DC57="","",IF(DQ$5="","",IF(DQ$5="SBMLD",SUM($BW57,$CB57,$CG57,$CL57,$CQ57,$CV57,$DA57),$BW57))))</f>
        <v/>
      </c>
      <c r="DR57" s="298" t="str">
        <f>IF('2.ชื่อนักเรียน'!$R59=",มส","มส",IF($DQ57="","",IF(DQ$5="","",IF(DQ$5="SBMLD",SUM($BX57,$CC57,$CH57,$CM57,$CR57,$CW57,$DB57),$BX57))))</f>
        <v/>
      </c>
      <c r="DS57" s="329" t="str">
        <f t="shared" si="18"/>
        <v/>
      </c>
      <c r="DT57" s="462" t="str">
        <f>IF('2.ชื่อนักเรียน'!$R59=",มส","มส",IF($DC57="","",IF(DT$5="","",IF(DT$5="SBMLD",SUM($CB57,$CG57,$CL57,$CQ57,$CV57,$DA57),$CB57))))</f>
        <v/>
      </c>
      <c r="DU57" s="298" t="str">
        <f>IF('2.ชื่อนักเรียน'!$R59=",มส","มส",IF($DT57="","",IF(DT$5="","",IF(DT$5="SBMLD",SUM($CC57,$CH57,$CM57,$CR57,$CW57,$DB57),$CC57))))</f>
        <v/>
      </c>
      <c r="DV57" s="329" t="str">
        <f t="shared" si="19"/>
        <v/>
      </c>
      <c r="DW57" s="462" t="str">
        <f>IF('2.ชื่อนักเรียน'!$R59=",มส","มส",IF($DC57="","",IF(DW$5="","",IF(DW$5="SBMLD",SUM($CG57,$CL57,$CQ57,$CV57,$DA57),$CG57))))</f>
        <v/>
      </c>
      <c r="DX57" s="298" t="str">
        <f>IF('2.ชื่อนักเรียน'!$R59=",มส","มส",IF($DW57="","",IF(DW$5="","",IF(DW$5="SBMLD",SUM($CH57,$CM57,$CR57,$CW57,$DB57),$CH57))))</f>
        <v/>
      </c>
      <c r="DY57" s="329" t="str">
        <f t="shared" si="20"/>
        <v/>
      </c>
    </row>
    <row r="58" spans="1:129" s="102" customFormat="1" ht="17.25" customHeight="1" x14ac:dyDescent="0.25">
      <c r="A58" s="278">
        <v>50</v>
      </c>
      <c r="B58" s="278" t="str">
        <f>IF('2.ชื่อนักเรียน'!E60="","",CONCATENATE('2.ชื่อนักเรียน'!E60,'2.ชื่อนักเรียน'!F60,'2.ชื่อนักเรียน'!G60,'2.ชื่อนักเรียน'!H60,'2.ชื่อนักเรียน'!I60,'2.ชื่อนักเรียน'!J60,'2.ชื่อนักเรียน'!K60,'2.ชื่อนักเรียน'!L60,'2.ชื่อนักเรียน'!M60,'2.ชื่อนักเรียน'!N60,'2.ชื่อนักเรียน'!O60,'2.ชื่อนักเรียน'!P60,'2.ชื่อนักเรียน'!Q60))</f>
        <v/>
      </c>
      <c r="C58" s="463" t="str">
        <f>IF('2.ชื่อนักเรียน'!B60="","",'2.ชื่อนักเรียน'!B60)</f>
        <v/>
      </c>
      <c r="D58" s="291" t="str">
        <f>IF('2.ชื่อนักเรียน'!C60="","",CONCATENATE(TRIM('2.ชื่อนักเรียน'!C60),"  ",'2.ชื่อนักเรียน'!D60))</f>
        <v/>
      </c>
      <c r="E58" s="292" t="str">
        <f>IF(B58="","",IF('01.ข้อมูลเบื้องต้น'!$J$2="","",'01.ข้อมูลเบื้องต้น'!$J$2))</f>
        <v/>
      </c>
      <c r="F58" s="291" t="str">
        <f>IF(B58="","",IF('01.ข้อมูลเบื้องต้น'!$K$4="","",'01.ข้อมูลเบื้องต้น'!$K$4))</f>
        <v/>
      </c>
      <c r="G58" s="292" t="str">
        <f>IF('01.ข้อมูลเบื้องต้น'!$B$8="","",IF('03.คีย์เทอม2'!$B58="","",'01.ข้อมูลเบื้องต้น'!$B$8))</f>
        <v/>
      </c>
      <c r="H58" s="291" t="str">
        <f>IF('01.ข้อมูลเบื้องต้น'!$C$8="","",IF('03.คีย์เทอม2'!$B58="","",'01.ข้อมูลเบื้องต้น'!$C$8))</f>
        <v/>
      </c>
      <c r="I58" s="292" t="str">
        <f>IF('01.ข้อมูลเบื้องต้น'!$D$8="","",IF('03.คีย์เทอม2'!$B58="","",'01.ข้อมูลเบื้องต้น'!$D$8))</f>
        <v/>
      </c>
      <c r="J58" s="286"/>
      <c r="K58" s="160"/>
      <c r="L58" s="292" t="str">
        <f>IF('01.ข้อมูลเบื้องต้น'!$B$9="","",IF('03.คีย์เทอม2'!$B58="","",'01.ข้อมูลเบื้องต้น'!$B$9))</f>
        <v/>
      </c>
      <c r="M58" s="291" t="str">
        <f>IF('01.ข้อมูลเบื้องต้น'!$C$9="","",IF('03.คีย์เทอม2'!$B58="","",'01.ข้อมูลเบื้องต้น'!$C$9))</f>
        <v/>
      </c>
      <c r="N58" s="292" t="str">
        <f>IF('01.ข้อมูลเบื้องต้น'!$D$9="","",IF('03.คีย์เทอม2'!$B58="","",'01.ข้อมูลเบื้องต้น'!$D$9))</f>
        <v/>
      </c>
      <c r="O58" s="287"/>
      <c r="P58" s="159"/>
      <c r="Q58" s="292" t="str">
        <f>IF('01.ข้อมูลเบื้องต้น'!$B$10="","",IF('03.คีย์เทอม2'!$B58="","",'01.ข้อมูลเบื้องต้น'!$B$10))</f>
        <v/>
      </c>
      <c r="R58" s="291" t="str">
        <f>IF('01.ข้อมูลเบื้องต้น'!$C$10="","",IF('03.คีย์เทอม2'!$B58="","",'01.ข้อมูลเบื้องต้น'!$C$10))</f>
        <v/>
      </c>
      <c r="S58" s="292" t="str">
        <f>IF('01.ข้อมูลเบื้องต้น'!$D$10="","",IF('03.คีย์เทอม2'!$B58="","",'01.ข้อมูลเบื้องต้น'!$D$10))</f>
        <v/>
      </c>
      <c r="T58" s="287"/>
      <c r="U58" s="159"/>
      <c r="V58" s="292" t="str">
        <f>IF('01.ข้อมูลเบื้องต้น'!$B$11="","",IF('03.คีย์เทอม2'!$B58="","",'01.ข้อมูลเบื้องต้น'!$B$11))</f>
        <v/>
      </c>
      <c r="W58" s="291" t="str">
        <f>IF('01.ข้อมูลเบื้องต้น'!$C$11="","",IF('03.คีย์เทอม2'!$B58="","",'01.ข้อมูลเบื้องต้น'!$C$11))</f>
        <v/>
      </c>
      <c r="X58" s="292" t="str">
        <f>IF('01.ข้อมูลเบื้องต้น'!$D$11="","",IF('03.คีย์เทอม2'!$B58="","",'01.ข้อมูลเบื้องต้น'!$D$11))</f>
        <v/>
      </c>
      <c r="Y58" s="286"/>
      <c r="Z58" s="160"/>
      <c r="AA58" s="292" t="str">
        <f>IF('01.ข้อมูลเบื้องต้น'!$B$12="","",IF('03.คีย์เทอม2'!$B58="","",'01.ข้อมูลเบื้องต้น'!$B$12))</f>
        <v/>
      </c>
      <c r="AB58" s="291" t="str">
        <f>IF('01.ข้อมูลเบื้องต้น'!$C$12="","",IF('03.คีย์เทอม2'!$B58="","",'01.ข้อมูลเบื้องต้น'!$C$12))</f>
        <v/>
      </c>
      <c r="AC58" s="292" t="str">
        <f>IF('01.ข้อมูลเบื้องต้น'!$D$12="","",IF('03.คีย์เทอม2'!$B58="","",'01.ข้อมูลเบื้องต้น'!$D$12))</f>
        <v/>
      </c>
      <c r="AD58" s="287"/>
      <c r="AE58" s="159"/>
      <c r="AF58" s="292" t="str">
        <f>IF('01.ข้อมูลเบื้องต้น'!$B$13="","",IF('03.คีย์เทอม2'!$B58="","",'01.ข้อมูลเบื้องต้น'!$B$13))</f>
        <v/>
      </c>
      <c r="AG58" s="291" t="str">
        <f>IF('01.ข้อมูลเบื้องต้น'!$C$13="","",IF('03.คีย์เทอม2'!$B58="","",'01.ข้อมูลเบื้องต้น'!$C$13))</f>
        <v/>
      </c>
      <c r="AH58" s="292" t="str">
        <f>IF('01.ข้อมูลเบื้องต้น'!$D$13="","",IF('03.คีย์เทอม2'!$B58="","",'01.ข้อมูลเบื้องต้น'!$D$13))</f>
        <v/>
      </c>
      <c r="AI58" s="287"/>
      <c r="AJ58" s="159"/>
      <c r="AK58" s="292" t="str">
        <f>IF('01.ข้อมูลเบื้องต้น'!$B$14="","",IF('03.คีย์เทอม2'!$B58="","",'01.ข้อมูลเบื้องต้น'!$B$14))</f>
        <v/>
      </c>
      <c r="AL58" s="291" t="str">
        <f>IF('01.ข้อมูลเบื้องต้น'!$C$14="","",IF('03.คีย์เทอม2'!$B58="","",'01.ข้อมูลเบื้องต้น'!$C$14))</f>
        <v/>
      </c>
      <c r="AM58" s="292" t="str">
        <f>IF('01.ข้อมูลเบื้องต้น'!$D$14="","",IF('03.คีย์เทอม2'!$B58="","",'01.ข้อมูลเบื้องต้น'!$D$14))</f>
        <v/>
      </c>
      <c r="AN58" s="287"/>
      <c r="AO58" s="159"/>
      <c r="AP58" s="292" t="str">
        <f>IF('01.ข้อมูลเบื้องต้น'!$B$15="","",IF('03.คีย์เทอม2'!$B58="","",'01.ข้อมูลเบื้องต้น'!$B$15))</f>
        <v/>
      </c>
      <c r="AQ58" s="291" t="str">
        <f>IF('01.ข้อมูลเบื้องต้น'!$C$15="","",IF('03.คีย์เทอม2'!$B58="","",'01.ข้อมูลเบื้องต้น'!$C$15))</f>
        <v/>
      </c>
      <c r="AR58" s="292" t="str">
        <f>IF('01.ข้อมูลเบื้องต้น'!$D$15="","",IF('03.คีย์เทอม2'!$B58="","",'01.ข้อมูลเบื้องต้น'!$D$15))</f>
        <v/>
      </c>
      <c r="AS58" s="287"/>
      <c r="AT58" s="159"/>
      <c r="AU58" s="292" t="str">
        <f>IF('01.ข้อมูลเบื้องต้น'!$B$16="","",IF('03.คีย์เทอม2'!$B58="","",'01.ข้อมูลเบื้องต้น'!$B$16))</f>
        <v/>
      </c>
      <c r="AV58" s="291" t="str">
        <f>IF('01.ข้อมูลเบื้องต้น'!$C$16="","",IF('03.คีย์เทอม2'!$B58="","",'01.ข้อมูลเบื้องต้น'!$C$16))</f>
        <v/>
      </c>
      <c r="AW58" s="292" t="str">
        <f>IF('01.ข้อมูลเบื้องต้น'!$D$16="","",IF('03.คีย์เทอม2'!$B58="","",'01.ข้อมูลเบื้องต้น'!$D$16))</f>
        <v/>
      </c>
      <c r="AX58" s="286"/>
      <c r="AY58" s="160"/>
      <c r="AZ58" s="292" t="str">
        <f>IF('01.ข้อมูลเบื้องต้น'!$B$17="","",IF('03.คีย์เทอม2'!$B58="","",'01.ข้อมูลเบื้องต้น'!$B$17))</f>
        <v/>
      </c>
      <c r="BA58" s="291" t="str">
        <f>IF('01.ข้อมูลเบื้องต้น'!$C$17="","",IF('03.คีย์เทอม2'!$B58="","",'01.ข้อมูลเบื้องต้น'!$C$17))</f>
        <v/>
      </c>
      <c r="BB58" s="292" t="str">
        <f>IF('01.ข้อมูลเบื้องต้น'!$D$17="","",IF('03.คีย์เทอม2'!$B58="","",'01.ข้อมูลเบื้องต้น'!$D$17))</f>
        <v/>
      </c>
      <c r="BC58" s="286"/>
      <c r="BD58" s="160"/>
      <c r="BE58" s="292" t="str">
        <f>IF('01.ข้อมูลเบื้องต้น'!$B$19="","",IF('03.คีย์เทอม2'!$B58="","",'01.ข้อมูลเบื้องต้น'!$B$19))</f>
        <v/>
      </c>
      <c r="BF58" s="291" t="str">
        <f>IF('01.ข้อมูลเบื้องต้น'!$C$19="","",IF('03.คีย์เทอม2'!$B58="","",'01.ข้อมูลเบื้องต้น'!$C$19))</f>
        <v/>
      </c>
      <c r="BG58" s="292" t="str">
        <f>IF('01.ข้อมูลเบื้องต้น'!$D$19="","",IF('03.คีย์เทอม2'!$B58="","",'01.ข้อมูลเบื้องต้น'!$D$19))</f>
        <v/>
      </c>
      <c r="BH58" s="286"/>
      <c r="BI58" s="160"/>
      <c r="BJ58" s="292" t="str">
        <f>IF('01.ข้อมูลเบื้องต้น'!$B$20="","",IF('03.คีย์เทอม2'!$B58="","",'01.ข้อมูลเบื้องต้น'!$B$20))</f>
        <v/>
      </c>
      <c r="BK58" s="291" t="str">
        <f>IF('01.ข้อมูลเบื้องต้น'!$C$20="","",IF('03.คีย์เทอม2'!$B58="","",'01.ข้อมูลเบื้องต้น'!$C$20))</f>
        <v/>
      </c>
      <c r="BL58" s="292" t="str">
        <f>IF('01.ข้อมูลเบื้องต้น'!$D$20="","",IF('03.คีย์เทอม2'!$B58="","",'01.ข้อมูลเบื้องต้น'!$D$20))</f>
        <v/>
      </c>
      <c r="BM58" s="286"/>
      <c r="BN58" s="159"/>
      <c r="BO58" s="292" t="str">
        <f>IF('01.ข้อมูลเบื้องต้น'!$B$21="","",IF('03.คีย์เทอม2'!$B58="","",'01.ข้อมูลเบื้องต้น'!$B$21))</f>
        <v/>
      </c>
      <c r="BP58" s="291" t="str">
        <f>IF('01.ข้อมูลเบื้องต้น'!$C$21="","",IF('03.คีย์เทอม2'!$B58="","",'01.ข้อมูลเบื้องต้น'!$C$21))</f>
        <v/>
      </c>
      <c r="BQ58" s="292" t="str">
        <f>IF('01.ข้อมูลเบื้องต้น'!$D$21="","",IF('03.คีย์เทอม2'!$B58="","",'01.ข้อมูลเบื้องต้น'!$D$21))</f>
        <v/>
      </c>
      <c r="BR58" s="286"/>
      <c r="BS58" s="160"/>
      <c r="BT58" s="292" t="str">
        <f>IF('01.ข้อมูลเบื้องต้น'!$B$22="","",IF('03.คีย์เทอม2'!$B58="","",'01.ข้อมูลเบื้องต้น'!$B$22))</f>
        <v/>
      </c>
      <c r="BU58" s="291" t="str">
        <f>IF('01.ข้อมูลเบื้องต้น'!$C$22="","",IF('03.คีย์เทอม2'!$B58="","",'01.ข้อมูลเบื้องต้น'!$C$22))</f>
        <v/>
      </c>
      <c r="BV58" s="292" t="str">
        <f>IF('01.ข้อมูลเบื้องต้น'!$D$22="","",IF('03.คีย์เทอม2'!$B58="","",'01.ข้อมูลเบื้องต้น'!$D$22))</f>
        <v/>
      </c>
      <c r="BW58" s="286"/>
      <c r="BX58" s="160"/>
      <c r="BY58" s="292" t="str">
        <f>IF('01.ข้อมูลเบื้องต้น'!$B$23="","",IF('03.คีย์เทอม2'!$B58="","",'01.ข้อมูลเบื้องต้น'!$B$23))</f>
        <v/>
      </c>
      <c r="BZ58" s="291" t="str">
        <f>IF('01.ข้อมูลเบื้องต้น'!$C$23="","",IF('03.คีย์เทอม2'!$B58="","",'01.ข้อมูลเบื้องต้น'!$C$23))</f>
        <v/>
      </c>
      <c r="CA58" s="292" t="str">
        <f>IF('01.ข้อมูลเบื้องต้น'!$D$23="","",IF('03.คีย์เทอม2'!$B58="","",'01.ข้อมูลเบื้องต้น'!$D$23))</f>
        <v/>
      </c>
      <c r="CB58" s="286"/>
      <c r="CC58" s="160"/>
      <c r="CD58" s="292" t="str">
        <f>IF('01.ข้อมูลเบื้องต้น'!$B$24="","",IF('03.คีย์เทอม2'!$B58="","",'01.ข้อมูลเบื้องต้น'!$B$24))</f>
        <v/>
      </c>
      <c r="CE58" s="291" t="str">
        <f>IF('01.ข้อมูลเบื้องต้น'!$C$24="","",IF('03.คีย์เทอม2'!$B58="","",'01.ข้อมูลเบื้องต้น'!$C$24))</f>
        <v/>
      </c>
      <c r="CF58" s="292" t="str">
        <f>IF('01.ข้อมูลเบื้องต้น'!$D$24="","",IF('03.คีย์เทอม2'!$B58="","",'01.ข้อมูลเบื้องต้น'!$D$24))</f>
        <v/>
      </c>
      <c r="CG58" s="286"/>
      <c r="CH58" s="160"/>
      <c r="CI58" s="292" t="str">
        <f>IF('01.ข้อมูลเบื้องต้น'!$B$25="","",IF('03.คีย์เทอม2'!$B58="","",'01.ข้อมูลเบื้องต้น'!$B$25))</f>
        <v/>
      </c>
      <c r="CJ58" s="291" t="str">
        <f>IF('01.ข้อมูลเบื้องต้น'!$C$25="","",IF('03.คีย์เทอม2'!$B58="","",'01.ข้อมูลเบื้องต้น'!$C$25))</f>
        <v/>
      </c>
      <c r="CK58" s="292" t="str">
        <f>IF('01.ข้อมูลเบื้องต้น'!$D$25="","",IF('03.คีย์เทอม2'!$B58="","",'01.ข้อมูลเบื้องต้น'!$D$25))</f>
        <v/>
      </c>
      <c r="CL58" s="286"/>
      <c r="CM58" s="160"/>
      <c r="CN58" s="292" t="str">
        <f>IF('01.ข้อมูลเบื้องต้น'!$B$26="","",IF('03.คีย์เทอม2'!$B58="","",'01.ข้อมูลเบื้องต้น'!$B$26))</f>
        <v/>
      </c>
      <c r="CO58" s="291" t="str">
        <f>IF('01.ข้อมูลเบื้องต้น'!$C$26="","",IF('03.คีย์เทอม2'!$B58="","",'01.ข้อมูลเบื้องต้น'!$C$26))</f>
        <v/>
      </c>
      <c r="CP58" s="292" t="str">
        <f>IF('01.ข้อมูลเบื้องต้น'!$D$26="","",IF('03.คีย์เทอม2'!$B58="","",'01.ข้อมูลเบื้องต้น'!$D$26))</f>
        <v/>
      </c>
      <c r="CQ58" s="286"/>
      <c r="CR58" s="160"/>
      <c r="CS58" s="292" t="str">
        <f>IF('01.ข้อมูลเบื้องต้น'!$B$27="","",IF('03.คีย์เทอม2'!$B58="","",'01.ข้อมูลเบื้องต้น'!$B$27))</f>
        <v/>
      </c>
      <c r="CT58" s="291" t="str">
        <f>IF('01.ข้อมูลเบื้องต้น'!$C$27="","",IF('03.คีย์เทอม2'!$B58="","",'01.ข้อมูลเบื้องต้น'!$C$27))</f>
        <v/>
      </c>
      <c r="CU58" s="292" t="str">
        <f>IF('01.ข้อมูลเบื้องต้น'!$D$27="","",IF('03.คีย์เทอม2'!$B58="","",'01.ข้อมูลเบื้องต้น'!$D$27))</f>
        <v/>
      </c>
      <c r="CV58" s="286"/>
      <c r="CW58" s="160"/>
      <c r="CX58" s="292" t="str">
        <f>IF('01.ข้อมูลเบื้องต้น'!$B$28="","",IF('03.คีย์เทอม2'!$B58="","",'01.ข้อมูลเบื้องต้น'!$B$28))</f>
        <v/>
      </c>
      <c r="CY58" s="291" t="str">
        <f>IF('01.ข้อมูลเบื้องต้น'!$C$28="","",IF('03.คีย์เทอม2'!$B58="","",'01.ข้อมูลเบื้องต้น'!$C$28))</f>
        <v/>
      </c>
      <c r="CZ58" s="292" t="str">
        <f>IF('01.ข้อมูลเบื้องต้น'!$D$28="","",IF('03.คีย์เทอม2'!$B58="","",'01.ข้อมูลเบื้องต้น'!$D$28))</f>
        <v/>
      </c>
      <c r="DA58" s="286"/>
      <c r="DB58" s="160"/>
      <c r="DC58" s="288" t="str">
        <f>IF(OR(J58&gt;$J$8,O58&gt;$O$8,T58&gt;$T$8,Y58&gt;$Y$8,AD58&gt;$AD$8,AI58&gt;$AI$8,AN58&gt;$AN$8,AS58&gt;$AS$8,AX58&gt;$AX$8,BC58&gt;$BC$8,BH58&gt;$BH$8,BM58&gt;$BM$8,BR58&gt;$BR$8,BW58&gt;$BW$8,CB58&gt;$CB$8,CG58&gt;$CG$8,CL58&gt;$CL$8,CQ58&gt;$CQ$8,CV58&gt;$CV$8,DA58&gt;$DA$8),"",IF(COUNT(J58,O58,T58,Y58,AD58,AI58,AN58,AS58,AX58,BC58,BH58,BM58,BR58,BW58,CB58,CG58,CL58,CQ58,CV58,DA58)=0,"",SUM(J58,O58,T58,Y58,AD58,AI58,AN58,AS58,AX58,BC58,BH58,BM58,BR58,BW58,CB58,CG58,CL58,CQ58,CV58,DA58)))</f>
        <v/>
      </c>
      <c r="DD58" s="152" t="str">
        <f t="shared" si="13"/>
        <v/>
      </c>
      <c r="DE58" s="293" t="str">
        <f>IF('2.ชื่อนักเรียน'!R60="มส","มส",IF('2.ชื่อนักเรียน'!R60="ย้าย","ย้าย",IF('2.ชื่อนักเรียน'!R60="ร","ร",IF(DD58="","",RANK(DD58,$DD$9:$DD$58,0)))))</f>
        <v/>
      </c>
      <c r="DF58" s="293" t="str">
        <f t="shared" si="14"/>
        <v/>
      </c>
      <c r="DH58" s="462" t="str">
        <f>IF('2.ชื่อนักเรียน'!$R60=",มส","มส",IF($DC58="","",IF(DH$5="","",IF(DH$5="SBMLD",SUM($BH58,$BM58,$BR58,$BW58,$CB58,$CG58,$CL58,$CQ58,$CV58,$DA58),$BH58))))</f>
        <v/>
      </c>
      <c r="DI58" s="298" t="str">
        <f>IF('2.ชื่อนักเรียน'!$R60=",มส","มส",IF($DH58="","",IF(DH$5="","",IF(DH$5="SBMLD",SUM($BI58,$BN58,$BS58,$BX58,$CC58,$CH58,$CM58,$CR58,$CW58,$DB58),$BI58))))</f>
        <v/>
      </c>
      <c r="DJ58" s="329" t="str">
        <f t="shared" si="15"/>
        <v/>
      </c>
      <c r="DK58" s="462" t="str">
        <f>IF('2.ชื่อนักเรียน'!$R60=",มส","มส",IF($DC58="","",IF(DK$5="","",IF(DK$5="SBMLD",SUM($BM58,$BR58,$BW58,$CB58,$CG58,$CL58,$CQ58,$CV58,$DA58),$BM58))))</f>
        <v/>
      </c>
      <c r="DL58" s="298" t="str">
        <f>IF('2.ชื่อนักเรียน'!$R60=",มส","มส",IF($DK58="","",IF(DK$5="","",IF(DK$5="SBMLD",SUM($BN58,$BS58,$BX58,$CC58,$CH58,$CM58,$CR58,$CW58,$DB58),$BN58))))</f>
        <v/>
      </c>
      <c r="DM58" s="329" t="str">
        <f t="shared" si="16"/>
        <v/>
      </c>
      <c r="DN58" s="462" t="str">
        <f>IF('2.ชื่อนักเรียน'!$R60=",มส","มส",IF($DC58="","",IF(DN$5="","",IF(DN$5="SBMLD",SUM($BR58,$BW58,$CB58,$CG58,$CL58,$CQ58,$CV58,$DA58),$BR58))))</f>
        <v/>
      </c>
      <c r="DO58" s="298" t="str">
        <f>IF('2.ชื่อนักเรียน'!$R60=",มส","มส",IF($DN58="","",IF(DN$5="","",IF(DN$5="SBMLD",SUM($BS58,$BX58,$CC58,$CH58,$CM58,$CR58,$CW58,$DB58),$BS58))))</f>
        <v/>
      </c>
      <c r="DP58" s="329" t="str">
        <f t="shared" si="17"/>
        <v/>
      </c>
      <c r="DQ58" s="462" t="str">
        <f>IF('2.ชื่อนักเรียน'!$R60=",มส","มส",IF($DC58="","",IF(DQ$5="","",IF(DQ$5="SBMLD",SUM($BW58,$CB58,$CG58,$CL58,$CQ58,$CV58,$DA58),$BW58))))</f>
        <v/>
      </c>
      <c r="DR58" s="298" t="str">
        <f>IF('2.ชื่อนักเรียน'!$R60=",มส","มส",IF($DQ58="","",IF(DQ$5="","",IF(DQ$5="SBMLD",SUM($BX58,$CC58,$CH58,$CM58,$CR58,$CW58,$DB58),$BX58))))</f>
        <v/>
      </c>
      <c r="DS58" s="329" t="str">
        <f t="shared" si="18"/>
        <v/>
      </c>
      <c r="DT58" s="462" t="str">
        <f>IF('2.ชื่อนักเรียน'!$R60=",มส","มส",IF($DC58="","",IF(DT$5="","",IF(DT$5="SBMLD",SUM($CB58,$CG58,$CL58,$CQ58,$CV58,$DA58),$CB58))))</f>
        <v/>
      </c>
      <c r="DU58" s="298" t="str">
        <f>IF('2.ชื่อนักเรียน'!$R60=",มส","มส",IF($DT58="","",IF(DT$5="","",IF(DT$5="SBMLD",SUM($CC58,$CH58,$CM58,$CR58,$CW58,$DB58),$CC58))))</f>
        <v/>
      </c>
      <c r="DV58" s="329" t="str">
        <f t="shared" si="19"/>
        <v/>
      </c>
      <c r="DW58" s="462" t="str">
        <f>IF('2.ชื่อนักเรียน'!$R60=",มส","มส",IF($DC58="","",IF(DW$5="","",IF(DW$5="SBMLD",SUM($CG58,$CL58,$CQ58,$CV58,$DA58),$CG58))))</f>
        <v/>
      </c>
      <c r="DX58" s="298" t="str">
        <f>IF('2.ชื่อนักเรียน'!$R60=",มส","มส",IF($DW58="","",IF(DW$5="","",IF(DW$5="SBMLD",SUM($CH58,$CM58,$CR58,$CW58,$DB58),$CH58))))</f>
        <v/>
      </c>
      <c r="DY58" s="329" t="str">
        <f t="shared" si="20"/>
        <v/>
      </c>
    </row>
    <row r="59" spans="1:129" s="102" customFormat="1" ht="17.25" customHeight="1" x14ac:dyDescent="0.35">
      <c r="A59" s="783" t="s">
        <v>5</v>
      </c>
      <c r="B59" s="783"/>
      <c r="C59" s="783"/>
      <c r="D59" s="783"/>
      <c r="E59" s="783"/>
      <c r="F59" s="783"/>
      <c r="G59" s="278"/>
      <c r="H59" s="278"/>
      <c r="I59" s="278"/>
      <c r="J59" s="168" t="str">
        <f>IF(SUM(J9:J58)=0,"",SUM(J9:J58))</f>
        <v/>
      </c>
      <c r="K59" s="168"/>
      <c r="L59" s="278"/>
      <c r="M59" s="278"/>
      <c r="N59" s="278"/>
      <c r="O59" s="168" t="str">
        <f>IF(SUM(O9:O58)=0,"",SUM(O9:O58))</f>
        <v/>
      </c>
      <c r="P59" s="168"/>
      <c r="Q59" s="278"/>
      <c r="R59" s="278"/>
      <c r="S59" s="278"/>
      <c r="T59" s="168" t="str">
        <f>IF(SUM(T9:T58)=0,"",SUM(T9:T58))</f>
        <v/>
      </c>
      <c r="U59" s="168"/>
      <c r="V59" s="278"/>
      <c r="W59" s="278"/>
      <c r="X59" s="278"/>
      <c r="Y59" s="168" t="str">
        <f>IF(SUM(Y9:Y58)=0,"",SUM(Y9:Y58))</f>
        <v/>
      </c>
      <c r="Z59" s="168"/>
      <c r="AA59" s="278"/>
      <c r="AB59" s="278"/>
      <c r="AC59" s="278"/>
      <c r="AD59" s="168" t="str">
        <f>IF(SUM(AD9:AD58)=0,"",SUM(AD9:AD58))</f>
        <v/>
      </c>
      <c r="AE59" s="168"/>
      <c r="AF59" s="278"/>
      <c r="AG59" s="278"/>
      <c r="AH59" s="278"/>
      <c r="AI59" s="168" t="str">
        <f>IF(SUM(AI9:AI58)=0,"",SUM(AI9:AI58))</f>
        <v/>
      </c>
      <c r="AJ59" s="168"/>
      <c r="AK59" s="278"/>
      <c r="AL59" s="278"/>
      <c r="AM59" s="278"/>
      <c r="AN59" s="168" t="str">
        <f>IF(SUM(AN9:AN58)=0,"",SUM(AN9:AN58))</f>
        <v/>
      </c>
      <c r="AO59" s="168"/>
      <c r="AP59" s="278"/>
      <c r="AQ59" s="278"/>
      <c r="AR59" s="278"/>
      <c r="AS59" s="168" t="str">
        <f>IF(SUM(AS9:AS58)=0,"",SUM(AS9:AS58))</f>
        <v/>
      </c>
      <c r="AT59" s="168"/>
      <c r="AU59" s="278"/>
      <c r="AV59" s="278"/>
      <c r="AW59" s="278"/>
      <c r="AX59" s="168" t="str">
        <f>IF(SUM(AX9:AX58)=0,"",SUM(AX9:AX58))</f>
        <v/>
      </c>
      <c r="AY59" s="168"/>
      <c r="AZ59" s="278"/>
      <c r="BA59" s="278"/>
      <c r="BB59" s="278"/>
      <c r="BC59" s="168" t="str">
        <f>IF(SUM(BC9:BC58)=0,"",SUM(BC9:BC58))</f>
        <v/>
      </c>
      <c r="BD59" s="152"/>
      <c r="BE59" s="278"/>
      <c r="BF59" s="278"/>
      <c r="BG59" s="278"/>
      <c r="BH59" s="168" t="str">
        <f>IF(SUM(BH9:BH58)=0,"",SUM(BH9:BH58))</f>
        <v/>
      </c>
      <c r="BI59" s="152"/>
      <c r="BJ59" s="278"/>
      <c r="BK59" s="278"/>
      <c r="BL59" s="278"/>
      <c r="BM59" s="168" t="str">
        <f>IF(SUM(BM9:BM58)=0,"",SUM(BM9:BM58))</f>
        <v/>
      </c>
      <c r="BN59" s="152"/>
      <c r="BO59" s="278"/>
      <c r="BP59" s="278"/>
      <c r="BQ59" s="278"/>
      <c r="BR59" s="168" t="str">
        <f>IF(SUM(BR9:BR58)=0,"",SUM(BR9:BR58))</f>
        <v/>
      </c>
      <c r="BS59" s="152"/>
      <c r="BT59" s="278"/>
      <c r="BU59" s="278"/>
      <c r="BV59" s="278"/>
      <c r="BW59" s="168" t="str">
        <f>IF(SUM(BW9:BW58)=0,"",SUM(BW9:BW58))</f>
        <v/>
      </c>
      <c r="BX59" s="152"/>
      <c r="BY59" s="278"/>
      <c r="BZ59" s="278"/>
      <c r="CA59" s="278"/>
      <c r="CB59" s="168" t="str">
        <f>IF(SUM(CB9:CB58)=0,"",SUM(CB9:CB58))</f>
        <v/>
      </c>
      <c r="CC59" s="152"/>
      <c r="CD59" s="278"/>
      <c r="CE59" s="278"/>
      <c r="CF59" s="278"/>
      <c r="CG59" s="168" t="str">
        <f>IF(SUM(CG9:CG58)=0,"",SUM(CG9:CG58))</f>
        <v/>
      </c>
      <c r="CH59" s="152"/>
      <c r="CI59" s="278"/>
      <c r="CJ59" s="278"/>
      <c r="CK59" s="278"/>
      <c r="CL59" s="168" t="str">
        <f>IF(SUM(CL9:CL58)=0,"",SUM(CL9:CL58))</f>
        <v/>
      </c>
      <c r="CM59" s="152"/>
      <c r="CN59" s="278"/>
      <c r="CO59" s="278"/>
      <c r="CP59" s="278"/>
      <c r="CQ59" s="168" t="str">
        <f>IF(SUM(CQ9:CQ58)=0,"",SUM(CQ9:CQ58))</f>
        <v/>
      </c>
      <c r="CR59" s="152"/>
      <c r="CS59" s="278"/>
      <c r="CT59" s="278"/>
      <c r="CU59" s="278"/>
      <c r="CV59" s="168" t="str">
        <f>IF(SUM(CV9:CV58)=0,"",SUM(CV9:CV58))</f>
        <v/>
      </c>
      <c r="CW59" s="152"/>
      <c r="CX59" s="278"/>
      <c r="CY59" s="278"/>
      <c r="CZ59" s="278"/>
      <c r="DA59" s="168" t="str">
        <f>IF(SUM(DA9:DA58)=0,"",SUM(DA9:DA58))</f>
        <v/>
      </c>
      <c r="DB59" s="152"/>
      <c r="DC59" s="314" t="str">
        <f>IF(SUM(DC9:DC58)=0,"",SUM(DC9:DC58))</f>
        <v/>
      </c>
      <c r="DD59" s="315"/>
      <c r="DE59" s="309"/>
      <c r="DF59" s="309"/>
      <c r="DH59" s="14"/>
      <c r="DI59" s="14"/>
      <c r="DJ59" s="14"/>
      <c r="DK59" s="14"/>
      <c r="DL59" s="14"/>
      <c r="DM59" s="14"/>
      <c r="DN59" s="14"/>
      <c r="DO59" s="14"/>
      <c r="DP59" s="14"/>
      <c r="DQ59" s="14"/>
      <c r="DR59" s="14"/>
      <c r="DS59" s="14"/>
      <c r="DT59" s="14"/>
      <c r="DU59" s="14"/>
      <c r="DV59" s="14"/>
      <c r="DW59" s="14"/>
      <c r="DX59" s="14"/>
      <c r="DY59" s="14"/>
    </row>
    <row r="60" spans="1:129" s="102" customFormat="1" ht="17.25" customHeight="1" x14ac:dyDescent="0.35">
      <c r="A60" s="783" t="s">
        <v>83</v>
      </c>
      <c r="B60" s="783"/>
      <c r="C60" s="783"/>
      <c r="D60" s="783"/>
      <c r="E60" s="783"/>
      <c r="F60" s="783"/>
      <c r="G60" s="278"/>
      <c r="H60" s="278"/>
      <c r="I60" s="278"/>
      <c r="J60" s="168" t="str">
        <f>IF(J59="","",MIN(J9:J58))</f>
        <v/>
      </c>
      <c r="K60" s="152"/>
      <c r="L60" s="278"/>
      <c r="M60" s="278"/>
      <c r="N60" s="278"/>
      <c r="O60" s="168" t="str">
        <f>IF(O59="","",MIN(O9:O58))</f>
        <v/>
      </c>
      <c r="P60" s="152"/>
      <c r="Q60" s="278"/>
      <c r="R60" s="278"/>
      <c r="S60" s="278"/>
      <c r="T60" s="168" t="str">
        <f>IF(T59="","",MIN(T9:T58))</f>
        <v/>
      </c>
      <c r="U60" s="152"/>
      <c r="V60" s="278"/>
      <c r="W60" s="278"/>
      <c r="X60" s="278"/>
      <c r="Y60" s="168" t="str">
        <f>IF(Y59="","",MIN(Y9:Y58))</f>
        <v/>
      </c>
      <c r="Z60" s="152"/>
      <c r="AA60" s="278"/>
      <c r="AB60" s="278"/>
      <c r="AC60" s="278"/>
      <c r="AD60" s="168" t="str">
        <f>IF(AD59="","",MIN(AD9:AD58))</f>
        <v/>
      </c>
      <c r="AE60" s="152"/>
      <c r="AF60" s="278"/>
      <c r="AG60" s="278"/>
      <c r="AH60" s="278"/>
      <c r="AI60" s="168" t="str">
        <f>IF(AI59="","",MIN(AI9:AI58))</f>
        <v/>
      </c>
      <c r="AJ60" s="152"/>
      <c r="AK60" s="278"/>
      <c r="AL60" s="278"/>
      <c r="AM60" s="278"/>
      <c r="AN60" s="168" t="str">
        <f>IF(AN59="","",MIN(AN9:AN58))</f>
        <v/>
      </c>
      <c r="AO60" s="152"/>
      <c r="AP60" s="278"/>
      <c r="AQ60" s="278"/>
      <c r="AR60" s="278"/>
      <c r="AS60" s="168" t="str">
        <f>IF(AS59="","",MIN(AS9:AS58))</f>
        <v/>
      </c>
      <c r="AT60" s="152"/>
      <c r="AU60" s="278"/>
      <c r="AV60" s="278"/>
      <c r="AW60" s="278"/>
      <c r="AX60" s="168" t="str">
        <f>IF(AX59="","",MIN(AX9:AX58))</f>
        <v/>
      </c>
      <c r="AY60" s="152"/>
      <c r="AZ60" s="278"/>
      <c r="BA60" s="278"/>
      <c r="BB60" s="278"/>
      <c r="BC60" s="168" t="str">
        <f>IF(BC59="","",MIN(BC9:BC58))</f>
        <v/>
      </c>
      <c r="BD60" s="152"/>
      <c r="BE60" s="278"/>
      <c r="BF60" s="278"/>
      <c r="BG60" s="278"/>
      <c r="BH60" s="168" t="str">
        <f>IF(BH59="","",MIN(BH9:BH58))</f>
        <v/>
      </c>
      <c r="BI60" s="152"/>
      <c r="BJ60" s="278"/>
      <c r="BK60" s="278"/>
      <c r="BL60" s="278"/>
      <c r="BM60" s="168" t="str">
        <f>IF(BM59="","",MIN(BM9:BM58))</f>
        <v/>
      </c>
      <c r="BN60" s="152"/>
      <c r="BO60" s="278"/>
      <c r="BP60" s="278"/>
      <c r="BQ60" s="278"/>
      <c r="BR60" s="168" t="str">
        <f>IF(BR59="","",MIN(BR9:BR58))</f>
        <v/>
      </c>
      <c r="BS60" s="152"/>
      <c r="BT60" s="278"/>
      <c r="BU60" s="278"/>
      <c r="BV60" s="278"/>
      <c r="BW60" s="168" t="str">
        <f>IF(BW59="","",MIN(BW9:BW58))</f>
        <v/>
      </c>
      <c r="BX60" s="152"/>
      <c r="BY60" s="278"/>
      <c r="BZ60" s="278"/>
      <c r="CA60" s="278"/>
      <c r="CB60" s="168" t="str">
        <f>IF(CB59="","",MIN(CB9:CB58))</f>
        <v/>
      </c>
      <c r="CC60" s="152"/>
      <c r="CD60" s="278"/>
      <c r="CE60" s="278"/>
      <c r="CF60" s="278"/>
      <c r="CG60" s="168" t="str">
        <f>IF(CG59="","",MIN(CG9:CG58))</f>
        <v/>
      </c>
      <c r="CH60" s="152"/>
      <c r="CI60" s="278"/>
      <c r="CJ60" s="278"/>
      <c r="CK60" s="278"/>
      <c r="CL60" s="168" t="str">
        <f>IF(CL59="","",MIN(CL9:CL58))</f>
        <v/>
      </c>
      <c r="CM60" s="152"/>
      <c r="CN60" s="278"/>
      <c r="CO60" s="278"/>
      <c r="CP60" s="278"/>
      <c r="CQ60" s="168" t="str">
        <f>IF(CQ59="","",MIN(CQ9:CQ58))</f>
        <v/>
      </c>
      <c r="CR60" s="152"/>
      <c r="CS60" s="278"/>
      <c r="CT60" s="278"/>
      <c r="CU60" s="278"/>
      <c r="CV60" s="168" t="str">
        <f>IF(CV59="","",MIN(CV9:CV58))</f>
        <v/>
      </c>
      <c r="CW60" s="152"/>
      <c r="CX60" s="278"/>
      <c r="CY60" s="278"/>
      <c r="CZ60" s="278"/>
      <c r="DA60" s="168" t="str">
        <f>IF(DA59="","",MIN(DA9:DA58))</f>
        <v/>
      </c>
      <c r="DB60" s="152"/>
      <c r="DC60" s="314" t="str">
        <f>IF(DC59="","",MIN(DC9:DC58))</f>
        <v/>
      </c>
      <c r="DD60" s="315"/>
      <c r="DE60" s="309"/>
      <c r="DF60" s="309"/>
      <c r="DH60" s="14"/>
      <c r="DI60" s="14"/>
      <c r="DJ60" s="14"/>
      <c r="DK60" s="14"/>
      <c r="DL60" s="14"/>
      <c r="DM60" s="14"/>
      <c r="DN60" s="14"/>
      <c r="DO60" s="14"/>
      <c r="DP60" s="14"/>
      <c r="DQ60" s="14"/>
      <c r="DR60" s="14"/>
      <c r="DS60" s="14"/>
      <c r="DT60" s="14"/>
      <c r="DU60" s="14"/>
      <c r="DV60" s="14"/>
      <c r="DW60" s="14"/>
      <c r="DX60" s="14"/>
      <c r="DY60" s="14"/>
    </row>
    <row r="61" spans="1:129" s="102" customFormat="1" ht="17.25" customHeight="1" x14ac:dyDescent="0.35">
      <c r="A61" s="783" t="s">
        <v>84</v>
      </c>
      <c r="B61" s="783"/>
      <c r="C61" s="783"/>
      <c r="D61" s="783"/>
      <c r="E61" s="783"/>
      <c r="F61" s="783"/>
      <c r="G61" s="278"/>
      <c r="H61" s="278"/>
      <c r="I61" s="278"/>
      <c r="J61" s="168" t="str">
        <f>IF(J59="","",MAX(J9:J58))</f>
        <v/>
      </c>
      <c r="K61" s="152"/>
      <c r="L61" s="278"/>
      <c r="M61" s="278"/>
      <c r="N61" s="278"/>
      <c r="O61" s="168" t="str">
        <f>IF(O59="","",MAX(O9:O58))</f>
        <v/>
      </c>
      <c r="P61" s="152"/>
      <c r="Q61" s="278"/>
      <c r="R61" s="278"/>
      <c r="S61" s="278"/>
      <c r="T61" s="168" t="str">
        <f>IF(T59="","",MAX(T9:T58))</f>
        <v/>
      </c>
      <c r="U61" s="152"/>
      <c r="V61" s="278"/>
      <c r="W61" s="278"/>
      <c r="X61" s="278"/>
      <c r="Y61" s="168" t="str">
        <f>IF(Y59="","",MAX(Y9:Y58))</f>
        <v/>
      </c>
      <c r="Z61" s="152"/>
      <c r="AA61" s="278"/>
      <c r="AB61" s="278"/>
      <c r="AC61" s="278"/>
      <c r="AD61" s="168" t="str">
        <f>IF(AD59="","",MAX(AD9:AD58))</f>
        <v/>
      </c>
      <c r="AE61" s="152"/>
      <c r="AF61" s="278"/>
      <c r="AG61" s="278"/>
      <c r="AH61" s="278"/>
      <c r="AI61" s="168" t="str">
        <f>IF(AI59="","",MAX(AI9:AI58))</f>
        <v/>
      </c>
      <c r="AJ61" s="152"/>
      <c r="AK61" s="278"/>
      <c r="AL61" s="278"/>
      <c r="AM61" s="278"/>
      <c r="AN61" s="168" t="str">
        <f>IF(AN59="","",MAX(AN9:AN58))</f>
        <v/>
      </c>
      <c r="AO61" s="152"/>
      <c r="AP61" s="278"/>
      <c r="AQ61" s="278"/>
      <c r="AR61" s="278"/>
      <c r="AS61" s="168" t="str">
        <f>IF(AS59="","",MAX(AS9:AS58))</f>
        <v/>
      </c>
      <c r="AT61" s="152"/>
      <c r="AU61" s="278"/>
      <c r="AV61" s="278"/>
      <c r="AW61" s="278"/>
      <c r="AX61" s="168" t="str">
        <f>IF(AX59="","",MAX(AX9:AX58))</f>
        <v/>
      </c>
      <c r="AY61" s="152"/>
      <c r="AZ61" s="278"/>
      <c r="BA61" s="278"/>
      <c r="BB61" s="278"/>
      <c r="BC61" s="168" t="str">
        <f>IF(BC59="","",MAX(BC9:BC58))</f>
        <v/>
      </c>
      <c r="BD61" s="152"/>
      <c r="BE61" s="278"/>
      <c r="BF61" s="278"/>
      <c r="BG61" s="278"/>
      <c r="BH61" s="168" t="str">
        <f>IF(BH59="","",MAX(BH9:BH58))</f>
        <v/>
      </c>
      <c r="BI61" s="152"/>
      <c r="BJ61" s="278"/>
      <c r="BK61" s="278"/>
      <c r="BL61" s="278"/>
      <c r="BM61" s="168" t="str">
        <f>IF(BM59="","",MAX(BM9:BM58))</f>
        <v/>
      </c>
      <c r="BN61" s="152"/>
      <c r="BO61" s="278"/>
      <c r="BP61" s="278"/>
      <c r="BQ61" s="278"/>
      <c r="BR61" s="168" t="str">
        <f>IF(BR59="","",MAX(BR9:BR58))</f>
        <v/>
      </c>
      <c r="BS61" s="152"/>
      <c r="BT61" s="278"/>
      <c r="BU61" s="278"/>
      <c r="BV61" s="278"/>
      <c r="BW61" s="168" t="str">
        <f>IF(BW59="","",MAX(BW9:BW58))</f>
        <v/>
      </c>
      <c r="BX61" s="152"/>
      <c r="BY61" s="278"/>
      <c r="BZ61" s="278"/>
      <c r="CA61" s="278"/>
      <c r="CB61" s="168" t="str">
        <f>IF(CB59="","",MAX(CB9:CB58))</f>
        <v/>
      </c>
      <c r="CC61" s="152"/>
      <c r="CD61" s="278"/>
      <c r="CE61" s="278"/>
      <c r="CF61" s="278"/>
      <c r="CG61" s="168" t="str">
        <f>IF(CG59="","",MAX(CG9:CG58))</f>
        <v/>
      </c>
      <c r="CH61" s="152"/>
      <c r="CI61" s="278"/>
      <c r="CJ61" s="278"/>
      <c r="CK61" s="278"/>
      <c r="CL61" s="168" t="str">
        <f>IF(CL59="","",MAX(CL9:CL58))</f>
        <v/>
      </c>
      <c r="CM61" s="152"/>
      <c r="CN61" s="278"/>
      <c r="CO61" s="278"/>
      <c r="CP61" s="278"/>
      <c r="CQ61" s="168" t="str">
        <f>IF(CQ59="","",MAX(CQ9:CQ58))</f>
        <v/>
      </c>
      <c r="CR61" s="152"/>
      <c r="CS61" s="278"/>
      <c r="CT61" s="278"/>
      <c r="CU61" s="278"/>
      <c r="CV61" s="168" t="str">
        <f>IF(CV59="","",MAX(CV9:CV58))</f>
        <v/>
      </c>
      <c r="CW61" s="152"/>
      <c r="CX61" s="278"/>
      <c r="CY61" s="278"/>
      <c r="CZ61" s="278"/>
      <c r="DA61" s="168" t="str">
        <f>IF(DA59="","",MAX(DA9:DA58))</f>
        <v/>
      </c>
      <c r="DB61" s="152"/>
      <c r="DC61" s="168" t="str">
        <f>IF(DC59="","",MAX(DC9:DC58))</f>
        <v/>
      </c>
      <c r="DD61" s="315"/>
      <c r="DE61" s="309"/>
      <c r="DF61" s="309"/>
      <c r="DH61" s="14"/>
      <c r="DI61" s="14"/>
      <c r="DJ61" s="14"/>
      <c r="DK61" s="14"/>
      <c r="DL61" s="14"/>
      <c r="DM61" s="14"/>
      <c r="DN61" s="14"/>
      <c r="DO61" s="14"/>
      <c r="DP61" s="14"/>
      <c r="DQ61" s="14"/>
      <c r="DR61" s="14"/>
      <c r="DS61" s="14"/>
      <c r="DT61" s="14"/>
      <c r="DU61" s="14"/>
      <c r="DV61" s="14"/>
      <c r="DW61" s="14"/>
      <c r="DX61" s="14"/>
      <c r="DY61" s="14"/>
    </row>
    <row r="62" spans="1:129" s="102" customFormat="1" ht="17.25" customHeight="1" x14ac:dyDescent="0.35">
      <c r="A62" s="783" t="s">
        <v>85</v>
      </c>
      <c r="B62" s="783"/>
      <c r="C62" s="783"/>
      <c r="D62" s="783"/>
      <c r="E62" s="783"/>
      <c r="F62" s="783"/>
      <c r="G62" s="278"/>
      <c r="H62" s="278"/>
      <c r="I62" s="278"/>
      <c r="J62" s="168" t="str">
        <f>IF(J59="","",AVERAGE(J9:J58))</f>
        <v/>
      </c>
      <c r="K62" s="152"/>
      <c r="L62" s="278"/>
      <c r="M62" s="278"/>
      <c r="N62" s="278"/>
      <c r="O62" s="168" t="str">
        <f>IF(O59="","",AVERAGE(O9:O58))</f>
        <v/>
      </c>
      <c r="P62" s="151"/>
      <c r="Q62" s="278"/>
      <c r="R62" s="278"/>
      <c r="S62" s="278"/>
      <c r="T62" s="168" t="str">
        <f>IF(T59="","",AVERAGE(T9:T58))</f>
        <v/>
      </c>
      <c r="U62" s="151"/>
      <c r="V62" s="278"/>
      <c r="W62" s="278"/>
      <c r="X62" s="278"/>
      <c r="Y62" s="168" t="str">
        <f>IF(Y59="","",AVERAGE(Y9:Y58))</f>
        <v/>
      </c>
      <c r="Z62" s="152"/>
      <c r="AA62" s="278"/>
      <c r="AB62" s="278"/>
      <c r="AC62" s="278"/>
      <c r="AD62" s="168" t="str">
        <f>IF(AD59="","",AVERAGE(AD9:AD58))</f>
        <v/>
      </c>
      <c r="AE62" s="151"/>
      <c r="AF62" s="278"/>
      <c r="AG62" s="278"/>
      <c r="AH62" s="278"/>
      <c r="AI62" s="168" t="str">
        <f>IF(AI59="","",AVERAGE(AI9:AI58))</f>
        <v/>
      </c>
      <c r="AJ62" s="151"/>
      <c r="AK62" s="278"/>
      <c r="AL62" s="278"/>
      <c r="AM62" s="278"/>
      <c r="AN62" s="168" t="str">
        <f>IF(AN59="","",AVERAGE(AN9:AN58))</f>
        <v/>
      </c>
      <c r="AO62" s="151"/>
      <c r="AP62" s="278"/>
      <c r="AQ62" s="278"/>
      <c r="AR62" s="278"/>
      <c r="AS62" s="168" t="str">
        <f>IF(AS59="","",AVERAGE(AS9:AS58))</f>
        <v/>
      </c>
      <c r="AT62" s="151"/>
      <c r="AU62" s="278"/>
      <c r="AV62" s="278"/>
      <c r="AW62" s="278"/>
      <c r="AX62" s="168" t="str">
        <f>IF(AX59="","",AVERAGE(AX9:AX58))</f>
        <v/>
      </c>
      <c r="AY62" s="152"/>
      <c r="AZ62" s="278"/>
      <c r="BA62" s="278"/>
      <c r="BB62" s="278"/>
      <c r="BC62" s="168" t="str">
        <f>IF(BC59="","",AVERAGE(BC9:BC58))</f>
        <v/>
      </c>
      <c r="BD62" s="152"/>
      <c r="BE62" s="278"/>
      <c r="BF62" s="278"/>
      <c r="BG62" s="278"/>
      <c r="BH62" s="168" t="str">
        <f>IF(BH59="","",AVERAGE(BH9:BH58))</f>
        <v/>
      </c>
      <c r="BI62" s="152"/>
      <c r="BJ62" s="278"/>
      <c r="BK62" s="278"/>
      <c r="BL62" s="278"/>
      <c r="BM62" s="168" t="str">
        <f>IF(BM59="","",AVERAGE(BM9:BM58))</f>
        <v/>
      </c>
      <c r="BN62" s="152"/>
      <c r="BO62" s="278"/>
      <c r="BP62" s="278"/>
      <c r="BQ62" s="278"/>
      <c r="BR62" s="168" t="str">
        <f>IF(BR59="","",AVERAGE(BR9:BR58))</f>
        <v/>
      </c>
      <c r="BS62" s="152"/>
      <c r="BT62" s="278"/>
      <c r="BU62" s="278"/>
      <c r="BV62" s="278"/>
      <c r="BW62" s="168" t="str">
        <f>IF(BW59="","",AVERAGE(BW9:BW58))</f>
        <v/>
      </c>
      <c r="BX62" s="152"/>
      <c r="BY62" s="278"/>
      <c r="BZ62" s="278"/>
      <c r="CA62" s="278"/>
      <c r="CB62" s="168" t="str">
        <f>IF(CB59="","",AVERAGE(CB9:CB58))</f>
        <v/>
      </c>
      <c r="CC62" s="152"/>
      <c r="CD62" s="278"/>
      <c r="CE62" s="278"/>
      <c r="CF62" s="278"/>
      <c r="CG62" s="168" t="str">
        <f>IF(CG59="","",AVERAGE(CG9:CG58))</f>
        <v/>
      </c>
      <c r="CH62" s="152"/>
      <c r="CI62" s="278"/>
      <c r="CJ62" s="278"/>
      <c r="CK62" s="278"/>
      <c r="CL62" s="168" t="str">
        <f>IF(CL59="","",AVERAGE(CL9:CL58))</f>
        <v/>
      </c>
      <c r="CM62" s="152"/>
      <c r="CN62" s="278"/>
      <c r="CO62" s="278"/>
      <c r="CP62" s="278"/>
      <c r="CQ62" s="168" t="str">
        <f>IF(CQ59="","",AVERAGE(CQ9:CQ58))</f>
        <v/>
      </c>
      <c r="CR62" s="152"/>
      <c r="CS62" s="278"/>
      <c r="CT62" s="278"/>
      <c r="CU62" s="278"/>
      <c r="CV62" s="168" t="str">
        <f>IF(CV59="","",AVERAGE(CV9:CV58))</f>
        <v/>
      </c>
      <c r="CW62" s="152"/>
      <c r="CX62" s="278"/>
      <c r="CY62" s="278"/>
      <c r="CZ62" s="278"/>
      <c r="DA62" s="168" t="str">
        <f>IF(DA59="","",AVERAGE(DA9:DA58))</f>
        <v/>
      </c>
      <c r="DB62" s="152"/>
      <c r="DC62" s="314" t="str">
        <f>IF(DC59="","",AVERAGE(DC9:DC58))</f>
        <v/>
      </c>
      <c r="DD62" s="315"/>
      <c r="DE62" s="309"/>
      <c r="DF62" s="309"/>
      <c r="DH62" s="14"/>
      <c r="DI62" s="14"/>
      <c r="DJ62" s="14"/>
      <c r="DK62" s="14"/>
      <c r="DL62" s="14"/>
      <c r="DM62" s="14"/>
      <c r="DN62" s="14"/>
      <c r="DO62" s="14"/>
      <c r="DP62" s="14"/>
      <c r="DQ62" s="14"/>
      <c r="DR62" s="14"/>
      <c r="DS62" s="14"/>
      <c r="DT62" s="14"/>
      <c r="DU62" s="14"/>
      <c r="DV62" s="14"/>
      <c r="DW62" s="14"/>
      <c r="DX62" s="14"/>
      <c r="DY62" s="14"/>
    </row>
    <row r="63" spans="1:129" s="116" customFormat="1" ht="17.25" customHeight="1" x14ac:dyDescent="0.35">
      <c r="A63" s="783" t="s">
        <v>86</v>
      </c>
      <c r="B63" s="783"/>
      <c r="C63" s="783"/>
      <c r="D63" s="783"/>
      <c r="E63" s="783"/>
      <c r="F63" s="783"/>
      <c r="G63" s="278"/>
      <c r="H63" s="278"/>
      <c r="I63" s="278"/>
      <c r="J63" s="168" t="str">
        <f>IF(J59="","",(J62*100)/J8)</f>
        <v/>
      </c>
      <c r="K63" s="151"/>
      <c r="L63" s="278"/>
      <c r="M63" s="278"/>
      <c r="N63" s="278"/>
      <c r="O63" s="168" t="str">
        <f>IF(O59="","",(O62*100)/O8)</f>
        <v/>
      </c>
      <c r="P63" s="151"/>
      <c r="Q63" s="278"/>
      <c r="R63" s="278"/>
      <c r="S63" s="278"/>
      <c r="T63" s="168" t="str">
        <f>IF(T59="","",(T62*100)/T8)</f>
        <v/>
      </c>
      <c r="U63" s="151"/>
      <c r="V63" s="278"/>
      <c r="W63" s="278"/>
      <c r="X63" s="278"/>
      <c r="Y63" s="168" t="str">
        <f>IF(Y59="","",(Y62*100)/Y8)</f>
        <v/>
      </c>
      <c r="Z63" s="151"/>
      <c r="AA63" s="278"/>
      <c r="AB63" s="278"/>
      <c r="AC63" s="278"/>
      <c r="AD63" s="168" t="str">
        <f>IF(AD59="","",(AD62*100)/AD8)</f>
        <v/>
      </c>
      <c r="AE63" s="151"/>
      <c r="AF63" s="278"/>
      <c r="AG63" s="278"/>
      <c r="AH63" s="278"/>
      <c r="AI63" s="168" t="str">
        <f>IF(AI59="","",(AI62*100)/AI8)</f>
        <v/>
      </c>
      <c r="AJ63" s="151"/>
      <c r="AK63" s="278"/>
      <c r="AL63" s="278"/>
      <c r="AM63" s="278"/>
      <c r="AN63" s="168" t="str">
        <f>IF(AN59="","",(AN62*100)/AN8)</f>
        <v/>
      </c>
      <c r="AO63" s="310"/>
      <c r="AP63" s="278"/>
      <c r="AQ63" s="278"/>
      <c r="AR63" s="278"/>
      <c r="AS63" s="168" t="str">
        <f>IF(AS59="","",(AS62*100)/AS8)</f>
        <v/>
      </c>
      <c r="AT63" s="310"/>
      <c r="AU63" s="278"/>
      <c r="AV63" s="278"/>
      <c r="AW63" s="278"/>
      <c r="AX63" s="168" t="str">
        <f>IF(AX59="","",(AX62*100)/AX8)</f>
        <v/>
      </c>
      <c r="AY63" s="310"/>
      <c r="AZ63" s="278"/>
      <c r="BA63" s="278"/>
      <c r="BB63" s="278"/>
      <c r="BC63" s="168" t="str">
        <f>IF(BC59="","",(BC62*100)/BC8)</f>
        <v/>
      </c>
      <c r="BD63" s="151"/>
      <c r="BE63" s="278"/>
      <c r="BF63" s="278"/>
      <c r="BG63" s="278"/>
      <c r="BH63" s="168" t="str">
        <f>IF(BH59="","",(BH62*100)/BH8)</f>
        <v/>
      </c>
      <c r="BI63" s="151"/>
      <c r="BJ63" s="278"/>
      <c r="BK63" s="278"/>
      <c r="BL63" s="278"/>
      <c r="BM63" s="168" t="str">
        <f>IF(BM59="","",(BM62*100)/BM8)</f>
        <v/>
      </c>
      <c r="BN63" s="151"/>
      <c r="BO63" s="278"/>
      <c r="BP63" s="278"/>
      <c r="BQ63" s="278"/>
      <c r="BR63" s="168" t="str">
        <f>IF(BR59="","",(BR62*100)/BR8)</f>
        <v/>
      </c>
      <c r="BS63" s="151"/>
      <c r="BT63" s="278"/>
      <c r="BU63" s="278"/>
      <c r="BV63" s="278"/>
      <c r="BW63" s="168" t="str">
        <f>IF(BW59="","",(BW62*100)/BW8)</f>
        <v/>
      </c>
      <c r="BX63" s="151"/>
      <c r="BY63" s="278"/>
      <c r="BZ63" s="278"/>
      <c r="CA63" s="278"/>
      <c r="CB63" s="168" t="str">
        <f>IF(CB59="","",(CB62*100)/CB8)</f>
        <v/>
      </c>
      <c r="CC63" s="151"/>
      <c r="CD63" s="278"/>
      <c r="CE63" s="278"/>
      <c r="CF63" s="278"/>
      <c r="CG63" s="168" t="str">
        <f>IF(CG59="","",(CG62*100)/CG8)</f>
        <v/>
      </c>
      <c r="CH63" s="151"/>
      <c r="CI63" s="278"/>
      <c r="CJ63" s="278"/>
      <c r="CK63" s="278"/>
      <c r="CL63" s="168" t="str">
        <f>IF(CL59="","",(CL62*100)/CL8)</f>
        <v/>
      </c>
      <c r="CM63" s="151"/>
      <c r="CN63" s="278"/>
      <c r="CO63" s="278"/>
      <c r="CP63" s="278"/>
      <c r="CQ63" s="168" t="str">
        <f>IF(CQ59="","",(CQ62*100)/CQ8)</f>
        <v/>
      </c>
      <c r="CR63" s="151"/>
      <c r="CS63" s="278"/>
      <c r="CT63" s="278"/>
      <c r="CU63" s="278"/>
      <c r="CV63" s="168" t="str">
        <f>IF(CV59="","",(CV62*100)/CV8)</f>
        <v/>
      </c>
      <c r="CW63" s="151"/>
      <c r="CX63" s="278"/>
      <c r="CY63" s="278"/>
      <c r="CZ63" s="278"/>
      <c r="DA63" s="168" t="str">
        <f>IF(DA59="","",(DA62*100)/DA8)</f>
        <v/>
      </c>
      <c r="DB63" s="151"/>
      <c r="DC63" s="168" t="str">
        <f t="shared" ref="DC63" si="21">IF(DC59="","",(DC62*100)/DC8)</f>
        <v/>
      </c>
      <c r="DD63" s="312"/>
      <c r="DE63" s="312"/>
      <c r="DF63" s="312"/>
      <c r="DH63" s="14"/>
      <c r="DI63" s="14"/>
      <c r="DJ63" s="14"/>
      <c r="DK63" s="14"/>
      <c r="DL63" s="14"/>
      <c r="DM63" s="14"/>
      <c r="DN63" s="14"/>
      <c r="DO63" s="14"/>
      <c r="DP63" s="14"/>
      <c r="DQ63" s="14"/>
      <c r="DR63" s="14"/>
      <c r="DS63" s="14"/>
      <c r="DT63" s="14"/>
      <c r="DU63" s="14"/>
      <c r="DV63" s="14"/>
      <c r="DW63" s="14"/>
      <c r="DX63" s="14"/>
      <c r="DY63" s="14"/>
    </row>
    <row r="64" spans="1:129" s="116" customFormat="1" ht="17.25" customHeight="1" x14ac:dyDescent="0.35">
      <c r="A64" s="782"/>
      <c r="B64" s="782"/>
      <c r="C64" s="782"/>
      <c r="D64" s="782"/>
      <c r="E64" s="782"/>
      <c r="F64" s="782"/>
      <c r="G64" s="782"/>
      <c r="H64" s="782"/>
      <c r="I64" s="782"/>
      <c r="J64" s="782"/>
      <c r="K64" s="782"/>
      <c r="L64" s="782"/>
      <c r="M64" s="782"/>
      <c r="N64" s="782"/>
      <c r="O64" s="782"/>
      <c r="P64" s="782"/>
      <c r="Q64" s="782"/>
      <c r="R64" s="782"/>
      <c r="S64" s="782"/>
      <c r="T64" s="782"/>
      <c r="U64" s="782"/>
      <c r="V64" s="782"/>
      <c r="W64" s="782"/>
      <c r="X64" s="782"/>
      <c r="Y64" s="782"/>
      <c r="Z64" s="782"/>
      <c r="AA64" s="782"/>
      <c r="AB64" s="782"/>
      <c r="AC64" s="782"/>
      <c r="AD64" s="782"/>
      <c r="AE64" s="782"/>
      <c r="AF64" s="782"/>
      <c r="AG64" s="782"/>
      <c r="AH64" s="782"/>
      <c r="AI64" s="782"/>
      <c r="AJ64" s="782"/>
      <c r="AK64" s="782"/>
      <c r="AL64" s="782"/>
      <c r="AM64" s="782"/>
      <c r="AN64" s="782"/>
      <c r="AO64" s="782"/>
      <c r="AP64" s="782"/>
      <c r="AQ64" s="782"/>
      <c r="AR64" s="782"/>
      <c r="AS64" s="782"/>
      <c r="AT64" s="782"/>
      <c r="AU64" s="782"/>
      <c r="AV64" s="782"/>
      <c r="AW64" s="782"/>
      <c r="AX64" s="782"/>
      <c r="AY64" s="782"/>
      <c r="AZ64" s="782"/>
      <c r="BA64" s="782"/>
      <c r="BB64" s="782"/>
      <c r="BC64" s="782"/>
      <c r="BD64" s="782"/>
      <c r="BE64" s="782"/>
      <c r="BF64" s="782"/>
      <c r="BG64" s="782"/>
      <c r="BH64" s="782"/>
      <c r="BI64" s="782"/>
      <c r="BJ64" s="782"/>
      <c r="BK64" s="782"/>
      <c r="BL64" s="782"/>
      <c r="BM64" s="782"/>
      <c r="BN64" s="782"/>
      <c r="BO64" s="782"/>
      <c r="BP64" s="782"/>
      <c r="BQ64" s="782"/>
      <c r="BR64" s="782"/>
      <c r="BS64" s="782"/>
      <c r="BT64" s="782"/>
      <c r="BU64" s="782"/>
      <c r="BV64" s="782"/>
      <c r="BW64" s="782"/>
      <c r="BX64" s="782"/>
      <c r="BY64" s="782"/>
      <c r="BZ64" s="782"/>
      <c r="CA64" s="782"/>
      <c r="CB64" s="782"/>
      <c r="CC64" s="782"/>
      <c r="CD64" s="782"/>
      <c r="CE64" s="782"/>
      <c r="CF64" s="782"/>
      <c r="CG64" s="782"/>
      <c r="CH64" s="782"/>
      <c r="CI64" s="782"/>
      <c r="CJ64" s="782"/>
      <c r="CK64" s="782"/>
      <c r="CL64" s="782"/>
      <c r="CM64" s="782"/>
      <c r="CN64" s="782"/>
      <c r="CO64" s="782"/>
      <c r="CP64" s="782"/>
      <c r="CQ64" s="782"/>
      <c r="CR64" s="782"/>
      <c r="CS64" s="782"/>
      <c r="CT64" s="782"/>
      <c r="CU64" s="782"/>
      <c r="CV64" s="782"/>
      <c r="CW64" s="782"/>
      <c r="CX64" s="782"/>
      <c r="CY64" s="782"/>
      <c r="CZ64" s="782"/>
      <c r="DA64" s="782"/>
      <c r="DB64" s="782"/>
      <c r="DC64" s="782"/>
      <c r="DD64" s="782"/>
      <c r="DE64" s="782"/>
      <c r="DF64" s="144"/>
      <c r="DH64" s="14"/>
      <c r="DI64" s="14"/>
      <c r="DJ64" s="14"/>
      <c r="DK64" s="14"/>
      <c r="DL64" s="14"/>
      <c r="DM64" s="14"/>
      <c r="DN64" s="14"/>
      <c r="DO64" s="14"/>
      <c r="DP64" s="14"/>
      <c r="DQ64" s="14"/>
      <c r="DR64" s="14"/>
      <c r="DS64" s="14"/>
      <c r="DT64" s="14"/>
      <c r="DU64" s="14"/>
      <c r="DV64" s="14"/>
      <c r="DW64" s="14"/>
      <c r="DX64" s="14"/>
      <c r="DY64" s="14"/>
    </row>
    <row r="65" spans="1:129" s="116" customFormat="1" ht="17.25" customHeight="1" x14ac:dyDescent="0.35">
      <c r="A65" s="782"/>
      <c r="B65" s="782"/>
      <c r="C65" s="782"/>
      <c r="D65" s="782"/>
      <c r="E65" s="782"/>
      <c r="F65" s="782"/>
      <c r="G65" s="782"/>
      <c r="H65" s="782"/>
      <c r="I65" s="782"/>
      <c r="J65" s="782"/>
      <c r="K65" s="782"/>
      <c r="L65" s="782"/>
      <c r="M65" s="782"/>
      <c r="N65" s="782"/>
      <c r="O65" s="782"/>
      <c r="P65" s="782"/>
      <c r="Q65" s="782"/>
      <c r="R65" s="782"/>
      <c r="S65" s="782"/>
      <c r="T65" s="782"/>
      <c r="U65" s="782"/>
      <c r="V65" s="782"/>
      <c r="W65" s="782"/>
      <c r="X65" s="782"/>
      <c r="Y65" s="782"/>
      <c r="Z65" s="782"/>
      <c r="AA65" s="782"/>
      <c r="AB65" s="782"/>
      <c r="AC65" s="782"/>
      <c r="AD65" s="782"/>
      <c r="AE65" s="782"/>
      <c r="AF65" s="782"/>
      <c r="AG65" s="782"/>
      <c r="AH65" s="782"/>
      <c r="AI65" s="782"/>
      <c r="AJ65" s="782"/>
      <c r="AK65" s="782"/>
      <c r="AL65" s="782"/>
      <c r="AM65" s="782"/>
      <c r="AN65" s="782"/>
      <c r="AO65" s="782"/>
      <c r="AP65" s="782"/>
      <c r="AQ65" s="782"/>
      <c r="AR65" s="782"/>
      <c r="AS65" s="782"/>
      <c r="AT65" s="782"/>
      <c r="AU65" s="782"/>
      <c r="AV65" s="782"/>
      <c r="AW65" s="782"/>
      <c r="AX65" s="782"/>
      <c r="AY65" s="782"/>
      <c r="AZ65" s="782"/>
      <c r="BA65" s="782"/>
      <c r="BB65" s="782"/>
      <c r="BC65" s="782"/>
      <c r="BD65" s="782"/>
      <c r="BE65" s="782"/>
      <c r="BF65" s="782"/>
      <c r="BG65" s="782"/>
      <c r="BH65" s="782"/>
      <c r="BI65" s="782"/>
      <c r="BJ65" s="782"/>
      <c r="BK65" s="782"/>
      <c r="BL65" s="782"/>
      <c r="BM65" s="782"/>
      <c r="BN65" s="782"/>
      <c r="BO65" s="782"/>
      <c r="BP65" s="782"/>
      <c r="BQ65" s="782"/>
      <c r="BR65" s="782"/>
      <c r="BS65" s="782"/>
      <c r="BT65" s="782"/>
      <c r="BU65" s="782"/>
      <c r="BV65" s="782"/>
      <c r="BW65" s="782"/>
      <c r="BX65" s="782"/>
      <c r="BY65" s="782"/>
      <c r="BZ65" s="782"/>
      <c r="CA65" s="782"/>
      <c r="CB65" s="782"/>
      <c r="CC65" s="782"/>
      <c r="CD65" s="782"/>
      <c r="CE65" s="782"/>
      <c r="CF65" s="782"/>
      <c r="CG65" s="782"/>
      <c r="CH65" s="782"/>
      <c r="CI65" s="782"/>
      <c r="CJ65" s="782"/>
      <c r="CK65" s="782"/>
      <c r="CL65" s="782"/>
      <c r="CM65" s="782"/>
      <c r="CN65" s="782"/>
      <c r="CO65" s="782"/>
      <c r="CP65" s="782"/>
      <c r="CQ65" s="782"/>
      <c r="CR65" s="782"/>
      <c r="CS65" s="782"/>
      <c r="CT65" s="782"/>
      <c r="CU65" s="782"/>
      <c r="CV65" s="782"/>
      <c r="CW65" s="782"/>
      <c r="CX65" s="782"/>
      <c r="CY65" s="782"/>
      <c r="CZ65" s="782"/>
      <c r="DA65" s="782"/>
      <c r="DB65" s="782"/>
      <c r="DC65" s="782"/>
      <c r="DD65" s="782"/>
      <c r="DE65" s="782"/>
      <c r="DF65" s="144"/>
      <c r="DH65" s="14"/>
      <c r="DI65" s="14"/>
      <c r="DJ65" s="14"/>
      <c r="DK65" s="14"/>
      <c r="DL65" s="14"/>
      <c r="DM65" s="14"/>
      <c r="DN65" s="14"/>
      <c r="DO65" s="14"/>
      <c r="DP65" s="14"/>
      <c r="DQ65" s="14"/>
      <c r="DR65" s="14"/>
      <c r="DS65" s="14"/>
      <c r="DT65" s="14"/>
      <c r="DU65" s="14"/>
      <c r="DV65" s="14"/>
      <c r="DW65" s="14"/>
      <c r="DX65" s="14"/>
      <c r="DY65" s="14"/>
    </row>
    <row r="66" spans="1:129" s="116" customFormat="1" ht="17.25" customHeight="1" x14ac:dyDescent="0.35">
      <c r="A66" s="782"/>
      <c r="B66" s="782"/>
      <c r="C66" s="782"/>
      <c r="D66" s="782"/>
      <c r="E66" s="782"/>
      <c r="F66" s="782"/>
      <c r="G66" s="782"/>
      <c r="H66" s="782"/>
      <c r="I66" s="782"/>
      <c r="J66" s="782"/>
      <c r="K66" s="782"/>
      <c r="L66" s="782"/>
      <c r="M66" s="782"/>
      <c r="N66" s="782"/>
      <c r="O66" s="782"/>
      <c r="P66" s="782"/>
      <c r="Q66" s="782"/>
      <c r="R66" s="782"/>
      <c r="S66" s="782"/>
      <c r="T66" s="782"/>
      <c r="U66" s="782"/>
      <c r="V66" s="782"/>
      <c r="W66" s="782"/>
      <c r="X66" s="782"/>
      <c r="Y66" s="782"/>
      <c r="Z66" s="782"/>
      <c r="AA66" s="782"/>
      <c r="AB66" s="782"/>
      <c r="AC66" s="782"/>
      <c r="AD66" s="782"/>
      <c r="AE66" s="782"/>
      <c r="AF66" s="782"/>
      <c r="AG66" s="782"/>
      <c r="AH66" s="782"/>
      <c r="AI66" s="782"/>
      <c r="AJ66" s="782"/>
      <c r="AK66" s="782"/>
      <c r="AL66" s="782"/>
      <c r="AM66" s="782"/>
      <c r="AN66" s="782"/>
      <c r="AO66" s="782"/>
      <c r="AP66" s="782"/>
      <c r="AQ66" s="782"/>
      <c r="AR66" s="782"/>
      <c r="AS66" s="782"/>
      <c r="AT66" s="782"/>
      <c r="AU66" s="782"/>
      <c r="AV66" s="782"/>
      <c r="AW66" s="782"/>
      <c r="AX66" s="782"/>
      <c r="AY66" s="782"/>
      <c r="AZ66" s="782"/>
      <c r="BA66" s="782"/>
      <c r="BB66" s="782"/>
      <c r="BC66" s="782"/>
      <c r="BD66" s="782"/>
      <c r="BE66" s="782"/>
      <c r="BF66" s="782"/>
      <c r="BG66" s="782"/>
      <c r="BH66" s="782"/>
      <c r="BI66" s="782"/>
      <c r="BJ66" s="782"/>
      <c r="BK66" s="782"/>
      <c r="BL66" s="782"/>
      <c r="BM66" s="782"/>
      <c r="BN66" s="782"/>
      <c r="BO66" s="782"/>
      <c r="BP66" s="782"/>
      <c r="BQ66" s="782"/>
      <c r="BR66" s="782"/>
      <c r="BS66" s="782"/>
      <c r="BT66" s="782"/>
      <c r="BU66" s="782"/>
      <c r="BV66" s="782"/>
      <c r="BW66" s="782"/>
      <c r="BX66" s="782"/>
      <c r="BY66" s="782"/>
      <c r="BZ66" s="782"/>
      <c r="CA66" s="782"/>
      <c r="CB66" s="782"/>
      <c r="CC66" s="782"/>
      <c r="CD66" s="782"/>
      <c r="CE66" s="782"/>
      <c r="CF66" s="782"/>
      <c r="CG66" s="782"/>
      <c r="CH66" s="782"/>
      <c r="CI66" s="782"/>
      <c r="CJ66" s="782"/>
      <c r="CK66" s="782"/>
      <c r="CL66" s="782"/>
      <c r="CM66" s="782"/>
      <c r="CN66" s="782"/>
      <c r="CO66" s="782"/>
      <c r="CP66" s="782"/>
      <c r="CQ66" s="782"/>
      <c r="CR66" s="782"/>
      <c r="CS66" s="782"/>
      <c r="CT66" s="782"/>
      <c r="CU66" s="782"/>
      <c r="CV66" s="782"/>
      <c r="CW66" s="782"/>
      <c r="CX66" s="782"/>
      <c r="CY66" s="782"/>
      <c r="CZ66" s="782"/>
      <c r="DA66" s="782"/>
      <c r="DB66" s="782"/>
      <c r="DC66" s="782"/>
      <c r="DD66" s="782"/>
      <c r="DE66" s="782"/>
      <c r="DF66" s="144"/>
      <c r="DH66" s="14"/>
      <c r="DI66" s="14"/>
      <c r="DJ66" s="14"/>
      <c r="DK66" s="14"/>
      <c r="DL66" s="14"/>
      <c r="DM66" s="14"/>
      <c r="DN66" s="14"/>
      <c r="DO66" s="14"/>
      <c r="DP66" s="14"/>
      <c r="DQ66" s="14"/>
      <c r="DR66" s="14"/>
      <c r="DS66" s="14"/>
      <c r="DT66" s="14"/>
      <c r="DU66" s="14"/>
      <c r="DV66" s="14"/>
      <c r="DW66" s="14"/>
      <c r="DX66" s="14"/>
      <c r="DY66" s="14"/>
    </row>
    <row r="67" spans="1:129" s="117" customFormat="1" ht="17.25" customHeight="1" x14ac:dyDescent="0.35">
      <c r="A67" s="782"/>
      <c r="B67" s="782"/>
      <c r="C67" s="782"/>
      <c r="D67" s="782"/>
      <c r="E67" s="782"/>
      <c r="F67" s="782"/>
      <c r="G67" s="782"/>
      <c r="H67" s="782"/>
      <c r="I67" s="782"/>
      <c r="J67" s="782"/>
      <c r="K67" s="782"/>
      <c r="L67" s="782"/>
      <c r="M67" s="782"/>
      <c r="N67" s="782"/>
      <c r="O67" s="782"/>
      <c r="P67" s="782"/>
      <c r="Q67" s="782"/>
      <c r="R67" s="782"/>
      <c r="S67" s="782"/>
      <c r="T67" s="782"/>
      <c r="U67" s="782"/>
      <c r="V67" s="782"/>
      <c r="W67" s="782"/>
      <c r="X67" s="782"/>
      <c r="Y67" s="782"/>
      <c r="Z67" s="782"/>
      <c r="AA67" s="782"/>
      <c r="AB67" s="782"/>
      <c r="AC67" s="782"/>
      <c r="AD67" s="782"/>
      <c r="AE67" s="782"/>
      <c r="AF67" s="782"/>
      <c r="AG67" s="782"/>
      <c r="AH67" s="782"/>
      <c r="AI67" s="782"/>
      <c r="AJ67" s="782"/>
      <c r="AK67" s="782"/>
      <c r="AL67" s="782"/>
      <c r="AM67" s="782"/>
      <c r="AN67" s="782"/>
      <c r="AO67" s="782"/>
      <c r="AP67" s="782"/>
      <c r="AQ67" s="782"/>
      <c r="AR67" s="782"/>
      <c r="AS67" s="782"/>
      <c r="AT67" s="782"/>
      <c r="AU67" s="782"/>
      <c r="AV67" s="782"/>
      <c r="AW67" s="782"/>
      <c r="AX67" s="782"/>
      <c r="AY67" s="782"/>
      <c r="AZ67" s="782"/>
      <c r="BA67" s="782"/>
      <c r="BB67" s="782"/>
      <c r="BC67" s="782"/>
      <c r="BD67" s="782"/>
      <c r="BE67" s="782"/>
      <c r="BF67" s="782"/>
      <c r="BG67" s="782"/>
      <c r="BH67" s="782"/>
      <c r="BI67" s="782"/>
      <c r="BJ67" s="782"/>
      <c r="BK67" s="782"/>
      <c r="BL67" s="782"/>
      <c r="BM67" s="782"/>
      <c r="BN67" s="782"/>
      <c r="BO67" s="782"/>
      <c r="BP67" s="782"/>
      <c r="BQ67" s="782"/>
      <c r="BR67" s="782"/>
      <c r="BS67" s="782"/>
      <c r="BT67" s="782"/>
      <c r="BU67" s="782"/>
      <c r="BV67" s="782"/>
      <c r="BW67" s="782"/>
      <c r="BX67" s="782"/>
      <c r="BY67" s="782"/>
      <c r="BZ67" s="782"/>
      <c r="CA67" s="782"/>
      <c r="CB67" s="782"/>
      <c r="CC67" s="782"/>
      <c r="CD67" s="782"/>
      <c r="CE67" s="782"/>
      <c r="CF67" s="782"/>
      <c r="CG67" s="782"/>
      <c r="CH67" s="782"/>
      <c r="CI67" s="782"/>
      <c r="CJ67" s="782"/>
      <c r="CK67" s="782"/>
      <c r="CL67" s="782"/>
      <c r="CM67" s="782"/>
      <c r="CN67" s="782"/>
      <c r="CO67" s="782"/>
      <c r="CP67" s="782"/>
      <c r="CQ67" s="782"/>
      <c r="CR67" s="782"/>
      <c r="CS67" s="782"/>
      <c r="CT67" s="782"/>
      <c r="CU67" s="782"/>
      <c r="CV67" s="782"/>
      <c r="CW67" s="782"/>
      <c r="CX67" s="782"/>
      <c r="CY67" s="782"/>
      <c r="CZ67" s="782"/>
      <c r="DA67" s="782"/>
      <c r="DB67" s="782"/>
      <c r="DC67" s="782"/>
      <c r="DD67" s="782"/>
      <c r="DE67" s="782"/>
      <c r="DF67" s="144"/>
      <c r="DH67" s="14"/>
      <c r="DI67" s="14"/>
      <c r="DJ67" s="14"/>
      <c r="DK67" s="14"/>
      <c r="DL67" s="14"/>
      <c r="DM67" s="14"/>
      <c r="DN67" s="14"/>
      <c r="DO67" s="14"/>
      <c r="DP67" s="14"/>
      <c r="DQ67" s="14"/>
      <c r="DR67" s="14"/>
      <c r="DS67" s="14"/>
      <c r="DT67" s="14"/>
      <c r="DU67" s="14"/>
      <c r="DV67" s="14"/>
      <c r="DW67" s="14"/>
      <c r="DX67" s="14"/>
      <c r="DY67" s="14"/>
    </row>
    <row r="68" spans="1:129" s="117" customFormat="1" ht="16.5" customHeight="1" x14ac:dyDescent="0.35">
      <c r="A68" s="144"/>
      <c r="B68" s="144"/>
      <c r="C68" s="144"/>
      <c r="D68" s="118"/>
      <c r="E68" s="118"/>
      <c r="F68" s="118"/>
      <c r="G68" s="144"/>
      <c r="H68" s="118"/>
      <c r="I68" s="144"/>
      <c r="J68" s="144"/>
      <c r="K68" s="144"/>
      <c r="L68" s="144"/>
      <c r="M68" s="118"/>
      <c r="N68" s="144"/>
      <c r="O68" s="144"/>
      <c r="P68" s="144"/>
      <c r="Q68" s="144"/>
      <c r="R68" s="118"/>
      <c r="S68" s="144"/>
      <c r="V68" s="144"/>
      <c r="W68" s="118"/>
      <c r="X68" s="144"/>
      <c r="AA68" s="144"/>
      <c r="AB68" s="118"/>
      <c r="AC68" s="144"/>
      <c r="AF68" s="144"/>
      <c r="AG68" s="118"/>
      <c r="AH68" s="144"/>
      <c r="AK68" s="144"/>
      <c r="AL68" s="118"/>
      <c r="AM68" s="144"/>
      <c r="AP68" s="144"/>
      <c r="AQ68" s="118"/>
      <c r="AR68" s="144"/>
      <c r="AU68" s="144"/>
      <c r="AV68" s="118"/>
      <c r="AW68" s="144"/>
      <c r="AZ68" s="144"/>
      <c r="BA68" s="118"/>
      <c r="BB68" s="144"/>
      <c r="BC68" s="144"/>
      <c r="BD68" s="144"/>
      <c r="BE68" s="144"/>
      <c r="BF68" s="118"/>
      <c r="BG68" s="144"/>
      <c r="BH68" s="144"/>
      <c r="BI68" s="144"/>
      <c r="BJ68" s="144"/>
      <c r="BK68" s="118"/>
      <c r="BL68" s="144"/>
      <c r="BM68" s="144"/>
      <c r="BN68" s="144"/>
      <c r="BO68" s="144"/>
      <c r="BP68" s="118"/>
      <c r="BQ68" s="144"/>
      <c r="BR68" s="144"/>
      <c r="BS68" s="144"/>
      <c r="BT68" s="144"/>
      <c r="BU68" s="118"/>
      <c r="BV68" s="144"/>
      <c r="BW68" s="144"/>
      <c r="BX68" s="144"/>
      <c r="BY68" s="144"/>
      <c r="BZ68" s="118"/>
      <c r="CA68" s="144"/>
      <c r="CB68" s="144"/>
      <c r="CC68" s="144"/>
      <c r="CD68" s="144"/>
      <c r="CE68" s="118"/>
      <c r="CF68" s="144"/>
      <c r="CG68" s="144"/>
      <c r="CH68" s="144"/>
      <c r="CI68" s="144"/>
      <c r="CJ68" s="118"/>
      <c r="CK68" s="144"/>
      <c r="CL68" s="144"/>
      <c r="CM68" s="144"/>
      <c r="CN68" s="144"/>
      <c r="CO68" s="118"/>
      <c r="CP68" s="144"/>
      <c r="CQ68" s="144"/>
      <c r="CR68" s="144"/>
      <c r="CS68" s="144"/>
      <c r="CT68" s="118"/>
      <c r="CU68" s="144"/>
      <c r="CV68" s="144"/>
      <c r="CW68" s="144"/>
      <c r="CX68" s="144"/>
      <c r="CY68" s="118"/>
      <c r="CZ68" s="144"/>
      <c r="DA68" s="144"/>
      <c r="DB68" s="144"/>
      <c r="DC68" s="144"/>
      <c r="DD68" s="95"/>
      <c r="DE68" s="95"/>
      <c r="DF68" s="95"/>
      <c r="DH68" s="14"/>
      <c r="DI68" s="14"/>
      <c r="DJ68" s="14"/>
      <c r="DK68" s="14"/>
      <c r="DL68" s="14"/>
      <c r="DM68" s="14"/>
      <c r="DN68" s="14"/>
      <c r="DO68" s="14"/>
      <c r="DP68" s="14"/>
      <c r="DQ68" s="14"/>
      <c r="DR68" s="14"/>
      <c r="DS68" s="14"/>
      <c r="DT68" s="14"/>
      <c r="DU68" s="14"/>
      <c r="DV68" s="14"/>
      <c r="DW68" s="14"/>
      <c r="DX68" s="14"/>
      <c r="DY68" s="14"/>
    </row>
    <row r="69" spans="1:129" s="117" customFormat="1" ht="16.5" customHeight="1" x14ac:dyDescent="0.35">
      <c r="A69" s="144"/>
      <c r="B69" s="144"/>
      <c r="C69" s="144"/>
      <c r="D69" s="118"/>
      <c r="E69" s="118"/>
      <c r="F69" s="118"/>
      <c r="G69" s="144"/>
      <c r="H69" s="118"/>
      <c r="I69" s="144"/>
      <c r="J69" s="144"/>
      <c r="K69" s="144"/>
      <c r="L69" s="144"/>
      <c r="M69" s="118"/>
      <c r="N69" s="144"/>
      <c r="O69" s="144"/>
      <c r="P69" s="144"/>
      <c r="Q69" s="144"/>
      <c r="R69" s="118"/>
      <c r="S69" s="144"/>
      <c r="V69" s="144"/>
      <c r="W69" s="118"/>
      <c r="X69" s="144"/>
      <c r="AA69" s="144"/>
      <c r="AB69" s="118"/>
      <c r="AC69" s="144"/>
      <c r="AF69" s="144"/>
      <c r="AG69" s="118"/>
      <c r="AH69" s="144"/>
      <c r="AK69" s="144"/>
      <c r="AL69" s="118"/>
      <c r="AM69" s="144"/>
      <c r="AP69" s="144"/>
      <c r="AQ69" s="118"/>
      <c r="AR69" s="144"/>
      <c r="AU69" s="144"/>
      <c r="AV69" s="118"/>
      <c r="AW69" s="144"/>
      <c r="AZ69" s="144"/>
      <c r="BA69" s="118"/>
      <c r="BB69" s="144"/>
      <c r="BC69" s="144"/>
      <c r="BD69" s="144"/>
      <c r="BE69" s="144"/>
      <c r="BF69" s="118"/>
      <c r="BG69" s="144"/>
      <c r="BH69" s="144"/>
      <c r="BI69" s="144"/>
      <c r="BJ69" s="144"/>
      <c r="BK69" s="118"/>
      <c r="BL69" s="144"/>
      <c r="BM69" s="144"/>
      <c r="BN69" s="144"/>
      <c r="BO69" s="144"/>
      <c r="BP69" s="118"/>
      <c r="BQ69" s="144"/>
      <c r="BR69" s="144"/>
      <c r="BS69" s="144"/>
      <c r="BT69" s="144"/>
      <c r="BU69" s="118"/>
      <c r="BV69" s="144"/>
      <c r="BW69" s="144"/>
      <c r="BX69" s="144"/>
      <c r="BY69" s="144"/>
      <c r="BZ69" s="118"/>
      <c r="CA69" s="144"/>
      <c r="CB69" s="144"/>
      <c r="CC69" s="144"/>
      <c r="CD69" s="144"/>
      <c r="CE69" s="118"/>
      <c r="CF69" s="144"/>
      <c r="CG69" s="144"/>
      <c r="CH69" s="144"/>
      <c r="CI69" s="144"/>
      <c r="CJ69" s="118"/>
      <c r="CK69" s="144"/>
      <c r="CL69" s="144"/>
      <c r="CM69" s="144"/>
      <c r="CN69" s="144"/>
      <c r="CO69" s="118"/>
      <c r="CP69" s="144"/>
      <c r="CQ69" s="144"/>
      <c r="CR69" s="144"/>
      <c r="CS69" s="144"/>
      <c r="CT69" s="118"/>
      <c r="CU69" s="144"/>
      <c r="CV69" s="144"/>
      <c r="CW69" s="144"/>
      <c r="CX69" s="144"/>
      <c r="CY69" s="118"/>
      <c r="CZ69" s="144"/>
      <c r="DA69" s="144"/>
      <c r="DB69" s="144"/>
      <c r="DC69" s="144"/>
      <c r="DD69" s="95"/>
      <c r="DE69" s="95"/>
      <c r="DF69" s="95"/>
      <c r="DH69" s="14"/>
      <c r="DI69" s="14"/>
      <c r="DJ69" s="14"/>
      <c r="DK69" s="14"/>
      <c r="DL69" s="14"/>
      <c r="DM69" s="14"/>
      <c r="DN69" s="14"/>
      <c r="DO69" s="14"/>
      <c r="DP69" s="14"/>
      <c r="DQ69" s="14"/>
      <c r="DR69" s="14"/>
      <c r="DS69" s="14"/>
      <c r="DT69" s="14"/>
      <c r="DU69" s="14"/>
      <c r="DV69" s="14"/>
      <c r="DW69" s="14"/>
      <c r="DX69" s="14"/>
      <c r="DY69" s="14"/>
    </row>
    <row r="70" spans="1:129" s="117" customFormat="1" ht="16.5" customHeight="1" x14ac:dyDescent="0.35">
      <c r="A70" s="144"/>
      <c r="B70" s="144"/>
      <c r="C70" s="144"/>
      <c r="D70" s="118"/>
      <c r="E70" s="118"/>
      <c r="F70" s="118"/>
      <c r="G70" s="144"/>
      <c r="H70" s="118"/>
      <c r="I70" s="144"/>
      <c r="J70" s="144"/>
      <c r="K70" s="144"/>
      <c r="L70" s="144"/>
      <c r="M70" s="118"/>
      <c r="N70" s="144"/>
      <c r="O70" s="144"/>
      <c r="P70" s="144"/>
      <c r="Q70" s="144"/>
      <c r="R70" s="118"/>
      <c r="S70" s="144"/>
      <c r="V70" s="144"/>
      <c r="W70" s="118"/>
      <c r="X70" s="144"/>
      <c r="AA70" s="144"/>
      <c r="AB70" s="118"/>
      <c r="AC70" s="144"/>
      <c r="AF70" s="144"/>
      <c r="AG70" s="118"/>
      <c r="AH70" s="144"/>
      <c r="AK70" s="144"/>
      <c r="AL70" s="118"/>
      <c r="AM70" s="144"/>
      <c r="AP70" s="144"/>
      <c r="AQ70" s="118"/>
      <c r="AR70" s="144"/>
      <c r="AU70" s="144"/>
      <c r="AV70" s="118"/>
      <c r="AW70" s="144"/>
      <c r="AZ70" s="144"/>
      <c r="BA70" s="118"/>
      <c r="BB70" s="144"/>
      <c r="BC70" s="144"/>
      <c r="BD70" s="144"/>
      <c r="BE70" s="144"/>
      <c r="BF70" s="118"/>
      <c r="BG70" s="144"/>
      <c r="BH70" s="144"/>
      <c r="BI70" s="144"/>
      <c r="BJ70" s="144"/>
      <c r="BK70" s="118"/>
      <c r="BL70" s="144"/>
      <c r="BM70" s="144"/>
      <c r="BN70" s="144"/>
      <c r="BO70" s="144"/>
      <c r="BP70" s="118"/>
      <c r="BQ70" s="144"/>
      <c r="BR70" s="144"/>
      <c r="BS70" s="144"/>
      <c r="BT70" s="144"/>
      <c r="BU70" s="118"/>
      <c r="BV70" s="144"/>
      <c r="BW70" s="144"/>
      <c r="BX70" s="144"/>
      <c r="BY70" s="144"/>
      <c r="BZ70" s="118"/>
      <c r="CA70" s="144"/>
      <c r="CB70" s="144"/>
      <c r="CC70" s="144"/>
      <c r="CD70" s="144"/>
      <c r="CE70" s="118"/>
      <c r="CF70" s="144"/>
      <c r="CG70" s="144"/>
      <c r="CH70" s="144"/>
      <c r="CI70" s="144"/>
      <c r="CJ70" s="118"/>
      <c r="CK70" s="144"/>
      <c r="CL70" s="144"/>
      <c r="CM70" s="144"/>
      <c r="CN70" s="144"/>
      <c r="CO70" s="118"/>
      <c r="CP70" s="144"/>
      <c r="CQ70" s="144"/>
      <c r="CR70" s="144"/>
      <c r="CS70" s="144"/>
      <c r="CT70" s="118"/>
      <c r="CU70" s="144"/>
      <c r="CV70" s="144"/>
      <c r="CW70" s="144"/>
      <c r="CX70" s="144"/>
      <c r="CY70" s="118"/>
      <c r="CZ70" s="144"/>
      <c r="DA70" s="144"/>
      <c r="DB70" s="144"/>
      <c r="DC70" s="144"/>
      <c r="DD70" s="95"/>
      <c r="DE70" s="95"/>
      <c r="DF70" s="95"/>
      <c r="DH70" s="14"/>
      <c r="DI70" s="14"/>
      <c r="DJ70" s="14"/>
      <c r="DK70" s="14"/>
      <c r="DL70" s="14"/>
      <c r="DM70" s="14"/>
      <c r="DN70" s="14"/>
      <c r="DO70" s="14"/>
      <c r="DP70" s="14"/>
      <c r="DQ70" s="14"/>
      <c r="DR70" s="14"/>
      <c r="DS70" s="14"/>
      <c r="DT70" s="14"/>
      <c r="DU70" s="14"/>
      <c r="DV70" s="14"/>
      <c r="DW70" s="14"/>
      <c r="DX70" s="14"/>
      <c r="DY70" s="14"/>
    </row>
    <row r="71" spans="1:129" ht="16.5" customHeight="1" x14ac:dyDescent="0.35">
      <c r="A71" s="144"/>
      <c r="B71" s="144"/>
      <c r="C71" s="144"/>
      <c r="D71" s="118"/>
      <c r="E71" s="118"/>
      <c r="F71" s="118"/>
      <c r="G71" s="144"/>
      <c r="H71" s="118"/>
      <c r="I71" s="144"/>
      <c r="J71" s="119"/>
      <c r="K71" s="119"/>
      <c r="L71" s="144"/>
      <c r="M71" s="118"/>
      <c r="N71" s="144"/>
      <c r="O71" s="119"/>
      <c r="P71" s="119"/>
      <c r="Q71" s="144"/>
      <c r="R71" s="118"/>
      <c r="S71" s="144"/>
      <c r="V71" s="144"/>
      <c r="W71" s="118"/>
      <c r="X71" s="144"/>
      <c r="AA71" s="144"/>
      <c r="AB71" s="118"/>
      <c r="AC71" s="144"/>
      <c r="AF71" s="144"/>
      <c r="AG71" s="118"/>
      <c r="AH71" s="144"/>
      <c r="AK71" s="144"/>
      <c r="AL71" s="118"/>
      <c r="AM71" s="144"/>
      <c r="AP71" s="144"/>
      <c r="AQ71" s="118"/>
      <c r="AR71" s="144"/>
      <c r="AU71" s="144"/>
      <c r="AV71" s="118"/>
      <c r="AW71" s="144"/>
      <c r="AZ71" s="144"/>
      <c r="BA71" s="118"/>
      <c r="BB71" s="144"/>
      <c r="BC71" s="119"/>
      <c r="BD71" s="119"/>
      <c r="BE71" s="144"/>
      <c r="BF71" s="118"/>
      <c r="BG71" s="144"/>
      <c r="BH71" s="119"/>
      <c r="BI71" s="119"/>
      <c r="BJ71" s="144"/>
      <c r="BK71" s="118"/>
      <c r="BL71" s="144"/>
      <c r="BM71" s="119"/>
      <c r="BN71" s="119"/>
      <c r="BO71" s="144"/>
      <c r="BP71" s="118"/>
      <c r="BQ71" s="144"/>
      <c r="BR71" s="119"/>
      <c r="BS71" s="119"/>
      <c r="BT71" s="144"/>
      <c r="BU71" s="118"/>
      <c r="BV71" s="144"/>
      <c r="BW71" s="119"/>
      <c r="BX71" s="119"/>
      <c r="BY71" s="144"/>
      <c r="BZ71" s="118"/>
      <c r="CA71" s="144"/>
      <c r="CB71" s="119"/>
      <c r="CC71" s="119"/>
      <c r="CD71" s="144"/>
      <c r="CE71" s="118"/>
      <c r="CF71" s="144"/>
      <c r="CG71" s="119"/>
      <c r="CH71" s="119"/>
      <c r="CI71" s="144"/>
      <c r="CJ71" s="118"/>
      <c r="CK71" s="144"/>
      <c r="CL71" s="119"/>
      <c r="CM71" s="119"/>
      <c r="CN71" s="144"/>
      <c r="CO71" s="118"/>
      <c r="CP71" s="144"/>
      <c r="CQ71" s="119"/>
      <c r="CR71" s="119"/>
      <c r="CS71" s="144"/>
      <c r="CT71" s="118"/>
      <c r="CU71" s="144"/>
      <c r="CV71" s="119"/>
      <c r="CW71" s="119"/>
      <c r="CX71" s="144"/>
      <c r="CY71" s="118"/>
      <c r="CZ71" s="144"/>
      <c r="DA71" s="119"/>
      <c r="DB71" s="119"/>
      <c r="DC71" s="119"/>
      <c r="DH71" s="14"/>
      <c r="DI71" s="14"/>
      <c r="DJ71" s="14"/>
      <c r="DK71" s="14"/>
      <c r="DL71" s="14"/>
      <c r="DM71" s="14"/>
      <c r="DN71" s="14"/>
      <c r="DO71" s="14"/>
      <c r="DP71" s="14"/>
      <c r="DQ71" s="14"/>
      <c r="DR71" s="14"/>
      <c r="DS71" s="14"/>
      <c r="DT71" s="14"/>
      <c r="DU71" s="14"/>
      <c r="DV71" s="14"/>
      <c r="DW71" s="14"/>
      <c r="DX71" s="14"/>
      <c r="DY71" s="14"/>
    </row>
    <row r="72" spans="1:129" ht="16.5" customHeight="1" x14ac:dyDescent="0.35">
      <c r="A72" s="144"/>
      <c r="B72" s="144"/>
      <c r="C72" s="144"/>
      <c r="D72" s="118"/>
      <c r="E72" s="118"/>
      <c r="F72" s="118"/>
      <c r="G72" s="144"/>
      <c r="H72" s="118"/>
      <c r="I72" s="144"/>
      <c r="J72" s="119"/>
      <c r="K72" s="119"/>
      <c r="L72" s="144"/>
      <c r="M72" s="118"/>
      <c r="N72" s="144"/>
      <c r="O72" s="119"/>
      <c r="P72" s="119"/>
      <c r="Q72" s="144"/>
      <c r="R72" s="118"/>
      <c r="S72" s="144"/>
      <c r="V72" s="144"/>
      <c r="W72" s="118"/>
      <c r="X72" s="144"/>
      <c r="AA72" s="144"/>
      <c r="AB72" s="118"/>
      <c r="AC72" s="144"/>
      <c r="AF72" s="144"/>
      <c r="AG72" s="118"/>
      <c r="AH72" s="144"/>
      <c r="AK72" s="144"/>
      <c r="AL72" s="118"/>
      <c r="AM72" s="144"/>
      <c r="AP72" s="144"/>
      <c r="AQ72" s="118"/>
      <c r="AR72" s="144"/>
      <c r="AU72" s="144"/>
      <c r="AV72" s="118"/>
      <c r="AW72" s="144"/>
      <c r="AZ72" s="144"/>
      <c r="BA72" s="118"/>
      <c r="BB72" s="144"/>
      <c r="BC72" s="119"/>
      <c r="BD72" s="119"/>
      <c r="BE72" s="144"/>
      <c r="BF72" s="118"/>
      <c r="BG72" s="144"/>
      <c r="BH72" s="119"/>
      <c r="BI72" s="119"/>
      <c r="BJ72" s="144"/>
      <c r="BK72" s="118"/>
      <c r="BL72" s="144"/>
      <c r="BM72" s="119"/>
      <c r="BN72" s="119"/>
      <c r="BO72" s="144"/>
      <c r="BP72" s="118"/>
      <c r="BQ72" s="144"/>
      <c r="BR72" s="119"/>
      <c r="BS72" s="119"/>
      <c r="BT72" s="144"/>
      <c r="BU72" s="118"/>
      <c r="BV72" s="144"/>
      <c r="BW72" s="119"/>
      <c r="BX72" s="119"/>
      <c r="BY72" s="144"/>
      <c r="BZ72" s="118"/>
      <c r="CA72" s="144"/>
      <c r="CB72" s="119"/>
      <c r="CC72" s="119"/>
      <c r="CD72" s="144"/>
      <c r="CE72" s="118"/>
      <c r="CF72" s="144"/>
      <c r="CG72" s="119"/>
      <c r="CH72" s="119"/>
      <c r="CI72" s="144"/>
      <c r="CJ72" s="118"/>
      <c r="CK72" s="144"/>
      <c r="CL72" s="119"/>
      <c r="CM72" s="119"/>
      <c r="CN72" s="144"/>
      <c r="CO72" s="118"/>
      <c r="CP72" s="144"/>
      <c r="CQ72" s="119"/>
      <c r="CR72" s="119"/>
      <c r="CS72" s="144"/>
      <c r="CT72" s="118"/>
      <c r="CU72" s="144"/>
      <c r="CV72" s="119"/>
      <c r="CW72" s="119"/>
      <c r="CX72" s="144"/>
      <c r="CY72" s="118"/>
      <c r="CZ72" s="144"/>
      <c r="DA72" s="119"/>
      <c r="DB72" s="119"/>
      <c r="DC72" s="119"/>
      <c r="DH72" s="14"/>
      <c r="DI72" s="14"/>
      <c r="DJ72" s="14"/>
      <c r="DK72" s="14"/>
      <c r="DL72" s="14"/>
      <c r="DM72" s="14"/>
      <c r="DN72" s="14"/>
      <c r="DO72" s="14"/>
      <c r="DP72" s="14"/>
      <c r="DQ72" s="14"/>
      <c r="DR72" s="14"/>
      <c r="DS72" s="14"/>
      <c r="DT72" s="14"/>
      <c r="DU72" s="14"/>
      <c r="DV72" s="14"/>
      <c r="DW72" s="14"/>
      <c r="DX72" s="14"/>
      <c r="DY72" s="14"/>
    </row>
    <row r="73" spans="1:129" ht="12.75" customHeight="1" x14ac:dyDescent="0.35">
      <c r="A73" s="144"/>
      <c r="B73" s="144"/>
      <c r="C73" s="144"/>
      <c r="D73" s="118"/>
      <c r="E73" s="118"/>
      <c r="F73" s="118"/>
      <c r="G73" s="144"/>
      <c r="H73" s="118"/>
      <c r="I73" s="144"/>
      <c r="J73" s="144"/>
      <c r="K73" s="144"/>
      <c r="L73" s="144"/>
      <c r="M73" s="118"/>
      <c r="N73" s="144"/>
      <c r="O73" s="144"/>
      <c r="P73" s="144"/>
      <c r="Q73" s="144"/>
      <c r="R73" s="118"/>
      <c r="S73" s="144"/>
      <c r="V73" s="144"/>
      <c r="W73" s="118"/>
      <c r="X73" s="144"/>
      <c r="AA73" s="144"/>
      <c r="AB73" s="118"/>
      <c r="AC73" s="144"/>
      <c r="AF73" s="144"/>
      <c r="AG73" s="118"/>
      <c r="AH73" s="144"/>
      <c r="AK73" s="144"/>
      <c r="AL73" s="118"/>
      <c r="AM73" s="144"/>
      <c r="AP73" s="144"/>
      <c r="AQ73" s="118"/>
      <c r="AR73" s="144"/>
      <c r="AU73" s="144"/>
      <c r="AV73" s="118"/>
      <c r="AW73" s="144"/>
      <c r="AZ73" s="144"/>
      <c r="BA73" s="118"/>
      <c r="BB73" s="144"/>
      <c r="BC73" s="144"/>
      <c r="BD73" s="144"/>
      <c r="BE73" s="144"/>
      <c r="BF73" s="118"/>
      <c r="BG73" s="144"/>
      <c r="BH73" s="144"/>
      <c r="BI73" s="144"/>
      <c r="BJ73" s="144"/>
      <c r="BK73" s="118"/>
      <c r="BL73" s="144"/>
      <c r="BM73" s="144"/>
      <c r="BN73" s="144"/>
      <c r="BO73" s="144"/>
      <c r="BP73" s="118"/>
      <c r="BQ73" s="144"/>
      <c r="BR73" s="144"/>
      <c r="BS73" s="144"/>
      <c r="BT73" s="144"/>
      <c r="BU73" s="118"/>
      <c r="BV73" s="144"/>
      <c r="BW73" s="144"/>
      <c r="BX73" s="144"/>
      <c r="BY73" s="144"/>
      <c r="BZ73" s="118"/>
      <c r="CA73" s="144"/>
      <c r="CB73" s="144"/>
      <c r="CC73" s="144"/>
      <c r="CD73" s="144"/>
      <c r="CE73" s="118"/>
      <c r="CF73" s="144"/>
      <c r="CG73" s="144"/>
      <c r="CH73" s="144"/>
      <c r="CI73" s="144"/>
      <c r="CJ73" s="118"/>
      <c r="CK73" s="144"/>
      <c r="CL73" s="144"/>
      <c r="CM73" s="144"/>
      <c r="CN73" s="144"/>
      <c r="CO73" s="118"/>
      <c r="CP73" s="144"/>
      <c r="CQ73" s="144"/>
      <c r="CR73" s="144"/>
      <c r="CS73" s="144"/>
      <c r="CT73" s="118"/>
      <c r="CU73" s="144"/>
      <c r="CV73" s="144"/>
      <c r="CW73" s="144"/>
      <c r="CX73" s="144"/>
      <c r="CY73" s="118"/>
      <c r="CZ73" s="144"/>
      <c r="DA73" s="144"/>
      <c r="DB73" s="144"/>
      <c r="DC73" s="144"/>
      <c r="DH73" s="14"/>
      <c r="DI73" s="14"/>
      <c r="DJ73" s="14"/>
      <c r="DK73" s="14"/>
      <c r="DL73" s="14"/>
      <c r="DM73" s="14"/>
      <c r="DN73" s="14"/>
      <c r="DO73" s="14"/>
      <c r="DP73" s="14"/>
      <c r="DQ73" s="14"/>
      <c r="DR73" s="14"/>
      <c r="DS73" s="14"/>
      <c r="DT73" s="14"/>
      <c r="DU73" s="14"/>
      <c r="DV73" s="14"/>
      <c r="DW73" s="14"/>
      <c r="DX73" s="14"/>
      <c r="DY73" s="14"/>
    </row>
    <row r="74" spans="1:129" x14ac:dyDescent="0.35">
      <c r="DH74" s="14"/>
      <c r="DI74" s="14"/>
      <c r="DJ74" s="14"/>
      <c r="DK74" s="14"/>
      <c r="DL74" s="14"/>
      <c r="DM74" s="14"/>
      <c r="DN74" s="14"/>
      <c r="DO74" s="14"/>
      <c r="DP74" s="14"/>
      <c r="DQ74" s="14"/>
      <c r="DR74" s="14"/>
      <c r="DS74" s="14"/>
      <c r="DT74" s="14"/>
      <c r="DU74" s="14"/>
      <c r="DV74" s="14"/>
      <c r="DW74" s="14"/>
      <c r="DX74" s="14"/>
      <c r="DY74" s="14"/>
    </row>
    <row r="75" spans="1:129" x14ac:dyDescent="0.35">
      <c r="DH75" s="14"/>
      <c r="DI75" s="14"/>
      <c r="DJ75" s="14"/>
      <c r="DK75" s="14"/>
      <c r="DL75" s="14"/>
      <c r="DM75" s="14"/>
      <c r="DN75" s="14"/>
      <c r="DO75" s="14"/>
      <c r="DP75" s="14"/>
      <c r="DQ75" s="14"/>
      <c r="DR75" s="14"/>
      <c r="DS75" s="14"/>
      <c r="DT75" s="14"/>
      <c r="DU75" s="14"/>
      <c r="DV75" s="14"/>
      <c r="DW75" s="14"/>
      <c r="DX75" s="14"/>
      <c r="DY75" s="14"/>
    </row>
    <row r="76" spans="1:129" x14ac:dyDescent="0.35">
      <c r="DH76" s="14"/>
      <c r="DI76" s="14"/>
      <c r="DJ76" s="14"/>
      <c r="DK76" s="14"/>
      <c r="DL76" s="14"/>
      <c r="DM76" s="14"/>
      <c r="DN76" s="14"/>
      <c r="DO76" s="14"/>
      <c r="DP76" s="14"/>
      <c r="DQ76" s="14"/>
      <c r="DR76" s="14"/>
      <c r="DS76" s="14"/>
      <c r="DT76" s="14"/>
      <c r="DU76" s="14"/>
      <c r="DV76" s="14"/>
      <c r="DW76" s="14"/>
      <c r="DX76" s="14"/>
      <c r="DY76" s="14"/>
    </row>
    <row r="77" spans="1:129" x14ac:dyDescent="0.35">
      <c r="DH77" s="14"/>
      <c r="DI77" s="14"/>
      <c r="DJ77" s="14"/>
      <c r="DK77" s="14"/>
      <c r="DL77" s="14"/>
      <c r="DM77" s="14"/>
      <c r="DN77" s="14"/>
      <c r="DO77" s="14"/>
      <c r="DP77" s="14"/>
      <c r="DQ77" s="14"/>
      <c r="DR77" s="14"/>
      <c r="DS77" s="14"/>
      <c r="DT77" s="14"/>
      <c r="DU77" s="14"/>
      <c r="DV77" s="14"/>
      <c r="DW77" s="14"/>
      <c r="DX77" s="14"/>
      <c r="DY77" s="14"/>
    </row>
    <row r="78" spans="1:129" x14ac:dyDescent="0.35">
      <c r="DH78" s="14"/>
      <c r="DI78" s="14"/>
      <c r="DJ78" s="14"/>
      <c r="DK78" s="14"/>
      <c r="DL78" s="14"/>
      <c r="DM78" s="14"/>
      <c r="DN78" s="14"/>
      <c r="DO78" s="14"/>
      <c r="DP78" s="14"/>
      <c r="DQ78" s="14"/>
      <c r="DR78" s="14"/>
      <c r="DS78" s="14"/>
      <c r="DT78" s="14"/>
      <c r="DU78" s="14"/>
      <c r="DV78" s="14"/>
      <c r="DW78" s="14"/>
      <c r="DX78" s="14"/>
      <c r="DY78" s="14"/>
    </row>
    <row r="79" spans="1:129" x14ac:dyDescent="0.35">
      <c r="DH79" s="14"/>
      <c r="DI79" s="14"/>
      <c r="DJ79" s="14"/>
      <c r="DK79" s="14"/>
      <c r="DL79" s="14"/>
      <c r="DM79" s="14"/>
      <c r="DN79" s="14"/>
      <c r="DO79" s="14"/>
      <c r="DP79" s="14"/>
      <c r="DQ79" s="14"/>
      <c r="DR79" s="14"/>
      <c r="DS79" s="14"/>
      <c r="DT79" s="14"/>
      <c r="DU79" s="14"/>
      <c r="DV79" s="14"/>
      <c r="DW79" s="14"/>
      <c r="DX79" s="14"/>
      <c r="DY79" s="14"/>
    </row>
    <row r="80" spans="1:129" x14ac:dyDescent="0.35">
      <c r="DH80" s="14"/>
      <c r="DI80" s="14"/>
      <c r="DJ80" s="14"/>
      <c r="DK80" s="14"/>
      <c r="DL80" s="14"/>
      <c r="DM80" s="14"/>
      <c r="DN80" s="14"/>
      <c r="DO80" s="14"/>
      <c r="DP80" s="14"/>
      <c r="DQ80" s="14"/>
      <c r="DR80" s="14"/>
      <c r="DS80" s="14"/>
      <c r="DT80" s="14"/>
      <c r="DU80" s="14"/>
      <c r="DV80" s="14"/>
      <c r="DW80" s="14"/>
      <c r="DX80" s="14"/>
      <c r="DY80" s="14"/>
    </row>
    <row r="81" spans="112:129" x14ac:dyDescent="0.35">
      <c r="DH81" s="14"/>
      <c r="DI81" s="14"/>
      <c r="DJ81" s="14"/>
      <c r="DK81" s="14"/>
      <c r="DL81" s="14"/>
      <c r="DM81" s="14"/>
      <c r="DN81" s="14"/>
      <c r="DO81" s="14"/>
      <c r="DP81" s="14"/>
      <c r="DQ81" s="14"/>
      <c r="DR81" s="14"/>
      <c r="DS81" s="14"/>
      <c r="DT81" s="14"/>
      <c r="DU81" s="14"/>
      <c r="DV81" s="14"/>
      <c r="DW81" s="14"/>
      <c r="DX81" s="14"/>
      <c r="DY81" s="14"/>
    </row>
    <row r="82" spans="112:129" x14ac:dyDescent="0.35">
      <c r="DH82" s="14"/>
      <c r="DI82" s="14"/>
      <c r="DJ82" s="14"/>
      <c r="DK82" s="14"/>
      <c r="DL82" s="14"/>
      <c r="DM82" s="14"/>
      <c r="DN82" s="14"/>
      <c r="DO82" s="14"/>
      <c r="DP82" s="14"/>
      <c r="DQ82" s="14"/>
      <c r="DR82" s="14"/>
      <c r="DS82" s="14"/>
      <c r="DT82" s="14"/>
      <c r="DU82" s="14"/>
      <c r="DV82" s="14"/>
      <c r="DW82" s="14"/>
      <c r="DX82" s="14"/>
      <c r="DY82" s="14"/>
    </row>
    <row r="83" spans="112:129" x14ac:dyDescent="0.35">
      <c r="DH83" s="14"/>
      <c r="DI83" s="14"/>
      <c r="DJ83" s="14"/>
      <c r="DK83" s="14"/>
      <c r="DL83" s="14"/>
      <c r="DM83" s="14"/>
      <c r="DN83" s="14"/>
      <c r="DO83" s="14"/>
      <c r="DP83" s="14"/>
      <c r="DQ83" s="14"/>
      <c r="DR83" s="14"/>
      <c r="DS83" s="14"/>
      <c r="DT83" s="14"/>
      <c r="DU83" s="14"/>
      <c r="DV83" s="14"/>
      <c r="DW83" s="14"/>
      <c r="DX83" s="14"/>
      <c r="DY83" s="14"/>
    </row>
    <row r="84" spans="112:129" x14ac:dyDescent="0.35">
      <c r="DH84" s="14"/>
      <c r="DI84" s="14"/>
      <c r="DJ84" s="14"/>
      <c r="DK84" s="14"/>
      <c r="DL84" s="14"/>
      <c r="DM84" s="14"/>
      <c r="DN84" s="14"/>
      <c r="DO84" s="14"/>
      <c r="DP84" s="14"/>
      <c r="DQ84" s="14"/>
      <c r="DR84" s="14"/>
      <c r="DS84" s="14"/>
      <c r="DT84" s="14"/>
      <c r="DU84" s="14"/>
      <c r="DV84" s="14"/>
      <c r="DW84" s="14"/>
      <c r="DX84" s="14"/>
      <c r="DY84" s="14"/>
    </row>
    <row r="85" spans="112:129" x14ac:dyDescent="0.35">
      <c r="DH85" s="14"/>
      <c r="DI85" s="14"/>
      <c r="DJ85" s="14"/>
      <c r="DK85" s="14"/>
      <c r="DL85" s="14"/>
      <c r="DM85" s="14"/>
      <c r="DN85" s="14"/>
      <c r="DO85" s="14"/>
      <c r="DP85" s="14"/>
      <c r="DQ85" s="14"/>
      <c r="DR85" s="14"/>
      <c r="DS85" s="14"/>
      <c r="DT85" s="14"/>
      <c r="DU85" s="14"/>
      <c r="DV85" s="14"/>
      <c r="DW85" s="14"/>
      <c r="DX85" s="14"/>
      <c r="DY85" s="14"/>
    </row>
    <row r="86" spans="112:129" x14ac:dyDescent="0.35">
      <c r="DH86" s="14"/>
      <c r="DI86" s="14"/>
      <c r="DJ86" s="14"/>
      <c r="DK86" s="14"/>
      <c r="DL86" s="14"/>
      <c r="DM86" s="14"/>
      <c r="DN86" s="14"/>
      <c r="DO86" s="14"/>
      <c r="DP86" s="14"/>
      <c r="DQ86" s="14"/>
      <c r="DR86" s="14"/>
      <c r="DS86" s="14"/>
      <c r="DT86" s="14"/>
      <c r="DU86" s="14"/>
      <c r="DV86" s="14"/>
      <c r="DW86" s="14"/>
      <c r="DX86" s="14"/>
      <c r="DY86" s="14"/>
    </row>
    <row r="87" spans="112:129" x14ac:dyDescent="0.35">
      <c r="DH87" s="14"/>
      <c r="DI87" s="14"/>
      <c r="DJ87" s="14"/>
      <c r="DK87" s="14"/>
      <c r="DL87" s="14"/>
      <c r="DM87" s="14"/>
      <c r="DN87" s="14"/>
      <c r="DO87" s="14"/>
      <c r="DP87" s="14"/>
      <c r="DQ87" s="14"/>
      <c r="DR87" s="14"/>
      <c r="DS87" s="14"/>
      <c r="DT87" s="14"/>
      <c r="DU87" s="14"/>
      <c r="DV87" s="14"/>
      <c r="DW87" s="14"/>
      <c r="DX87" s="14"/>
      <c r="DY87" s="14"/>
    </row>
    <row r="88" spans="112:129" x14ac:dyDescent="0.35">
      <c r="DH88" s="14"/>
      <c r="DI88" s="14"/>
      <c r="DJ88" s="14"/>
      <c r="DK88" s="14"/>
      <c r="DL88" s="14"/>
      <c r="DM88" s="14"/>
      <c r="DN88" s="14"/>
      <c r="DO88" s="14"/>
      <c r="DP88" s="14"/>
      <c r="DQ88" s="14"/>
      <c r="DR88" s="14"/>
      <c r="DS88" s="14"/>
      <c r="DT88" s="14"/>
      <c r="DU88" s="14"/>
      <c r="DV88" s="14"/>
      <c r="DW88" s="14"/>
      <c r="DX88" s="14"/>
      <c r="DY88" s="14"/>
    </row>
    <row r="89" spans="112:129" x14ac:dyDescent="0.35">
      <c r="DH89" s="14"/>
      <c r="DI89" s="14"/>
      <c r="DJ89" s="14"/>
      <c r="DK89" s="14"/>
      <c r="DL89" s="14"/>
      <c r="DM89" s="14"/>
      <c r="DN89" s="14"/>
      <c r="DO89" s="14"/>
      <c r="DP89" s="14"/>
      <c r="DQ89" s="14"/>
      <c r="DR89" s="14"/>
      <c r="DS89" s="14"/>
      <c r="DT89" s="14"/>
      <c r="DU89" s="14"/>
      <c r="DV89" s="14"/>
      <c r="DW89" s="14"/>
      <c r="DX89" s="14"/>
      <c r="DY89" s="14"/>
    </row>
    <row r="90" spans="112:129" x14ac:dyDescent="0.35">
      <c r="DH90" s="14"/>
      <c r="DI90" s="14"/>
      <c r="DJ90" s="14"/>
      <c r="DK90" s="14"/>
      <c r="DL90" s="14"/>
      <c r="DM90" s="14"/>
      <c r="DN90" s="14"/>
      <c r="DO90" s="14"/>
      <c r="DP90" s="14"/>
      <c r="DQ90" s="14"/>
      <c r="DR90" s="14"/>
      <c r="DS90" s="14"/>
      <c r="DT90" s="14"/>
      <c r="DU90" s="14"/>
      <c r="DV90" s="14"/>
      <c r="DW90" s="14"/>
      <c r="DX90" s="14"/>
      <c r="DY90" s="14"/>
    </row>
    <row r="91" spans="112:129" x14ac:dyDescent="0.35">
      <c r="DH91" s="14"/>
      <c r="DI91" s="14"/>
      <c r="DJ91" s="14"/>
      <c r="DK91" s="14"/>
      <c r="DL91" s="14"/>
      <c r="DM91" s="14"/>
      <c r="DN91" s="14"/>
      <c r="DO91" s="14"/>
      <c r="DP91" s="14"/>
      <c r="DQ91" s="14"/>
      <c r="DR91" s="14"/>
      <c r="DS91" s="14"/>
      <c r="DT91" s="14"/>
      <c r="DU91" s="14"/>
      <c r="DV91" s="14"/>
      <c r="DW91" s="14"/>
      <c r="DX91" s="14"/>
      <c r="DY91" s="14"/>
    </row>
    <row r="92" spans="112:129" x14ac:dyDescent="0.35">
      <c r="DH92" s="14"/>
      <c r="DI92" s="14"/>
      <c r="DJ92" s="14"/>
      <c r="DK92" s="14"/>
      <c r="DL92" s="14"/>
      <c r="DM92" s="14"/>
      <c r="DN92" s="14"/>
      <c r="DO92" s="14"/>
      <c r="DP92" s="14"/>
      <c r="DQ92" s="14"/>
      <c r="DR92" s="14"/>
      <c r="DS92" s="14"/>
      <c r="DT92" s="14"/>
      <c r="DU92" s="14"/>
      <c r="DV92" s="14"/>
      <c r="DW92" s="14"/>
      <c r="DX92" s="14"/>
      <c r="DY92" s="14"/>
    </row>
    <row r="93" spans="112:129" x14ac:dyDescent="0.35">
      <c r="DH93" s="14"/>
      <c r="DI93" s="14"/>
      <c r="DJ93" s="14"/>
      <c r="DK93" s="14"/>
      <c r="DL93" s="14"/>
      <c r="DM93" s="14"/>
      <c r="DN93" s="14"/>
      <c r="DO93" s="14"/>
      <c r="DP93" s="14"/>
      <c r="DQ93" s="14"/>
      <c r="DR93" s="14"/>
      <c r="DS93" s="14"/>
      <c r="DT93" s="14"/>
      <c r="DU93" s="14"/>
      <c r="DV93" s="14"/>
      <c r="DW93" s="14"/>
      <c r="DX93" s="14"/>
      <c r="DY93" s="14"/>
    </row>
    <row r="94" spans="112:129" x14ac:dyDescent="0.35">
      <c r="DH94" s="14"/>
      <c r="DI94" s="14"/>
      <c r="DJ94" s="14"/>
      <c r="DK94" s="14"/>
      <c r="DL94" s="14"/>
      <c r="DM94" s="14"/>
      <c r="DN94" s="14"/>
      <c r="DO94" s="14"/>
      <c r="DP94" s="14"/>
      <c r="DQ94" s="14"/>
      <c r="DR94" s="14"/>
      <c r="DS94" s="14"/>
      <c r="DT94" s="14"/>
      <c r="DU94" s="14"/>
      <c r="DV94" s="14"/>
      <c r="DW94" s="14"/>
      <c r="DX94" s="14"/>
      <c r="DY94" s="14"/>
    </row>
    <row r="95" spans="112:129" x14ac:dyDescent="0.35">
      <c r="DH95" s="14"/>
      <c r="DI95" s="14"/>
      <c r="DJ95" s="14"/>
      <c r="DK95" s="14"/>
      <c r="DL95" s="14"/>
      <c r="DM95" s="14"/>
      <c r="DN95" s="14"/>
      <c r="DO95" s="14"/>
      <c r="DP95" s="14"/>
      <c r="DQ95" s="14"/>
      <c r="DR95" s="14"/>
      <c r="DS95" s="14"/>
      <c r="DT95" s="14"/>
      <c r="DU95" s="14"/>
      <c r="DV95" s="14"/>
      <c r="DW95" s="14"/>
      <c r="DX95" s="14"/>
      <c r="DY95" s="14"/>
    </row>
    <row r="96" spans="112:129" x14ac:dyDescent="0.35">
      <c r="DH96" s="14"/>
      <c r="DI96" s="14"/>
      <c r="DJ96" s="14"/>
      <c r="DK96" s="14"/>
      <c r="DL96" s="14"/>
      <c r="DM96" s="14"/>
      <c r="DN96" s="14"/>
      <c r="DO96" s="14"/>
      <c r="DP96" s="14"/>
      <c r="DQ96" s="14"/>
      <c r="DR96" s="14"/>
      <c r="DS96" s="14"/>
      <c r="DT96" s="14"/>
      <c r="DU96" s="14"/>
      <c r="DV96" s="14"/>
      <c r="DW96" s="14"/>
      <c r="DX96" s="14"/>
      <c r="DY96" s="14"/>
    </row>
    <row r="97" spans="112:129" x14ac:dyDescent="0.35">
      <c r="DH97" s="14"/>
      <c r="DI97" s="14"/>
      <c r="DJ97" s="14"/>
      <c r="DK97" s="14"/>
      <c r="DL97" s="14"/>
      <c r="DM97" s="14"/>
      <c r="DN97" s="14"/>
      <c r="DO97" s="14"/>
      <c r="DP97" s="14"/>
      <c r="DQ97" s="14"/>
      <c r="DR97" s="14"/>
      <c r="DS97" s="14"/>
      <c r="DT97" s="14"/>
      <c r="DU97" s="14"/>
      <c r="DV97" s="14"/>
      <c r="DW97" s="14"/>
      <c r="DX97" s="14"/>
      <c r="DY97" s="14"/>
    </row>
    <row r="98" spans="112:129" x14ac:dyDescent="0.35">
      <c r="DH98" s="14"/>
      <c r="DI98" s="14"/>
      <c r="DJ98" s="14"/>
      <c r="DK98" s="14"/>
      <c r="DL98" s="14"/>
      <c r="DM98" s="14"/>
      <c r="DN98" s="14"/>
      <c r="DO98" s="14"/>
      <c r="DP98" s="14"/>
      <c r="DQ98" s="14"/>
      <c r="DR98" s="14"/>
      <c r="DS98" s="14"/>
      <c r="DT98" s="14"/>
      <c r="DU98" s="14"/>
      <c r="DV98" s="14"/>
      <c r="DW98" s="14"/>
      <c r="DX98" s="14"/>
      <c r="DY98" s="14"/>
    </row>
    <row r="99" spans="112:129" x14ac:dyDescent="0.35">
      <c r="DH99" s="14"/>
      <c r="DI99" s="14"/>
      <c r="DJ99" s="14"/>
      <c r="DK99" s="14"/>
      <c r="DL99" s="14"/>
      <c r="DM99" s="14"/>
      <c r="DN99" s="14"/>
      <c r="DO99" s="14"/>
      <c r="DP99" s="14"/>
      <c r="DQ99" s="14"/>
      <c r="DR99" s="14"/>
      <c r="DS99" s="14"/>
      <c r="DT99" s="14"/>
      <c r="DU99" s="14"/>
      <c r="DV99" s="14"/>
      <c r="DW99" s="14"/>
      <c r="DX99" s="14"/>
      <c r="DY99" s="14"/>
    </row>
    <row r="100" spans="112:129" x14ac:dyDescent="0.35">
      <c r="DH100" s="14"/>
      <c r="DI100" s="14"/>
      <c r="DJ100" s="14"/>
      <c r="DK100" s="14"/>
      <c r="DL100" s="14"/>
      <c r="DM100" s="14"/>
      <c r="DN100" s="14"/>
      <c r="DO100" s="14"/>
      <c r="DP100" s="14"/>
      <c r="DQ100" s="14"/>
      <c r="DR100" s="14"/>
      <c r="DS100" s="14"/>
      <c r="DT100" s="14"/>
      <c r="DU100" s="14"/>
      <c r="DV100" s="14"/>
      <c r="DW100" s="14"/>
      <c r="DX100" s="14"/>
      <c r="DY100" s="14"/>
    </row>
    <row r="101" spans="112:129" x14ac:dyDescent="0.35">
      <c r="DH101" s="14"/>
      <c r="DI101" s="14"/>
      <c r="DJ101" s="14"/>
      <c r="DK101" s="14"/>
      <c r="DL101" s="14"/>
      <c r="DM101" s="14"/>
      <c r="DN101" s="14"/>
      <c r="DO101" s="14"/>
      <c r="DP101" s="14"/>
      <c r="DQ101" s="14"/>
      <c r="DR101" s="14"/>
      <c r="DS101" s="14"/>
      <c r="DT101" s="14"/>
      <c r="DU101" s="14"/>
      <c r="DV101" s="14"/>
      <c r="DW101" s="14"/>
      <c r="DX101" s="14"/>
      <c r="DY101" s="14"/>
    </row>
    <row r="102" spans="112:129" x14ac:dyDescent="0.35">
      <c r="DH102" s="14"/>
      <c r="DI102" s="14"/>
      <c r="DJ102" s="14"/>
      <c r="DK102" s="14"/>
      <c r="DL102" s="14"/>
      <c r="DM102" s="14"/>
      <c r="DN102" s="14"/>
      <c r="DO102" s="14"/>
      <c r="DP102" s="14"/>
      <c r="DQ102" s="14"/>
      <c r="DR102" s="14"/>
      <c r="DS102" s="14"/>
      <c r="DT102" s="14"/>
      <c r="DU102" s="14"/>
      <c r="DV102" s="14"/>
      <c r="DW102" s="14"/>
      <c r="DX102" s="14"/>
      <c r="DY102" s="14"/>
    </row>
    <row r="103" spans="112:129" x14ac:dyDescent="0.35">
      <c r="DH103" s="14"/>
      <c r="DI103" s="14"/>
      <c r="DJ103" s="14"/>
      <c r="DK103" s="14"/>
      <c r="DL103" s="14"/>
      <c r="DM103" s="14"/>
      <c r="DN103" s="14"/>
      <c r="DO103" s="14"/>
      <c r="DP103" s="14"/>
      <c r="DQ103" s="14"/>
      <c r="DR103" s="14"/>
      <c r="DS103" s="14"/>
      <c r="DT103" s="14"/>
      <c r="DU103" s="14"/>
      <c r="DV103" s="14"/>
      <c r="DW103" s="14"/>
      <c r="DX103" s="14"/>
      <c r="DY103" s="14"/>
    </row>
    <row r="104" spans="112:129" x14ac:dyDescent="0.35">
      <c r="DH104" s="14"/>
      <c r="DI104" s="14"/>
      <c r="DJ104" s="14"/>
      <c r="DK104" s="14"/>
      <c r="DL104" s="14"/>
      <c r="DM104" s="14"/>
      <c r="DN104" s="14"/>
      <c r="DO104" s="14"/>
      <c r="DP104" s="14"/>
      <c r="DQ104" s="14"/>
      <c r="DR104" s="14"/>
      <c r="DS104" s="14"/>
      <c r="DT104" s="14"/>
      <c r="DU104" s="14"/>
      <c r="DV104" s="14"/>
      <c r="DW104" s="14"/>
      <c r="DX104" s="14"/>
      <c r="DY104" s="14"/>
    </row>
    <row r="105" spans="112:129" x14ac:dyDescent="0.35">
      <c r="DH105" s="14"/>
      <c r="DI105" s="14"/>
      <c r="DJ105" s="14"/>
      <c r="DK105" s="14"/>
      <c r="DL105" s="14"/>
      <c r="DM105" s="14"/>
      <c r="DN105" s="14"/>
      <c r="DO105" s="14"/>
      <c r="DP105" s="14"/>
      <c r="DQ105" s="14"/>
      <c r="DR105" s="14"/>
      <c r="DS105" s="14"/>
      <c r="DT105" s="14"/>
      <c r="DU105" s="14"/>
      <c r="DV105" s="14"/>
      <c r="DW105" s="14"/>
      <c r="DX105" s="14"/>
      <c r="DY105" s="14"/>
    </row>
    <row r="106" spans="112:129" x14ac:dyDescent="0.35">
      <c r="DH106" s="14"/>
      <c r="DI106" s="14"/>
      <c r="DJ106" s="14"/>
      <c r="DK106" s="14"/>
      <c r="DL106" s="14"/>
      <c r="DM106" s="14"/>
      <c r="DN106" s="14"/>
      <c r="DO106" s="14"/>
      <c r="DP106" s="14"/>
      <c r="DQ106" s="14"/>
      <c r="DR106" s="14"/>
      <c r="DS106" s="14"/>
      <c r="DT106" s="14"/>
      <c r="DU106" s="14"/>
      <c r="DV106" s="14"/>
      <c r="DW106" s="14"/>
      <c r="DX106" s="14"/>
      <c r="DY106" s="14"/>
    </row>
    <row r="107" spans="112:129" x14ac:dyDescent="0.35">
      <c r="DH107" s="14"/>
      <c r="DI107" s="14"/>
      <c r="DJ107" s="14"/>
      <c r="DK107" s="14"/>
      <c r="DL107" s="14"/>
      <c r="DM107" s="14"/>
      <c r="DN107" s="14"/>
      <c r="DO107" s="14"/>
      <c r="DP107" s="14"/>
      <c r="DQ107" s="14"/>
      <c r="DR107" s="14"/>
      <c r="DS107" s="14"/>
      <c r="DT107" s="14"/>
      <c r="DU107" s="14"/>
      <c r="DV107" s="14"/>
      <c r="DW107" s="14"/>
      <c r="DX107" s="14"/>
      <c r="DY107" s="14"/>
    </row>
    <row r="108" spans="112:129" x14ac:dyDescent="0.35">
      <c r="DH108" s="14"/>
      <c r="DI108" s="14"/>
      <c r="DJ108" s="14"/>
      <c r="DK108" s="14"/>
      <c r="DL108" s="14"/>
      <c r="DM108" s="14"/>
      <c r="DN108" s="14"/>
      <c r="DO108" s="14"/>
      <c r="DP108" s="14"/>
      <c r="DQ108" s="14"/>
      <c r="DR108" s="14"/>
      <c r="DS108" s="14"/>
      <c r="DT108" s="14"/>
      <c r="DU108" s="14"/>
      <c r="DV108" s="14"/>
      <c r="DW108" s="14"/>
      <c r="DX108" s="14"/>
      <c r="DY108" s="14"/>
    </row>
    <row r="109" spans="112:129" x14ac:dyDescent="0.35">
      <c r="DH109" s="14"/>
      <c r="DI109" s="14"/>
      <c r="DJ109" s="14"/>
      <c r="DK109" s="14"/>
      <c r="DL109" s="14"/>
      <c r="DM109" s="14"/>
      <c r="DN109" s="14"/>
      <c r="DO109" s="14"/>
      <c r="DP109" s="14"/>
      <c r="DQ109" s="14"/>
      <c r="DR109" s="14"/>
      <c r="DS109" s="14"/>
      <c r="DT109" s="14"/>
      <c r="DU109" s="14"/>
      <c r="DV109" s="14"/>
      <c r="DW109" s="14"/>
      <c r="DX109" s="14"/>
      <c r="DY109" s="14"/>
    </row>
    <row r="110" spans="112:129" x14ac:dyDescent="0.35">
      <c r="DH110" s="14"/>
      <c r="DI110" s="14"/>
      <c r="DJ110" s="14"/>
      <c r="DK110" s="14"/>
      <c r="DL110" s="14"/>
      <c r="DM110" s="14"/>
      <c r="DN110" s="14"/>
      <c r="DO110" s="14"/>
      <c r="DP110" s="14"/>
      <c r="DQ110" s="14"/>
      <c r="DR110" s="14"/>
      <c r="DS110" s="14"/>
      <c r="DT110" s="14"/>
      <c r="DU110" s="14"/>
      <c r="DV110" s="14"/>
      <c r="DW110" s="14"/>
      <c r="DX110" s="14"/>
      <c r="DY110" s="14"/>
    </row>
    <row r="111" spans="112:129" x14ac:dyDescent="0.35">
      <c r="DH111" s="14"/>
      <c r="DI111" s="14"/>
      <c r="DJ111" s="14"/>
      <c r="DK111" s="14"/>
      <c r="DL111" s="14"/>
      <c r="DM111" s="14"/>
      <c r="DN111" s="14"/>
      <c r="DO111" s="14"/>
      <c r="DP111" s="14"/>
      <c r="DQ111" s="14"/>
      <c r="DR111" s="14"/>
      <c r="DS111" s="14"/>
      <c r="DT111" s="14"/>
      <c r="DU111" s="14"/>
      <c r="DV111" s="14"/>
      <c r="DW111" s="14"/>
      <c r="DX111" s="14"/>
      <c r="DY111" s="14"/>
    </row>
    <row r="112" spans="112:129" x14ac:dyDescent="0.35">
      <c r="DH112" s="14"/>
      <c r="DI112" s="14"/>
      <c r="DJ112" s="14"/>
      <c r="DK112" s="14"/>
      <c r="DL112" s="14"/>
      <c r="DM112" s="14"/>
      <c r="DN112" s="14"/>
      <c r="DO112" s="14"/>
      <c r="DP112" s="14"/>
      <c r="DQ112" s="14"/>
      <c r="DR112" s="14"/>
      <c r="DS112" s="14"/>
      <c r="DT112" s="14"/>
      <c r="DU112" s="14"/>
      <c r="DV112" s="14"/>
      <c r="DW112" s="14"/>
      <c r="DX112" s="14"/>
      <c r="DY112" s="14"/>
    </row>
    <row r="113" spans="112:129" x14ac:dyDescent="0.35">
      <c r="DH113" s="14"/>
      <c r="DI113" s="14"/>
      <c r="DJ113" s="14"/>
      <c r="DK113" s="14"/>
      <c r="DL113" s="14"/>
      <c r="DM113" s="14"/>
      <c r="DN113" s="14"/>
      <c r="DO113" s="14"/>
      <c r="DP113" s="14"/>
      <c r="DQ113" s="14"/>
      <c r="DR113" s="14"/>
      <c r="DS113" s="14"/>
      <c r="DT113" s="14"/>
      <c r="DU113" s="14"/>
      <c r="DV113" s="14"/>
      <c r="DW113" s="14"/>
      <c r="DX113" s="14"/>
      <c r="DY113" s="14"/>
    </row>
    <row r="114" spans="112:129" x14ac:dyDescent="0.35">
      <c r="DH114" s="14"/>
      <c r="DI114" s="14"/>
      <c r="DJ114" s="14"/>
      <c r="DK114" s="14"/>
      <c r="DL114" s="14"/>
      <c r="DM114" s="14"/>
      <c r="DN114" s="14"/>
      <c r="DO114" s="14"/>
      <c r="DP114" s="14"/>
      <c r="DQ114" s="14"/>
      <c r="DR114" s="14"/>
      <c r="DS114" s="14"/>
      <c r="DT114" s="14"/>
      <c r="DU114" s="14"/>
      <c r="DV114" s="14"/>
      <c r="DW114" s="14"/>
      <c r="DX114" s="14"/>
      <c r="DY114" s="14"/>
    </row>
    <row r="115" spans="112:129" x14ac:dyDescent="0.35">
      <c r="DH115" s="14"/>
      <c r="DI115" s="14"/>
      <c r="DJ115" s="14"/>
      <c r="DK115" s="14"/>
      <c r="DL115" s="14"/>
      <c r="DM115" s="14"/>
      <c r="DN115" s="14"/>
      <c r="DO115" s="14"/>
      <c r="DP115" s="14"/>
      <c r="DQ115" s="14"/>
      <c r="DR115" s="14"/>
      <c r="DS115" s="14"/>
      <c r="DT115" s="14"/>
      <c r="DU115" s="14"/>
      <c r="DV115" s="14"/>
      <c r="DW115" s="14"/>
      <c r="DX115" s="14"/>
      <c r="DY115" s="14"/>
    </row>
    <row r="116" spans="112:129" x14ac:dyDescent="0.35">
      <c r="DH116" s="14"/>
      <c r="DI116" s="14"/>
      <c r="DJ116" s="14"/>
      <c r="DK116" s="14"/>
      <c r="DL116" s="14"/>
      <c r="DM116" s="14"/>
      <c r="DN116" s="14"/>
      <c r="DO116" s="14"/>
      <c r="DP116" s="14"/>
      <c r="DQ116" s="14"/>
      <c r="DR116" s="14"/>
      <c r="DS116" s="14"/>
      <c r="DT116" s="14"/>
      <c r="DU116" s="14"/>
      <c r="DV116" s="14"/>
      <c r="DW116" s="14"/>
      <c r="DX116" s="14"/>
      <c r="DY116" s="14"/>
    </row>
    <row r="117" spans="112:129" x14ac:dyDescent="0.35">
      <c r="DH117" s="14"/>
      <c r="DI117" s="14"/>
      <c r="DJ117" s="14"/>
      <c r="DK117" s="14"/>
      <c r="DL117" s="14"/>
      <c r="DM117" s="14"/>
      <c r="DN117" s="14"/>
      <c r="DO117" s="14"/>
      <c r="DP117" s="14"/>
      <c r="DQ117" s="14"/>
      <c r="DR117" s="14"/>
      <c r="DS117" s="14"/>
      <c r="DT117" s="14"/>
      <c r="DU117" s="14"/>
      <c r="DV117" s="14"/>
      <c r="DW117" s="14"/>
      <c r="DX117" s="14"/>
      <c r="DY117" s="14"/>
    </row>
    <row r="118" spans="112:129" x14ac:dyDescent="0.35">
      <c r="DH118" s="14"/>
      <c r="DI118" s="14"/>
      <c r="DJ118" s="14"/>
      <c r="DK118" s="14"/>
      <c r="DL118" s="14"/>
      <c r="DM118" s="14"/>
      <c r="DN118" s="14"/>
      <c r="DO118" s="14"/>
      <c r="DP118" s="14"/>
      <c r="DQ118" s="14"/>
      <c r="DR118" s="14"/>
      <c r="DS118" s="14"/>
      <c r="DT118" s="14"/>
      <c r="DU118" s="14"/>
      <c r="DV118" s="14"/>
      <c r="DW118" s="14"/>
      <c r="DX118" s="14"/>
      <c r="DY118" s="14"/>
    </row>
    <row r="119" spans="112:129" x14ac:dyDescent="0.35">
      <c r="DH119" s="14"/>
      <c r="DI119" s="14"/>
      <c r="DJ119" s="14"/>
      <c r="DK119" s="14"/>
      <c r="DL119" s="14"/>
      <c r="DM119" s="14"/>
      <c r="DN119" s="14"/>
      <c r="DO119" s="14"/>
      <c r="DP119" s="14"/>
      <c r="DQ119" s="14"/>
      <c r="DR119" s="14"/>
      <c r="DS119" s="14"/>
      <c r="DT119" s="14"/>
      <c r="DU119" s="14"/>
      <c r="DV119" s="14"/>
      <c r="DW119" s="14"/>
      <c r="DX119" s="14"/>
      <c r="DY119" s="14"/>
    </row>
    <row r="120" spans="112:129" x14ac:dyDescent="0.35">
      <c r="DH120" s="14"/>
      <c r="DI120" s="14"/>
      <c r="DJ120" s="14"/>
      <c r="DK120" s="14"/>
      <c r="DL120" s="14"/>
      <c r="DM120" s="14"/>
      <c r="DN120" s="14"/>
      <c r="DO120" s="14"/>
      <c r="DP120" s="14"/>
      <c r="DQ120" s="14"/>
      <c r="DR120" s="14"/>
      <c r="DS120" s="14"/>
      <c r="DT120" s="14"/>
      <c r="DU120" s="14"/>
      <c r="DV120" s="14"/>
      <c r="DW120" s="14"/>
      <c r="DX120" s="14"/>
      <c r="DY120" s="14"/>
    </row>
    <row r="121" spans="112:129" x14ac:dyDescent="0.35">
      <c r="DH121" s="14"/>
      <c r="DI121" s="14"/>
      <c r="DJ121" s="14"/>
      <c r="DK121" s="14"/>
      <c r="DL121" s="14"/>
      <c r="DM121" s="14"/>
      <c r="DN121" s="14"/>
      <c r="DO121" s="14"/>
      <c r="DP121" s="14"/>
      <c r="DQ121" s="14"/>
      <c r="DR121" s="14"/>
      <c r="DS121" s="14"/>
      <c r="DT121" s="14"/>
      <c r="DU121" s="14"/>
      <c r="DV121" s="14"/>
      <c r="DW121" s="14"/>
      <c r="DX121" s="14"/>
      <c r="DY121" s="14"/>
    </row>
    <row r="122" spans="112:129" x14ac:dyDescent="0.35">
      <c r="DH122" s="14"/>
      <c r="DI122" s="14"/>
      <c r="DJ122" s="14"/>
      <c r="DK122" s="14"/>
      <c r="DL122" s="14"/>
      <c r="DM122" s="14"/>
      <c r="DN122" s="14"/>
      <c r="DO122" s="14"/>
      <c r="DP122" s="14"/>
      <c r="DQ122" s="14"/>
      <c r="DR122" s="14"/>
      <c r="DS122" s="14"/>
      <c r="DT122" s="14"/>
      <c r="DU122" s="14"/>
      <c r="DV122" s="14"/>
      <c r="DW122" s="14"/>
      <c r="DX122" s="14"/>
      <c r="DY122" s="14"/>
    </row>
    <row r="123" spans="112:129" x14ac:dyDescent="0.35">
      <c r="DH123" s="14"/>
      <c r="DI123" s="14"/>
      <c r="DJ123" s="14"/>
      <c r="DK123" s="14"/>
      <c r="DL123" s="14"/>
      <c r="DM123" s="14"/>
      <c r="DN123" s="14"/>
      <c r="DO123" s="14"/>
      <c r="DP123" s="14"/>
      <c r="DQ123" s="14"/>
      <c r="DR123" s="14"/>
      <c r="DS123" s="14"/>
      <c r="DT123" s="14"/>
      <c r="DU123" s="14"/>
      <c r="DV123" s="14"/>
      <c r="DW123" s="14"/>
      <c r="DX123" s="14"/>
      <c r="DY123" s="14"/>
    </row>
    <row r="124" spans="112:129" x14ac:dyDescent="0.35">
      <c r="DH124" s="14"/>
      <c r="DI124" s="14"/>
      <c r="DJ124" s="14"/>
      <c r="DK124" s="14"/>
      <c r="DL124" s="14"/>
      <c r="DM124" s="14"/>
      <c r="DN124" s="14"/>
      <c r="DO124" s="14"/>
      <c r="DP124" s="14"/>
      <c r="DQ124" s="14"/>
      <c r="DR124" s="14"/>
      <c r="DS124" s="14"/>
      <c r="DT124" s="14"/>
      <c r="DU124" s="14"/>
      <c r="DV124" s="14"/>
      <c r="DW124" s="14"/>
      <c r="DX124" s="14"/>
      <c r="DY124" s="14"/>
    </row>
    <row r="125" spans="112:129" x14ac:dyDescent="0.35">
      <c r="DH125" s="14"/>
      <c r="DI125" s="14"/>
      <c r="DJ125" s="14"/>
      <c r="DK125" s="14"/>
      <c r="DL125" s="14"/>
      <c r="DM125" s="14"/>
      <c r="DN125" s="14"/>
      <c r="DO125" s="14"/>
      <c r="DP125" s="14"/>
      <c r="DQ125" s="14"/>
      <c r="DR125" s="14"/>
      <c r="DS125" s="14"/>
      <c r="DT125" s="14"/>
      <c r="DU125" s="14"/>
      <c r="DV125" s="14"/>
      <c r="DW125" s="14"/>
      <c r="DX125" s="14"/>
      <c r="DY125" s="14"/>
    </row>
    <row r="126" spans="112:129" x14ac:dyDescent="0.35">
      <c r="DH126" s="14"/>
      <c r="DI126" s="14"/>
      <c r="DJ126" s="14"/>
      <c r="DK126" s="14"/>
      <c r="DL126" s="14"/>
      <c r="DM126" s="14"/>
      <c r="DN126" s="14"/>
      <c r="DO126" s="14"/>
      <c r="DP126" s="14"/>
      <c r="DQ126" s="14"/>
      <c r="DR126" s="14"/>
      <c r="DS126" s="14"/>
      <c r="DT126" s="14"/>
      <c r="DU126" s="14"/>
      <c r="DV126" s="14"/>
      <c r="DW126" s="14"/>
      <c r="DX126" s="14"/>
      <c r="DY126" s="14"/>
    </row>
    <row r="127" spans="112:129" x14ac:dyDescent="0.35">
      <c r="DH127" s="14"/>
      <c r="DI127" s="14"/>
      <c r="DJ127" s="14"/>
      <c r="DK127" s="14"/>
      <c r="DL127" s="14"/>
      <c r="DM127" s="14"/>
      <c r="DN127" s="14"/>
      <c r="DO127" s="14"/>
      <c r="DP127" s="14"/>
      <c r="DQ127" s="14"/>
      <c r="DR127" s="14"/>
      <c r="DS127" s="14"/>
      <c r="DT127" s="14"/>
      <c r="DU127" s="14"/>
      <c r="DV127" s="14"/>
      <c r="DW127" s="14"/>
      <c r="DX127" s="14"/>
      <c r="DY127" s="14"/>
    </row>
    <row r="128" spans="112:129" x14ac:dyDescent="0.35">
      <c r="DH128" s="14"/>
      <c r="DI128" s="14"/>
      <c r="DJ128" s="14"/>
      <c r="DK128" s="14"/>
      <c r="DL128" s="14"/>
      <c r="DM128" s="14"/>
      <c r="DN128" s="14"/>
      <c r="DO128" s="14"/>
      <c r="DP128" s="14"/>
      <c r="DQ128" s="14"/>
      <c r="DR128" s="14"/>
      <c r="DS128" s="14"/>
      <c r="DT128" s="14"/>
      <c r="DU128" s="14"/>
      <c r="DV128" s="14"/>
      <c r="DW128" s="14"/>
      <c r="DX128" s="14"/>
      <c r="DY128" s="14"/>
    </row>
    <row r="129" spans="112:129" x14ac:dyDescent="0.35">
      <c r="DH129" s="14"/>
      <c r="DI129" s="14"/>
      <c r="DJ129" s="14"/>
      <c r="DK129" s="14"/>
      <c r="DL129" s="14"/>
      <c r="DM129" s="14"/>
      <c r="DN129" s="14"/>
      <c r="DO129" s="14"/>
      <c r="DP129" s="14"/>
      <c r="DQ129" s="14"/>
      <c r="DR129" s="14"/>
      <c r="DS129" s="14"/>
      <c r="DT129" s="14"/>
      <c r="DU129" s="14"/>
      <c r="DV129" s="14"/>
      <c r="DW129" s="14"/>
      <c r="DX129" s="14"/>
      <c r="DY129" s="14"/>
    </row>
    <row r="130" spans="112:129" x14ac:dyDescent="0.35">
      <c r="DH130" s="14"/>
      <c r="DI130" s="14"/>
      <c r="DJ130" s="14"/>
      <c r="DK130" s="14"/>
      <c r="DL130" s="14"/>
      <c r="DM130" s="14"/>
      <c r="DN130" s="14"/>
      <c r="DO130" s="14"/>
      <c r="DP130" s="14"/>
      <c r="DQ130" s="14"/>
      <c r="DR130" s="14"/>
      <c r="DS130" s="14"/>
      <c r="DT130" s="14"/>
      <c r="DU130" s="14"/>
      <c r="DV130" s="14"/>
      <c r="DW130" s="14"/>
      <c r="DX130" s="14"/>
      <c r="DY130" s="14"/>
    </row>
    <row r="131" spans="112:129" x14ac:dyDescent="0.35">
      <c r="DH131" s="14"/>
      <c r="DI131" s="14"/>
      <c r="DJ131" s="14"/>
      <c r="DK131" s="14"/>
      <c r="DL131" s="14"/>
      <c r="DM131" s="14"/>
      <c r="DN131" s="14"/>
      <c r="DO131" s="14"/>
      <c r="DP131" s="14"/>
      <c r="DQ131" s="14"/>
      <c r="DR131" s="14"/>
      <c r="DS131" s="14"/>
      <c r="DT131" s="14"/>
      <c r="DU131" s="14"/>
      <c r="DV131" s="14"/>
      <c r="DW131" s="14"/>
      <c r="DX131" s="14"/>
      <c r="DY131" s="14"/>
    </row>
    <row r="132" spans="112:129" x14ac:dyDescent="0.35">
      <c r="DH132" s="14"/>
      <c r="DI132" s="14"/>
      <c r="DJ132" s="14"/>
      <c r="DK132" s="14"/>
      <c r="DL132" s="14"/>
      <c r="DM132" s="14"/>
      <c r="DN132" s="14"/>
      <c r="DO132" s="14"/>
      <c r="DP132" s="14"/>
      <c r="DQ132" s="14"/>
      <c r="DR132" s="14"/>
      <c r="DS132" s="14"/>
      <c r="DT132" s="14"/>
      <c r="DU132" s="14"/>
      <c r="DV132" s="14"/>
      <c r="DW132" s="14"/>
      <c r="DX132" s="14"/>
      <c r="DY132" s="14"/>
    </row>
    <row r="133" spans="112:129" x14ac:dyDescent="0.35">
      <c r="DH133" s="14"/>
      <c r="DI133" s="14"/>
      <c r="DJ133" s="14"/>
      <c r="DK133" s="14"/>
      <c r="DL133" s="14"/>
      <c r="DM133" s="14"/>
      <c r="DN133" s="14"/>
      <c r="DO133" s="14"/>
      <c r="DP133" s="14"/>
      <c r="DQ133" s="14"/>
      <c r="DR133" s="14"/>
      <c r="DS133" s="14"/>
      <c r="DT133" s="14"/>
      <c r="DU133" s="14"/>
      <c r="DV133" s="14"/>
      <c r="DW133" s="14"/>
      <c r="DX133" s="14"/>
      <c r="DY133" s="14"/>
    </row>
    <row r="134" spans="112:129" x14ac:dyDescent="0.35">
      <c r="DH134" s="14"/>
      <c r="DI134" s="14"/>
      <c r="DJ134" s="14"/>
      <c r="DK134" s="14"/>
      <c r="DL134" s="14"/>
      <c r="DM134" s="14"/>
      <c r="DN134" s="14"/>
      <c r="DO134" s="14"/>
      <c r="DP134" s="14"/>
      <c r="DQ134" s="14"/>
      <c r="DR134" s="14"/>
      <c r="DS134" s="14"/>
      <c r="DT134" s="14"/>
      <c r="DU134" s="14"/>
      <c r="DV134" s="14"/>
      <c r="DW134" s="14"/>
      <c r="DX134" s="14"/>
      <c r="DY134" s="14"/>
    </row>
    <row r="135" spans="112:129" x14ac:dyDescent="0.35">
      <c r="DH135" s="14"/>
      <c r="DI135" s="14"/>
      <c r="DJ135" s="14"/>
      <c r="DK135" s="14"/>
      <c r="DL135" s="14"/>
      <c r="DM135" s="14"/>
      <c r="DN135" s="14"/>
      <c r="DO135" s="14"/>
      <c r="DP135" s="14"/>
      <c r="DQ135" s="14"/>
      <c r="DR135" s="14"/>
      <c r="DS135" s="14"/>
      <c r="DT135" s="14"/>
      <c r="DU135" s="14"/>
      <c r="DV135" s="14"/>
      <c r="DW135" s="14"/>
      <c r="DX135" s="14"/>
      <c r="DY135" s="14"/>
    </row>
    <row r="136" spans="112:129" x14ac:dyDescent="0.35">
      <c r="DH136" s="14"/>
      <c r="DI136" s="14"/>
      <c r="DJ136" s="14"/>
      <c r="DK136" s="14"/>
      <c r="DL136" s="14"/>
      <c r="DM136" s="14"/>
      <c r="DN136" s="14"/>
      <c r="DO136" s="14"/>
      <c r="DP136" s="14"/>
      <c r="DQ136" s="14"/>
      <c r="DR136" s="14"/>
      <c r="DS136" s="14"/>
      <c r="DT136" s="14"/>
      <c r="DU136" s="14"/>
      <c r="DV136" s="14"/>
      <c r="DW136" s="14"/>
      <c r="DX136" s="14"/>
      <c r="DY136" s="14"/>
    </row>
    <row r="137" spans="112:129" x14ac:dyDescent="0.35">
      <c r="DH137" s="14"/>
      <c r="DI137" s="14"/>
      <c r="DJ137" s="14"/>
      <c r="DK137" s="14"/>
      <c r="DL137" s="14"/>
      <c r="DM137" s="14"/>
      <c r="DN137" s="14"/>
      <c r="DO137" s="14"/>
      <c r="DP137" s="14"/>
      <c r="DQ137" s="14"/>
      <c r="DR137" s="14"/>
      <c r="DS137" s="14"/>
      <c r="DT137" s="14"/>
      <c r="DU137" s="14"/>
      <c r="DV137" s="14"/>
      <c r="DW137" s="14"/>
      <c r="DX137" s="14"/>
      <c r="DY137" s="14"/>
    </row>
    <row r="138" spans="112:129" x14ac:dyDescent="0.35">
      <c r="DH138" s="14"/>
      <c r="DI138" s="14"/>
      <c r="DJ138" s="14"/>
      <c r="DK138" s="14"/>
      <c r="DL138" s="14"/>
      <c r="DM138" s="14"/>
      <c r="DN138" s="14"/>
      <c r="DO138" s="14"/>
      <c r="DP138" s="14"/>
      <c r="DQ138" s="14"/>
      <c r="DR138" s="14"/>
      <c r="DS138" s="14"/>
      <c r="DT138" s="14"/>
      <c r="DU138" s="14"/>
      <c r="DV138" s="14"/>
      <c r="DW138" s="14"/>
      <c r="DX138" s="14"/>
      <c r="DY138" s="14"/>
    </row>
    <row r="139" spans="112:129" x14ac:dyDescent="0.35">
      <c r="DH139" s="14"/>
      <c r="DI139" s="14"/>
      <c r="DJ139" s="14"/>
      <c r="DK139" s="14"/>
      <c r="DL139" s="14"/>
      <c r="DM139" s="14"/>
      <c r="DN139" s="14"/>
      <c r="DO139" s="14"/>
      <c r="DP139" s="14"/>
      <c r="DQ139" s="14"/>
      <c r="DR139" s="14"/>
      <c r="DS139" s="14"/>
      <c r="DT139" s="14"/>
      <c r="DU139" s="14"/>
      <c r="DV139" s="14"/>
      <c r="DW139" s="14"/>
      <c r="DX139" s="14"/>
      <c r="DY139" s="14"/>
    </row>
    <row r="140" spans="112:129" x14ac:dyDescent="0.35">
      <c r="DH140" s="14"/>
      <c r="DI140" s="14"/>
      <c r="DJ140" s="14"/>
      <c r="DK140" s="14"/>
      <c r="DL140" s="14"/>
      <c r="DM140" s="14"/>
      <c r="DN140" s="14"/>
      <c r="DO140" s="14"/>
      <c r="DP140" s="14"/>
      <c r="DQ140" s="14"/>
      <c r="DR140" s="14"/>
      <c r="DS140" s="14"/>
      <c r="DT140" s="14"/>
      <c r="DU140" s="14"/>
      <c r="DV140" s="14"/>
      <c r="DW140" s="14"/>
      <c r="DX140" s="14"/>
      <c r="DY140" s="14"/>
    </row>
    <row r="141" spans="112:129" x14ac:dyDescent="0.35">
      <c r="DH141" s="14"/>
      <c r="DI141" s="14"/>
      <c r="DJ141" s="14"/>
      <c r="DK141" s="14"/>
      <c r="DL141" s="14"/>
      <c r="DM141" s="14"/>
      <c r="DN141" s="14"/>
      <c r="DO141" s="14"/>
      <c r="DP141" s="14"/>
      <c r="DQ141" s="14"/>
      <c r="DR141" s="14"/>
      <c r="DS141" s="14"/>
      <c r="DT141" s="14"/>
      <c r="DU141" s="14"/>
      <c r="DV141" s="14"/>
      <c r="DW141" s="14"/>
      <c r="DX141" s="14"/>
      <c r="DY141" s="14"/>
    </row>
    <row r="142" spans="112:129" x14ac:dyDescent="0.35">
      <c r="DH142" s="14"/>
      <c r="DI142" s="14"/>
      <c r="DJ142" s="14"/>
      <c r="DK142" s="14"/>
      <c r="DL142" s="14"/>
      <c r="DM142" s="14"/>
      <c r="DN142" s="14"/>
      <c r="DO142" s="14"/>
      <c r="DP142" s="14"/>
      <c r="DQ142" s="14"/>
      <c r="DR142" s="14"/>
      <c r="DS142" s="14"/>
      <c r="DT142" s="14"/>
      <c r="DU142" s="14"/>
      <c r="DV142" s="14"/>
      <c r="DW142" s="14"/>
      <c r="DX142" s="14"/>
      <c r="DY142" s="14"/>
    </row>
    <row r="143" spans="112:129" x14ac:dyDescent="0.35">
      <c r="DH143" s="14"/>
      <c r="DI143" s="14"/>
      <c r="DJ143" s="14"/>
      <c r="DK143" s="14"/>
      <c r="DL143" s="14"/>
      <c r="DM143" s="14"/>
      <c r="DN143" s="14"/>
      <c r="DO143" s="14"/>
      <c r="DP143" s="14"/>
      <c r="DQ143" s="14"/>
      <c r="DR143" s="14"/>
      <c r="DS143" s="14"/>
      <c r="DT143" s="14"/>
      <c r="DU143" s="14"/>
      <c r="DV143" s="14"/>
      <c r="DW143" s="14"/>
      <c r="DX143" s="14"/>
      <c r="DY143" s="14"/>
    </row>
    <row r="144" spans="112:129" x14ac:dyDescent="0.35">
      <c r="DH144" s="14"/>
      <c r="DI144" s="14"/>
      <c r="DJ144" s="14"/>
      <c r="DK144" s="14"/>
      <c r="DL144" s="14"/>
      <c r="DM144" s="14"/>
      <c r="DN144" s="14"/>
      <c r="DO144" s="14"/>
      <c r="DP144" s="14"/>
      <c r="DQ144" s="14"/>
      <c r="DR144" s="14"/>
      <c r="DS144" s="14"/>
      <c r="DT144" s="14"/>
      <c r="DU144" s="14"/>
      <c r="DV144" s="14"/>
      <c r="DW144" s="14"/>
      <c r="DX144" s="14"/>
      <c r="DY144" s="14"/>
    </row>
    <row r="145" spans="112:129" x14ac:dyDescent="0.35">
      <c r="DH145" s="14"/>
      <c r="DI145" s="14"/>
      <c r="DJ145" s="14"/>
      <c r="DK145" s="14"/>
      <c r="DL145" s="14"/>
      <c r="DM145" s="14"/>
      <c r="DN145" s="14"/>
      <c r="DO145" s="14"/>
      <c r="DP145" s="14"/>
      <c r="DQ145" s="14"/>
      <c r="DR145" s="14"/>
      <c r="DS145" s="14"/>
      <c r="DT145" s="14"/>
      <c r="DU145" s="14"/>
      <c r="DV145" s="14"/>
      <c r="DW145" s="14"/>
      <c r="DX145" s="14"/>
      <c r="DY145" s="14"/>
    </row>
    <row r="146" spans="112:129" x14ac:dyDescent="0.35">
      <c r="DH146" s="14"/>
      <c r="DI146" s="14"/>
      <c r="DJ146" s="14"/>
      <c r="DK146" s="14"/>
      <c r="DL146" s="14"/>
      <c r="DM146" s="14"/>
      <c r="DN146" s="14"/>
      <c r="DO146" s="14"/>
      <c r="DP146" s="14"/>
      <c r="DQ146" s="14"/>
      <c r="DR146" s="14"/>
      <c r="DS146" s="14"/>
      <c r="DT146" s="14"/>
      <c r="DU146" s="14"/>
      <c r="DV146" s="14"/>
      <c r="DW146" s="14"/>
      <c r="DX146" s="14"/>
      <c r="DY146" s="14"/>
    </row>
    <row r="147" spans="112:129" x14ac:dyDescent="0.35">
      <c r="DH147" s="14"/>
      <c r="DI147" s="14"/>
      <c r="DJ147" s="14"/>
      <c r="DK147" s="14"/>
      <c r="DL147" s="14"/>
      <c r="DM147" s="14"/>
      <c r="DN147" s="14"/>
      <c r="DO147" s="14"/>
      <c r="DP147" s="14"/>
      <c r="DQ147" s="14"/>
      <c r="DR147" s="14"/>
      <c r="DS147" s="14"/>
      <c r="DT147" s="14"/>
      <c r="DU147" s="14"/>
      <c r="DV147" s="14"/>
      <c r="DW147" s="14"/>
      <c r="DX147" s="14"/>
      <c r="DY147" s="14"/>
    </row>
    <row r="148" spans="112:129" x14ac:dyDescent="0.35">
      <c r="DH148" s="14"/>
      <c r="DI148" s="14"/>
      <c r="DJ148" s="14"/>
      <c r="DK148" s="14"/>
      <c r="DL148" s="14"/>
      <c r="DM148" s="14"/>
      <c r="DN148" s="14"/>
      <c r="DO148" s="14"/>
      <c r="DP148" s="14"/>
      <c r="DQ148" s="14"/>
      <c r="DR148" s="14"/>
      <c r="DS148" s="14"/>
      <c r="DT148" s="14"/>
      <c r="DU148" s="14"/>
      <c r="DV148" s="14"/>
      <c r="DW148" s="14"/>
      <c r="DX148" s="14"/>
      <c r="DY148" s="14"/>
    </row>
    <row r="149" spans="112:129" x14ac:dyDescent="0.35">
      <c r="DH149" s="14"/>
      <c r="DI149" s="14"/>
      <c r="DJ149" s="14"/>
      <c r="DK149" s="14"/>
      <c r="DL149" s="14"/>
      <c r="DM149" s="14"/>
      <c r="DN149" s="14"/>
      <c r="DO149" s="14"/>
      <c r="DP149" s="14"/>
      <c r="DQ149" s="14"/>
      <c r="DR149" s="14"/>
      <c r="DS149" s="14"/>
      <c r="DT149" s="14"/>
      <c r="DU149" s="14"/>
      <c r="DV149" s="14"/>
      <c r="DW149" s="14"/>
      <c r="DX149" s="14"/>
      <c r="DY149" s="14"/>
    </row>
    <row r="150" spans="112:129" x14ac:dyDescent="0.35">
      <c r="DH150" s="14"/>
      <c r="DI150" s="14"/>
      <c r="DJ150" s="14"/>
      <c r="DK150" s="14"/>
      <c r="DL150" s="14"/>
      <c r="DM150" s="14"/>
      <c r="DN150" s="14"/>
      <c r="DO150" s="14"/>
      <c r="DP150" s="14"/>
      <c r="DQ150" s="14"/>
      <c r="DR150" s="14"/>
      <c r="DS150" s="14"/>
      <c r="DT150" s="14"/>
      <c r="DU150" s="14"/>
      <c r="DV150" s="14"/>
      <c r="DW150" s="14"/>
      <c r="DX150" s="14"/>
      <c r="DY150" s="14"/>
    </row>
    <row r="151" spans="112:129" x14ac:dyDescent="0.35">
      <c r="DH151" s="14"/>
      <c r="DI151" s="14"/>
      <c r="DJ151" s="14"/>
      <c r="DK151" s="14"/>
      <c r="DL151" s="14"/>
      <c r="DM151" s="14"/>
      <c r="DN151" s="14"/>
      <c r="DO151" s="14"/>
      <c r="DP151" s="14"/>
      <c r="DQ151" s="14"/>
      <c r="DR151" s="14"/>
      <c r="DS151" s="14"/>
      <c r="DT151" s="14"/>
      <c r="DU151" s="14"/>
      <c r="DV151" s="14"/>
      <c r="DW151" s="14"/>
      <c r="DX151" s="14"/>
      <c r="DY151" s="14"/>
    </row>
    <row r="152" spans="112:129" x14ac:dyDescent="0.35">
      <c r="DH152" s="14"/>
      <c r="DI152" s="14"/>
      <c r="DJ152" s="14"/>
      <c r="DK152" s="14"/>
      <c r="DL152" s="14"/>
      <c r="DM152" s="14"/>
      <c r="DN152" s="14"/>
      <c r="DO152" s="14"/>
      <c r="DP152" s="14"/>
      <c r="DQ152" s="14"/>
      <c r="DR152" s="14"/>
      <c r="DS152" s="14"/>
      <c r="DT152" s="14"/>
      <c r="DU152" s="14"/>
      <c r="DV152" s="14"/>
      <c r="DW152" s="14"/>
      <c r="DX152" s="14"/>
      <c r="DY152" s="14"/>
    </row>
    <row r="153" spans="112:129" x14ac:dyDescent="0.35">
      <c r="DH153" s="14"/>
      <c r="DI153" s="14"/>
      <c r="DJ153" s="14"/>
      <c r="DK153" s="14"/>
      <c r="DL153" s="14"/>
      <c r="DM153" s="14"/>
      <c r="DN153" s="14"/>
      <c r="DO153" s="14"/>
      <c r="DP153" s="14"/>
      <c r="DQ153" s="14"/>
      <c r="DR153" s="14"/>
      <c r="DS153" s="14"/>
      <c r="DT153" s="14"/>
      <c r="DU153" s="14"/>
      <c r="DV153" s="14"/>
      <c r="DW153" s="14"/>
      <c r="DX153" s="14"/>
      <c r="DY153" s="14"/>
    </row>
    <row r="154" spans="112:129" x14ac:dyDescent="0.35">
      <c r="DH154" s="14"/>
      <c r="DI154" s="14"/>
      <c r="DJ154" s="14"/>
      <c r="DK154" s="14"/>
      <c r="DL154" s="14"/>
      <c r="DM154" s="14"/>
      <c r="DN154" s="14"/>
      <c r="DO154" s="14"/>
      <c r="DP154" s="14"/>
      <c r="DQ154" s="14"/>
      <c r="DR154" s="14"/>
      <c r="DS154" s="14"/>
      <c r="DT154" s="14"/>
      <c r="DU154" s="14"/>
      <c r="DV154" s="14"/>
      <c r="DW154" s="14"/>
      <c r="DX154" s="14"/>
      <c r="DY154" s="14"/>
    </row>
    <row r="155" spans="112:129" x14ac:dyDescent="0.35">
      <c r="DH155" s="14"/>
      <c r="DI155" s="14"/>
      <c r="DJ155" s="14"/>
      <c r="DK155" s="14"/>
      <c r="DL155" s="14"/>
      <c r="DM155" s="14"/>
      <c r="DN155" s="14"/>
      <c r="DO155" s="14"/>
      <c r="DP155" s="14"/>
      <c r="DQ155" s="14"/>
      <c r="DR155" s="14"/>
      <c r="DS155" s="14"/>
      <c r="DT155" s="14"/>
      <c r="DU155" s="14"/>
      <c r="DV155" s="14"/>
      <c r="DW155" s="14"/>
      <c r="DX155" s="14"/>
      <c r="DY155" s="14"/>
    </row>
    <row r="156" spans="112:129" x14ac:dyDescent="0.35">
      <c r="DH156" s="14"/>
      <c r="DI156" s="14"/>
      <c r="DJ156" s="14"/>
      <c r="DK156" s="14"/>
      <c r="DL156" s="14"/>
      <c r="DM156" s="14"/>
      <c r="DN156" s="14"/>
      <c r="DO156" s="14"/>
      <c r="DP156" s="14"/>
      <c r="DQ156" s="14"/>
      <c r="DR156" s="14"/>
      <c r="DS156" s="14"/>
      <c r="DT156" s="14"/>
      <c r="DU156" s="14"/>
      <c r="DV156" s="14"/>
      <c r="DW156" s="14"/>
      <c r="DX156" s="14"/>
      <c r="DY156" s="14"/>
    </row>
    <row r="157" spans="112:129" x14ac:dyDescent="0.35">
      <c r="DH157" s="14"/>
      <c r="DI157" s="14"/>
      <c r="DJ157" s="14"/>
      <c r="DK157" s="14"/>
      <c r="DL157" s="14"/>
      <c r="DM157" s="14"/>
      <c r="DN157" s="14"/>
      <c r="DO157" s="14"/>
      <c r="DP157" s="14"/>
      <c r="DQ157" s="14"/>
      <c r="DR157" s="14"/>
      <c r="DS157" s="14"/>
      <c r="DT157" s="14"/>
      <c r="DU157" s="14"/>
      <c r="DV157" s="14"/>
      <c r="DW157" s="14"/>
      <c r="DX157" s="14"/>
      <c r="DY157" s="14"/>
    </row>
    <row r="158" spans="112:129" x14ac:dyDescent="0.35">
      <c r="DH158" s="14"/>
      <c r="DI158" s="14"/>
      <c r="DJ158" s="14"/>
      <c r="DK158" s="14"/>
      <c r="DL158" s="14"/>
      <c r="DM158" s="14"/>
      <c r="DN158" s="14"/>
      <c r="DO158" s="14"/>
      <c r="DP158" s="14"/>
      <c r="DQ158" s="14"/>
      <c r="DR158" s="14"/>
      <c r="DS158" s="14"/>
      <c r="DT158" s="14"/>
      <c r="DU158" s="14"/>
      <c r="DV158" s="14"/>
      <c r="DW158" s="14"/>
      <c r="DX158" s="14"/>
      <c r="DY158" s="14"/>
    </row>
    <row r="159" spans="112:129" x14ac:dyDescent="0.35">
      <c r="DH159" s="14"/>
      <c r="DI159" s="14"/>
      <c r="DJ159" s="14"/>
      <c r="DK159" s="14"/>
      <c r="DL159" s="14"/>
      <c r="DM159" s="14"/>
      <c r="DN159" s="14"/>
      <c r="DO159" s="14"/>
      <c r="DP159" s="14"/>
      <c r="DQ159" s="14"/>
      <c r="DR159" s="14"/>
      <c r="DS159" s="14"/>
      <c r="DT159" s="14"/>
      <c r="DU159" s="14"/>
      <c r="DV159" s="14"/>
      <c r="DW159" s="14"/>
      <c r="DX159" s="14"/>
      <c r="DY159" s="14"/>
    </row>
    <row r="160" spans="112:129" x14ac:dyDescent="0.35">
      <c r="DH160" s="14"/>
      <c r="DI160" s="14"/>
      <c r="DJ160" s="14"/>
      <c r="DK160" s="14"/>
      <c r="DL160" s="14"/>
      <c r="DM160" s="14"/>
      <c r="DN160" s="14"/>
      <c r="DO160" s="14"/>
      <c r="DP160" s="14"/>
      <c r="DQ160" s="14"/>
      <c r="DR160" s="14"/>
      <c r="DS160" s="14"/>
      <c r="DT160" s="14"/>
      <c r="DU160" s="14"/>
      <c r="DV160" s="14"/>
      <c r="DW160" s="14"/>
      <c r="DX160" s="14"/>
      <c r="DY160" s="14"/>
    </row>
    <row r="161" spans="112:129" x14ac:dyDescent="0.35">
      <c r="DH161" s="14"/>
      <c r="DI161" s="14"/>
      <c r="DJ161" s="14"/>
      <c r="DK161" s="14"/>
      <c r="DL161" s="14"/>
      <c r="DM161" s="14"/>
      <c r="DN161" s="14"/>
      <c r="DO161" s="14"/>
      <c r="DP161" s="14"/>
      <c r="DQ161" s="14"/>
      <c r="DR161" s="14"/>
      <c r="DS161" s="14"/>
      <c r="DT161" s="14"/>
      <c r="DU161" s="14"/>
      <c r="DV161" s="14"/>
      <c r="DW161" s="14"/>
      <c r="DX161" s="14"/>
      <c r="DY161" s="14"/>
    </row>
    <row r="162" spans="112:129" x14ac:dyDescent="0.35">
      <c r="DH162" s="14"/>
      <c r="DI162" s="14"/>
      <c r="DJ162" s="14"/>
      <c r="DK162" s="14"/>
      <c r="DL162" s="14"/>
      <c r="DM162" s="14"/>
      <c r="DN162" s="14"/>
      <c r="DO162" s="14"/>
      <c r="DP162" s="14"/>
      <c r="DQ162" s="14"/>
      <c r="DR162" s="14"/>
      <c r="DS162" s="14"/>
      <c r="DT162" s="14"/>
      <c r="DU162" s="14"/>
      <c r="DV162" s="14"/>
      <c r="DW162" s="14"/>
      <c r="DX162" s="14"/>
      <c r="DY162" s="14"/>
    </row>
    <row r="163" spans="112:129" x14ac:dyDescent="0.35">
      <c r="DH163" s="14"/>
      <c r="DI163" s="14"/>
      <c r="DJ163" s="14"/>
      <c r="DK163" s="14"/>
      <c r="DL163" s="14"/>
      <c r="DM163" s="14"/>
      <c r="DN163" s="14"/>
      <c r="DO163" s="14"/>
      <c r="DP163" s="14"/>
      <c r="DQ163" s="14"/>
      <c r="DR163" s="14"/>
      <c r="DS163" s="14"/>
      <c r="DT163" s="14"/>
      <c r="DU163" s="14"/>
      <c r="DV163" s="14"/>
      <c r="DW163" s="14"/>
      <c r="DX163" s="14"/>
      <c r="DY163" s="14"/>
    </row>
    <row r="164" spans="112:129" x14ac:dyDescent="0.35">
      <c r="DH164" s="14"/>
      <c r="DI164" s="14"/>
      <c r="DJ164" s="14"/>
      <c r="DK164" s="14"/>
      <c r="DL164" s="14"/>
      <c r="DM164" s="14"/>
      <c r="DN164" s="14"/>
      <c r="DO164" s="14"/>
      <c r="DP164" s="14"/>
      <c r="DQ164" s="14"/>
      <c r="DR164" s="14"/>
      <c r="DS164" s="14"/>
      <c r="DT164" s="14"/>
      <c r="DU164" s="14"/>
      <c r="DV164" s="14"/>
      <c r="DW164" s="14"/>
      <c r="DX164" s="14"/>
      <c r="DY164" s="14"/>
    </row>
    <row r="165" spans="112:129" x14ac:dyDescent="0.35">
      <c r="DH165" s="14"/>
      <c r="DI165" s="14"/>
      <c r="DJ165" s="14"/>
      <c r="DK165" s="14"/>
      <c r="DL165" s="14"/>
      <c r="DM165" s="14"/>
      <c r="DN165" s="14"/>
      <c r="DO165" s="14"/>
      <c r="DP165" s="14"/>
      <c r="DQ165" s="14"/>
      <c r="DR165" s="14"/>
      <c r="DS165" s="14"/>
      <c r="DT165" s="14"/>
      <c r="DU165" s="14"/>
      <c r="DV165" s="14"/>
      <c r="DW165" s="14"/>
      <c r="DX165" s="14"/>
      <c r="DY165" s="14"/>
    </row>
    <row r="166" spans="112:129" x14ac:dyDescent="0.35">
      <c r="DH166" s="14"/>
      <c r="DI166" s="14"/>
      <c r="DJ166" s="14"/>
      <c r="DK166" s="14"/>
      <c r="DL166" s="14"/>
      <c r="DM166" s="14"/>
      <c r="DN166" s="14"/>
      <c r="DO166" s="14"/>
      <c r="DP166" s="14"/>
      <c r="DQ166" s="14"/>
      <c r="DR166" s="14"/>
      <c r="DS166" s="14"/>
      <c r="DT166" s="14"/>
      <c r="DU166" s="14"/>
      <c r="DV166" s="14"/>
      <c r="DW166" s="14"/>
      <c r="DX166" s="14"/>
      <c r="DY166" s="14"/>
    </row>
    <row r="167" spans="112:129" x14ac:dyDescent="0.35">
      <c r="DH167" s="14"/>
      <c r="DI167" s="14"/>
      <c r="DJ167" s="14"/>
      <c r="DK167" s="14"/>
      <c r="DL167" s="14"/>
      <c r="DM167" s="14"/>
      <c r="DN167" s="14"/>
      <c r="DO167" s="14"/>
      <c r="DP167" s="14"/>
      <c r="DQ167" s="14"/>
      <c r="DR167" s="14"/>
      <c r="DS167" s="14"/>
      <c r="DT167" s="14"/>
      <c r="DU167" s="14"/>
      <c r="DV167" s="14"/>
      <c r="DW167" s="14"/>
      <c r="DX167" s="14"/>
      <c r="DY167" s="14"/>
    </row>
    <row r="168" spans="112:129" x14ac:dyDescent="0.35">
      <c r="DH168" s="14"/>
      <c r="DI168" s="14"/>
      <c r="DJ168" s="14"/>
      <c r="DK168" s="14"/>
      <c r="DL168" s="14"/>
      <c r="DM168" s="14"/>
      <c r="DN168" s="14"/>
      <c r="DO168" s="14"/>
      <c r="DP168" s="14"/>
      <c r="DQ168" s="14"/>
      <c r="DR168" s="14"/>
      <c r="DS168" s="14"/>
      <c r="DT168" s="14"/>
      <c r="DU168" s="14"/>
      <c r="DV168" s="14"/>
      <c r="DW168" s="14"/>
      <c r="DX168" s="14"/>
      <c r="DY168" s="14"/>
    </row>
    <row r="169" spans="112:129" x14ac:dyDescent="0.35">
      <c r="DH169" s="14"/>
      <c r="DI169" s="14"/>
      <c r="DJ169" s="14"/>
      <c r="DK169" s="14"/>
      <c r="DL169" s="14"/>
      <c r="DM169" s="14"/>
      <c r="DN169" s="14"/>
      <c r="DO169" s="14"/>
      <c r="DP169" s="14"/>
      <c r="DQ169" s="14"/>
      <c r="DR169" s="14"/>
      <c r="DS169" s="14"/>
      <c r="DT169" s="14"/>
      <c r="DU169" s="14"/>
      <c r="DV169" s="14"/>
      <c r="DW169" s="14"/>
      <c r="DX169" s="14"/>
      <c r="DY169" s="14"/>
    </row>
    <row r="170" spans="112:129" x14ac:dyDescent="0.35">
      <c r="DH170" s="14"/>
      <c r="DI170" s="14"/>
      <c r="DJ170" s="14"/>
      <c r="DK170" s="14"/>
      <c r="DL170" s="14"/>
      <c r="DM170" s="14"/>
      <c r="DN170" s="14"/>
      <c r="DO170" s="14"/>
      <c r="DP170" s="14"/>
      <c r="DQ170" s="14"/>
      <c r="DR170" s="14"/>
      <c r="DS170" s="14"/>
      <c r="DT170" s="14"/>
      <c r="DU170" s="14"/>
      <c r="DV170" s="14"/>
      <c r="DW170" s="14"/>
      <c r="DX170" s="14"/>
      <c r="DY170" s="14"/>
    </row>
    <row r="171" spans="112:129" x14ac:dyDescent="0.35">
      <c r="DH171" s="14"/>
      <c r="DI171" s="14"/>
      <c r="DJ171" s="14"/>
      <c r="DK171" s="14"/>
      <c r="DL171" s="14"/>
      <c r="DM171" s="14"/>
      <c r="DN171" s="14"/>
      <c r="DO171" s="14"/>
      <c r="DP171" s="14"/>
      <c r="DQ171" s="14"/>
      <c r="DR171" s="14"/>
      <c r="DS171" s="14"/>
      <c r="DT171" s="14"/>
      <c r="DU171" s="14"/>
      <c r="DV171" s="14"/>
      <c r="DW171" s="14"/>
      <c r="DX171" s="14"/>
      <c r="DY171" s="14"/>
    </row>
    <row r="172" spans="112:129" x14ac:dyDescent="0.35">
      <c r="DH172" s="14"/>
      <c r="DI172" s="14"/>
      <c r="DJ172" s="14"/>
      <c r="DK172" s="14"/>
      <c r="DL172" s="14"/>
      <c r="DM172" s="14"/>
      <c r="DN172" s="14"/>
      <c r="DO172" s="14"/>
      <c r="DP172" s="14"/>
      <c r="DQ172" s="14"/>
      <c r="DR172" s="14"/>
      <c r="DS172" s="14"/>
      <c r="DT172" s="14"/>
      <c r="DU172" s="14"/>
      <c r="DV172" s="14"/>
      <c r="DW172" s="14"/>
      <c r="DX172" s="14"/>
      <c r="DY172" s="14"/>
    </row>
    <row r="173" spans="112:129" x14ac:dyDescent="0.35">
      <c r="DH173" s="14"/>
      <c r="DI173" s="14"/>
      <c r="DJ173" s="14"/>
      <c r="DK173" s="14"/>
      <c r="DL173" s="14"/>
      <c r="DM173" s="14"/>
      <c r="DN173" s="14"/>
      <c r="DO173" s="14"/>
      <c r="DP173" s="14"/>
      <c r="DQ173" s="14"/>
      <c r="DR173" s="14"/>
      <c r="DS173" s="14"/>
      <c r="DT173" s="14"/>
      <c r="DU173" s="14"/>
      <c r="DV173" s="14"/>
      <c r="DW173" s="14"/>
      <c r="DX173" s="14"/>
      <c r="DY173" s="14"/>
    </row>
    <row r="174" spans="112:129" x14ac:dyDescent="0.35">
      <c r="DH174" s="14"/>
      <c r="DI174" s="14"/>
      <c r="DJ174" s="14"/>
      <c r="DK174" s="14"/>
      <c r="DL174" s="14"/>
      <c r="DM174" s="14"/>
      <c r="DN174" s="14"/>
      <c r="DO174" s="14"/>
      <c r="DP174" s="14"/>
      <c r="DQ174" s="14"/>
      <c r="DR174" s="14"/>
      <c r="DS174" s="14"/>
      <c r="DT174" s="14"/>
      <c r="DU174" s="14"/>
      <c r="DV174" s="14"/>
      <c r="DW174" s="14"/>
      <c r="DX174" s="14"/>
      <c r="DY174" s="14"/>
    </row>
    <row r="175" spans="112:129" x14ac:dyDescent="0.35">
      <c r="DH175" s="14"/>
      <c r="DI175" s="14"/>
      <c r="DJ175" s="14"/>
      <c r="DK175" s="14"/>
      <c r="DL175" s="14"/>
      <c r="DM175" s="14"/>
      <c r="DN175" s="14"/>
      <c r="DO175" s="14"/>
      <c r="DP175" s="14"/>
      <c r="DQ175" s="14"/>
      <c r="DR175" s="14"/>
      <c r="DS175" s="14"/>
      <c r="DT175" s="14"/>
      <c r="DU175" s="14"/>
      <c r="DV175" s="14"/>
      <c r="DW175" s="14"/>
      <c r="DX175" s="14"/>
      <c r="DY175" s="14"/>
    </row>
    <row r="176" spans="112:129" x14ac:dyDescent="0.35">
      <c r="DH176" s="14"/>
      <c r="DI176" s="14"/>
      <c r="DJ176" s="14"/>
      <c r="DK176" s="14"/>
      <c r="DL176" s="14"/>
      <c r="DM176" s="14"/>
      <c r="DN176" s="14"/>
      <c r="DO176" s="14"/>
      <c r="DP176" s="14"/>
      <c r="DQ176" s="14"/>
      <c r="DR176" s="14"/>
      <c r="DS176" s="14"/>
      <c r="DT176" s="14"/>
      <c r="DU176" s="14"/>
      <c r="DV176" s="14"/>
      <c r="DW176" s="14"/>
      <c r="DX176" s="14"/>
      <c r="DY176" s="14"/>
    </row>
    <row r="177" spans="112:129" x14ac:dyDescent="0.35">
      <c r="DH177" s="14"/>
      <c r="DI177" s="14"/>
      <c r="DJ177" s="14"/>
      <c r="DK177" s="14"/>
      <c r="DL177" s="14"/>
      <c r="DM177" s="14"/>
      <c r="DN177" s="14"/>
      <c r="DO177" s="14"/>
      <c r="DP177" s="14"/>
      <c r="DQ177" s="14"/>
      <c r="DR177" s="14"/>
      <c r="DS177" s="14"/>
      <c r="DT177" s="14"/>
      <c r="DU177" s="14"/>
      <c r="DV177" s="14"/>
      <c r="DW177" s="14"/>
      <c r="DX177" s="14"/>
      <c r="DY177" s="14"/>
    </row>
    <row r="178" spans="112:129" x14ac:dyDescent="0.35">
      <c r="DH178" s="14"/>
      <c r="DI178" s="14"/>
      <c r="DJ178" s="14"/>
      <c r="DK178" s="14"/>
      <c r="DL178" s="14"/>
      <c r="DM178" s="14"/>
      <c r="DN178" s="14"/>
      <c r="DO178" s="14"/>
      <c r="DP178" s="14"/>
      <c r="DQ178" s="14"/>
      <c r="DR178" s="14"/>
      <c r="DS178" s="14"/>
      <c r="DT178" s="14"/>
      <c r="DU178" s="14"/>
      <c r="DV178" s="14"/>
      <c r="DW178" s="14"/>
      <c r="DX178" s="14"/>
      <c r="DY178" s="14"/>
    </row>
    <row r="179" spans="112:129" x14ac:dyDescent="0.35">
      <c r="DH179" s="14"/>
      <c r="DI179" s="14"/>
      <c r="DJ179" s="14"/>
      <c r="DK179" s="14"/>
      <c r="DL179" s="14"/>
      <c r="DM179" s="14"/>
      <c r="DN179" s="14"/>
      <c r="DO179" s="14"/>
      <c r="DP179" s="14"/>
      <c r="DQ179" s="14"/>
      <c r="DR179" s="14"/>
      <c r="DS179" s="14"/>
      <c r="DT179" s="14"/>
      <c r="DU179" s="14"/>
      <c r="DV179" s="14"/>
      <c r="DW179" s="14"/>
      <c r="DX179" s="14"/>
      <c r="DY179" s="14"/>
    </row>
    <row r="180" spans="112:129" x14ac:dyDescent="0.35">
      <c r="DH180" s="14"/>
      <c r="DI180" s="14"/>
      <c r="DJ180" s="14"/>
      <c r="DK180" s="14"/>
      <c r="DL180" s="14"/>
      <c r="DM180" s="14"/>
      <c r="DN180" s="14"/>
      <c r="DO180" s="14"/>
      <c r="DP180" s="14"/>
      <c r="DQ180" s="14"/>
      <c r="DR180" s="14"/>
      <c r="DS180" s="14"/>
      <c r="DT180" s="14"/>
      <c r="DU180" s="14"/>
      <c r="DV180" s="14"/>
      <c r="DW180" s="14"/>
      <c r="DX180" s="14"/>
      <c r="DY180" s="14"/>
    </row>
    <row r="181" spans="112:129" x14ac:dyDescent="0.35">
      <c r="DH181" s="14"/>
      <c r="DI181" s="14"/>
      <c r="DJ181" s="14"/>
      <c r="DK181" s="14"/>
      <c r="DL181" s="14"/>
      <c r="DM181" s="14"/>
      <c r="DN181" s="14"/>
      <c r="DO181" s="14"/>
      <c r="DP181" s="14"/>
      <c r="DQ181" s="14"/>
      <c r="DR181" s="14"/>
      <c r="DS181" s="14"/>
      <c r="DT181" s="14"/>
      <c r="DU181" s="14"/>
      <c r="DV181" s="14"/>
      <c r="DW181" s="14"/>
      <c r="DX181" s="14"/>
      <c r="DY181" s="14"/>
    </row>
    <row r="182" spans="112:129" x14ac:dyDescent="0.35">
      <c r="DH182" s="14"/>
      <c r="DI182" s="14"/>
      <c r="DJ182" s="14"/>
      <c r="DK182" s="14"/>
      <c r="DL182" s="14"/>
      <c r="DM182" s="14"/>
      <c r="DN182" s="14"/>
      <c r="DO182" s="14"/>
      <c r="DP182" s="14"/>
      <c r="DQ182" s="14"/>
      <c r="DR182" s="14"/>
      <c r="DS182" s="14"/>
      <c r="DT182" s="14"/>
      <c r="DU182" s="14"/>
      <c r="DV182" s="14"/>
      <c r="DW182" s="14"/>
      <c r="DX182" s="14"/>
      <c r="DY182" s="14"/>
    </row>
    <row r="183" spans="112:129" x14ac:dyDescent="0.35">
      <c r="DH183" s="14"/>
      <c r="DI183" s="14"/>
      <c r="DJ183" s="14"/>
      <c r="DK183" s="14"/>
      <c r="DL183" s="14"/>
      <c r="DM183" s="14"/>
      <c r="DN183" s="14"/>
      <c r="DO183" s="14"/>
      <c r="DP183" s="14"/>
      <c r="DQ183" s="14"/>
      <c r="DR183" s="14"/>
      <c r="DS183" s="14"/>
      <c r="DT183" s="14"/>
      <c r="DU183" s="14"/>
      <c r="DV183" s="14"/>
      <c r="DW183" s="14"/>
      <c r="DX183" s="14"/>
      <c r="DY183" s="14"/>
    </row>
    <row r="184" spans="112:129" x14ac:dyDescent="0.35">
      <c r="DH184" s="14"/>
      <c r="DI184" s="14"/>
      <c r="DJ184" s="14"/>
      <c r="DK184" s="14"/>
      <c r="DL184" s="14"/>
      <c r="DM184" s="14"/>
      <c r="DN184" s="14"/>
      <c r="DO184" s="14"/>
      <c r="DP184" s="14"/>
      <c r="DQ184" s="14"/>
      <c r="DR184" s="14"/>
      <c r="DS184" s="14"/>
      <c r="DT184" s="14"/>
      <c r="DU184" s="14"/>
      <c r="DV184" s="14"/>
      <c r="DW184" s="14"/>
      <c r="DX184" s="14"/>
      <c r="DY184" s="14"/>
    </row>
    <row r="185" spans="112:129" x14ac:dyDescent="0.35">
      <c r="DH185" s="14"/>
      <c r="DI185" s="14"/>
      <c r="DJ185" s="14"/>
      <c r="DK185" s="14"/>
      <c r="DL185" s="14"/>
      <c r="DM185" s="14"/>
      <c r="DN185" s="14"/>
      <c r="DO185" s="14"/>
      <c r="DP185" s="14"/>
      <c r="DQ185" s="14"/>
      <c r="DR185" s="14"/>
      <c r="DS185" s="14"/>
      <c r="DT185" s="14"/>
      <c r="DU185" s="14"/>
      <c r="DV185" s="14"/>
      <c r="DW185" s="14"/>
      <c r="DX185" s="14"/>
      <c r="DY185" s="14"/>
    </row>
    <row r="186" spans="112:129" x14ac:dyDescent="0.35">
      <c r="DH186" s="14"/>
      <c r="DI186" s="14"/>
      <c r="DJ186" s="14"/>
      <c r="DK186" s="14"/>
      <c r="DL186" s="14"/>
      <c r="DM186" s="14"/>
      <c r="DN186" s="14"/>
      <c r="DO186" s="14"/>
      <c r="DP186" s="14"/>
      <c r="DQ186" s="14"/>
      <c r="DR186" s="14"/>
      <c r="DS186" s="14"/>
      <c r="DT186" s="14"/>
      <c r="DU186" s="14"/>
      <c r="DV186" s="14"/>
      <c r="DW186" s="14"/>
      <c r="DX186" s="14"/>
      <c r="DY186" s="14"/>
    </row>
    <row r="187" spans="112:129" x14ac:dyDescent="0.35">
      <c r="DH187" s="14"/>
      <c r="DI187" s="14"/>
      <c r="DJ187" s="14"/>
      <c r="DK187" s="14"/>
      <c r="DL187" s="14"/>
      <c r="DM187" s="14"/>
      <c r="DN187" s="14"/>
      <c r="DO187" s="14"/>
      <c r="DP187" s="14"/>
      <c r="DQ187" s="14"/>
      <c r="DR187" s="14"/>
      <c r="DS187" s="14"/>
      <c r="DT187" s="14"/>
      <c r="DU187" s="14"/>
      <c r="DV187" s="14"/>
      <c r="DW187" s="14"/>
      <c r="DX187" s="14"/>
      <c r="DY187" s="14"/>
    </row>
    <row r="188" spans="112:129" x14ac:dyDescent="0.35">
      <c r="DH188" s="14"/>
      <c r="DI188" s="14"/>
      <c r="DJ188" s="14"/>
      <c r="DK188" s="14"/>
      <c r="DL188" s="14"/>
      <c r="DM188" s="14"/>
      <c r="DN188" s="14"/>
      <c r="DO188" s="14"/>
      <c r="DP188" s="14"/>
      <c r="DQ188" s="14"/>
      <c r="DR188" s="14"/>
      <c r="DS188" s="14"/>
      <c r="DT188" s="14"/>
      <c r="DU188" s="14"/>
      <c r="DV188" s="14"/>
      <c r="DW188" s="14"/>
      <c r="DX188" s="14"/>
      <c r="DY188" s="14"/>
    </row>
    <row r="189" spans="112:129" x14ac:dyDescent="0.35">
      <c r="DH189" s="14"/>
      <c r="DI189" s="14"/>
      <c r="DJ189" s="14"/>
      <c r="DK189" s="14"/>
      <c r="DL189" s="14"/>
      <c r="DM189" s="14"/>
      <c r="DN189" s="14"/>
      <c r="DO189" s="14"/>
      <c r="DP189" s="14"/>
      <c r="DQ189" s="14"/>
      <c r="DR189" s="14"/>
      <c r="DS189" s="14"/>
      <c r="DT189" s="14"/>
      <c r="DU189" s="14"/>
      <c r="DV189" s="14"/>
      <c r="DW189" s="14"/>
      <c r="DX189" s="14"/>
      <c r="DY189" s="14"/>
    </row>
    <row r="190" spans="112:129" x14ac:dyDescent="0.35">
      <c r="DH190" s="14"/>
      <c r="DI190" s="14"/>
      <c r="DJ190" s="14"/>
      <c r="DK190" s="14"/>
      <c r="DL190" s="14"/>
      <c r="DM190" s="14"/>
      <c r="DN190" s="14"/>
      <c r="DO190" s="14"/>
      <c r="DP190" s="14"/>
      <c r="DQ190" s="14"/>
      <c r="DR190" s="14"/>
      <c r="DS190" s="14"/>
      <c r="DT190" s="14"/>
      <c r="DU190" s="14"/>
      <c r="DV190" s="14"/>
      <c r="DW190" s="14"/>
      <c r="DX190" s="14"/>
      <c r="DY190" s="14"/>
    </row>
    <row r="191" spans="112:129" x14ac:dyDescent="0.35">
      <c r="DH191" s="14"/>
      <c r="DI191" s="14"/>
      <c r="DJ191" s="14"/>
      <c r="DK191" s="14"/>
      <c r="DL191" s="14"/>
      <c r="DM191" s="14"/>
      <c r="DN191" s="14"/>
      <c r="DO191" s="14"/>
      <c r="DP191" s="14"/>
      <c r="DQ191" s="14"/>
      <c r="DR191" s="14"/>
      <c r="DS191" s="14"/>
      <c r="DT191" s="14"/>
      <c r="DU191" s="14"/>
      <c r="DV191" s="14"/>
      <c r="DW191" s="14"/>
      <c r="DX191" s="14"/>
      <c r="DY191" s="14"/>
    </row>
    <row r="192" spans="112:129" x14ac:dyDescent="0.35">
      <c r="DH192" s="14"/>
      <c r="DI192" s="14"/>
      <c r="DJ192" s="14"/>
      <c r="DK192" s="14"/>
      <c r="DL192" s="14"/>
      <c r="DM192" s="14"/>
      <c r="DN192" s="14"/>
      <c r="DO192" s="14"/>
      <c r="DP192" s="14"/>
      <c r="DQ192" s="14"/>
      <c r="DR192" s="14"/>
      <c r="DS192" s="14"/>
      <c r="DT192" s="14"/>
      <c r="DU192" s="14"/>
      <c r="DV192" s="14"/>
      <c r="DW192" s="14"/>
      <c r="DX192" s="14"/>
      <c r="DY192" s="14"/>
    </row>
    <row r="193" spans="112:129" x14ac:dyDescent="0.35">
      <c r="DH193" s="14"/>
      <c r="DI193" s="14"/>
      <c r="DJ193" s="14"/>
      <c r="DK193" s="14"/>
      <c r="DL193" s="14"/>
      <c r="DM193" s="14"/>
      <c r="DN193" s="14"/>
      <c r="DO193" s="14"/>
      <c r="DP193" s="14"/>
      <c r="DQ193" s="14"/>
      <c r="DR193" s="14"/>
      <c r="DS193" s="14"/>
      <c r="DT193" s="14"/>
      <c r="DU193" s="14"/>
      <c r="DV193" s="14"/>
      <c r="DW193" s="14"/>
      <c r="DX193" s="14"/>
      <c r="DY193" s="14"/>
    </row>
    <row r="194" spans="112:129" x14ac:dyDescent="0.35">
      <c r="DH194" s="14"/>
      <c r="DI194" s="14"/>
      <c r="DJ194" s="14"/>
      <c r="DK194" s="14"/>
      <c r="DL194" s="14"/>
      <c r="DM194" s="14"/>
      <c r="DN194" s="14"/>
      <c r="DO194" s="14"/>
      <c r="DP194" s="14"/>
      <c r="DQ194" s="14"/>
      <c r="DR194" s="14"/>
      <c r="DS194" s="14"/>
      <c r="DT194" s="14"/>
      <c r="DU194" s="14"/>
      <c r="DV194" s="14"/>
      <c r="DW194" s="14"/>
      <c r="DX194" s="14"/>
      <c r="DY194" s="14"/>
    </row>
    <row r="195" spans="112:129" x14ac:dyDescent="0.35">
      <c r="DH195" s="14"/>
      <c r="DI195" s="14"/>
      <c r="DJ195" s="14"/>
      <c r="DK195" s="14"/>
      <c r="DL195" s="14"/>
      <c r="DM195" s="14"/>
      <c r="DN195" s="14"/>
      <c r="DO195" s="14"/>
      <c r="DP195" s="14"/>
      <c r="DQ195" s="14"/>
      <c r="DR195" s="14"/>
      <c r="DS195" s="14"/>
      <c r="DT195" s="14"/>
      <c r="DU195" s="14"/>
      <c r="DV195" s="14"/>
      <c r="DW195" s="14"/>
      <c r="DX195" s="14"/>
      <c r="DY195" s="14"/>
    </row>
    <row r="196" spans="112:129" x14ac:dyDescent="0.35">
      <c r="DH196" s="14"/>
      <c r="DI196" s="14"/>
      <c r="DJ196" s="14"/>
      <c r="DK196" s="14"/>
      <c r="DL196" s="14"/>
      <c r="DM196" s="14"/>
      <c r="DN196" s="14"/>
      <c r="DO196" s="14"/>
      <c r="DP196" s="14"/>
      <c r="DQ196" s="14"/>
      <c r="DR196" s="14"/>
      <c r="DS196" s="14"/>
      <c r="DT196" s="14"/>
      <c r="DU196" s="14"/>
      <c r="DV196" s="14"/>
      <c r="DW196" s="14"/>
      <c r="DX196" s="14"/>
      <c r="DY196" s="14"/>
    </row>
    <row r="197" spans="112:129" x14ac:dyDescent="0.35">
      <c r="DH197" s="14"/>
      <c r="DI197" s="14"/>
      <c r="DJ197" s="14"/>
      <c r="DK197" s="14"/>
      <c r="DL197" s="14"/>
      <c r="DM197" s="14"/>
      <c r="DN197" s="14"/>
      <c r="DO197" s="14"/>
      <c r="DP197" s="14"/>
      <c r="DQ197" s="14"/>
      <c r="DR197" s="14"/>
      <c r="DS197" s="14"/>
      <c r="DT197" s="14"/>
      <c r="DU197" s="14"/>
      <c r="DV197" s="14"/>
      <c r="DW197" s="14"/>
      <c r="DX197" s="14"/>
      <c r="DY197" s="14"/>
    </row>
    <row r="198" spans="112:129" x14ac:dyDescent="0.35">
      <c r="DH198" s="14"/>
      <c r="DI198" s="14"/>
      <c r="DJ198" s="14"/>
      <c r="DK198" s="14"/>
      <c r="DL198" s="14"/>
      <c r="DM198" s="14"/>
      <c r="DN198" s="14"/>
      <c r="DO198" s="14"/>
      <c r="DP198" s="14"/>
      <c r="DQ198" s="14"/>
      <c r="DR198" s="14"/>
      <c r="DS198" s="14"/>
      <c r="DT198" s="14"/>
      <c r="DU198" s="14"/>
      <c r="DV198" s="14"/>
      <c r="DW198" s="14"/>
      <c r="DX198" s="14"/>
      <c r="DY198" s="14"/>
    </row>
    <row r="199" spans="112:129" x14ac:dyDescent="0.35">
      <c r="DH199" s="14"/>
      <c r="DI199" s="14"/>
      <c r="DJ199" s="14"/>
      <c r="DK199" s="14"/>
      <c r="DL199" s="14"/>
      <c r="DM199" s="14"/>
      <c r="DN199" s="14"/>
      <c r="DO199" s="14"/>
      <c r="DP199" s="14"/>
      <c r="DQ199" s="14"/>
      <c r="DR199" s="14"/>
      <c r="DS199" s="14"/>
      <c r="DT199" s="14"/>
      <c r="DU199" s="14"/>
      <c r="DV199" s="14"/>
      <c r="DW199" s="14"/>
      <c r="DX199" s="14"/>
      <c r="DY199" s="14"/>
    </row>
    <row r="200" spans="112:129" x14ac:dyDescent="0.35">
      <c r="DH200" s="14"/>
      <c r="DI200" s="14"/>
      <c r="DJ200" s="14"/>
      <c r="DK200" s="14"/>
      <c r="DL200" s="14"/>
      <c r="DM200" s="14"/>
      <c r="DN200" s="14"/>
      <c r="DO200" s="14"/>
      <c r="DP200" s="14"/>
      <c r="DQ200" s="14"/>
      <c r="DR200" s="14"/>
      <c r="DS200" s="14"/>
      <c r="DT200" s="14"/>
      <c r="DU200" s="14"/>
      <c r="DV200" s="14"/>
      <c r="DW200" s="14"/>
      <c r="DX200" s="14"/>
      <c r="DY200" s="14"/>
    </row>
    <row r="201" spans="112:129" x14ac:dyDescent="0.35">
      <c r="DH201" s="14"/>
      <c r="DI201" s="14"/>
      <c r="DJ201" s="14"/>
      <c r="DK201" s="14"/>
      <c r="DL201" s="14"/>
      <c r="DM201" s="14"/>
      <c r="DN201" s="14"/>
      <c r="DO201" s="14"/>
      <c r="DP201" s="14"/>
      <c r="DQ201" s="14"/>
      <c r="DR201" s="14"/>
      <c r="DS201" s="14"/>
      <c r="DT201" s="14"/>
      <c r="DU201" s="14"/>
      <c r="DV201" s="14"/>
      <c r="DW201" s="14"/>
      <c r="DX201" s="14"/>
      <c r="DY201" s="14"/>
    </row>
    <row r="202" spans="112:129" x14ac:dyDescent="0.35">
      <c r="DH202" s="14"/>
      <c r="DI202" s="14"/>
      <c r="DJ202" s="14"/>
      <c r="DK202" s="14"/>
      <c r="DL202" s="14"/>
      <c r="DM202" s="14"/>
      <c r="DN202" s="14"/>
      <c r="DO202" s="14"/>
      <c r="DP202" s="14"/>
      <c r="DQ202" s="14"/>
      <c r="DR202" s="14"/>
      <c r="DS202" s="14"/>
      <c r="DT202" s="14"/>
      <c r="DU202" s="14"/>
      <c r="DV202" s="14"/>
      <c r="DW202" s="14"/>
      <c r="DX202" s="14"/>
      <c r="DY202" s="14"/>
    </row>
    <row r="203" spans="112:129" x14ac:dyDescent="0.35">
      <c r="DH203" s="14"/>
      <c r="DI203" s="14"/>
      <c r="DJ203" s="14"/>
      <c r="DK203" s="14"/>
      <c r="DL203" s="14"/>
      <c r="DM203" s="14"/>
      <c r="DN203" s="14"/>
      <c r="DO203" s="14"/>
      <c r="DP203" s="14"/>
      <c r="DQ203" s="14"/>
      <c r="DR203" s="14"/>
      <c r="DS203" s="14"/>
      <c r="DT203" s="14"/>
      <c r="DU203" s="14"/>
      <c r="DV203" s="14"/>
      <c r="DW203" s="14"/>
      <c r="DX203" s="14"/>
      <c r="DY203" s="14"/>
    </row>
    <row r="204" spans="112:129" x14ac:dyDescent="0.35">
      <c r="DH204" s="14"/>
      <c r="DI204" s="14"/>
      <c r="DJ204" s="14"/>
      <c r="DK204" s="14"/>
      <c r="DL204" s="14"/>
      <c r="DM204" s="14"/>
      <c r="DN204" s="14"/>
      <c r="DO204" s="14"/>
      <c r="DP204" s="14"/>
      <c r="DQ204" s="14"/>
      <c r="DR204" s="14"/>
      <c r="DS204" s="14"/>
      <c r="DT204" s="14"/>
      <c r="DU204" s="14"/>
      <c r="DV204" s="14"/>
      <c r="DW204" s="14"/>
      <c r="DX204" s="14"/>
      <c r="DY204" s="14"/>
    </row>
    <row r="205" spans="112:129" x14ac:dyDescent="0.35">
      <c r="DH205" s="14"/>
      <c r="DI205" s="14"/>
      <c r="DJ205" s="14"/>
      <c r="DK205" s="14"/>
      <c r="DL205" s="14"/>
      <c r="DM205" s="14"/>
      <c r="DN205" s="14"/>
      <c r="DO205" s="14"/>
      <c r="DP205" s="14"/>
      <c r="DQ205" s="14"/>
      <c r="DR205" s="14"/>
      <c r="DS205" s="14"/>
      <c r="DT205" s="14"/>
      <c r="DU205" s="14"/>
      <c r="DV205" s="14"/>
      <c r="DW205" s="14"/>
      <c r="DX205" s="14"/>
      <c r="DY205" s="14"/>
    </row>
    <row r="206" spans="112:129" x14ac:dyDescent="0.35">
      <c r="DH206" s="14"/>
      <c r="DI206" s="14"/>
      <c r="DJ206" s="14"/>
      <c r="DK206" s="14"/>
      <c r="DL206" s="14"/>
      <c r="DM206" s="14"/>
      <c r="DN206" s="14"/>
      <c r="DO206" s="14"/>
      <c r="DP206" s="14"/>
      <c r="DQ206" s="14"/>
      <c r="DR206" s="14"/>
      <c r="DS206" s="14"/>
      <c r="DT206" s="14"/>
      <c r="DU206" s="14"/>
      <c r="DV206" s="14"/>
      <c r="DW206" s="14"/>
      <c r="DX206" s="14"/>
      <c r="DY206" s="14"/>
    </row>
    <row r="207" spans="112:129" x14ac:dyDescent="0.35">
      <c r="DH207" s="14"/>
      <c r="DI207" s="14"/>
      <c r="DJ207" s="14"/>
      <c r="DK207" s="14"/>
      <c r="DL207" s="14"/>
      <c r="DM207" s="14"/>
      <c r="DN207" s="14"/>
      <c r="DO207" s="14"/>
      <c r="DP207" s="14"/>
      <c r="DQ207" s="14"/>
      <c r="DR207" s="14"/>
      <c r="DS207" s="14"/>
      <c r="DT207" s="14"/>
      <c r="DU207" s="14"/>
      <c r="DV207" s="14"/>
      <c r="DW207" s="14"/>
      <c r="DX207" s="14"/>
      <c r="DY207" s="14"/>
    </row>
    <row r="208" spans="112:129" x14ac:dyDescent="0.35">
      <c r="DH208" s="14"/>
      <c r="DI208" s="14"/>
      <c r="DJ208" s="14"/>
      <c r="DK208" s="14"/>
      <c r="DL208" s="14"/>
      <c r="DM208" s="14"/>
      <c r="DN208" s="14"/>
      <c r="DO208" s="14"/>
      <c r="DP208" s="14"/>
      <c r="DQ208" s="14"/>
      <c r="DR208" s="14"/>
      <c r="DS208" s="14"/>
      <c r="DT208" s="14"/>
      <c r="DU208" s="14"/>
      <c r="DV208" s="14"/>
      <c r="DW208" s="14"/>
      <c r="DX208" s="14"/>
      <c r="DY208" s="14"/>
    </row>
    <row r="209" spans="112:129" x14ac:dyDescent="0.35">
      <c r="DH209" s="14"/>
      <c r="DI209" s="14"/>
      <c r="DJ209" s="14"/>
      <c r="DK209" s="14"/>
      <c r="DL209" s="14"/>
      <c r="DM209" s="14"/>
      <c r="DN209" s="14"/>
      <c r="DO209" s="14"/>
      <c r="DP209" s="14"/>
      <c r="DQ209" s="14"/>
      <c r="DR209" s="14"/>
      <c r="DS209" s="14"/>
      <c r="DT209" s="14"/>
      <c r="DU209" s="14"/>
      <c r="DV209" s="14"/>
      <c r="DW209" s="14"/>
      <c r="DX209" s="14"/>
      <c r="DY209" s="14"/>
    </row>
    <row r="210" spans="112:129" x14ac:dyDescent="0.35">
      <c r="DH210" s="14"/>
      <c r="DI210" s="14"/>
      <c r="DJ210" s="14"/>
      <c r="DK210" s="14"/>
      <c r="DL210" s="14"/>
      <c r="DM210" s="14"/>
      <c r="DN210" s="14"/>
      <c r="DO210" s="14"/>
      <c r="DP210" s="14"/>
      <c r="DQ210" s="14"/>
      <c r="DR210" s="14"/>
      <c r="DS210" s="14"/>
      <c r="DT210" s="14"/>
      <c r="DU210" s="14"/>
      <c r="DV210" s="14"/>
      <c r="DW210" s="14"/>
      <c r="DX210" s="14"/>
      <c r="DY210" s="14"/>
    </row>
    <row r="211" spans="112:129" x14ac:dyDescent="0.35">
      <c r="DH211" s="14"/>
      <c r="DI211" s="14"/>
      <c r="DJ211" s="14"/>
      <c r="DK211" s="14"/>
      <c r="DL211" s="14"/>
      <c r="DM211" s="14"/>
      <c r="DN211" s="14"/>
      <c r="DO211" s="14"/>
      <c r="DP211" s="14"/>
      <c r="DQ211" s="14"/>
      <c r="DR211" s="14"/>
      <c r="DS211" s="14"/>
      <c r="DT211" s="14"/>
      <c r="DU211" s="14"/>
      <c r="DV211" s="14"/>
      <c r="DW211" s="14"/>
      <c r="DX211" s="14"/>
      <c r="DY211" s="14"/>
    </row>
    <row r="212" spans="112:129" x14ac:dyDescent="0.35">
      <c r="DH212" s="14"/>
      <c r="DI212" s="14"/>
      <c r="DJ212" s="14"/>
      <c r="DK212" s="14"/>
      <c r="DL212" s="14"/>
      <c r="DM212" s="14"/>
      <c r="DN212" s="14"/>
      <c r="DO212" s="14"/>
      <c r="DP212" s="14"/>
      <c r="DQ212" s="14"/>
      <c r="DR212" s="14"/>
      <c r="DS212" s="14"/>
      <c r="DT212" s="14"/>
      <c r="DU212" s="14"/>
      <c r="DV212" s="14"/>
      <c r="DW212" s="14"/>
      <c r="DX212" s="14"/>
      <c r="DY212" s="14"/>
    </row>
    <row r="213" spans="112:129" x14ac:dyDescent="0.35">
      <c r="DH213" s="14"/>
      <c r="DI213" s="14"/>
      <c r="DJ213" s="14"/>
      <c r="DK213" s="14"/>
      <c r="DL213" s="14"/>
      <c r="DM213" s="14"/>
      <c r="DN213" s="14"/>
      <c r="DO213" s="14"/>
      <c r="DP213" s="14"/>
      <c r="DQ213" s="14"/>
      <c r="DR213" s="14"/>
      <c r="DS213" s="14"/>
      <c r="DT213" s="14"/>
      <c r="DU213" s="14"/>
      <c r="DV213" s="14"/>
      <c r="DW213" s="14"/>
      <c r="DX213" s="14"/>
      <c r="DY213" s="14"/>
    </row>
    <row r="214" spans="112:129" x14ac:dyDescent="0.35">
      <c r="DH214" s="14"/>
      <c r="DI214" s="14"/>
      <c r="DJ214" s="14"/>
      <c r="DK214" s="14"/>
      <c r="DL214" s="14"/>
      <c r="DM214" s="14"/>
      <c r="DN214" s="14"/>
      <c r="DO214" s="14"/>
      <c r="DP214" s="14"/>
      <c r="DQ214" s="14"/>
      <c r="DR214" s="14"/>
      <c r="DS214" s="14"/>
      <c r="DT214" s="14"/>
      <c r="DU214" s="14"/>
      <c r="DV214" s="14"/>
      <c r="DW214" s="14"/>
      <c r="DX214" s="14"/>
      <c r="DY214" s="14"/>
    </row>
    <row r="215" spans="112:129" x14ac:dyDescent="0.35">
      <c r="DH215" s="14"/>
      <c r="DI215" s="14"/>
      <c r="DJ215" s="14"/>
      <c r="DK215" s="14"/>
      <c r="DL215" s="14"/>
      <c r="DM215" s="14"/>
      <c r="DN215" s="14"/>
      <c r="DO215" s="14"/>
      <c r="DP215" s="14"/>
      <c r="DQ215" s="14"/>
      <c r="DR215" s="14"/>
      <c r="DS215" s="14"/>
      <c r="DT215" s="14"/>
      <c r="DU215" s="14"/>
      <c r="DV215" s="14"/>
      <c r="DW215" s="14"/>
      <c r="DX215" s="14"/>
      <c r="DY215" s="14"/>
    </row>
    <row r="216" spans="112:129" x14ac:dyDescent="0.35">
      <c r="DH216" s="14"/>
      <c r="DI216" s="14"/>
      <c r="DJ216" s="14"/>
      <c r="DK216" s="14"/>
      <c r="DL216" s="14"/>
      <c r="DM216" s="14"/>
      <c r="DN216" s="14"/>
      <c r="DO216" s="14"/>
      <c r="DP216" s="14"/>
      <c r="DQ216" s="14"/>
      <c r="DR216" s="14"/>
      <c r="DS216" s="14"/>
      <c r="DT216" s="14"/>
      <c r="DU216" s="14"/>
      <c r="DV216" s="14"/>
      <c r="DW216" s="14"/>
      <c r="DX216" s="14"/>
      <c r="DY216" s="14"/>
    </row>
    <row r="217" spans="112:129" x14ac:dyDescent="0.35">
      <c r="DH217" s="14"/>
      <c r="DI217" s="14"/>
      <c r="DJ217" s="14"/>
      <c r="DK217" s="14"/>
      <c r="DL217" s="14"/>
      <c r="DM217" s="14"/>
      <c r="DN217" s="14"/>
      <c r="DO217" s="14"/>
      <c r="DP217" s="14"/>
      <c r="DQ217" s="14"/>
      <c r="DR217" s="14"/>
      <c r="DS217" s="14"/>
      <c r="DT217" s="14"/>
      <c r="DU217" s="14"/>
      <c r="DV217" s="14"/>
      <c r="DW217" s="14"/>
      <c r="DX217" s="14"/>
      <c r="DY217" s="14"/>
    </row>
    <row r="218" spans="112:129" x14ac:dyDescent="0.35">
      <c r="DH218" s="14"/>
      <c r="DI218" s="14"/>
      <c r="DJ218" s="14"/>
      <c r="DK218" s="14"/>
      <c r="DL218" s="14"/>
      <c r="DM218" s="14"/>
      <c r="DN218" s="14"/>
      <c r="DO218" s="14"/>
      <c r="DP218" s="14"/>
      <c r="DQ218" s="14"/>
      <c r="DR218" s="14"/>
      <c r="DS218" s="14"/>
      <c r="DT218" s="14"/>
      <c r="DU218" s="14"/>
      <c r="DV218" s="14"/>
      <c r="DW218" s="14"/>
      <c r="DX218" s="14"/>
      <c r="DY218" s="14"/>
    </row>
    <row r="219" spans="112:129" x14ac:dyDescent="0.35">
      <c r="DH219" s="14"/>
      <c r="DI219" s="14"/>
      <c r="DJ219" s="14"/>
      <c r="DK219" s="14"/>
      <c r="DL219" s="14"/>
      <c r="DM219" s="14"/>
      <c r="DN219" s="14"/>
      <c r="DO219" s="14"/>
      <c r="DP219" s="14"/>
      <c r="DQ219" s="14"/>
      <c r="DR219" s="14"/>
      <c r="DS219" s="14"/>
      <c r="DT219" s="14"/>
      <c r="DU219" s="14"/>
      <c r="DV219" s="14"/>
      <c r="DW219" s="14"/>
      <c r="DX219" s="14"/>
      <c r="DY219" s="14"/>
    </row>
    <row r="220" spans="112:129" x14ac:dyDescent="0.35">
      <c r="DH220" s="14"/>
      <c r="DI220" s="14"/>
      <c r="DJ220" s="14"/>
      <c r="DK220" s="14"/>
      <c r="DL220" s="14"/>
      <c r="DM220" s="14"/>
      <c r="DN220" s="14"/>
      <c r="DO220" s="14"/>
      <c r="DP220" s="14"/>
      <c r="DQ220" s="14"/>
      <c r="DR220" s="14"/>
      <c r="DS220" s="14"/>
      <c r="DT220" s="14"/>
      <c r="DU220" s="14"/>
      <c r="DV220" s="14"/>
      <c r="DW220" s="14"/>
      <c r="DX220" s="14"/>
      <c r="DY220" s="14"/>
    </row>
    <row r="221" spans="112:129" x14ac:dyDescent="0.35">
      <c r="DH221" s="14"/>
      <c r="DI221" s="14"/>
      <c r="DJ221" s="14"/>
      <c r="DK221" s="14"/>
      <c r="DL221" s="14"/>
      <c r="DM221" s="14"/>
      <c r="DN221" s="14"/>
      <c r="DO221" s="14"/>
      <c r="DP221" s="14"/>
      <c r="DQ221" s="14"/>
      <c r="DR221" s="14"/>
      <c r="DS221" s="14"/>
      <c r="DT221" s="14"/>
      <c r="DU221" s="14"/>
      <c r="DV221" s="14"/>
      <c r="DW221" s="14"/>
      <c r="DX221" s="14"/>
      <c r="DY221" s="14"/>
    </row>
    <row r="222" spans="112:129" x14ac:dyDescent="0.35">
      <c r="DH222" s="14"/>
      <c r="DI222" s="14"/>
      <c r="DJ222" s="14"/>
      <c r="DK222" s="14"/>
      <c r="DL222" s="14"/>
      <c r="DM222" s="14"/>
      <c r="DN222" s="14"/>
      <c r="DO222" s="14"/>
      <c r="DP222" s="14"/>
      <c r="DQ222" s="14"/>
      <c r="DR222" s="14"/>
      <c r="DS222" s="14"/>
      <c r="DT222" s="14"/>
      <c r="DU222" s="14"/>
      <c r="DV222" s="14"/>
      <c r="DW222" s="14"/>
      <c r="DX222" s="14"/>
      <c r="DY222" s="14"/>
    </row>
    <row r="223" spans="112:129" x14ac:dyDescent="0.35">
      <c r="DH223" s="14"/>
      <c r="DI223" s="14"/>
      <c r="DJ223" s="14"/>
      <c r="DK223" s="14"/>
      <c r="DL223" s="14"/>
      <c r="DM223" s="14"/>
      <c r="DN223" s="14"/>
      <c r="DO223" s="14"/>
      <c r="DP223" s="14"/>
      <c r="DQ223" s="14"/>
      <c r="DR223" s="14"/>
      <c r="DS223" s="14"/>
      <c r="DT223" s="14"/>
      <c r="DU223" s="14"/>
      <c r="DV223" s="14"/>
      <c r="DW223" s="14"/>
      <c r="DX223" s="14"/>
      <c r="DY223" s="14"/>
    </row>
    <row r="224" spans="112:129" x14ac:dyDescent="0.35">
      <c r="DH224" s="14"/>
      <c r="DI224" s="14"/>
      <c r="DJ224" s="14"/>
      <c r="DK224" s="14"/>
      <c r="DL224" s="14"/>
      <c r="DM224" s="14"/>
      <c r="DN224" s="14"/>
      <c r="DO224" s="14"/>
      <c r="DP224" s="14"/>
      <c r="DQ224" s="14"/>
      <c r="DR224" s="14"/>
      <c r="DS224" s="14"/>
      <c r="DT224" s="14"/>
      <c r="DU224" s="14"/>
      <c r="DV224" s="14"/>
      <c r="DW224" s="14"/>
      <c r="DX224" s="14"/>
      <c r="DY224" s="14"/>
    </row>
    <row r="225" spans="112:129" x14ac:dyDescent="0.35">
      <c r="DH225" s="14"/>
      <c r="DI225" s="14"/>
      <c r="DJ225" s="14"/>
      <c r="DK225" s="14"/>
      <c r="DL225" s="14"/>
      <c r="DM225" s="14"/>
      <c r="DN225" s="14"/>
      <c r="DO225" s="14"/>
      <c r="DP225" s="14"/>
      <c r="DQ225" s="14"/>
      <c r="DR225" s="14"/>
      <c r="DS225" s="14"/>
      <c r="DT225" s="14"/>
      <c r="DU225" s="14"/>
      <c r="DV225" s="14"/>
      <c r="DW225" s="14"/>
      <c r="DX225" s="14"/>
      <c r="DY225" s="14"/>
    </row>
    <row r="226" spans="112:129" x14ac:dyDescent="0.35">
      <c r="DH226" s="14"/>
      <c r="DI226" s="14"/>
      <c r="DJ226" s="14"/>
      <c r="DK226" s="14"/>
      <c r="DL226" s="14"/>
      <c r="DM226" s="14"/>
      <c r="DN226" s="14"/>
      <c r="DO226" s="14"/>
      <c r="DP226" s="14"/>
      <c r="DQ226" s="14"/>
      <c r="DR226" s="14"/>
      <c r="DS226" s="14"/>
      <c r="DT226" s="14"/>
      <c r="DU226" s="14"/>
      <c r="DV226" s="14"/>
      <c r="DW226" s="14"/>
      <c r="DX226" s="14"/>
      <c r="DY226" s="14"/>
    </row>
    <row r="227" spans="112:129" x14ac:dyDescent="0.35">
      <c r="DH227" s="14"/>
      <c r="DI227" s="14"/>
      <c r="DJ227" s="14"/>
      <c r="DK227" s="14"/>
      <c r="DL227" s="14"/>
      <c r="DM227" s="14"/>
      <c r="DN227" s="14"/>
      <c r="DO227" s="14"/>
      <c r="DP227" s="14"/>
      <c r="DQ227" s="14"/>
      <c r="DR227" s="14"/>
      <c r="DS227" s="14"/>
      <c r="DT227" s="14"/>
      <c r="DU227" s="14"/>
      <c r="DV227" s="14"/>
      <c r="DW227" s="14"/>
      <c r="DX227" s="14"/>
      <c r="DY227" s="14"/>
    </row>
    <row r="228" spans="112:129" x14ac:dyDescent="0.35">
      <c r="DH228" s="14"/>
      <c r="DI228" s="14"/>
      <c r="DJ228" s="14"/>
      <c r="DK228" s="14"/>
      <c r="DL228" s="14"/>
      <c r="DM228" s="14"/>
      <c r="DN228" s="14"/>
      <c r="DO228" s="14"/>
      <c r="DP228" s="14"/>
      <c r="DQ228" s="14"/>
      <c r="DR228" s="14"/>
      <c r="DS228" s="14"/>
      <c r="DT228" s="14"/>
      <c r="DU228" s="14"/>
      <c r="DV228" s="14"/>
      <c r="DW228" s="14"/>
      <c r="DX228" s="14"/>
      <c r="DY228" s="14"/>
    </row>
    <row r="229" spans="112:129" x14ac:dyDescent="0.35">
      <c r="DH229" s="14"/>
      <c r="DI229" s="14"/>
      <c r="DJ229" s="14"/>
      <c r="DK229" s="14"/>
      <c r="DL229" s="14"/>
      <c r="DM229" s="14"/>
      <c r="DN229" s="14"/>
      <c r="DO229" s="14"/>
      <c r="DP229" s="14"/>
      <c r="DQ229" s="14"/>
      <c r="DR229" s="14"/>
      <c r="DS229" s="14"/>
      <c r="DT229" s="14"/>
      <c r="DU229" s="14"/>
      <c r="DV229" s="14"/>
      <c r="DW229" s="14"/>
      <c r="DX229" s="14"/>
      <c r="DY229" s="14"/>
    </row>
    <row r="230" spans="112:129" x14ac:dyDescent="0.35">
      <c r="DH230" s="14"/>
      <c r="DI230" s="14"/>
      <c r="DJ230" s="14"/>
      <c r="DK230" s="14"/>
      <c r="DL230" s="14"/>
      <c r="DM230" s="14"/>
      <c r="DN230" s="14"/>
      <c r="DO230" s="14"/>
      <c r="DP230" s="14"/>
      <c r="DQ230" s="14"/>
      <c r="DR230" s="14"/>
      <c r="DS230" s="14"/>
      <c r="DT230" s="14"/>
      <c r="DU230" s="14"/>
      <c r="DV230" s="14"/>
      <c r="DW230" s="14"/>
      <c r="DX230" s="14"/>
      <c r="DY230" s="14"/>
    </row>
    <row r="231" spans="112:129" x14ac:dyDescent="0.35">
      <c r="DH231" s="14"/>
      <c r="DI231" s="14"/>
      <c r="DJ231" s="14"/>
      <c r="DK231" s="14"/>
      <c r="DL231" s="14"/>
      <c r="DM231" s="14"/>
      <c r="DN231" s="14"/>
      <c r="DO231" s="14"/>
      <c r="DP231" s="14"/>
      <c r="DQ231" s="14"/>
      <c r="DR231" s="14"/>
      <c r="DS231" s="14"/>
      <c r="DT231" s="14"/>
      <c r="DU231" s="14"/>
      <c r="DV231" s="14"/>
      <c r="DW231" s="14"/>
      <c r="DX231" s="14"/>
      <c r="DY231" s="14"/>
    </row>
    <row r="232" spans="112:129" x14ac:dyDescent="0.35">
      <c r="DH232" s="14"/>
      <c r="DI232" s="14"/>
      <c r="DJ232" s="14"/>
      <c r="DK232" s="14"/>
      <c r="DL232" s="14"/>
      <c r="DM232" s="14"/>
      <c r="DN232" s="14"/>
      <c r="DO232" s="14"/>
      <c r="DP232" s="14"/>
      <c r="DQ232" s="14"/>
      <c r="DR232" s="14"/>
      <c r="DS232" s="14"/>
      <c r="DT232" s="14"/>
      <c r="DU232" s="14"/>
      <c r="DV232" s="14"/>
      <c r="DW232" s="14"/>
      <c r="DX232" s="14"/>
      <c r="DY232" s="14"/>
    </row>
    <row r="233" spans="112:129" x14ac:dyDescent="0.35">
      <c r="DH233" s="14"/>
      <c r="DI233" s="14"/>
      <c r="DJ233" s="14"/>
      <c r="DK233" s="14"/>
      <c r="DL233" s="14"/>
      <c r="DM233" s="14"/>
      <c r="DN233" s="14"/>
      <c r="DO233" s="14"/>
      <c r="DP233" s="14"/>
      <c r="DQ233" s="14"/>
      <c r="DR233" s="14"/>
      <c r="DS233" s="14"/>
      <c r="DT233" s="14"/>
      <c r="DU233" s="14"/>
      <c r="DV233" s="14"/>
      <c r="DW233" s="14"/>
      <c r="DX233" s="14"/>
      <c r="DY233" s="14"/>
    </row>
    <row r="234" spans="112:129" x14ac:dyDescent="0.35">
      <c r="DH234" s="14"/>
      <c r="DI234" s="14"/>
      <c r="DJ234" s="14"/>
      <c r="DK234" s="14"/>
      <c r="DL234" s="14"/>
      <c r="DM234" s="14"/>
      <c r="DN234" s="14"/>
      <c r="DO234" s="14"/>
      <c r="DP234" s="14"/>
      <c r="DQ234" s="14"/>
      <c r="DR234" s="14"/>
      <c r="DS234" s="14"/>
      <c r="DT234" s="14"/>
      <c r="DU234" s="14"/>
      <c r="DV234" s="14"/>
      <c r="DW234" s="14"/>
      <c r="DX234" s="14"/>
      <c r="DY234" s="14"/>
    </row>
    <row r="235" spans="112:129" x14ac:dyDescent="0.35">
      <c r="DH235" s="14"/>
      <c r="DI235" s="14"/>
      <c r="DJ235" s="14"/>
      <c r="DK235" s="14"/>
      <c r="DL235" s="14"/>
      <c r="DM235" s="14"/>
      <c r="DN235" s="14"/>
      <c r="DO235" s="14"/>
      <c r="DP235" s="14"/>
      <c r="DQ235" s="14"/>
      <c r="DR235" s="14"/>
      <c r="DS235" s="14"/>
      <c r="DT235" s="14"/>
      <c r="DU235" s="14"/>
      <c r="DV235" s="14"/>
      <c r="DW235" s="14"/>
      <c r="DX235" s="14"/>
      <c r="DY235" s="14"/>
    </row>
    <row r="236" spans="112:129" x14ac:dyDescent="0.35">
      <c r="DH236" s="14"/>
      <c r="DI236" s="14"/>
      <c r="DJ236" s="14"/>
      <c r="DK236" s="14"/>
      <c r="DL236" s="14"/>
      <c r="DM236" s="14"/>
      <c r="DN236" s="14"/>
      <c r="DO236" s="14"/>
      <c r="DP236" s="14"/>
      <c r="DQ236" s="14"/>
      <c r="DR236" s="14"/>
      <c r="DS236" s="14"/>
      <c r="DT236" s="14"/>
      <c r="DU236" s="14"/>
      <c r="DV236" s="14"/>
      <c r="DW236" s="14"/>
      <c r="DX236" s="14"/>
      <c r="DY236" s="14"/>
    </row>
    <row r="237" spans="112:129" x14ac:dyDescent="0.35">
      <c r="DH237" s="14"/>
      <c r="DI237" s="14"/>
      <c r="DJ237" s="14"/>
      <c r="DK237" s="14"/>
      <c r="DL237" s="14"/>
      <c r="DM237" s="14"/>
      <c r="DN237" s="14"/>
      <c r="DO237" s="14"/>
      <c r="DP237" s="14"/>
      <c r="DQ237" s="14"/>
      <c r="DR237" s="14"/>
      <c r="DS237" s="14"/>
      <c r="DT237" s="14"/>
      <c r="DU237" s="14"/>
      <c r="DV237" s="14"/>
      <c r="DW237" s="14"/>
      <c r="DX237" s="14"/>
      <c r="DY237" s="14"/>
    </row>
    <row r="238" spans="112:129" x14ac:dyDescent="0.35">
      <c r="DH238" s="14"/>
      <c r="DI238" s="14"/>
      <c r="DJ238" s="14"/>
      <c r="DK238" s="14"/>
      <c r="DL238" s="14"/>
      <c r="DM238" s="14"/>
      <c r="DN238" s="14"/>
      <c r="DO238" s="14"/>
      <c r="DP238" s="14"/>
      <c r="DQ238" s="14"/>
      <c r="DR238" s="14"/>
      <c r="DS238" s="14"/>
      <c r="DT238" s="14"/>
      <c r="DU238" s="14"/>
      <c r="DV238" s="14"/>
      <c r="DW238" s="14"/>
      <c r="DX238" s="14"/>
      <c r="DY238" s="14"/>
    </row>
    <row r="239" spans="112:129" x14ac:dyDescent="0.35">
      <c r="DH239" s="14"/>
      <c r="DI239" s="14"/>
      <c r="DJ239" s="14"/>
      <c r="DK239" s="14"/>
      <c r="DL239" s="14"/>
      <c r="DM239" s="14"/>
      <c r="DN239" s="14"/>
      <c r="DO239" s="14"/>
      <c r="DP239" s="14"/>
      <c r="DQ239" s="14"/>
      <c r="DR239" s="14"/>
      <c r="DS239" s="14"/>
      <c r="DT239" s="14"/>
      <c r="DU239" s="14"/>
      <c r="DV239" s="14"/>
      <c r="DW239" s="14"/>
      <c r="DX239" s="14"/>
      <c r="DY239" s="14"/>
    </row>
    <row r="240" spans="112:129" x14ac:dyDescent="0.35">
      <c r="DH240" s="14"/>
      <c r="DI240" s="14"/>
      <c r="DJ240" s="14"/>
      <c r="DK240" s="14"/>
      <c r="DL240" s="14"/>
      <c r="DM240" s="14"/>
      <c r="DN240" s="14"/>
      <c r="DO240" s="14"/>
      <c r="DP240" s="14"/>
      <c r="DQ240" s="14"/>
      <c r="DR240" s="14"/>
      <c r="DS240" s="14"/>
      <c r="DT240" s="14"/>
      <c r="DU240" s="14"/>
      <c r="DV240" s="14"/>
      <c r="DW240" s="14"/>
      <c r="DX240" s="14"/>
      <c r="DY240" s="14"/>
    </row>
    <row r="241" spans="112:129" x14ac:dyDescent="0.35">
      <c r="DH241" s="14"/>
      <c r="DI241" s="14"/>
      <c r="DJ241" s="14"/>
      <c r="DK241" s="14"/>
      <c r="DL241" s="14"/>
      <c r="DM241" s="14"/>
      <c r="DN241" s="14"/>
      <c r="DO241" s="14"/>
      <c r="DP241" s="14"/>
      <c r="DQ241" s="14"/>
      <c r="DR241" s="14"/>
      <c r="DS241" s="14"/>
      <c r="DT241" s="14"/>
      <c r="DU241" s="14"/>
      <c r="DV241" s="14"/>
      <c r="DW241" s="14"/>
      <c r="DX241" s="14"/>
      <c r="DY241" s="14"/>
    </row>
    <row r="242" spans="112:129" x14ac:dyDescent="0.35">
      <c r="DH242" s="14"/>
      <c r="DI242" s="14"/>
      <c r="DJ242" s="14"/>
      <c r="DK242" s="14"/>
      <c r="DL242" s="14"/>
      <c r="DM242" s="14"/>
      <c r="DN242" s="14"/>
      <c r="DO242" s="14"/>
      <c r="DP242" s="14"/>
      <c r="DQ242" s="14"/>
      <c r="DR242" s="14"/>
      <c r="DS242" s="14"/>
      <c r="DT242" s="14"/>
      <c r="DU242" s="14"/>
      <c r="DV242" s="14"/>
      <c r="DW242" s="14"/>
      <c r="DX242" s="14"/>
      <c r="DY242" s="14"/>
    </row>
    <row r="243" spans="112:129" x14ac:dyDescent="0.35">
      <c r="DH243" s="14"/>
      <c r="DI243" s="14"/>
      <c r="DJ243" s="14"/>
      <c r="DK243" s="14"/>
      <c r="DL243" s="14"/>
      <c r="DM243" s="14"/>
      <c r="DN243" s="14"/>
      <c r="DO243" s="14"/>
      <c r="DP243" s="14"/>
      <c r="DQ243" s="14"/>
      <c r="DR243" s="14"/>
      <c r="DS243" s="14"/>
      <c r="DT243" s="14"/>
      <c r="DU243" s="14"/>
      <c r="DV243" s="14"/>
      <c r="DW243" s="14"/>
      <c r="DX243" s="14"/>
      <c r="DY243" s="14"/>
    </row>
    <row r="244" spans="112:129" x14ac:dyDescent="0.35">
      <c r="DH244" s="14"/>
      <c r="DI244" s="14"/>
      <c r="DJ244" s="14"/>
      <c r="DK244" s="14"/>
      <c r="DL244" s="14"/>
      <c r="DM244" s="14"/>
      <c r="DN244" s="14"/>
      <c r="DO244" s="14"/>
      <c r="DP244" s="14"/>
      <c r="DQ244" s="14"/>
      <c r="DR244" s="14"/>
      <c r="DS244" s="14"/>
      <c r="DT244" s="14"/>
      <c r="DU244" s="14"/>
      <c r="DV244" s="14"/>
      <c r="DW244" s="14"/>
      <c r="DX244" s="14"/>
      <c r="DY244" s="14"/>
    </row>
    <row r="245" spans="112:129" x14ac:dyDescent="0.35">
      <c r="DH245" s="14"/>
      <c r="DI245" s="14"/>
      <c r="DJ245" s="14"/>
      <c r="DK245" s="14"/>
      <c r="DL245" s="14"/>
      <c r="DM245" s="14"/>
      <c r="DN245" s="14"/>
      <c r="DO245" s="14"/>
      <c r="DP245" s="14"/>
      <c r="DQ245" s="14"/>
      <c r="DR245" s="14"/>
      <c r="DS245" s="14"/>
      <c r="DT245" s="14"/>
      <c r="DU245" s="14"/>
      <c r="DV245" s="14"/>
      <c r="DW245" s="14"/>
      <c r="DX245" s="14"/>
      <c r="DY245" s="14"/>
    </row>
    <row r="246" spans="112:129" x14ac:dyDescent="0.35">
      <c r="DH246" s="14"/>
      <c r="DI246" s="14"/>
      <c r="DJ246" s="14"/>
      <c r="DK246" s="14"/>
      <c r="DL246" s="14"/>
      <c r="DM246" s="14"/>
      <c r="DN246" s="14"/>
      <c r="DO246" s="14"/>
      <c r="DP246" s="14"/>
      <c r="DQ246" s="14"/>
      <c r="DR246" s="14"/>
      <c r="DS246" s="14"/>
      <c r="DT246" s="14"/>
      <c r="DU246" s="14"/>
      <c r="DV246" s="14"/>
      <c r="DW246" s="14"/>
      <c r="DX246" s="14"/>
      <c r="DY246" s="14"/>
    </row>
    <row r="247" spans="112:129" x14ac:dyDescent="0.35">
      <c r="DH247" s="14"/>
      <c r="DI247" s="14"/>
      <c r="DJ247" s="14"/>
      <c r="DK247" s="14"/>
      <c r="DL247" s="14"/>
      <c r="DM247" s="14"/>
      <c r="DN247" s="14"/>
      <c r="DO247" s="14"/>
      <c r="DP247" s="14"/>
      <c r="DQ247" s="14"/>
      <c r="DR247" s="14"/>
      <c r="DS247" s="14"/>
      <c r="DT247" s="14"/>
      <c r="DU247" s="14"/>
      <c r="DV247" s="14"/>
      <c r="DW247" s="14"/>
      <c r="DX247" s="14"/>
      <c r="DY247" s="14"/>
    </row>
    <row r="248" spans="112:129" x14ac:dyDescent="0.35">
      <c r="DH248" s="14"/>
      <c r="DI248" s="14"/>
      <c r="DJ248" s="14"/>
      <c r="DK248" s="14"/>
      <c r="DL248" s="14"/>
      <c r="DM248" s="14"/>
      <c r="DN248" s="14"/>
      <c r="DO248" s="14"/>
      <c r="DP248" s="14"/>
      <c r="DQ248" s="14"/>
      <c r="DR248" s="14"/>
      <c r="DS248" s="14"/>
      <c r="DT248" s="14"/>
      <c r="DU248" s="14"/>
      <c r="DV248" s="14"/>
      <c r="DW248" s="14"/>
      <c r="DX248" s="14"/>
      <c r="DY248" s="14"/>
    </row>
    <row r="249" spans="112:129" x14ac:dyDescent="0.35">
      <c r="DH249" s="14"/>
      <c r="DI249" s="14"/>
      <c r="DJ249" s="14"/>
      <c r="DK249" s="14"/>
      <c r="DL249" s="14"/>
      <c r="DM249" s="14"/>
      <c r="DN249" s="14"/>
      <c r="DO249" s="14"/>
      <c r="DP249" s="14"/>
      <c r="DQ249" s="14"/>
      <c r="DR249" s="14"/>
      <c r="DS249" s="14"/>
      <c r="DT249" s="14"/>
      <c r="DU249" s="14"/>
      <c r="DV249" s="14"/>
      <c r="DW249" s="14"/>
      <c r="DX249" s="14"/>
      <c r="DY249" s="14"/>
    </row>
    <row r="250" spans="112:129" x14ac:dyDescent="0.35">
      <c r="DH250" s="14"/>
      <c r="DI250" s="14"/>
      <c r="DJ250" s="14"/>
      <c r="DK250" s="14"/>
      <c r="DL250" s="14"/>
      <c r="DM250" s="14"/>
      <c r="DN250" s="14"/>
      <c r="DO250" s="14"/>
      <c r="DP250" s="14"/>
      <c r="DQ250" s="14"/>
      <c r="DR250" s="14"/>
      <c r="DS250" s="14"/>
      <c r="DT250" s="14"/>
      <c r="DU250" s="14"/>
      <c r="DV250" s="14"/>
      <c r="DW250" s="14"/>
      <c r="DX250" s="14"/>
      <c r="DY250" s="14"/>
    </row>
    <row r="251" spans="112:129" x14ac:dyDescent="0.35">
      <c r="DH251" s="14"/>
      <c r="DI251" s="14"/>
      <c r="DJ251" s="14"/>
      <c r="DK251" s="14"/>
      <c r="DL251" s="14"/>
      <c r="DM251" s="14"/>
      <c r="DN251" s="14"/>
      <c r="DO251" s="14"/>
      <c r="DP251" s="14"/>
      <c r="DQ251" s="14"/>
      <c r="DR251" s="14"/>
      <c r="DS251" s="14"/>
      <c r="DT251" s="14"/>
      <c r="DU251" s="14"/>
      <c r="DV251" s="14"/>
      <c r="DW251" s="14"/>
      <c r="DX251" s="14"/>
      <c r="DY251" s="14"/>
    </row>
    <row r="252" spans="112:129" x14ac:dyDescent="0.35">
      <c r="DH252" s="14"/>
      <c r="DI252" s="14"/>
      <c r="DJ252" s="14"/>
      <c r="DK252" s="14"/>
      <c r="DL252" s="14"/>
      <c r="DM252" s="14"/>
      <c r="DN252" s="14"/>
      <c r="DO252" s="14"/>
      <c r="DP252" s="14"/>
      <c r="DQ252" s="14"/>
      <c r="DR252" s="14"/>
      <c r="DS252" s="14"/>
      <c r="DT252" s="14"/>
      <c r="DU252" s="14"/>
      <c r="DV252" s="14"/>
      <c r="DW252" s="14"/>
      <c r="DX252" s="14"/>
      <c r="DY252" s="14"/>
    </row>
    <row r="253" spans="112:129" x14ac:dyDescent="0.35">
      <c r="DH253" s="14"/>
      <c r="DI253" s="14"/>
      <c r="DJ253" s="14"/>
      <c r="DK253" s="14"/>
      <c r="DL253" s="14"/>
      <c r="DM253" s="14"/>
      <c r="DN253" s="14"/>
      <c r="DO253" s="14"/>
      <c r="DP253" s="14"/>
      <c r="DQ253" s="14"/>
      <c r="DR253" s="14"/>
      <c r="DS253" s="14"/>
      <c r="DT253" s="14"/>
      <c r="DU253" s="14"/>
      <c r="DV253" s="14"/>
      <c r="DW253" s="14"/>
      <c r="DX253" s="14"/>
      <c r="DY253" s="14"/>
    </row>
    <row r="254" spans="112:129" x14ac:dyDescent="0.35">
      <c r="DH254" s="14"/>
      <c r="DI254" s="14"/>
      <c r="DJ254" s="14"/>
      <c r="DK254" s="14"/>
      <c r="DL254" s="14"/>
      <c r="DM254" s="14"/>
      <c r="DN254" s="14"/>
      <c r="DO254" s="14"/>
      <c r="DP254" s="14"/>
      <c r="DQ254" s="14"/>
      <c r="DR254" s="14"/>
      <c r="DS254" s="14"/>
      <c r="DT254" s="14"/>
      <c r="DU254" s="14"/>
      <c r="DV254" s="14"/>
      <c r="DW254" s="14"/>
      <c r="DX254" s="14"/>
      <c r="DY254" s="14"/>
    </row>
    <row r="255" spans="112:129" x14ac:dyDescent="0.35">
      <c r="DH255" s="14"/>
      <c r="DI255" s="14"/>
      <c r="DJ255" s="14"/>
      <c r="DK255" s="14"/>
      <c r="DL255" s="14"/>
      <c r="DM255" s="14"/>
      <c r="DN255" s="14"/>
      <c r="DO255" s="14"/>
      <c r="DP255" s="14"/>
      <c r="DQ255" s="14"/>
      <c r="DR255" s="14"/>
      <c r="DS255" s="14"/>
      <c r="DT255" s="14"/>
      <c r="DU255" s="14"/>
      <c r="DV255" s="14"/>
      <c r="DW255" s="14"/>
      <c r="DX255" s="14"/>
      <c r="DY255" s="14"/>
    </row>
    <row r="256" spans="112:129" x14ac:dyDescent="0.35">
      <c r="DH256" s="14"/>
      <c r="DI256" s="14"/>
      <c r="DJ256" s="14"/>
      <c r="DK256" s="14"/>
      <c r="DL256" s="14"/>
      <c r="DM256" s="14"/>
      <c r="DN256" s="14"/>
      <c r="DO256" s="14"/>
      <c r="DP256" s="14"/>
      <c r="DQ256" s="14"/>
      <c r="DR256" s="14"/>
      <c r="DS256" s="14"/>
      <c r="DT256" s="14"/>
      <c r="DU256" s="14"/>
      <c r="DV256" s="14"/>
      <c r="DW256" s="14"/>
      <c r="DX256" s="14"/>
      <c r="DY256" s="14"/>
    </row>
    <row r="257" spans="112:129" x14ac:dyDescent="0.35">
      <c r="DH257" s="14"/>
      <c r="DI257" s="14"/>
      <c r="DJ257" s="14"/>
      <c r="DK257" s="14"/>
      <c r="DL257" s="14"/>
      <c r="DM257" s="14"/>
      <c r="DN257" s="14"/>
      <c r="DO257" s="14"/>
      <c r="DP257" s="14"/>
      <c r="DQ257" s="14"/>
      <c r="DR257" s="14"/>
      <c r="DS257" s="14"/>
      <c r="DT257" s="14"/>
      <c r="DU257" s="14"/>
      <c r="DV257" s="14"/>
      <c r="DW257" s="14"/>
      <c r="DX257" s="14"/>
      <c r="DY257" s="14"/>
    </row>
    <row r="258" spans="112:129" x14ac:dyDescent="0.35">
      <c r="DH258" s="14"/>
      <c r="DI258" s="14"/>
      <c r="DJ258" s="14"/>
      <c r="DK258" s="14"/>
      <c r="DL258" s="14"/>
      <c r="DM258" s="14"/>
      <c r="DN258" s="14"/>
      <c r="DO258" s="14"/>
      <c r="DP258" s="14"/>
      <c r="DQ258" s="14"/>
      <c r="DR258" s="14"/>
      <c r="DS258" s="14"/>
      <c r="DT258" s="14"/>
      <c r="DU258" s="14"/>
      <c r="DV258" s="14"/>
      <c r="DW258" s="14"/>
      <c r="DX258" s="14"/>
      <c r="DY258" s="14"/>
    </row>
    <row r="259" spans="112:129" x14ac:dyDescent="0.35">
      <c r="DH259" s="14"/>
      <c r="DI259" s="14"/>
      <c r="DJ259" s="14"/>
      <c r="DK259" s="14"/>
      <c r="DL259" s="14"/>
      <c r="DM259" s="14"/>
      <c r="DN259" s="14"/>
      <c r="DO259" s="14"/>
      <c r="DP259" s="14"/>
      <c r="DQ259" s="14"/>
      <c r="DR259" s="14"/>
      <c r="DS259" s="14"/>
      <c r="DT259" s="14"/>
      <c r="DU259" s="14"/>
      <c r="DV259" s="14"/>
      <c r="DW259" s="14"/>
      <c r="DX259" s="14"/>
      <c r="DY259" s="14"/>
    </row>
    <row r="260" spans="112:129" x14ac:dyDescent="0.35">
      <c r="DH260" s="14"/>
      <c r="DI260" s="14"/>
      <c r="DJ260" s="14"/>
      <c r="DK260" s="14"/>
      <c r="DL260" s="14"/>
      <c r="DM260" s="14"/>
      <c r="DN260" s="14"/>
      <c r="DO260" s="14"/>
      <c r="DP260" s="14"/>
      <c r="DQ260" s="14"/>
      <c r="DR260" s="14"/>
      <c r="DS260" s="14"/>
      <c r="DT260" s="14"/>
      <c r="DU260" s="14"/>
      <c r="DV260" s="14"/>
      <c r="DW260" s="14"/>
      <c r="DX260" s="14"/>
      <c r="DY260" s="14"/>
    </row>
    <row r="261" spans="112:129" x14ac:dyDescent="0.35">
      <c r="DH261" s="14"/>
      <c r="DI261" s="14"/>
      <c r="DJ261" s="14"/>
      <c r="DK261" s="14"/>
      <c r="DL261" s="14"/>
      <c r="DM261" s="14"/>
      <c r="DN261" s="14"/>
      <c r="DO261" s="14"/>
      <c r="DP261" s="14"/>
      <c r="DQ261" s="14"/>
      <c r="DR261" s="14"/>
      <c r="DS261" s="14"/>
      <c r="DT261" s="14"/>
      <c r="DU261" s="14"/>
      <c r="DV261" s="14"/>
      <c r="DW261" s="14"/>
      <c r="DX261" s="14"/>
      <c r="DY261" s="14"/>
    </row>
    <row r="262" spans="112:129" x14ac:dyDescent="0.35">
      <c r="DH262" s="14"/>
      <c r="DI262" s="14"/>
      <c r="DJ262" s="14"/>
      <c r="DK262" s="14"/>
      <c r="DL262" s="14"/>
      <c r="DM262" s="14"/>
      <c r="DN262" s="14"/>
      <c r="DO262" s="14"/>
      <c r="DP262" s="14"/>
      <c r="DQ262" s="14"/>
      <c r="DR262" s="14"/>
      <c r="DS262" s="14"/>
      <c r="DT262" s="14"/>
      <c r="DU262" s="14"/>
      <c r="DV262" s="14"/>
      <c r="DW262" s="14"/>
      <c r="DX262" s="14"/>
      <c r="DY262" s="14"/>
    </row>
    <row r="263" spans="112:129" x14ac:dyDescent="0.35">
      <c r="DH263" s="14"/>
      <c r="DI263" s="14"/>
      <c r="DJ263" s="14"/>
      <c r="DK263" s="14"/>
      <c r="DL263" s="14"/>
      <c r="DM263" s="14"/>
      <c r="DN263" s="14"/>
      <c r="DO263" s="14"/>
      <c r="DP263" s="14"/>
      <c r="DQ263" s="14"/>
      <c r="DR263" s="14"/>
      <c r="DS263" s="14"/>
      <c r="DT263" s="14"/>
      <c r="DU263" s="14"/>
      <c r="DV263" s="14"/>
      <c r="DW263" s="14"/>
      <c r="DX263" s="14"/>
      <c r="DY263" s="14"/>
    </row>
    <row r="264" spans="112:129" x14ac:dyDescent="0.35">
      <c r="DH264" s="14"/>
      <c r="DI264" s="14"/>
      <c r="DJ264" s="14"/>
      <c r="DK264" s="14"/>
      <c r="DL264" s="14"/>
      <c r="DM264" s="14"/>
      <c r="DN264" s="14"/>
      <c r="DO264" s="14"/>
      <c r="DP264" s="14"/>
      <c r="DQ264" s="14"/>
      <c r="DR264" s="14"/>
      <c r="DS264" s="14"/>
      <c r="DT264" s="14"/>
      <c r="DU264" s="14"/>
      <c r="DV264" s="14"/>
      <c r="DW264" s="14"/>
      <c r="DX264" s="14"/>
      <c r="DY264" s="14"/>
    </row>
    <row r="265" spans="112:129" x14ac:dyDescent="0.35">
      <c r="DH265" s="14"/>
      <c r="DI265" s="14"/>
      <c r="DJ265" s="14"/>
      <c r="DK265" s="14"/>
      <c r="DL265" s="14"/>
      <c r="DM265" s="14"/>
      <c r="DN265" s="14"/>
      <c r="DO265" s="14"/>
      <c r="DP265" s="14"/>
      <c r="DQ265" s="14"/>
      <c r="DR265" s="14"/>
      <c r="DS265" s="14"/>
      <c r="DT265" s="14"/>
      <c r="DU265" s="14"/>
      <c r="DV265" s="14"/>
      <c r="DW265" s="14"/>
      <c r="DX265" s="14"/>
      <c r="DY265" s="14"/>
    </row>
    <row r="266" spans="112:129" x14ac:dyDescent="0.35">
      <c r="DH266" s="14"/>
      <c r="DI266" s="14"/>
      <c r="DJ266" s="14"/>
      <c r="DK266" s="14"/>
      <c r="DL266" s="14"/>
      <c r="DM266" s="14"/>
      <c r="DN266" s="14"/>
      <c r="DO266" s="14"/>
      <c r="DP266" s="14"/>
      <c r="DQ266" s="14"/>
      <c r="DR266" s="14"/>
      <c r="DS266" s="14"/>
      <c r="DT266" s="14"/>
      <c r="DU266" s="14"/>
      <c r="DV266" s="14"/>
      <c r="DW266" s="14"/>
      <c r="DX266" s="14"/>
      <c r="DY266" s="14"/>
    </row>
    <row r="267" spans="112:129" x14ac:dyDescent="0.35">
      <c r="DH267" s="14"/>
      <c r="DI267" s="14"/>
      <c r="DJ267" s="14"/>
      <c r="DK267" s="14"/>
      <c r="DL267" s="14"/>
      <c r="DM267" s="14"/>
      <c r="DN267" s="14"/>
      <c r="DO267" s="14"/>
      <c r="DP267" s="14"/>
      <c r="DQ267" s="14"/>
      <c r="DR267" s="14"/>
      <c r="DS267" s="14"/>
      <c r="DT267" s="14"/>
      <c r="DU267" s="14"/>
      <c r="DV267" s="14"/>
      <c r="DW267" s="14"/>
      <c r="DX267" s="14"/>
      <c r="DY267" s="14"/>
    </row>
    <row r="268" spans="112:129" x14ac:dyDescent="0.35">
      <c r="DH268" s="14"/>
      <c r="DI268" s="14"/>
      <c r="DJ268" s="14"/>
      <c r="DK268" s="14"/>
      <c r="DL268" s="14"/>
      <c r="DM268" s="14"/>
      <c r="DN268" s="14"/>
      <c r="DO268" s="14"/>
      <c r="DP268" s="14"/>
      <c r="DQ268" s="14"/>
      <c r="DR268" s="14"/>
      <c r="DS268" s="14"/>
      <c r="DT268" s="14"/>
      <c r="DU268" s="14"/>
      <c r="DV268" s="14"/>
      <c r="DW268" s="14"/>
      <c r="DX268" s="14"/>
      <c r="DY268" s="14"/>
    </row>
    <row r="269" spans="112:129" x14ac:dyDescent="0.35">
      <c r="DH269" s="14"/>
      <c r="DI269" s="14"/>
      <c r="DJ269" s="14"/>
      <c r="DK269" s="14"/>
      <c r="DL269" s="14"/>
      <c r="DM269" s="14"/>
      <c r="DN269" s="14"/>
      <c r="DO269" s="14"/>
      <c r="DP269" s="14"/>
      <c r="DQ269" s="14"/>
      <c r="DR269" s="14"/>
      <c r="DS269" s="14"/>
      <c r="DT269" s="14"/>
      <c r="DU269" s="14"/>
      <c r="DV269" s="14"/>
      <c r="DW269" s="14"/>
      <c r="DX269" s="14"/>
      <c r="DY269" s="14"/>
    </row>
    <row r="270" spans="112:129" x14ac:dyDescent="0.35">
      <c r="DH270" s="14"/>
      <c r="DI270" s="14"/>
      <c r="DJ270" s="14"/>
      <c r="DK270" s="14"/>
      <c r="DL270" s="14"/>
      <c r="DM270" s="14"/>
      <c r="DN270" s="14"/>
      <c r="DO270" s="14"/>
      <c r="DP270" s="14"/>
      <c r="DQ270" s="14"/>
      <c r="DR270" s="14"/>
      <c r="DS270" s="14"/>
      <c r="DT270" s="14"/>
      <c r="DU270" s="14"/>
      <c r="DV270" s="14"/>
      <c r="DW270" s="14"/>
      <c r="DX270" s="14"/>
      <c r="DY270" s="14"/>
    </row>
    <row r="271" spans="112:129" x14ac:dyDescent="0.35">
      <c r="DH271" s="14"/>
      <c r="DI271" s="14"/>
      <c r="DJ271" s="14"/>
      <c r="DK271" s="14"/>
      <c r="DL271" s="14"/>
      <c r="DM271" s="14"/>
      <c r="DN271" s="14"/>
      <c r="DO271" s="14"/>
      <c r="DP271" s="14"/>
      <c r="DQ271" s="14"/>
      <c r="DR271" s="14"/>
      <c r="DS271" s="14"/>
      <c r="DT271" s="14"/>
      <c r="DU271" s="14"/>
      <c r="DV271" s="14"/>
      <c r="DW271" s="14"/>
      <c r="DX271" s="14"/>
      <c r="DY271" s="14"/>
    </row>
    <row r="272" spans="112:129" x14ac:dyDescent="0.35">
      <c r="DH272" s="14"/>
      <c r="DI272" s="14"/>
      <c r="DJ272" s="14"/>
      <c r="DK272" s="14"/>
      <c r="DL272" s="14"/>
      <c r="DM272" s="14"/>
      <c r="DN272" s="14"/>
      <c r="DO272" s="14"/>
      <c r="DP272" s="14"/>
      <c r="DQ272" s="14"/>
      <c r="DR272" s="14"/>
      <c r="DS272" s="14"/>
      <c r="DT272" s="14"/>
      <c r="DU272" s="14"/>
      <c r="DV272" s="14"/>
      <c r="DW272" s="14"/>
      <c r="DX272" s="14"/>
      <c r="DY272" s="14"/>
    </row>
    <row r="273" spans="112:129" x14ac:dyDescent="0.35">
      <c r="DH273" s="14"/>
      <c r="DI273" s="14"/>
      <c r="DJ273" s="14"/>
      <c r="DK273" s="14"/>
      <c r="DL273" s="14"/>
      <c r="DM273" s="14"/>
      <c r="DN273" s="14"/>
      <c r="DO273" s="14"/>
      <c r="DP273" s="14"/>
      <c r="DQ273" s="14"/>
      <c r="DR273" s="14"/>
      <c r="DS273" s="14"/>
      <c r="DT273" s="14"/>
      <c r="DU273" s="14"/>
      <c r="DV273" s="14"/>
      <c r="DW273" s="14"/>
      <c r="DX273" s="14"/>
      <c r="DY273" s="14"/>
    </row>
    <row r="274" spans="112:129" x14ac:dyDescent="0.35">
      <c r="DH274" s="14"/>
      <c r="DI274" s="14"/>
      <c r="DJ274" s="14"/>
      <c r="DK274" s="14"/>
      <c r="DL274" s="14"/>
      <c r="DM274" s="14"/>
      <c r="DN274" s="14"/>
      <c r="DO274" s="14"/>
      <c r="DP274" s="14"/>
      <c r="DQ274" s="14"/>
      <c r="DR274" s="14"/>
      <c r="DS274" s="14"/>
      <c r="DT274" s="14"/>
      <c r="DU274" s="14"/>
      <c r="DV274" s="14"/>
      <c r="DW274" s="14"/>
      <c r="DX274" s="14"/>
      <c r="DY274" s="14"/>
    </row>
    <row r="275" spans="112:129" x14ac:dyDescent="0.35">
      <c r="DH275" s="14"/>
      <c r="DI275" s="14"/>
      <c r="DJ275" s="14"/>
      <c r="DK275" s="14"/>
      <c r="DL275" s="14"/>
      <c r="DM275" s="14"/>
      <c r="DN275" s="14"/>
      <c r="DO275" s="14"/>
      <c r="DP275" s="14"/>
      <c r="DQ275" s="14"/>
      <c r="DR275" s="14"/>
      <c r="DS275" s="14"/>
      <c r="DT275" s="14"/>
      <c r="DU275" s="14"/>
      <c r="DV275" s="14"/>
      <c r="DW275" s="14"/>
      <c r="DX275" s="14"/>
      <c r="DY275" s="14"/>
    </row>
    <row r="276" spans="112:129" x14ac:dyDescent="0.35">
      <c r="DH276" s="14"/>
      <c r="DI276" s="14"/>
      <c r="DJ276" s="14"/>
      <c r="DK276" s="14"/>
      <c r="DL276" s="14"/>
      <c r="DM276" s="14"/>
      <c r="DN276" s="14"/>
      <c r="DO276" s="14"/>
      <c r="DP276" s="14"/>
      <c r="DQ276" s="14"/>
      <c r="DR276" s="14"/>
      <c r="DS276" s="14"/>
      <c r="DT276" s="14"/>
      <c r="DU276" s="14"/>
      <c r="DV276" s="14"/>
      <c r="DW276" s="14"/>
      <c r="DX276" s="14"/>
      <c r="DY276" s="14"/>
    </row>
    <row r="277" spans="112:129" x14ac:dyDescent="0.35">
      <c r="DH277" s="14"/>
      <c r="DI277" s="14"/>
      <c r="DJ277" s="14"/>
      <c r="DK277" s="14"/>
      <c r="DL277" s="14"/>
      <c r="DM277" s="14"/>
      <c r="DN277" s="14"/>
      <c r="DO277" s="14"/>
      <c r="DP277" s="14"/>
      <c r="DQ277" s="14"/>
      <c r="DR277" s="14"/>
      <c r="DS277" s="14"/>
      <c r="DT277" s="14"/>
      <c r="DU277" s="14"/>
      <c r="DV277" s="14"/>
      <c r="DW277" s="14"/>
      <c r="DX277" s="14"/>
      <c r="DY277" s="14"/>
    </row>
    <row r="278" spans="112:129" x14ac:dyDescent="0.35">
      <c r="DH278" s="14"/>
      <c r="DI278" s="14"/>
      <c r="DJ278" s="14"/>
      <c r="DK278" s="14"/>
      <c r="DL278" s="14"/>
      <c r="DM278" s="14"/>
      <c r="DN278" s="14"/>
      <c r="DO278" s="14"/>
      <c r="DP278" s="14"/>
      <c r="DQ278" s="14"/>
      <c r="DR278" s="14"/>
      <c r="DS278" s="14"/>
      <c r="DT278" s="14"/>
      <c r="DU278" s="14"/>
      <c r="DV278" s="14"/>
      <c r="DW278" s="14"/>
      <c r="DX278" s="14"/>
      <c r="DY278" s="14"/>
    </row>
    <row r="279" spans="112:129" x14ac:dyDescent="0.35">
      <c r="DH279" s="14"/>
      <c r="DI279" s="14"/>
      <c r="DJ279" s="14"/>
      <c r="DK279" s="14"/>
      <c r="DL279" s="14"/>
      <c r="DM279" s="14"/>
      <c r="DN279" s="14"/>
      <c r="DO279" s="14"/>
      <c r="DP279" s="14"/>
      <c r="DQ279" s="14"/>
      <c r="DR279" s="14"/>
      <c r="DS279" s="14"/>
      <c r="DT279" s="14"/>
      <c r="DU279" s="14"/>
      <c r="DV279" s="14"/>
      <c r="DW279" s="14"/>
      <c r="DX279" s="14"/>
      <c r="DY279" s="14"/>
    </row>
    <row r="280" spans="112:129" x14ac:dyDescent="0.35">
      <c r="DH280" s="14"/>
      <c r="DI280" s="14"/>
      <c r="DJ280" s="14"/>
      <c r="DK280" s="14"/>
      <c r="DL280" s="14"/>
      <c r="DM280" s="14"/>
      <c r="DN280" s="14"/>
      <c r="DO280" s="14"/>
      <c r="DP280" s="14"/>
      <c r="DQ280" s="14"/>
      <c r="DR280" s="14"/>
      <c r="DS280" s="14"/>
      <c r="DT280" s="14"/>
      <c r="DU280" s="14"/>
      <c r="DV280" s="14"/>
      <c r="DW280" s="14"/>
      <c r="DX280" s="14"/>
      <c r="DY280" s="14"/>
    </row>
    <row r="281" spans="112:129" x14ac:dyDescent="0.35">
      <c r="DH281" s="14"/>
      <c r="DI281" s="14"/>
      <c r="DJ281" s="14"/>
      <c r="DK281" s="14"/>
      <c r="DL281" s="14"/>
      <c r="DM281" s="14"/>
      <c r="DN281" s="14"/>
      <c r="DO281" s="14"/>
      <c r="DP281" s="14"/>
      <c r="DQ281" s="14"/>
      <c r="DR281" s="14"/>
      <c r="DS281" s="14"/>
      <c r="DT281" s="14"/>
      <c r="DU281" s="14"/>
      <c r="DV281" s="14"/>
      <c r="DW281" s="14"/>
      <c r="DX281" s="14"/>
      <c r="DY281" s="14"/>
    </row>
    <row r="282" spans="112:129" x14ac:dyDescent="0.35">
      <c r="DH282" s="14"/>
      <c r="DI282" s="14"/>
      <c r="DJ282" s="14"/>
      <c r="DK282" s="14"/>
      <c r="DL282" s="14"/>
      <c r="DM282" s="14"/>
      <c r="DN282" s="14"/>
      <c r="DO282" s="14"/>
      <c r="DP282" s="14"/>
      <c r="DQ282" s="14"/>
      <c r="DR282" s="14"/>
      <c r="DS282" s="14"/>
      <c r="DT282" s="14"/>
      <c r="DU282" s="14"/>
      <c r="DV282" s="14"/>
      <c r="DW282" s="14"/>
      <c r="DX282" s="14"/>
      <c r="DY282" s="14"/>
    </row>
    <row r="283" spans="112:129" x14ac:dyDescent="0.35">
      <c r="DH283" s="14"/>
      <c r="DI283" s="14"/>
      <c r="DJ283" s="14"/>
      <c r="DK283" s="14"/>
      <c r="DL283" s="14"/>
      <c r="DM283" s="14"/>
      <c r="DN283" s="14"/>
      <c r="DO283" s="14"/>
      <c r="DP283" s="14"/>
      <c r="DQ283" s="14"/>
      <c r="DR283" s="14"/>
      <c r="DS283" s="14"/>
      <c r="DT283" s="14"/>
      <c r="DU283" s="14"/>
      <c r="DV283" s="14"/>
      <c r="DW283" s="14"/>
      <c r="DX283" s="14"/>
      <c r="DY283" s="14"/>
    </row>
    <row r="284" spans="112:129" x14ac:dyDescent="0.35">
      <c r="DH284" s="14"/>
      <c r="DI284" s="14"/>
      <c r="DJ284" s="14"/>
      <c r="DK284" s="14"/>
      <c r="DL284" s="14"/>
      <c r="DM284" s="14"/>
      <c r="DN284" s="14"/>
      <c r="DO284" s="14"/>
      <c r="DP284" s="14"/>
      <c r="DQ284" s="14"/>
      <c r="DR284" s="14"/>
      <c r="DS284" s="14"/>
      <c r="DT284" s="14"/>
      <c r="DU284" s="14"/>
      <c r="DV284" s="14"/>
      <c r="DW284" s="14"/>
      <c r="DX284" s="14"/>
      <c r="DY284" s="14"/>
    </row>
    <row r="285" spans="112:129" x14ac:dyDescent="0.35">
      <c r="DH285" s="14"/>
      <c r="DI285" s="14"/>
      <c r="DJ285" s="14"/>
      <c r="DK285" s="14"/>
      <c r="DL285" s="14"/>
      <c r="DM285" s="14"/>
      <c r="DN285" s="14"/>
      <c r="DO285" s="14"/>
      <c r="DP285" s="14"/>
      <c r="DQ285" s="14"/>
      <c r="DR285" s="14"/>
      <c r="DS285" s="14"/>
      <c r="DT285" s="14"/>
      <c r="DU285" s="14"/>
      <c r="DV285" s="14"/>
      <c r="DW285" s="14"/>
      <c r="DX285" s="14"/>
      <c r="DY285" s="14"/>
    </row>
    <row r="286" spans="112:129" x14ac:dyDescent="0.35">
      <c r="DH286" s="14"/>
      <c r="DI286" s="14"/>
      <c r="DJ286" s="14"/>
      <c r="DK286" s="14"/>
      <c r="DL286" s="14"/>
      <c r="DM286" s="14"/>
      <c r="DN286" s="14"/>
      <c r="DO286" s="14"/>
      <c r="DP286" s="14"/>
      <c r="DQ286" s="14"/>
      <c r="DR286" s="14"/>
      <c r="DS286" s="14"/>
      <c r="DT286" s="14"/>
      <c r="DU286" s="14"/>
      <c r="DV286" s="14"/>
      <c r="DW286" s="14"/>
      <c r="DX286" s="14"/>
      <c r="DY286" s="14"/>
    </row>
    <row r="287" spans="112:129" x14ac:dyDescent="0.35">
      <c r="DH287" s="14"/>
      <c r="DI287" s="14"/>
      <c r="DJ287" s="14"/>
      <c r="DK287" s="14"/>
      <c r="DL287" s="14"/>
      <c r="DM287" s="14"/>
      <c r="DN287" s="14"/>
      <c r="DO287" s="14"/>
      <c r="DP287" s="14"/>
      <c r="DQ287" s="14"/>
      <c r="DR287" s="14"/>
      <c r="DS287" s="14"/>
      <c r="DT287" s="14"/>
      <c r="DU287" s="14"/>
      <c r="DV287" s="14"/>
      <c r="DW287" s="14"/>
      <c r="DX287" s="14"/>
      <c r="DY287" s="14"/>
    </row>
    <row r="288" spans="112:129" x14ac:dyDescent="0.35">
      <c r="DH288" s="14"/>
      <c r="DI288" s="14"/>
      <c r="DJ288" s="14"/>
      <c r="DK288" s="14"/>
      <c r="DL288" s="14"/>
      <c r="DM288" s="14"/>
      <c r="DN288" s="14"/>
      <c r="DO288" s="14"/>
      <c r="DP288" s="14"/>
      <c r="DQ288" s="14"/>
      <c r="DR288" s="14"/>
      <c r="DS288" s="14"/>
      <c r="DT288" s="14"/>
      <c r="DU288" s="14"/>
      <c r="DV288" s="14"/>
      <c r="DW288" s="14"/>
      <c r="DX288" s="14"/>
      <c r="DY288" s="14"/>
    </row>
    <row r="289" spans="112:129" x14ac:dyDescent="0.35">
      <c r="DH289" s="14"/>
      <c r="DI289" s="14"/>
      <c r="DJ289" s="14"/>
      <c r="DK289" s="14"/>
      <c r="DL289" s="14"/>
      <c r="DM289" s="14"/>
      <c r="DN289" s="14"/>
      <c r="DO289" s="14"/>
      <c r="DP289" s="14"/>
      <c r="DQ289" s="14"/>
      <c r="DR289" s="14"/>
      <c r="DS289" s="14"/>
      <c r="DT289" s="14"/>
      <c r="DU289" s="14"/>
      <c r="DV289" s="14"/>
      <c r="DW289" s="14"/>
      <c r="DX289" s="14"/>
      <c r="DY289" s="14"/>
    </row>
    <row r="290" spans="112:129" x14ac:dyDescent="0.35">
      <c r="DH290" s="14"/>
      <c r="DI290" s="14"/>
      <c r="DJ290" s="14"/>
      <c r="DK290" s="14"/>
      <c r="DL290" s="14"/>
      <c r="DM290" s="14"/>
      <c r="DN290" s="14"/>
      <c r="DO290" s="14"/>
      <c r="DP290" s="14"/>
      <c r="DQ290" s="14"/>
      <c r="DR290" s="14"/>
      <c r="DS290" s="14"/>
      <c r="DT290" s="14"/>
      <c r="DU290" s="14"/>
      <c r="DV290" s="14"/>
      <c r="DW290" s="14"/>
      <c r="DX290" s="14"/>
      <c r="DY290" s="14"/>
    </row>
    <row r="291" spans="112:129" x14ac:dyDescent="0.35">
      <c r="DH291" s="14"/>
      <c r="DI291" s="14"/>
      <c r="DJ291" s="14"/>
      <c r="DK291" s="14"/>
      <c r="DL291" s="14"/>
      <c r="DM291" s="14"/>
      <c r="DN291" s="14"/>
      <c r="DO291" s="14"/>
      <c r="DP291" s="14"/>
      <c r="DQ291" s="14"/>
      <c r="DR291" s="14"/>
      <c r="DS291" s="14"/>
      <c r="DT291" s="14"/>
      <c r="DU291" s="14"/>
      <c r="DV291" s="14"/>
      <c r="DW291" s="14"/>
      <c r="DX291" s="14"/>
      <c r="DY291" s="14"/>
    </row>
    <row r="292" spans="112:129" x14ac:dyDescent="0.35">
      <c r="DH292" s="14"/>
      <c r="DI292" s="14"/>
      <c r="DJ292" s="14"/>
      <c r="DK292" s="14"/>
      <c r="DL292" s="14"/>
      <c r="DM292" s="14"/>
      <c r="DN292" s="14"/>
      <c r="DO292" s="14"/>
      <c r="DP292" s="14"/>
      <c r="DQ292" s="14"/>
      <c r="DR292" s="14"/>
      <c r="DS292" s="14"/>
      <c r="DT292" s="14"/>
      <c r="DU292" s="14"/>
      <c r="DV292" s="14"/>
      <c r="DW292" s="14"/>
      <c r="DX292" s="14"/>
      <c r="DY292" s="14"/>
    </row>
    <row r="293" spans="112:129" x14ac:dyDescent="0.35">
      <c r="DH293" s="14"/>
      <c r="DI293" s="14"/>
      <c r="DJ293" s="14"/>
      <c r="DK293" s="14"/>
      <c r="DL293" s="14"/>
      <c r="DM293" s="14"/>
      <c r="DN293" s="14"/>
      <c r="DO293" s="14"/>
      <c r="DP293" s="14"/>
      <c r="DQ293" s="14"/>
      <c r="DR293" s="14"/>
      <c r="DS293" s="14"/>
      <c r="DT293" s="14"/>
      <c r="DU293" s="14"/>
      <c r="DV293" s="14"/>
      <c r="DW293" s="14"/>
      <c r="DX293" s="14"/>
      <c r="DY293" s="14"/>
    </row>
    <row r="294" spans="112:129" x14ac:dyDescent="0.35">
      <c r="DH294" s="14"/>
      <c r="DI294" s="14"/>
      <c r="DJ294" s="14"/>
      <c r="DK294" s="14"/>
      <c r="DL294" s="14"/>
      <c r="DM294" s="14"/>
      <c r="DN294" s="14"/>
      <c r="DO294" s="14"/>
      <c r="DP294" s="14"/>
      <c r="DQ294" s="14"/>
      <c r="DR294" s="14"/>
      <c r="DS294" s="14"/>
      <c r="DT294" s="14"/>
      <c r="DU294" s="14"/>
      <c r="DV294" s="14"/>
      <c r="DW294" s="14"/>
      <c r="DX294" s="14"/>
      <c r="DY294" s="14"/>
    </row>
    <row r="295" spans="112:129" x14ac:dyDescent="0.35">
      <c r="DH295" s="14"/>
      <c r="DI295" s="14"/>
      <c r="DJ295" s="14"/>
      <c r="DK295" s="14"/>
      <c r="DL295" s="14"/>
      <c r="DM295" s="14"/>
      <c r="DN295" s="14"/>
      <c r="DO295" s="14"/>
      <c r="DP295" s="14"/>
      <c r="DQ295" s="14"/>
      <c r="DR295" s="14"/>
      <c r="DS295" s="14"/>
      <c r="DT295" s="14"/>
      <c r="DU295" s="14"/>
      <c r="DV295" s="14"/>
      <c r="DW295" s="14"/>
      <c r="DX295" s="14"/>
      <c r="DY295" s="14"/>
    </row>
    <row r="296" spans="112:129" x14ac:dyDescent="0.35">
      <c r="DH296" s="14"/>
      <c r="DI296" s="14"/>
      <c r="DJ296" s="14"/>
      <c r="DK296" s="14"/>
      <c r="DL296" s="14"/>
      <c r="DM296" s="14"/>
      <c r="DN296" s="14"/>
      <c r="DO296" s="14"/>
      <c r="DP296" s="14"/>
      <c r="DQ296" s="14"/>
      <c r="DR296" s="14"/>
      <c r="DS296" s="14"/>
      <c r="DT296" s="14"/>
      <c r="DU296" s="14"/>
      <c r="DV296" s="14"/>
      <c r="DW296" s="14"/>
      <c r="DX296" s="14"/>
      <c r="DY296" s="14"/>
    </row>
    <row r="297" spans="112:129" x14ac:dyDescent="0.35">
      <c r="DH297" s="14"/>
      <c r="DI297" s="14"/>
      <c r="DJ297" s="14"/>
      <c r="DK297" s="14"/>
      <c r="DL297" s="14"/>
      <c r="DM297" s="14"/>
      <c r="DN297" s="14"/>
      <c r="DO297" s="14"/>
      <c r="DP297" s="14"/>
      <c r="DQ297" s="14"/>
      <c r="DR297" s="14"/>
      <c r="DS297" s="14"/>
      <c r="DT297" s="14"/>
      <c r="DU297" s="14"/>
      <c r="DV297" s="14"/>
      <c r="DW297" s="14"/>
      <c r="DX297" s="14"/>
      <c r="DY297" s="14"/>
    </row>
    <row r="298" spans="112:129" x14ac:dyDescent="0.35">
      <c r="DH298" s="14"/>
      <c r="DI298" s="14"/>
      <c r="DJ298" s="14"/>
      <c r="DK298" s="14"/>
      <c r="DL298" s="14"/>
      <c r="DM298" s="14"/>
      <c r="DN298" s="14"/>
      <c r="DO298" s="14"/>
      <c r="DP298" s="14"/>
      <c r="DQ298" s="14"/>
      <c r="DR298" s="14"/>
      <c r="DS298" s="14"/>
      <c r="DT298" s="14"/>
      <c r="DU298" s="14"/>
      <c r="DV298" s="14"/>
      <c r="DW298" s="14"/>
      <c r="DX298" s="14"/>
      <c r="DY298" s="14"/>
    </row>
    <row r="299" spans="112:129" x14ac:dyDescent="0.35">
      <c r="DH299" s="14"/>
      <c r="DI299" s="14"/>
      <c r="DJ299" s="14"/>
      <c r="DK299" s="14"/>
      <c r="DL299" s="14"/>
      <c r="DM299" s="14"/>
      <c r="DN299" s="14"/>
      <c r="DO299" s="14"/>
      <c r="DP299" s="14"/>
      <c r="DQ299" s="14"/>
      <c r="DR299" s="14"/>
      <c r="DS299" s="14"/>
      <c r="DT299" s="14"/>
      <c r="DU299" s="14"/>
      <c r="DV299" s="14"/>
      <c r="DW299" s="14"/>
      <c r="DX299" s="14"/>
      <c r="DY299" s="14"/>
    </row>
    <row r="300" spans="112:129" x14ac:dyDescent="0.35">
      <c r="DH300" s="14"/>
      <c r="DI300" s="14"/>
      <c r="DJ300" s="14"/>
      <c r="DK300" s="14"/>
      <c r="DL300" s="14"/>
      <c r="DM300" s="14"/>
      <c r="DN300" s="14"/>
      <c r="DO300" s="14"/>
      <c r="DP300" s="14"/>
      <c r="DQ300" s="14"/>
      <c r="DR300" s="14"/>
      <c r="DS300" s="14"/>
      <c r="DT300" s="14"/>
      <c r="DU300" s="14"/>
      <c r="DV300" s="14"/>
      <c r="DW300" s="14"/>
      <c r="DX300" s="14"/>
      <c r="DY300" s="14"/>
    </row>
    <row r="301" spans="112:129" x14ac:dyDescent="0.35">
      <c r="DH301" s="14"/>
      <c r="DI301" s="14"/>
      <c r="DJ301" s="14"/>
      <c r="DK301" s="14"/>
      <c r="DL301" s="14"/>
      <c r="DM301" s="14"/>
      <c r="DN301" s="14"/>
      <c r="DO301" s="14"/>
      <c r="DP301" s="14"/>
      <c r="DQ301" s="14"/>
      <c r="DR301" s="14"/>
      <c r="DS301" s="14"/>
      <c r="DT301" s="14"/>
      <c r="DU301" s="14"/>
      <c r="DV301" s="14"/>
      <c r="DW301" s="14"/>
      <c r="DX301" s="14"/>
      <c r="DY301" s="14"/>
    </row>
    <row r="302" spans="112:129" x14ac:dyDescent="0.35">
      <c r="DH302" s="14"/>
      <c r="DI302" s="14"/>
      <c r="DJ302" s="14"/>
      <c r="DK302" s="14"/>
      <c r="DL302" s="14"/>
      <c r="DM302" s="14"/>
      <c r="DN302" s="14"/>
      <c r="DO302" s="14"/>
      <c r="DP302" s="14"/>
      <c r="DQ302" s="14"/>
      <c r="DR302" s="14"/>
      <c r="DS302" s="14"/>
      <c r="DT302" s="14"/>
      <c r="DU302" s="14"/>
      <c r="DV302" s="14"/>
      <c r="DW302" s="14"/>
      <c r="DX302" s="14"/>
      <c r="DY302" s="14"/>
    </row>
    <row r="303" spans="112:129" x14ac:dyDescent="0.35">
      <c r="DH303" s="14"/>
      <c r="DI303" s="14"/>
      <c r="DJ303" s="14"/>
      <c r="DK303" s="14"/>
      <c r="DL303" s="14"/>
      <c r="DM303" s="14"/>
      <c r="DN303" s="14"/>
      <c r="DO303" s="14"/>
      <c r="DP303" s="14"/>
      <c r="DQ303" s="14"/>
      <c r="DR303" s="14"/>
      <c r="DS303" s="14"/>
      <c r="DT303" s="14"/>
      <c r="DU303" s="14"/>
      <c r="DV303" s="14"/>
      <c r="DW303" s="14"/>
      <c r="DX303" s="14"/>
      <c r="DY303" s="14"/>
    </row>
    <row r="304" spans="112:129" x14ac:dyDescent="0.35">
      <c r="DH304" s="14"/>
      <c r="DI304" s="14"/>
      <c r="DJ304" s="14"/>
      <c r="DK304" s="14"/>
      <c r="DL304" s="14"/>
      <c r="DM304" s="14"/>
      <c r="DN304" s="14"/>
      <c r="DO304" s="14"/>
      <c r="DP304" s="14"/>
      <c r="DQ304" s="14"/>
      <c r="DR304" s="14"/>
      <c r="DS304" s="14"/>
      <c r="DT304" s="14"/>
      <c r="DU304" s="14"/>
      <c r="DV304" s="14"/>
      <c r="DW304" s="14"/>
      <c r="DX304" s="14"/>
      <c r="DY304" s="14"/>
    </row>
    <row r="305" spans="112:129" x14ac:dyDescent="0.35">
      <c r="DH305" s="14"/>
      <c r="DI305" s="14"/>
      <c r="DJ305" s="14"/>
      <c r="DK305" s="14"/>
      <c r="DL305" s="14"/>
      <c r="DM305" s="14"/>
      <c r="DN305" s="14"/>
      <c r="DO305" s="14"/>
      <c r="DP305" s="14"/>
      <c r="DQ305" s="14"/>
      <c r="DR305" s="14"/>
      <c r="DS305" s="14"/>
      <c r="DT305" s="14"/>
      <c r="DU305" s="14"/>
      <c r="DV305" s="14"/>
      <c r="DW305" s="14"/>
      <c r="DX305" s="14"/>
      <c r="DY305" s="14"/>
    </row>
    <row r="306" spans="112:129" x14ac:dyDescent="0.35">
      <c r="DH306" s="14"/>
      <c r="DI306" s="14"/>
      <c r="DJ306" s="14"/>
      <c r="DK306" s="14"/>
      <c r="DL306" s="14"/>
      <c r="DM306" s="14"/>
      <c r="DN306" s="14"/>
      <c r="DO306" s="14"/>
      <c r="DP306" s="14"/>
      <c r="DQ306" s="14"/>
      <c r="DR306" s="14"/>
      <c r="DS306" s="14"/>
      <c r="DT306" s="14"/>
      <c r="DU306" s="14"/>
      <c r="DV306" s="14"/>
      <c r="DW306" s="14"/>
      <c r="DX306" s="14"/>
      <c r="DY306" s="14"/>
    </row>
    <row r="307" spans="112:129" x14ac:dyDescent="0.35">
      <c r="DH307" s="14"/>
      <c r="DI307" s="14"/>
      <c r="DJ307" s="14"/>
      <c r="DK307" s="14"/>
      <c r="DL307" s="14"/>
      <c r="DM307" s="14"/>
      <c r="DN307" s="14"/>
      <c r="DO307" s="14"/>
      <c r="DP307" s="14"/>
      <c r="DQ307" s="14"/>
      <c r="DR307" s="14"/>
      <c r="DS307" s="14"/>
      <c r="DT307" s="14"/>
      <c r="DU307" s="14"/>
      <c r="DV307" s="14"/>
      <c r="DW307" s="14"/>
      <c r="DX307" s="14"/>
      <c r="DY307" s="14"/>
    </row>
    <row r="308" spans="112:129" x14ac:dyDescent="0.35">
      <c r="DH308" s="14"/>
      <c r="DI308" s="14"/>
      <c r="DJ308" s="14"/>
      <c r="DK308" s="14"/>
      <c r="DL308" s="14"/>
      <c r="DM308" s="14"/>
      <c r="DN308" s="14"/>
      <c r="DO308" s="14"/>
      <c r="DP308" s="14"/>
      <c r="DQ308" s="14"/>
      <c r="DR308" s="14"/>
      <c r="DS308" s="14"/>
      <c r="DT308" s="14"/>
      <c r="DU308" s="14"/>
      <c r="DV308" s="14"/>
      <c r="DW308" s="14"/>
      <c r="DX308" s="14"/>
      <c r="DY308" s="14"/>
    </row>
    <row r="309" spans="112:129" x14ac:dyDescent="0.35">
      <c r="DH309" s="14"/>
      <c r="DI309" s="14"/>
      <c r="DJ309" s="14"/>
      <c r="DK309" s="14"/>
      <c r="DL309" s="14"/>
      <c r="DM309" s="14"/>
      <c r="DN309" s="14"/>
      <c r="DO309" s="14"/>
      <c r="DP309" s="14"/>
      <c r="DQ309" s="14"/>
      <c r="DR309" s="14"/>
      <c r="DS309" s="14"/>
      <c r="DT309" s="14"/>
      <c r="DU309" s="14"/>
      <c r="DV309" s="14"/>
      <c r="DW309" s="14"/>
      <c r="DX309" s="14"/>
      <c r="DY309" s="14"/>
    </row>
    <row r="310" spans="112:129" x14ac:dyDescent="0.35">
      <c r="DH310" s="14"/>
      <c r="DI310" s="14"/>
      <c r="DJ310" s="14"/>
      <c r="DK310" s="14"/>
      <c r="DL310" s="14"/>
      <c r="DM310" s="14"/>
      <c r="DN310" s="14"/>
      <c r="DO310" s="14"/>
      <c r="DP310" s="14"/>
      <c r="DQ310" s="14"/>
      <c r="DR310" s="14"/>
      <c r="DS310" s="14"/>
      <c r="DT310" s="14"/>
      <c r="DU310" s="14"/>
      <c r="DV310" s="14"/>
      <c r="DW310" s="14"/>
      <c r="DX310" s="14"/>
      <c r="DY310" s="14"/>
    </row>
    <row r="311" spans="112:129" x14ac:dyDescent="0.35">
      <c r="DH311" s="14"/>
      <c r="DI311" s="14"/>
      <c r="DJ311" s="14"/>
      <c r="DK311" s="14"/>
      <c r="DL311" s="14"/>
      <c r="DM311" s="14"/>
      <c r="DN311" s="14"/>
      <c r="DO311" s="14"/>
      <c r="DP311" s="14"/>
      <c r="DQ311" s="14"/>
      <c r="DR311" s="14"/>
      <c r="DS311" s="14"/>
      <c r="DT311" s="14"/>
      <c r="DU311" s="14"/>
      <c r="DV311" s="14"/>
      <c r="DW311" s="14"/>
      <c r="DX311" s="14"/>
      <c r="DY311" s="14"/>
    </row>
    <row r="312" spans="112:129" x14ac:dyDescent="0.35">
      <c r="DH312" s="14"/>
      <c r="DI312" s="14"/>
      <c r="DJ312" s="14"/>
      <c r="DK312" s="14"/>
      <c r="DL312" s="14"/>
      <c r="DM312" s="14"/>
      <c r="DN312" s="14"/>
      <c r="DO312" s="14"/>
      <c r="DP312" s="14"/>
      <c r="DQ312" s="14"/>
      <c r="DR312" s="14"/>
      <c r="DS312" s="14"/>
      <c r="DT312" s="14"/>
      <c r="DU312" s="14"/>
      <c r="DV312" s="14"/>
      <c r="DW312" s="14"/>
      <c r="DX312" s="14"/>
      <c r="DY312" s="14"/>
    </row>
    <row r="313" spans="112:129" x14ac:dyDescent="0.35">
      <c r="DH313" s="14"/>
      <c r="DI313" s="14"/>
      <c r="DJ313" s="14"/>
      <c r="DK313" s="14"/>
      <c r="DL313" s="14"/>
      <c r="DM313" s="14"/>
      <c r="DN313" s="14"/>
      <c r="DO313" s="14"/>
      <c r="DP313" s="14"/>
      <c r="DQ313" s="14"/>
      <c r="DR313" s="14"/>
      <c r="DS313" s="14"/>
      <c r="DT313" s="14"/>
      <c r="DU313" s="14"/>
      <c r="DV313" s="14"/>
      <c r="DW313" s="14"/>
      <c r="DX313" s="14"/>
      <c r="DY313" s="14"/>
    </row>
    <row r="314" spans="112:129" x14ac:dyDescent="0.35">
      <c r="DH314" s="14"/>
      <c r="DI314" s="14"/>
      <c r="DJ314" s="14"/>
      <c r="DK314" s="14"/>
      <c r="DL314" s="14"/>
      <c r="DM314" s="14"/>
      <c r="DN314" s="14"/>
      <c r="DO314" s="14"/>
      <c r="DP314" s="14"/>
      <c r="DQ314" s="14"/>
      <c r="DR314" s="14"/>
      <c r="DS314" s="14"/>
      <c r="DT314" s="14"/>
      <c r="DU314" s="14"/>
      <c r="DV314" s="14"/>
      <c r="DW314" s="14"/>
      <c r="DX314" s="14"/>
      <c r="DY314" s="14"/>
    </row>
    <row r="315" spans="112:129" x14ac:dyDescent="0.35">
      <c r="DH315" s="14"/>
      <c r="DI315" s="14"/>
      <c r="DJ315" s="14"/>
      <c r="DK315" s="14"/>
      <c r="DL315" s="14"/>
      <c r="DM315" s="14"/>
      <c r="DN315" s="14"/>
      <c r="DO315" s="14"/>
      <c r="DP315" s="14"/>
      <c r="DQ315" s="14"/>
      <c r="DR315" s="14"/>
      <c r="DS315" s="14"/>
      <c r="DT315" s="14"/>
      <c r="DU315" s="14"/>
      <c r="DV315" s="14"/>
      <c r="DW315" s="14"/>
      <c r="DX315" s="14"/>
      <c r="DY315" s="14"/>
    </row>
    <row r="316" spans="112:129" x14ac:dyDescent="0.35">
      <c r="DH316" s="14"/>
      <c r="DI316" s="14"/>
      <c r="DJ316" s="14"/>
      <c r="DK316" s="14"/>
      <c r="DL316" s="14"/>
      <c r="DM316" s="14"/>
      <c r="DN316" s="14"/>
      <c r="DO316" s="14"/>
      <c r="DP316" s="14"/>
      <c r="DQ316" s="14"/>
      <c r="DR316" s="14"/>
      <c r="DS316" s="14"/>
      <c r="DT316" s="14"/>
      <c r="DU316" s="14"/>
      <c r="DV316" s="14"/>
      <c r="DW316" s="14"/>
      <c r="DX316" s="14"/>
      <c r="DY316" s="14"/>
    </row>
    <row r="317" spans="112:129" x14ac:dyDescent="0.35">
      <c r="DH317" s="14"/>
      <c r="DI317" s="14"/>
      <c r="DJ317" s="14"/>
      <c r="DK317" s="14"/>
      <c r="DL317" s="14"/>
      <c r="DM317" s="14"/>
      <c r="DN317" s="14"/>
      <c r="DO317" s="14"/>
      <c r="DP317" s="14"/>
      <c r="DQ317" s="14"/>
      <c r="DR317" s="14"/>
      <c r="DS317" s="14"/>
      <c r="DT317" s="14"/>
      <c r="DU317" s="14"/>
      <c r="DV317" s="14"/>
      <c r="DW317" s="14"/>
      <c r="DX317" s="14"/>
      <c r="DY317" s="14"/>
    </row>
    <row r="318" spans="112:129" x14ac:dyDescent="0.35">
      <c r="DH318" s="14"/>
      <c r="DI318" s="14"/>
      <c r="DJ318" s="14"/>
      <c r="DK318" s="14"/>
      <c r="DL318" s="14"/>
      <c r="DM318" s="14"/>
      <c r="DN318" s="14"/>
      <c r="DO318" s="14"/>
      <c r="DP318" s="14"/>
      <c r="DQ318" s="14"/>
      <c r="DR318" s="14"/>
      <c r="DS318" s="14"/>
      <c r="DT318" s="14"/>
      <c r="DU318" s="14"/>
      <c r="DV318" s="14"/>
      <c r="DW318" s="14"/>
      <c r="DX318" s="14"/>
      <c r="DY318" s="14"/>
    </row>
    <row r="319" spans="112:129" x14ac:dyDescent="0.35">
      <c r="DH319" s="14"/>
      <c r="DI319" s="14"/>
      <c r="DJ319" s="14"/>
      <c r="DK319" s="14"/>
      <c r="DL319" s="14"/>
      <c r="DM319" s="14"/>
      <c r="DN319" s="14"/>
      <c r="DO319" s="14"/>
      <c r="DP319" s="14"/>
      <c r="DQ319" s="14"/>
      <c r="DR319" s="14"/>
      <c r="DS319" s="14"/>
      <c r="DT319" s="14"/>
      <c r="DU319" s="14"/>
      <c r="DV319" s="14"/>
      <c r="DW319" s="14"/>
      <c r="DX319" s="14"/>
      <c r="DY319" s="14"/>
    </row>
    <row r="320" spans="112:129" x14ac:dyDescent="0.35">
      <c r="DH320" s="14"/>
      <c r="DI320" s="14"/>
      <c r="DJ320" s="14"/>
      <c r="DK320" s="14"/>
      <c r="DL320" s="14"/>
      <c r="DM320" s="14"/>
      <c r="DN320" s="14"/>
      <c r="DO320" s="14"/>
      <c r="DP320" s="14"/>
      <c r="DQ320" s="14"/>
      <c r="DR320" s="14"/>
      <c r="DS320" s="14"/>
      <c r="DT320" s="14"/>
      <c r="DU320" s="14"/>
      <c r="DV320" s="14"/>
      <c r="DW320" s="14"/>
      <c r="DX320" s="14"/>
      <c r="DY320" s="14"/>
    </row>
    <row r="321" spans="112:129" x14ac:dyDescent="0.35">
      <c r="DH321" s="14"/>
      <c r="DI321" s="14"/>
      <c r="DJ321" s="14"/>
      <c r="DK321" s="14"/>
      <c r="DL321" s="14"/>
      <c r="DM321" s="14"/>
      <c r="DN321" s="14"/>
      <c r="DO321" s="14"/>
      <c r="DP321" s="14"/>
      <c r="DQ321" s="14"/>
      <c r="DR321" s="14"/>
      <c r="DS321" s="14"/>
      <c r="DT321" s="14"/>
      <c r="DU321" s="14"/>
      <c r="DV321" s="14"/>
      <c r="DW321" s="14"/>
      <c r="DX321" s="14"/>
      <c r="DY321" s="14"/>
    </row>
    <row r="322" spans="112:129" x14ac:dyDescent="0.35">
      <c r="DH322" s="14"/>
      <c r="DI322" s="14"/>
      <c r="DJ322" s="14"/>
      <c r="DK322" s="14"/>
      <c r="DL322" s="14"/>
      <c r="DM322" s="14"/>
      <c r="DN322" s="14"/>
      <c r="DO322" s="14"/>
      <c r="DP322" s="14"/>
      <c r="DQ322" s="14"/>
      <c r="DR322" s="14"/>
      <c r="DS322" s="14"/>
      <c r="DT322" s="14"/>
      <c r="DU322" s="14"/>
      <c r="DV322" s="14"/>
      <c r="DW322" s="14"/>
      <c r="DX322" s="14"/>
      <c r="DY322" s="14"/>
    </row>
    <row r="323" spans="112:129" x14ac:dyDescent="0.35">
      <c r="DH323" s="14"/>
      <c r="DI323" s="14"/>
      <c r="DJ323" s="14"/>
      <c r="DK323" s="14"/>
      <c r="DL323" s="14"/>
      <c r="DM323" s="14"/>
      <c r="DN323" s="14"/>
      <c r="DO323" s="14"/>
      <c r="DP323" s="14"/>
      <c r="DQ323" s="14"/>
      <c r="DR323" s="14"/>
      <c r="DS323" s="14"/>
      <c r="DT323" s="14"/>
      <c r="DU323" s="14"/>
      <c r="DV323" s="14"/>
      <c r="DW323" s="14"/>
      <c r="DX323" s="14"/>
      <c r="DY323" s="14"/>
    </row>
    <row r="324" spans="112:129" x14ac:dyDescent="0.35">
      <c r="DH324" s="14"/>
      <c r="DI324" s="14"/>
      <c r="DJ324" s="14"/>
      <c r="DK324" s="14"/>
      <c r="DL324" s="14"/>
      <c r="DM324" s="14"/>
      <c r="DN324" s="14"/>
      <c r="DO324" s="14"/>
      <c r="DP324" s="14"/>
      <c r="DQ324" s="14"/>
      <c r="DR324" s="14"/>
      <c r="DS324" s="14"/>
      <c r="DT324" s="14"/>
      <c r="DU324" s="14"/>
      <c r="DV324" s="14"/>
      <c r="DW324" s="14"/>
      <c r="DX324" s="14"/>
      <c r="DY324" s="14"/>
    </row>
    <row r="325" spans="112:129" x14ac:dyDescent="0.35">
      <c r="DH325" s="14"/>
      <c r="DI325" s="14"/>
      <c r="DJ325" s="14"/>
      <c r="DK325" s="14"/>
      <c r="DL325" s="14"/>
      <c r="DM325" s="14"/>
      <c r="DN325" s="14"/>
      <c r="DO325" s="14"/>
      <c r="DP325" s="14"/>
      <c r="DQ325" s="14"/>
      <c r="DR325" s="14"/>
      <c r="DS325" s="14"/>
      <c r="DT325" s="14"/>
      <c r="DU325" s="14"/>
      <c r="DV325" s="14"/>
      <c r="DW325" s="14"/>
      <c r="DX325" s="14"/>
      <c r="DY325" s="14"/>
    </row>
    <row r="326" spans="112:129" x14ac:dyDescent="0.35">
      <c r="DH326" s="14"/>
      <c r="DI326" s="14"/>
      <c r="DJ326" s="14"/>
      <c r="DK326" s="14"/>
      <c r="DL326" s="14"/>
      <c r="DM326" s="14"/>
      <c r="DN326" s="14"/>
      <c r="DO326" s="14"/>
      <c r="DP326" s="14"/>
      <c r="DQ326" s="14"/>
      <c r="DR326" s="14"/>
      <c r="DS326" s="14"/>
      <c r="DT326" s="14"/>
      <c r="DU326" s="14"/>
      <c r="DV326" s="14"/>
      <c r="DW326" s="14"/>
      <c r="DX326" s="14"/>
      <c r="DY326" s="14"/>
    </row>
    <row r="327" spans="112:129" x14ac:dyDescent="0.35">
      <c r="DH327" s="14"/>
      <c r="DI327" s="14"/>
      <c r="DJ327" s="14"/>
      <c r="DK327" s="14"/>
      <c r="DL327" s="14"/>
      <c r="DM327" s="14"/>
      <c r="DN327" s="14"/>
      <c r="DO327" s="14"/>
      <c r="DP327" s="14"/>
      <c r="DQ327" s="14"/>
      <c r="DR327" s="14"/>
      <c r="DS327" s="14"/>
      <c r="DT327" s="14"/>
      <c r="DU327" s="14"/>
      <c r="DV327" s="14"/>
      <c r="DW327" s="14"/>
      <c r="DX327" s="14"/>
      <c r="DY327" s="14"/>
    </row>
    <row r="328" spans="112:129" x14ac:dyDescent="0.35">
      <c r="DH328" s="14"/>
      <c r="DI328" s="14"/>
      <c r="DJ328" s="14"/>
      <c r="DK328" s="14"/>
      <c r="DL328" s="14"/>
      <c r="DM328" s="14"/>
      <c r="DN328" s="14"/>
      <c r="DO328" s="14"/>
      <c r="DP328" s="14"/>
      <c r="DQ328" s="14"/>
      <c r="DR328" s="14"/>
      <c r="DS328" s="14"/>
      <c r="DT328" s="14"/>
      <c r="DU328" s="14"/>
      <c r="DV328" s="14"/>
      <c r="DW328" s="14"/>
      <c r="DX328" s="14"/>
      <c r="DY328" s="14"/>
    </row>
    <row r="329" spans="112:129" x14ac:dyDescent="0.35">
      <c r="DH329" s="14"/>
      <c r="DI329" s="14"/>
      <c r="DJ329" s="14"/>
      <c r="DK329" s="14"/>
      <c r="DL329" s="14"/>
      <c r="DM329" s="14"/>
      <c r="DN329" s="14"/>
      <c r="DO329" s="14"/>
      <c r="DP329" s="14"/>
      <c r="DQ329" s="14"/>
      <c r="DR329" s="14"/>
      <c r="DS329" s="14"/>
      <c r="DT329" s="14"/>
      <c r="DU329" s="14"/>
      <c r="DV329" s="14"/>
      <c r="DW329" s="14"/>
      <c r="DX329" s="14"/>
      <c r="DY329" s="14"/>
    </row>
    <row r="330" spans="112:129" x14ac:dyDescent="0.35">
      <c r="DH330" s="14"/>
      <c r="DI330" s="14"/>
      <c r="DJ330" s="14"/>
      <c r="DK330" s="14"/>
      <c r="DL330" s="14"/>
      <c r="DM330" s="14"/>
      <c r="DN330" s="14"/>
      <c r="DO330" s="14"/>
      <c r="DP330" s="14"/>
      <c r="DQ330" s="14"/>
      <c r="DR330" s="14"/>
      <c r="DS330" s="14"/>
      <c r="DT330" s="14"/>
      <c r="DU330" s="14"/>
      <c r="DV330" s="14"/>
      <c r="DW330" s="14"/>
      <c r="DX330" s="14"/>
      <c r="DY330" s="14"/>
    </row>
    <row r="331" spans="112:129" x14ac:dyDescent="0.35">
      <c r="DH331" s="14"/>
      <c r="DI331" s="14"/>
      <c r="DJ331" s="14"/>
      <c r="DK331" s="14"/>
      <c r="DL331" s="14"/>
      <c r="DM331" s="14"/>
      <c r="DN331" s="14"/>
      <c r="DO331" s="14"/>
      <c r="DP331" s="14"/>
      <c r="DQ331" s="14"/>
      <c r="DR331" s="14"/>
      <c r="DS331" s="14"/>
      <c r="DT331" s="14"/>
      <c r="DU331" s="14"/>
      <c r="DV331" s="14"/>
      <c r="DW331" s="14"/>
      <c r="DX331" s="14"/>
      <c r="DY331" s="14"/>
    </row>
    <row r="332" spans="112:129" x14ac:dyDescent="0.35">
      <c r="DH332" s="14"/>
      <c r="DI332" s="14"/>
      <c r="DJ332" s="14"/>
      <c r="DK332" s="14"/>
      <c r="DL332" s="14"/>
      <c r="DM332" s="14"/>
      <c r="DN332" s="14"/>
      <c r="DO332" s="14"/>
      <c r="DP332" s="14"/>
      <c r="DQ332" s="14"/>
      <c r="DR332" s="14"/>
      <c r="DS332" s="14"/>
      <c r="DT332" s="14"/>
      <c r="DU332" s="14"/>
      <c r="DV332" s="14"/>
      <c r="DW332" s="14"/>
      <c r="DX332" s="14"/>
      <c r="DY332" s="14"/>
    </row>
    <row r="333" spans="112:129" x14ac:dyDescent="0.35">
      <c r="DH333" s="14"/>
      <c r="DI333" s="14"/>
      <c r="DJ333" s="14"/>
      <c r="DK333" s="14"/>
      <c r="DL333" s="14"/>
      <c r="DM333" s="14"/>
      <c r="DN333" s="14"/>
      <c r="DO333" s="14"/>
      <c r="DP333" s="14"/>
      <c r="DQ333" s="14"/>
      <c r="DR333" s="14"/>
      <c r="DS333" s="14"/>
      <c r="DT333" s="14"/>
      <c r="DU333" s="14"/>
      <c r="DV333" s="14"/>
      <c r="DW333" s="14"/>
      <c r="DX333" s="14"/>
      <c r="DY333" s="14"/>
    </row>
    <row r="334" spans="112:129" x14ac:dyDescent="0.35">
      <c r="DH334" s="14"/>
      <c r="DI334" s="14"/>
      <c r="DJ334" s="14"/>
      <c r="DK334" s="14"/>
      <c r="DL334" s="14"/>
      <c r="DM334" s="14"/>
      <c r="DN334" s="14"/>
      <c r="DO334" s="14"/>
      <c r="DP334" s="14"/>
      <c r="DQ334" s="14"/>
      <c r="DR334" s="14"/>
      <c r="DS334" s="14"/>
      <c r="DT334" s="14"/>
      <c r="DU334" s="14"/>
      <c r="DV334" s="14"/>
      <c r="DW334" s="14"/>
      <c r="DX334" s="14"/>
      <c r="DY334" s="14"/>
    </row>
    <row r="335" spans="112:129" x14ac:dyDescent="0.35">
      <c r="DH335" s="14"/>
      <c r="DI335" s="14"/>
      <c r="DJ335" s="14"/>
      <c r="DK335" s="14"/>
      <c r="DL335" s="14"/>
      <c r="DM335" s="14"/>
      <c r="DN335" s="14"/>
      <c r="DO335" s="14"/>
      <c r="DP335" s="14"/>
      <c r="DQ335" s="14"/>
      <c r="DR335" s="14"/>
      <c r="DS335" s="14"/>
      <c r="DT335" s="14"/>
      <c r="DU335" s="14"/>
      <c r="DV335" s="14"/>
      <c r="DW335" s="14"/>
      <c r="DX335" s="14"/>
      <c r="DY335" s="14"/>
    </row>
    <row r="336" spans="112:129" x14ac:dyDescent="0.35">
      <c r="DH336" s="14"/>
      <c r="DI336" s="14"/>
      <c r="DJ336" s="14"/>
      <c r="DK336" s="14"/>
      <c r="DL336" s="14"/>
      <c r="DM336" s="14"/>
      <c r="DN336" s="14"/>
      <c r="DO336" s="14"/>
      <c r="DP336" s="14"/>
      <c r="DQ336" s="14"/>
      <c r="DR336" s="14"/>
      <c r="DS336" s="14"/>
      <c r="DT336" s="14"/>
      <c r="DU336" s="14"/>
      <c r="DV336" s="14"/>
      <c r="DW336" s="14"/>
      <c r="DX336" s="14"/>
      <c r="DY336" s="14"/>
    </row>
    <row r="337" spans="112:129" x14ac:dyDescent="0.35">
      <c r="DH337" s="14"/>
      <c r="DI337" s="14"/>
      <c r="DJ337" s="14"/>
      <c r="DK337" s="14"/>
      <c r="DL337" s="14"/>
      <c r="DM337" s="14"/>
      <c r="DN337" s="14"/>
      <c r="DO337" s="14"/>
      <c r="DP337" s="14"/>
      <c r="DQ337" s="14"/>
      <c r="DR337" s="14"/>
      <c r="DS337" s="14"/>
      <c r="DT337" s="14"/>
      <c r="DU337" s="14"/>
      <c r="DV337" s="14"/>
      <c r="DW337" s="14"/>
      <c r="DX337" s="14"/>
      <c r="DY337" s="14"/>
    </row>
    <row r="338" spans="112:129" x14ac:dyDescent="0.35">
      <c r="DH338" s="14"/>
      <c r="DI338" s="14"/>
      <c r="DJ338" s="14"/>
      <c r="DK338" s="14"/>
      <c r="DL338" s="14"/>
      <c r="DM338" s="14"/>
      <c r="DN338" s="14"/>
      <c r="DO338" s="14"/>
      <c r="DP338" s="14"/>
      <c r="DQ338" s="14"/>
      <c r="DR338" s="14"/>
      <c r="DS338" s="14"/>
      <c r="DT338" s="14"/>
      <c r="DU338" s="14"/>
      <c r="DV338" s="14"/>
      <c r="DW338" s="14"/>
      <c r="DX338" s="14"/>
      <c r="DY338" s="14"/>
    </row>
    <row r="339" spans="112:129" x14ac:dyDescent="0.35">
      <c r="DH339" s="14"/>
      <c r="DI339" s="14"/>
      <c r="DJ339" s="14"/>
      <c r="DK339" s="14"/>
      <c r="DL339" s="14"/>
      <c r="DM339" s="14"/>
      <c r="DN339" s="14"/>
      <c r="DO339" s="14"/>
      <c r="DP339" s="14"/>
      <c r="DQ339" s="14"/>
      <c r="DR339" s="14"/>
      <c r="DS339" s="14"/>
      <c r="DT339" s="14"/>
      <c r="DU339" s="14"/>
      <c r="DV339" s="14"/>
      <c r="DW339" s="14"/>
      <c r="DX339" s="14"/>
      <c r="DY339" s="14"/>
    </row>
    <row r="340" spans="112:129" x14ac:dyDescent="0.35">
      <c r="DH340" s="14"/>
      <c r="DI340" s="14"/>
      <c r="DJ340" s="14"/>
      <c r="DK340" s="14"/>
      <c r="DL340" s="14"/>
      <c r="DM340" s="14"/>
      <c r="DN340" s="14"/>
      <c r="DO340" s="14"/>
      <c r="DP340" s="14"/>
      <c r="DQ340" s="14"/>
      <c r="DR340" s="14"/>
      <c r="DS340" s="14"/>
      <c r="DT340" s="14"/>
      <c r="DU340" s="14"/>
      <c r="DV340" s="14"/>
      <c r="DW340" s="14"/>
      <c r="DX340" s="14"/>
      <c r="DY340" s="14"/>
    </row>
    <row r="341" spans="112:129" x14ac:dyDescent="0.35">
      <c r="DH341" s="14"/>
      <c r="DI341" s="14"/>
      <c r="DJ341" s="14"/>
      <c r="DK341" s="14"/>
      <c r="DL341" s="14"/>
      <c r="DM341" s="14"/>
      <c r="DN341" s="14"/>
      <c r="DO341" s="14"/>
      <c r="DP341" s="14"/>
      <c r="DQ341" s="14"/>
      <c r="DR341" s="14"/>
      <c r="DS341" s="14"/>
      <c r="DT341" s="14"/>
      <c r="DU341" s="14"/>
      <c r="DV341" s="14"/>
      <c r="DW341" s="14"/>
      <c r="DX341" s="14"/>
      <c r="DY341" s="14"/>
    </row>
    <row r="342" spans="112:129" x14ac:dyDescent="0.35">
      <c r="DH342" s="14"/>
      <c r="DI342" s="14"/>
      <c r="DJ342" s="14"/>
      <c r="DK342" s="14"/>
      <c r="DL342" s="14"/>
      <c r="DM342" s="14"/>
      <c r="DN342" s="14"/>
      <c r="DO342" s="14"/>
      <c r="DP342" s="14"/>
      <c r="DQ342" s="14"/>
      <c r="DR342" s="14"/>
      <c r="DS342" s="14"/>
      <c r="DT342" s="14"/>
      <c r="DU342" s="14"/>
      <c r="DV342" s="14"/>
      <c r="DW342" s="14"/>
      <c r="DX342" s="14"/>
      <c r="DY342" s="14"/>
    </row>
    <row r="343" spans="112:129" x14ac:dyDescent="0.35">
      <c r="DH343" s="14"/>
      <c r="DI343" s="14"/>
      <c r="DJ343" s="14"/>
      <c r="DK343" s="14"/>
      <c r="DL343" s="14"/>
      <c r="DM343" s="14"/>
      <c r="DN343" s="14"/>
      <c r="DO343" s="14"/>
      <c r="DP343" s="14"/>
      <c r="DQ343" s="14"/>
      <c r="DR343" s="14"/>
      <c r="DS343" s="14"/>
      <c r="DT343" s="14"/>
      <c r="DU343" s="14"/>
      <c r="DV343" s="14"/>
      <c r="DW343" s="14"/>
      <c r="DX343" s="14"/>
      <c r="DY343" s="14"/>
    </row>
    <row r="344" spans="112:129" x14ac:dyDescent="0.35">
      <c r="DH344" s="14"/>
      <c r="DI344" s="14"/>
      <c r="DJ344" s="14"/>
      <c r="DK344" s="14"/>
      <c r="DL344" s="14"/>
      <c r="DM344" s="14"/>
      <c r="DN344" s="14"/>
      <c r="DO344" s="14"/>
      <c r="DP344" s="14"/>
      <c r="DQ344" s="14"/>
      <c r="DR344" s="14"/>
      <c r="DS344" s="14"/>
      <c r="DT344" s="14"/>
      <c r="DU344" s="14"/>
      <c r="DV344" s="14"/>
      <c r="DW344" s="14"/>
      <c r="DX344" s="14"/>
      <c r="DY344" s="14"/>
    </row>
    <row r="345" spans="112:129" x14ac:dyDescent="0.35">
      <c r="DH345" s="14"/>
      <c r="DI345" s="14"/>
      <c r="DJ345" s="14"/>
      <c r="DK345" s="14"/>
      <c r="DL345" s="14"/>
      <c r="DM345" s="14"/>
      <c r="DN345" s="14"/>
      <c r="DO345" s="14"/>
      <c r="DP345" s="14"/>
      <c r="DQ345" s="14"/>
      <c r="DR345" s="14"/>
      <c r="DS345" s="14"/>
      <c r="DT345" s="14"/>
      <c r="DU345" s="14"/>
      <c r="DV345" s="14"/>
      <c r="DW345" s="14"/>
      <c r="DX345" s="14"/>
      <c r="DY345" s="14"/>
    </row>
    <row r="346" spans="112:129" x14ac:dyDescent="0.35">
      <c r="DH346" s="14"/>
      <c r="DI346" s="14"/>
      <c r="DJ346" s="14"/>
      <c r="DK346" s="14"/>
      <c r="DL346" s="14"/>
      <c r="DM346" s="14"/>
      <c r="DN346" s="14"/>
      <c r="DO346" s="14"/>
      <c r="DP346" s="14"/>
      <c r="DQ346" s="14"/>
      <c r="DR346" s="14"/>
      <c r="DS346" s="14"/>
      <c r="DT346" s="14"/>
      <c r="DU346" s="14"/>
      <c r="DV346" s="14"/>
      <c r="DW346" s="14"/>
      <c r="DX346" s="14"/>
      <c r="DY346" s="14"/>
    </row>
    <row r="347" spans="112:129" x14ac:dyDescent="0.35">
      <c r="DH347" s="14"/>
      <c r="DI347" s="14"/>
      <c r="DJ347" s="14"/>
      <c r="DK347" s="14"/>
      <c r="DL347" s="14"/>
      <c r="DM347" s="14"/>
      <c r="DN347" s="14"/>
      <c r="DO347" s="14"/>
      <c r="DP347" s="14"/>
      <c r="DQ347" s="14"/>
      <c r="DR347" s="14"/>
      <c r="DS347" s="14"/>
      <c r="DT347" s="14"/>
      <c r="DU347" s="14"/>
      <c r="DV347" s="14"/>
      <c r="DW347" s="14"/>
      <c r="DX347" s="14"/>
      <c r="DY347" s="14"/>
    </row>
    <row r="348" spans="112:129" x14ac:dyDescent="0.35">
      <c r="DH348" s="14"/>
      <c r="DI348" s="14"/>
      <c r="DJ348" s="14"/>
      <c r="DK348" s="14"/>
      <c r="DL348" s="14"/>
      <c r="DM348" s="14"/>
      <c r="DN348" s="14"/>
      <c r="DO348" s="14"/>
      <c r="DP348" s="14"/>
      <c r="DQ348" s="14"/>
      <c r="DR348" s="14"/>
      <c r="DS348" s="14"/>
      <c r="DT348" s="14"/>
      <c r="DU348" s="14"/>
      <c r="DV348" s="14"/>
      <c r="DW348" s="14"/>
      <c r="DX348" s="14"/>
      <c r="DY348" s="14"/>
    </row>
    <row r="349" spans="112:129" x14ac:dyDescent="0.35">
      <c r="DH349" s="14"/>
      <c r="DI349" s="14"/>
      <c r="DJ349" s="14"/>
      <c r="DK349" s="14"/>
      <c r="DL349" s="14"/>
      <c r="DM349" s="14"/>
      <c r="DN349" s="14"/>
      <c r="DO349" s="14"/>
      <c r="DP349" s="14"/>
      <c r="DQ349" s="14"/>
      <c r="DR349" s="14"/>
      <c r="DS349" s="14"/>
      <c r="DT349" s="14"/>
      <c r="DU349" s="14"/>
      <c r="DV349" s="14"/>
      <c r="DW349" s="14"/>
      <c r="DX349" s="14"/>
      <c r="DY349" s="14"/>
    </row>
    <row r="350" spans="112:129" x14ac:dyDescent="0.35">
      <c r="DH350" s="14"/>
      <c r="DI350" s="14"/>
      <c r="DJ350" s="14"/>
      <c r="DK350" s="14"/>
      <c r="DL350" s="14"/>
      <c r="DM350" s="14"/>
      <c r="DN350" s="14"/>
      <c r="DO350" s="14"/>
      <c r="DP350" s="14"/>
      <c r="DQ350" s="14"/>
      <c r="DR350" s="14"/>
      <c r="DS350" s="14"/>
      <c r="DT350" s="14"/>
      <c r="DU350" s="14"/>
      <c r="DV350" s="14"/>
      <c r="DW350" s="14"/>
      <c r="DX350" s="14"/>
      <c r="DY350" s="14"/>
    </row>
    <row r="351" spans="112:129" x14ac:dyDescent="0.35">
      <c r="DH351" s="14"/>
      <c r="DI351" s="14"/>
      <c r="DJ351" s="14"/>
      <c r="DK351" s="14"/>
      <c r="DL351" s="14"/>
      <c r="DM351" s="14"/>
      <c r="DN351" s="14"/>
      <c r="DO351" s="14"/>
      <c r="DP351" s="14"/>
      <c r="DQ351" s="14"/>
      <c r="DR351" s="14"/>
      <c r="DS351" s="14"/>
      <c r="DT351" s="14"/>
      <c r="DU351" s="14"/>
      <c r="DV351" s="14"/>
      <c r="DW351" s="14"/>
      <c r="DX351" s="14"/>
      <c r="DY351" s="14"/>
    </row>
    <row r="352" spans="112:129" x14ac:dyDescent="0.35">
      <c r="DH352" s="14"/>
      <c r="DI352" s="14"/>
      <c r="DJ352" s="14"/>
      <c r="DK352" s="14"/>
      <c r="DL352" s="14"/>
      <c r="DM352" s="14"/>
      <c r="DN352" s="14"/>
      <c r="DO352" s="14"/>
      <c r="DP352" s="14"/>
      <c r="DQ352" s="14"/>
      <c r="DR352" s="14"/>
      <c r="DS352" s="14"/>
      <c r="DT352" s="14"/>
      <c r="DU352" s="14"/>
      <c r="DV352" s="14"/>
      <c r="DW352" s="14"/>
      <c r="DX352" s="14"/>
      <c r="DY352" s="14"/>
    </row>
    <row r="353" spans="112:129" x14ac:dyDescent="0.35">
      <c r="DH353" s="14"/>
      <c r="DI353" s="14"/>
      <c r="DJ353" s="14"/>
      <c r="DK353" s="14"/>
      <c r="DL353" s="14"/>
      <c r="DM353" s="14"/>
      <c r="DN353" s="14"/>
      <c r="DO353" s="14"/>
      <c r="DP353" s="14"/>
      <c r="DQ353" s="14"/>
      <c r="DR353" s="14"/>
      <c r="DS353" s="14"/>
      <c r="DT353" s="14"/>
      <c r="DU353" s="14"/>
      <c r="DV353" s="14"/>
      <c r="DW353" s="14"/>
      <c r="DX353" s="14"/>
      <c r="DY353" s="14"/>
    </row>
    <row r="354" spans="112:129" x14ac:dyDescent="0.35">
      <c r="DH354" s="14"/>
      <c r="DI354" s="14"/>
      <c r="DJ354" s="14"/>
      <c r="DK354" s="14"/>
      <c r="DL354" s="14"/>
      <c r="DM354" s="14"/>
      <c r="DN354" s="14"/>
      <c r="DO354" s="14"/>
      <c r="DP354" s="14"/>
      <c r="DQ354" s="14"/>
      <c r="DR354" s="14"/>
      <c r="DS354" s="14"/>
      <c r="DT354" s="14"/>
      <c r="DU354" s="14"/>
      <c r="DV354" s="14"/>
      <c r="DW354" s="14"/>
      <c r="DX354" s="14"/>
      <c r="DY354" s="14"/>
    </row>
    <row r="355" spans="112:129" x14ac:dyDescent="0.35">
      <c r="DH355" s="14"/>
      <c r="DI355" s="14"/>
      <c r="DJ355" s="14"/>
      <c r="DK355" s="14"/>
      <c r="DL355" s="14"/>
      <c r="DM355" s="14"/>
      <c r="DN355" s="14"/>
      <c r="DO355" s="14"/>
      <c r="DP355" s="14"/>
      <c r="DQ355" s="14"/>
      <c r="DR355" s="14"/>
      <c r="DS355" s="14"/>
      <c r="DT355" s="14"/>
      <c r="DU355" s="14"/>
      <c r="DV355" s="14"/>
      <c r="DW355" s="14"/>
      <c r="DX355" s="14"/>
      <c r="DY355" s="14"/>
    </row>
    <row r="356" spans="112:129" x14ac:dyDescent="0.35">
      <c r="DH356" s="14"/>
      <c r="DI356" s="14"/>
      <c r="DJ356" s="14"/>
      <c r="DK356" s="14"/>
      <c r="DL356" s="14"/>
      <c r="DM356" s="14"/>
      <c r="DN356" s="14"/>
      <c r="DO356" s="14"/>
      <c r="DP356" s="14"/>
      <c r="DQ356" s="14"/>
      <c r="DR356" s="14"/>
      <c r="DS356" s="14"/>
      <c r="DT356" s="14"/>
      <c r="DU356" s="14"/>
      <c r="DV356" s="14"/>
      <c r="DW356" s="14"/>
      <c r="DX356" s="14"/>
      <c r="DY356" s="14"/>
    </row>
    <row r="357" spans="112:129" x14ac:dyDescent="0.35">
      <c r="DH357" s="14"/>
      <c r="DI357" s="14"/>
      <c r="DJ357" s="14"/>
      <c r="DK357" s="14"/>
      <c r="DL357" s="14"/>
      <c r="DM357" s="14"/>
      <c r="DN357" s="14"/>
      <c r="DO357" s="14"/>
      <c r="DP357" s="14"/>
      <c r="DQ357" s="14"/>
      <c r="DR357" s="14"/>
      <c r="DS357" s="14"/>
      <c r="DT357" s="14"/>
      <c r="DU357" s="14"/>
      <c r="DV357" s="14"/>
      <c r="DW357" s="14"/>
      <c r="DX357" s="14"/>
      <c r="DY357" s="14"/>
    </row>
    <row r="358" spans="112:129" x14ac:dyDescent="0.35">
      <c r="DH358" s="14"/>
      <c r="DI358" s="14"/>
      <c r="DJ358" s="14"/>
      <c r="DK358" s="14"/>
      <c r="DL358" s="14"/>
      <c r="DM358" s="14"/>
      <c r="DN358" s="14"/>
      <c r="DO358" s="14"/>
      <c r="DP358" s="14"/>
      <c r="DQ358" s="14"/>
      <c r="DR358" s="14"/>
      <c r="DS358" s="14"/>
      <c r="DT358" s="14"/>
      <c r="DU358" s="14"/>
      <c r="DV358" s="14"/>
      <c r="DW358" s="14"/>
      <c r="DX358" s="14"/>
      <c r="DY358" s="14"/>
    </row>
    <row r="359" spans="112:129" x14ac:dyDescent="0.35">
      <c r="DH359" s="14"/>
      <c r="DI359" s="14"/>
      <c r="DJ359" s="14"/>
      <c r="DK359" s="14"/>
      <c r="DL359" s="14"/>
      <c r="DM359" s="14"/>
      <c r="DN359" s="14"/>
      <c r="DO359" s="14"/>
      <c r="DP359" s="14"/>
      <c r="DQ359" s="14"/>
      <c r="DR359" s="14"/>
      <c r="DS359" s="14"/>
      <c r="DT359" s="14"/>
      <c r="DU359" s="14"/>
      <c r="DV359" s="14"/>
      <c r="DW359" s="14"/>
      <c r="DX359" s="14"/>
      <c r="DY359" s="14"/>
    </row>
    <row r="360" spans="112:129" x14ac:dyDescent="0.35">
      <c r="DH360" s="14"/>
      <c r="DI360" s="14"/>
      <c r="DJ360" s="14"/>
      <c r="DK360" s="14"/>
      <c r="DL360" s="14"/>
      <c r="DM360" s="14"/>
      <c r="DN360" s="14"/>
      <c r="DO360" s="14"/>
      <c r="DP360" s="14"/>
      <c r="DQ360" s="14"/>
      <c r="DR360" s="14"/>
      <c r="DS360" s="14"/>
      <c r="DT360" s="14"/>
      <c r="DU360" s="14"/>
      <c r="DV360" s="14"/>
      <c r="DW360" s="14"/>
      <c r="DX360" s="14"/>
      <c r="DY360" s="14"/>
    </row>
    <row r="361" spans="112:129" x14ac:dyDescent="0.35">
      <c r="DH361" s="14"/>
      <c r="DI361" s="14"/>
      <c r="DJ361" s="14"/>
      <c r="DK361" s="14"/>
      <c r="DL361" s="14"/>
      <c r="DM361" s="14"/>
      <c r="DN361" s="14"/>
      <c r="DO361" s="14"/>
      <c r="DP361" s="14"/>
      <c r="DQ361" s="14"/>
      <c r="DR361" s="14"/>
      <c r="DS361" s="14"/>
      <c r="DT361" s="14"/>
      <c r="DU361" s="14"/>
      <c r="DV361" s="14"/>
      <c r="DW361" s="14"/>
      <c r="DX361" s="14"/>
      <c r="DY361" s="14"/>
    </row>
    <row r="362" spans="112:129" x14ac:dyDescent="0.35">
      <c r="DH362" s="14"/>
      <c r="DI362" s="14"/>
      <c r="DJ362" s="14"/>
      <c r="DK362" s="14"/>
      <c r="DL362" s="14"/>
      <c r="DM362" s="14"/>
      <c r="DN362" s="14"/>
      <c r="DO362" s="14"/>
      <c r="DP362" s="14"/>
      <c r="DQ362" s="14"/>
      <c r="DR362" s="14"/>
      <c r="DS362" s="14"/>
      <c r="DT362" s="14"/>
      <c r="DU362" s="14"/>
      <c r="DV362" s="14"/>
      <c r="DW362" s="14"/>
      <c r="DX362" s="14"/>
      <c r="DY362" s="14"/>
    </row>
    <row r="363" spans="112:129" x14ac:dyDescent="0.35">
      <c r="DH363" s="14"/>
      <c r="DI363" s="14"/>
      <c r="DJ363" s="14"/>
      <c r="DK363" s="14"/>
      <c r="DL363" s="14"/>
      <c r="DM363" s="14"/>
      <c r="DN363" s="14"/>
      <c r="DO363" s="14"/>
      <c r="DP363" s="14"/>
      <c r="DQ363" s="14"/>
      <c r="DR363" s="14"/>
      <c r="DS363" s="14"/>
      <c r="DT363" s="14"/>
      <c r="DU363" s="14"/>
      <c r="DV363" s="14"/>
      <c r="DW363" s="14"/>
      <c r="DX363" s="14"/>
      <c r="DY363" s="14"/>
    </row>
    <row r="364" spans="112:129" x14ac:dyDescent="0.35">
      <c r="DH364" s="14"/>
      <c r="DI364" s="14"/>
      <c r="DJ364" s="14"/>
      <c r="DK364" s="14"/>
      <c r="DL364" s="14"/>
      <c r="DM364" s="14"/>
      <c r="DN364" s="14"/>
      <c r="DO364" s="14"/>
      <c r="DP364" s="14"/>
      <c r="DQ364" s="14"/>
      <c r="DR364" s="14"/>
      <c r="DS364" s="14"/>
      <c r="DT364" s="14"/>
      <c r="DU364" s="14"/>
      <c r="DV364" s="14"/>
      <c r="DW364" s="14"/>
      <c r="DX364" s="14"/>
      <c r="DY364" s="14"/>
    </row>
    <row r="365" spans="112:129" x14ac:dyDescent="0.35">
      <c r="DH365" s="14"/>
      <c r="DI365" s="14"/>
      <c r="DJ365" s="14"/>
      <c r="DK365" s="14"/>
      <c r="DL365" s="14"/>
      <c r="DM365" s="14"/>
      <c r="DN365" s="14"/>
      <c r="DO365" s="14"/>
      <c r="DP365" s="14"/>
      <c r="DQ365" s="14"/>
      <c r="DR365" s="14"/>
      <c r="DS365" s="14"/>
      <c r="DT365" s="14"/>
      <c r="DU365" s="14"/>
      <c r="DV365" s="14"/>
      <c r="DW365" s="14"/>
      <c r="DX365" s="14"/>
      <c r="DY365" s="14"/>
    </row>
    <row r="366" spans="112:129" x14ac:dyDescent="0.35">
      <c r="DH366" s="14"/>
      <c r="DI366" s="14"/>
      <c r="DJ366" s="14"/>
      <c r="DK366" s="14"/>
      <c r="DL366" s="14"/>
      <c r="DM366" s="14"/>
      <c r="DN366" s="14"/>
      <c r="DO366" s="14"/>
      <c r="DP366" s="14"/>
      <c r="DQ366" s="14"/>
      <c r="DR366" s="14"/>
      <c r="DS366" s="14"/>
      <c r="DT366" s="14"/>
      <c r="DU366" s="14"/>
      <c r="DV366" s="14"/>
      <c r="DW366" s="14"/>
      <c r="DX366" s="14"/>
      <c r="DY366" s="14"/>
    </row>
    <row r="367" spans="112:129" x14ac:dyDescent="0.35">
      <c r="DH367" s="14"/>
      <c r="DI367" s="14"/>
      <c r="DJ367" s="14"/>
      <c r="DK367" s="14"/>
      <c r="DL367" s="14"/>
      <c r="DM367" s="14"/>
      <c r="DN367" s="14"/>
      <c r="DO367" s="14"/>
      <c r="DP367" s="14"/>
      <c r="DQ367" s="14"/>
      <c r="DR367" s="14"/>
      <c r="DS367" s="14"/>
      <c r="DT367" s="14"/>
      <c r="DU367" s="14"/>
      <c r="DV367" s="14"/>
      <c r="DW367" s="14"/>
      <c r="DX367" s="14"/>
      <c r="DY367" s="14"/>
    </row>
    <row r="368" spans="112:129" x14ac:dyDescent="0.35">
      <c r="DH368" s="14"/>
      <c r="DI368" s="14"/>
      <c r="DJ368" s="14"/>
      <c r="DK368" s="14"/>
      <c r="DL368" s="14"/>
      <c r="DM368" s="14"/>
      <c r="DN368" s="14"/>
      <c r="DO368" s="14"/>
      <c r="DP368" s="14"/>
      <c r="DQ368" s="14"/>
      <c r="DR368" s="14"/>
      <c r="DS368" s="14"/>
      <c r="DT368" s="14"/>
      <c r="DU368" s="14"/>
      <c r="DV368" s="14"/>
      <c r="DW368" s="14"/>
      <c r="DX368" s="14"/>
      <c r="DY368" s="14"/>
    </row>
    <row r="369" spans="112:129" x14ac:dyDescent="0.35">
      <c r="DH369" s="14"/>
      <c r="DI369" s="14"/>
      <c r="DJ369" s="14"/>
      <c r="DK369" s="14"/>
      <c r="DL369" s="14"/>
      <c r="DM369" s="14"/>
      <c r="DN369" s="14"/>
      <c r="DO369" s="14"/>
      <c r="DP369" s="14"/>
      <c r="DQ369" s="14"/>
      <c r="DR369" s="14"/>
      <c r="DS369" s="14"/>
      <c r="DT369" s="14"/>
      <c r="DU369" s="14"/>
      <c r="DV369" s="14"/>
      <c r="DW369" s="14"/>
      <c r="DX369" s="14"/>
      <c r="DY369" s="14"/>
    </row>
    <row r="370" spans="112:129" x14ac:dyDescent="0.35">
      <c r="DH370" s="14"/>
      <c r="DI370" s="14"/>
      <c r="DJ370" s="14"/>
      <c r="DK370" s="14"/>
      <c r="DL370" s="14"/>
      <c r="DM370" s="14"/>
      <c r="DN370" s="14"/>
      <c r="DO370" s="14"/>
      <c r="DP370" s="14"/>
      <c r="DQ370" s="14"/>
      <c r="DR370" s="14"/>
      <c r="DS370" s="14"/>
      <c r="DT370" s="14"/>
      <c r="DU370" s="14"/>
      <c r="DV370" s="14"/>
      <c r="DW370" s="14"/>
      <c r="DX370" s="14"/>
      <c r="DY370" s="14"/>
    </row>
    <row r="371" spans="112:129" x14ac:dyDescent="0.35">
      <c r="DH371" s="14"/>
      <c r="DI371" s="14"/>
      <c r="DJ371" s="14"/>
      <c r="DK371" s="14"/>
      <c r="DL371" s="14"/>
      <c r="DM371" s="14"/>
      <c r="DN371" s="14"/>
      <c r="DO371" s="14"/>
      <c r="DP371" s="14"/>
      <c r="DQ371" s="14"/>
      <c r="DR371" s="14"/>
      <c r="DS371" s="14"/>
      <c r="DT371" s="14"/>
      <c r="DU371" s="14"/>
      <c r="DV371" s="14"/>
      <c r="DW371" s="14"/>
      <c r="DX371" s="14"/>
      <c r="DY371" s="14"/>
    </row>
    <row r="372" spans="112:129" x14ac:dyDescent="0.35">
      <c r="DH372" s="14"/>
      <c r="DI372" s="14"/>
      <c r="DJ372" s="14"/>
      <c r="DK372" s="14"/>
      <c r="DL372" s="14"/>
      <c r="DM372" s="14"/>
      <c r="DN372" s="14"/>
      <c r="DO372" s="14"/>
      <c r="DP372" s="14"/>
      <c r="DQ372" s="14"/>
      <c r="DR372" s="14"/>
      <c r="DS372" s="14"/>
      <c r="DT372" s="14"/>
      <c r="DU372" s="14"/>
      <c r="DV372" s="14"/>
      <c r="DW372" s="14"/>
      <c r="DX372" s="14"/>
      <c r="DY372" s="14"/>
    </row>
    <row r="373" spans="112:129" x14ac:dyDescent="0.35">
      <c r="DH373" s="14"/>
      <c r="DI373" s="14"/>
      <c r="DJ373" s="14"/>
      <c r="DK373" s="14"/>
      <c r="DL373" s="14"/>
      <c r="DM373" s="14"/>
      <c r="DN373" s="14"/>
      <c r="DO373" s="14"/>
      <c r="DP373" s="14"/>
      <c r="DQ373" s="14"/>
      <c r="DR373" s="14"/>
      <c r="DS373" s="14"/>
      <c r="DT373" s="14"/>
      <c r="DU373" s="14"/>
      <c r="DV373" s="14"/>
      <c r="DW373" s="14"/>
      <c r="DX373" s="14"/>
      <c r="DY373" s="14"/>
    </row>
    <row r="374" spans="112:129" x14ac:dyDescent="0.35">
      <c r="DH374" s="14"/>
      <c r="DI374" s="14"/>
      <c r="DJ374" s="14"/>
      <c r="DK374" s="14"/>
      <c r="DL374" s="14"/>
      <c r="DM374" s="14"/>
      <c r="DN374" s="14"/>
      <c r="DO374" s="14"/>
      <c r="DP374" s="14"/>
      <c r="DQ374" s="14"/>
      <c r="DR374" s="14"/>
      <c r="DS374" s="14"/>
      <c r="DT374" s="14"/>
      <c r="DU374" s="14"/>
      <c r="DV374" s="14"/>
      <c r="DW374" s="14"/>
      <c r="DX374" s="14"/>
      <c r="DY374" s="14"/>
    </row>
    <row r="375" spans="112:129" x14ac:dyDescent="0.35">
      <c r="DH375" s="14"/>
      <c r="DI375" s="14"/>
      <c r="DJ375" s="14"/>
      <c r="DK375" s="14"/>
      <c r="DL375" s="14"/>
      <c r="DM375" s="14"/>
      <c r="DN375" s="14"/>
      <c r="DO375" s="14"/>
      <c r="DP375" s="14"/>
      <c r="DQ375" s="14"/>
      <c r="DR375" s="14"/>
      <c r="DS375" s="14"/>
      <c r="DT375" s="14"/>
      <c r="DU375" s="14"/>
      <c r="DV375" s="14"/>
      <c r="DW375" s="14"/>
      <c r="DX375" s="14"/>
      <c r="DY375" s="14"/>
    </row>
    <row r="376" spans="112:129" x14ac:dyDescent="0.35">
      <c r="DH376" s="14"/>
      <c r="DI376" s="14"/>
      <c r="DJ376" s="14"/>
      <c r="DK376" s="14"/>
      <c r="DL376" s="14"/>
      <c r="DM376" s="14"/>
      <c r="DN376" s="14"/>
      <c r="DO376" s="14"/>
      <c r="DP376" s="14"/>
      <c r="DQ376" s="14"/>
      <c r="DR376" s="14"/>
      <c r="DS376" s="14"/>
      <c r="DT376" s="14"/>
      <c r="DU376" s="14"/>
      <c r="DV376" s="14"/>
      <c r="DW376" s="14"/>
      <c r="DX376" s="14"/>
      <c r="DY376" s="14"/>
    </row>
    <row r="377" spans="112:129" x14ac:dyDescent="0.35">
      <c r="DH377" s="14"/>
      <c r="DI377" s="14"/>
      <c r="DJ377" s="14"/>
      <c r="DK377" s="14"/>
      <c r="DL377" s="14"/>
      <c r="DM377" s="14"/>
      <c r="DN377" s="14"/>
      <c r="DO377" s="14"/>
      <c r="DP377" s="14"/>
      <c r="DQ377" s="14"/>
      <c r="DR377" s="14"/>
      <c r="DS377" s="14"/>
      <c r="DT377" s="14"/>
      <c r="DU377" s="14"/>
      <c r="DV377" s="14"/>
      <c r="DW377" s="14"/>
      <c r="DX377" s="14"/>
      <c r="DY377" s="14"/>
    </row>
    <row r="378" spans="112:129" x14ac:dyDescent="0.35">
      <c r="DH378" s="14"/>
      <c r="DI378" s="14"/>
      <c r="DJ378" s="14"/>
      <c r="DK378" s="14"/>
      <c r="DL378" s="14"/>
      <c r="DM378" s="14"/>
      <c r="DN378" s="14"/>
      <c r="DO378" s="14"/>
      <c r="DP378" s="14"/>
      <c r="DQ378" s="14"/>
      <c r="DR378" s="14"/>
      <c r="DS378" s="14"/>
      <c r="DT378" s="14"/>
      <c r="DU378" s="14"/>
      <c r="DV378" s="14"/>
      <c r="DW378" s="14"/>
      <c r="DX378" s="14"/>
      <c r="DY378" s="14"/>
    </row>
    <row r="379" spans="112:129" x14ac:dyDescent="0.35">
      <c r="DH379" s="14"/>
      <c r="DI379" s="14"/>
      <c r="DJ379" s="14"/>
      <c r="DK379" s="14"/>
      <c r="DL379" s="14"/>
      <c r="DM379" s="14"/>
      <c r="DN379" s="14"/>
      <c r="DO379" s="14"/>
      <c r="DP379" s="14"/>
      <c r="DQ379" s="14"/>
      <c r="DR379" s="14"/>
      <c r="DS379" s="14"/>
      <c r="DT379" s="14"/>
      <c r="DU379" s="14"/>
      <c r="DV379" s="14"/>
      <c r="DW379" s="14"/>
      <c r="DX379" s="14"/>
      <c r="DY379" s="14"/>
    </row>
    <row r="380" spans="112:129" x14ac:dyDescent="0.35">
      <c r="DH380" s="14"/>
      <c r="DI380" s="14"/>
      <c r="DJ380" s="14"/>
      <c r="DK380" s="14"/>
      <c r="DL380" s="14"/>
      <c r="DM380" s="14"/>
      <c r="DN380" s="14"/>
      <c r="DO380" s="14"/>
      <c r="DP380" s="14"/>
      <c r="DQ380" s="14"/>
      <c r="DR380" s="14"/>
      <c r="DS380" s="14"/>
      <c r="DT380" s="14"/>
      <c r="DU380" s="14"/>
      <c r="DV380" s="14"/>
      <c r="DW380" s="14"/>
      <c r="DX380" s="14"/>
      <c r="DY380" s="14"/>
    </row>
    <row r="381" spans="112:129" x14ac:dyDescent="0.35">
      <c r="DH381" s="14"/>
      <c r="DI381" s="14"/>
      <c r="DJ381" s="14"/>
      <c r="DK381" s="14"/>
      <c r="DL381" s="14"/>
      <c r="DM381" s="14"/>
      <c r="DN381" s="14"/>
      <c r="DO381" s="14"/>
      <c r="DP381" s="14"/>
      <c r="DQ381" s="14"/>
      <c r="DR381" s="14"/>
      <c r="DS381" s="14"/>
      <c r="DT381" s="14"/>
      <c r="DU381" s="14"/>
      <c r="DV381" s="14"/>
      <c r="DW381" s="14"/>
      <c r="DX381" s="14"/>
      <c r="DY381" s="14"/>
    </row>
    <row r="382" spans="112:129" x14ac:dyDescent="0.35">
      <c r="DH382" s="14"/>
      <c r="DI382" s="14"/>
      <c r="DJ382" s="14"/>
      <c r="DK382" s="14"/>
      <c r="DL382" s="14"/>
      <c r="DM382" s="14"/>
      <c r="DN382" s="14"/>
      <c r="DO382" s="14"/>
      <c r="DP382" s="14"/>
      <c r="DQ382" s="14"/>
      <c r="DR382" s="14"/>
      <c r="DS382" s="14"/>
      <c r="DT382" s="14"/>
      <c r="DU382" s="14"/>
      <c r="DV382" s="14"/>
      <c r="DW382" s="14"/>
      <c r="DX382" s="14"/>
      <c r="DY382" s="14"/>
    </row>
    <row r="383" spans="112:129" x14ac:dyDescent="0.35">
      <c r="DH383" s="14"/>
      <c r="DI383" s="14"/>
      <c r="DJ383" s="14"/>
      <c r="DK383" s="14"/>
      <c r="DL383" s="14"/>
      <c r="DM383" s="14"/>
      <c r="DN383" s="14"/>
      <c r="DO383" s="14"/>
      <c r="DP383" s="14"/>
      <c r="DQ383" s="14"/>
      <c r="DR383" s="14"/>
      <c r="DS383" s="14"/>
      <c r="DT383" s="14"/>
      <c r="DU383" s="14"/>
      <c r="DV383" s="14"/>
      <c r="DW383" s="14"/>
      <c r="DX383" s="14"/>
      <c r="DY383" s="14"/>
    </row>
    <row r="384" spans="112:129" x14ac:dyDescent="0.35">
      <c r="DH384" s="14"/>
      <c r="DI384" s="14"/>
      <c r="DJ384" s="14"/>
      <c r="DK384" s="14"/>
      <c r="DL384" s="14"/>
      <c r="DM384" s="14"/>
      <c r="DN384" s="14"/>
      <c r="DO384" s="14"/>
      <c r="DP384" s="14"/>
      <c r="DQ384" s="14"/>
      <c r="DR384" s="14"/>
      <c r="DS384" s="14"/>
      <c r="DT384" s="14"/>
      <c r="DU384" s="14"/>
      <c r="DV384" s="14"/>
      <c r="DW384" s="14"/>
      <c r="DX384" s="14"/>
      <c r="DY384" s="14"/>
    </row>
    <row r="385" spans="112:129" x14ac:dyDescent="0.35">
      <c r="DH385" s="14"/>
      <c r="DI385" s="14"/>
      <c r="DJ385" s="14"/>
      <c r="DK385" s="14"/>
      <c r="DL385" s="14"/>
      <c r="DM385" s="14"/>
      <c r="DN385" s="14"/>
      <c r="DO385" s="14"/>
      <c r="DP385" s="14"/>
      <c r="DQ385" s="14"/>
      <c r="DR385" s="14"/>
      <c r="DS385" s="14"/>
      <c r="DT385" s="14"/>
      <c r="DU385" s="14"/>
      <c r="DV385" s="14"/>
      <c r="DW385" s="14"/>
      <c r="DX385" s="14"/>
      <c r="DY385" s="14"/>
    </row>
    <row r="386" spans="112:129" x14ac:dyDescent="0.35">
      <c r="DH386" s="14"/>
      <c r="DI386" s="14"/>
      <c r="DJ386" s="14"/>
      <c r="DK386" s="14"/>
      <c r="DL386" s="14"/>
      <c r="DM386" s="14"/>
      <c r="DN386" s="14"/>
      <c r="DO386" s="14"/>
      <c r="DP386" s="14"/>
      <c r="DQ386" s="14"/>
      <c r="DR386" s="14"/>
      <c r="DS386" s="14"/>
      <c r="DT386" s="14"/>
      <c r="DU386" s="14"/>
      <c r="DV386" s="14"/>
      <c r="DW386" s="14"/>
      <c r="DX386" s="14"/>
      <c r="DY386" s="14"/>
    </row>
    <row r="387" spans="112:129" x14ac:dyDescent="0.35">
      <c r="DH387" s="14"/>
      <c r="DI387" s="14"/>
      <c r="DJ387" s="14"/>
      <c r="DK387" s="14"/>
      <c r="DL387" s="14"/>
      <c r="DM387" s="14"/>
      <c r="DN387" s="14"/>
      <c r="DO387" s="14"/>
      <c r="DP387" s="14"/>
      <c r="DQ387" s="14"/>
      <c r="DR387" s="14"/>
      <c r="DS387" s="14"/>
      <c r="DT387" s="14"/>
      <c r="DU387" s="14"/>
      <c r="DV387" s="14"/>
      <c r="DW387" s="14"/>
      <c r="DX387" s="14"/>
      <c r="DY387" s="14"/>
    </row>
    <row r="388" spans="112:129" x14ac:dyDescent="0.35">
      <c r="DH388" s="14"/>
      <c r="DI388" s="14"/>
      <c r="DJ388" s="14"/>
      <c r="DK388" s="14"/>
      <c r="DL388" s="14"/>
      <c r="DM388" s="14"/>
      <c r="DN388" s="14"/>
      <c r="DO388" s="14"/>
      <c r="DP388" s="14"/>
      <c r="DQ388" s="14"/>
      <c r="DR388" s="14"/>
      <c r="DS388" s="14"/>
      <c r="DT388" s="14"/>
      <c r="DU388" s="14"/>
      <c r="DV388" s="14"/>
      <c r="DW388" s="14"/>
      <c r="DX388" s="14"/>
      <c r="DY388" s="14"/>
    </row>
    <row r="389" spans="112:129" x14ac:dyDescent="0.35">
      <c r="DH389" s="14"/>
      <c r="DI389" s="14"/>
      <c r="DJ389" s="14"/>
      <c r="DK389" s="14"/>
      <c r="DL389" s="14"/>
      <c r="DM389" s="14"/>
      <c r="DN389" s="14"/>
      <c r="DO389" s="14"/>
      <c r="DP389" s="14"/>
      <c r="DQ389" s="14"/>
      <c r="DR389" s="14"/>
      <c r="DS389" s="14"/>
      <c r="DT389" s="14"/>
      <c r="DU389" s="14"/>
      <c r="DV389" s="14"/>
      <c r="DW389" s="14"/>
      <c r="DX389" s="14"/>
      <c r="DY389" s="14"/>
    </row>
    <row r="390" spans="112:129" x14ac:dyDescent="0.35">
      <c r="DH390" s="14"/>
      <c r="DI390" s="14"/>
      <c r="DJ390" s="14"/>
      <c r="DK390" s="14"/>
      <c r="DL390" s="14"/>
      <c r="DM390" s="14"/>
      <c r="DN390" s="14"/>
      <c r="DO390" s="14"/>
      <c r="DP390" s="14"/>
      <c r="DQ390" s="14"/>
      <c r="DR390" s="14"/>
      <c r="DS390" s="14"/>
      <c r="DT390" s="14"/>
      <c r="DU390" s="14"/>
      <c r="DV390" s="14"/>
      <c r="DW390" s="14"/>
      <c r="DX390" s="14"/>
      <c r="DY390" s="14"/>
    </row>
    <row r="391" spans="112:129" x14ac:dyDescent="0.35">
      <c r="DH391" s="14"/>
      <c r="DI391" s="14"/>
      <c r="DJ391" s="14"/>
      <c r="DK391" s="14"/>
      <c r="DL391" s="14"/>
      <c r="DM391" s="14"/>
      <c r="DN391" s="14"/>
      <c r="DO391" s="14"/>
      <c r="DP391" s="14"/>
      <c r="DQ391" s="14"/>
      <c r="DR391" s="14"/>
      <c r="DS391" s="14"/>
      <c r="DT391" s="14"/>
      <c r="DU391" s="14"/>
      <c r="DV391" s="14"/>
      <c r="DW391" s="14"/>
      <c r="DX391" s="14"/>
      <c r="DY391" s="14"/>
    </row>
    <row r="392" spans="112:129" x14ac:dyDescent="0.35">
      <c r="DH392" s="14"/>
      <c r="DI392" s="14"/>
      <c r="DJ392" s="14"/>
      <c r="DK392" s="14"/>
      <c r="DL392" s="14"/>
      <c r="DM392" s="14"/>
      <c r="DN392" s="14"/>
      <c r="DO392" s="14"/>
      <c r="DP392" s="14"/>
      <c r="DQ392" s="14"/>
      <c r="DR392" s="14"/>
      <c r="DS392" s="14"/>
      <c r="DT392" s="14"/>
      <c r="DU392" s="14"/>
      <c r="DV392" s="14"/>
      <c r="DW392" s="14"/>
      <c r="DX392" s="14"/>
      <c r="DY392" s="14"/>
    </row>
    <row r="393" spans="112:129" x14ac:dyDescent="0.35">
      <c r="DH393" s="14"/>
      <c r="DI393" s="14"/>
      <c r="DJ393" s="14"/>
      <c r="DK393" s="14"/>
      <c r="DL393" s="14"/>
      <c r="DM393" s="14"/>
      <c r="DN393" s="14"/>
      <c r="DO393" s="14"/>
      <c r="DP393" s="14"/>
      <c r="DQ393" s="14"/>
      <c r="DR393" s="14"/>
      <c r="DS393" s="14"/>
      <c r="DT393" s="14"/>
      <c r="DU393" s="14"/>
      <c r="DV393" s="14"/>
      <c r="DW393" s="14"/>
      <c r="DX393" s="14"/>
      <c r="DY393" s="14"/>
    </row>
    <row r="394" spans="112:129" x14ac:dyDescent="0.35">
      <c r="DH394" s="14"/>
      <c r="DI394" s="14"/>
      <c r="DJ394" s="14"/>
      <c r="DK394" s="14"/>
      <c r="DL394" s="14"/>
      <c r="DM394" s="14"/>
      <c r="DN394" s="14"/>
      <c r="DO394" s="14"/>
      <c r="DP394" s="14"/>
      <c r="DQ394" s="14"/>
      <c r="DR394" s="14"/>
      <c r="DS394" s="14"/>
      <c r="DT394" s="14"/>
      <c r="DU394" s="14"/>
      <c r="DV394" s="14"/>
      <c r="DW394" s="14"/>
      <c r="DX394" s="14"/>
      <c r="DY394" s="14"/>
    </row>
    <row r="395" spans="112:129" x14ac:dyDescent="0.35">
      <c r="DH395" s="14"/>
      <c r="DI395" s="14"/>
      <c r="DJ395" s="14"/>
      <c r="DK395" s="14"/>
      <c r="DL395" s="14"/>
      <c r="DM395" s="14"/>
      <c r="DN395" s="14"/>
      <c r="DO395" s="14"/>
      <c r="DP395" s="14"/>
      <c r="DQ395" s="14"/>
      <c r="DR395" s="14"/>
      <c r="DS395" s="14"/>
      <c r="DT395" s="14"/>
      <c r="DU395" s="14"/>
      <c r="DV395" s="14"/>
      <c r="DW395" s="14"/>
      <c r="DX395" s="14"/>
      <c r="DY395" s="14"/>
    </row>
    <row r="396" spans="112:129" x14ac:dyDescent="0.35">
      <c r="DH396" s="14"/>
      <c r="DI396" s="14"/>
      <c r="DJ396" s="14"/>
      <c r="DK396" s="14"/>
      <c r="DL396" s="14"/>
      <c r="DM396" s="14"/>
      <c r="DN396" s="14"/>
      <c r="DO396" s="14"/>
      <c r="DP396" s="14"/>
      <c r="DQ396" s="14"/>
      <c r="DR396" s="14"/>
      <c r="DS396" s="14"/>
      <c r="DT396" s="14"/>
      <c r="DU396" s="14"/>
      <c r="DV396" s="14"/>
      <c r="DW396" s="14"/>
      <c r="DX396" s="14"/>
      <c r="DY396" s="14"/>
    </row>
    <row r="397" spans="112:129" x14ac:dyDescent="0.35">
      <c r="DH397" s="14"/>
      <c r="DI397" s="14"/>
      <c r="DJ397" s="14"/>
      <c r="DK397" s="14"/>
      <c r="DL397" s="14"/>
      <c r="DM397" s="14"/>
      <c r="DN397" s="14"/>
      <c r="DO397" s="14"/>
      <c r="DP397" s="14"/>
      <c r="DQ397" s="14"/>
      <c r="DR397" s="14"/>
      <c r="DS397" s="14"/>
      <c r="DT397" s="14"/>
      <c r="DU397" s="14"/>
      <c r="DV397" s="14"/>
      <c r="DW397" s="14"/>
      <c r="DX397" s="14"/>
      <c r="DY397" s="14"/>
    </row>
    <row r="398" spans="112:129" x14ac:dyDescent="0.35">
      <c r="DH398" s="14"/>
      <c r="DI398" s="14"/>
      <c r="DJ398" s="14"/>
      <c r="DK398" s="14"/>
      <c r="DL398" s="14"/>
      <c r="DM398" s="14"/>
      <c r="DN398" s="14"/>
      <c r="DO398" s="14"/>
      <c r="DP398" s="14"/>
      <c r="DQ398" s="14"/>
      <c r="DR398" s="14"/>
      <c r="DS398" s="14"/>
      <c r="DT398" s="14"/>
      <c r="DU398" s="14"/>
      <c r="DV398" s="14"/>
      <c r="DW398" s="14"/>
      <c r="DX398" s="14"/>
      <c r="DY398" s="14"/>
    </row>
    <row r="399" spans="112:129" x14ac:dyDescent="0.35">
      <c r="DH399" s="14"/>
      <c r="DI399" s="14"/>
      <c r="DJ399" s="14"/>
      <c r="DK399" s="14"/>
      <c r="DL399" s="14"/>
      <c r="DM399" s="14"/>
      <c r="DN399" s="14"/>
      <c r="DO399" s="14"/>
      <c r="DP399" s="14"/>
      <c r="DQ399" s="14"/>
      <c r="DR399" s="14"/>
      <c r="DS399" s="14"/>
      <c r="DT399" s="14"/>
      <c r="DU399" s="14"/>
      <c r="DV399" s="14"/>
      <c r="DW399" s="14"/>
      <c r="DX399" s="14"/>
      <c r="DY399" s="14"/>
    </row>
    <row r="400" spans="112:129" x14ac:dyDescent="0.35">
      <c r="DH400" s="14"/>
      <c r="DI400" s="14"/>
      <c r="DJ400" s="14"/>
      <c r="DK400" s="14"/>
      <c r="DL400" s="14"/>
      <c r="DM400" s="14"/>
      <c r="DN400" s="14"/>
      <c r="DO400" s="14"/>
      <c r="DP400" s="14"/>
      <c r="DQ400" s="14"/>
      <c r="DR400" s="14"/>
      <c r="DS400" s="14"/>
      <c r="DT400" s="14"/>
      <c r="DU400" s="14"/>
      <c r="DV400" s="14"/>
      <c r="DW400" s="14"/>
      <c r="DX400" s="14"/>
      <c r="DY400" s="14"/>
    </row>
    <row r="401" spans="112:129" x14ac:dyDescent="0.35">
      <c r="DH401" s="14"/>
      <c r="DI401" s="14"/>
      <c r="DJ401" s="14"/>
      <c r="DK401" s="14"/>
      <c r="DL401" s="14"/>
      <c r="DM401" s="14"/>
      <c r="DN401" s="14"/>
      <c r="DO401" s="14"/>
      <c r="DP401" s="14"/>
      <c r="DQ401" s="14"/>
      <c r="DR401" s="14"/>
      <c r="DS401" s="14"/>
      <c r="DT401" s="14"/>
      <c r="DU401" s="14"/>
      <c r="DV401" s="14"/>
      <c r="DW401" s="14"/>
      <c r="DX401" s="14"/>
      <c r="DY401" s="14"/>
    </row>
    <row r="402" spans="112:129" x14ac:dyDescent="0.35">
      <c r="DH402" s="14"/>
      <c r="DI402" s="14"/>
      <c r="DJ402" s="14"/>
      <c r="DK402" s="14"/>
      <c r="DL402" s="14"/>
      <c r="DM402" s="14"/>
      <c r="DN402" s="14"/>
      <c r="DO402" s="14"/>
      <c r="DP402" s="14"/>
      <c r="DQ402" s="14"/>
      <c r="DR402" s="14"/>
      <c r="DS402" s="14"/>
      <c r="DT402" s="14"/>
      <c r="DU402" s="14"/>
      <c r="DV402" s="14"/>
      <c r="DW402" s="14"/>
      <c r="DX402" s="14"/>
      <c r="DY402" s="14"/>
    </row>
    <row r="403" spans="112:129" x14ac:dyDescent="0.35">
      <c r="DH403" s="14"/>
      <c r="DI403" s="14"/>
      <c r="DJ403" s="14"/>
      <c r="DK403" s="14"/>
      <c r="DL403" s="14"/>
      <c r="DM403" s="14"/>
      <c r="DN403" s="14"/>
      <c r="DO403" s="14"/>
      <c r="DP403" s="14"/>
      <c r="DQ403" s="14"/>
      <c r="DR403" s="14"/>
      <c r="DS403" s="14"/>
      <c r="DT403" s="14"/>
      <c r="DU403" s="14"/>
      <c r="DV403" s="14"/>
      <c r="DW403" s="14"/>
      <c r="DX403" s="14"/>
      <c r="DY403" s="14"/>
    </row>
    <row r="404" spans="112:129" x14ac:dyDescent="0.35">
      <c r="DH404" s="14"/>
      <c r="DI404" s="14"/>
      <c r="DJ404" s="14"/>
      <c r="DK404" s="14"/>
      <c r="DL404" s="14"/>
      <c r="DM404" s="14"/>
      <c r="DN404" s="14"/>
      <c r="DO404" s="14"/>
      <c r="DP404" s="14"/>
      <c r="DQ404" s="14"/>
      <c r="DR404" s="14"/>
      <c r="DS404" s="14"/>
      <c r="DT404" s="14"/>
      <c r="DU404" s="14"/>
      <c r="DV404" s="14"/>
      <c r="DW404" s="14"/>
      <c r="DX404" s="14"/>
      <c r="DY404" s="14"/>
    </row>
    <row r="405" spans="112:129" x14ac:dyDescent="0.35">
      <c r="DH405" s="14"/>
      <c r="DI405" s="14"/>
      <c r="DJ405" s="14"/>
      <c r="DK405" s="14"/>
      <c r="DL405" s="14"/>
      <c r="DM405" s="14"/>
      <c r="DN405" s="14"/>
      <c r="DO405" s="14"/>
      <c r="DP405" s="14"/>
      <c r="DQ405" s="14"/>
      <c r="DR405" s="14"/>
      <c r="DS405" s="14"/>
      <c r="DT405" s="14"/>
      <c r="DU405" s="14"/>
      <c r="DV405" s="14"/>
      <c r="DW405" s="14"/>
      <c r="DX405" s="14"/>
      <c r="DY405" s="14"/>
    </row>
    <row r="406" spans="112:129" x14ac:dyDescent="0.35">
      <c r="DH406" s="14"/>
      <c r="DI406" s="14"/>
      <c r="DJ406" s="14"/>
      <c r="DK406" s="14"/>
      <c r="DL406" s="14"/>
      <c r="DM406" s="14"/>
      <c r="DN406" s="14"/>
      <c r="DO406" s="14"/>
      <c r="DP406" s="14"/>
      <c r="DQ406" s="14"/>
      <c r="DR406" s="14"/>
      <c r="DS406" s="14"/>
      <c r="DT406" s="14"/>
      <c r="DU406" s="14"/>
      <c r="DV406" s="14"/>
      <c r="DW406" s="14"/>
      <c r="DX406" s="14"/>
      <c r="DY406" s="14"/>
    </row>
    <row r="407" spans="112:129" x14ac:dyDescent="0.35">
      <c r="DH407" s="14"/>
      <c r="DI407" s="14"/>
      <c r="DJ407" s="14"/>
      <c r="DK407" s="14"/>
      <c r="DL407" s="14"/>
      <c r="DM407" s="14"/>
      <c r="DN407" s="14"/>
      <c r="DO407" s="14"/>
      <c r="DP407" s="14"/>
      <c r="DQ407" s="14"/>
      <c r="DR407" s="14"/>
      <c r="DS407" s="14"/>
      <c r="DT407" s="14"/>
      <c r="DU407" s="14"/>
      <c r="DV407" s="14"/>
      <c r="DW407" s="14"/>
      <c r="DX407" s="14"/>
      <c r="DY407" s="14"/>
    </row>
    <row r="408" spans="112:129" x14ac:dyDescent="0.35">
      <c r="DH408" s="14"/>
      <c r="DI408" s="14"/>
      <c r="DJ408" s="14"/>
      <c r="DK408" s="14"/>
      <c r="DL408" s="14"/>
      <c r="DM408" s="14"/>
      <c r="DN408" s="14"/>
      <c r="DO408" s="14"/>
      <c r="DP408" s="14"/>
      <c r="DQ408" s="14"/>
      <c r="DR408" s="14"/>
      <c r="DS408" s="14"/>
      <c r="DT408" s="14"/>
      <c r="DU408" s="14"/>
      <c r="DV408" s="14"/>
      <c r="DW408" s="14"/>
      <c r="DX408" s="14"/>
      <c r="DY408" s="14"/>
    </row>
    <row r="409" spans="112:129" x14ac:dyDescent="0.35">
      <c r="DH409" s="14"/>
      <c r="DI409" s="14"/>
      <c r="DJ409" s="14"/>
      <c r="DK409" s="14"/>
      <c r="DL409" s="14"/>
      <c r="DM409" s="14"/>
      <c r="DN409" s="14"/>
      <c r="DO409" s="14"/>
      <c r="DP409" s="14"/>
      <c r="DQ409" s="14"/>
      <c r="DR409" s="14"/>
      <c r="DS409" s="14"/>
      <c r="DT409" s="14"/>
      <c r="DU409" s="14"/>
      <c r="DV409" s="14"/>
      <c r="DW409" s="14"/>
      <c r="DX409" s="14"/>
      <c r="DY409" s="14"/>
    </row>
    <row r="410" spans="112:129" x14ac:dyDescent="0.35">
      <c r="DH410" s="14"/>
      <c r="DI410" s="14"/>
      <c r="DJ410" s="14"/>
      <c r="DK410" s="14"/>
      <c r="DL410" s="14"/>
      <c r="DM410" s="14"/>
      <c r="DN410" s="14"/>
      <c r="DO410" s="14"/>
      <c r="DP410" s="14"/>
      <c r="DQ410" s="14"/>
      <c r="DR410" s="14"/>
      <c r="DS410" s="14"/>
      <c r="DT410" s="14"/>
      <c r="DU410" s="14"/>
      <c r="DV410" s="14"/>
      <c r="DW410" s="14"/>
      <c r="DX410" s="14"/>
      <c r="DY410" s="14"/>
    </row>
    <row r="411" spans="112:129" x14ac:dyDescent="0.35">
      <c r="DH411" s="14"/>
      <c r="DI411" s="14"/>
      <c r="DJ411" s="14"/>
      <c r="DK411" s="14"/>
      <c r="DL411" s="14"/>
      <c r="DM411" s="14"/>
      <c r="DN411" s="14"/>
      <c r="DO411" s="14"/>
      <c r="DP411" s="14"/>
      <c r="DQ411" s="14"/>
      <c r="DR411" s="14"/>
      <c r="DS411" s="14"/>
      <c r="DT411" s="14"/>
      <c r="DU411" s="14"/>
      <c r="DV411" s="14"/>
      <c r="DW411" s="14"/>
      <c r="DX411" s="14"/>
      <c r="DY411" s="14"/>
    </row>
    <row r="412" spans="112:129" x14ac:dyDescent="0.35">
      <c r="DH412" s="14"/>
      <c r="DI412" s="14"/>
      <c r="DJ412" s="14"/>
      <c r="DK412" s="14"/>
      <c r="DL412" s="14"/>
      <c r="DM412" s="14"/>
      <c r="DN412" s="14"/>
      <c r="DO412" s="14"/>
      <c r="DP412" s="14"/>
      <c r="DQ412" s="14"/>
      <c r="DR412" s="14"/>
      <c r="DS412" s="14"/>
      <c r="DT412" s="14"/>
      <c r="DU412" s="14"/>
      <c r="DV412" s="14"/>
      <c r="DW412" s="14"/>
      <c r="DX412" s="14"/>
      <c r="DY412" s="14"/>
    </row>
    <row r="413" spans="112:129" x14ac:dyDescent="0.35">
      <c r="DH413" s="14"/>
      <c r="DI413" s="14"/>
      <c r="DJ413" s="14"/>
      <c r="DK413" s="14"/>
      <c r="DL413" s="14"/>
      <c r="DM413" s="14"/>
      <c r="DN413" s="14"/>
      <c r="DO413" s="14"/>
      <c r="DP413" s="14"/>
      <c r="DQ413" s="14"/>
      <c r="DR413" s="14"/>
      <c r="DS413" s="14"/>
      <c r="DT413" s="14"/>
      <c r="DU413" s="14"/>
      <c r="DV413" s="14"/>
      <c r="DW413" s="14"/>
      <c r="DX413" s="14"/>
      <c r="DY413" s="14"/>
    </row>
    <row r="414" spans="112:129" x14ac:dyDescent="0.35">
      <c r="DH414" s="14"/>
      <c r="DI414" s="14"/>
      <c r="DJ414" s="14"/>
      <c r="DK414" s="14"/>
      <c r="DL414" s="14"/>
      <c r="DM414" s="14"/>
      <c r="DN414" s="14"/>
      <c r="DO414" s="14"/>
      <c r="DP414" s="14"/>
      <c r="DQ414" s="14"/>
      <c r="DR414" s="14"/>
      <c r="DS414" s="14"/>
      <c r="DT414" s="14"/>
      <c r="DU414" s="14"/>
      <c r="DV414" s="14"/>
      <c r="DW414" s="14"/>
      <c r="DX414" s="14"/>
      <c r="DY414" s="14"/>
    </row>
    <row r="415" spans="112:129" x14ac:dyDescent="0.35">
      <c r="DH415" s="14"/>
      <c r="DI415" s="14"/>
      <c r="DJ415" s="14"/>
      <c r="DK415" s="14"/>
      <c r="DL415" s="14"/>
      <c r="DM415" s="14"/>
      <c r="DN415" s="14"/>
      <c r="DO415" s="14"/>
      <c r="DP415" s="14"/>
      <c r="DQ415" s="14"/>
      <c r="DR415" s="14"/>
      <c r="DS415" s="14"/>
      <c r="DT415" s="14"/>
      <c r="DU415" s="14"/>
      <c r="DV415" s="14"/>
      <c r="DW415" s="14"/>
      <c r="DX415" s="14"/>
      <c r="DY415" s="14"/>
    </row>
    <row r="416" spans="112:129" x14ac:dyDescent="0.35">
      <c r="DH416" s="14"/>
      <c r="DI416" s="14"/>
      <c r="DJ416" s="14"/>
      <c r="DK416" s="14"/>
      <c r="DL416" s="14"/>
      <c r="DM416" s="14"/>
      <c r="DN416" s="14"/>
      <c r="DO416" s="14"/>
      <c r="DP416" s="14"/>
      <c r="DQ416" s="14"/>
      <c r="DR416" s="14"/>
      <c r="DS416" s="14"/>
      <c r="DT416" s="14"/>
      <c r="DU416" s="14"/>
      <c r="DV416" s="14"/>
      <c r="DW416" s="14"/>
      <c r="DX416" s="14"/>
      <c r="DY416" s="14"/>
    </row>
    <row r="417" spans="112:129" x14ac:dyDescent="0.35">
      <c r="DH417" s="14"/>
      <c r="DI417" s="14"/>
      <c r="DJ417" s="14"/>
      <c r="DK417" s="14"/>
      <c r="DL417" s="14"/>
      <c r="DM417" s="14"/>
      <c r="DN417" s="14"/>
      <c r="DO417" s="14"/>
      <c r="DP417" s="14"/>
      <c r="DQ417" s="14"/>
      <c r="DR417" s="14"/>
      <c r="DS417" s="14"/>
      <c r="DT417" s="14"/>
      <c r="DU417" s="14"/>
      <c r="DV417" s="14"/>
      <c r="DW417" s="14"/>
      <c r="DX417" s="14"/>
      <c r="DY417" s="14"/>
    </row>
    <row r="418" spans="112:129" x14ac:dyDescent="0.35">
      <c r="DH418" s="14"/>
      <c r="DI418" s="14"/>
      <c r="DJ418" s="14"/>
      <c r="DK418" s="14"/>
      <c r="DL418" s="14"/>
      <c r="DM418" s="14"/>
      <c r="DN418" s="14"/>
      <c r="DO418" s="14"/>
      <c r="DP418" s="14"/>
      <c r="DQ418" s="14"/>
      <c r="DR418" s="14"/>
      <c r="DS418" s="14"/>
      <c r="DT418" s="14"/>
      <c r="DU418" s="14"/>
      <c r="DV418" s="14"/>
      <c r="DW418" s="14"/>
      <c r="DX418" s="14"/>
      <c r="DY418" s="14"/>
    </row>
    <row r="419" spans="112:129" x14ac:dyDescent="0.35">
      <c r="DH419" s="14"/>
      <c r="DI419" s="14"/>
      <c r="DJ419" s="14"/>
      <c r="DK419" s="14"/>
      <c r="DL419" s="14"/>
      <c r="DM419" s="14"/>
      <c r="DN419" s="14"/>
      <c r="DO419" s="14"/>
      <c r="DP419" s="14"/>
      <c r="DQ419" s="14"/>
      <c r="DR419" s="14"/>
      <c r="DS419" s="14"/>
      <c r="DT419" s="14"/>
      <c r="DU419" s="14"/>
      <c r="DV419" s="14"/>
      <c r="DW419" s="14"/>
      <c r="DX419" s="14"/>
      <c r="DY419" s="14"/>
    </row>
    <row r="420" spans="112:129" x14ac:dyDescent="0.35">
      <c r="DH420" s="14"/>
      <c r="DI420" s="14"/>
      <c r="DJ420" s="14"/>
      <c r="DK420" s="14"/>
      <c r="DL420" s="14"/>
      <c r="DM420" s="14"/>
      <c r="DN420" s="14"/>
      <c r="DO420" s="14"/>
      <c r="DP420" s="14"/>
      <c r="DQ420" s="14"/>
      <c r="DR420" s="14"/>
      <c r="DS420" s="14"/>
      <c r="DT420" s="14"/>
      <c r="DU420" s="14"/>
      <c r="DV420" s="14"/>
      <c r="DW420" s="14"/>
      <c r="DX420" s="14"/>
      <c r="DY420" s="14"/>
    </row>
    <row r="421" spans="112:129" x14ac:dyDescent="0.35">
      <c r="DH421" s="14"/>
      <c r="DI421" s="14"/>
      <c r="DJ421" s="14"/>
      <c r="DK421" s="14"/>
      <c r="DL421" s="14"/>
      <c r="DM421" s="14"/>
      <c r="DN421" s="14"/>
      <c r="DO421" s="14"/>
      <c r="DP421" s="14"/>
      <c r="DQ421" s="14"/>
      <c r="DR421" s="14"/>
      <c r="DS421" s="14"/>
      <c r="DT421" s="14"/>
      <c r="DU421" s="14"/>
      <c r="DV421" s="14"/>
      <c r="DW421" s="14"/>
      <c r="DX421" s="14"/>
      <c r="DY421" s="14"/>
    </row>
    <row r="422" spans="112:129" x14ac:dyDescent="0.35">
      <c r="DH422" s="14"/>
      <c r="DI422" s="14"/>
      <c r="DJ422" s="14"/>
      <c r="DK422" s="14"/>
      <c r="DL422" s="14"/>
      <c r="DM422" s="14"/>
      <c r="DN422" s="14"/>
      <c r="DO422" s="14"/>
      <c r="DP422" s="14"/>
      <c r="DQ422" s="14"/>
      <c r="DR422" s="14"/>
      <c r="DS422" s="14"/>
      <c r="DT422" s="14"/>
      <c r="DU422" s="14"/>
      <c r="DV422" s="14"/>
      <c r="DW422" s="14"/>
      <c r="DX422" s="14"/>
      <c r="DY422" s="14"/>
    </row>
    <row r="423" spans="112:129" x14ac:dyDescent="0.35">
      <c r="DH423" s="14"/>
      <c r="DI423" s="14"/>
      <c r="DJ423" s="14"/>
      <c r="DK423" s="14"/>
      <c r="DL423" s="14"/>
      <c r="DM423" s="14"/>
      <c r="DN423" s="14"/>
      <c r="DO423" s="14"/>
      <c r="DP423" s="14"/>
      <c r="DQ423" s="14"/>
      <c r="DR423" s="14"/>
      <c r="DS423" s="14"/>
      <c r="DT423" s="14"/>
      <c r="DU423" s="14"/>
      <c r="DV423" s="14"/>
      <c r="DW423" s="14"/>
      <c r="DX423" s="14"/>
      <c r="DY423" s="14"/>
    </row>
    <row r="424" spans="112:129" x14ac:dyDescent="0.35">
      <c r="DH424" s="14"/>
      <c r="DI424" s="14"/>
      <c r="DJ424" s="14"/>
      <c r="DK424" s="14"/>
      <c r="DL424" s="14"/>
      <c r="DM424" s="14"/>
      <c r="DN424" s="14"/>
      <c r="DO424" s="14"/>
      <c r="DP424" s="14"/>
      <c r="DQ424" s="14"/>
      <c r="DR424" s="14"/>
      <c r="DS424" s="14"/>
      <c r="DT424" s="14"/>
      <c r="DU424" s="14"/>
      <c r="DV424" s="14"/>
      <c r="DW424" s="14"/>
      <c r="DX424" s="14"/>
      <c r="DY424" s="14"/>
    </row>
    <row r="425" spans="112:129" x14ac:dyDescent="0.35">
      <c r="DH425" s="14"/>
      <c r="DI425" s="14"/>
      <c r="DJ425" s="14"/>
      <c r="DK425" s="14"/>
      <c r="DL425" s="14"/>
      <c r="DM425" s="14"/>
      <c r="DN425" s="14"/>
      <c r="DO425" s="14"/>
      <c r="DP425" s="14"/>
      <c r="DQ425" s="14"/>
      <c r="DR425" s="14"/>
      <c r="DS425" s="14"/>
      <c r="DT425" s="14"/>
      <c r="DU425" s="14"/>
      <c r="DV425" s="14"/>
      <c r="DW425" s="14"/>
      <c r="DX425" s="14"/>
      <c r="DY425" s="14"/>
    </row>
    <row r="426" spans="112:129" x14ac:dyDescent="0.35">
      <c r="DH426" s="14"/>
      <c r="DI426" s="14"/>
      <c r="DJ426" s="14"/>
      <c r="DK426" s="14"/>
      <c r="DL426" s="14"/>
      <c r="DM426" s="14"/>
      <c r="DN426" s="14"/>
      <c r="DO426" s="14"/>
      <c r="DP426" s="14"/>
      <c r="DQ426" s="14"/>
      <c r="DR426" s="14"/>
      <c r="DS426" s="14"/>
      <c r="DT426" s="14"/>
      <c r="DU426" s="14"/>
      <c r="DV426" s="14"/>
      <c r="DW426" s="14"/>
      <c r="DX426" s="14"/>
      <c r="DY426" s="14"/>
    </row>
    <row r="427" spans="112:129" x14ac:dyDescent="0.35">
      <c r="DH427" s="14"/>
      <c r="DI427" s="14"/>
      <c r="DJ427" s="14"/>
      <c r="DK427" s="14"/>
      <c r="DL427" s="14"/>
      <c r="DM427" s="14"/>
      <c r="DN427" s="14"/>
      <c r="DO427" s="14"/>
      <c r="DP427" s="14"/>
      <c r="DQ427" s="14"/>
      <c r="DR427" s="14"/>
      <c r="DS427" s="14"/>
      <c r="DT427" s="14"/>
      <c r="DU427" s="14"/>
      <c r="DV427" s="14"/>
      <c r="DW427" s="14"/>
      <c r="DX427" s="14"/>
      <c r="DY427" s="14"/>
    </row>
    <row r="428" spans="112:129" x14ac:dyDescent="0.35">
      <c r="DH428" s="14"/>
      <c r="DI428" s="14"/>
      <c r="DJ428" s="14"/>
      <c r="DK428" s="14"/>
      <c r="DL428" s="14"/>
      <c r="DM428" s="14"/>
      <c r="DN428" s="14"/>
      <c r="DO428" s="14"/>
      <c r="DP428" s="14"/>
      <c r="DQ428" s="14"/>
      <c r="DR428" s="14"/>
      <c r="DS428" s="14"/>
      <c r="DT428" s="14"/>
      <c r="DU428" s="14"/>
      <c r="DV428" s="14"/>
      <c r="DW428" s="14"/>
      <c r="DX428" s="14"/>
      <c r="DY428" s="14"/>
    </row>
    <row r="429" spans="112:129" x14ac:dyDescent="0.35">
      <c r="DH429" s="14"/>
      <c r="DI429" s="14"/>
      <c r="DJ429" s="14"/>
      <c r="DK429" s="14"/>
      <c r="DL429" s="14"/>
      <c r="DM429" s="14"/>
      <c r="DN429" s="14"/>
      <c r="DO429" s="14"/>
      <c r="DP429" s="14"/>
      <c r="DQ429" s="14"/>
      <c r="DR429" s="14"/>
      <c r="DS429" s="14"/>
      <c r="DT429" s="14"/>
      <c r="DU429" s="14"/>
      <c r="DV429" s="14"/>
      <c r="DW429" s="14"/>
      <c r="DX429" s="14"/>
      <c r="DY429" s="14"/>
    </row>
    <row r="430" spans="112:129" x14ac:dyDescent="0.35">
      <c r="DH430" s="14"/>
      <c r="DI430" s="14"/>
      <c r="DJ430" s="14"/>
      <c r="DK430" s="14"/>
      <c r="DL430" s="14"/>
      <c r="DM430" s="14"/>
      <c r="DN430" s="14"/>
      <c r="DO430" s="14"/>
      <c r="DP430" s="14"/>
      <c r="DQ430" s="14"/>
      <c r="DR430" s="14"/>
      <c r="DS430" s="14"/>
      <c r="DT430" s="14"/>
      <c r="DU430" s="14"/>
      <c r="DV430" s="14"/>
      <c r="DW430" s="14"/>
      <c r="DX430" s="14"/>
      <c r="DY430" s="14"/>
    </row>
    <row r="431" spans="112:129" x14ac:dyDescent="0.35">
      <c r="DH431" s="14"/>
      <c r="DI431" s="14"/>
      <c r="DJ431" s="14"/>
      <c r="DK431" s="14"/>
      <c r="DL431" s="14"/>
      <c r="DM431" s="14"/>
      <c r="DN431" s="14"/>
      <c r="DO431" s="14"/>
      <c r="DP431" s="14"/>
      <c r="DQ431" s="14"/>
      <c r="DR431" s="14"/>
      <c r="DS431" s="14"/>
      <c r="DT431" s="14"/>
      <c r="DU431" s="14"/>
      <c r="DV431" s="14"/>
      <c r="DW431" s="14"/>
      <c r="DX431" s="14"/>
      <c r="DY431" s="14"/>
    </row>
    <row r="432" spans="112:129" x14ac:dyDescent="0.35">
      <c r="DH432" s="14"/>
      <c r="DI432" s="14"/>
      <c r="DJ432" s="14"/>
      <c r="DK432" s="14"/>
      <c r="DL432" s="14"/>
      <c r="DM432" s="14"/>
      <c r="DN432" s="14"/>
      <c r="DO432" s="14"/>
      <c r="DP432" s="14"/>
      <c r="DQ432" s="14"/>
      <c r="DR432" s="14"/>
      <c r="DS432" s="14"/>
      <c r="DT432" s="14"/>
      <c r="DU432" s="14"/>
      <c r="DV432" s="14"/>
      <c r="DW432" s="14"/>
      <c r="DX432" s="14"/>
      <c r="DY432" s="14"/>
    </row>
    <row r="433" spans="112:129" x14ac:dyDescent="0.35">
      <c r="DH433" s="14"/>
      <c r="DI433" s="14"/>
      <c r="DJ433" s="14"/>
      <c r="DK433" s="14"/>
      <c r="DL433" s="14"/>
      <c r="DM433" s="14"/>
      <c r="DN433" s="14"/>
      <c r="DO433" s="14"/>
      <c r="DP433" s="14"/>
      <c r="DQ433" s="14"/>
      <c r="DR433" s="14"/>
      <c r="DS433" s="14"/>
      <c r="DT433" s="14"/>
      <c r="DU433" s="14"/>
      <c r="DV433" s="14"/>
      <c r="DW433" s="14"/>
      <c r="DX433" s="14"/>
      <c r="DY433" s="14"/>
    </row>
    <row r="434" spans="112:129" x14ac:dyDescent="0.35">
      <c r="DH434" s="14"/>
      <c r="DI434" s="14"/>
      <c r="DJ434" s="14"/>
      <c r="DK434" s="14"/>
      <c r="DL434" s="14"/>
      <c r="DM434" s="14"/>
      <c r="DN434" s="14"/>
      <c r="DO434" s="14"/>
      <c r="DP434" s="14"/>
      <c r="DQ434" s="14"/>
      <c r="DR434" s="14"/>
      <c r="DS434" s="14"/>
      <c r="DT434" s="14"/>
      <c r="DU434" s="14"/>
      <c r="DV434" s="14"/>
      <c r="DW434" s="14"/>
      <c r="DX434" s="14"/>
      <c r="DY434" s="14"/>
    </row>
    <row r="435" spans="112:129" x14ac:dyDescent="0.35">
      <c r="DH435" s="14"/>
      <c r="DI435" s="14"/>
      <c r="DJ435" s="14"/>
      <c r="DK435" s="14"/>
      <c r="DL435" s="14"/>
      <c r="DM435" s="14"/>
      <c r="DN435" s="14"/>
      <c r="DO435" s="14"/>
      <c r="DP435" s="14"/>
      <c r="DQ435" s="14"/>
      <c r="DR435" s="14"/>
      <c r="DS435" s="14"/>
      <c r="DT435" s="14"/>
      <c r="DU435" s="14"/>
      <c r="DV435" s="14"/>
      <c r="DW435" s="14"/>
      <c r="DX435" s="14"/>
      <c r="DY435" s="14"/>
    </row>
    <row r="436" spans="112:129" x14ac:dyDescent="0.35">
      <c r="DH436" s="14"/>
      <c r="DI436" s="14"/>
      <c r="DJ436" s="14"/>
      <c r="DK436" s="14"/>
      <c r="DL436" s="14"/>
      <c r="DM436" s="14"/>
      <c r="DN436" s="14"/>
      <c r="DO436" s="14"/>
      <c r="DP436" s="14"/>
      <c r="DQ436" s="14"/>
      <c r="DR436" s="14"/>
      <c r="DS436" s="14"/>
      <c r="DT436" s="14"/>
      <c r="DU436" s="14"/>
      <c r="DV436" s="14"/>
      <c r="DW436" s="14"/>
      <c r="DX436" s="14"/>
      <c r="DY436" s="14"/>
    </row>
    <row r="437" spans="112:129" x14ac:dyDescent="0.35">
      <c r="DH437" s="14"/>
      <c r="DI437" s="14"/>
      <c r="DJ437" s="14"/>
      <c r="DK437" s="14"/>
      <c r="DL437" s="14"/>
      <c r="DM437" s="14"/>
      <c r="DN437" s="14"/>
      <c r="DO437" s="14"/>
      <c r="DP437" s="14"/>
      <c r="DQ437" s="14"/>
      <c r="DR437" s="14"/>
      <c r="DS437" s="14"/>
      <c r="DT437" s="14"/>
      <c r="DU437" s="14"/>
      <c r="DV437" s="14"/>
      <c r="DW437" s="14"/>
      <c r="DX437" s="14"/>
      <c r="DY437" s="14"/>
    </row>
    <row r="438" spans="112:129" x14ac:dyDescent="0.35">
      <c r="DH438" s="14"/>
      <c r="DI438" s="14"/>
      <c r="DJ438" s="14"/>
      <c r="DK438" s="14"/>
      <c r="DL438" s="14"/>
      <c r="DM438" s="14"/>
      <c r="DN438" s="14"/>
      <c r="DO438" s="14"/>
      <c r="DP438" s="14"/>
      <c r="DQ438" s="14"/>
      <c r="DR438" s="14"/>
      <c r="DS438" s="14"/>
      <c r="DT438" s="14"/>
      <c r="DU438" s="14"/>
      <c r="DV438" s="14"/>
      <c r="DW438" s="14"/>
      <c r="DX438" s="14"/>
      <c r="DY438" s="14"/>
    </row>
    <row r="439" spans="112:129" x14ac:dyDescent="0.35">
      <c r="DH439" s="14"/>
      <c r="DI439" s="14"/>
      <c r="DJ439" s="14"/>
      <c r="DK439" s="14"/>
      <c r="DL439" s="14"/>
      <c r="DM439" s="14"/>
      <c r="DN439" s="14"/>
      <c r="DO439" s="14"/>
      <c r="DP439" s="14"/>
      <c r="DQ439" s="14"/>
      <c r="DR439" s="14"/>
      <c r="DS439" s="14"/>
      <c r="DT439" s="14"/>
      <c r="DU439" s="14"/>
      <c r="DV439" s="14"/>
      <c r="DW439" s="14"/>
      <c r="DX439" s="14"/>
      <c r="DY439" s="14"/>
    </row>
    <row r="440" spans="112:129" x14ac:dyDescent="0.35">
      <c r="DH440" s="14"/>
      <c r="DI440" s="14"/>
      <c r="DJ440" s="14"/>
      <c r="DK440" s="14"/>
      <c r="DL440" s="14"/>
      <c r="DM440" s="14"/>
      <c r="DN440" s="14"/>
      <c r="DO440" s="14"/>
      <c r="DP440" s="14"/>
      <c r="DQ440" s="14"/>
      <c r="DR440" s="14"/>
      <c r="DS440" s="14"/>
      <c r="DT440" s="14"/>
      <c r="DU440" s="14"/>
      <c r="DV440" s="14"/>
      <c r="DW440" s="14"/>
      <c r="DX440" s="14"/>
      <c r="DY440" s="14"/>
    </row>
    <row r="441" spans="112:129" x14ac:dyDescent="0.35">
      <c r="DH441" s="14"/>
      <c r="DI441" s="14"/>
      <c r="DJ441" s="14"/>
      <c r="DK441" s="14"/>
      <c r="DL441" s="14"/>
      <c r="DM441" s="14"/>
      <c r="DN441" s="14"/>
      <c r="DO441" s="14"/>
      <c r="DP441" s="14"/>
      <c r="DQ441" s="14"/>
      <c r="DR441" s="14"/>
      <c r="DS441" s="14"/>
      <c r="DT441" s="14"/>
      <c r="DU441" s="14"/>
      <c r="DV441" s="14"/>
      <c r="DW441" s="14"/>
      <c r="DX441" s="14"/>
      <c r="DY441" s="14"/>
    </row>
    <row r="442" spans="112:129" x14ac:dyDescent="0.35">
      <c r="DH442" s="14"/>
      <c r="DI442" s="14"/>
      <c r="DJ442" s="14"/>
      <c r="DK442" s="14"/>
      <c r="DL442" s="14"/>
      <c r="DM442" s="14"/>
      <c r="DN442" s="14"/>
      <c r="DO442" s="14"/>
      <c r="DP442" s="14"/>
      <c r="DQ442" s="14"/>
      <c r="DR442" s="14"/>
      <c r="DS442" s="14"/>
      <c r="DT442" s="14"/>
      <c r="DU442" s="14"/>
      <c r="DV442" s="14"/>
      <c r="DW442" s="14"/>
      <c r="DX442" s="14"/>
      <c r="DY442" s="14"/>
    </row>
    <row r="443" spans="112:129" x14ac:dyDescent="0.35">
      <c r="DH443" s="14"/>
      <c r="DI443" s="14"/>
      <c r="DJ443" s="14"/>
      <c r="DK443" s="14"/>
      <c r="DL443" s="14"/>
      <c r="DM443" s="14"/>
      <c r="DN443" s="14"/>
      <c r="DO443" s="14"/>
      <c r="DP443" s="14"/>
      <c r="DQ443" s="14"/>
      <c r="DR443" s="14"/>
      <c r="DS443" s="14"/>
      <c r="DT443" s="14"/>
      <c r="DU443" s="14"/>
      <c r="DV443" s="14"/>
      <c r="DW443" s="14"/>
      <c r="DX443" s="14"/>
      <c r="DY443" s="14"/>
    </row>
    <row r="444" spans="112:129" x14ac:dyDescent="0.35">
      <c r="DH444" s="14"/>
      <c r="DI444" s="14"/>
      <c r="DJ444" s="14"/>
      <c r="DK444" s="14"/>
      <c r="DL444" s="14"/>
      <c r="DM444" s="14"/>
      <c r="DN444" s="14"/>
      <c r="DO444" s="14"/>
      <c r="DP444" s="14"/>
      <c r="DQ444" s="14"/>
      <c r="DR444" s="14"/>
      <c r="DS444" s="14"/>
      <c r="DT444" s="14"/>
      <c r="DU444" s="14"/>
      <c r="DV444" s="14"/>
      <c r="DW444" s="14"/>
      <c r="DX444" s="14"/>
      <c r="DY444" s="14"/>
    </row>
    <row r="445" spans="112:129" x14ac:dyDescent="0.35">
      <c r="DH445" s="14"/>
      <c r="DI445" s="14"/>
      <c r="DJ445" s="14"/>
      <c r="DK445" s="14"/>
      <c r="DL445" s="14"/>
      <c r="DM445" s="14"/>
      <c r="DN445" s="14"/>
      <c r="DO445" s="14"/>
      <c r="DP445" s="14"/>
      <c r="DQ445" s="14"/>
      <c r="DR445" s="14"/>
      <c r="DS445" s="14"/>
      <c r="DT445" s="14"/>
      <c r="DU445" s="14"/>
      <c r="DV445" s="14"/>
      <c r="DW445" s="14"/>
      <c r="DX445" s="14"/>
      <c r="DY445" s="14"/>
    </row>
    <row r="446" spans="112:129" x14ac:dyDescent="0.35">
      <c r="DH446" s="14"/>
      <c r="DI446" s="14"/>
      <c r="DJ446" s="14"/>
      <c r="DK446" s="14"/>
      <c r="DL446" s="14"/>
      <c r="DM446" s="14"/>
      <c r="DN446" s="14"/>
      <c r="DO446" s="14"/>
      <c r="DP446" s="14"/>
      <c r="DQ446" s="14"/>
      <c r="DR446" s="14"/>
      <c r="DS446" s="14"/>
      <c r="DT446" s="14"/>
      <c r="DU446" s="14"/>
      <c r="DV446" s="14"/>
      <c r="DW446" s="14"/>
      <c r="DX446" s="14"/>
      <c r="DY446" s="14"/>
    </row>
    <row r="447" spans="112:129" x14ac:dyDescent="0.35">
      <c r="DH447" s="14"/>
      <c r="DI447" s="14"/>
      <c r="DJ447" s="14"/>
      <c r="DK447" s="14"/>
      <c r="DL447" s="14"/>
      <c r="DM447" s="14"/>
      <c r="DN447" s="14"/>
      <c r="DO447" s="14"/>
      <c r="DP447" s="14"/>
      <c r="DQ447" s="14"/>
      <c r="DR447" s="14"/>
      <c r="DS447" s="14"/>
      <c r="DT447" s="14"/>
      <c r="DU447" s="14"/>
      <c r="DV447" s="14"/>
      <c r="DW447" s="14"/>
      <c r="DX447" s="14"/>
      <c r="DY447" s="14"/>
    </row>
    <row r="448" spans="112:129" x14ac:dyDescent="0.35">
      <c r="DH448" s="14"/>
      <c r="DI448" s="14"/>
      <c r="DJ448" s="14"/>
      <c r="DK448" s="14"/>
      <c r="DL448" s="14"/>
      <c r="DM448" s="14"/>
      <c r="DN448" s="14"/>
      <c r="DO448" s="14"/>
      <c r="DP448" s="14"/>
      <c r="DQ448" s="14"/>
      <c r="DR448" s="14"/>
      <c r="DS448" s="14"/>
      <c r="DT448" s="14"/>
      <c r="DU448" s="14"/>
      <c r="DV448" s="14"/>
      <c r="DW448" s="14"/>
      <c r="DX448" s="14"/>
      <c r="DY448" s="14"/>
    </row>
    <row r="449" spans="112:129" x14ac:dyDescent="0.35">
      <c r="DH449" s="14"/>
      <c r="DI449" s="14"/>
      <c r="DJ449" s="14"/>
      <c r="DK449" s="14"/>
      <c r="DL449" s="14"/>
      <c r="DM449" s="14"/>
      <c r="DN449" s="14"/>
      <c r="DO449" s="14"/>
      <c r="DP449" s="14"/>
      <c r="DQ449" s="14"/>
      <c r="DR449" s="14"/>
      <c r="DS449" s="14"/>
      <c r="DT449" s="14"/>
      <c r="DU449" s="14"/>
      <c r="DV449" s="14"/>
      <c r="DW449" s="14"/>
      <c r="DX449" s="14"/>
      <c r="DY449" s="14"/>
    </row>
    <row r="450" spans="112:129" x14ac:dyDescent="0.35">
      <c r="DH450" s="14"/>
      <c r="DI450" s="14"/>
      <c r="DJ450" s="14"/>
      <c r="DK450" s="14"/>
      <c r="DL450" s="14"/>
      <c r="DM450" s="14"/>
      <c r="DN450" s="14"/>
      <c r="DO450" s="14"/>
      <c r="DP450" s="14"/>
      <c r="DQ450" s="14"/>
      <c r="DR450" s="14"/>
      <c r="DS450" s="14"/>
      <c r="DT450" s="14"/>
      <c r="DU450" s="14"/>
      <c r="DV450" s="14"/>
      <c r="DW450" s="14"/>
      <c r="DX450" s="14"/>
      <c r="DY450" s="14"/>
    </row>
    <row r="451" spans="112:129" x14ac:dyDescent="0.35">
      <c r="DH451" s="14"/>
      <c r="DI451" s="14"/>
      <c r="DJ451" s="14"/>
      <c r="DK451" s="14"/>
      <c r="DL451" s="14"/>
      <c r="DM451" s="14"/>
      <c r="DN451" s="14"/>
      <c r="DO451" s="14"/>
      <c r="DP451" s="14"/>
      <c r="DQ451" s="14"/>
      <c r="DR451" s="14"/>
      <c r="DS451" s="14"/>
      <c r="DT451" s="14"/>
      <c r="DU451" s="14"/>
      <c r="DV451" s="14"/>
      <c r="DW451" s="14"/>
      <c r="DX451" s="14"/>
      <c r="DY451" s="14"/>
    </row>
    <row r="452" spans="112:129" x14ac:dyDescent="0.35">
      <c r="DH452" s="14"/>
      <c r="DI452" s="14"/>
      <c r="DJ452" s="14"/>
      <c r="DK452" s="14"/>
      <c r="DL452" s="14"/>
      <c r="DM452" s="14"/>
      <c r="DN452" s="14"/>
      <c r="DO452" s="14"/>
      <c r="DP452" s="14"/>
      <c r="DQ452" s="14"/>
      <c r="DR452" s="14"/>
      <c r="DS452" s="14"/>
      <c r="DT452" s="14"/>
      <c r="DU452" s="14"/>
      <c r="DV452" s="14"/>
      <c r="DW452" s="14"/>
      <c r="DX452" s="14"/>
      <c r="DY452" s="14"/>
    </row>
    <row r="453" spans="112:129" x14ac:dyDescent="0.35">
      <c r="DH453" s="14"/>
      <c r="DI453" s="14"/>
      <c r="DJ453" s="14"/>
      <c r="DK453" s="14"/>
      <c r="DL453" s="14"/>
      <c r="DM453" s="14"/>
      <c r="DN453" s="14"/>
      <c r="DO453" s="14"/>
      <c r="DP453" s="14"/>
      <c r="DQ453" s="14"/>
      <c r="DR453" s="14"/>
      <c r="DS453" s="14"/>
      <c r="DT453" s="14"/>
      <c r="DU453" s="14"/>
      <c r="DV453" s="14"/>
      <c r="DW453" s="14"/>
      <c r="DX453" s="14"/>
      <c r="DY453" s="14"/>
    </row>
    <row r="454" spans="112:129" x14ac:dyDescent="0.35">
      <c r="DH454" s="14"/>
      <c r="DI454" s="14"/>
      <c r="DJ454" s="14"/>
      <c r="DK454" s="14"/>
      <c r="DL454" s="14"/>
      <c r="DM454" s="14"/>
      <c r="DN454" s="14"/>
      <c r="DO454" s="14"/>
      <c r="DP454" s="14"/>
      <c r="DQ454" s="14"/>
      <c r="DR454" s="14"/>
      <c r="DS454" s="14"/>
      <c r="DT454" s="14"/>
      <c r="DU454" s="14"/>
      <c r="DV454" s="14"/>
      <c r="DW454" s="14"/>
      <c r="DX454" s="14"/>
      <c r="DY454" s="14"/>
    </row>
    <row r="455" spans="112:129" x14ac:dyDescent="0.35">
      <c r="DH455" s="14"/>
      <c r="DI455" s="14"/>
      <c r="DJ455" s="14"/>
      <c r="DK455" s="14"/>
      <c r="DL455" s="14"/>
      <c r="DM455" s="14"/>
      <c r="DN455" s="14"/>
      <c r="DO455" s="14"/>
      <c r="DP455" s="14"/>
      <c r="DQ455" s="14"/>
      <c r="DR455" s="14"/>
      <c r="DS455" s="14"/>
      <c r="DT455" s="14"/>
      <c r="DU455" s="14"/>
      <c r="DV455" s="14"/>
      <c r="DW455" s="14"/>
      <c r="DX455" s="14"/>
      <c r="DY455" s="14"/>
    </row>
    <row r="456" spans="112:129" x14ac:dyDescent="0.35">
      <c r="DH456" s="14"/>
      <c r="DI456" s="14"/>
      <c r="DJ456" s="14"/>
      <c r="DK456" s="14"/>
      <c r="DL456" s="14"/>
      <c r="DM456" s="14"/>
      <c r="DN456" s="14"/>
      <c r="DO456" s="14"/>
      <c r="DP456" s="14"/>
      <c r="DQ456" s="14"/>
      <c r="DR456" s="14"/>
      <c r="DS456" s="14"/>
      <c r="DT456" s="14"/>
      <c r="DU456" s="14"/>
      <c r="DV456" s="14"/>
      <c r="DW456" s="14"/>
      <c r="DX456" s="14"/>
      <c r="DY456" s="14"/>
    </row>
    <row r="457" spans="112:129" x14ac:dyDescent="0.35">
      <c r="DH457" s="14"/>
      <c r="DI457" s="14"/>
      <c r="DJ457" s="14"/>
      <c r="DK457" s="14"/>
      <c r="DL457" s="14"/>
      <c r="DM457" s="14"/>
      <c r="DN457" s="14"/>
      <c r="DO457" s="14"/>
      <c r="DP457" s="14"/>
      <c r="DQ457" s="14"/>
      <c r="DR457" s="14"/>
      <c r="DS457" s="14"/>
      <c r="DT457" s="14"/>
      <c r="DU457" s="14"/>
      <c r="DV457" s="14"/>
      <c r="DW457" s="14"/>
      <c r="DX457" s="14"/>
      <c r="DY457" s="14"/>
    </row>
    <row r="458" spans="112:129" x14ac:dyDescent="0.35">
      <c r="DH458" s="14"/>
      <c r="DI458" s="14"/>
      <c r="DJ458" s="14"/>
      <c r="DK458" s="14"/>
      <c r="DL458" s="14"/>
      <c r="DM458" s="14"/>
      <c r="DN458" s="14"/>
      <c r="DO458" s="14"/>
      <c r="DP458" s="14"/>
      <c r="DQ458" s="14"/>
      <c r="DR458" s="14"/>
      <c r="DS458" s="14"/>
      <c r="DT458" s="14"/>
      <c r="DU458" s="14"/>
      <c r="DV458" s="14"/>
      <c r="DW458" s="14"/>
      <c r="DX458" s="14"/>
      <c r="DY458" s="14"/>
    </row>
    <row r="459" spans="112:129" x14ac:dyDescent="0.35">
      <c r="DH459" s="14"/>
      <c r="DI459" s="14"/>
      <c r="DJ459" s="14"/>
      <c r="DK459" s="14"/>
      <c r="DL459" s="14"/>
      <c r="DM459" s="14"/>
      <c r="DN459" s="14"/>
      <c r="DO459" s="14"/>
      <c r="DP459" s="14"/>
      <c r="DQ459" s="14"/>
      <c r="DR459" s="14"/>
      <c r="DS459" s="14"/>
      <c r="DT459" s="14"/>
      <c r="DU459" s="14"/>
      <c r="DV459" s="14"/>
      <c r="DW459" s="14"/>
      <c r="DX459" s="14"/>
      <c r="DY459" s="14"/>
    </row>
    <row r="460" spans="112:129" x14ac:dyDescent="0.35">
      <c r="DH460" s="14"/>
      <c r="DI460" s="14"/>
      <c r="DJ460" s="14"/>
      <c r="DK460" s="14"/>
      <c r="DL460" s="14"/>
      <c r="DM460" s="14"/>
      <c r="DN460" s="14"/>
      <c r="DO460" s="14"/>
      <c r="DP460" s="14"/>
      <c r="DQ460" s="14"/>
      <c r="DR460" s="14"/>
      <c r="DS460" s="14"/>
      <c r="DT460" s="14"/>
      <c r="DU460" s="14"/>
      <c r="DV460" s="14"/>
      <c r="DW460" s="14"/>
      <c r="DX460" s="14"/>
      <c r="DY460" s="14"/>
    </row>
    <row r="461" spans="112:129" x14ac:dyDescent="0.35">
      <c r="DH461" s="14"/>
      <c r="DI461" s="14"/>
      <c r="DJ461" s="14"/>
      <c r="DK461" s="14"/>
      <c r="DL461" s="14"/>
      <c r="DM461" s="14"/>
      <c r="DN461" s="14"/>
      <c r="DO461" s="14"/>
      <c r="DP461" s="14"/>
      <c r="DQ461" s="14"/>
      <c r="DR461" s="14"/>
      <c r="DS461" s="14"/>
      <c r="DT461" s="14"/>
      <c r="DU461" s="14"/>
      <c r="DV461" s="14"/>
      <c r="DW461" s="14"/>
      <c r="DX461" s="14"/>
      <c r="DY461" s="14"/>
    </row>
    <row r="462" spans="112:129" x14ac:dyDescent="0.35">
      <c r="DH462" s="14"/>
      <c r="DI462" s="14"/>
      <c r="DJ462" s="14"/>
      <c r="DK462" s="14"/>
      <c r="DL462" s="14"/>
      <c r="DM462" s="14"/>
      <c r="DN462" s="14"/>
      <c r="DO462" s="14"/>
      <c r="DP462" s="14"/>
      <c r="DQ462" s="14"/>
      <c r="DR462" s="14"/>
      <c r="DS462" s="14"/>
      <c r="DT462" s="14"/>
      <c r="DU462" s="14"/>
      <c r="DV462" s="14"/>
      <c r="DW462" s="14"/>
      <c r="DX462" s="14"/>
      <c r="DY462" s="14"/>
    </row>
    <row r="463" spans="112:129" x14ac:dyDescent="0.35">
      <c r="DH463" s="14"/>
      <c r="DI463" s="14"/>
      <c r="DJ463" s="14"/>
      <c r="DK463" s="14"/>
      <c r="DL463" s="14"/>
      <c r="DM463" s="14"/>
      <c r="DN463" s="14"/>
      <c r="DO463" s="14"/>
      <c r="DP463" s="14"/>
      <c r="DQ463" s="14"/>
      <c r="DR463" s="14"/>
      <c r="DS463" s="14"/>
      <c r="DT463" s="14"/>
      <c r="DU463" s="14"/>
      <c r="DV463" s="14"/>
      <c r="DW463" s="14"/>
      <c r="DX463" s="14"/>
      <c r="DY463" s="14"/>
    </row>
    <row r="464" spans="112:129" x14ac:dyDescent="0.35">
      <c r="DH464" s="14"/>
      <c r="DI464" s="14"/>
      <c r="DJ464" s="14"/>
      <c r="DK464" s="14"/>
      <c r="DL464" s="14"/>
      <c r="DM464" s="14"/>
      <c r="DN464" s="14"/>
      <c r="DO464" s="14"/>
      <c r="DP464" s="14"/>
      <c r="DQ464" s="14"/>
      <c r="DR464" s="14"/>
      <c r="DS464" s="14"/>
      <c r="DT464" s="14"/>
      <c r="DU464" s="14"/>
      <c r="DV464" s="14"/>
      <c r="DW464" s="14"/>
      <c r="DX464" s="14"/>
      <c r="DY464" s="14"/>
    </row>
    <row r="465" spans="112:129" x14ac:dyDescent="0.35">
      <c r="DH465" s="14"/>
      <c r="DI465" s="14"/>
      <c r="DJ465" s="14"/>
      <c r="DK465" s="14"/>
      <c r="DL465" s="14"/>
      <c r="DM465" s="14"/>
      <c r="DN465" s="14"/>
      <c r="DO465" s="14"/>
      <c r="DP465" s="14"/>
      <c r="DQ465" s="14"/>
      <c r="DR465" s="14"/>
      <c r="DS465" s="14"/>
      <c r="DT465" s="14"/>
      <c r="DU465" s="14"/>
      <c r="DV465" s="14"/>
      <c r="DW465" s="14"/>
      <c r="DX465" s="14"/>
      <c r="DY465" s="14"/>
    </row>
    <row r="466" spans="112:129" x14ac:dyDescent="0.35">
      <c r="DH466" s="14"/>
      <c r="DI466" s="14"/>
      <c r="DJ466" s="14"/>
      <c r="DK466" s="14"/>
      <c r="DL466" s="14"/>
      <c r="DM466" s="14"/>
      <c r="DN466" s="14"/>
      <c r="DO466" s="14"/>
      <c r="DP466" s="14"/>
      <c r="DQ466" s="14"/>
      <c r="DR466" s="14"/>
      <c r="DS466" s="14"/>
      <c r="DT466" s="14"/>
      <c r="DU466" s="14"/>
      <c r="DV466" s="14"/>
      <c r="DW466" s="14"/>
      <c r="DX466" s="14"/>
      <c r="DY466" s="14"/>
    </row>
    <row r="467" spans="112:129" x14ac:dyDescent="0.35">
      <c r="DH467" s="14"/>
      <c r="DI467" s="14"/>
      <c r="DJ467" s="14"/>
      <c r="DK467" s="14"/>
      <c r="DL467" s="14"/>
      <c r="DM467" s="14"/>
      <c r="DN467" s="14"/>
      <c r="DO467" s="14"/>
      <c r="DP467" s="14"/>
      <c r="DQ467" s="14"/>
      <c r="DR467" s="14"/>
      <c r="DS467" s="14"/>
      <c r="DT467" s="14"/>
      <c r="DU467" s="14"/>
      <c r="DV467" s="14"/>
      <c r="DW467" s="14"/>
      <c r="DX467" s="14"/>
      <c r="DY467" s="14"/>
    </row>
    <row r="468" spans="112:129" x14ac:dyDescent="0.35">
      <c r="DH468" s="14"/>
      <c r="DI468" s="14"/>
      <c r="DJ468" s="14"/>
      <c r="DK468" s="14"/>
      <c r="DL468" s="14"/>
      <c r="DM468" s="14"/>
      <c r="DN468" s="14"/>
      <c r="DO468" s="14"/>
      <c r="DP468" s="14"/>
      <c r="DQ468" s="14"/>
      <c r="DR468" s="14"/>
      <c r="DS468" s="14"/>
      <c r="DT468" s="14"/>
      <c r="DU468" s="14"/>
      <c r="DV468" s="14"/>
      <c r="DW468" s="14"/>
      <c r="DX468" s="14"/>
      <c r="DY468" s="14"/>
    </row>
    <row r="469" spans="112:129" x14ac:dyDescent="0.35">
      <c r="DH469" s="14"/>
      <c r="DI469" s="14"/>
      <c r="DJ469" s="14"/>
      <c r="DK469" s="14"/>
      <c r="DL469" s="14"/>
      <c r="DM469" s="14"/>
      <c r="DN469" s="14"/>
      <c r="DO469" s="14"/>
      <c r="DP469" s="14"/>
      <c r="DQ469" s="14"/>
      <c r="DR469" s="14"/>
      <c r="DS469" s="14"/>
      <c r="DT469" s="14"/>
      <c r="DU469" s="14"/>
      <c r="DV469" s="14"/>
      <c r="DW469" s="14"/>
      <c r="DX469" s="14"/>
      <c r="DY469" s="14"/>
    </row>
    <row r="470" spans="112:129" x14ac:dyDescent="0.35">
      <c r="DH470" s="14"/>
      <c r="DI470" s="14"/>
      <c r="DJ470" s="14"/>
      <c r="DK470" s="14"/>
      <c r="DL470" s="14"/>
      <c r="DM470" s="14"/>
      <c r="DN470" s="14"/>
      <c r="DO470" s="14"/>
      <c r="DP470" s="14"/>
      <c r="DQ470" s="14"/>
      <c r="DR470" s="14"/>
      <c r="DS470" s="14"/>
      <c r="DT470" s="14"/>
      <c r="DU470" s="14"/>
      <c r="DV470" s="14"/>
      <c r="DW470" s="14"/>
      <c r="DX470" s="14"/>
      <c r="DY470" s="14"/>
    </row>
    <row r="471" spans="112:129" x14ac:dyDescent="0.35">
      <c r="DH471" s="14"/>
      <c r="DI471" s="14"/>
      <c r="DJ471" s="14"/>
      <c r="DK471" s="14"/>
      <c r="DL471" s="14"/>
      <c r="DM471" s="14"/>
      <c r="DN471" s="14"/>
      <c r="DO471" s="14"/>
      <c r="DP471" s="14"/>
      <c r="DQ471" s="14"/>
      <c r="DR471" s="14"/>
      <c r="DS471" s="14"/>
      <c r="DT471" s="14"/>
      <c r="DU471" s="14"/>
      <c r="DV471" s="14"/>
      <c r="DW471" s="14"/>
      <c r="DX471" s="14"/>
      <c r="DY471" s="14"/>
    </row>
    <row r="472" spans="112:129" x14ac:dyDescent="0.35">
      <c r="DH472" s="14"/>
      <c r="DI472" s="14"/>
      <c r="DJ472" s="14"/>
      <c r="DK472" s="14"/>
      <c r="DL472" s="14"/>
      <c r="DM472" s="14"/>
      <c r="DN472" s="14"/>
      <c r="DO472" s="14"/>
      <c r="DP472" s="14"/>
      <c r="DQ472" s="14"/>
      <c r="DR472" s="14"/>
      <c r="DS472" s="14"/>
      <c r="DT472" s="14"/>
      <c r="DU472" s="14"/>
      <c r="DV472" s="14"/>
      <c r="DW472" s="14"/>
      <c r="DX472" s="14"/>
      <c r="DY472" s="14"/>
    </row>
    <row r="473" spans="112:129" x14ac:dyDescent="0.35">
      <c r="DH473" s="14"/>
      <c r="DI473" s="14"/>
      <c r="DJ473" s="14"/>
      <c r="DK473" s="14"/>
      <c r="DL473" s="14"/>
      <c r="DM473" s="14"/>
      <c r="DN473" s="14"/>
      <c r="DO473" s="14"/>
      <c r="DP473" s="14"/>
      <c r="DQ473" s="14"/>
      <c r="DR473" s="14"/>
      <c r="DS473" s="14"/>
      <c r="DT473" s="14"/>
      <c r="DU473" s="14"/>
      <c r="DV473" s="14"/>
      <c r="DW473" s="14"/>
      <c r="DX473" s="14"/>
      <c r="DY473" s="14"/>
    </row>
    <row r="474" spans="112:129" x14ac:dyDescent="0.35">
      <c r="DH474" s="14"/>
      <c r="DI474" s="14"/>
      <c r="DJ474" s="14"/>
      <c r="DK474" s="14"/>
      <c r="DL474" s="14"/>
      <c r="DM474" s="14"/>
      <c r="DN474" s="14"/>
      <c r="DO474" s="14"/>
      <c r="DP474" s="14"/>
      <c r="DQ474" s="14"/>
      <c r="DR474" s="14"/>
      <c r="DS474" s="14"/>
      <c r="DT474" s="14"/>
      <c r="DU474" s="14"/>
      <c r="DV474" s="14"/>
      <c r="DW474" s="14"/>
      <c r="DX474" s="14"/>
      <c r="DY474" s="14"/>
    </row>
    <row r="475" spans="112:129" x14ac:dyDescent="0.35">
      <c r="DH475" s="14"/>
      <c r="DI475" s="14"/>
      <c r="DJ475" s="14"/>
      <c r="DK475" s="14"/>
      <c r="DL475" s="14"/>
      <c r="DM475" s="14"/>
      <c r="DN475" s="14"/>
      <c r="DO475" s="14"/>
      <c r="DP475" s="14"/>
      <c r="DQ475" s="14"/>
      <c r="DR475" s="14"/>
      <c r="DS475" s="14"/>
      <c r="DT475" s="14"/>
      <c r="DU475" s="14"/>
      <c r="DV475" s="14"/>
      <c r="DW475" s="14"/>
      <c r="DX475" s="14"/>
      <c r="DY475" s="14"/>
    </row>
    <row r="476" spans="112:129" x14ac:dyDescent="0.35">
      <c r="DH476" s="14"/>
      <c r="DI476" s="14"/>
      <c r="DJ476" s="14"/>
      <c r="DK476" s="14"/>
      <c r="DL476" s="14"/>
      <c r="DM476" s="14"/>
      <c r="DN476" s="14"/>
      <c r="DO476" s="14"/>
      <c r="DP476" s="14"/>
      <c r="DQ476" s="14"/>
      <c r="DR476" s="14"/>
      <c r="DS476" s="14"/>
      <c r="DT476" s="14"/>
      <c r="DU476" s="14"/>
      <c r="DV476" s="14"/>
      <c r="DW476" s="14"/>
      <c r="DX476" s="14"/>
      <c r="DY476" s="14"/>
    </row>
    <row r="477" spans="112:129" x14ac:dyDescent="0.35">
      <c r="DH477" s="14"/>
      <c r="DI477" s="14"/>
      <c r="DJ477" s="14"/>
      <c r="DK477" s="14"/>
      <c r="DL477" s="14"/>
      <c r="DM477" s="14"/>
      <c r="DN477" s="14"/>
      <c r="DO477" s="14"/>
      <c r="DP477" s="14"/>
      <c r="DQ477" s="14"/>
      <c r="DR477" s="14"/>
      <c r="DS477" s="14"/>
      <c r="DT477" s="14"/>
      <c r="DU477" s="14"/>
      <c r="DV477" s="14"/>
      <c r="DW477" s="14"/>
      <c r="DX477" s="14"/>
      <c r="DY477" s="14"/>
    </row>
    <row r="478" spans="112:129" x14ac:dyDescent="0.35">
      <c r="DH478" s="14"/>
      <c r="DI478" s="14"/>
      <c r="DJ478" s="14"/>
      <c r="DK478" s="14"/>
      <c r="DL478" s="14"/>
      <c r="DM478" s="14"/>
      <c r="DN478" s="14"/>
      <c r="DO478" s="14"/>
      <c r="DP478" s="14"/>
      <c r="DQ478" s="14"/>
      <c r="DR478" s="14"/>
      <c r="DS478" s="14"/>
      <c r="DT478" s="14"/>
      <c r="DU478" s="14"/>
      <c r="DV478" s="14"/>
      <c r="DW478" s="14"/>
      <c r="DX478" s="14"/>
      <c r="DY478" s="14"/>
    </row>
    <row r="479" spans="112:129" x14ac:dyDescent="0.35">
      <c r="DH479" s="14"/>
      <c r="DI479" s="14"/>
      <c r="DJ479" s="14"/>
      <c r="DK479" s="14"/>
      <c r="DL479" s="14"/>
      <c r="DM479" s="14"/>
      <c r="DN479" s="14"/>
      <c r="DO479" s="14"/>
      <c r="DP479" s="14"/>
      <c r="DQ479" s="14"/>
      <c r="DR479" s="14"/>
      <c r="DS479" s="14"/>
      <c r="DT479" s="14"/>
      <c r="DU479" s="14"/>
      <c r="DV479" s="14"/>
      <c r="DW479" s="14"/>
      <c r="DX479" s="14"/>
      <c r="DY479" s="14"/>
    </row>
    <row r="480" spans="112:129" x14ac:dyDescent="0.35">
      <c r="DH480" s="14"/>
      <c r="DI480" s="14"/>
      <c r="DJ480" s="14"/>
      <c r="DK480" s="14"/>
      <c r="DL480" s="14"/>
      <c r="DM480" s="14"/>
      <c r="DN480" s="14"/>
      <c r="DO480" s="14"/>
      <c r="DP480" s="14"/>
      <c r="DQ480" s="14"/>
      <c r="DR480" s="14"/>
      <c r="DS480" s="14"/>
      <c r="DT480" s="14"/>
      <c r="DU480" s="14"/>
      <c r="DV480" s="14"/>
      <c r="DW480" s="14"/>
      <c r="DX480" s="14"/>
      <c r="DY480" s="14"/>
    </row>
    <row r="481" spans="112:129" x14ac:dyDescent="0.35">
      <c r="DH481" s="14"/>
      <c r="DI481" s="14"/>
      <c r="DJ481" s="14"/>
      <c r="DK481" s="14"/>
      <c r="DL481" s="14"/>
      <c r="DM481" s="14"/>
      <c r="DN481" s="14"/>
      <c r="DO481" s="14"/>
      <c r="DP481" s="14"/>
      <c r="DQ481" s="14"/>
      <c r="DR481" s="14"/>
      <c r="DS481" s="14"/>
      <c r="DT481" s="14"/>
      <c r="DU481" s="14"/>
      <c r="DV481" s="14"/>
      <c r="DW481" s="14"/>
      <c r="DX481" s="14"/>
      <c r="DY481" s="14"/>
    </row>
    <row r="482" spans="112:129" x14ac:dyDescent="0.35">
      <c r="DH482" s="14"/>
      <c r="DI482" s="14"/>
      <c r="DJ482" s="14"/>
      <c r="DK482" s="14"/>
      <c r="DL482" s="14"/>
      <c r="DM482" s="14"/>
      <c r="DN482" s="14"/>
      <c r="DO482" s="14"/>
      <c r="DP482" s="14"/>
      <c r="DQ482" s="14"/>
      <c r="DR482" s="14"/>
      <c r="DS482" s="14"/>
      <c r="DT482" s="14"/>
      <c r="DU482" s="14"/>
      <c r="DV482" s="14"/>
      <c r="DW482" s="14"/>
      <c r="DX482" s="14"/>
      <c r="DY482" s="14"/>
    </row>
    <row r="483" spans="112:129" x14ac:dyDescent="0.35">
      <c r="DH483" s="14"/>
      <c r="DI483" s="14"/>
      <c r="DJ483" s="14"/>
      <c r="DK483" s="14"/>
      <c r="DL483" s="14"/>
      <c r="DM483" s="14"/>
      <c r="DN483" s="14"/>
      <c r="DO483" s="14"/>
      <c r="DP483" s="14"/>
      <c r="DQ483" s="14"/>
      <c r="DR483" s="14"/>
      <c r="DS483" s="14"/>
      <c r="DT483" s="14"/>
      <c r="DU483" s="14"/>
      <c r="DV483" s="14"/>
      <c r="DW483" s="14"/>
      <c r="DX483" s="14"/>
      <c r="DY483" s="14"/>
    </row>
    <row r="484" spans="112:129" x14ac:dyDescent="0.35">
      <c r="DH484" s="14"/>
      <c r="DI484" s="14"/>
      <c r="DJ484" s="14"/>
      <c r="DK484" s="14"/>
      <c r="DL484" s="14"/>
      <c r="DM484" s="14"/>
      <c r="DN484" s="14"/>
      <c r="DO484" s="14"/>
      <c r="DP484" s="14"/>
      <c r="DQ484" s="14"/>
      <c r="DR484" s="14"/>
      <c r="DS484" s="14"/>
      <c r="DT484" s="14"/>
      <c r="DU484" s="14"/>
      <c r="DV484" s="14"/>
      <c r="DW484" s="14"/>
      <c r="DX484" s="14"/>
      <c r="DY484" s="14"/>
    </row>
    <row r="485" spans="112:129" x14ac:dyDescent="0.35">
      <c r="DH485" s="14"/>
      <c r="DI485" s="14"/>
      <c r="DJ485" s="14"/>
      <c r="DK485" s="14"/>
      <c r="DL485" s="14"/>
      <c r="DM485" s="14"/>
      <c r="DN485" s="14"/>
      <c r="DO485" s="14"/>
      <c r="DP485" s="14"/>
      <c r="DQ485" s="14"/>
      <c r="DR485" s="14"/>
      <c r="DS485" s="14"/>
      <c r="DT485" s="14"/>
      <c r="DU485" s="14"/>
      <c r="DV485" s="14"/>
      <c r="DW485" s="14"/>
      <c r="DX485" s="14"/>
      <c r="DY485" s="14"/>
    </row>
    <row r="486" spans="112:129" x14ac:dyDescent="0.35">
      <c r="DH486" s="14"/>
      <c r="DI486" s="14"/>
      <c r="DJ486" s="14"/>
      <c r="DK486" s="14"/>
      <c r="DL486" s="14"/>
      <c r="DM486" s="14"/>
      <c r="DN486" s="14"/>
      <c r="DO486" s="14"/>
      <c r="DP486" s="14"/>
      <c r="DQ486" s="14"/>
      <c r="DR486" s="14"/>
      <c r="DS486" s="14"/>
      <c r="DT486" s="14"/>
      <c r="DU486" s="14"/>
      <c r="DV486" s="14"/>
      <c r="DW486" s="14"/>
      <c r="DX486" s="14"/>
      <c r="DY486" s="14"/>
    </row>
    <row r="487" spans="112:129" x14ac:dyDescent="0.35">
      <c r="DH487" s="14"/>
      <c r="DI487" s="14"/>
      <c r="DJ487" s="14"/>
      <c r="DK487" s="14"/>
      <c r="DL487" s="14"/>
      <c r="DM487" s="14"/>
      <c r="DN487" s="14"/>
      <c r="DO487" s="14"/>
      <c r="DP487" s="14"/>
      <c r="DQ487" s="14"/>
      <c r="DR487" s="14"/>
      <c r="DS487" s="14"/>
      <c r="DT487" s="14"/>
      <c r="DU487" s="14"/>
      <c r="DV487" s="14"/>
      <c r="DW487" s="14"/>
      <c r="DX487" s="14"/>
      <c r="DY487" s="14"/>
    </row>
    <row r="488" spans="112:129" x14ac:dyDescent="0.35">
      <c r="DH488" s="14"/>
      <c r="DI488" s="14"/>
      <c r="DJ488" s="14"/>
      <c r="DK488" s="14"/>
      <c r="DL488" s="14"/>
      <c r="DM488" s="14"/>
      <c r="DN488" s="14"/>
      <c r="DO488" s="14"/>
      <c r="DP488" s="14"/>
      <c r="DQ488" s="14"/>
      <c r="DR488" s="14"/>
      <c r="DS488" s="14"/>
      <c r="DT488" s="14"/>
      <c r="DU488" s="14"/>
      <c r="DV488" s="14"/>
      <c r="DW488" s="14"/>
      <c r="DX488" s="14"/>
      <c r="DY488" s="14"/>
    </row>
    <row r="489" spans="112:129" x14ac:dyDescent="0.35">
      <c r="DH489" s="14"/>
      <c r="DI489" s="14"/>
      <c r="DJ489" s="14"/>
      <c r="DK489" s="14"/>
      <c r="DL489" s="14"/>
      <c r="DM489" s="14"/>
      <c r="DN489" s="14"/>
      <c r="DO489" s="14"/>
      <c r="DP489" s="14"/>
      <c r="DQ489" s="14"/>
      <c r="DR489" s="14"/>
      <c r="DS489" s="14"/>
      <c r="DT489" s="14"/>
      <c r="DU489" s="14"/>
      <c r="DV489" s="14"/>
      <c r="DW489" s="14"/>
      <c r="DX489" s="14"/>
      <c r="DY489" s="14"/>
    </row>
    <row r="490" spans="112:129" x14ac:dyDescent="0.35">
      <c r="DH490" s="14"/>
      <c r="DI490" s="14"/>
      <c r="DJ490" s="14"/>
      <c r="DK490" s="14"/>
      <c r="DL490" s="14"/>
      <c r="DM490" s="14"/>
      <c r="DN490" s="14"/>
      <c r="DO490" s="14"/>
      <c r="DP490" s="14"/>
      <c r="DQ490" s="14"/>
      <c r="DR490" s="14"/>
      <c r="DS490" s="14"/>
      <c r="DT490" s="14"/>
      <c r="DU490" s="14"/>
      <c r="DV490" s="14"/>
      <c r="DW490" s="14"/>
      <c r="DX490" s="14"/>
      <c r="DY490" s="14"/>
    </row>
    <row r="491" spans="112:129" x14ac:dyDescent="0.35">
      <c r="DH491" s="14"/>
      <c r="DI491" s="14"/>
      <c r="DJ491" s="14"/>
      <c r="DK491" s="14"/>
      <c r="DL491" s="14"/>
      <c r="DM491" s="14"/>
      <c r="DN491" s="14"/>
      <c r="DO491" s="14"/>
      <c r="DP491" s="14"/>
      <c r="DQ491" s="14"/>
      <c r="DR491" s="14"/>
      <c r="DS491" s="14"/>
      <c r="DT491" s="14"/>
      <c r="DU491" s="14"/>
      <c r="DV491" s="14"/>
      <c r="DW491" s="14"/>
      <c r="DX491" s="14"/>
      <c r="DY491" s="14"/>
    </row>
    <row r="492" spans="112:129" x14ac:dyDescent="0.35">
      <c r="DH492" s="14"/>
      <c r="DI492" s="14"/>
      <c r="DJ492" s="14"/>
      <c r="DK492" s="14"/>
      <c r="DL492" s="14"/>
      <c r="DM492" s="14"/>
      <c r="DN492" s="14"/>
      <c r="DO492" s="14"/>
      <c r="DP492" s="14"/>
      <c r="DQ492" s="14"/>
      <c r="DR492" s="14"/>
      <c r="DS492" s="14"/>
      <c r="DT492" s="14"/>
      <c r="DU492" s="14"/>
      <c r="DV492" s="14"/>
      <c r="DW492" s="14"/>
      <c r="DX492" s="14"/>
      <c r="DY492" s="14"/>
    </row>
  </sheetData>
  <sheetProtection algorithmName="SHA-512" hashValue="Rsl/SvF+Ky4Mbrjs9j48u9r5VlpJ9H1uICs+gCHTHh8ySBJeQ5MJckZzp9OaXwMJud3/9kL1k9IPj9Y/eAB4og==" saltValue="SE7DFqWTAwoKbRk/LEli2A==" spinCount="100000" sheet="1" objects="1" scenarios="1"/>
  <mergeCells count="107">
    <mergeCell ref="A61:F61"/>
    <mergeCell ref="A62:F62"/>
    <mergeCell ref="A63:F63"/>
    <mergeCell ref="A64:DE67"/>
    <mergeCell ref="DO8:DP8"/>
    <mergeCell ref="DR8:DS8"/>
    <mergeCell ref="DU8:DV8"/>
    <mergeCell ref="DX8:DY8"/>
    <mergeCell ref="A59:F59"/>
    <mergeCell ref="A60:F60"/>
    <mergeCell ref="CZ7:CZ8"/>
    <mergeCell ref="DA7:DB7"/>
    <mergeCell ref="DD7:DD8"/>
    <mergeCell ref="DE7:DE8"/>
    <mergeCell ref="DI8:DJ8"/>
    <mergeCell ref="DL8:DM8"/>
    <mergeCell ref="CS7:CS8"/>
    <mergeCell ref="CT7:CT8"/>
    <mergeCell ref="CU7:CU8"/>
    <mergeCell ref="CV7:CW7"/>
    <mergeCell ref="CX7:CX8"/>
    <mergeCell ref="CY7:CY8"/>
    <mergeCell ref="CK7:CK8"/>
    <mergeCell ref="CL7:CM7"/>
    <mergeCell ref="CN7:CN8"/>
    <mergeCell ref="CO7:CO8"/>
    <mergeCell ref="CP7:CP8"/>
    <mergeCell ref="CQ7:CR7"/>
    <mergeCell ref="CD7:CD8"/>
    <mergeCell ref="CE7:CE8"/>
    <mergeCell ref="CF7:CF8"/>
    <mergeCell ref="CG7:CH7"/>
    <mergeCell ref="CI7:CI8"/>
    <mergeCell ref="CJ7:CJ8"/>
    <mergeCell ref="BV7:BV8"/>
    <mergeCell ref="BW7:BX7"/>
    <mergeCell ref="BY7:BY8"/>
    <mergeCell ref="BZ7:BZ8"/>
    <mergeCell ref="CA7:CA8"/>
    <mergeCell ref="CB7:CC7"/>
    <mergeCell ref="BO7:BO8"/>
    <mergeCell ref="BP7:BP8"/>
    <mergeCell ref="BQ7:BQ8"/>
    <mergeCell ref="BR7:BS7"/>
    <mergeCell ref="BT7:BT8"/>
    <mergeCell ref="BU7:BU8"/>
    <mergeCell ref="BG7:BG8"/>
    <mergeCell ref="BH7:BI7"/>
    <mergeCell ref="BJ7:BJ8"/>
    <mergeCell ref="BK7:BK8"/>
    <mergeCell ref="BL7:BL8"/>
    <mergeCell ref="BM7:BN7"/>
    <mergeCell ref="AZ7:AZ8"/>
    <mergeCell ref="BA7:BA8"/>
    <mergeCell ref="BB7:BB8"/>
    <mergeCell ref="BC7:BD7"/>
    <mergeCell ref="BE7:BE8"/>
    <mergeCell ref="BF7:BF8"/>
    <mergeCell ref="AR7:AR8"/>
    <mergeCell ref="AS7:AT7"/>
    <mergeCell ref="AU7:AU8"/>
    <mergeCell ref="AV7:AV8"/>
    <mergeCell ref="AW7:AW8"/>
    <mergeCell ref="AX7:AY7"/>
    <mergeCell ref="AK7:AK8"/>
    <mergeCell ref="AL7:AL8"/>
    <mergeCell ref="AM7:AM8"/>
    <mergeCell ref="AN7:AO7"/>
    <mergeCell ref="AP7:AP8"/>
    <mergeCell ref="AQ7:AQ8"/>
    <mergeCell ref="M7:M8"/>
    <mergeCell ref="AC7:AC8"/>
    <mergeCell ref="AD7:AE7"/>
    <mergeCell ref="AF7:AF8"/>
    <mergeCell ref="AG7:AG8"/>
    <mergeCell ref="AH7:AH8"/>
    <mergeCell ref="AI7:AJ7"/>
    <mergeCell ref="V7:V8"/>
    <mergeCell ref="W7:W8"/>
    <mergeCell ref="X7:X8"/>
    <mergeCell ref="Y7:Z7"/>
    <mergeCell ref="AA7:AA8"/>
    <mergeCell ref="AB7:AB8"/>
    <mergeCell ref="A7:A8"/>
    <mergeCell ref="B7:B8"/>
    <mergeCell ref="C7:C8"/>
    <mergeCell ref="D7:D8"/>
    <mergeCell ref="E7:E8"/>
    <mergeCell ref="F7:F8"/>
    <mergeCell ref="DH4:DY4"/>
    <mergeCell ref="DH5:DJ7"/>
    <mergeCell ref="DK5:DM7"/>
    <mergeCell ref="DN5:DP7"/>
    <mergeCell ref="DQ5:DS7"/>
    <mergeCell ref="DT5:DV7"/>
    <mergeCell ref="DW5:DY7"/>
    <mergeCell ref="N7:N8"/>
    <mergeCell ref="O7:P7"/>
    <mergeCell ref="Q7:Q8"/>
    <mergeCell ref="R7:R8"/>
    <mergeCell ref="S7:S8"/>
    <mergeCell ref="T7:U7"/>
    <mergeCell ref="G7:G8"/>
    <mergeCell ref="H7:H8"/>
    <mergeCell ref="I7:I8"/>
    <mergeCell ref="J7:K7"/>
    <mergeCell ref="L7:L8"/>
  </mergeCells>
  <printOptions horizontalCentered="1" verticalCentered="1"/>
  <pageMargins left="0.23622047244094491" right="0.23622047244094491" top="0.39370078740157483" bottom="0.39370078740157483" header="0.31496062992125984" footer="0.31496062992125984"/>
  <pageSetup paperSize="5" scale="10" orientation="portrait" horizontalDpi="4294967293" r:id="rId1"/>
  <headerFooter alignWithMargins="0"/>
  <colBreaks count="1" manualBreakCount="1">
    <brk id="110" max="5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50"/>
  </sheetPr>
  <dimension ref="B1:CE54"/>
  <sheetViews>
    <sheetView view="pageBreakPreview" topLeftCell="A28" zoomScale="70" zoomScaleSheetLayoutView="70" workbookViewId="0">
      <selection activeCell="AT61" sqref="AT61"/>
    </sheetView>
  </sheetViews>
  <sheetFormatPr defaultColWidth="9.28515625" defaultRowHeight="21" x14ac:dyDescent="0.35"/>
  <cols>
    <col min="1" max="71" width="1.42578125" style="423" customWidth="1"/>
    <col min="72" max="16384" width="9.28515625" style="423"/>
  </cols>
  <sheetData>
    <row r="1" spans="3:83" x14ac:dyDescent="0.35">
      <c r="C1" s="822"/>
      <c r="D1" s="822"/>
      <c r="E1" s="822"/>
      <c r="F1" s="822"/>
      <c r="G1" s="822"/>
      <c r="H1" s="822"/>
      <c r="I1" s="822"/>
      <c r="J1" s="822"/>
      <c r="K1" s="822"/>
      <c r="L1" s="822"/>
      <c r="M1" s="822"/>
      <c r="N1" s="822"/>
      <c r="O1" s="822"/>
      <c r="P1" s="822"/>
      <c r="Q1" s="822"/>
      <c r="R1" s="822"/>
      <c r="S1" s="822"/>
      <c r="T1" s="822"/>
      <c r="U1" s="822"/>
      <c r="V1" s="822"/>
      <c r="W1" s="822"/>
      <c r="X1" s="822"/>
      <c r="Y1" s="822"/>
      <c r="Z1" s="822"/>
      <c r="AA1" s="822"/>
      <c r="AB1" s="822"/>
      <c r="AC1" s="822"/>
      <c r="AD1" s="822"/>
      <c r="AE1" s="822"/>
      <c r="AF1" s="822"/>
      <c r="AG1" s="822"/>
      <c r="AH1" s="822"/>
      <c r="AI1" s="822"/>
      <c r="AJ1" s="822"/>
      <c r="AK1" s="822"/>
      <c r="AL1" s="822"/>
      <c r="AM1" s="822"/>
      <c r="AN1" s="822"/>
      <c r="AO1" s="822"/>
      <c r="AP1" s="822"/>
      <c r="AQ1" s="822"/>
      <c r="AR1" s="822"/>
      <c r="AS1" s="822"/>
      <c r="AT1" s="822"/>
      <c r="AU1" s="822"/>
      <c r="AV1" s="822"/>
      <c r="AW1" s="822"/>
      <c r="AX1" s="822"/>
      <c r="AY1" s="822"/>
      <c r="AZ1" s="822"/>
      <c r="BA1" s="822"/>
      <c r="BB1" s="822"/>
      <c r="BC1" s="822"/>
      <c r="BD1" s="822"/>
      <c r="BE1" s="822"/>
      <c r="BF1" s="822"/>
      <c r="BG1" s="822"/>
      <c r="BH1" s="822"/>
      <c r="BI1" s="822"/>
      <c r="BJ1" s="822"/>
      <c r="BK1" s="822"/>
      <c r="BL1" s="822"/>
      <c r="BM1" s="822"/>
      <c r="BN1" s="822"/>
      <c r="BO1" s="822"/>
      <c r="BP1" s="822"/>
      <c r="BQ1" s="822"/>
      <c r="BR1" s="822"/>
      <c r="BS1" s="822"/>
    </row>
    <row r="2" spans="3:83" x14ac:dyDescent="0.35">
      <c r="C2" s="822"/>
      <c r="D2" s="822"/>
      <c r="E2" s="822"/>
      <c r="F2" s="822"/>
      <c r="G2" s="822"/>
      <c r="H2" s="822"/>
      <c r="I2" s="822"/>
      <c r="J2" s="822"/>
      <c r="K2" s="822"/>
      <c r="L2" s="822"/>
      <c r="M2" s="822"/>
      <c r="N2" s="822"/>
      <c r="O2" s="822"/>
      <c r="P2" s="822"/>
      <c r="Q2" s="822"/>
      <c r="R2" s="822"/>
      <c r="S2" s="822"/>
      <c r="T2" s="822"/>
      <c r="U2" s="822"/>
      <c r="V2" s="822"/>
      <c r="W2" s="822"/>
      <c r="X2" s="822"/>
      <c r="Y2" s="822"/>
      <c r="Z2" s="822"/>
      <c r="AA2" s="822"/>
      <c r="AB2" s="822"/>
      <c r="AC2" s="822"/>
      <c r="AD2" s="822"/>
      <c r="AE2" s="822"/>
      <c r="AF2" s="822"/>
      <c r="AG2" s="822"/>
      <c r="AH2" s="822"/>
      <c r="AI2" s="822"/>
      <c r="AJ2" s="822"/>
      <c r="AK2" s="822"/>
      <c r="AL2" s="822"/>
      <c r="AM2" s="822"/>
      <c r="AN2" s="822"/>
      <c r="AO2" s="822"/>
      <c r="AP2" s="822"/>
      <c r="AQ2" s="822"/>
      <c r="AR2" s="822"/>
      <c r="AS2" s="822"/>
      <c r="AT2" s="822"/>
      <c r="AU2" s="822"/>
      <c r="AV2" s="822"/>
      <c r="AW2" s="822"/>
      <c r="AX2" s="822"/>
      <c r="AY2" s="822"/>
      <c r="AZ2" s="822"/>
      <c r="BA2" s="822"/>
      <c r="BB2" s="822"/>
      <c r="BC2" s="822"/>
      <c r="BD2" s="822"/>
      <c r="BE2" s="822"/>
      <c r="BF2" s="822"/>
      <c r="BG2" s="822"/>
      <c r="BH2" s="822"/>
      <c r="BI2" s="822"/>
      <c r="BJ2" s="822"/>
      <c r="BK2" s="822"/>
      <c r="BL2" s="822"/>
      <c r="BM2" s="822"/>
      <c r="BN2" s="822"/>
      <c r="BO2" s="822"/>
      <c r="BP2" s="822"/>
      <c r="BQ2" s="822"/>
      <c r="BR2" s="822"/>
      <c r="BS2" s="822"/>
    </row>
    <row r="3" spans="3:83" x14ac:dyDescent="0.35">
      <c r="C3" s="822"/>
      <c r="D3" s="822"/>
      <c r="E3" s="822"/>
      <c r="F3" s="822"/>
      <c r="G3" s="822"/>
      <c r="H3" s="822"/>
      <c r="I3" s="822"/>
      <c r="J3" s="822"/>
      <c r="K3" s="822"/>
      <c r="L3" s="822"/>
      <c r="M3" s="822"/>
      <c r="N3" s="822"/>
      <c r="O3" s="822"/>
      <c r="P3" s="822"/>
      <c r="Q3" s="822"/>
      <c r="R3" s="822"/>
      <c r="S3" s="822"/>
      <c r="T3" s="822"/>
      <c r="U3" s="822"/>
      <c r="V3" s="822"/>
      <c r="W3" s="822"/>
      <c r="X3" s="822"/>
      <c r="Y3" s="822"/>
      <c r="Z3" s="822"/>
      <c r="AA3" s="822"/>
      <c r="AB3" s="822"/>
      <c r="AC3" s="822"/>
      <c r="AD3" s="822"/>
      <c r="AE3" s="822"/>
      <c r="AF3" s="822"/>
      <c r="AG3" s="822"/>
      <c r="AH3" s="822"/>
      <c r="AI3" s="822"/>
      <c r="AJ3" s="822"/>
      <c r="AK3" s="822"/>
      <c r="AL3" s="822"/>
      <c r="AM3" s="822"/>
      <c r="AN3" s="822"/>
      <c r="AO3" s="822"/>
      <c r="AP3" s="822"/>
      <c r="AQ3" s="822"/>
      <c r="AR3" s="822"/>
      <c r="AS3" s="822"/>
      <c r="AT3" s="822"/>
      <c r="AU3" s="822"/>
      <c r="AV3" s="822"/>
      <c r="AW3" s="822"/>
      <c r="AX3" s="822"/>
      <c r="AY3" s="822"/>
      <c r="AZ3" s="822"/>
      <c r="BA3" s="822"/>
      <c r="BB3" s="822"/>
      <c r="BC3" s="822"/>
      <c r="BD3" s="822"/>
      <c r="BE3" s="822"/>
      <c r="BF3" s="822"/>
      <c r="BG3" s="822"/>
      <c r="BH3" s="822"/>
      <c r="BI3" s="822"/>
      <c r="BJ3" s="822"/>
      <c r="BK3" s="822"/>
      <c r="BL3" s="822"/>
      <c r="BM3" s="822"/>
      <c r="BN3" s="822"/>
      <c r="BO3" s="822"/>
      <c r="BP3" s="822"/>
      <c r="BQ3" s="822"/>
      <c r="BR3" s="822"/>
      <c r="BS3" s="822"/>
    </row>
    <row r="4" spans="3:83" ht="24" customHeight="1" x14ac:dyDescent="0.35">
      <c r="C4" s="822"/>
      <c r="D4" s="822"/>
      <c r="E4" s="822"/>
      <c r="F4" s="822"/>
      <c r="G4" s="822"/>
      <c r="H4" s="822"/>
      <c r="I4" s="822"/>
      <c r="J4" s="822"/>
      <c r="K4" s="822"/>
      <c r="L4" s="822"/>
      <c r="M4" s="822"/>
      <c r="N4" s="822"/>
      <c r="O4" s="822"/>
      <c r="P4" s="822"/>
      <c r="Q4" s="822"/>
      <c r="R4" s="822"/>
      <c r="S4" s="822"/>
      <c r="T4" s="822"/>
      <c r="U4" s="822"/>
      <c r="V4" s="822"/>
      <c r="W4" s="822"/>
      <c r="X4" s="822"/>
      <c r="Y4" s="822"/>
      <c r="Z4" s="822"/>
      <c r="AA4" s="822"/>
      <c r="AB4" s="822"/>
      <c r="AC4" s="822"/>
      <c r="AD4" s="822"/>
      <c r="AE4" s="822"/>
      <c r="AF4" s="822"/>
      <c r="AG4" s="822"/>
      <c r="AH4" s="822"/>
      <c r="AI4" s="822"/>
      <c r="AJ4" s="822"/>
      <c r="AK4" s="822"/>
      <c r="AL4" s="822"/>
      <c r="AM4" s="822"/>
      <c r="AN4" s="822"/>
      <c r="AO4" s="822"/>
      <c r="AP4" s="822"/>
      <c r="AQ4" s="822"/>
      <c r="AR4" s="822"/>
      <c r="AS4" s="822"/>
      <c r="AT4" s="822"/>
      <c r="AU4" s="822"/>
      <c r="AV4" s="822"/>
      <c r="AW4" s="822"/>
      <c r="AX4" s="822"/>
      <c r="AY4" s="822"/>
      <c r="AZ4" s="822"/>
      <c r="BA4" s="822"/>
      <c r="BB4" s="822"/>
      <c r="BC4" s="822"/>
      <c r="BD4" s="822"/>
      <c r="BE4" s="822"/>
      <c r="BF4" s="822"/>
      <c r="BG4" s="822"/>
      <c r="BH4" s="822"/>
      <c r="BI4" s="822"/>
      <c r="BJ4" s="822"/>
      <c r="BK4" s="822"/>
      <c r="BL4" s="822"/>
      <c r="BM4" s="822"/>
      <c r="BN4" s="822"/>
      <c r="BO4" s="822"/>
      <c r="BP4" s="822"/>
      <c r="BQ4" s="822"/>
      <c r="BR4" s="822"/>
      <c r="BS4" s="822"/>
    </row>
    <row r="5" spans="3:83" ht="24" customHeight="1" x14ac:dyDescent="0.35">
      <c r="C5" s="823" t="s">
        <v>828</v>
      </c>
      <c r="D5" s="823"/>
      <c r="E5" s="823"/>
      <c r="F5" s="823"/>
      <c r="G5" s="823"/>
      <c r="H5" s="823"/>
      <c r="I5" s="823"/>
      <c r="J5" s="823"/>
      <c r="K5" s="823"/>
      <c r="L5" s="823"/>
      <c r="M5" s="823"/>
      <c r="N5" s="823"/>
      <c r="O5" s="823"/>
      <c r="P5" s="823"/>
      <c r="Q5" s="823"/>
      <c r="R5" s="823"/>
      <c r="S5" s="823"/>
      <c r="T5" s="823"/>
      <c r="U5" s="823"/>
      <c r="V5" s="823"/>
      <c r="W5" s="823"/>
      <c r="X5" s="823"/>
      <c r="Y5" s="823"/>
      <c r="Z5" s="823"/>
      <c r="AA5" s="823"/>
      <c r="AB5" s="823"/>
      <c r="AC5" s="823"/>
      <c r="AD5" s="823"/>
      <c r="AE5" s="823"/>
      <c r="AF5" s="823"/>
      <c r="AG5" s="823"/>
      <c r="AH5" s="823"/>
      <c r="AI5" s="823"/>
      <c r="AJ5" s="823"/>
      <c r="AK5" s="823"/>
      <c r="AL5" s="823"/>
      <c r="AM5" s="823"/>
      <c r="AN5" s="823"/>
      <c r="AO5" s="823"/>
      <c r="AP5" s="823"/>
      <c r="AQ5" s="823"/>
      <c r="AR5" s="823"/>
      <c r="AS5" s="823"/>
      <c r="AT5" s="823"/>
      <c r="AU5" s="823"/>
      <c r="AV5" s="823"/>
      <c r="AW5" s="823"/>
      <c r="AX5" s="823"/>
      <c r="AY5" s="823"/>
      <c r="AZ5" s="823"/>
      <c r="BA5" s="823"/>
      <c r="BB5" s="823"/>
      <c r="BC5" s="823"/>
      <c r="BD5" s="823"/>
      <c r="BE5" s="823"/>
      <c r="BF5" s="823"/>
      <c r="BG5" s="823"/>
      <c r="BH5" s="823"/>
      <c r="BI5" s="823"/>
      <c r="BJ5" s="823"/>
      <c r="BK5" s="823"/>
      <c r="BL5" s="823"/>
      <c r="BM5" s="823"/>
      <c r="BN5" s="823"/>
      <c r="BO5" s="823"/>
      <c r="BP5" s="823"/>
      <c r="BQ5" s="823"/>
      <c r="BR5" s="823"/>
      <c r="BS5" s="823"/>
    </row>
    <row r="6" spans="3:83" ht="24" customHeight="1" x14ac:dyDescent="0.35">
      <c r="C6" s="824" t="s">
        <v>679</v>
      </c>
      <c r="D6" s="824"/>
      <c r="E6" s="824"/>
      <c r="F6" s="824"/>
      <c r="G6" s="824"/>
      <c r="H6" s="824"/>
      <c r="I6" s="824"/>
      <c r="J6" s="824"/>
      <c r="K6" s="824"/>
      <c r="L6" s="824"/>
      <c r="M6" s="824"/>
      <c r="N6" s="824"/>
      <c r="O6" s="824"/>
      <c r="P6" s="824"/>
      <c r="Q6" s="824"/>
      <c r="R6" s="824"/>
      <c r="S6" s="824"/>
      <c r="T6" s="824"/>
      <c r="U6" s="824"/>
      <c r="V6" s="824"/>
      <c r="W6" s="824"/>
      <c r="X6" s="824"/>
      <c r="Y6" s="824"/>
      <c r="Z6" s="824"/>
      <c r="AA6" s="824"/>
      <c r="AB6" s="824"/>
      <c r="AC6" s="824"/>
      <c r="AD6" s="824"/>
      <c r="AE6" s="824"/>
      <c r="AF6" s="824"/>
      <c r="AG6" s="824"/>
      <c r="AH6" s="824"/>
      <c r="AI6" s="824"/>
      <c r="AJ6" s="824"/>
      <c r="AK6" s="824"/>
      <c r="AL6" s="824"/>
      <c r="AM6" s="824"/>
      <c r="AN6" s="824"/>
      <c r="AO6" s="824"/>
      <c r="AP6" s="824"/>
      <c r="AQ6" s="824"/>
      <c r="AR6" s="824"/>
      <c r="AS6" s="824"/>
      <c r="AT6" s="824"/>
      <c r="AU6" s="824"/>
      <c r="AV6" s="824"/>
      <c r="AW6" s="824"/>
      <c r="AX6" s="824"/>
      <c r="AY6" s="824"/>
      <c r="AZ6" s="824"/>
      <c r="BA6" s="824"/>
      <c r="BB6" s="824"/>
      <c r="BC6" s="824"/>
      <c r="BD6" s="824"/>
      <c r="BE6" s="824"/>
      <c r="BF6" s="824"/>
      <c r="BG6" s="824"/>
      <c r="BH6" s="824"/>
      <c r="BI6" s="824"/>
      <c r="BJ6" s="824"/>
      <c r="BK6" s="824"/>
      <c r="BL6" s="824"/>
      <c r="BM6" s="824"/>
      <c r="BN6" s="824"/>
      <c r="BO6" s="824"/>
      <c r="BP6" s="824"/>
      <c r="BQ6" s="824"/>
      <c r="BR6" s="824"/>
      <c r="BS6" s="824"/>
      <c r="BU6" s="825"/>
      <c r="BV6" s="825"/>
      <c r="BW6" s="825"/>
      <c r="BX6" s="825"/>
      <c r="BY6" s="825"/>
      <c r="BZ6" s="825"/>
      <c r="CA6" s="825"/>
      <c r="CB6" s="825"/>
      <c r="CC6" s="825"/>
      <c r="CD6" s="825"/>
      <c r="CE6" s="825"/>
    </row>
    <row r="7" spans="3:83" ht="24" customHeight="1" x14ac:dyDescent="0.35">
      <c r="C7" s="824" t="s">
        <v>475</v>
      </c>
      <c r="D7" s="824"/>
      <c r="E7" s="824"/>
      <c r="F7" s="824"/>
      <c r="G7" s="824"/>
      <c r="H7" s="824"/>
      <c r="I7" s="824"/>
      <c r="J7" s="824"/>
      <c r="K7" s="824"/>
      <c r="L7" s="824"/>
      <c r="M7" s="824"/>
      <c r="N7" s="824"/>
      <c r="O7" s="824"/>
      <c r="P7" s="824"/>
      <c r="Q7" s="824"/>
      <c r="R7" s="824"/>
      <c r="S7" s="824"/>
      <c r="T7" s="824"/>
      <c r="U7" s="824"/>
      <c r="V7" s="824"/>
      <c r="W7" s="824"/>
      <c r="X7" s="824"/>
      <c r="Y7" s="824"/>
      <c r="Z7" s="824"/>
      <c r="AA7" s="824"/>
      <c r="AB7" s="824"/>
      <c r="AC7" s="824"/>
      <c r="AD7" s="824"/>
      <c r="AE7" s="824"/>
      <c r="AF7" s="824"/>
      <c r="AG7" s="824"/>
      <c r="AH7" s="824"/>
      <c r="AI7" s="824"/>
      <c r="AJ7" s="824"/>
      <c r="AK7" s="824"/>
      <c r="AL7" s="824"/>
      <c r="AM7" s="824"/>
      <c r="AN7" s="824"/>
      <c r="AO7" s="824"/>
      <c r="AP7" s="824"/>
      <c r="AQ7" s="824"/>
      <c r="AR7" s="824"/>
      <c r="AS7" s="824"/>
      <c r="AT7" s="824"/>
      <c r="AU7" s="824"/>
      <c r="AV7" s="824"/>
      <c r="AW7" s="824"/>
      <c r="AX7" s="824"/>
      <c r="AY7" s="824"/>
      <c r="AZ7" s="824"/>
      <c r="BA7" s="824"/>
      <c r="BB7" s="824"/>
      <c r="BC7" s="824"/>
      <c r="BD7" s="824"/>
      <c r="BE7" s="824"/>
      <c r="BF7" s="824"/>
      <c r="BG7" s="824"/>
      <c r="BH7" s="824"/>
      <c r="BI7" s="824"/>
      <c r="BJ7" s="824"/>
      <c r="BK7" s="824"/>
      <c r="BL7" s="824"/>
      <c r="BM7" s="824"/>
      <c r="BN7" s="824"/>
      <c r="BO7" s="824"/>
      <c r="BP7" s="824"/>
      <c r="BQ7" s="824"/>
      <c r="BR7" s="824"/>
      <c r="BS7" s="824"/>
      <c r="BU7" s="825"/>
      <c r="BV7" s="825"/>
      <c r="BW7" s="825"/>
      <c r="BX7" s="825"/>
      <c r="BY7" s="825"/>
      <c r="BZ7" s="825"/>
      <c r="CA7" s="825"/>
      <c r="CB7" s="825"/>
      <c r="CC7" s="825"/>
      <c r="CD7" s="825"/>
      <c r="CE7" s="825"/>
    </row>
    <row r="8" spans="3:83" ht="19.5" customHeight="1" x14ac:dyDescent="0.35">
      <c r="C8" s="824" t="str">
        <f>IF(AJ15="","ชั้น........................ ปีการศึกษา....................",CONCATENATE("  ชั้น",'01.ข้อมูลเบื้องต้น'!$J$2,"    ปีการศึกษา ",'01.ข้อมูลเบื้องต้น'!$M$2))</f>
        <v>ชั้น........................ ปีการศึกษา....................</v>
      </c>
      <c r="D8" s="824"/>
      <c r="E8" s="824"/>
      <c r="F8" s="824"/>
      <c r="G8" s="824"/>
      <c r="H8" s="824"/>
      <c r="I8" s="824"/>
      <c r="J8" s="824"/>
      <c r="K8" s="824"/>
      <c r="L8" s="824"/>
      <c r="M8" s="824"/>
      <c r="N8" s="824"/>
      <c r="O8" s="824"/>
      <c r="P8" s="824"/>
      <c r="Q8" s="824"/>
      <c r="R8" s="824"/>
      <c r="S8" s="824"/>
      <c r="T8" s="824"/>
      <c r="U8" s="824"/>
      <c r="V8" s="824"/>
      <c r="W8" s="824"/>
      <c r="X8" s="824"/>
      <c r="Y8" s="824"/>
      <c r="Z8" s="824"/>
      <c r="AA8" s="824"/>
      <c r="AB8" s="824"/>
      <c r="AC8" s="824"/>
      <c r="AD8" s="824"/>
      <c r="AE8" s="824"/>
      <c r="AF8" s="824"/>
      <c r="AG8" s="824"/>
      <c r="AH8" s="824"/>
      <c r="AI8" s="824"/>
      <c r="AJ8" s="824"/>
      <c r="AK8" s="824"/>
      <c r="AL8" s="824"/>
      <c r="AM8" s="824"/>
      <c r="AN8" s="824"/>
      <c r="AO8" s="824"/>
      <c r="AP8" s="824"/>
      <c r="AQ8" s="824"/>
      <c r="AR8" s="824"/>
      <c r="AS8" s="824"/>
      <c r="AT8" s="824"/>
      <c r="AU8" s="824"/>
      <c r="AV8" s="824"/>
      <c r="AW8" s="824"/>
      <c r="AX8" s="824"/>
      <c r="AY8" s="824"/>
      <c r="AZ8" s="824"/>
      <c r="BA8" s="824"/>
      <c r="BB8" s="824"/>
      <c r="BC8" s="824"/>
      <c r="BD8" s="824"/>
      <c r="BE8" s="824"/>
      <c r="BF8" s="824"/>
      <c r="BG8" s="824"/>
      <c r="BH8" s="824"/>
      <c r="BI8" s="824"/>
      <c r="BJ8" s="824"/>
      <c r="BK8" s="824"/>
      <c r="BL8" s="824"/>
      <c r="BM8" s="824"/>
      <c r="BN8" s="824"/>
      <c r="BO8" s="824"/>
      <c r="BP8" s="824"/>
      <c r="BQ8" s="824"/>
      <c r="BR8" s="824"/>
      <c r="BS8" s="824"/>
      <c r="BU8" s="825"/>
      <c r="BV8" s="825"/>
      <c r="BW8" s="825"/>
      <c r="BX8" s="825"/>
      <c r="BY8" s="825"/>
      <c r="BZ8" s="825"/>
      <c r="CA8" s="825"/>
      <c r="CB8" s="825"/>
      <c r="CC8" s="825"/>
      <c r="CD8" s="825"/>
      <c r="CE8" s="825"/>
    </row>
    <row r="9" spans="3:83" ht="13.5" customHeight="1" x14ac:dyDescent="0.35">
      <c r="C9" s="424"/>
      <c r="D9" s="424"/>
      <c r="E9" s="424"/>
      <c r="F9" s="424"/>
      <c r="G9" s="424"/>
      <c r="H9" s="424"/>
      <c r="I9" s="424"/>
      <c r="J9" s="424"/>
      <c r="K9" s="424"/>
      <c r="L9" s="424"/>
      <c r="M9" s="424"/>
      <c r="N9" s="424"/>
      <c r="O9" s="424"/>
      <c r="P9" s="424"/>
      <c r="Q9" s="424"/>
      <c r="R9" s="424"/>
      <c r="S9" s="424"/>
      <c r="T9" s="424"/>
      <c r="U9" s="424"/>
      <c r="V9" s="424"/>
      <c r="W9" s="424"/>
      <c r="X9" s="424"/>
      <c r="Y9" s="424"/>
      <c r="Z9" s="424"/>
      <c r="AA9" s="424"/>
      <c r="AB9" s="424"/>
      <c r="AC9" s="424"/>
      <c r="AD9" s="424"/>
      <c r="AE9" s="424"/>
      <c r="AF9" s="424"/>
      <c r="AG9" s="424"/>
      <c r="AH9" s="424"/>
      <c r="AI9" s="424"/>
      <c r="AJ9" s="424"/>
      <c r="AK9" s="424"/>
      <c r="AL9" s="424"/>
      <c r="AM9" s="424"/>
      <c r="AN9" s="424"/>
      <c r="AO9" s="424"/>
      <c r="AP9" s="424"/>
      <c r="AQ9" s="424"/>
      <c r="AR9" s="424"/>
      <c r="AS9" s="424"/>
      <c r="AT9" s="424"/>
      <c r="AU9" s="424"/>
      <c r="AV9" s="424"/>
      <c r="AW9" s="424"/>
      <c r="AX9" s="424"/>
      <c r="AY9" s="424"/>
      <c r="AZ9" s="424"/>
      <c r="BA9" s="424"/>
      <c r="BB9" s="424"/>
      <c r="BC9" s="424"/>
      <c r="BD9" s="424"/>
      <c r="BE9" s="424"/>
      <c r="BF9" s="424"/>
      <c r="BG9" s="424"/>
      <c r="BH9" s="424"/>
      <c r="BI9" s="424"/>
      <c r="BJ9" s="424"/>
      <c r="BK9" s="424"/>
      <c r="BL9" s="424"/>
      <c r="BM9" s="424"/>
      <c r="BN9" s="424"/>
      <c r="BO9" s="424"/>
      <c r="BP9" s="424"/>
      <c r="BQ9" s="424"/>
      <c r="BR9" s="424"/>
      <c r="BS9" s="424"/>
      <c r="BU9" s="827"/>
      <c r="BV9" s="827"/>
      <c r="BW9" s="827"/>
      <c r="BX9" s="827"/>
      <c r="BY9" s="827"/>
      <c r="BZ9" s="827"/>
      <c r="CA9" s="827"/>
      <c r="CB9" s="827"/>
      <c r="CC9" s="827"/>
      <c r="CD9" s="827"/>
      <c r="CE9" s="827"/>
    </row>
    <row r="10" spans="3:83" ht="19.5" customHeight="1" x14ac:dyDescent="0.35">
      <c r="C10" s="824" t="s">
        <v>476</v>
      </c>
      <c r="D10" s="824"/>
      <c r="E10" s="824"/>
      <c r="F10" s="824"/>
      <c r="G10" s="824"/>
      <c r="H10" s="824"/>
      <c r="I10" s="824"/>
      <c r="J10" s="824"/>
      <c r="K10" s="824"/>
      <c r="L10" s="824"/>
      <c r="M10" s="824"/>
      <c r="N10" s="824"/>
      <c r="O10" s="824"/>
      <c r="P10" s="824"/>
      <c r="Q10" s="824"/>
      <c r="R10" s="824"/>
      <c r="S10" s="824"/>
      <c r="T10" s="824"/>
      <c r="U10" s="824"/>
      <c r="V10" s="824"/>
      <c r="W10" s="824"/>
      <c r="X10" s="824"/>
      <c r="Y10" s="824"/>
      <c r="Z10" s="824"/>
      <c r="AA10" s="824"/>
      <c r="AB10" s="824"/>
      <c r="AC10" s="824"/>
      <c r="AD10" s="824"/>
      <c r="AE10" s="824"/>
      <c r="AF10" s="824"/>
      <c r="AG10" s="824"/>
      <c r="AH10" s="824"/>
      <c r="AI10" s="824"/>
      <c r="AJ10" s="824"/>
      <c r="AK10" s="824"/>
      <c r="AL10" s="824"/>
      <c r="AM10" s="824"/>
      <c r="AN10" s="824"/>
      <c r="AO10" s="824"/>
      <c r="AP10" s="824"/>
      <c r="AQ10" s="824"/>
      <c r="AR10" s="824"/>
      <c r="AS10" s="824"/>
      <c r="AT10" s="824"/>
      <c r="AU10" s="824"/>
      <c r="AV10" s="824"/>
      <c r="AW10" s="824"/>
      <c r="AX10" s="824"/>
      <c r="AY10" s="824"/>
      <c r="AZ10" s="824"/>
      <c r="BA10" s="824"/>
      <c r="BB10" s="824"/>
      <c r="BC10" s="824"/>
      <c r="BD10" s="824"/>
      <c r="BE10" s="824"/>
      <c r="BF10" s="824"/>
      <c r="BG10" s="824"/>
      <c r="BH10" s="824"/>
      <c r="BI10" s="824"/>
      <c r="BJ10" s="824"/>
      <c r="BK10" s="824"/>
      <c r="BL10" s="824"/>
      <c r="BM10" s="824"/>
      <c r="BN10" s="824"/>
      <c r="BO10" s="824"/>
      <c r="BP10" s="824"/>
      <c r="BQ10" s="824"/>
      <c r="BR10" s="824"/>
      <c r="BS10" s="824"/>
      <c r="BU10" s="827"/>
      <c r="BV10" s="827"/>
      <c r="BW10" s="827"/>
      <c r="BX10" s="827"/>
      <c r="BY10" s="827"/>
      <c r="BZ10" s="827"/>
      <c r="CA10" s="827"/>
      <c r="CB10" s="827"/>
      <c r="CC10" s="827"/>
      <c r="CD10" s="827"/>
      <c r="CE10" s="827"/>
    </row>
    <row r="11" spans="3:83" ht="13.5" customHeight="1" x14ac:dyDescent="0.35">
      <c r="C11" s="425"/>
      <c r="D11" s="425"/>
      <c r="E11" s="425"/>
      <c r="F11" s="425"/>
      <c r="G11" s="425"/>
      <c r="H11" s="425"/>
      <c r="I11" s="425"/>
      <c r="J11" s="425"/>
      <c r="K11" s="425"/>
      <c r="L11" s="425"/>
      <c r="M11" s="425"/>
      <c r="N11" s="425"/>
      <c r="O11" s="425"/>
      <c r="P11" s="425"/>
      <c r="Q11" s="425"/>
      <c r="R11" s="425"/>
      <c r="S11" s="425"/>
      <c r="T11" s="425"/>
      <c r="U11" s="425"/>
      <c r="V11" s="425"/>
      <c r="W11" s="425"/>
      <c r="X11" s="425"/>
      <c r="Y11" s="425"/>
      <c r="Z11" s="425"/>
      <c r="AA11" s="425"/>
      <c r="AB11" s="425"/>
      <c r="AC11" s="425"/>
      <c r="AD11" s="425"/>
      <c r="AE11" s="425"/>
      <c r="AF11" s="425"/>
      <c r="AG11" s="425"/>
      <c r="AH11" s="425"/>
      <c r="AI11" s="425"/>
      <c r="AJ11" s="425"/>
      <c r="AK11" s="425"/>
      <c r="AL11" s="425"/>
      <c r="AM11" s="425"/>
      <c r="AN11" s="425"/>
      <c r="AO11" s="425"/>
      <c r="AP11" s="425"/>
      <c r="AQ11" s="425"/>
      <c r="AR11" s="425"/>
      <c r="AS11" s="425"/>
      <c r="AT11" s="425"/>
      <c r="AU11" s="425"/>
      <c r="AV11" s="425"/>
      <c r="AW11" s="425"/>
      <c r="AX11" s="425"/>
      <c r="AY11" s="425"/>
      <c r="AZ11" s="425"/>
      <c r="BA11" s="425"/>
      <c r="BB11" s="425"/>
      <c r="BC11" s="425"/>
      <c r="BD11" s="425"/>
      <c r="BE11" s="425"/>
      <c r="BF11" s="425"/>
      <c r="BG11" s="425"/>
      <c r="BH11" s="425"/>
      <c r="BI11" s="425"/>
      <c r="BJ11" s="425"/>
      <c r="BK11" s="425"/>
      <c r="BL11" s="425"/>
      <c r="BM11" s="425"/>
      <c r="BN11" s="425"/>
      <c r="BO11" s="425"/>
      <c r="BP11" s="425"/>
      <c r="BQ11" s="425"/>
      <c r="BR11" s="425"/>
      <c r="BS11" s="425"/>
      <c r="BU11" s="535"/>
      <c r="BV11" s="535"/>
      <c r="BW11" s="535"/>
      <c r="BX11" s="535"/>
      <c r="BY11" s="535"/>
      <c r="BZ11" s="535"/>
      <c r="CA11" s="535"/>
      <c r="CB11" s="535"/>
      <c r="CC11" s="535"/>
      <c r="CD11" s="535"/>
      <c r="CE11" s="535"/>
    </row>
    <row r="12" spans="3:83" ht="20.25" customHeight="1" x14ac:dyDescent="0.35">
      <c r="C12" s="826" t="s">
        <v>17</v>
      </c>
      <c r="D12" s="826"/>
      <c r="E12" s="826"/>
      <c r="F12" s="826"/>
      <c r="G12" s="826"/>
      <c r="H12" s="826"/>
      <c r="I12" s="826"/>
      <c r="J12" s="826"/>
      <c r="K12" s="826"/>
      <c r="L12" s="826"/>
      <c r="M12" s="826"/>
      <c r="N12" s="826"/>
      <c r="O12" s="826"/>
      <c r="P12" s="826"/>
      <c r="Q12" s="826"/>
      <c r="R12" s="826"/>
      <c r="S12" s="826"/>
      <c r="T12" s="826"/>
      <c r="U12" s="826"/>
      <c r="V12" s="826"/>
      <c r="W12" s="826"/>
      <c r="X12" s="826"/>
      <c r="Y12" s="826"/>
      <c r="Z12" s="826"/>
      <c r="AA12" s="826"/>
      <c r="AB12" s="826"/>
      <c r="AC12" s="826"/>
      <c r="AD12" s="828" t="s">
        <v>477</v>
      </c>
      <c r="AE12" s="826"/>
      <c r="AF12" s="826"/>
      <c r="AG12" s="826"/>
      <c r="AH12" s="826"/>
      <c r="AI12" s="826"/>
      <c r="AJ12" s="826" t="s">
        <v>478</v>
      </c>
      <c r="AK12" s="826"/>
      <c r="AL12" s="826"/>
      <c r="AM12" s="826"/>
      <c r="AN12" s="826"/>
      <c r="AO12" s="826"/>
      <c r="AP12" s="826"/>
      <c r="AQ12" s="826"/>
      <c r="AR12" s="826"/>
      <c r="AS12" s="826"/>
      <c r="AT12" s="826"/>
      <c r="AU12" s="826"/>
      <c r="AV12" s="826"/>
      <c r="AW12" s="826"/>
      <c r="AX12" s="826"/>
      <c r="AY12" s="826"/>
      <c r="AZ12" s="826"/>
      <c r="BA12" s="826"/>
      <c r="BB12" s="826"/>
      <c r="BC12" s="826"/>
      <c r="BD12" s="826"/>
      <c r="BE12" s="826"/>
      <c r="BF12" s="826"/>
      <c r="BG12" s="826"/>
      <c r="BH12" s="826"/>
      <c r="BI12" s="826"/>
      <c r="BJ12" s="826"/>
      <c r="BK12" s="826"/>
      <c r="BL12" s="826"/>
      <c r="BM12" s="826"/>
      <c r="BN12" s="828" t="s">
        <v>479</v>
      </c>
      <c r="BO12" s="826"/>
      <c r="BP12" s="826"/>
      <c r="BQ12" s="826"/>
      <c r="BR12" s="826"/>
      <c r="BS12" s="826"/>
      <c r="BU12" s="535"/>
      <c r="BV12" s="536"/>
      <c r="BW12" s="535"/>
      <c r="BX12" s="535"/>
      <c r="BY12" s="535"/>
      <c r="BZ12" s="535"/>
      <c r="CA12" s="535"/>
      <c r="CB12" s="535"/>
      <c r="CC12" s="535"/>
      <c r="CD12" s="535"/>
      <c r="CE12" s="535"/>
    </row>
    <row r="13" spans="3:83" ht="20.25" customHeight="1" x14ac:dyDescent="0.35">
      <c r="C13" s="826"/>
      <c r="D13" s="826"/>
      <c r="E13" s="826"/>
      <c r="F13" s="826"/>
      <c r="G13" s="826"/>
      <c r="H13" s="826"/>
      <c r="I13" s="826"/>
      <c r="J13" s="826"/>
      <c r="K13" s="826"/>
      <c r="L13" s="826"/>
      <c r="M13" s="826"/>
      <c r="N13" s="826"/>
      <c r="O13" s="826"/>
      <c r="P13" s="826"/>
      <c r="Q13" s="826"/>
      <c r="R13" s="826"/>
      <c r="S13" s="826"/>
      <c r="T13" s="826"/>
      <c r="U13" s="826"/>
      <c r="V13" s="826"/>
      <c r="W13" s="826"/>
      <c r="X13" s="826"/>
      <c r="Y13" s="826"/>
      <c r="Z13" s="826"/>
      <c r="AA13" s="826"/>
      <c r="AB13" s="826"/>
      <c r="AC13" s="826"/>
      <c r="AD13" s="826"/>
      <c r="AE13" s="826"/>
      <c r="AF13" s="826"/>
      <c r="AG13" s="826"/>
      <c r="AH13" s="826"/>
      <c r="AI13" s="826"/>
      <c r="AJ13" s="826">
        <v>4</v>
      </c>
      <c r="AK13" s="826"/>
      <c r="AL13" s="826"/>
      <c r="AM13" s="826">
        <v>3.5</v>
      </c>
      <c r="AN13" s="826"/>
      <c r="AO13" s="826"/>
      <c r="AP13" s="826">
        <v>3</v>
      </c>
      <c r="AQ13" s="826"/>
      <c r="AR13" s="826"/>
      <c r="AS13" s="826">
        <v>2.5</v>
      </c>
      <c r="AT13" s="826"/>
      <c r="AU13" s="826"/>
      <c r="AV13" s="826">
        <v>2</v>
      </c>
      <c r="AW13" s="826"/>
      <c r="AX13" s="826"/>
      <c r="AY13" s="826">
        <v>1.5</v>
      </c>
      <c r="AZ13" s="826"/>
      <c r="BA13" s="826"/>
      <c r="BB13" s="826">
        <v>1</v>
      </c>
      <c r="BC13" s="826"/>
      <c r="BD13" s="826"/>
      <c r="BE13" s="826">
        <v>0</v>
      </c>
      <c r="BF13" s="826"/>
      <c r="BG13" s="826"/>
      <c r="BH13" s="826" t="s">
        <v>473</v>
      </c>
      <c r="BI13" s="826"/>
      <c r="BJ13" s="826"/>
      <c r="BK13" s="826" t="s">
        <v>474</v>
      </c>
      <c r="BL13" s="826"/>
      <c r="BM13" s="826"/>
      <c r="BN13" s="826"/>
      <c r="BO13" s="826"/>
      <c r="BP13" s="826"/>
      <c r="BQ13" s="826"/>
      <c r="BR13" s="826"/>
      <c r="BS13" s="826"/>
      <c r="BU13" s="535"/>
      <c r="BV13" s="537"/>
      <c r="BW13" s="535"/>
      <c r="BX13" s="535"/>
      <c r="BY13" s="535"/>
      <c r="BZ13" s="535"/>
      <c r="CA13" s="535"/>
      <c r="CB13" s="535"/>
      <c r="CC13" s="535"/>
      <c r="CD13" s="535"/>
      <c r="CE13" s="535"/>
    </row>
    <row r="14" spans="3:83" ht="20.25" customHeight="1" x14ac:dyDescent="0.35">
      <c r="C14" s="848" t="s">
        <v>35</v>
      </c>
      <c r="D14" s="849"/>
      <c r="E14" s="849"/>
      <c r="F14" s="849"/>
      <c r="G14" s="849"/>
      <c r="H14" s="849"/>
      <c r="I14" s="849"/>
      <c r="J14" s="849"/>
      <c r="K14" s="849"/>
      <c r="L14" s="849"/>
      <c r="M14" s="849"/>
      <c r="N14" s="849"/>
      <c r="O14" s="849"/>
      <c r="P14" s="849"/>
      <c r="Q14" s="849"/>
      <c r="R14" s="849"/>
      <c r="S14" s="849"/>
      <c r="T14" s="849"/>
      <c r="U14" s="849"/>
      <c r="V14" s="849"/>
      <c r="W14" s="849"/>
      <c r="X14" s="849"/>
      <c r="Y14" s="849"/>
      <c r="Z14" s="849"/>
      <c r="AA14" s="849"/>
      <c r="AB14" s="849"/>
      <c r="AC14" s="849"/>
      <c r="AD14" s="849"/>
      <c r="AE14" s="849"/>
      <c r="AF14" s="849"/>
      <c r="AG14" s="849"/>
      <c r="AH14" s="849"/>
      <c r="AI14" s="849"/>
      <c r="AJ14" s="849"/>
      <c r="AK14" s="849"/>
      <c r="AL14" s="849"/>
      <c r="AM14" s="849"/>
      <c r="AN14" s="849"/>
      <c r="AO14" s="849"/>
      <c r="AP14" s="849"/>
      <c r="AQ14" s="849"/>
      <c r="AR14" s="849"/>
      <c r="AS14" s="849"/>
      <c r="AT14" s="849"/>
      <c r="AU14" s="849"/>
      <c r="AV14" s="849"/>
      <c r="AW14" s="849"/>
      <c r="AX14" s="849"/>
      <c r="AY14" s="849"/>
      <c r="AZ14" s="849"/>
      <c r="BA14" s="849"/>
      <c r="BB14" s="849"/>
      <c r="BC14" s="849"/>
      <c r="BD14" s="849"/>
      <c r="BE14" s="849"/>
      <c r="BF14" s="849"/>
      <c r="BG14" s="849"/>
      <c r="BH14" s="849"/>
      <c r="BI14" s="849"/>
      <c r="BJ14" s="849"/>
      <c r="BK14" s="849"/>
      <c r="BL14" s="849"/>
      <c r="BM14" s="849"/>
      <c r="BN14" s="849"/>
      <c r="BO14" s="849"/>
      <c r="BP14" s="849"/>
      <c r="BQ14" s="849"/>
      <c r="BR14" s="849"/>
      <c r="BS14" s="850"/>
      <c r="BU14" s="535"/>
      <c r="BV14" s="537"/>
      <c r="BW14" s="535"/>
      <c r="BX14" s="535"/>
      <c r="BY14" s="535"/>
      <c r="BZ14" s="535"/>
      <c r="CA14" s="535"/>
      <c r="CB14" s="535"/>
      <c r="CC14" s="535"/>
      <c r="CD14" s="535"/>
      <c r="CE14" s="535"/>
    </row>
    <row r="15" spans="3:83" ht="18" customHeight="1" x14ac:dyDescent="0.35">
      <c r="C15" s="830" t="str">
        <f>IF('01.ข้อมูลเบื้องต้น'!B8="","",'01.ข้อมูลเบื้องต้น'!B8)</f>
        <v/>
      </c>
      <c r="D15" s="831"/>
      <c r="E15" s="831"/>
      <c r="F15" s="831"/>
      <c r="G15" s="831"/>
      <c r="H15" s="831"/>
      <c r="I15" s="833" t="str">
        <f>IF('01.ข้อมูลเบื้องต้น'!C8="","",'01.ข้อมูลเบื้องต้น'!C8)</f>
        <v/>
      </c>
      <c r="J15" s="833"/>
      <c r="K15" s="833"/>
      <c r="L15" s="833"/>
      <c r="M15" s="833"/>
      <c r="N15" s="833"/>
      <c r="O15" s="833"/>
      <c r="P15" s="833"/>
      <c r="Q15" s="833"/>
      <c r="R15" s="833"/>
      <c r="S15" s="833"/>
      <c r="T15" s="833"/>
      <c r="U15" s="833"/>
      <c r="V15" s="833"/>
      <c r="W15" s="833"/>
      <c r="X15" s="833"/>
      <c r="Y15" s="833"/>
      <c r="Z15" s="833"/>
      <c r="AA15" s="833"/>
      <c r="AB15" s="833"/>
      <c r="AC15" s="834"/>
      <c r="AD15" s="829" t="str">
        <f>IF(COUNT('6.1ปลายภาค'!$E$10:$E$59)=0,"",SUM(AJ15:BM15))</f>
        <v/>
      </c>
      <c r="AE15" s="831"/>
      <c r="AF15" s="831"/>
      <c r="AG15" s="831"/>
      <c r="AH15" s="831"/>
      <c r="AI15" s="832"/>
      <c r="AJ15" s="830" t="str">
        <f>IF(COUNT('6.1ปลายภาค'!$E$10:$E$59)=0,"",COUNTIF('6.1ปลายภาค'!$E$10:$E$59,4))</f>
        <v/>
      </c>
      <c r="AK15" s="831"/>
      <c r="AL15" s="832"/>
      <c r="AM15" s="830" t="str">
        <f>IF(COUNT('6.1ปลายภาค'!$E$10:$E$59)=0,"",COUNTIF('6.1ปลายภาค'!$E$10:$E$59,3.5))</f>
        <v/>
      </c>
      <c r="AN15" s="831"/>
      <c r="AO15" s="832"/>
      <c r="AP15" s="830" t="str">
        <f>IF(COUNT('6.1ปลายภาค'!$E$10:$E$59)=0,"",COUNTIF('6.1ปลายภาค'!$E$10:$E$59,3))</f>
        <v/>
      </c>
      <c r="AQ15" s="831"/>
      <c r="AR15" s="832"/>
      <c r="AS15" s="830" t="str">
        <f>IF(COUNT('6.1ปลายภาค'!$E$10:$E$59)=0,"",COUNTIF('6.1ปลายภาค'!$E$10:$E$59,2.5))</f>
        <v/>
      </c>
      <c r="AT15" s="831"/>
      <c r="AU15" s="832"/>
      <c r="AV15" s="830" t="str">
        <f>IF(COUNT('6.1ปลายภาค'!$E$10:$E$59)=0,"",COUNTIF('6.1ปลายภาค'!$E$10:$E$60,2))</f>
        <v/>
      </c>
      <c r="AW15" s="831"/>
      <c r="AX15" s="832"/>
      <c r="AY15" s="830" t="str">
        <f>IF(COUNT('6.1ปลายภาค'!$E$10:$E$59)=0,"",COUNTIF('6.1ปลายภาค'!$E$10:$E$59,1.5))</f>
        <v/>
      </c>
      <c r="AZ15" s="831"/>
      <c r="BA15" s="832"/>
      <c r="BB15" s="830" t="str">
        <f>IF(COUNT('6.1ปลายภาค'!$E$10:$E$59)=0,"",COUNTIF('6.1ปลายภาค'!$E$10:$E$59,1))</f>
        <v/>
      </c>
      <c r="BC15" s="831"/>
      <c r="BD15" s="832"/>
      <c r="BE15" s="830" t="str">
        <f>IF(COUNT('6.1ปลายภาค'!$E$10:$E$59)=0,"",COUNTIF('6.1ปลายภาค'!$E$10:$E$59,0))</f>
        <v/>
      </c>
      <c r="BF15" s="831"/>
      <c r="BG15" s="832"/>
      <c r="BH15" s="830" t="str">
        <f>IF(COUNT('6.1ปลายภาค'!$E$10:$E$59)=0,"",COUNTIF('6.1ปลายภาค'!$E$10:$E$59,"ร"))</f>
        <v/>
      </c>
      <c r="BI15" s="831"/>
      <c r="BJ15" s="832"/>
      <c r="BK15" s="830" t="str">
        <f>IF(COUNT('6.1ปลายภาค'!$E$10:$E$59)=0,"",COUNTIF('6.1ปลายภาค'!$E$10:$E$59,"มส"))</f>
        <v/>
      </c>
      <c r="BL15" s="831"/>
      <c r="BM15" s="832"/>
      <c r="BN15" s="829"/>
      <c r="BO15" s="829"/>
      <c r="BP15" s="829"/>
      <c r="BQ15" s="829"/>
      <c r="BR15" s="829"/>
      <c r="BS15" s="829"/>
      <c r="BU15" s="535"/>
      <c r="BV15" s="537"/>
      <c r="BW15" s="535"/>
      <c r="BX15" s="535"/>
      <c r="BY15" s="535"/>
      <c r="BZ15" s="535"/>
      <c r="CA15" s="535"/>
      <c r="CB15" s="535"/>
      <c r="CC15" s="535"/>
      <c r="CD15" s="535"/>
      <c r="CE15" s="535"/>
    </row>
    <row r="16" spans="3:83" ht="18" customHeight="1" x14ac:dyDescent="0.35">
      <c r="C16" s="830" t="str">
        <f>IF('01.ข้อมูลเบื้องต้น'!B9="","",'01.ข้อมูลเบื้องต้น'!B9)</f>
        <v/>
      </c>
      <c r="D16" s="831"/>
      <c r="E16" s="831"/>
      <c r="F16" s="831"/>
      <c r="G16" s="831"/>
      <c r="H16" s="831"/>
      <c r="I16" s="833" t="str">
        <f>IF('01.ข้อมูลเบื้องต้น'!C9="","",'01.ข้อมูลเบื้องต้น'!C9)</f>
        <v/>
      </c>
      <c r="J16" s="833"/>
      <c r="K16" s="833"/>
      <c r="L16" s="833"/>
      <c r="M16" s="833"/>
      <c r="N16" s="833"/>
      <c r="O16" s="833"/>
      <c r="P16" s="833"/>
      <c r="Q16" s="833"/>
      <c r="R16" s="833"/>
      <c r="S16" s="833"/>
      <c r="T16" s="833"/>
      <c r="U16" s="833"/>
      <c r="V16" s="833"/>
      <c r="W16" s="833"/>
      <c r="X16" s="833"/>
      <c r="Y16" s="833"/>
      <c r="Z16" s="833"/>
      <c r="AA16" s="833"/>
      <c r="AB16" s="833"/>
      <c r="AC16" s="834"/>
      <c r="AD16" s="830" t="str">
        <f>IF(COUNT('6.1ปลายภาค'!$G$10:$G$59)=0,"",SUM(AJ16:BM16))</f>
        <v/>
      </c>
      <c r="AE16" s="831"/>
      <c r="AF16" s="831"/>
      <c r="AG16" s="831"/>
      <c r="AH16" s="831"/>
      <c r="AI16" s="832"/>
      <c r="AJ16" s="829" t="str">
        <f>IF(COUNT('6.1ปลายภาค'!$G$10:$G$59)=0,"",COUNTIF('6.1ปลายภาค'!$G$10:$G$59,4))</f>
        <v/>
      </c>
      <c r="AK16" s="829"/>
      <c r="AL16" s="829"/>
      <c r="AM16" s="829" t="str">
        <f>IF(COUNT('6.1ปลายภาค'!$G$10:$G$59)=0,"",COUNTIF('6.1ปลายภาค'!$G$10:$G$59,3.5))</f>
        <v/>
      </c>
      <c r="AN16" s="829"/>
      <c r="AO16" s="829"/>
      <c r="AP16" s="829" t="str">
        <f>IF(COUNT('6.1ปลายภาค'!$G$10:$G$59)=0,"",COUNTIF('6.1ปลายภาค'!$G$10:$G$59,3))</f>
        <v/>
      </c>
      <c r="AQ16" s="829"/>
      <c r="AR16" s="829"/>
      <c r="AS16" s="829" t="str">
        <f>IF(COUNT('6.1ปลายภาค'!$G$10:$G$59)=0,"",COUNTIF('6.1ปลายภาค'!$G$10:$G$59,2.5))</f>
        <v/>
      </c>
      <c r="AT16" s="829"/>
      <c r="AU16" s="829"/>
      <c r="AV16" s="829" t="str">
        <f>IF(COUNT('6.1ปลายภาค'!$G$10:$G$59)=0,"",COUNTIF('6.1ปลายภาค'!$G$10:$G$59,2))</f>
        <v/>
      </c>
      <c r="AW16" s="829"/>
      <c r="AX16" s="829"/>
      <c r="AY16" s="829" t="str">
        <f>IF(COUNT('6.1ปลายภาค'!$G$10:$G$59)=0,"",COUNTIF('6.1ปลายภาค'!$G$10:$G$59,1.5))</f>
        <v/>
      </c>
      <c r="AZ16" s="829"/>
      <c r="BA16" s="829"/>
      <c r="BB16" s="829" t="str">
        <f>IF(COUNT('6.1ปลายภาค'!$G$10:$G$59)=0,"",COUNTIF('6.1ปลายภาค'!$G$10:$G$59,1))</f>
        <v/>
      </c>
      <c r="BC16" s="829"/>
      <c r="BD16" s="829"/>
      <c r="BE16" s="829" t="str">
        <f>IF(COUNT('6.1ปลายภาค'!$G$10:$G$59)=0,"",COUNTIF('6.1ปลายภาค'!$G$10:$G$59,0))</f>
        <v/>
      </c>
      <c r="BF16" s="829"/>
      <c r="BG16" s="829"/>
      <c r="BH16" s="829" t="str">
        <f>IF(COUNT('6.1ปลายภาค'!$G$10:$G$59)=0,"",COUNTIF('6.1ปลายภาค'!$G$10:$G$59,"ร"))</f>
        <v/>
      </c>
      <c r="BI16" s="829"/>
      <c r="BJ16" s="829"/>
      <c r="BK16" s="829" t="str">
        <f>IF(COUNT('6.1ปลายภาค'!$G$10:$G$59)=0,"",COUNTIF('6.1ปลายภาค'!$G$10:$G$59,"มส"))</f>
        <v/>
      </c>
      <c r="BL16" s="829"/>
      <c r="BM16" s="829"/>
      <c r="BN16" s="829"/>
      <c r="BO16" s="829"/>
      <c r="BP16" s="829"/>
      <c r="BQ16" s="829"/>
      <c r="BR16" s="829"/>
      <c r="BS16" s="829"/>
      <c r="BU16" s="535"/>
      <c r="BV16" s="537"/>
      <c r="BW16" s="535"/>
      <c r="BX16" s="535"/>
      <c r="BY16" s="535"/>
      <c r="BZ16" s="535"/>
      <c r="CA16" s="535"/>
      <c r="CB16" s="535"/>
      <c r="CC16" s="535"/>
      <c r="CD16" s="535"/>
      <c r="CE16" s="535"/>
    </row>
    <row r="17" spans="3:83" ht="18" customHeight="1" x14ac:dyDescent="0.35">
      <c r="C17" s="830" t="str">
        <f>IF('01.ข้อมูลเบื้องต้น'!B10="","",'01.ข้อมูลเบื้องต้น'!B10)</f>
        <v/>
      </c>
      <c r="D17" s="831"/>
      <c r="E17" s="831"/>
      <c r="F17" s="831"/>
      <c r="G17" s="831"/>
      <c r="H17" s="831"/>
      <c r="I17" s="833" t="str">
        <f>IF('01.ข้อมูลเบื้องต้น'!C10="","",'01.ข้อมูลเบื้องต้น'!C10)</f>
        <v/>
      </c>
      <c r="J17" s="833"/>
      <c r="K17" s="833"/>
      <c r="L17" s="833"/>
      <c r="M17" s="833"/>
      <c r="N17" s="833"/>
      <c r="O17" s="833"/>
      <c r="P17" s="833"/>
      <c r="Q17" s="833"/>
      <c r="R17" s="833"/>
      <c r="S17" s="833"/>
      <c r="T17" s="833"/>
      <c r="U17" s="833"/>
      <c r="V17" s="833"/>
      <c r="W17" s="833"/>
      <c r="X17" s="833"/>
      <c r="Y17" s="833"/>
      <c r="Z17" s="833"/>
      <c r="AA17" s="833"/>
      <c r="AB17" s="833"/>
      <c r="AC17" s="834"/>
      <c r="AD17" s="830" t="str">
        <f>IF(COUNT('6.1ปลายภาค'!$I$10:$I$59)=0,"",SUM(AJ17:BM17))</f>
        <v/>
      </c>
      <c r="AE17" s="831"/>
      <c r="AF17" s="831"/>
      <c r="AG17" s="831"/>
      <c r="AH17" s="831"/>
      <c r="AI17" s="832"/>
      <c r="AJ17" s="829" t="str">
        <f>IF(COUNT('6.1ปลายภาค'!$I$10:$I$59)=0,"",COUNTIF('6.1ปลายภาค'!$I$10:$I$59,4))</f>
        <v/>
      </c>
      <c r="AK17" s="829"/>
      <c r="AL17" s="829"/>
      <c r="AM17" s="829" t="str">
        <f>IF(COUNT('6.1ปลายภาค'!$I$10:$I$59)=0,"",COUNTIF('6.1ปลายภาค'!$I$10:$I$59,3.5))</f>
        <v/>
      </c>
      <c r="AN17" s="829"/>
      <c r="AO17" s="829"/>
      <c r="AP17" s="829" t="str">
        <f>IF(COUNT('6.1ปลายภาค'!$I$10:$I$59)=0,"",COUNTIF('6.1ปลายภาค'!$I$10:$I$59,3))</f>
        <v/>
      </c>
      <c r="AQ17" s="829"/>
      <c r="AR17" s="829"/>
      <c r="AS17" s="829" t="str">
        <f>IF(COUNT('6.1ปลายภาค'!$I$10:$I$59)=0,"",COUNTIF('6.1ปลายภาค'!$I$10:$I$59,2.5))</f>
        <v/>
      </c>
      <c r="AT17" s="829"/>
      <c r="AU17" s="829"/>
      <c r="AV17" s="829" t="str">
        <f>IF(COUNT('6.1ปลายภาค'!$I$10:$I$59)=0,"",COUNTIF('6.1ปลายภาค'!$I$10:$I$59,2))</f>
        <v/>
      </c>
      <c r="AW17" s="829"/>
      <c r="AX17" s="829"/>
      <c r="AY17" s="829" t="str">
        <f>IF(COUNT('6.1ปลายภาค'!$I$10:$I$59)=0,"",COUNTIF('6.1ปลายภาค'!$I$10:$I$59,1.5))</f>
        <v/>
      </c>
      <c r="AZ17" s="829"/>
      <c r="BA17" s="829"/>
      <c r="BB17" s="829" t="str">
        <f>IF(COUNT('6.1ปลายภาค'!$I$10:$I$59)=0,"",COUNTIF('6.1ปลายภาค'!$I$10:$I$59,1))</f>
        <v/>
      </c>
      <c r="BC17" s="829"/>
      <c r="BD17" s="829"/>
      <c r="BE17" s="829" t="str">
        <f>IF(COUNT('6.1ปลายภาค'!$I$10:$I$59)=0,"",COUNTIF('6.1ปลายภาค'!$I$10:$I$59,0))</f>
        <v/>
      </c>
      <c r="BF17" s="829"/>
      <c r="BG17" s="829"/>
      <c r="BH17" s="829" t="str">
        <f>IF(COUNT('6.1ปลายภาค'!$I$10:$I$59)=0,"",COUNTIF('6.1ปลายภาค'!$I$10:$I$59,"ร"))</f>
        <v/>
      </c>
      <c r="BI17" s="829"/>
      <c r="BJ17" s="829"/>
      <c r="BK17" s="829" t="str">
        <f>IF(COUNT('6.1ปลายภาค'!$I$10:$I$59)=0,"",COUNTIF('6.1ปลายภาค'!$I$10:$I$59,"มส"))</f>
        <v/>
      </c>
      <c r="BL17" s="829"/>
      <c r="BM17" s="829"/>
      <c r="BN17" s="829"/>
      <c r="BO17" s="829"/>
      <c r="BP17" s="829"/>
      <c r="BQ17" s="829"/>
      <c r="BR17" s="829"/>
      <c r="BS17" s="829"/>
      <c r="BU17" s="535"/>
      <c r="BV17" s="537"/>
      <c r="BW17" s="535"/>
      <c r="BX17" s="535"/>
      <c r="BY17" s="535"/>
      <c r="BZ17" s="535"/>
      <c r="CA17" s="535"/>
      <c r="CB17" s="535"/>
      <c r="CC17" s="535"/>
      <c r="CD17" s="535"/>
      <c r="CE17" s="535"/>
    </row>
    <row r="18" spans="3:83" ht="18" customHeight="1" x14ac:dyDescent="0.35">
      <c r="C18" s="830" t="str">
        <f>IF('01.ข้อมูลเบื้องต้น'!B11="","",'01.ข้อมูลเบื้องต้น'!B11)</f>
        <v/>
      </c>
      <c r="D18" s="831"/>
      <c r="E18" s="831"/>
      <c r="F18" s="831"/>
      <c r="G18" s="831"/>
      <c r="H18" s="831"/>
      <c r="I18" s="833" t="str">
        <f>IF('01.ข้อมูลเบื้องต้น'!C11="","",'01.ข้อมูลเบื้องต้น'!C11)</f>
        <v/>
      </c>
      <c r="J18" s="833"/>
      <c r="K18" s="833"/>
      <c r="L18" s="833"/>
      <c r="M18" s="833"/>
      <c r="N18" s="833"/>
      <c r="O18" s="833"/>
      <c r="P18" s="833"/>
      <c r="Q18" s="833"/>
      <c r="R18" s="833"/>
      <c r="S18" s="833"/>
      <c r="T18" s="833"/>
      <c r="U18" s="833"/>
      <c r="V18" s="833"/>
      <c r="W18" s="833"/>
      <c r="X18" s="833"/>
      <c r="Y18" s="833"/>
      <c r="Z18" s="833"/>
      <c r="AA18" s="833"/>
      <c r="AB18" s="833"/>
      <c r="AC18" s="834"/>
      <c r="AD18" s="830" t="str">
        <f>IF(COUNT('6.1ปลายภาค'!$K$10:$K$59)=0,"",SUM(AJ18:BM18))</f>
        <v/>
      </c>
      <c r="AE18" s="831"/>
      <c r="AF18" s="831"/>
      <c r="AG18" s="831"/>
      <c r="AH18" s="831"/>
      <c r="AI18" s="832"/>
      <c r="AJ18" s="829" t="str">
        <f>IF(COUNT('6.1ปลายภาค'!$K$10:$K$54)=0,"",COUNTIF('6.1ปลายภาค'!$K$10:$K$54,4))</f>
        <v/>
      </c>
      <c r="AK18" s="829"/>
      <c r="AL18" s="829"/>
      <c r="AM18" s="829" t="str">
        <f>IF(COUNT('6.1ปลายภาค'!$K$10:$K$59)=0,"",COUNTIF('6.1ปลายภาค'!$K$10:$K$59,3.5))</f>
        <v/>
      </c>
      <c r="AN18" s="829"/>
      <c r="AO18" s="829"/>
      <c r="AP18" s="829" t="str">
        <f>IF(COUNT('6.1ปลายภาค'!$K$10:$K$59)=0,"",COUNTIF('6.1ปลายภาค'!$K$10:$K$59,3))</f>
        <v/>
      </c>
      <c r="AQ18" s="829"/>
      <c r="AR18" s="829"/>
      <c r="AS18" s="829" t="str">
        <f>IF(COUNT('6.1ปลายภาค'!$K$10:$K$59)=0,"",COUNTIF('6.1ปลายภาค'!$K$10:$K$59,2.5))</f>
        <v/>
      </c>
      <c r="AT18" s="829"/>
      <c r="AU18" s="829"/>
      <c r="AV18" s="829" t="str">
        <f>IF(COUNT('6.1ปลายภาค'!$K$10:$K$59)=0,"",COUNTIF('6.1ปลายภาค'!$K$10:$K$59,2))</f>
        <v/>
      </c>
      <c r="AW18" s="829"/>
      <c r="AX18" s="829"/>
      <c r="AY18" s="829" t="str">
        <f>IF(COUNT('6.1ปลายภาค'!$K$10:$K$59)=0,"",COUNTIF('6.1ปลายภาค'!$K$10:$K$59,1.5))</f>
        <v/>
      </c>
      <c r="AZ18" s="829"/>
      <c r="BA18" s="829"/>
      <c r="BB18" s="829" t="str">
        <f>IF(COUNT('6.1ปลายภาค'!$K$10:$K$59)=0,"",COUNTIF('6.1ปลายภาค'!$K$10:$K$59,1))</f>
        <v/>
      </c>
      <c r="BC18" s="829"/>
      <c r="BD18" s="829"/>
      <c r="BE18" s="829" t="str">
        <f>IF(COUNT('6.1ปลายภาค'!$K$10:$K$59)=0,"",COUNTIF('6.1ปลายภาค'!$K$10:$K$59,0))</f>
        <v/>
      </c>
      <c r="BF18" s="829"/>
      <c r="BG18" s="829"/>
      <c r="BH18" s="829" t="str">
        <f>IF(COUNT('6.1ปลายภาค'!$K$10:$K$59)=0,"",COUNTIF('6.1ปลายภาค'!$K$10:$K$59,"ร"))</f>
        <v/>
      </c>
      <c r="BI18" s="829"/>
      <c r="BJ18" s="829"/>
      <c r="BK18" s="829" t="str">
        <f>IF(COUNT('6.1ปลายภาค'!$K$10:$K$59)=0,"",COUNTIF('6.1ปลายภาค'!$K$10:$K$59,"มส"))</f>
        <v/>
      </c>
      <c r="BL18" s="829"/>
      <c r="BM18" s="829"/>
      <c r="BN18" s="829"/>
      <c r="BO18" s="829"/>
      <c r="BP18" s="829"/>
      <c r="BQ18" s="829"/>
      <c r="BR18" s="829"/>
      <c r="BS18" s="829"/>
      <c r="BU18" s="535"/>
      <c r="BV18" s="538"/>
      <c r="BW18" s="538"/>
      <c r="BX18" s="538"/>
      <c r="BY18" s="538"/>
      <c r="BZ18" s="538"/>
      <c r="CA18" s="538"/>
      <c r="CB18" s="538"/>
      <c r="CC18" s="538"/>
      <c r="CD18" s="538"/>
      <c r="CE18" s="535"/>
    </row>
    <row r="19" spans="3:83" ht="18" customHeight="1" x14ac:dyDescent="0.35">
      <c r="C19" s="830" t="str">
        <f>IF('01.ข้อมูลเบื้องต้น'!B12="","",'01.ข้อมูลเบื้องต้น'!B12)</f>
        <v/>
      </c>
      <c r="D19" s="831"/>
      <c r="E19" s="831"/>
      <c r="F19" s="831"/>
      <c r="G19" s="831"/>
      <c r="H19" s="831"/>
      <c r="I19" s="833" t="str">
        <f>IF('01.ข้อมูลเบื้องต้น'!C12="","",'01.ข้อมูลเบื้องต้น'!C12)</f>
        <v/>
      </c>
      <c r="J19" s="833"/>
      <c r="K19" s="833"/>
      <c r="L19" s="833"/>
      <c r="M19" s="833"/>
      <c r="N19" s="833"/>
      <c r="O19" s="833"/>
      <c r="P19" s="833"/>
      <c r="Q19" s="833"/>
      <c r="R19" s="833"/>
      <c r="S19" s="833"/>
      <c r="T19" s="833"/>
      <c r="U19" s="833"/>
      <c r="V19" s="833"/>
      <c r="W19" s="833"/>
      <c r="X19" s="833"/>
      <c r="Y19" s="833"/>
      <c r="Z19" s="833"/>
      <c r="AA19" s="833"/>
      <c r="AB19" s="833"/>
      <c r="AC19" s="834"/>
      <c r="AD19" s="830" t="str">
        <f>IF(COUNT('6.1ปลายภาค'!$M$10:$M$59)=0,"",SUM(AJ19:BM19))</f>
        <v/>
      </c>
      <c r="AE19" s="831"/>
      <c r="AF19" s="831"/>
      <c r="AG19" s="831"/>
      <c r="AH19" s="831"/>
      <c r="AI19" s="832"/>
      <c r="AJ19" s="829" t="str">
        <f>IF(COUNT('6.1ปลายภาค'!$M$10:$M$59)=0,"",COUNTIF('6.1ปลายภาค'!$M$10:$M$59,4))</f>
        <v/>
      </c>
      <c r="AK19" s="829"/>
      <c r="AL19" s="829"/>
      <c r="AM19" s="829" t="str">
        <f>IF(COUNT('6.1ปลายภาค'!$M$10:$M$59)=0,"",COUNTIF('6.1ปลายภาค'!$M$10:$M$59,3.5))</f>
        <v/>
      </c>
      <c r="AN19" s="829"/>
      <c r="AO19" s="829"/>
      <c r="AP19" s="829" t="str">
        <f>IF(COUNT('6.1ปลายภาค'!$M$10:$M$59)=0,"",COUNTIF('6.1ปลายภาค'!$M$10:$M$59,3))</f>
        <v/>
      </c>
      <c r="AQ19" s="829"/>
      <c r="AR19" s="829"/>
      <c r="AS19" s="829" t="str">
        <f>IF(COUNT('6.1ปลายภาค'!$M$10:$M$59)=0,"",COUNTIF('6.1ปลายภาค'!$M$10:$M$59,2.5))</f>
        <v/>
      </c>
      <c r="AT19" s="829"/>
      <c r="AU19" s="829"/>
      <c r="AV19" s="829" t="str">
        <f>IF(COUNT('6.1ปลายภาค'!$M$10:$M$59)=0,"",COUNTIF('6.1ปลายภาค'!$M$10:$M$59,2))</f>
        <v/>
      </c>
      <c r="AW19" s="829"/>
      <c r="AX19" s="829"/>
      <c r="AY19" s="829" t="str">
        <f>IF(COUNT('6.1ปลายภาค'!$M$10:$M$59)=0,"",COUNTIF('6.1ปลายภาค'!$M$10:$M$59,1.5))</f>
        <v/>
      </c>
      <c r="AZ19" s="829"/>
      <c r="BA19" s="829"/>
      <c r="BB19" s="829" t="str">
        <f>IF(COUNT('6.1ปลายภาค'!$M$10:$M$59)=0,"",COUNTIF('6.1ปลายภาค'!$M$10:$M$59,1))</f>
        <v/>
      </c>
      <c r="BC19" s="829"/>
      <c r="BD19" s="829"/>
      <c r="BE19" s="829" t="str">
        <f>IF(COUNT('6.1ปลายภาค'!$M$10:$M$59)=0,"",COUNTIF('6.1ปลายภาค'!$M$10:$M$59,0))</f>
        <v/>
      </c>
      <c r="BF19" s="829"/>
      <c r="BG19" s="829"/>
      <c r="BH19" s="829" t="str">
        <f>IF(COUNT('6.1ปลายภาค'!$M$10:$M$59)=0,"",COUNTIF('6.1ปลายภาค'!$M$10:$M$59,"ร"))</f>
        <v/>
      </c>
      <c r="BI19" s="829"/>
      <c r="BJ19" s="829"/>
      <c r="BK19" s="829" t="str">
        <f>IF(COUNT('6.1ปลายภาค'!$M$10:$M$59)=0,"",COUNTIF('6.1ปลายภาค'!$M$10:$M$59,"มส"))</f>
        <v/>
      </c>
      <c r="BL19" s="829"/>
      <c r="BM19" s="829"/>
      <c r="BN19" s="829"/>
      <c r="BO19" s="829"/>
      <c r="BP19" s="829"/>
      <c r="BQ19" s="829"/>
      <c r="BR19" s="829"/>
      <c r="BS19" s="829"/>
      <c r="BV19" s="426"/>
      <c r="BW19" s="426"/>
      <c r="BX19" s="426"/>
      <c r="BY19" s="426"/>
      <c r="BZ19" s="426"/>
      <c r="CA19" s="426"/>
      <c r="CB19" s="426"/>
      <c r="CC19" s="426"/>
      <c r="CD19" s="426"/>
      <c r="CE19" s="426"/>
    </row>
    <row r="20" spans="3:83" ht="18" customHeight="1" x14ac:dyDescent="0.35">
      <c r="C20" s="830" t="str">
        <f>IF('01.ข้อมูลเบื้องต้น'!B13="","",'01.ข้อมูลเบื้องต้น'!B13)</f>
        <v/>
      </c>
      <c r="D20" s="831"/>
      <c r="E20" s="831"/>
      <c r="F20" s="831"/>
      <c r="G20" s="831"/>
      <c r="H20" s="831"/>
      <c r="I20" s="833" t="str">
        <f>IF('01.ข้อมูลเบื้องต้น'!C13="","",'01.ข้อมูลเบื้องต้น'!C13)</f>
        <v/>
      </c>
      <c r="J20" s="833"/>
      <c r="K20" s="833"/>
      <c r="L20" s="833"/>
      <c r="M20" s="833"/>
      <c r="N20" s="833"/>
      <c r="O20" s="833"/>
      <c r="P20" s="833"/>
      <c r="Q20" s="833"/>
      <c r="R20" s="833"/>
      <c r="S20" s="833"/>
      <c r="T20" s="833"/>
      <c r="U20" s="833"/>
      <c r="V20" s="833"/>
      <c r="W20" s="833"/>
      <c r="X20" s="833"/>
      <c r="Y20" s="833"/>
      <c r="Z20" s="833"/>
      <c r="AA20" s="833"/>
      <c r="AB20" s="833"/>
      <c r="AC20" s="834"/>
      <c r="AD20" s="830" t="str">
        <f>IF(COUNT('6.1ปลายภาค'!$O$10:$O$59)=0,"",SUM(AJ20:BM20))</f>
        <v/>
      </c>
      <c r="AE20" s="831"/>
      <c r="AF20" s="831"/>
      <c r="AG20" s="831"/>
      <c r="AH20" s="831"/>
      <c r="AI20" s="832"/>
      <c r="AJ20" s="829" t="str">
        <f>IF(COUNT('6.1ปลายภาค'!$O$10:$O$59)=0,"",COUNTIF('6.1ปลายภาค'!$O$10:$O$59,4))</f>
        <v/>
      </c>
      <c r="AK20" s="829"/>
      <c r="AL20" s="829"/>
      <c r="AM20" s="829" t="str">
        <f>IF(COUNT('6.1ปลายภาค'!$O$10:$O$59)=0,"",COUNTIF('6.1ปลายภาค'!$O$10:$O$59,3.5))</f>
        <v/>
      </c>
      <c r="AN20" s="829"/>
      <c r="AO20" s="829"/>
      <c r="AP20" s="829" t="str">
        <f>IF(COUNT('6.1ปลายภาค'!$O$10:$O$59)=0,"",COUNTIF('6.1ปลายภาค'!$O$10:$O$59,3))</f>
        <v/>
      </c>
      <c r="AQ20" s="829"/>
      <c r="AR20" s="829"/>
      <c r="AS20" s="829" t="str">
        <f>IF(COUNT('6.1ปลายภาค'!$O$10:$O$59)=0,"",COUNTIF('6.1ปลายภาค'!$O$10:$O$59,2.5))</f>
        <v/>
      </c>
      <c r="AT20" s="829"/>
      <c r="AU20" s="829"/>
      <c r="AV20" s="829" t="str">
        <f>IF(COUNT('6.1ปลายภาค'!$O$10:$O$59)=0,"",COUNTIF('6.1ปลายภาค'!$O$10:$O$59,2))</f>
        <v/>
      </c>
      <c r="AW20" s="829"/>
      <c r="AX20" s="829"/>
      <c r="AY20" s="829" t="str">
        <f>IF(COUNT('6.1ปลายภาค'!$O$10:$O$59)=0,"",COUNTIF('6.1ปลายภาค'!$O$10:$O$59,1.5))</f>
        <v/>
      </c>
      <c r="AZ20" s="829"/>
      <c r="BA20" s="829"/>
      <c r="BB20" s="829" t="str">
        <f>IF(COUNT('6.1ปลายภาค'!$O$10:$O$59)=0,"",COUNTIF('6.1ปลายภาค'!$O$10:$O$59,1))</f>
        <v/>
      </c>
      <c r="BC20" s="829"/>
      <c r="BD20" s="829"/>
      <c r="BE20" s="829" t="str">
        <f>IF(COUNT('6.1ปลายภาค'!$O$10:$O$59)=0,"",COUNTIF('6.1ปลายภาค'!$O$10:$O$59,0))</f>
        <v/>
      </c>
      <c r="BF20" s="829"/>
      <c r="BG20" s="829"/>
      <c r="BH20" s="829" t="str">
        <f>IF(COUNT('6.1ปลายภาค'!$O$10:$O$59)=0,"",COUNTIF('6.1ปลายภาค'!$O$10:$O$59,"ร"))</f>
        <v/>
      </c>
      <c r="BI20" s="829"/>
      <c r="BJ20" s="829"/>
      <c r="BK20" s="829" t="str">
        <f>IF(COUNT('6.1ปลายภาค'!$O$10:$O$59)=0,"",COUNTIF('6.1ปลายภาค'!$O$10:$O$59,"มส"))</f>
        <v/>
      </c>
      <c r="BL20" s="829"/>
      <c r="BM20" s="829"/>
      <c r="BN20" s="829"/>
      <c r="BO20" s="829"/>
      <c r="BP20" s="829"/>
      <c r="BQ20" s="829"/>
      <c r="BR20" s="829"/>
      <c r="BS20" s="829"/>
      <c r="CE20" s="426"/>
    </row>
    <row r="21" spans="3:83" ht="18" customHeight="1" x14ac:dyDescent="0.35">
      <c r="C21" s="830" t="str">
        <f>IF('01.ข้อมูลเบื้องต้น'!B14="","",'01.ข้อมูลเบื้องต้น'!B14)</f>
        <v/>
      </c>
      <c r="D21" s="831"/>
      <c r="E21" s="831"/>
      <c r="F21" s="831"/>
      <c r="G21" s="831"/>
      <c r="H21" s="831"/>
      <c r="I21" s="833" t="str">
        <f>IF('01.ข้อมูลเบื้องต้น'!C14="","",'01.ข้อมูลเบื้องต้น'!C14)</f>
        <v/>
      </c>
      <c r="J21" s="833"/>
      <c r="K21" s="833"/>
      <c r="L21" s="833"/>
      <c r="M21" s="833"/>
      <c r="N21" s="833"/>
      <c r="O21" s="833"/>
      <c r="P21" s="833"/>
      <c r="Q21" s="833"/>
      <c r="R21" s="833"/>
      <c r="S21" s="833"/>
      <c r="T21" s="833"/>
      <c r="U21" s="833"/>
      <c r="V21" s="833"/>
      <c r="W21" s="833"/>
      <c r="X21" s="833"/>
      <c r="Y21" s="833"/>
      <c r="Z21" s="833"/>
      <c r="AA21" s="833"/>
      <c r="AB21" s="833"/>
      <c r="AC21" s="834"/>
      <c r="AD21" s="830" t="str">
        <f>IF(COUNT('6.1ปลายภาค'!$Q$10:$Q$59)=0,"",SUM(AJ21:BM21))</f>
        <v/>
      </c>
      <c r="AE21" s="831"/>
      <c r="AF21" s="831"/>
      <c r="AG21" s="831"/>
      <c r="AH21" s="831"/>
      <c r="AI21" s="832"/>
      <c r="AJ21" s="829" t="str">
        <f>IF(COUNT('6.1ปลายภาค'!$Q$10:$Q$59)=0,"",COUNTIF('6.1ปลายภาค'!$Q$10:$Q$59,4))</f>
        <v/>
      </c>
      <c r="AK21" s="829"/>
      <c r="AL21" s="829"/>
      <c r="AM21" s="829" t="str">
        <f>IF(COUNT('6.1ปลายภาค'!$Q$10:$Q$59)=0,"",COUNTIF('6.1ปลายภาค'!$Q$10:$Q$59,3.5))</f>
        <v/>
      </c>
      <c r="AN21" s="829"/>
      <c r="AO21" s="829"/>
      <c r="AP21" s="829" t="str">
        <f>IF(COUNT('6.1ปลายภาค'!$Q$10:$Q$59)=0,"",COUNTIF('6.1ปลายภาค'!$Q$10:$Q$59,3))</f>
        <v/>
      </c>
      <c r="AQ21" s="829"/>
      <c r="AR21" s="829"/>
      <c r="AS21" s="829" t="str">
        <f>IF(COUNT('6.1ปลายภาค'!$Q$10:$Q$59)=0,"",COUNTIF('6.1ปลายภาค'!$Q$10:$Q$59,2.5))</f>
        <v/>
      </c>
      <c r="AT21" s="829"/>
      <c r="AU21" s="829"/>
      <c r="AV21" s="829" t="str">
        <f>IF(COUNT('6.1ปลายภาค'!$Q$10:$Q$59)=0,"",COUNTIF('6.1ปลายภาค'!$Q$10:$Q$59,2))</f>
        <v/>
      </c>
      <c r="AW21" s="829"/>
      <c r="AX21" s="829"/>
      <c r="AY21" s="829" t="str">
        <f>IF(COUNT('6.1ปลายภาค'!$Q$10:$Q$59)=0,"",COUNTIF('6.1ปลายภาค'!$Q$10:$Q$59,1.5))</f>
        <v/>
      </c>
      <c r="AZ21" s="829"/>
      <c r="BA21" s="829"/>
      <c r="BB21" s="829" t="str">
        <f>IF(COUNT('6.1ปลายภาค'!$Q$10:$Q$59)=0,"",COUNTIF('6.1ปลายภาค'!$Q$10:$Q$59,1))</f>
        <v/>
      </c>
      <c r="BC21" s="829"/>
      <c r="BD21" s="829"/>
      <c r="BE21" s="829" t="str">
        <f>IF(COUNT('6.1ปลายภาค'!$Q$10:$Q$59)=0,"",COUNTIF('6.1ปลายภาค'!$Q$10:$Q$59,0))</f>
        <v/>
      </c>
      <c r="BF21" s="829"/>
      <c r="BG21" s="829"/>
      <c r="BH21" s="829" t="str">
        <f>IF(COUNT('6.1ปลายภาค'!$Q$10:$Q$59)=0,"",COUNTIF('6.1ปลายภาค'!$Q$10:$Q$59,"ร"))</f>
        <v/>
      </c>
      <c r="BI21" s="829"/>
      <c r="BJ21" s="829"/>
      <c r="BK21" s="829" t="str">
        <f>IF(COUNT('6.1ปลายภาค'!$Q$10:$Q$59)=0,"",COUNTIF('6.1ปลายภาค'!$Q$10:$Q$59,"มส"))</f>
        <v/>
      </c>
      <c r="BL21" s="829"/>
      <c r="BM21" s="829"/>
      <c r="BN21" s="829"/>
      <c r="BO21" s="829"/>
      <c r="BP21" s="829"/>
      <c r="BQ21" s="829"/>
      <c r="BR21" s="829"/>
      <c r="BS21" s="829"/>
    </row>
    <row r="22" spans="3:83" ht="18" customHeight="1" x14ac:dyDescent="0.35">
      <c r="C22" s="830" t="str">
        <f>IF('01.ข้อมูลเบื้องต้น'!B15="","",'01.ข้อมูลเบื้องต้น'!B15)</f>
        <v/>
      </c>
      <c r="D22" s="831"/>
      <c r="E22" s="831"/>
      <c r="F22" s="831"/>
      <c r="G22" s="831"/>
      <c r="H22" s="831"/>
      <c r="I22" s="833" t="str">
        <f>IF('01.ข้อมูลเบื้องต้น'!C15="","",'01.ข้อมูลเบื้องต้น'!C15)</f>
        <v/>
      </c>
      <c r="J22" s="833"/>
      <c r="K22" s="833"/>
      <c r="L22" s="833"/>
      <c r="M22" s="833"/>
      <c r="N22" s="833"/>
      <c r="O22" s="833"/>
      <c r="P22" s="833"/>
      <c r="Q22" s="833"/>
      <c r="R22" s="833"/>
      <c r="S22" s="833"/>
      <c r="T22" s="833"/>
      <c r="U22" s="833"/>
      <c r="V22" s="833"/>
      <c r="W22" s="833"/>
      <c r="X22" s="833"/>
      <c r="Y22" s="833"/>
      <c r="Z22" s="833"/>
      <c r="AA22" s="833"/>
      <c r="AB22" s="833"/>
      <c r="AC22" s="834"/>
      <c r="AD22" s="830" t="str">
        <f>IF(COUNT('6.1ปลายภาค'!$S$10:$S$59)=0,"",SUM(AJ22:BM22))</f>
        <v/>
      </c>
      <c r="AE22" s="831"/>
      <c r="AF22" s="831"/>
      <c r="AG22" s="831"/>
      <c r="AH22" s="831"/>
      <c r="AI22" s="832"/>
      <c r="AJ22" s="829" t="str">
        <f>IF(COUNT('6.1ปลายภาค'!$S$10:$S$59)=0,"",COUNTIF('6.1ปลายภาค'!$S$10:$S$59,4))</f>
        <v/>
      </c>
      <c r="AK22" s="829"/>
      <c r="AL22" s="829"/>
      <c r="AM22" s="829" t="str">
        <f>IF(COUNT('6.1ปลายภาค'!$S$10:$S$59)=0,"",COUNTIF('6.1ปลายภาค'!$S$10:$S$59,3.5))</f>
        <v/>
      </c>
      <c r="AN22" s="829"/>
      <c r="AO22" s="829"/>
      <c r="AP22" s="829" t="str">
        <f>IF(COUNT('6.1ปลายภาค'!$S$10:$S$59)=0,"",COUNTIF('6.1ปลายภาค'!$S$10:$S$59,3))</f>
        <v/>
      </c>
      <c r="AQ22" s="829"/>
      <c r="AR22" s="829"/>
      <c r="AS22" s="829" t="str">
        <f>IF(COUNT('6.1ปลายภาค'!$S$10:$S$59)=0,"",COUNTIF('6.1ปลายภาค'!$S$10:$S$59,2.5))</f>
        <v/>
      </c>
      <c r="AT22" s="829"/>
      <c r="AU22" s="829"/>
      <c r="AV22" s="829" t="str">
        <f>IF(COUNT('6.1ปลายภาค'!$S$10:$S$59)=0,"",COUNTIF('6.1ปลายภาค'!$S$10:$S$59,2))</f>
        <v/>
      </c>
      <c r="AW22" s="829"/>
      <c r="AX22" s="829"/>
      <c r="AY22" s="829" t="str">
        <f>IF(COUNT('6.1ปลายภาค'!$S$10:$S$59)=0,"",COUNTIF('6.1ปลายภาค'!$S$10:$S$59,1.5))</f>
        <v/>
      </c>
      <c r="AZ22" s="829"/>
      <c r="BA22" s="829"/>
      <c r="BB22" s="829" t="str">
        <f>IF(COUNT('6.1ปลายภาค'!$S$10:$S$59)=0,"",COUNTIF('6.1ปลายภาค'!$S$10:$S$59,1))</f>
        <v/>
      </c>
      <c r="BC22" s="829"/>
      <c r="BD22" s="829"/>
      <c r="BE22" s="829" t="str">
        <f>IF(COUNT('6.1ปลายภาค'!$S$10:$S$59)=0,"",COUNTIF('6.1ปลายภาค'!$S$10:$S$59,0))</f>
        <v/>
      </c>
      <c r="BF22" s="829"/>
      <c r="BG22" s="829"/>
      <c r="BH22" s="829" t="str">
        <f>IF(COUNT('6.1ปลายภาค'!$S$10:$S$59)=0,"",COUNTIF('6.1ปลายภาค'!$S$10:$S$59,"ร"))</f>
        <v/>
      </c>
      <c r="BI22" s="829"/>
      <c r="BJ22" s="829"/>
      <c r="BK22" s="829" t="str">
        <f>IF(COUNT('6.1ปลายภาค'!$S$10:$S$59)=0,"",COUNTIF('6.1ปลายภาค'!$S$10:$S$59,"มส"))</f>
        <v/>
      </c>
      <c r="BL22" s="829"/>
      <c r="BM22" s="829"/>
      <c r="BN22" s="829"/>
      <c r="BO22" s="829"/>
      <c r="BP22" s="829"/>
      <c r="BQ22" s="829"/>
      <c r="BR22" s="829"/>
      <c r="BS22" s="829"/>
    </row>
    <row r="23" spans="3:83" ht="18" customHeight="1" x14ac:dyDescent="0.35">
      <c r="C23" s="830" t="str">
        <f>IF('01.ข้อมูลเบื้องต้น'!B16="","",'01.ข้อมูลเบื้องต้น'!B16)</f>
        <v/>
      </c>
      <c r="D23" s="831"/>
      <c r="E23" s="831"/>
      <c r="F23" s="831"/>
      <c r="G23" s="831"/>
      <c r="H23" s="831"/>
      <c r="I23" s="833" t="str">
        <f>IF('01.ข้อมูลเบื้องต้น'!C16="","",'01.ข้อมูลเบื้องต้น'!C16)</f>
        <v/>
      </c>
      <c r="J23" s="833"/>
      <c r="K23" s="833"/>
      <c r="L23" s="833"/>
      <c r="M23" s="833"/>
      <c r="N23" s="833"/>
      <c r="O23" s="833"/>
      <c r="P23" s="833"/>
      <c r="Q23" s="833"/>
      <c r="R23" s="833"/>
      <c r="S23" s="833"/>
      <c r="T23" s="833"/>
      <c r="U23" s="833"/>
      <c r="V23" s="833"/>
      <c r="W23" s="833"/>
      <c r="X23" s="833"/>
      <c r="Y23" s="833"/>
      <c r="Z23" s="833"/>
      <c r="AA23" s="833"/>
      <c r="AB23" s="833"/>
      <c r="AC23" s="834"/>
      <c r="AD23" s="830" t="str">
        <f>IF(COUNT('6.1ปลายภาค'!$U$10:$U$59)=0,"",SUM(AJ23:BM23))</f>
        <v/>
      </c>
      <c r="AE23" s="831"/>
      <c r="AF23" s="831"/>
      <c r="AG23" s="831"/>
      <c r="AH23" s="831"/>
      <c r="AI23" s="832"/>
      <c r="AJ23" s="829" t="str">
        <f>IF(COUNT('6.1ปลายภาค'!$U$10:$U$59)=0,"",COUNTIF('6.1ปลายภาค'!$U$10:$U$59,4))</f>
        <v/>
      </c>
      <c r="AK23" s="829"/>
      <c r="AL23" s="829"/>
      <c r="AM23" s="829" t="str">
        <f>IF(COUNT('6.1ปลายภาค'!$U$10:$U$59)=0,"",COUNTIF('6.1ปลายภาค'!$U$10:$U$59,3.5))</f>
        <v/>
      </c>
      <c r="AN23" s="829"/>
      <c r="AO23" s="829"/>
      <c r="AP23" s="829" t="str">
        <f>IF(COUNT('6.1ปลายภาค'!$U$10:$U$59)=0,"",COUNTIF('6.1ปลายภาค'!$U$10:$U$59,3))</f>
        <v/>
      </c>
      <c r="AQ23" s="829"/>
      <c r="AR23" s="829"/>
      <c r="AS23" s="829" t="str">
        <f>IF(COUNT('6.1ปลายภาค'!$U$10:$U$59)=0,"",COUNTIF('6.1ปลายภาค'!$U$10:$U$59,2.5))</f>
        <v/>
      </c>
      <c r="AT23" s="829"/>
      <c r="AU23" s="829"/>
      <c r="AV23" s="829" t="str">
        <f>IF(COUNT('6.1ปลายภาค'!$U$10:$U$59)=0,"",COUNTIF('6.1ปลายภาค'!$U$10:$U$59,2))</f>
        <v/>
      </c>
      <c r="AW23" s="829"/>
      <c r="AX23" s="829"/>
      <c r="AY23" s="829" t="str">
        <f>IF(COUNT('6.1ปลายภาค'!$U$10:$U$59)=0,"",COUNTIF('6.1ปลายภาค'!$U$10:$U$59,1.5))</f>
        <v/>
      </c>
      <c r="AZ23" s="829"/>
      <c r="BA23" s="829"/>
      <c r="BB23" s="829" t="str">
        <f>IF(COUNT('6.1ปลายภาค'!$U$10:$U$59)=0,"",COUNTIF('6.1ปลายภาค'!$U$10:$U$59,1))</f>
        <v/>
      </c>
      <c r="BC23" s="829"/>
      <c r="BD23" s="829"/>
      <c r="BE23" s="829" t="str">
        <f>IF(COUNT('6.1ปลายภาค'!$U$10:$U$59)=0,"",COUNTIF('6.1ปลายภาค'!$U$10:$U$59,0))</f>
        <v/>
      </c>
      <c r="BF23" s="829"/>
      <c r="BG23" s="829"/>
      <c r="BH23" s="829" t="str">
        <f>IF(COUNT('6.1ปลายภาค'!$U$10:$U$59)=0,"",COUNTIF('6.1ปลายภาค'!$U$10:$U$59,"ร"))</f>
        <v/>
      </c>
      <c r="BI23" s="829"/>
      <c r="BJ23" s="829"/>
      <c r="BK23" s="829" t="str">
        <f>IF(COUNT('6.1ปลายภาค'!$U$10:$U$59)=0,"",COUNTIF('6.1ปลายภาค'!$U$10:$U$59,"มส"))</f>
        <v/>
      </c>
      <c r="BL23" s="829"/>
      <c r="BM23" s="829"/>
      <c r="BN23" s="829"/>
      <c r="BO23" s="829"/>
      <c r="BP23" s="829"/>
      <c r="BQ23" s="829"/>
      <c r="BR23" s="829"/>
      <c r="BS23" s="829"/>
    </row>
    <row r="24" spans="3:83" ht="18" customHeight="1" x14ac:dyDescent="0.35">
      <c r="C24" s="830" t="str">
        <f>IF('01.ข้อมูลเบื้องต้น'!B17="","",'01.ข้อมูลเบื้องต้น'!B17)</f>
        <v/>
      </c>
      <c r="D24" s="831"/>
      <c r="E24" s="831"/>
      <c r="F24" s="831"/>
      <c r="G24" s="831"/>
      <c r="H24" s="831"/>
      <c r="I24" s="833" t="str">
        <f>IF('01.ข้อมูลเบื้องต้น'!C17="","",'01.ข้อมูลเบื้องต้น'!C17)</f>
        <v/>
      </c>
      <c r="J24" s="833"/>
      <c r="K24" s="833"/>
      <c r="L24" s="833"/>
      <c r="M24" s="833"/>
      <c r="N24" s="833"/>
      <c r="O24" s="833"/>
      <c r="P24" s="833"/>
      <c r="Q24" s="833"/>
      <c r="R24" s="833"/>
      <c r="S24" s="833"/>
      <c r="T24" s="833"/>
      <c r="U24" s="833"/>
      <c r="V24" s="833"/>
      <c r="W24" s="833"/>
      <c r="X24" s="833"/>
      <c r="Y24" s="833"/>
      <c r="Z24" s="833"/>
      <c r="AA24" s="833"/>
      <c r="AB24" s="833"/>
      <c r="AC24" s="834"/>
      <c r="AD24" s="830" t="str">
        <f>IF(COUNT('6.1ปลายภาค'!$W$10:$W$59)=0,"",SUM(AJ24:BM24))</f>
        <v/>
      </c>
      <c r="AE24" s="831"/>
      <c r="AF24" s="831"/>
      <c r="AG24" s="831"/>
      <c r="AH24" s="831"/>
      <c r="AI24" s="832"/>
      <c r="AJ24" s="829" t="str">
        <f>IF(COUNT('6.1ปลายภาค'!$W$10:$W$59)=0,"",COUNTIF('6.1ปลายภาค'!$W$10:$W$59,4))</f>
        <v/>
      </c>
      <c r="AK24" s="829"/>
      <c r="AL24" s="829"/>
      <c r="AM24" s="829" t="str">
        <f>IF(COUNT('6.1ปลายภาค'!$W$10:$W$59)=0,"",COUNTIF('6.1ปลายภาค'!$W$10:$W$59,3.5))</f>
        <v/>
      </c>
      <c r="AN24" s="829"/>
      <c r="AO24" s="829"/>
      <c r="AP24" s="829" t="str">
        <f>IF(COUNT('6.1ปลายภาค'!$W$10:$W$59)=0,"",COUNTIF('6.1ปลายภาค'!$W$10:$W$59,3))</f>
        <v/>
      </c>
      <c r="AQ24" s="829"/>
      <c r="AR24" s="829"/>
      <c r="AS24" s="829" t="str">
        <f>IF(COUNT('6.1ปลายภาค'!$W$10:$W$59)=0,"",COUNTIF('6.1ปลายภาค'!$W$10:$W$59,2.5))</f>
        <v/>
      </c>
      <c r="AT24" s="829"/>
      <c r="AU24" s="829"/>
      <c r="AV24" s="829" t="str">
        <f>IF(COUNT('6.1ปลายภาค'!$W$10:$W$59)=0,"",COUNTIF('6.1ปลายภาค'!$W$10:$W$59,2))</f>
        <v/>
      </c>
      <c r="AW24" s="829"/>
      <c r="AX24" s="829"/>
      <c r="AY24" s="829" t="str">
        <f>IF(COUNT('6.1ปลายภาค'!$W$10:$W$59)=0,"",COUNTIF('6.1ปลายภาค'!$W$10:$W$59,1.5))</f>
        <v/>
      </c>
      <c r="AZ24" s="829"/>
      <c r="BA24" s="829"/>
      <c r="BB24" s="829" t="str">
        <f>IF(COUNT('6.1ปลายภาค'!$W$10:$W$59)=0,"",COUNTIF('6.1ปลายภาค'!$W$10:$W$59,1))</f>
        <v/>
      </c>
      <c r="BC24" s="829"/>
      <c r="BD24" s="829"/>
      <c r="BE24" s="829" t="str">
        <f>IF(COUNT('6.1ปลายภาค'!$W$10:$W$59)=0,"",COUNTIF('6.1ปลายภาค'!$W$10:$W$59,0))</f>
        <v/>
      </c>
      <c r="BF24" s="829"/>
      <c r="BG24" s="829"/>
      <c r="BH24" s="829" t="str">
        <f>IF(COUNT('6.1ปลายภาค'!$W$10:$W$59)=0,"",COUNTIF('6.1ปลายภาค'!$W$10:$W$59,"ร"))</f>
        <v/>
      </c>
      <c r="BI24" s="829"/>
      <c r="BJ24" s="829"/>
      <c r="BK24" s="829" t="str">
        <f>IF(COUNT('6.1ปลายภาค'!$W$10:$W$59)=0,"",COUNTIF('6.1ปลายภาค'!$W$10:$W$59,"มส"))</f>
        <v/>
      </c>
      <c r="BL24" s="829"/>
      <c r="BM24" s="829"/>
      <c r="BN24" s="829"/>
      <c r="BO24" s="829"/>
      <c r="BP24" s="829"/>
      <c r="BQ24" s="829"/>
      <c r="BR24" s="829"/>
      <c r="BS24" s="829"/>
    </row>
    <row r="25" spans="3:83" ht="18" customHeight="1" x14ac:dyDescent="0.35">
      <c r="C25" s="848" t="s">
        <v>38</v>
      </c>
      <c r="D25" s="849"/>
      <c r="E25" s="849"/>
      <c r="F25" s="849"/>
      <c r="G25" s="849"/>
      <c r="H25" s="849"/>
      <c r="I25" s="849"/>
      <c r="J25" s="849"/>
      <c r="K25" s="849"/>
      <c r="L25" s="849"/>
      <c r="M25" s="849"/>
      <c r="N25" s="849"/>
      <c r="O25" s="849"/>
      <c r="P25" s="849"/>
      <c r="Q25" s="849"/>
      <c r="R25" s="849"/>
      <c r="S25" s="849"/>
      <c r="T25" s="849"/>
      <c r="U25" s="849"/>
      <c r="V25" s="849"/>
      <c r="W25" s="849"/>
      <c r="X25" s="849"/>
      <c r="Y25" s="849"/>
      <c r="Z25" s="849"/>
      <c r="AA25" s="849"/>
      <c r="AB25" s="849"/>
      <c r="AC25" s="849"/>
      <c r="AD25" s="849"/>
      <c r="AE25" s="849"/>
      <c r="AF25" s="849"/>
      <c r="AG25" s="849"/>
      <c r="AH25" s="849"/>
      <c r="AI25" s="849"/>
      <c r="AJ25" s="849"/>
      <c r="AK25" s="849"/>
      <c r="AL25" s="849"/>
      <c r="AM25" s="849"/>
      <c r="AN25" s="849"/>
      <c r="AO25" s="849"/>
      <c r="AP25" s="849"/>
      <c r="AQ25" s="849"/>
      <c r="AR25" s="849"/>
      <c r="AS25" s="849"/>
      <c r="AT25" s="849"/>
      <c r="AU25" s="849"/>
      <c r="AV25" s="849"/>
      <c r="AW25" s="849"/>
      <c r="AX25" s="849"/>
      <c r="AY25" s="849"/>
      <c r="AZ25" s="849"/>
      <c r="BA25" s="849"/>
      <c r="BB25" s="849"/>
      <c r="BC25" s="849"/>
      <c r="BD25" s="849"/>
      <c r="BE25" s="849"/>
      <c r="BF25" s="849"/>
      <c r="BG25" s="849"/>
      <c r="BH25" s="849"/>
      <c r="BI25" s="849"/>
      <c r="BJ25" s="849"/>
      <c r="BK25" s="849"/>
      <c r="BL25" s="849"/>
      <c r="BM25" s="849"/>
      <c r="BN25" s="849"/>
      <c r="BO25" s="849"/>
      <c r="BP25" s="849"/>
      <c r="BQ25" s="849"/>
      <c r="BR25" s="849"/>
      <c r="BS25" s="850"/>
    </row>
    <row r="26" spans="3:83" ht="18" customHeight="1" x14ac:dyDescent="0.35">
      <c r="C26" s="830" t="str">
        <f>IF('01.ข้อมูลเบื้องต้น'!B19="","",'01.ข้อมูลเบื้องต้น'!B19)</f>
        <v/>
      </c>
      <c r="D26" s="831"/>
      <c r="E26" s="831"/>
      <c r="F26" s="831"/>
      <c r="G26" s="831"/>
      <c r="H26" s="831"/>
      <c r="I26" s="833" t="str">
        <f>IF('01.ข้อมูลเบื้องต้น'!C19="","",'01.ข้อมูลเบื้องต้น'!C19)</f>
        <v/>
      </c>
      <c r="J26" s="833"/>
      <c r="K26" s="833"/>
      <c r="L26" s="833"/>
      <c r="M26" s="833"/>
      <c r="N26" s="833"/>
      <c r="O26" s="833"/>
      <c r="P26" s="833"/>
      <c r="Q26" s="833"/>
      <c r="R26" s="833"/>
      <c r="S26" s="833"/>
      <c r="T26" s="833"/>
      <c r="U26" s="833"/>
      <c r="V26" s="833"/>
      <c r="W26" s="833"/>
      <c r="X26" s="833"/>
      <c r="Y26" s="833"/>
      <c r="Z26" s="833"/>
      <c r="AA26" s="833"/>
      <c r="AB26" s="833"/>
      <c r="AC26" s="834"/>
      <c r="AD26" s="829" t="str">
        <f>IF(COUNT('6.1ปลายภาค'!$AB$10:$AB$59)=0,"",SUM(AJ26:BM26))</f>
        <v/>
      </c>
      <c r="AE26" s="829"/>
      <c r="AF26" s="829"/>
      <c r="AG26" s="829"/>
      <c r="AH26" s="829"/>
      <c r="AI26" s="829"/>
      <c r="AJ26" s="829" t="str">
        <f>IF(COUNT('6.1ปลายภาค'!$AB$10:$AB$59)=0,"",COUNTIF('6.1ปลายภาค'!$AB$10:$AB$59,4))</f>
        <v/>
      </c>
      <c r="AK26" s="829"/>
      <c r="AL26" s="829"/>
      <c r="AM26" s="829" t="str">
        <f>IF(COUNT('6.1ปลายภาค'!$AB$10:$AB$59)=0,"",COUNTIF('6.1ปลายภาค'!$AB$10:$AB$59,3.5))</f>
        <v/>
      </c>
      <c r="AN26" s="829"/>
      <c r="AO26" s="829"/>
      <c r="AP26" s="829" t="str">
        <f>IF(COUNT('6.1ปลายภาค'!$AB$10:$AB$59)=0,"",COUNTIF('6.1ปลายภาค'!$AB$10:$AB$59,3))</f>
        <v/>
      </c>
      <c r="AQ26" s="829"/>
      <c r="AR26" s="829"/>
      <c r="AS26" s="829" t="str">
        <f>IF(COUNT('6.1ปลายภาค'!$AB$10:$AB$59)=0,"",COUNTIF('6.1ปลายภาค'!$AB$10:$AB$59,2.5))</f>
        <v/>
      </c>
      <c r="AT26" s="829"/>
      <c r="AU26" s="829"/>
      <c r="AV26" s="829" t="str">
        <f>IF(COUNT('6.1ปลายภาค'!$AB$10:$AB$59)=0,"",COUNTIF('6.1ปลายภาค'!$AB$10:$AB$59,2))</f>
        <v/>
      </c>
      <c r="AW26" s="829"/>
      <c r="AX26" s="829"/>
      <c r="AY26" s="829" t="str">
        <f>IF(COUNT('6.1ปลายภาค'!$AB$10:$AB$59)=0,"",COUNTIF('6.1ปลายภาค'!$AB$10:$AB$59,1.5))</f>
        <v/>
      </c>
      <c r="AZ26" s="829"/>
      <c r="BA26" s="829"/>
      <c r="BB26" s="829" t="str">
        <f>IF(COUNT('6.1ปลายภาค'!$AB$10:$AB$59)=0,"",COUNTIF('6.1ปลายภาค'!$AB$10:$AB$59,1))</f>
        <v/>
      </c>
      <c r="BC26" s="829"/>
      <c r="BD26" s="829"/>
      <c r="BE26" s="829" t="str">
        <f>IF(COUNT('6.1ปลายภาค'!$AB$10:$AB$59)=0,"",COUNTIF('6.1ปลายภาค'!$AB$10:$AB$59,0))</f>
        <v/>
      </c>
      <c r="BF26" s="829"/>
      <c r="BG26" s="829"/>
      <c r="BH26" s="829" t="str">
        <f>IF(COUNT('6.1ปลายภาค'!$AB$10:$AB$59)=0,"",COUNTIF('6.1ปลายภาค'!$AB$10:$AB$59,"ร"))</f>
        <v/>
      </c>
      <c r="BI26" s="829"/>
      <c r="BJ26" s="829"/>
      <c r="BK26" s="829" t="str">
        <f>IF(COUNT('6.1ปลายภาค'!$AB$10:$AB$59)=0,"",COUNTIF('6.1ปลายภาค'!$AB$10:$AB$59,"มส"))</f>
        <v/>
      </c>
      <c r="BL26" s="829"/>
      <c r="BM26" s="829"/>
      <c r="BN26" s="829"/>
      <c r="BO26" s="829"/>
      <c r="BP26" s="829"/>
      <c r="BQ26" s="829"/>
      <c r="BR26" s="829"/>
      <c r="BS26" s="829"/>
    </row>
    <row r="27" spans="3:83" ht="18" customHeight="1" x14ac:dyDescent="0.35">
      <c r="C27" s="830" t="str">
        <f>IF('01.ข้อมูลเบื้องต้น'!B20="","",'01.ข้อมูลเบื้องต้น'!B20)</f>
        <v/>
      </c>
      <c r="D27" s="831"/>
      <c r="E27" s="831"/>
      <c r="F27" s="831"/>
      <c r="G27" s="831"/>
      <c r="H27" s="831"/>
      <c r="I27" s="833" t="str">
        <f>IF('01.ข้อมูลเบื้องต้น'!C20="","",'01.ข้อมูลเบื้องต้น'!C20)</f>
        <v/>
      </c>
      <c r="J27" s="833"/>
      <c r="K27" s="833"/>
      <c r="L27" s="833"/>
      <c r="M27" s="833"/>
      <c r="N27" s="833"/>
      <c r="O27" s="833"/>
      <c r="P27" s="833"/>
      <c r="Q27" s="833"/>
      <c r="R27" s="833"/>
      <c r="S27" s="833"/>
      <c r="T27" s="833"/>
      <c r="U27" s="833"/>
      <c r="V27" s="833"/>
      <c r="W27" s="833"/>
      <c r="X27" s="833"/>
      <c r="Y27" s="833"/>
      <c r="Z27" s="833"/>
      <c r="AA27" s="833"/>
      <c r="AB27" s="833"/>
      <c r="AC27" s="834"/>
      <c r="AD27" s="829" t="str">
        <f>IF(COUNT('6.1ปลายภาค'!$AD$10:$AD$59)=0,"",SUM(AJ27:BM27))</f>
        <v/>
      </c>
      <c r="AE27" s="829"/>
      <c r="AF27" s="829"/>
      <c r="AG27" s="829"/>
      <c r="AH27" s="829"/>
      <c r="AI27" s="829"/>
      <c r="AJ27" s="829" t="str">
        <f>IF(COUNT('6.1ปลายภาค'!$AD$10:$AD$59)=0,"",COUNTIF('6.1ปลายภาค'!$AD$10:$AD$59,4))</f>
        <v/>
      </c>
      <c r="AK27" s="829"/>
      <c r="AL27" s="829"/>
      <c r="AM27" s="829" t="str">
        <f>IF(COUNT('6.1ปลายภาค'!$AD$10:$AD$59)=0,"",COUNTIF('6.1ปลายภาค'!$AD$10:$AD$59,3.5))</f>
        <v/>
      </c>
      <c r="AN27" s="829"/>
      <c r="AO27" s="829"/>
      <c r="AP27" s="829" t="str">
        <f>IF(COUNT('6.1ปลายภาค'!$AD$10:$AD$59)=0,"",COUNTIF('6.1ปลายภาค'!$AD$10:$AD$59,3))</f>
        <v/>
      </c>
      <c r="AQ27" s="829"/>
      <c r="AR27" s="829"/>
      <c r="AS27" s="829" t="str">
        <f>IF(COUNT('6.1ปลายภาค'!$AD$10:$AD$59)=0,"",COUNTIF('6.1ปลายภาค'!$AD$10:$AD$59,2.5))</f>
        <v/>
      </c>
      <c r="AT27" s="829"/>
      <c r="AU27" s="829"/>
      <c r="AV27" s="829" t="str">
        <f>IF(COUNT('6.1ปลายภาค'!$AD$10:$AD$59)=0,"",COUNTIF('6.1ปลายภาค'!$AD$10:$AD$59,2))</f>
        <v/>
      </c>
      <c r="AW27" s="829"/>
      <c r="AX27" s="829"/>
      <c r="AY27" s="829" t="str">
        <f>IF(COUNT('6.1ปลายภาค'!$AD$10:$AD$59)=0,"",COUNTIF('6.1ปลายภาค'!$AD$10:$AD$59,1.5))</f>
        <v/>
      </c>
      <c r="AZ27" s="829"/>
      <c r="BA27" s="829"/>
      <c r="BB27" s="829" t="str">
        <f>IF(COUNT('6.1ปลายภาค'!$AD$10:$AD$59)=0,"",COUNTIF('6.1ปลายภาค'!$AD$10:$AD$59,1))</f>
        <v/>
      </c>
      <c r="BC27" s="829"/>
      <c r="BD27" s="829"/>
      <c r="BE27" s="829" t="str">
        <f>IF(COUNT('6.1ปลายภาค'!$AD$10:$AD$59)=0,"",COUNTIF('6.1ปลายภาค'!$AD$10:$AD$59,0))</f>
        <v/>
      </c>
      <c r="BF27" s="829"/>
      <c r="BG27" s="829"/>
      <c r="BH27" s="829" t="str">
        <f>IF(COUNT('6.1ปลายภาค'!$AD$10:$AD$59)=0,"",COUNTIF('6.1ปลายภาค'!$AD$10:$AD$59,"ร"))</f>
        <v/>
      </c>
      <c r="BI27" s="829"/>
      <c r="BJ27" s="829"/>
      <c r="BK27" s="829" t="str">
        <f>IF(COUNT('6.1ปลายภาค'!$AD$10:$AD$59)=0,"",COUNTIF('6.1ปลายภาค'!$AD$10:$AD$59,"มส"))</f>
        <v/>
      </c>
      <c r="BL27" s="829"/>
      <c r="BM27" s="829"/>
      <c r="BN27" s="829"/>
      <c r="BO27" s="829"/>
      <c r="BP27" s="829"/>
      <c r="BQ27" s="829"/>
      <c r="BR27" s="829"/>
      <c r="BS27" s="829"/>
    </row>
    <row r="28" spans="3:83" ht="18" customHeight="1" x14ac:dyDescent="0.35">
      <c r="C28" s="830" t="str">
        <f>IF('01.ข้อมูลเบื้องต้น'!B21="","",'01.ข้อมูลเบื้องต้น'!B21)</f>
        <v/>
      </c>
      <c r="D28" s="831"/>
      <c r="E28" s="831"/>
      <c r="F28" s="831"/>
      <c r="G28" s="831"/>
      <c r="H28" s="831"/>
      <c r="I28" s="833" t="str">
        <f>IF('01.ข้อมูลเบื้องต้น'!C21="","",'01.ข้อมูลเบื้องต้น'!C21)</f>
        <v/>
      </c>
      <c r="J28" s="833"/>
      <c r="K28" s="833"/>
      <c r="L28" s="833"/>
      <c r="M28" s="833"/>
      <c r="N28" s="833"/>
      <c r="O28" s="833"/>
      <c r="P28" s="833"/>
      <c r="Q28" s="833"/>
      <c r="R28" s="833"/>
      <c r="S28" s="833"/>
      <c r="T28" s="833"/>
      <c r="U28" s="833"/>
      <c r="V28" s="833"/>
      <c r="W28" s="833"/>
      <c r="X28" s="833"/>
      <c r="Y28" s="833"/>
      <c r="Z28" s="833"/>
      <c r="AA28" s="833"/>
      <c r="AB28" s="833"/>
      <c r="AC28" s="834"/>
      <c r="AD28" s="829" t="str">
        <f>IF(COUNT('6.1ปลายภาค'!$AF$10:$AF$59)=0,"",SUM(AJ28:BM28))</f>
        <v/>
      </c>
      <c r="AE28" s="829"/>
      <c r="AF28" s="829"/>
      <c r="AG28" s="829"/>
      <c r="AH28" s="829"/>
      <c r="AI28" s="829"/>
      <c r="AJ28" s="829" t="str">
        <f>IF(COUNT('6.1ปลายภาค'!$AF$10:$AF$59)=0,"",COUNTIF('6.1ปลายภาค'!$AF$10:$AF$59,4))</f>
        <v/>
      </c>
      <c r="AK28" s="829"/>
      <c r="AL28" s="829"/>
      <c r="AM28" s="829" t="str">
        <f>IF(COUNT('6.1ปลายภาค'!$AF$10:$AF$59)=0,"",COUNTIF('6.1ปลายภาค'!$AF$10:$AF$59,3.5))</f>
        <v/>
      </c>
      <c r="AN28" s="829"/>
      <c r="AO28" s="829"/>
      <c r="AP28" s="829" t="str">
        <f>IF(COUNT('6.1ปลายภาค'!$AF$10:$AF$59)=0,"",COUNTIF('6.1ปลายภาค'!$AF$10:$AF$59,3))</f>
        <v/>
      </c>
      <c r="AQ28" s="829"/>
      <c r="AR28" s="829"/>
      <c r="AS28" s="829" t="str">
        <f>IF(COUNT('6.1ปลายภาค'!$AF$10:$AF$59)=0,"",COUNTIF('6.1ปลายภาค'!$AF$10:$AF$59,2.5))</f>
        <v/>
      </c>
      <c r="AT28" s="829"/>
      <c r="AU28" s="829"/>
      <c r="AV28" s="829" t="str">
        <f>IF(COUNT('6.1ปลายภาค'!$AF$10:$AF$59)=0,"",COUNTIF('6.1ปลายภาค'!$AF$10:$AF$59,2))</f>
        <v/>
      </c>
      <c r="AW28" s="829"/>
      <c r="AX28" s="829"/>
      <c r="AY28" s="829" t="str">
        <f>IF(COUNT('6.1ปลายภาค'!$AF$10:$AF$59)=0,"",COUNTIF('6.1ปลายภาค'!$AF$10:$AF$59,1.5))</f>
        <v/>
      </c>
      <c r="AZ28" s="829"/>
      <c r="BA28" s="829"/>
      <c r="BB28" s="829" t="str">
        <f>IF(COUNT('6.1ปลายภาค'!$AF$10:$AF$59)=0,"",COUNTIF('6.1ปลายภาค'!$AF$10:$AF$59,1))</f>
        <v/>
      </c>
      <c r="BC28" s="829"/>
      <c r="BD28" s="829"/>
      <c r="BE28" s="829" t="str">
        <f>IF(COUNT('6.1ปลายภาค'!$AF$10:$AF$59)=0,"",COUNTIF('6.1ปลายภาค'!$AF$10:$AF$59,0))</f>
        <v/>
      </c>
      <c r="BF28" s="829"/>
      <c r="BG28" s="829"/>
      <c r="BH28" s="829" t="str">
        <f>IF(COUNT('6.1ปลายภาค'!$AF$10:$AF$59)=0,"",COUNTIF('6.1ปลายภาค'!$AF$10:$AF$59,"ร"))</f>
        <v/>
      </c>
      <c r="BI28" s="829"/>
      <c r="BJ28" s="829"/>
      <c r="BK28" s="829" t="str">
        <f>IF(COUNT('6.1ปลายภาค'!$AF$10:$AF$59)=0,"",COUNTIF('6.1ปลายภาค'!$AF$10:$AF$59,"มส"))</f>
        <v/>
      </c>
      <c r="BL28" s="829"/>
      <c r="BM28" s="829"/>
      <c r="BN28" s="829"/>
      <c r="BO28" s="829"/>
      <c r="BP28" s="829"/>
      <c r="BQ28" s="829"/>
      <c r="BR28" s="829"/>
      <c r="BS28" s="829"/>
    </row>
    <row r="29" spans="3:83" ht="18" customHeight="1" x14ac:dyDescent="0.35">
      <c r="C29" s="830" t="str">
        <f>IF('01.ข้อมูลเบื้องต้น'!B22="","",'01.ข้อมูลเบื้องต้น'!B22)</f>
        <v/>
      </c>
      <c r="D29" s="831"/>
      <c r="E29" s="831"/>
      <c r="F29" s="831"/>
      <c r="G29" s="831"/>
      <c r="H29" s="831"/>
      <c r="I29" s="833" t="str">
        <f>IF('01.ข้อมูลเบื้องต้น'!C22="","",'01.ข้อมูลเบื้องต้น'!C22)</f>
        <v/>
      </c>
      <c r="J29" s="833"/>
      <c r="K29" s="833"/>
      <c r="L29" s="833"/>
      <c r="M29" s="833"/>
      <c r="N29" s="833"/>
      <c r="O29" s="833"/>
      <c r="P29" s="833"/>
      <c r="Q29" s="833"/>
      <c r="R29" s="833"/>
      <c r="S29" s="833"/>
      <c r="T29" s="833"/>
      <c r="U29" s="833"/>
      <c r="V29" s="833"/>
      <c r="W29" s="833"/>
      <c r="X29" s="833"/>
      <c r="Y29" s="833"/>
      <c r="Z29" s="833"/>
      <c r="AA29" s="833"/>
      <c r="AB29" s="833"/>
      <c r="AC29" s="834"/>
      <c r="AD29" s="829" t="str">
        <f>IF(COUNT('6.1ปลายภาค'!$AH$10:$AH$59)=0,"",SUM(AJ29:BM29))</f>
        <v/>
      </c>
      <c r="AE29" s="829"/>
      <c r="AF29" s="829"/>
      <c r="AG29" s="829"/>
      <c r="AH29" s="829"/>
      <c r="AI29" s="829"/>
      <c r="AJ29" s="829" t="str">
        <f>IF(COUNT('6.1ปลายภาค'!$AH$10:$AH$59)=0,"",COUNTIF('6.1ปลายภาค'!$AH$10:$AH$59,4))</f>
        <v/>
      </c>
      <c r="AK29" s="829"/>
      <c r="AL29" s="829"/>
      <c r="AM29" s="829" t="str">
        <f>IF(COUNT('6.1ปลายภาค'!$AH$10:$AH$59)=0,"",COUNTIF('6.1ปลายภาค'!$AH$10:$AH$59,3.5))</f>
        <v/>
      </c>
      <c r="AN29" s="829"/>
      <c r="AO29" s="829"/>
      <c r="AP29" s="829" t="str">
        <f>IF(COUNT('6.1ปลายภาค'!$AH$10:$AH$54)=0,"",COUNTIF('6.1ปลายภาค'!$AH$10:$AH$54,3))</f>
        <v/>
      </c>
      <c r="AQ29" s="829"/>
      <c r="AR29" s="829"/>
      <c r="AS29" s="829" t="str">
        <f>IF(COUNT('6.1ปลายภาค'!$AH$10:$AH$59)=0,"",COUNTIF('6.1ปลายภาค'!$AH$10:$AH$59,2.5))</f>
        <v/>
      </c>
      <c r="AT29" s="829"/>
      <c r="AU29" s="829"/>
      <c r="AV29" s="829" t="str">
        <f>IF(COUNT('6.1ปลายภาค'!$AH$10:$AH$59)=0,"",COUNTIF('6.1ปลายภาค'!$AH$10:$AH$59,2))</f>
        <v/>
      </c>
      <c r="AW29" s="829"/>
      <c r="AX29" s="829"/>
      <c r="AY29" s="829" t="str">
        <f>IF(COUNT('6.1ปลายภาค'!$AH$10:$AH$59)=0,"",COUNTIF('6.1ปลายภาค'!$AH$10:$AH$59,1.5))</f>
        <v/>
      </c>
      <c r="AZ29" s="829"/>
      <c r="BA29" s="829"/>
      <c r="BB29" s="829" t="str">
        <f>IF(COUNT('6.1ปลายภาค'!$AH$10:$AH$59)=0,"",COUNTIF('6.1ปลายภาค'!$AH$10:$AH$59,1))</f>
        <v/>
      </c>
      <c r="BC29" s="829"/>
      <c r="BD29" s="829"/>
      <c r="BE29" s="829" t="str">
        <f>IF(COUNT('6.1ปลายภาค'!$AH$10:$AH$59)=0,"",COUNTIF('6.1ปลายภาค'!$AH$10:$AH$59,0))</f>
        <v/>
      </c>
      <c r="BF29" s="829"/>
      <c r="BG29" s="829"/>
      <c r="BH29" s="829" t="str">
        <f>IF(COUNT('6.1ปลายภาค'!$AH$10:$AH$59)=0,"",COUNTIF('6.1ปลายภาค'!$AH$10:$AH$59,"ร"))</f>
        <v/>
      </c>
      <c r="BI29" s="829"/>
      <c r="BJ29" s="829"/>
      <c r="BK29" s="829" t="str">
        <f>IF(COUNT('6.1ปลายภาค'!$AH$10:$AH$59)=0,"",COUNTIF('6.1ปลายภาค'!$AH$10:$AH$59,"มส"))</f>
        <v/>
      </c>
      <c r="BL29" s="829"/>
      <c r="BM29" s="829"/>
      <c r="BN29" s="829"/>
      <c r="BO29" s="829"/>
      <c r="BP29" s="829"/>
      <c r="BQ29" s="829"/>
      <c r="BR29" s="829"/>
      <c r="BS29" s="829"/>
    </row>
    <row r="30" spans="3:83" ht="18" customHeight="1" x14ac:dyDescent="0.35">
      <c r="C30" s="830" t="str">
        <f>IF('01.ข้อมูลเบื้องต้น'!B23="","",'01.ข้อมูลเบื้องต้น'!B23)</f>
        <v/>
      </c>
      <c r="D30" s="831"/>
      <c r="E30" s="831"/>
      <c r="F30" s="831"/>
      <c r="G30" s="831"/>
      <c r="H30" s="831"/>
      <c r="I30" s="833" t="str">
        <f>IF('01.ข้อมูลเบื้องต้น'!C23="","",'01.ข้อมูลเบื้องต้น'!C23)</f>
        <v/>
      </c>
      <c r="J30" s="833"/>
      <c r="K30" s="833"/>
      <c r="L30" s="833"/>
      <c r="M30" s="833"/>
      <c r="N30" s="833"/>
      <c r="O30" s="833"/>
      <c r="P30" s="833"/>
      <c r="Q30" s="833"/>
      <c r="R30" s="833"/>
      <c r="S30" s="833"/>
      <c r="T30" s="833"/>
      <c r="U30" s="833"/>
      <c r="V30" s="833"/>
      <c r="W30" s="833"/>
      <c r="X30" s="833"/>
      <c r="Y30" s="833"/>
      <c r="Z30" s="833"/>
      <c r="AA30" s="833"/>
      <c r="AB30" s="833"/>
      <c r="AC30" s="834"/>
      <c r="AD30" s="829" t="str">
        <f>IF(COUNT('6.1ปลายภาค'!$AJ$10:$AJ$59)=0,"",SUM(AJ30:BM30))</f>
        <v/>
      </c>
      <c r="AE30" s="829"/>
      <c r="AF30" s="829"/>
      <c r="AG30" s="829"/>
      <c r="AH30" s="829"/>
      <c r="AI30" s="829"/>
      <c r="AJ30" s="829" t="str">
        <f>IF(COUNT('6.1ปลายภาค'!$AJ$10:$AJ$59)=0,"",COUNTIF('6.1ปลายภาค'!$AJ$10:$AJ$59,4))</f>
        <v/>
      </c>
      <c r="AK30" s="829"/>
      <c r="AL30" s="829"/>
      <c r="AM30" s="829" t="str">
        <f>IF(COUNT('6.1ปลายภาค'!$AJ$10:$AJ$59)=0,"",COUNTIF('6.1ปลายภาค'!$AJ$10:$AJ$59,3.5))</f>
        <v/>
      </c>
      <c r="AN30" s="829"/>
      <c r="AO30" s="829"/>
      <c r="AP30" s="829" t="str">
        <f>IF(COUNT('6.1ปลายภาค'!$AJ$10:$AJ$54)=0,"",COUNTIF('6.1ปลายภาค'!$AJ$10:$AJ$54,3))</f>
        <v/>
      </c>
      <c r="AQ30" s="829"/>
      <c r="AR30" s="829"/>
      <c r="AS30" s="829" t="str">
        <f>IF(COUNT('6.1ปลายภาค'!$AJ$10:$AJ$59)=0,"",COUNTIF('6.1ปลายภาค'!$AJ$10:$AJ$59,2.5))</f>
        <v/>
      </c>
      <c r="AT30" s="829"/>
      <c r="AU30" s="829"/>
      <c r="AV30" s="829" t="str">
        <f>IF(COUNT('6.1ปลายภาค'!$AJ$10:$AJ$59)=0,"",COUNTIF('6.1ปลายภาค'!$AJ$10:$AJ$59,2))</f>
        <v/>
      </c>
      <c r="AW30" s="829"/>
      <c r="AX30" s="829"/>
      <c r="AY30" s="829" t="str">
        <f>IF(COUNT('6.1ปลายภาค'!$AJ$10:$AJ$59)=0,"",COUNTIF('6.1ปลายภาค'!$AJ$10:$AJ$59,1.5))</f>
        <v/>
      </c>
      <c r="AZ30" s="829"/>
      <c r="BA30" s="829"/>
      <c r="BB30" s="829" t="str">
        <f>IF(COUNT('6.1ปลายภาค'!$AJ$10:$AJ$59)=0,"",COUNTIF('6.1ปลายภาค'!$AJ$10:$AJ$59,1))</f>
        <v/>
      </c>
      <c r="BC30" s="829"/>
      <c r="BD30" s="829"/>
      <c r="BE30" s="829" t="str">
        <f>IF(COUNT('6.1ปลายภาค'!$AJ$10:$AJ$59)=0,"",COUNTIF('6.1ปลายภาค'!$AJ$10:$AJ$59,0))</f>
        <v/>
      </c>
      <c r="BF30" s="829"/>
      <c r="BG30" s="829"/>
      <c r="BH30" s="829" t="str">
        <f>IF(COUNT('6.1ปลายภาค'!$AJ$10:$AJ$59)=0,"",COUNTIF('6.1ปลายภาค'!$AJ$10:$AJ$59,"ร"))</f>
        <v/>
      </c>
      <c r="BI30" s="829"/>
      <c r="BJ30" s="829"/>
      <c r="BK30" s="829" t="str">
        <f>IF(COUNT('6.1ปลายภาค'!$AJ$10:$AJ$59)=0,"",COUNTIF('6.1ปลายภาค'!$AJ$10:$AJ$59,"มส"))</f>
        <v/>
      </c>
      <c r="BL30" s="829"/>
      <c r="BM30" s="829"/>
      <c r="BN30" s="829"/>
      <c r="BO30" s="829"/>
      <c r="BP30" s="829"/>
      <c r="BQ30" s="829"/>
      <c r="BR30" s="829"/>
      <c r="BS30" s="829"/>
    </row>
    <row r="31" spans="3:83" ht="18" customHeight="1" x14ac:dyDescent="0.35">
      <c r="C31" s="830" t="str">
        <f>IF('01.ข้อมูลเบื้องต้น'!B24="","",'01.ข้อมูลเบื้องต้น'!B24)</f>
        <v/>
      </c>
      <c r="D31" s="831"/>
      <c r="E31" s="831"/>
      <c r="F31" s="831"/>
      <c r="G31" s="831"/>
      <c r="H31" s="831"/>
      <c r="I31" s="833" t="str">
        <f>IF('01.ข้อมูลเบื้องต้น'!C24="","",'01.ข้อมูลเบื้องต้น'!C24)</f>
        <v/>
      </c>
      <c r="J31" s="833"/>
      <c r="K31" s="833"/>
      <c r="L31" s="833"/>
      <c r="M31" s="833"/>
      <c r="N31" s="833"/>
      <c r="O31" s="833"/>
      <c r="P31" s="833"/>
      <c r="Q31" s="833"/>
      <c r="R31" s="833"/>
      <c r="S31" s="833"/>
      <c r="T31" s="833"/>
      <c r="U31" s="833"/>
      <c r="V31" s="833"/>
      <c r="W31" s="833"/>
      <c r="X31" s="833"/>
      <c r="Y31" s="833"/>
      <c r="Z31" s="833"/>
      <c r="AA31" s="833"/>
      <c r="AB31" s="833"/>
      <c r="AC31" s="834"/>
      <c r="AD31" s="829" t="str">
        <f>IF(COUNT('6.1ปลายภาค'!$AL$10:$AL$59)=0,"",SUM(AJ31:BM31))</f>
        <v/>
      </c>
      <c r="AE31" s="829"/>
      <c r="AF31" s="829"/>
      <c r="AG31" s="829"/>
      <c r="AH31" s="829"/>
      <c r="AI31" s="829"/>
      <c r="AJ31" s="829" t="str">
        <f>IF(COUNT('6.1ปลายภาค'!$AL$10:$AL$59)=0,"",COUNTIF('6.1ปลายภาค'!$AL$10:$AL$59,4))</f>
        <v/>
      </c>
      <c r="AK31" s="829"/>
      <c r="AL31" s="829"/>
      <c r="AM31" s="829" t="str">
        <f>IF(COUNT('6.1ปลายภาค'!$AL$10:$AL$59)=0,"",COUNTIF('6.1ปลายภาค'!$AL$10:$AL$59,3.5))</f>
        <v/>
      </c>
      <c r="AN31" s="829"/>
      <c r="AO31" s="829"/>
      <c r="AP31" s="829" t="str">
        <f>IF(COUNT('6.1ปลายภาค'!$AL$10:$AL$54)=0,"",COUNTIF('6.1ปลายภาค'!$AL$10:$AL$54,3))</f>
        <v/>
      </c>
      <c r="AQ31" s="829"/>
      <c r="AR31" s="829"/>
      <c r="AS31" s="829" t="str">
        <f>IF(COUNT('6.1ปลายภาค'!$AL$10:$AL$59)=0,"",COUNTIF('6.1ปลายภาค'!$AL$10:$AL$59,2.5))</f>
        <v/>
      </c>
      <c r="AT31" s="829"/>
      <c r="AU31" s="829"/>
      <c r="AV31" s="829" t="str">
        <f>IF(COUNT('6.1ปลายภาค'!$AL$10:$AL$59)=0,"",COUNTIF('6.1ปลายภาค'!$AL$10:$AL$59,2))</f>
        <v/>
      </c>
      <c r="AW31" s="829"/>
      <c r="AX31" s="829"/>
      <c r="AY31" s="829" t="str">
        <f>IF(COUNT('6.1ปลายภาค'!$AL$10:$AL$59)=0,"",COUNTIF('6.1ปลายภาค'!$AL$10:$AL$59,1.5))</f>
        <v/>
      </c>
      <c r="AZ31" s="829"/>
      <c r="BA31" s="829"/>
      <c r="BB31" s="829" t="str">
        <f>IF(COUNT('6.1ปลายภาค'!$AL$10:$AL$59)=0,"",COUNTIF('6.1ปลายภาค'!$AL$10:$AL$59,1))</f>
        <v/>
      </c>
      <c r="BC31" s="829"/>
      <c r="BD31" s="829"/>
      <c r="BE31" s="829" t="str">
        <f>IF(COUNT('6.1ปลายภาค'!$AL$10:$AL$59)=0,"",COUNTIF('6.1ปลายภาค'!$AL$10:$AL$59,0))</f>
        <v/>
      </c>
      <c r="BF31" s="829"/>
      <c r="BG31" s="829"/>
      <c r="BH31" s="829" t="str">
        <f>IF(COUNT('6.1ปลายภาค'!$AL$10:$AL$59)=0,"",COUNTIF('6.1ปลายภาค'!$AL$10:$AL$59,"ร"))</f>
        <v/>
      </c>
      <c r="BI31" s="829"/>
      <c r="BJ31" s="829"/>
      <c r="BK31" s="829" t="str">
        <f>IF(COUNT('6.1ปลายภาค'!$AL$10:$AL$59)=0,"",COUNTIF('6.1ปลายภาค'!$AL$10:$AL$59,"มส"))</f>
        <v/>
      </c>
      <c r="BL31" s="829"/>
      <c r="BM31" s="829"/>
      <c r="BN31" s="829"/>
      <c r="BO31" s="829"/>
      <c r="BP31" s="829"/>
      <c r="BQ31" s="829"/>
      <c r="BR31" s="829"/>
      <c r="BS31" s="829"/>
    </row>
    <row r="32" spans="3:83" ht="18" customHeight="1" x14ac:dyDescent="0.35">
      <c r="C32" s="830" t="str">
        <f>IF('01.ข้อมูลเบื้องต้น'!B25="","",'01.ข้อมูลเบื้องต้น'!B25)</f>
        <v/>
      </c>
      <c r="D32" s="831"/>
      <c r="E32" s="831"/>
      <c r="F32" s="831"/>
      <c r="G32" s="831"/>
      <c r="H32" s="831"/>
      <c r="I32" s="833" t="str">
        <f>IF('01.ข้อมูลเบื้องต้น'!C25="","",'01.ข้อมูลเบื้องต้น'!C25)</f>
        <v/>
      </c>
      <c r="J32" s="833"/>
      <c r="K32" s="833"/>
      <c r="L32" s="833"/>
      <c r="M32" s="833"/>
      <c r="N32" s="833"/>
      <c r="O32" s="833"/>
      <c r="P32" s="833"/>
      <c r="Q32" s="833"/>
      <c r="R32" s="833"/>
      <c r="S32" s="833"/>
      <c r="T32" s="833"/>
      <c r="U32" s="833"/>
      <c r="V32" s="833"/>
      <c r="W32" s="833"/>
      <c r="X32" s="833"/>
      <c r="Y32" s="833"/>
      <c r="Z32" s="833"/>
      <c r="AA32" s="833"/>
      <c r="AB32" s="833"/>
      <c r="AC32" s="834"/>
      <c r="AD32" s="829" t="str">
        <f>IF(COUNT('6.1ปลายภาค'!$AN$10:$AN$59)=0,"",SUM(AJ32:BM32))</f>
        <v/>
      </c>
      <c r="AE32" s="829"/>
      <c r="AF32" s="829"/>
      <c r="AG32" s="829"/>
      <c r="AH32" s="829"/>
      <c r="AI32" s="829"/>
      <c r="AJ32" s="829" t="str">
        <f>IF(COUNT('6.1ปลายภาค'!$AN$10:$AN$59)=0,"",COUNTIF('6.1ปลายภาค'!$AN$10:$AN$59,4))</f>
        <v/>
      </c>
      <c r="AK32" s="829"/>
      <c r="AL32" s="829"/>
      <c r="AM32" s="829" t="str">
        <f>IF(COUNT('6.1ปลายภาค'!$AN$10:$AN$59)=0,"",COUNTIF('6.1ปลายภาค'!$AN$10:$AN$59,3.5))</f>
        <v/>
      </c>
      <c r="AN32" s="829"/>
      <c r="AO32" s="829"/>
      <c r="AP32" s="829" t="str">
        <f>IF(COUNT('6.1ปลายภาค'!$AN$10:$AN$54)=0,"",COUNTIF('6.1ปลายภาค'!$AN$10:$AN$54,3))</f>
        <v/>
      </c>
      <c r="AQ32" s="829"/>
      <c r="AR32" s="829"/>
      <c r="AS32" s="829" t="str">
        <f>IF(COUNT('6.1ปลายภาค'!$AN$10:$AN$59)=0,"",COUNTIF('6.1ปลายภาค'!$AN$10:$AN$59,2.5))</f>
        <v/>
      </c>
      <c r="AT32" s="829"/>
      <c r="AU32" s="829"/>
      <c r="AV32" s="829" t="str">
        <f>IF(COUNT('6.1ปลายภาค'!$AN$10:$AN$59)=0,"",COUNTIF('6.1ปลายภาค'!$AN$10:$AN$59,2))</f>
        <v/>
      </c>
      <c r="AW32" s="829"/>
      <c r="AX32" s="829"/>
      <c r="AY32" s="829" t="str">
        <f>IF(COUNT('6.1ปลายภาค'!$AN$10:$AN$59)=0,"",COUNTIF('6.1ปลายภาค'!$AN$10:$AN$59,1.5))</f>
        <v/>
      </c>
      <c r="AZ32" s="829"/>
      <c r="BA32" s="829"/>
      <c r="BB32" s="829" t="str">
        <f>IF(COUNT('6.1ปลายภาค'!$AN$10:$AN$59)=0,"",COUNTIF('6.1ปลายภาค'!$AN$10:$AN$59,1))</f>
        <v/>
      </c>
      <c r="BC32" s="829"/>
      <c r="BD32" s="829"/>
      <c r="BE32" s="829" t="str">
        <f>IF(COUNT('6.1ปลายภาค'!$AN$10:$AN$59)=0,"",COUNTIF('6.1ปลายภาค'!$AN$10:$AN$59,0))</f>
        <v/>
      </c>
      <c r="BF32" s="829"/>
      <c r="BG32" s="829"/>
      <c r="BH32" s="829" t="str">
        <f>IF(COUNT('6.1ปลายภาค'!$AN$10:$AN$59)=0,"",COUNTIF('6.1ปลายภาค'!$AN$10:$AN$59,"ร"))</f>
        <v/>
      </c>
      <c r="BI32" s="829"/>
      <c r="BJ32" s="829"/>
      <c r="BK32" s="829" t="str">
        <f>IF(COUNT('6.1ปลายภาค'!$AN$10:$AN$59)=0,"",COUNTIF('6.1ปลายภาค'!$AN$10:$AN$59,"มส"))</f>
        <v/>
      </c>
      <c r="BL32" s="829"/>
      <c r="BM32" s="829"/>
      <c r="BN32" s="829"/>
      <c r="BO32" s="829"/>
      <c r="BP32" s="829"/>
      <c r="BQ32" s="829"/>
      <c r="BR32" s="829"/>
      <c r="BS32" s="829"/>
    </row>
    <row r="33" spans="2:71" ht="18" customHeight="1" x14ac:dyDescent="0.35">
      <c r="C33" s="830" t="str">
        <f>IF('01.ข้อมูลเบื้องต้น'!B26="","",'01.ข้อมูลเบื้องต้น'!B26)</f>
        <v/>
      </c>
      <c r="D33" s="831"/>
      <c r="E33" s="831"/>
      <c r="F33" s="831"/>
      <c r="G33" s="831"/>
      <c r="H33" s="831"/>
      <c r="I33" s="833" t="str">
        <f>IF('01.ข้อมูลเบื้องต้น'!C26="","",'01.ข้อมูลเบื้องต้น'!C26)</f>
        <v/>
      </c>
      <c r="J33" s="833"/>
      <c r="K33" s="833"/>
      <c r="L33" s="833"/>
      <c r="M33" s="833"/>
      <c r="N33" s="833"/>
      <c r="O33" s="833"/>
      <c r="P33" s="833"/>
      <c r="Q33" s="833"/>
      <c r="R33" s="833"/>
      <c r="S33" s="833"/>
      <c r="T33" s="833"/>
      <c r="U33" s="833"/>
      <c r="V33" s="833"/>
      <c r="W33" s="833"/>
      <c r="X33" s="833"/>
      <c r="Y33" s="833"/>
      <c r="Z33" s="833"/>
      <c r="AA33" s="833"/>
      <c r="AB33" s="833"/>
      <c r="AC33" s="834"/>
      <c r="AD33" s="829" t="str">
        <f>IF(COUNT('6.1ปลายภาค'!$AP$10:$AP$59)=0,"",SUM(AJ33:BM33))</f>
        <v/>
      </c>
      <c r="AE33" s="829"/>
      <c r="AF33" s="829"/>
      <c r="AG33" s="829"/>
      <c r="AH33" s="829"/>
      <c r="AI33" s="829"/>
      <c r="AJ33" s="829" t="str">
        <f>IF(COUNT('6.1ปลายภาค'!$AP$10:$AP$59)=0,"",COUNTIF('6.1ปลายภาค'!$AP$10:$AP$59,4))</f>
        <v/>
      </c>
      <c r="AK33" s="829"/>
      <c r="AL33" s="829"/>
      <c r="AM33" s="829" t="str">
        <f>IF(COUNT('6.1ปลายภาค'!$AP$10:$AP$59)=0,"",COUNTIF('6.1ปลายภาค'!$AP$10:$AP$59,3.5))</f>
        <v/>
      </c>
      <c r="AN33" s="829"/>
      <c r="AO33" s="829"/>
      <c r="AP33" s="829" t="str">
        <f>IF(COUNT('6.1ปลายภาค'!$AP$10:$AP$54)=0,"",COUNTIF('6.1ปลายภาค'!$AP$10:$AP$54,3))</f>
        <v/>
      </c>
      <c r="AQ33" s="829"/>
      <c r="AR33" s="829"/>
      <c r="AS33" s="829" t="str">
        <f>IF(COUNT('6.1ปลายภาค'!$AP$10:$AP$59)=0,"",COUNTIF('6.1ปลายภาค'!$AP$10:$AP$59,2.5))</f>
        <v/>
      </c>
      <c r="AT33" s="829"/>
      <c r="AU33" s="829"/>
      <c r="AV33" s="829" t="str">
        <f>IF(COUNT('6.1ปลายภาค'!$AP$10:$AP$59)=0,"",COUNTIF('6.1ปลายภาค'!$AP$10:$AP$59,2))</f>
        <v/>
      </c>
      <c r="AW33" s="829"/>
      <c r="AX33" s="829"/>
      <c r="AY33" s="829" t="str">
        <f>IF(COUNT('6.1ปลายภาค'!$AP$10:$AP$59)=0,"",COUNTIF('6.1ปลายภาค'!$AP$10:$AP$59,1.5))</f>
        <v/>
      </c>
      <c r="AZ33" s="829"/>
      <c r="BA33" s="829"/>
      <c r="BB33" s="829" t="str">
        <f>IF(COUNT('6.1ปลายภาค'!$AP$10:$AP$59)=0,"",COUNTIF('6.1ปลายภาค'!$AP$10:$AP$59,1))</f>
        <v/>
      </c>
      <c r="BC33" s="829"/>
      <c r="BD33" s="829"/>
      <c r="BE33" s="829" t="str">
        <f>IF(COUNT('6.1ปลายภาค'!$AP$10:$AP$59)=0,"",COUNTIF('6.1ปลายภาค'!$AP$10:$AP$59,0))</f>
        <v/>
      </c>
      <c r="BF33" s="829"/>
      <c r="BG33" s="829"/>
      <c r="BH33" s="829" t="str">
        <f>IF(COUNT('6.1ปลายภาค'!$AP$10:$AP$59)=0,"",COUNTIF('6.1ปลายภาค'!$AP$10:$AP$59,"ร"))</f>
        <v/>
      </c>
      <c r="BI33" s="829"/>
      <c r="BJ33" s="829"/>
      <c r="BK33" s="829" t="str">
        <f>IF(COUNT('6.1ปลายภาค'!$AP$10:$AP$59)=0,"",COUNTIF('6.1ปลายภาค'!$AP$10:$AP$59,"มส"))</f>
        <v/>
      </c>
      <c r="BL33" s="829"/>
      <c r="BM33" s="829"/>
      <c r="BN33" s="829"/>
      <c r="BO33" s="829"/>
      <c r="BP33" s="829"/>
      <c r="BQ33" s="829"/>
      <c r="BR33" s="829"/>
      <c r="BS33" s="829"/>
    </row>
    <row r="34" spans="2:71" ht="18" customHeight="1" x14ac:dyDescent="0.35">
      <c r="C34" s="830" t="str">
        <f>IF('01.ข้อมูลเบื้องต้น'!B27="","",'01.ข้อมูลเบื้องต้น'!B27)</f>
        <v/>
      </c>
      <c r="D34" s="831"/>
      <c r="E34" s="831"/>
      <c r="F34" s="831"/>
      <c r="G34" s="831"/>
      <c r="H34" s="831"/>
      <c r="I34" s="833" t="str">
        <f>IF('01.ข้อมูลเบื้องต้น'!C27="","",'01.ข้อมูลเบื้องต้น'!C27)</f>
        <v/>
      </c>
      <c r="J34" s="833"/>
      <c r="K34" s="833"/>
      <c r="L34" s="833"/>
      <c r="M34" s="833"/>
      <c r="N34" s="833"/>
      <c r="O34" s="833"/>
      <c r="P34" s="833"/>
      <c r="Q34" s="833"/>
      <c r="R34" s="833"/>
      <c r="S34" s="833"/>
      <c r="T34" s="833"/>
      <c r="U34" s="833"/>
      <c r="V34" s="833"/>
      <c r="W34" s="833"/>
      <c r="X34" s="833"/>
      <c r="Y34" s="833"/>
      <c r="Z34" s="833"/>
      <c r="AA34" s="833"/>
      <c r="AB34" s="833"/>
      <c r="AC34" s="834"/>
      <c r="AD34" s="829" t="str">
        <f>IF(COUNT('6.1ปลายภาค'!$AR$10:$AR$59)=0,"",SUM(AJ34:BM34))</f>
        <v/>
      </c>
      <c r="AE34" s="829"/>
      <c r="AF34" s="829"/>
      <c r="AG34" s="829"/>
      <c r="AH34" s="829"/>
      <c r="AI34" s="829"/>
      <c r="AJ34" s="829" t="str">
        <f>IF(COUNT('6.1ปลายภาค'!$AR$10:$AR$59)=0,"",COUNTIF('6.1ปลายภาค'!$AR$10:$AR$59,4))</f>
        <v/>
      </c>
      <c r="AK34" s="829"/>
      <c r="AL34" s="829"/>
      <c r="AM34" s="829" t="str">
        <f>IF(COUNT('6.1ปลายภาค'!$AR$10:$AR$59)=0,"",COUNTIF('6.1ปลายภาค'!$AR$10:$AR$59,3.5))</f>
        <v/>
      </c>
      <c r="AN34" s="829"/>
      <c r="AO34" s="829"/>
      <c r="AP34" s="829" t="str">
        <f>IF(COUNT('6.1ปลายภาค'!$AR$10:$AR$54)=0,"",COUNTIF('6.1ปลายภาค'!$AR$10:$AR$54,3))</f>
        <v/>
      </c>
      <c r="AQ34" s="829"/>
      <c r="AR34" s="829"/>
      <c r="AS34" s="829" t="str">
        <f>IF(COUNT('6.1ปลายภาค'!$AR$10:$AR$59)=0,"",COUNTIF('6.1ปลายภาค'!$AR$10:$AR$59,2.5))</f>
        <v/>
      </c>
      <c r="AT34" s="829"/>
      <c r="AU34" s="829"/>
      <c r="AV34" s="829" t="str">
        <f>IF(COUNT('6.1ปลายภาค'!$AR$10:$AR$59)=0,"",COUNTIF('6.1ปลายภาค'!$AR$10:$AR$59,2))</f>
        <v/>
      </c>
      <c r="AW34" s="829"/>
      <c r="AX34" s="829"/>
      <c r="AY34" s="829" t="str">
        <f>IF(COUNT('6.1ปลายภาค'!$AR$10:$AR$59)=0,"",COUNTIF('6.1ปลายภาค'!$AR$10:$AR$59,1.5))</f>
        <v/>
      </c>
      <c r="AZ34" s="829"/>
      <c r="BA34" s="829"/>
      <c r="BB34" s="829" t="str">
        <f>IF(COUNT('6.1ปลายภาค'!$AR$10:$AR$59)=0,"",COUNTIF('6.1ปลายภาค'!$AR$10:$AR$59,1))</f>
        <v/>
      </c>
      <c r="BC34" s="829"/>
      <c r="BD34" s="829"/>
      <c r="BE34" s="829" t="str">
        <f>IF(COUNT('6.1ปลายภาค'!$AR$10:$AR$59)=0,"",COUNTIF('6.1ปลายภาค'!$AR$10:$AR$59,0))</f>
        <v/>
      </c>
      <c r="BF34" s="829"/>
      <c r="BG34" s="829"/>
      <c r="BH34" s="829" t="str">
        <f>IF(COUNT('6.1ปลายภาค'!$AR$10:$AR$59)=0,"",COUNTIF('6.1ปลายภาค'!$AR$10:$AR$59,"ร"))</f>
        <v/>
      </c>
      <c r="BI34" s="829"/>
      <c r="BJ34" s="829"/>
      <c r="BK34" s="829" t="str">
        <f>IF(COUNT('6.1ปลายภาค'!$AR$10:$AR$59)=0,"",COUNTIF('6.1ปลายภาค'!$AR$10:$AR$59,"มส"))</f>
        <v/>
      </c>
      <c r="BL34" s="829"/>
      <c r="BM34" s="829"/>
      <c r="BN34" s="829"/>
      <c r="BO34" s="829"/>
      <c r="BP34" s="829"/>
      <c r="BQ34" s="829"/>
      <c r="BR34" s="829"/>
      <c r="BS34" s="829"/>
    </row>
    <row r="35" spans="2:71" ht="18" customHeight="1" x14ac:dyDescent="0.35">
      <c r="C35" s="830" t="str">
        <f>IF('01.ข้อมูลเบื้องต้น'!B28="","",'01.ข้อมูลเบื้องต้น'!B28)</f>
        <v/>
      </c>
      <c r="D35" s="831"/>
      <c r="E35" s="831"/>
      <c r="F35" s="831"/>
      <c r="G35" s="831"/>
      <c r="H35" s="831"/>
      <c r="I35" s="833" t="str">
        <f>IF('01.ข้อมูลเบื้องต้น'!C28="","",'01.ข้อมูลเบื้องต้น'!C28)</f>
        <v/>
      </c>
      <c r="J35" s="833"/>
      <c r="K35" s="833"/>
      <c r="L35" s="833"/>
      <c r="M35" s="833"/>
      <c r="N35" s="833"/>
      <c r="O35" s="833"/>
      <c r="P35" s="833"/>
      <c r="Q35" s="833"/>
      <c r="R35" s="833"/>
      <c r="S35" s="833"/>
      <c r="T35" s="833"/>
      <c r="U35" s="833"/>
      <c r="V35" s="833"/>
      <c r="W35" s="833"/>
      <c r="X35" s="833"/>
      <c r="Y35" s="833"/>
      <c r="Z35" s="833"/>
      <c r="AA35" s="833"/>
      <c r="AB35" s="833"/>
      <c r="AC35" s="834"/>
      <c r="AD35" s="829" t="str">
        <f>IF(COUNT('6.1ปลายภาค'!$AT$10:$AT$59)=0,"",SUM(AJ35:BM35))</f>
        <v/>
      </c>
      <c r="AE35" s="829"/>
      <c r="AF35" s="829"/>
      <c r="AG35" s="829"/>
      <c r="AH35" s="829"/>
      <c r="AI35" s="829"/>
      <c r="AJ35" s="829" t="str">
        <f>IF(COUNT('6.1ปลายภาค'!$AT$10:$AT$59)=0,"",COUNTIF('6.1ปลายภาค'!$AT$10:$AT$59,4))</f>
        <v/>
      </c>
      <c r="AK35" s="829"/>
      <c r="AL35" s="829"/>
      <c r="AM35" s="829" t="str">
        <f>IF(COUNT('6.1ปลายภาค'!$AT$10:$AT$59)=0,"",COUNTIF('6.1ปลายภาค'!$AT$10:$AT$59,3.5))</f>
        <v/>
      </c>
      <c r="AN35" s="829"/>
      <c r="AO35" s="829"/>
      <c r="AP35" s="829" t="str">
        <f>IF(COUNT('6.1ปลายภาค'!$AT$10:$AT$54)=0,"",COUNTIF('6.1ปลายภาค'!$AT$10:$AT$54,3))</f>
        <v/>
      </c>
      <c r="AQ35" s="829"/>
      <c r="AR35" s="829"/>
      <c r="AS35" s="829" t="str">
        <f>IF(COUNT('6.1ปลายภาค'!$AT$10:$AT$59)=0,"",COUNTIF('6.1ปลายภาค'!$AT$10:$AT$59,2.5))</f>
        <v/>
      </c>
      <c r="AT35" s="829"/>
      <c r="AU35" s="829"/>
      <c r="AV35" s="829" t="str">
        <f>IF(COUNT('6.1ปลายภาค'!$AT$10:$AT$59)=0,"",COUNTIF('6.1ปลายภาค'!$AT$10:$AT$59,2))</f>
        <v/>
      </c>
      <c r="AW35" s="829"/>
      <c r="AX35" s="829"/>
      <c r="AY35" s="829" t="str">
        <f>IF(COUNT('6.1ปลายภาค'!$AT$10:$AT$59)=0,"",COUNTIF('6.1ปลายภาค'!$AT$10:$AT$59,1.5))</f>
        <v/>
      </c>
      <c r="AZ35" s="829"/>
      <c r="BA35" s="829"/>
      <c r="BB35" s="829" t="str">
        <f>IF(COUNT('6.1ปลายภาค'!$AT$10:$AT$59)=0,"",COUNTIF('6.1ปลายภาค'!$AT$10:$AT$59,1))</f>
        <v/>
      </c>
      <c r="BC35" s="829"/>
      <c r="BD35" s="829"/>
      <c r="BE35" s="829" t="str">
        <f>IF(COUNT('6.1ปลายภาค'!$AT$10:$AT$59)=0,"",COUNTIF('6.1ปลายภาค'!$AT$10:$AT$59,0))</f>
        <v/>
      </c>
      <c r="BF35" s="829"/>
      <c r="BG35" s="829"/>
      <c r="BH35" s="829" t="str">
        <f>IF(COUNT('6.1ปลายภาค'!$AT$10:$AT$59)=0,"",COUNTIF('6.1ปลายภาค'!$AT$10:$AT$59,"ร"))</f>
        <v/>
      </c>
      <c r="BI35" s="829"/>
      <c r="BJ35" s="829"/>
      <c r="BK35" s="829" t="str">
        <f>IF(COUNT('6.1ปลายภาค'!$AT$10:$AT$59)=0,"",COUNTIF('6.1ปลายภาค'!$AT$10:$AT$59,"มส"))</f>
        <v/>
      </c>
      <c r="BL35" s="829"/>
      <c r="BM35" s="829"/>
      <c r="BN35" s="829"/>
      <c r="BO35" s="829"/>
      <c r="BP35" s="829"/>
      <c r="BQ35" s="829"/>
      <c r="BR35" s="829"/>
      <c r="BS35" s="829"/>
    </row>
    <row r="36" spans="2:71" ht="13.5" customHeight="1" x14ac:dyDescent="0.35"/>
    <row r="37" spans="2:71" ht="18" customHeight="1" x14ac:dyDescent="0.35">
      <c r="C37" s="826"/>
      <c r="D37" s="826"/>
      <c r="E37" s="826"/>
      <c r="F37" s="826"/>
      <c r="G37" s="826"/>
      <c r="H37" s="826"/>
      <c r="I37" s="826"/>
      <c r="J37" s="826"/>
      <c r="K37" s="826"/>
      <c r="L37" s="826"/>
      <c r="M37" s="826"/>
      <c r="N37" s="826"/>
      <c r="O37" s="826"/>
      <c r="P37" s="826"/>
      <c r="Q37" s="826"/>
      <c r="R37" s="826"/>
      <c r="S37" s="826"/>
      <c r="T37" s="826"/>
      <c r="U37" s="826"/>
      <c r="V37" s="826"/>
      <c r="W37" s="826"/>
      <c r="X37" s="826"/>
      <c r="Y37" s="826"/>
      <c r="Z37" s="826"/>
      <c r="AA37" s="826"/>
      <c r="AB37" s="826"/>
      <c r="AC37" s="826"/>
      <c r="AD37" s="826"/>
      <c r="AE37" s="826"/>
      <c r="AF37" s="828" t="s">
        <v>480</v>
      </c>
      <c r="AG37" s="826"/>
      <c r="AH37" s="826"/>
      <c r="AI37" s="826"/>
      <c r="AJ37" s="826"/>
      <c r="AK37" s="826"/>
      <c r="AL37" s="826"/>
      <c r="AM37" s="826"/>
      <c r="AN37" s="826"/>
      <c r="AO37" s="826"/>
      <c r="AP37" s="826"/>
      <c r="AQ37" s="826"/>
      <c r="AR37" s="826" t="s">
        <v>481</v>
      </c>
      <c r="AS37" s="826"/>
      <c r="AT37" s="826"/>
      <c r="AU37" s="826"/>
      <c r="AV37" s="826"/>
      <c r="AW37" s="826"/>
      <c r="AX37" s="826"/>
      <c r="AY37" s="826"/>
      <c r="AZ37" s="826"/>
      <c r="BA37" s="826"/>
      <c r="BB37" s="826"/>
      <c r="BC37" s="826"/>
      <c r="BD37" s="826"/>
      <c r="BE37" s="826"/>
      <c r="BF37" s="826"/>
      <c r="BG37" s="826"/>
      <c r="BH37" s="826"/>
      <c r="BI37" s="826"/>
      <c r="BJ37" s="826"/>
      <c r="BK37" s="826"/>
      <c r="BL37" s="826"/>
      <c r="BM37" s="826"/>
      <c r="BN37" s="826"/>
      <c r="BO37" s="826"/>
      <c r="BP37" s="826"/>
      <c r="BQ37" s="826"/>
      <c r="BR37" s="826"/>
      <c r="BS37" s="826"/>
    </row>
    <row r="38" spans="2:71" ht="21" customHeight="1" x14ac:dyDescent="0.35">
      <c r="C38" s="826"/>
      <c r="D38" s="826"/>
      <c r="E38" s="826"/>
      <c r="F38" s="826"/>
      <c r="G38" s="826"/>
      <c r="H38" s="826"/>
      <c r="I38" s="826"/>
      <c r="J38" s="826"/>
      <c r="K38" s="826"/>
      <c r="L38" s="826"/>
      <c r="M38" s="826"/>
      <c r="N38" s="826"/>
      <c r="O38" s="826"/>
      <c r="P38" s="826"/>
      <c r="Q38" s="826"/>
      <c r="R38" s="826"/>
      <c r="S38" s="826"/>
      <c r="T38" s="826"/>
      <c r="U38" s="826"/>
      <c r="V38" s="826"/>
      <c r="W38" s="826"/>
      <c r="X38" s="826"/>
      <c r="Y38" s="826"/>
      <c r="Z38" s="826"/>
      <c r="AA38" s="826"/>
      <c r="AB38" s="826"/>
      <c r="AC38" s="826"/>
      <c r="AD38" s="826"/>
      <c r="AE38" s="826"/>
      <c r="AF38" s="826"/>
      <c r="AG38" s="826"/>
      <c r="AH38" s="826"/>
      <c r="AI38" s="826"/>
      <c r="AJ38" s="826"/>
      <c r="AK38" s="826"/>
      <c r="AL38" s="826"/>
      <c r="AM38" s="826"/>
      <c r="AN38" s="826"/>
      <c r="AO38" s="826"/>
      <c r="AP38" s="826"/>
      <c r="AQ38" s="826"/>
      <c r="AR38" s="826" t="s">
        <v>482</v>
      </c>
      <c r="AS38" s="826"/>
      <c r="AT38" s="826"/>
      <c r="AU38" s="826"/>
      <c r="AV38" s="826"/>
      <c r="AW38" s="826"/>
      <c r="AX38" s="826"/>
      <c r="AY38" s="826" t="s">
        <v>483</v>
      </c>
      <c r="AZ38" s="826"/>
      <c r="BA38" s="826"/>
      <c r="BB38" s="826"/>
      <c r="BC38" s="826"/>
      <c r="BD38" s="826"/>
      <c r="BE38" s="826"/>
      <c r="BF38" s="826" t="s">
        <v>484</v>
      </c>
      <c r="BG38" s="826"/>
      <c r="BH38" s="826"/>
      <c r="BI38" s="826"/>
      <c r="BJ38" s="826"/>
      <c r="BK38" s="826"/>
      <c r="BL38" s="826"/>
      <c r="BM38" s="826" t="s">
        <v>485</v>
      </c>
      <c r="BN38" s="826"/>
      <c r="BO38" s="826"/>
      <c r="BP38" s="826"/>
      <c r="BQ38" s="826"/>
      <c r="BR38" s="826"/>
      <c r="BS38" s="826"/>
    </row>
    <row r="39" spans="2:71" ht="18" customHeight="1" x14ac:dyDescent="0.35">
      <c r="C39" s="835" t="s">
        <v>486</v>
      </c>
      <c r="D39" s="835"/>
      <c r="E39" s="835"/>
      <c r="F39" s="835"/>
      <c r="G39" s="835"/>
      <c r="H39" s="835"/>
      <c r="I39" s="835"/>
      <c r="J39" s="835"/>
      <c r="K39" s="835"/>
      <c r="L39" s="835"/>
      <c r="M39" s="835"/>
      <c r="N39" s="835"/>
      <c r="O39" s="835"/>
      <c r="P39" s="835"/>
      <c r="Q39" s="835"/>
      <c r="R39" s="835"/>
      <c r="S39" s="835"/>
      <c r="T39" s="835"/>
      <c r="U39" s="835"/>
      <c r="V39" s="835"/>
      <c r="W39" s="835"/>
      <c r="X39" s="835"/>
      <c r="Y39" s="835"/>
      <c r="Z39" s="835"/>
      <c r="AA39" s="835"/>
      <c r="AB39" s="835"/>
      <c r="AC39" s="835"/>
      <c r="AD39" s="835"/>
      <c r="AE39" s="835"/>
      <c r="AF39" s="829" t="str">
        <f>IF('1.ปถ.07'!$C$15="","",SUM(AR39:BS39))</f>
        <v/>
      </c>
      <c r="AG39" s="829"/>
      <c r="AH39" s="829"/>
      <c r="AI39" s="829"/>
      <c r="AJ39" s="829"/>
      <c r="AK39" s="829"/>
      <c r="AL39" s="829"/>
      <c r="AM39" s="829"/>
      <c r="AN39" s="829"/>
      <c r="AO39" s="829"/>
      <c r="AP39" s="829"/>
      <c r="AQ39" s="829"/>
      <c r="AR39" s="829">
        <f>IF(COUNTA('8.อ่านคิดวิเคราะห์'!$I$11:$I$60)=0,"",COUNTIF('8.อ่านคิดวิเคราะห์'!$I$11:$I$60,"ดีเยี่ยม"))</f>
        <v>0</v>
      </c>
      <c r="AS39" s="829"/>
      <c r="AT39" s="829"/>
      <c r="AU39" s="829"/>
      <c r="AV39" s="829"/>
      <c r="AW39" s="829"/>
      <c r="AX39" s="829"/>
      <c r="AY39" s="829">
        <f>IF(COUNTA('8.อ่านคิดวิเคราะห์'!$I$11:$I$60)=0,"",COUNTIF('8.อ่านคิดวิเคราะห์'!$I$11:$I$60,"ดี"))</f>
        <v>0</v>
      </c>
      <c r="AZ39" s="829"/>
      <c r="BA39" s="829"/>
      <c r="BB39" s="829"/>
      <c r="BC39" s="829"/>
      <c r="BD39" s="829"/>
      <c r="BE39" s="829"/>
      <c r="BF39" s="829">
        <f>IF(COUNTA('8.อ่านคิดวิเคราะห์'!$I$11:$I$60)=0,"",COUNTIF('8.อ่านคิดวิเคราะห์'!$I$11:$I$60,"ผ่าน"))</f>
        <v>0</v>
      </c>
      <c r="BG39" s="829"/>
      <c r="BH39" s="829"/>
      <c r="BI39" s="829"/>
      <c r="BJ39" s="829"/>
      <c r="BK39" s="829"/>
      <c r="BL39" s="829"/>
      <c r="BM39" s="829">
        <f>IF(COUNTA('8.อ่านคิดวิเคราะห์'!$I$11:$I$60)=0,"",COUNTIF('8.อ่านคิดวิเคราะห์'!$I$11:$I$60,"ไม่ผ่าน"))</f>
        <v>0</v>
      </c>
      <c r="BN39" s="829"/>
      <c r="BO39" s="829"/>
      <c r="BP39" s="829"/>
      <c r="BQ39" s="829"/>
      <c r="BR39" s="829"/>
      <c r="BS39" s="829"/>
    </row>
    <row r="40" spans="2:71" ht="18" customHeight="1" x14ac:dyDescent="0.35">
      <c r="C40" s="835" t="s">
        <v>487</v>
      </c>
      <c r="D40" s="835"/>
      <c r="E40" s="835"/>
      <c r="F40" s="835"/>
      <c r="G40" s="835"/>
      <c r="H40" s="835"/>
      <c r="I40" s="835"/>
      <c r="J40" s="835"/>
      <c r="K40" s="835"/>
      <c r="L40" s="835"/>
      <c r="M40" s="835"/>
      <c r="N40" s="835"/>
      <c r="O40" s="835"/>
      <c r="P40" s="835"/>
      <c r="Q40" s="835"/>
      <c r="R40" s="835"/>
      <c r="S40" s="835"/>
      <c r="T40" s="835"/>
      <c r="U40" s="835"/>
      <c r="V40" s="835"/>
      <c r="W40" s="835"/>
      <c r="X40" s="835"/>
      <c r="Y40" s="835"/>
      <c r="Z40" s="835"/>
      <c r="AA40" s="835"/>
      <c r="AB40" s="835"/>
      <c r="AC40" s="835"/>
      <c r="AD40" s="835"/>
      <c r="AE40" s="835"/>
      <c r="AF40" s="829" t="str">
        <f>IF('1.ปถ.07'!$C$15="","",SUM(AR40:BS40))</f>
        <v/>
      </c>
      <c r="AG40" s="829"/>
      <c r="AH40" s="829"/>
      <c r="AI40" s="829"/>
      <c r="AJ40" s="829"/>
      <c r="AK40" s="829"/>
      <c r="AL40" s="829"/>
      <c r="AM40" s="829"/>
      <c r="AN40" s="829"/>
      <c r="AO40" s="829"/>
      <c r="AP40" s="829"/>
      <c r="AQ40" s="829"/>
      <c r="AR40" s="829">
        <f>IF(COUNTA('9.คุณลักษณะ'!$L$11:$L$60)=0,"",COUNTIF('9.คุณลักษณะ'!$L$11:$L$60,"ดีเยี่ยม"))</f>
        <v>0</v>
      </c>
      <c r="AS40" s="829"/>
      <c r="AT40" s="829"/>
      <c r="AU40" s="829"/>
      <c r="AV40" s="829"/>
      <c r="AW40" s="829"/>
      <c r="AX40" s="829"/>
      <c r="AY40" s="829">
        <f>IF(COUNTA('9.คุณลักษณะ'!$L$11:$L$60)=0,"",COUNTIF('9.คุณลักษณะ'!$L$11:$L$60,"ดี"))</f>
        <v>0</v>
      </c>
      <c r="AZ40" s="829"/>
      <c r="BA40" s="829"/>
      <c r="BB40" s="829"/>
      <c r="BC40" s="829"/>
      <c r="BD40" s="829"/>
      <c r="BE40" s="829"/>
      <c r="BF40" s="829">
        <f>IF(COUNTA('9.คุณลักษณะ'!$L$11:$L$60)=0,"",COUNTIF('9.คุณลักษณะ'!$L$11:$L$60,"ผ่าน"))</f>
        <v>0</v>
      </c>
      <c r="BG40" s="829"/>
      <c r="BH40" s="829"/>
      <c r="BI40" s="829"/>
      <c r="BJ40" s="829"/>
      <c r="BK40" s="829"/>
      <c r="BL40" s="829"/>
      <c r="BM40" s="829">
        <f>IF(COUNTA('9.คุณลักษณะ'!$L$11:$L$60)=0,"",COUNTIF('9.คุณลักษณะ'!$L$11:$L$60,"ไม่ผ่าน"))</f>
        <v>0</v>
      </c>
      <c r="BN40" s="829"/>
      <c r="BO40" s="829"/>
      <c r="BP40" s="829"/>
      <c r="BQ40" s="829"/>
      <c r="BR40" s="829"/>
      <c r="BS40" s="829"/>
    </row>
    <row r="41" spans="2:71" ht="18" customHeight="1" x14ac:dyDescent="0.35">
      <c r="C41" s="835" t="s">
        <v>488</v>
      </c>
      <c r="D41" s="835"/>
      <c r="E41" s="835"/>
      <c r="F41" s="835"/>
      <c r="G41" s="835"/>
      <c r="H41" s="835"/>
      <c r="I41" s="835"/>
      <c r="J41" s="835"/>
      <c r="K41" s="835"/>
      <c r="L41" s="835"/>
      <c r="M41" s="835"/>
      <c r="N41" s="835"/>
      <c r="O41" s="835"/>
      <c r="P41" s="835"/>
      <c r="Q41" s="835"/>
      <c r="R41" s="835"/>
      <c r="S41" s="835"/>
      <c r="T41" s="835"/>
      <c r="U41" s="835"/>
      <c r="V41" s="835"/>
      <c r="W41" s="835"/>
      <c r="X41" s="835"/>
      <c r="Y41" s="835"/>
      <c r="Z41" s="835"/>
      <c r="AA41" s="835"/>
      <c r="AB41" s="835"/>
      <c r="AC41" s="835"/>
      <c r="AD41" s="835"/>
      <c r="AE41" s="835"/>
      <c r="AF41" s="829" t="str">
        <f>IF('1.ปถ.07'!$C$15="","",SUM(AR41:BS41))</f>
        <v/>
      </c>
      <c r="AG41" s="829"/>
      <c r="AH41" s="829"/>
      <c r="AI41" s="829"/>
      <c r="AJ41" s="829"/>
      <c r="AK41" s="829"/>
      <c r="AL41" s="829"/>
      <c r="AM41" s="829"/>
      <c r="AN41" s="829"/>
      <c r="AO41" s="829"/>
      <c r="AP41" s="829"/>
      <c r="AQ41" s="829"/>
      <c r="AR41" s="840"/>
      <c r="AS41" s="840"/>
      <c r="AT41" s="840"/>
      <c r="AU41" s="840"/>
      <c r="AV41" s="840"/>
      <c r="AW41" s="840"/>
      <c r="AX41" s="840"/>
      <c r="AY41" s="840"/>
      <c r="AZ41" s="840"/>
      <c r="BA41" s="840"/>
      <c r="BB41" s="840"/>
      <c r="BC41" s="840"/>
      <c r="BD41" s="840"/>
      <c r="BE41" s="840"/>
      <c r="BF41" s="829">
        <f>IF(COUNTA('7.พัฒนาผู้เรียน'!$H$11:$H$60)=0,"",COUNTIF('7.พัฒนาผู้เรียน'!$H$11:$H$60,"ผ่าน"))</f>
        <v>0</v>
      </c>
      <c r="BG41" s="829"/>
      <c r="BH41" s="829"/>
      <c r="BI41" s="829"/>
      <c r="BJ41" s="829"/>
      <c r="BK41" s="829"/>
      <c r="BL41" s="829"/>
      <c r="BM41" s="829">
        <f>IF(COUNTA('7.พัฒนาผู้เรียน'!$H$11:$H$60)=0,"",COUNTIF('7.พัฒนาผู้เรียน'!$H$11:$H$60,"ไม่ผ่าน"))</f>
        <v>0</v>
      </c>
      <c r="BN41" s="829"/>
      <c r="BO41" s="829"/>
      <c r="BP41" s="829"/>
      <c r="BQ41" s="829"/>
      <c r="BR41" s="829"/>
      <c r="BS41" s="829"/>
    </row>
    <row r="42" spans="2:71" ht="13.5" customHeight="1" x14ac:dyDescent="0.35"/>
    <row r="43" spans="2:71" ht="21" customHeight="1" x14ac:dyDescent="0.35">
      <c r="B43" s="427"/>
      <c r="C43" s="836" t="s">
        <v>6</v>
      </c>
      <c r="D43" s="836"/>
      <c r="E43" s="836"/>
      <c r="F43" s="836"/>
      <c r="G43" s="837"/>
      <c r="H43" s="837"/>
      <c r="I43" s="837"/>
      <c r="J43" s="837"/>
      <c r="K43" s="837"/>
      <c r="L43" s="837"/>
      <c r="M43" s="837"/>
      <c r="N43" s="837"/>
      <c r="O43" s="837"/>
      <c r="P43" s="837"/>
      <c r="Q43" s="837"/>
      <c r="R43" s="837"/>
      <c r="S43" s="837"/>
      <c r="T43" s="837"/>
      <c r="U43" s="837"/>
      <c r="V43" s="837"/>
      <c r="W43" s="837"/>
      <c r="X43" s="427" t="s">
        <v>7</v>
      </c>
      <c r="Y43" s="427"/>
      <c r="Z43" s="427"/>
      <c r="AA43" s="427"/>
      <c r="AB43" s="427"/>
      <c r="AC43" s="427"/>
      <c r="AD43" s="427"/>
      <c r="AE43" s="427"/>
      <c r="AF43" s="427"/>
      <c r="AG43" s="427"/>
      <c r="AH43" s="427"/>
      <c r="AI43" s="427"/>
      <c r="AJ43" s="427"/>
      <c r="AK43" s="836" t="s">
        <v>6</v>
      </c>
      <c r="AL43" s="836"/>
      <c r="AM43" s="836"/>
      <c r="AN43" s="836"/>
      <c r="AO43" s="837"/>
      <c r="AP43" s="837"/>
      <c r="AQ43" s="837"/>
      <c r="AR43" s="837"/>
      <c r="AS43" s="837"/>
      <c r="AT43" s="837"/>
      <c r="AU43" s="837"/>
      <c r="AV43" s="837"/>
      <c r="AW43" s="837"/>
      <c r="AX43" s="837"/>
      <c r="AY43" s="837"/>
      <c r="AZ43" s="837"/>
      <c r="BA43" s="837"/>
      <c r="BB43" s="837"/>
      <c r="BC43" s="837"/>
      <c r="BD43" s="837"/>
      <c r="BE43" s="837"/>
      <c r="BF43" s="837"/>
      <c r="BG43" s="838" t="s">
        <v>470</v>
      </c>
      <c r="BH43" s="838"/>
      <c r="BI43" s="838"/>
      <c r="BJ43" s="838"/>
      <c r="BK43" s="838"/>
      <c r="BL43" s="838"/>
      <c r="BM43" s="838"/>
      <c r="BN43" s="838"/>
      <c r="BO43" s="838"/>
      <c r="BP43" s="838"/>
      <c r="BQ43" s="838"/>
      <c r="BR43" s="838"/>
      <c r="BS43" s="838"/>
    </row>
    <row r="44" spans="2:71" ht="21" customHeight="1" x14ac:dyDescent="0.35">
      <c r="B44" s="427"/>
      <c r="C44" s="427"/>
      <c r="D44" s="427"/>
      <c r="E44" s="427"/>
      <c r="F44" s="427"/>
      <c r="G44" s="839" t="str">
        <f>IF('01.ข้อมูลเบื้องต้น'!$K$4="","(.....................................................)",CONCATENATE("(",'01.ข้อมูลเบื้องต้น'!K4,")"))</f>
        <v>(.....................................................)</v>
      </c>
      <c r="H44" s="839"/>
      <c r="I44" s="839"/>
      <c r="J44" s="839"/>
      <c r="K44" s="839"/>
      <c r="L44" s="839"/>
      <c r="M44" s="839"/>
      <c r="N44" s="839"/>
      <c r="O44" s="839"/>
      <c r="P44" s="839"/>
      <c r="Q44" s="839"/>
      <c r="R44" s="839"/>
      <c r="S44" s="839"/>
      <c r="T44" s="839"/>
      <c r="U44" s="839"/>
      <c r="V44" s="839"/>
      <c r="W44" s="839"/>
      <c r="X44" s="427"/>
      <c r="Y44" s="427"/>
      <c r="Z44" s="427"/>
      <c r="AA44" s="427"/>
      <c r="AB44" s="427"/>
      <c r="AC44" s="427"/>
      <c r="AD44" s="427"/>
      <c r="AE44" s="427"/>
      <c r="AF44" s="427"/>
      <c r="AG44" s="427"/>
      <c r="AH44" s="427"/>
      <c r="AI44" s="427"/>
      <c r="AJ44" s="427"/>
      <c r="AK44" s="427"/>
      <c r="AL44" s="427"/>
      <c r="AM44" s="427"/>
      <c r="AN44" s="427"/>
      <c r="AO44" s="839" t="str">
        <f>IF('01.ข้อมูลเบื้องต้น'!$K$6="","(.....................................................)",CONCATENATE("(",'01.ข้อมูลเบื้องต้น'!$K$6,")"))</f>
        <v>(นางสาวภัทรกรรณ  เสมศึกสาม)</v>
      </c>
      <c r="AP44" s="839"/>
      <c r="AQ44" s="839"/>
      <c r="AR44" s="839"/>
      <c r="AS44" s="839"/>
      <c r="AT44" s="839"/>
      <c r="AU44" s="839"/>
      <c r="AV44" s="839"/>
      <c r="AW44" s="839"/>
      <c r="AX44" s="839"/>
      <c r="AY44" s="839"/>
      <c r="AZ44" s="839"/>
      <c r="BA44" s="839"/>
      <c r="BB44" s="839"/>
      <c r="BC44" s="839"/>
      <c r="BD44" s="839"/>
      <c r="BE44" s="839"/>
      <c r="BF44" s="839"/>
      <c r="BG44" s="427"/>
      <c r="BH44" s="427"/>
      <c r="BI44" s="427"/>
      <c r="BJ44" s="427"/>
      <c r="BK44" s="427"/>
      <c r="BL44" s="427"/>
      <c r="BM44" s="427"/>
      <c r="BN44" s="427"/>
      <c r="BO44" s="427"/>
      <c r="BP44" s="427"/>
      <c r="BQ44" s="427"/>
      <c r="BR44" s="427"/>
      <c r="BS44" s="427"/>
    </row>
    <row r="45" spans="2:71" ht="13.5" customHeight="1" x14ac:dyDescent="0.35">
      <c r="B45" s="427"/>
      <c r="C45" s="427"/>
      <c r="D45" s="427"/>
      <c r="E45" s="427"/>
      <c r="F45" s="427"/>
      <c r="G45" s="427"/>
      <c r="H45" s="427"/>
      <c r="I45" s="427"/>
      <c r="J45" s="427"/>
      <c r="K45" s="427"/>
      <c r="L45" s="427"/>
      <c r="M45" s="427"/>
      <c r="N45" s="427"/>
      <c r="O45" s="427"/>
      <c r="P45" s="427"/>
      <c r="Q45" s="427"/>
      <c r="R45" s="427"/>
      <c r="S45" s="427"/>
      <c r="T45" s="427"/>
      <c r="U45" s="427"/>
      <c r="V45" s="427"/>
      <c r="W45" s="427"/>
      <c r="X45" s="427"/>
      <c r="Y45" s="427"/>
      <c r="Z45" s="427"/>
      <c r="AA45" s="427"/>
      <c r="AB45" s="427"/>
      <c r="AC45" s="427"/>
      <c r="AD45" s="427"/>
      <c r="AE45" s="427"/>
      <c r="AF45" s="427"/>
      <c r="AG45" s="427"/>
      <c r="AH45" s="427"/>
      <c r="AI45" s="427"/>
      <c r="AJ45" s="427"/>
      <c r="AK45" s="427"/>
      <c r="AL45" s="427"/>
      <c r="AM45" s="427"/>
      <c r="AN45" s="427"/>
      <c r="AO45" s="427"/>
      <c r="AP45" s="427"/>
      <c r="AQ45" s="427"/>
      <c r="AR45" s="427"/>
      <c r="AS45" s="427"/>
      <c r="AT45" s="427"/>
      <c r="AU45" s="427"/>
      <c r="AV45" s="427"/>
      <c r="AW45" s="427"/>
      <c r="AX45" s="427"/>
      <c r="AY45" s="427"/>
      <c r="AZ45" s="427"/>
      <c r="BA45" s="427"/>
      <c r="BB45" s="427"/>
      <c r="BC45" s="427"/>
      <c r="BD45" s="427"/>
      <c r="BE45" s="427"/>
      <c r="BF45" s="427"/>
      <c r="BG45" s="427"/>
      <c r="BH45" s="427"/>
      <c r="BI45" s="427"/>
      <c r="BJ45" s="427"/>
      <c r="BK45" s="427"/>
      <c r="BL45" s="427"/>
      <c r="BM45" s="427"/>
      <c r="BN45" s="427"/>
      <c r="BO45" s="427"/>
      <c r="BP45" s="427"/>
      <c r="BQ45" s="427"/>
      <c r="BR45" s="427"/>
      <c r="BS45" s="427"/>
    </row>
    <row r="46" spans="2:71" ht="21" customHeight="1" x14ac:dyDescent="0.35">
      <c r="B46" s="427"/>
      <c r="C46" s="427"/>
      <c r="D46" s="427"/>
      <c r="E46" s="427"/>
      <c r="F46" s="427"/>
      <c r="G46" s="427"/>
      <c r="H46" s="427"/>
      <c r="I46" s="427"/>
      <c r="J46" s="427"/>
      <c r="K46" s="427"/>
      <c r="L46" s="427"/>
      <c r="M46" s="427"/>
      <c r="N46" s="427"/>
      <c r="O46" s="427"/>
      <c r="P46" s="427"/>
      <c r="Q46" s="427"/>
      <c r="R46" s="427"/>
      <c r="S46" s="427"/>
      <c r="T46" s="427"/>
      <c r="U46" s="427" t="s">
        <v>489</v>
      </c>
      <c r="V46" s="427"/>
      <c r="W46" s="427"/>
      <c r="X46" s="427"/>
      <c r="Y46" s="427"/>
      <c r="Z46" s="427"/>
      <c r="AA46" s="427"/>
      <c r="AB46" s="427"/>
      <c r="AC46" s="427"/>
      <c r="AD46" s="427"/>
      <c r="AE46" s="427"/>
      <c r="AF46" s="427"/>
      <c r="AG46" s="427"/>
      <c r="AH46" s="427"/>
      <c r="AI46" s="427"/>
      <c r="AJ46" s="427"/>
      <c r="AK46" s="427"/>
      <c r="AL46" s="427"/>
      <c r="AM46" s="427"/>
      <c r="AN46" s="427"/>
      <c r="AO46" s="427"/>
      <c r="AP46" s="427"/>
      <c r="AQ46" s="427"/>
      <c r="AR46" s="427"/>
      <c r="AS46" s="427"/>
      <c r="AT46" s="427"/>
      <c r="AU46" s="427"/>
      <c r="AV46" s="427"/>
      <c r="AW46" s="427"/>
      <c r="AX46" s="427"/>
      <c r="AY46" s="427"/>
      <c r="AZ46" s="427"/>
      <c r="BA46" s="427"/>
      <c r="BB46" s="427"/>
      <c r="BC46" s="427"/>
      <c r="BD46" s="427"/>
      <c r="BE46" s="427"/>
      <c r="BF46" s="427"/>
      <c r="BG46" s="427"/>
      <c r="BH46" s="427"/>
      <c r="BI46" s="427"/>
      <c r="BJ46" s="427"/>
      <c r="BK46" s="427"/>
      <c r="BL46" s="427"/>
      <c r="BM46" s="427"/>
      <c r="BN46" s="427"/>
      <c r="BO46" s="427"/>
      <c r="BP46" s="427"/>
      <c r="BQ46" s="427"/>
      <c r="BR46" s="427"/>
      <c r="BS46" s="427"/>
    </row>
    <row r="47" spans="2:71" ht="21" customHeight="1" x14ac:dyDescent="0.35">
      <c r="B47" s="427"/>
      <c r="C47" s="427"/>
      <c r="D47" s="427"/>
      <c r="E47" s="427"/>
      <c r="F47" s="427"/>
      <c r="G47" s="427"/>
      <c r="H47" s="427"/>
      <c r="I47" s="427"/>
      <c r="J47" s="427"/>
      <c r="K47" s="427"/>
      <c r="L47" s="427"/>
      <c r="M47" s="427"/>
      <c r="N47" s="427"/>
      <c r="O47" s="427"/>
      <c r="P47" s="427"/>
      <c r="Q47" s="427"/>
      <c r="R47" s="427"/>
      <c r="S47" s="427"/>
      <c r="T47" s="427"/>
      <c r="U47" s="836" t="s">
        <v>6</v>
      </c>
      <c r="V47" s="836"/>
      <c r="W47" s="836"/>
      <c r="X47" s="836"/>
      <c r="Y47" s="837"/>
      <c r="Z47" s="837"/>
      <c r="AA47" s="837"/>
      <c r="AB47" s="837"/>
      <c r="AC47" s="837"/>
      <c r="AD47" s="837"/>
      <c r="AE47" s="837"/>
      <c r="AF47" s="837"/>
      <c r="AG47" s="837"/>
      <c r="AH47" s="837"/>
      <c r="AI47" s="837"/>
      <c r="AJ47" s="837"/>
      <c r="AK47" s="837"/>
      <c r="AL47" s="837"/>
      <c r="AM47" s="837"/>
      <c r="AN47" s="837"/>
      <c r="AO47" s="837"/>
      <c r="AP47" s="427" t="s">
        <v>8</v>
      </c>
      <c r="AQ47" s="427"/>
      <c r="AR47" s="427"/>
      <c r="AS47" s="427"/>
      <c r="AT47" s="427"/>
      <c r="AU47" s="427"/>
      <c r="AV47" s="427"/>
      <c r="AW47" s="427"/>
      <c r="AX47" s="427"/>
      <c r="AY47" s="427"/>
      <c r="AZ47" s="427"/>
      <c r="BA47" s="427"/>
      <c r="BB47" s="427"/>
      <c r="BC47" s="427"/>
      <c r="BD47" s="427"/>
      <c r="BE47" s="427"/>
      <c r="BF47" s="427"/>
      <c r="BG47" s="427"/>
      <c r="BH47" s="427"/>
      <c r="BI47" s="427"/>
      <c r="BJ47" s="427"/>
      <c r="BK47" s="427"/>
      <c r="BL47" s="427"/>
      <c r="BM47" s="427"/>
      <c r="BN47" s="427"/>
      <c r="BO47" s="427"/>
      <c r="BP47" s="427"/>
      <c r="BQ47" s="427"/>
      <c r="BR47" s="427"/>
      <c r="BS47" s="427"/>
    </row>
    <row r="48" spans="2:71" ht="21" customHeight="1" x14ac:dyDescent="0.35">
      <c r="B48" s="427"/>
      <c r="C48" s="427"/>
      <c r="D48" s="427"/>
      <c r="E48" s="427"/>
      <c r="F48" s="427"/>
      <c r="G48" s="427"/>
      <c r="H48" s="427"/>
      <c r="I48" s="427"/>
      <c r="J48" s="427"/>
      <c r="K48" s="427"/>
      <c r="L48" s="427"/>
      <c r="M48" s="427"/>
      <c r="N48" s="427"/>
      <c r="O48" s="427"/>
      <c r="P48" s="427"/>
      <c r="Q48" s="427"/>
      <c r="R48" s="427"/>
      <c r="S48" s="427"/>
      <c r="T48" s="427"/>
      <c r="U48" s="427"/>
      <c r="V48" s="427"/>
      <c r="W48" s="427"/>
      <c r="X48" s="427"/>
      <c r="Y48" s="842" t="str">
        <f>IF('01.ข้อมูลเบื้องต้น'!$K$8="","(.....................................................)",CONCATENATE("(",'01.ข้อมูลเบื้องต้น'!$K$8,")"))</f>
        <v>(.....................................................)</v>
      </c>
      <c r="Z48" s="842"/>
      <c r="AA48" s="842"/>
      <c r="AB48" s="842"/>
      <c r="AC48" s="842"/>
      <c r="AD48" s="842"/>
      <c r="AE48" s="842"/>
      <c r="AF48" s="842"/>
      <c r="AG48" s="842"/>
      <c r="AH48" s="842"/>
      <c r="AI48" s="842"/>
      <c r="AJ48" s="842"/>
      <c r="AK48" s="842"/>
      <c r="AL48" s="842"/>
      <c r="AM48" s="842"/>
      <c r="AN48" s="842"/>
      <c r="AO48" s="842"/>
      <c r="AP48" s="427"/>
      <c r="AQ48" s="427"/>
      <c r="AR48" s="427"/>
      <c r="AS48" s="427"/>
      <c r="AT48" s="427"/>
      <c r="AU48" s="427"/>
      <c r="AV48" s="427"/>
      <c r="AW48" s="427"/>
      <c r="AX48" s="427"/>
      <c r="AY48" s="427"/>
      <c r="AZ48" s="427"/>
      <c r="BA48" s="427"/>
      <c r="BB48" s="427"/>
      <c r="BC48" s="427"/>
      <c r="BD48" s="427"/>
      <c r="BE48" s="427"/>
      <c r="BF48" s="427"/>
      <c r="BG48" s="427"/>
      <c r="BH48" s="427"/>
      <c r="BI48" s="427"/>
      <c r="BJ48" s="427"/>
      <c r="BK48" s="427"/>
      <c r="BL48" s="427"/>
      <c r="BM48" s="427"/>
      <c r="BN48" s="427"/>
      <c r="BO48" s="427"/>
      <c r="BP48" s="427"/>
      <c r="BQ48" s="427"/>
      <c r="BR48" s="427"/>
      <c r="BS48" s="427"/>
    </row>
    <row r="49" spans="2:71" ht="11.25" customHeight="1" x14ac:dyDescent="0.35">
      <c r="B49" s="427"/>
      <c r="C49" s="427"/>
      <c r="D49" s="427"/>
      <c r="E49" s="427"/>
      <c r="F49" s="427"/>
      <c r="G49" s="427"/>
      <c r="H49" s="427"/>
      <c r="I49" s="427"/>
      <c r="J49" s="427"/>
      <c r="K49" s="427"/>
      <c r="L49" s="427"/>
      <c r="M49" s="427"/>
      <c r="N49" s="427"/>
      <c r="O49" s="427"/>
      <c r="P49" s="427"/>
      <c r="Q49" s="427"/>
      <c r="R49" s="427"/>
      <c r="S49" s="427"/>
      <c r="T49" s="427"/>
      <c r="U49" s="427"/>
      <c r="V49" s="427"/>
      <c r="W49" s="427"/>
      <c r="X49" s="427"/>
      <c r="Y49" s="427"/>
      <c r="Z49" s="428"/>
      <c r="AA49" s="428"/>
      <c r="AB49" s="428"/>
      <c r="AC49" s="428"/>
      <c r="AD49" s="428"/>
      <c r="AE49" s="428"/>
      <c r="AF49" s="428"/>
      <c r="AG49" s="428"/>
      <c r="AH49" s="428"/>
      <c r="AI49" s="428"/>
      <c r="AJ49" s="429"/>
      <c r="AK49" s="429"/>
      <c r="AL49" s="429"/>
      <c r="AM49" s="428"/>
      <c r="AN49" s="428"/>
      <c r="AO49" s="428"/>
      <c r="AP49" s="428"/>
      <c r="AQ49" s="427"/>
      <c r="AR49" s="427"/>
      <c r="AS49" s="427"/>
      <c r="AT49" s="427"/>
      <c r="AU49" s="427"/>
      <c r="AV49" s="427"/>
      <c r="AW49" s="427"/>
      <c r="AX49" s="427"/>
      <c r="AY49" s="427"/>
      <c r="AZ49" s="427"/>
      <c r="BA49" s="427"/>
      <c r="BB49" s="427"/>
      <c r="BC49" s="427"/>
      <c r="BD49" s="427"/>
      <c r="BE49" s="427"/>
      <c r="BF49" s="427"/>
      <c r="BG49" s="427"/>
      <c r="BH49" s="427"/>
      <c r="BI49" s="427"/>
      <c r="BJ49" s="427"/>
      <c r="BK49" s="427"/>
      <c r="BL49" s="427"/>
      <c r="BM49" s="427"/>
      <c r="BN49" s="427"/>
      <c r="BO49" s="427"/>
      <c r="BP49" s="427"/>
      <c r="BQ49" s="427"/>
      <c r="BR49" s="427"/>
      <c r="BS49" s="427"/>
    </row>
    <row r="50" spans="2:71" ht="21" customHeight="1" x14ac:dyDescent="0.35">
      <c r="B50" s="427"/>
      <c r="C50" s="427"/>
      <c r="D50" s="427"/>
      <c r="E50" s="427"/>
      <c r="F50" s="427"/>
      <c r="G50" s="427"/>
      <c r="H50" s="427"/>
      <c r="I50" s="427"/>
      <c r="J50" s="427"/>
      <c r="K50" s="427"/>
      <c r="L50" s="427"/>
      <c r="M50" s="427"/>
      <c r="N50" s="427"/>
      <c r="O50" s="427"/>
      <c r="P50" s="427"/>
      <c r="Q50" s="427"/>
      <c r="R50" s="427"/>
      <c r="S50" s="427"/>
      <c r="T50" s="427"/>
      <c r="U50" s="845" t="str">
        <f>IF(C15="","","ü")</f>
        <v/>
      </c>
      <c r="V50" s="846"/>
      <c r="W50" s="847"/>
      <c r="X50" s="427"/>
      <c r="Y50" s="427" t="s">
        <v>490</v>
      </c>
      <c r="Z50" s="427"/>
      <c r="AA50" s="427"/>
      <c r="AB50" s="427"/>
      <c r="AC50" s="427"/>
      <c r="AD50" s="839"/>
      <c r="AE50" s="839"/>
      <c r="AF50" s="839"/>
      <c r="AG50" s="427"/>
      <c r="AH50" s="427"/>
      <c r="AI50" s="430"/>
      <c r="AJ50" s="830"/>
      <c r="AK50" s="831"/>
      <c r="AL50" s="832"/>
      <c r="AM50" s="427"/>
      <c r="AN50" s="427" t="s">
        <v>491</v>
      </c>
      <c r="AO50" s="427"/>
      <c r="AP50" s="427"/>
      <c r="AQ50" s="427"/>
      <c r="AR50" s="427"/>
      <c r="AS50" s="427"/>
      <c r="AT50" s="427"/>
      <c r="AU50" s="427"/>
      <c r="AV50" s="427"/>
      <c r="AW50" s="427"/>
      <c r="AX50" s="427"/>
      <c r="AY50" s="427"/>
      <c r="AZ50" s="427"/>
      <c r="BA50" s="427"/>
      <c r="BB50" s="427"/>
      <c r="BC50" s="427"/>
      <c r="BD50" s="427"/>
      <c r="BE50" s="427"/>
      <c r="BF50" s="427"/>
      <c r="BG50" s="427"/>
      <c r="BH50" s="427"/>
      <c r="BI50" s="427"/>
      <c r="BJ50" s="427"/>
      <c r="BK50" s="427"/>
      <c r="BL50" s="427"/>
      <c r="BM50" s="427"/>
      <c r="BN50" s="427"/>
      <c r="BO50" s="427"/>
      <c r="BP50" s="427"/>
      <c r="BQ50" s="427"/>
      <c r="BR50" s="427"/>
      <c r="BS50" s="427"/>
    </row>
    <row r="51" spans="2:71" ht="11.25" customHeight="1" x14ac:dyDescent="0.35">
      <c r="B51" s="427"/>
      <c r="C51" s="427"/>
      <c r="D51" s="427"/>
      <c r="E51" s="427"/>
      <c r="F51" s="427"/>
      <c r="G51" s="427"/>
      <c r="H51" s="427"/>
      <c r="I51" s="427"/>
      <c r="J51" s="427"/>
      <c r="K51" s="427"/>
      <c r="L51" s="427"/>
      <c r="M51" s="427"/>
      <c r="N51" s="427"/>
      <c r="O51" s="427"/>
      <c r="P51" s="427"/>
      <c r="Q51" s="427"/>
      <c r="R51" s="427"/>
      <c r="S51" s="427"/>
      <c r="T51" s="427"/>
      <c r="U51" s="428"/>
      <c r="V51" s="428"/>
      <c r="W51" s="428"/>
      <c r="X51" s="427"/>
      <c r="Y51" s="427"/>
      <c r="Z51" s="427"/>
      <c r="AA51" s="427"/>
      <c r="AB51" s="427"/>
      <c r="AC51" s="427"/>
      <c r="AD51" s="428"/>
      <c r="AE51" s="428"/>
      <c r="AF51" s="428"/>
      <c r="AG51" s="427"/>
      <c r="AH51" s="427"/>
      <c r="AI51" s="427"/>
      <c r="AJ51" s="427"/>
      <c r="AK51" s="427"/>
      <c r="AL51" s="427"/>
      <c r="AM51" s="427"/>
      <c r="AN51" s="427"/>
      <c r="AO51" s="427"/>
      <c r="AP51" s="427"/>
      <c r="AQ51" s="427"/>
      <c r="AR51" s="427"/>
      <c r="AS51" s="427"/>
      <c r="AT51" s="427"/>
      <c r="AU51" s="427"/>
      <c r="AV51" s="427"/>
      <c r="AW51" s="427"/>
      <c r="AX51" s="427"/>
      <c r="AY51" s="427"/>
      <c r="AZ51" s="427"/>
      <c r="BA51" s="427"/>
      <c r="BB51" s="427"/>
      <c r="BC51" s="427"/>
      <c r="BD51" s="427"/>
      <c r="BE51" s="427"/>
      <c r="BF51" s="427"/>
      <c r="BG51" s="427"/>
      <c r="BH51" s="427"/>
      <c r="BI51" s="427"/>
      <c r="BJ51" s="427"/>
      <c r="BK51" s="427"/>
      <c r="BL51" s="427"/>
      <c r="BM51" s="427"/>
      <c r="BN51" s="427"/>
      <c r="BO51" s="427"/>
      <c r="BP51" s="427"/>
      <c r="BQ51" s="427"/>
      <c r="BR51" s="427"/>
      <c r="BS51" s="427"/>
    </row>
    <row r="52" spans="2:71" ht="21" customHeight="1" x14ac:dyDescent="0.35">
      <c r="B52" s="427"/>
      <c r="C52" s="427"/>
      <c r="D52" s="427"/>
      <c r="E52" s="427"/>
      <c r="F52" s="427"/>
      <c r="G52" s="427"/>
      <c r="H52" s="427"/>
      <c r="I52" s="427"/>
      <c r="J52" s="427"/>
      <c r="K52" s="427"/>
      <c r="L52" s="427"/>
      <c r="M52" s="427"/>
      <c r="N52" s="427"/>
      <c r="O52" s="427"/>
      <c r="P52" s="427"/>
      <c r="Q52" s="427"/>
      <c r="R52" s="427"/>
      <c r="S52" s="427"/>
      <c r="T52" s="427"/>
      <c r="U52" s="836" t="s">
        <v>6</v>
      </c>
      <c r="V52" s="836"/>
      <c r="W52" s="836"/>
      <c r="X52" s="836"/>
      <c r="Y52" s="837"/>
      <c r="Z52" s="837"/>
      <c r="AA52" s="837"/>
      <c r="AB52" s="837"/>
      <c r="AC52" s="837"/>
      <c r="AD52" s="837"/>
      <c r="AE52" s="837"/>
      <c r="AF52" s="837"/>
      <c r="AG52" s="837"/>
      <c r="AH52" s="837"/>
      <c r="AI52" s="837"/>
      <c r="AJ52" s="837"/>
      <c r="AK52" s="837"/>
      <c r="AL52" s="837"/>
      <c r="AM52" s="837"/>
      <c r="AN52" s="837"/>
      <c r="AO52" s="837"/>
      <c r="AP52" s="841" t="str">
        <f>IF(Y53=Y48,"รองผู้อำนวยการสถานศึกษา รักษาราชการแทนผู้อำนวยการสถานศึกษา","ผู้อำนวยการสถานศึกษา")</f>
        <v>ผู้อำนวยการสถานศึกษา</v>
      </c>
      <c r="AQ52" s="841"/>
      <c r="AR52" s="841"/>
      <c r="AS52" s="841"/>
      <c r="AT52" s="841"/>
      <c r="AU52" s="841"/>
      <c r="AV52" s="841"/>
      <c r="AW52" s="841"/>
      <c r="AX52" s="841"/>
      <c r="AY52" s="841"/>
      <c r="AZ52" s="841"/>
      <c r="BA52" s="841"/>
      <c r="BB52" s="841"/>
      <c r="BC52" s="841"/>
      <c r="BD52" s="841"/>
      <c r="BE52" s="841"/>
      <c r="BF52" s="841"/>
      <c r="BG52" s="841"/>
      <c r="BH52" s="841"/>
      <c r="BI52" s="841"/>
      <c r="BJ52" s="841"/>
      <c r="BK52" s="841"/>
      <c r="BL52" s="841"/>
      <c r="BM52" s="841"/>
      <c r="BN52" s="841"/>
      <c r="BO52" s="841"/>
      <c r="BP52" s="841"/>
      <c r="BQ52" s="841"/>
      <c r="BR52" s="841"/>
      <c r="BS52" s="841"/>
    </row>
    <row r="53" spans="2:71" ht="21" customHeight="1" x14ac:dyDescent="0.35">
      <c r="B53" s="427"/>
      <c r="C53" s="427"/>
      <c r="D53" s="427"/>
      <c r="E53" s="427"/>
      <c r="F53" s="427"/>
      <c r="G53" s="427"/>
      <c r="H53" s="427"/>
      <c r="I53" s="427"/>
      <c r="J53" s="427"/>
      <c r="K53" s="427"/>
      <c r="L53" s="427"/>
      <c r="M53" s="427"/>
      <c r="N53" s="427"/>
      <c r="O53" s="427"/>
      <c r="P53" s="427"/>
      <c r="Q53" s="427"/>
      <c r="R53" s="427"/>
      <c r="S53" s="427"/>
      <c r="T53" s="427"/>
      <c r="U53" s="427"/>
      <c r="V53" s="427"/>
      <c r="W53" s="427"/>
      <c r="X53" s="427"/>
      <c r="Y53" s="842" t="str">
        <f>IF('01.ข้อมูลเบื้องต้น'!$K$10="","(.....................................................)",CONCATENATE("(",'01.ข้อมูลเบื้องต้น'!$K$10,")"))</f>
        <v>(นายอัศวิน  คงเพ็ชรศักดิ์)</v>
      </c>
      <c r="Z53" s="842"/>
      <c r="AA53" s="842"/>
      <c r="AB53" s="842"/>
      <c r="AC53" s="842"/>
      <c r="AD53" s="842"/>
      <c r="AE53" s="842"/>
      <c r="AF53" s="842"/>
      <c r="AG53" s="842"/>
      <c r="AH53" s="842"/>
      <c r="AI53" s="842"/>
      <c r="AJ53" s="842"/>
      <c r="AK53" s="842"/>
      <c r="AL53" s="842"/>
      <c r="AM53" s="842"/>
      <c r="AN53" s="842"/>
      <c r="AO53" s="842"/>
      <c r="AP53" s="427"/>
      <c r="AQ53" s="427"/>
      <c r="AR53" s="427"/>
      <c r="AS53" s="427"/>
      <c r="AT53" s="427"/>
      <c r="AU53" s="427"/>
      <c r="AV53" s="427"/>
      <c r="AW53" s="427"/>
      <c r="AX53" s="427"/>
      <c r="AY53" s="427"/>
      <c r="AZ53" s="427"/>
      <c r="BA53" s="427"/>
      <c r="BB53" s="427"/>
      <c r="BC53" s="427"/>
      <c r="BD53" s="427"/>
      <c r="BE53" s="427"/>
      <c r="BF53" s="427"/>
      <c r="BG53" s="427"/>
      <c r="BH53" s="427"/>
      <c r="BI53" s="427"/>
      <c r="BJ53" s="427"/>
      <c r="BK53" s="427"/>
      <c r="BL53" s="427"/>
      <c r="BM53" s="427"/>
      <c r="BN53" s="427"/>
      <c r="BO53" s="427"/>
      <c r="BP53" s="427"/>
      <c r="BQ53" s="427"/>
      <c r="BR53" s="427"/>
      <c r="BS53" s="427"/>
    </row>
    <row r="54" spans="2:71" ht="21" customHeight="1" x14ac:dyDescent="0.35">
      <c r="B54" s="427"/>
      <c r="C54" s="427"/>
      <c r="D54" s="427"/>
      <c r="E54" s="427"/>
      <c r="F54" s="427"/>
      <c r="G54" s="427"/>
      <c r="H54" s="427"/>
      <c r="I54" s="427"/>
      <c r="J54" s="427"/>
      <c r="K54" s="427"/>
      <c r="L54" s="427"/>
      <c r="M54" s="427"/>
      <c r="N54" s="427"/>
      <c r="O54" s="427"/>
      <c r="P54" s="427"/>
      <c r="Q54" s="427"/>
      <c r="R54" s="427"/>
      <c r="S54" s="427"/>
      <c r="T54" s="427"/>
      <c r="U54" s="431" t="s">
        <v>66</v>
      </c>
      <c r="V54" s="431"/>
      <c r="W54" s="431"/>
      <c r="X54" s="843">
        <f>IF('01.ข้อมูลเบื้องต้น'!$K$12="","",'01.ข้อมูลเบื้องต้น'!$K$12)</f>
        <v>31</v>
      </c>
      <c r="Y54" s="843"/>
      <c r="Z54" s="843"/>
      <c r="AA54" s="843"/>
      <c r="AB54" s="844" t="s">
        <v>67</v>
      </c>
      <c r="AC54" s="844"/>
      <c r="AD54" s="844"/>
      <c r="AE54" s="844"/>
      <c r="AF54" s="843" t="str">
        <f>IF('01.ข้อมูลเบื้องต้น'!$L$12="","",'01.ข้อมูลเบื้องต้น'!$L$12)</f>
        <v>มีนาคม</v>
      </c>
      <c r="AG54" s="843"/>
      <c r="AH54" s="843"/>
      <c r="AI54" s="843"/>
      <c r="AJ54" s="843"/>
      <c r="AK54" s="843"/>
      <c r="AL54" s="843"/>
      <c r="AM54" s="843"/>
      <c r="AN54" s="843"/>
      <c r="AO54" s="843"/>
      <c r="AP54" s="431" t="s">
        <v>68</v>
      </c>
      <c r="AQ54" s="431"/>
      <c r="AR54" s="431"/>
      <c r="AS54" s="843">
        <f>IF('01.ข้อมูลเบื้องต้น'!$M$12="","",'01.ข้อมูลเบื้องต้น'!$M$12)</f>
        <v>2568</v>
      </c>
      <c r="AT54" s="843"/>
      <c r="AU54" s="843"/>
      <c r="AV54" s="843"/>
      <c r="AW54" s="843"/>
      <c r="AX54" s="843"/>
      <c r="AY54" s="843"/>
      <c r="AZ54" s="843"/>
      <c r="BA54" s="427"/>
      <c r="BB54" s="427"/>
      <c r="BC54" s="427"/>
      <c r="BD54" s="427"/>
      <c r="BE54" s="427"/>
      <c r="BF54" s="427"/>
      <c r="BG54" s="427"/>
      <c r="BH54" s="427"/>
      <c r="BI54" s="427"/>
      <c r="BJ54" s="427"/>
      <c r="BK54" s="427"/>
      <c r="BL54" s="427"/>
      <c r="BM54" s="427"/>
      <c r="BN54" s="427"/>
      <c r="BO54" s="427"/>
      <c r="BP54" s="427"/>
      <c r="BQ54" s="427"/>
      <c r="BR54" s="427"/>
      <c r="BS54" s="427"/>
    </row>
  </sheetData>
  <sheetProtection algorithmName="SHA-512" hashValue="zH4miyhygt2yRgov+cvyjkFxt2KwSWG46Y42uSAaxv7a7jpBqioYgddJz0oTRXtwU4R1vqhj+X+V2iTmUsVuUg==" saltValue="c+dLGIQ8MOMfnNgMZoJclA==" spinCount="100000" sheet="1" formatCells="0"/>
  <mergeCells count="350">
    <mergeCell ref="C14:BS14"/>
    <mergeCell ref="C25:BS25"/>
    <mergeCell ref="AY24:BA24"/>
    <mergeCell ref="BB24:BD24"/>
    <mergeCell ref="BE24:BG24"/>
    <mergeCell ref="BH24:BJ24"/>
    <mergeCell ref="BK24:BM24"/>
    <mergeCell ref="BN24:BS24"/>
    <mergeCell ref="C24:H24"/>
    <mergeCell ref="I24:AC24"/>
    <mergeCell ref="AD24:AI24"/>
    <mergeCell ref="AJ24:AL24"/>
    <mergeCell ref="AM24:AO24"/>
    <mergeCell ref="AP24:AR24"/>
    <mergeCell ref="AS24:AU24"/>
    <mergeCell ref="AV24:AX24"/>
    <mergeCell ref="BN23:BS23"/>
    <mergeCell ref="AV23:AX23"/>
    <mergeCell ref="AY23:BA23"/>
    <mergeCell ref="BB23:BD23"/>
    <mergeCell ref="BE23:BG23"/>
    <mergeCell ref="BH23:BJ23"/>
    <mergeCell ref="BK23:BM23"/>
    <mergeCell ref="BH22:BJ22"/>
    <mergeCell ref="U52:X52"/>
    <mergeCell ref="Y52:AO52"/>
    <mergeCell ref="AP52:BS52"/>
    <mergeCell ref="Y53:AO53"/>
    <mergeCell ref="X54:AA54"/>
    <mergeCell ref="AB54:AE54"/>
    <mergeCell ref="AF54:AO54"/>
    <mergeCell ref="AS54:AZ54"/>
    <mergeCell ref="U47:X47"/>
    <mergeCell ref="Y47:AO47"/>
    <mergeCell ref="Y48:AO48"/>
    <mergeCell ref="U50:W50"/>
    <mergeCell ref="AD50:AF50"/>
    <mergeCell ref="AJ50:AL50"/>
    <mergeCell ref="C43:F43"/>
    <mergeCell ref="G43:W43"/>
    <mergeCell ref="AK43:AN43"/>
    <mergeCell ref="AO43:BF43"/>
    <mergeCell ref="BG43:BS43"/>
    <mergeCell ref="G44:W44"/>
    <mergeCell ref="AO44:BF44"/>
    <mergeCell ref="C41:AE41"/>
    <mergeCell ref="AF41:AQ41"/>
    <mergeCell ref="AR41:AX41"/>
    <mergeCell ref="AY41:BE41"/>
    <mergeCell ref="BF41:BL41"/>
    <mergeCell ref="BM41:BS41"/>
    <mergeCell ref="C37:AE38"/>
    <mergeCell ref="AF37:AQ38"/>
    <mergeCell ref="AR37:BS37"/>
    <mergeCell ref="AR38:AX38"/>
    <mergeCell ref="AY38:BE38"/>
    <mergeCell ref="C40:AE40"/>
    <mergeCell ref="AF40:AQ40"/>
    <mergeCell ref="AR40:AX40"/>
    <mergeCell ref="AY40:BE40"/>
    <mergeCell ref="BF40:BL40"/>
    <mergeCell ref="BM40:BS40"/>
    <mergeCell ref="BF38:BL38"/>
    <mergeCell ref="BM38:BS38"/>
    <mergeCell ref="C39:AE39"/>
    <mergeCell ref="AF39:AQ39"/>
    <mergeCell ref="AR39:AX39"/>
    <mergeCell ref="AY39:BE39"/>
    <mergeCell ref="BF39:BL39"/>
    <mergeCell ref="BM39:BS39"/>
    <mergeCell ref="BB34:BD34"/>
    <mergeCell ref="BE34:BG34"/>
    <mergeCell ref="BH34:BJ34"/>
    <mergeCell ref="BK34:BM34"/>
    <mergeCell ref="BB35:BD35"/>
    <mergeCell ref="BE35:BG35"/>
    <mergeCell ref="BH35:BJ35"/>
    <mergeCell ref="BK35:BM35"/>
    <mergeCell ref="BN35:BS35"/>
    <mergeCell ref="C35:H35"/>
    <mergeCell ref="I35:AC35"/>
    <mergeCell ref="AD35:AI35"/>
    <mergeCell ref="AJ35:AL35"/>
    <mergeCell ref="AM35:AO35"/>
    <mergeCell ref="AP35:AR35"/>
    <mergeCell ref="AS35:AU35"/>
    <mergeCell ref="AV35:AX35"/>
    <mergeCell ref="AY35:BA35"/>
    <mergeCell ref="C33:H33"/>
    <mergeCell ref="I33:AC33"/>
    <mergeCell ref="AD33:AI33"/>
    <mergeCell ref="AJ33:AL33"/>
    <mergeCell ref="AM33:AO33"/>
    <mergeCell ref="BH33:BJ33"/>
    <mergeCell ref="BK33:BM33"/>
    <mergeCell ref="BN33:BS33"/>
    <mergeCell ref="C34:H34"/>
    <mergeCell ref="I34:AC34"/>
    <mergeCell ref="AD34:AI34"/>
    <mergeCell ref="AJ34:AL34"/>
    <mergeCell ref="AM34:AO34"/>
    <mergeCell ref="AP34:AR34"/>
    <mergeCell ref="AS34:AU34"/>
    <mergeCell ref="AP33:AR33"/>
    <mergeCell ref="AS33:AU33"/>
    <mergeCell ref="AV33:AX33"/>
    <mergeCell ref="AY33:BA33"/>
    <mergeCell ref="BB33:BD33"/>
    <mergeCell ref="BE33:BG33"/>
    <mergeCell ref="BN34:BS34"/>
    <mergeCell ref="AV34:AX34"/>
    <mergeCell ref="AY34:BA34"/>
    <mergeCell ref="BB31:BD31"/>
    <mergeCell ref="BE31:BG31"/>
    <mergeCell ref="BH31:BJ31"/>
    <mergeCell ref="BK31:BM31"/>
    <mergeCell ref="BB32:BD32"/>
    <mergeCell ref="BE32:BG32"/>
    <mergeCell ref="BH32:BJ32"/>
    <mergeCell ref="BK32:BM32"/>
    <mergeCell ref="BN32:BS32"/>
    <mergeCell ref="C32:H32"/>
    <mergeCell ref="I32:AC32"/>
    <mergeCell ref="AD32:AI32"/>
    <mergeCell ref="AJ32:AL32"/>
    <mergeCell ref="AM32:AO32"/>
    <mergeCell ref="AP32:AR32"/>
    <mergeCell ref="AS32:AU32"/>
    <mergeCell ref="AV32:AX32"/>
    <mergeCell ref="AY32:BA32"/>
    <mergeCell ref="C30:H30"/>
    <mergeCell ref="I30:AC30"/>
    <mergeCell ref="AD30:AI30"/>
    <mergeCell ref="AJ30:AL30"/>
    <mergeCell ref="AM30:AO30"/>
    <mergeCell ref="BH30:BJ30"/>
    <mergeCell ref="BK30:BM30"/>
    <mergeCell ref="BN30:BS30"/>
    <mergeCell ref="C31:H31"/>
    <mergeCell ref="I31:AC31"/>
    <mergeCell ref="AD31:AI31"/>
    <mergeCell ref="AJ31:AL31"/>
    <mergeCell ref="AM31:AO31"/>
    <mergeCell ref="AP31:AR31"/>
    <mergeCell ref="AS31:AU31"/>
    <mergeCell ref="AP30:AR30"/>
    <mergeCell ref="AS30:AU30"/>
    <mergeCell ref="AV30:AX30"/>
    <mergeCell ref="AY30:BA30"/>
    <mergeCell ref="BB30:BD30"/>
    <mergeCell ref="BE30:BG30"/>
    <mergeCell ref="BN31:BS31"/>
    <mergeCell ref="AV31:AX31"/>
    <mergeCell ref="AY31:BA31"/>
    <mergeCell ref="BN28:BS28"/>
    <mergeCell ref="C29:H29"/>
    <mergeCell ref="I29:AC29"/>
    <mergeCell ref="AD29:AI29"/>
    <mergeCell ref="AJ29:AL29"/>
    <mergeCell ref="AM29:AO29"/>
    <mergeCell ref="AP29:AR29"/>
    <mergeCell ref="AS29:AU29"/>
    <mergeCell ref="AV29:AX29"/>
    <mergeCell ref="AY29:BA29"/>
    <mergeCell ref="AV28:AX28"/>
    <mergeCell ref="AY28:BA28"/>
    <mergeCell ref="BB28:BD28"/>
    <mergeCell ref="BE28:BG28"/>
    <mergeCell ref="BH28:BJ28"/>
    <mergeCell ref="BK28:BM28"/>
    <mergeCell ref="BB29:BD29"/>
    <mergeCell ref="BE29:BG29"/>
    <mergeCell ref="BH29:BJ29"/>
    <mergeCell ref="BK29:BM29"/>
    <mergeCell ref="BN29:BS29"/>
    <mergeCell ref="C28:H28"/>
    <mergeCell ref="I28:AC28"/>
    <mergeCell ref="AD28:AI28"/>
    <mergeCell ref="AJ28:AL28"/>
    <mergeCell ref="AM28:AO28"/>
    <mergeCell ref="AP28:AR28"/>
    <mergeCell ref="AS28:AU28"/>
    <mergeCell ref="AP27:AR27"/>
    <mergeCell ref="AS27:AU27"/>
    <mergeCell ref="BB26:BD26"/>
    <mergeCell ref="BB27:BD27"/>
    <mergeCell ref="BE26:BG26"/>
    <mergeCell ref="BH26:BJ26"/>
    <mergeCell ref="BK26:BM26"/>
    <mergeCell ref="BN26:BS26"/>
    <mergeCell ref="C27:H27"/>
    <mergeCell ref="I27:AC27"/>
    <mergeCell ref="AD27:AI27"/>
    <mergeCell ref="AJ27:AL27"/>
    <mergeCell ref="AM27:AO27"/>
    <mergeCell ref="C26:H26"/>
    <mergeCell ref="I26:AC26"/>
    <mergeCell ref="AD26:AI26"/>
    <mergeCell ref="AJ26:AL26"/>
    <mergeCell ref="AM26:AO26"/>
    <mergeCell ref="AP26:AR26"/>
    <mergeCell ref="AS26:AU26"/>
    <mergeCell ref="AV26:AX26"/>
    <mergeCell ref="AY26:BA26"/>
    <mergeCell ref="BH27:BJ27"/>
    <mergeCell ref="BK27:BM27"/>
    <mergeCell ref="BN27:BS27"/>
    <mergeCell ref="AV27:AX27"/>
    <mergeCell ref="AY27:BA27"/>
    <mergeCell ref="BE27:BG27"/>
    <mergeCell ref="C22:H22"/>
    <mergeCell ref="I22:AC22"/>
    <mergeCell ref="AD22:AI22"/>
    <mergeCell ref="AJ22:AL22"/>
    <mergeCell ref="AM22:AO22"/>
    <mergeCell ref="BK22:BM22"/>
    <mergeCell ref="BN22:BS22"/>
    <mergeCell ref="C23:H23"/>
    <mergeCell ref="I23:AC23"/>
    <mergeCell ref="AD23:AI23"/>
    <mergeCell ref="AJ23:AL23"/>
    <mergeCell ref="AM23:AO23"/>
    <mergeCell ref="AP23:AR23"/>
    <mergeCell ref="AS23:AU23"/>
    <mergeCell ref="AP22:AR22"/>
    <mergeCell ref="AS22:AU22"/>
    <mergeCell ref="AV22:AX22"/>
    <mergeCell ref="AY22:BA22"/>
    <mergeCell ref="BB22:BD22"/>
    <mergeCell ref="BE22:BG22"/>
    <mergeCell ref="BB20:BD20"/>
    <mergeCell ref="BE20:BG20"/>
    <mergeCell ref="BH20:BJ20"/>
    <mergeCell ref="BK20:BM20"/>
    <mergeCell ref="BB21:BD21"/>
    <mergeCell ref="BE21:BG21"/>
    <mergeCell ref="BH21:BJ21"/>
    <mergeCell ref="BK21:BM21"/>
    <mergeCell ref="BN21:BS21"/>
    <mergeCell ref="C21:H21"/>
    <mergeCell ref="I21:AC21"/>
    <mergeCell ref="AD21:AI21"/>
    <mergeCell ref="AJ21:AL21"/>
    <mergeCell ref="AM21:AO21"/>
    <mergeCell ref="AP21:AR21"/>
    <mergeCell ref="AS21:AU21"/>
    <mergeCell ref="AV21:AX21"/>
    <mergeCell ref="AY21:BA21"/>
    <mergeCell ref="BK19:BM19"/>
    <mergeCell ref="BN19:BS19"/>
    <mergeCell ref="C20:H20"/>
    <mergeCell ref="I20:AC20"/>
    <mergeCell ref="AD20:AI20"/>
    <mergeCell ref="AJ20:AL20"/>
    <mergeCell ref="AM20:AO20"/>
    <mergeCell ref="AP20:AR20"/>
    <mergeCell ref="AS20:AU20"/>
    <mergeCell ref="AS19:AU19"/>
    <mergeCell ref="AV19:AX19"/>
    <mergeCell ref="AY19:BA19"/>
    <mergeCell ref="BB19:BD19"/>
    <mergeCell ref="BE19:BG19"/>
    <mergeCell ref="BH19:BJ19"/>
    <mergeCell ref="C19:H19"/>
    <mergeCell ref="I19:AC19"/>
    <mergeCell ref="AD19:AI19"/>
    <mergeCell ref="AJ19:AL19"/>
    <mergeCell ref="AM19:AO19"/>
    <mergeCell ref="AP19:AR19"/>
    <mergeCell ref="BN20:BS20"/>
    <mergeCell ref="AV20:AX20"/>
    <mergeCell ref="AY20:BA20"/>
    <mergeCell ref="AY18:BA18"/>
    <mergeCell ref="BB18:BD18"/>
    <mergeCell ref="BE18:BG18"/>
    <mergeCell ref="BH18:BJ18"/>
    <mergeCell ref="BK18:BM18"/>
    <mergeCell ref="BN18:BS18"/>
    <mergeCell ref="BK17:BM17"/>
    <mergeCell ref="BN17:BS17"/>
    <mergeCell ref="C18:H18"/>
    <mergeCell ref="I18:AC18"/>
    <mergeCell ref="AD18:AI18"/>
    <mergeCell ref="AJ18:AL18"/>
    <mergeCell ref="AM18:AO18"/>
    <mergeCell ref="AP18:AR18"/>
    <mergeCell ref="AS18:AU18"/>
    <mergeCell ref="AV18:AX18"/>
    <mergeCell ref="AS17:AU17"/>
    <mergeCell ref="AV17:AX17"/>
    <mergeCell ref="AY17:BA17"/>
    <mergeCell ref="BB17:BD17"/>
    <mergeCell ref="BE17:BG17"/>
    <mergeCell ref="BH17:BJ17"/>
    <mergeCell ref="C17:H17"/>
    <mergeCell ref="I17:AC17"/>
    <mergeCell ref="AD17:AI17"/>
    <mergeCell ref="AJ17:AL17"/>
    <mergeCell ref="AM17:AO17"/>
    <mergeCell ref="AP17:AR17"/>
    <mergeCell ref="AY16:BA16"/>
    <mergeCell ref="BB16:BD16"/>
    <mergeCell ref="BE16:BG16"/>
    <mergeCell ref="BH16:BJ16"/>
    <mergeCell ref="BK16:BM16"/>
    <mergeCell ref="BN16:BS16"/>
    <mergeCell ref="BK15:BM15"/>
    <mergeCell ref="BN15:BS15"/>
    <mergeCell ref="C16:H16"/>
    <mergeCell ref="I16:AC16"/>
    <mergeCell ref="AD16:AI16"/>
    <mergeCell ref="AJ16:AL16"/>
    <mergeCell ref="AM16:AO16"/>
    <mergeCell ref="AP16:AR16"/>
    <mergeCell ref="AS16:AU16"/>
    <mergeCell ref="AV16:AX16"/>
    <mergeCell ref="AS15:AU15"/>
    <mergeCell ref="AV15:AX15"/>
    <mergeCell ref="AY15:BA15"/>
    <mergeCell ref="BB15:BD15"/>
    <mergeCell ref="BE15:BG15"/>
    <mergeCell ref="BH15:BJ15"/>
    <mergeCell ref="C15:H15"/>
    <mergeCell ref="I15:AC15"/>
    <mergeCell ref="AD15:AI15"/>
    <mergeCell ref="AJ15:AL15"/>
    <mergeCell ref="AM15:AO15"/>
    <mergeCell ref="AP15:AR15"/>
    <mergeCell ref="C1:BS4"/>
    <mergeCell ref="C5:BS5"/>
    <mergeCell ref="C6:BS6"/>
    <mergeCell ref="BU6:CE8"/>
    <mergeCell ref="C7:BS7"/>
    <mergeCell ref="C8:BS8"/>
    <mergeCell ref="AV13:AX13"/>
    <mergeCell ref="AY13:BA13"/>
    <mergeCell ref="BB13:BD13"/>
    <mergeCell ref="BE13:BG13"/>
    <mergeCell ref="BH13:BJ13"/>
    <mergeCell ref="BK13:BM13"/>
    <mergeCell ref="BU9:CE10"/>
    <mergeCell ref="C10:BS10"/>
    <mergeCell ref="C12:AC13"/>
    <mergeCell ref="AD12:AI13"/>
    <mergeCell ref="AJ12:BM12"/>
    <mergeCell ref="BN12:BS13"/>
    <mergeCell ref="AJ13:AL13"/>
    <mergeCell ref="AM13:AO13"/>
    <mergeCell ref="AP13:AR13"/>
    <mergeCell ref="AS13:AU13"/>
  </mergeCells>
  <pageMargins left="0.39370078740157483" right="0.15748031496062992" top="0.74803149606299213" bottom="0.74803149606299213" header="0.31496062992125984" footer="0.31496062992125984"/>
  <pageSetup paperSize="5" scale="90" orientation="portrait" horizontalDpi="4294967293" verticalDpi="300" r:id="rId1"/>
  <headerFooter>
    <oddHeader>&amp;R&amp;"TH SarabunPSK,ธรรมดา"&amp;16ปถ.07 : ป / ปถ.03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AL66"/>
  <sheetViews>
    <sheetView view="pageBreakPreview" topLeftCell="A29" zoomScale="50" zoomScaleSheetLayoutView="50" workbookViewId="0">
      <selection activeCell="D15" sqref="D15"/>
    </sheetView>
  </sheetViews>
  <sheetFormatPr defaultColWidth="9.28515625" defaultRowHeight="18.75" x14ac:dyDescent="0.2"/>
  <cols>
    <col min="1" max="1" width="9.28515625" style="32"/>
    <col min="2" max="2" width="12" style="33" customWidth="1"/>
    <col min="3" max="3" width="16.42578125" style="32" customWidth="1"/>
    <col min="4" max="4" width="16.7109375" style="32" customWidth="1"/>
    <col min="5" max="17" width="1.5703125" style="33" customWidth="1"/>
    <col min="18" max="18" width="8.42578125" style="33" customWidth="1"/>
    <col min="19" max="20" width="8" style="25" customWidth="1"/>
    <col min="21" max="21" width="8.5703125" style="25" customWidth="1"/>
    <col min="22" max="22" width="19" style="32" hidden="1" customWidth="1"/>
    <col min="23" max="23" width="10.5703125" style="32" hidden="1" customWidth="1"/>
    <col min="24" max="24" width="15.7109375" style="32" hidden="1" customWidth="1"/>
    <col min="25" max="25" width="10.5703125" style="32" hidden="1" customWidth="1"/>
    <col min="26" max="26" width="15.42578125" style="32" hidden="1" customWidth="1"/>
    <col min="27" max="27" width="12" style="33" hidden="1" customWidth="1"/>
    <col min="28" max="28" width="9.28515625" style="32" hidden="1" customWidth="1"/>
    <col min="29" max="29" width="9.28515625" style="33"/>
    <col min="30" max="30" width="21.7109375" style="279" customWidth="1"/>
    <col min="31" max="31" width="7.42578125" style="33" customWidth="1"/>
    <col min="32" max="32" width="5.5703125" style="33" customWidth="1"/>
    <col min="33" max="33" width="16.42578125" style="32" hidden="1" customWidth="1"/>
    <col min="34" max="34" width="16.7109375" style="32" hidden="1" customWidth="1"/>
    <col min="35" max="35" width="9.28515625" style="32" customWidth="1"/>
    <col min="36" max="16384" width="9.28515625" style="32"/>
  </cols>
  <sheetData>
    <row r="1" spans="1:38" s="24" customFormat="1" ht="26.25" customHeight="1" x14ac:dyDescent="0.2">
      <c r="A1" s="851" t="s">
        <v>49</v>
      </c>
      <c r="B1" s="851"/>
      <c r="C1" s="851"/>
      <c r="D1" s="851"/>
      <c r="E1" s="851"/>
      <c r="F1" s="851"/>
      <c r="G1" s="851"/>
      <c r="H1" s="851"/>
      <c r="I1" s="851"/>
      <c r="J1" s="851"/>
      <c r="K1" s="851"/>
      <c r="L1" s="851"/>
      <c r="M1" s="851"/>
      <c r="N1" s="851"/>
      <c r="O1" s="851"/>
      <c r="P1" s="851"/>
      <c r="Q1" s="851"/>
      <c r="R1" s="851"/>
      <c r="S1" s="851"/>
      <c r="T1" s="851"/>
      <c r="U1" s="851"/>
      <c r="Z1" s="25"/>
      <c r="AC1" s="865" t="s">
        <v>160</v>
      </c>
      <c r="AD1" s="865"/>
      <c r="AE1" s="865"/>
      <c r="AF1" s="865"/>
      <c r="AG1" s="413"/>
      <c r="AH1" s="413"/>
      <c r="AI1" s="280"/>
    </row>
    <row r="2" spans="1:38" s="24" customFormat="1" ht="26.25" customHeight="1" x14ac:dyDescent="0.2">
      <c r="A2" s="851" t="s">
        <v>679</v>
      </c>
      <c r="B2" s="851"/>
      <c r="C2" s="851"/>
      <c r="D2" s="851"/>
      <c r="E2" s="851"/>
      <c r="F2" s="851"/>
      <c r="G2" s="851"/>
      <c r="H2" s="851"/>
      <c r="I2" s="851"/>
      <c r="J2" s="851"/>
      <c r="K2" s="851"/>
      <c r="L2" s="851"/>
      <c r="M2" s="851"/>
      <c r="N2" s="851"/>
      <c r="O2" s="851"/>
      <c r="P2" s="851"/>
      <c r="Q2" s="851"/>
      <c r="R2" s="851"/>
      <c r="S2" s="851"/>
      <c r="T2" s="851"/>
      <c r="U2" s="851"/>
      <c r="Z2" s="25"/>
      <c r="AC2" s="865"/>
      <c r="AD2" s="865"/>
      <c r="AE2" s="865"/>
      <c r="AF2" s="865"/>
      <c r="AG2" s="413"/>
      <c r="AH2" s="413"/>
      <c r="AI2" s="280"/>
    </row>
    <row r="3" spans="1:38" s="44" customFormat="1" ht="21" x14ac:dyDescent="0.2">
      <c r="A3" s="852" t="str">
        <f>IF(B11="","ปีการศึกษา................................. ชั้น........................................................",CONCATENATE("ปีการศึกษา ",'01.ข้อมูลเบื้องต้น'!M2,"  ชั้น",'01.ข้อมูลเบื้องต้น'!J2))</f>
        <v>ปีการศึกษา................................. ชั้น........................................................</v>
      </c>
      <c r="B3" s="852"/>
      <c r="C3" s="852"/>
      <c r="D3" s="852"/>
      <c r="E3" s="852"/>
      <c r="F3" s="852"/>
      <c r="G3" s="852"/>
      <c r="H3" s="852"/>
      <c r="I3" s="852"/>
      <c r="J3" s="852"/>
      <c r="K3" s="852"/>
      <c r="L3" s="852"/>
      <c r="M3" s="852"/>
      <c r="N3" s="852"/>
      <c r="O3" s="852"/>
      <c r="P3" s="852"/>
      <c r="Q3" s="852"/>
      <c r="R3" s="852"/>
      <c r="S3" s="852"/>
      <c r="T3" s="852"/>
      <c r="U3" s="852"/>
      <c r="Z3" s="45"/>
      <c r="AC3" s="45">
        <f>COLUMN(AC3)</f>
        <v>29</v>
      </c>
      <c r="AD3" s="45">
        <f t="shared" ref="AD3:AH3" si="0">COLUMN(AD3)</f>
        <v>30</v>
      </c>
      <c r="AE3" s="45">
        <f t="shared" si="0"/>
        <v>31</v>
      </c>
      <c r="AF3" s="45">
        <f t="shared" si="0"/>
        <v>32</v>
      </c>
      <c r="AG3" s="45">
        <f t="shared" si="0"/>
        <v>33</v>
      </c>
      <c r="AH3" s="45">
        <f t="shared" si="0"/>
        <v>34</v>
      </c>
    </row>
    <row r="4" spans="1:38" s="44" customFormat="1" ht="21" hidden="1" x14ac:dyDescent="0.2">
      <c r="A4" s="47"/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Z4" s="45"/>
      <c r="AC4" s="45"/>
      <c r="AD4" s="24"/>
      <c r="AE4" s="25"/>
      <c r="AF4" s="45"/>
      <c r="AG4" s="47"/>
      <c r="AH4" s="47"/>
    </row>
    <row r="5" spans="1:38" s="44" customFormat="1" ht="21" hidden="1" x14ac:dyDescent="0.2">
      <c r="A5" s="47"/>
      <c r="B5" s="47"/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Z5" s="45"/>
      <c r="AC5" s="45"/>
      <c r="AD5" s="24"/>
      <c r="AE5" s="25"/>
      <c r="AF5" s="45"/>
      <c r="AG5" s="47"/>
      <c r="AH5" s="47"/>
    </row>
    <row r="6" spans="1:38" s="44" customFormat="1" ht="21" hidden="1" x14ac:dyDescent="0.2">
      <c r="A6" s="47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Z6" s="45"/>
      <c r="AC6" s="45"/>
      <c r="AD6" s="24"/>
      <c r="AE6" s="25"/>
      <c r="AF6" s="45"/>
      <c r="AG6" s="47"/>
      <c r="AH6" s="47"/>
    </row>
    <row r="7" spans="1:38" s="44" customFormat="1" ht="21" hidden="1" x14ac:dyDescent="0.2">
      <c r="A7" s="47"/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Z7" s="45"/>
      <c r="AC7" s="45"/>
      <c r="AD7" s="24"/>
      <c r="AE7" s="25"/>
      <c r="AF7" s="45"/>
      <c r="AG7" s="47"/>
      <c r="AH7" s="47"/>
    </row>
    <row r="8" spans="1:38" s="24" customFormat="1" x14ac:dyDescent="0.2">
      <c r="A8" s="43"/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6"/>
      <c r="T8" s="46"/>
      <c r="U8" s="46"/>
      <c r="Z8" s="25"/>
      <c r="AC8" s="870" t="s">
        <v>159</v>
      </c>
      <c r="AD8" s="870"/>
      <c r="AE8" s="870"/>
      <c r="AF8" s="870"/>
      <c r="AG8" s="866" t="s">
        <v>674</v>
      </c>
      <c r="AH8" s="867"/>
      <c r="AI8" s="865" t="s">
        <v>161</v>
      </c>
      <c r="AJ8" s="865"/>
      <c r="AK8" s="865"/>
      <c r="AL8" s="865"/>
    </row>
    <row r="9" spans="1:38" ht="17.25" customHeight="1" x14ac:dyDescent="0.2">
      <c r="A9" s="856" t="s">
        <v>20</v>
      </c>
      <c r="B9" s="856" t="s">
        <v>21</v>
      </c>
      <c r="C9" s="858" t="s">
        <v>22</v>
      </c>
      <c r="D9" s="860"/>
      <c r="E9" s="858" t="s">
        <v>23</v>
      </c>
      <c r="F9" s="859"/>
      <c r="G9" s="859"/>
      <c r="H9" s="859"/>
      <c r="I9" s="859"/>
      <c r="J9" s="859"/>
      <c r="K9" s="859"/>
      <c r="L9" s="859"/>
      <c r="M9" s="859"/>
      <c r="N9" s="859"/>
      <c r="O9" s="859"/>
      <c r="P9" s="859"/>
      <c r="Q9" s="860"/>
      <c r="R9" s="856" t="s">
        <v>24</v>
      </c>
      <c r="S9" s="853" t="s">
        <v>47</v>
      </c>
      <c r="T9" s="854"/>
      <c r="U9" s="855"/>
      <c r="V9" s="34"/>
      <c r="W9" s="34"/>
      <c r="X9" s="42" t="s">
        <v>25</v>
      </c>
      <c r="Y9" s="41" t="s">
        <v>24</v>
      </c>
      <c r="Z9" s="42" t="s">
        <v>26</v>
      </c>
      <c r="AA9" s="41" t="s">
        <v>24</v>
      </c>
      <c r="AC9" s="871" t="s">
        <v>16</v>
      </c>
      <c r="AD9" s="872" t="s">
        <v>17</v>
      </c>
      <c r="AE9" s="864" t="s">
        <v>36</v>
      </c>
      <c r="AF9" s="864" t="s">
        <v>215</v>
      </c>
      <c r="AG9" s="866"/>
      <c r="AH9" s="867"/>
      <c r="AI9" s="865"/>
      <c r="AJ9" s="865"/>
      <c r="AK9" s="865"/>
      <c r="AL9" s="865"/>
    </row>
    <row r="10" spans="1:38" ht="17.25" customHeight="1" x14ac:dyDescent="0.2">
      <c r="A10" s="857"/>
      <c r="B10" s="857"/>
      <c r="C10" s="861"/>
      <c r="D10" s="863"/>
      <c r="E10" s="861"/>
      <c r="F10" s="862"/>
      <c r="G10" s="862"/>
      <c r="H10" s="862"/>
      <c r="I10" s="862"/>
      <c r="J10" s="862"/>
      <c r="K10" s="862"/>
      <c r="L10" s="862"/>
      <c r="M10" s="862"/>
      <c r="N10" s="862"/>
      <c r="O10" s="862"/>
      <c r="P10" s="862"/>
      <c r="Q10" s="863"/>
      <c r="R10" s="857"/>
      <c r="S10" s="30" t="s">
        <v>157</v>
      </c>
      <c r="T10" s="30" t="s">
        <v>158</v>
      </c>
      <c r="U10" s="30" t="s">
        <v>48</v>
      </c>
      <c r="V10" s="34"/>
      <c r="W10" s="34"/>
      <c r="X10" s="42"/>
      <c r="Y10" s="41"/>
      <c r="Z10" s="42"/>
      <c r="AA10" s="41"/>
      <c r="AC10" s="871"/>
      <c r="AD10" s="872"/>
      <c r="AE10" s="864"/>
      <c r="AF10" s="864"/>
      <c r="AG10" s="868"/>
      <c r="AH10" s="869"/>
      <c r="AI10" s="865"/>
      <c r="AJ10" s="865"/>
      <c r="AK10" s="865"/>
      <c r="AL10" s="865"/>
    </row>
    <row r="11" spans="1:38" ht="17.25" customHeight="1" x14ac:dyDescent="0.2">
      <c r="A11" s="37">
        <v>1</v>
      </c>
      <c r="B11" s="752"/>
      <c r="C11" s="685"/>
      <c r="D11" s="686"/>
      <c r="E11" s="694"/>
      <c r="F11" s="694"/>
      <c r="G11" s="694"/>
      <c r="H11" s="694"/>
      <c r="I11" s="694"/>
      <c r="J11" s="694"/>
      <c r="K11" s="694"/>
      <c r="L11" s="694"/>
      <c r="M11" s="694"/>
      <c r="N11" s="694"/>
      <c r="O11" s="694"/>
      <c r="P11" s="694"/>
      <c r="Q11" s="694"/>
      <c r="R11" s="680"/>
      <c r="S11" s="681" t="str">
        <f>IF(C11="","",'3.เวลาเรียน'!QV5)</f>
        <v/>
      </c>
      <c r="T11" s="681" t="str">
        <f>IF(C11="","",'3.เวลาเรียน'!RB5)</f>
        <v/>
      </c>
      <c r="U11" s="682" t="str">
        <f>IF(T11="","",IF('2.ชื่อนักเรียน'!R11="ย้าย","",(T11*100)/S11))</f>
        <v/>
      </c>
      <c r="V11" s="753"/>
      <c r="W11" s="754" t="str">
        <f t="shared" ref="W11:W60" si="1">MID(C11,1,7)</f>
        <v/>
      </c>
      <c r="X11" s="754" t="str">
        <f t="shared" ref="X11:X60" si="2">IF(MID(C11,1,7)="เด็กชาย",C11,IF(MID(C11,1,3)="นาย",C11,""))</f>
        <v/>
      </c>
      <c r="Y11" s="754" t="str">
        <f t="shared" ref="Y11:Y60" si="3">IF(MID(C11,1,7)="เด็กชาย",R11,IF(MID(C11,1,3)="นาย",R11,""))</f>
        <v/>
      </c>
      <c r="Z11" s="754" t="str">
        <f t="shared" ref="Z11:Z60" si="4">IF(MID(C11,1,8)="เด็กหญิง",C11,IF(MID(C11,1,6)="นางสาว",C11,""))</f>
        <v/>
      </c>
      <c r="AA11" s="754" t="str">
        <f t="shared" ref="AA11:AA60" si="5">IF(MID(C11,1,8)="เด็กหญิง",R11,IF(MID(C11,1,6)="นางสาว",R11,""))</f>
        <v/>
      </c>
      <c r="AB11" s="753" t="str">
        <f t="shared" ref="AB11:AB60" si="6">MID(C11,1,3)</f>
        <v/>
      </c>
      <c r="AC11" s="680"/>
      <c r="AD11" s="755" t="str">
        <f>IF($AC11="","",VLOOKUP($AC11,Subject!$A$4:$H$500,2,FALSE))</f>
        <v/>
      </c>
      <c r="AE11" s="684" t="str">
        <f>IF($AC11="","",VLOOKUP($AC11,Subject!$A$4:$H$500,3,FALSE))</f>
        <v/>
      </c>
      <c r="AF11" s="684" t="str">
        <f>IF($AC11="","",VLOOKUP($AC11,Subject!$A$4:$H$500,4,FALSE))</f>
        <v/>
      </c>
      <c r="AG11" s="36"/>
      <c r="AH11" s="35"/>
      <c r="AI11" s="232"/>
    </row>
    <row r="12" spans="1:38" ht="17.25" customHeight="1" x14ac:dyDescent="0.2">
      <c r="A12" s="37">
        <v>2</v>
      </c>
      <c r="B12" s="752"/>
      <c r="C12" s="685"/>
      <c r="D12" s="686"/>
      <c r="E12" s="694"/>
      <c r="F12" s="694"/>
      <c r="G12" s="694"/>
      <c r="H12" s="694"/>
      <c r="I12" s="694"/>
      <c r="J12" s="694"/>
      <c r="K12" s="694"/>
      <c r="L12" s="694"/>
      <c r="M12" s="695"/>
      <c r="N12" s="695"/>
      <c r="O12" s="695"/>
      <c r="P12" s="695"/>
      <c r="Q12" s="695"/>
      <c r="R12" s="680"/>
      <c r="S12" s="683" t="str">
        <f>IF(C12="","",'3.เวลาเรียน'!QV6)</f>
        <v/>
      </c>
      <c r="T12" s="681" t="str">
        <f>IF(C12="","",'3.เวลาเรียน'!RB6)</f>
        <v/>
      </c>
      <c r="U12" s="682" t="str">
        <f>IF(T12="","",IF('2.ชื่อนักเรียน'!R12="ย้าย","",(T12*100)/S12))</f>
        <v/>
      </c>
      <c r="V12" s="753"/>
      <c r="W12" s="754" t="str">
        <f t="shared" si="1"/>
        <v/>
      </c>
      <c r="X12" s="754" t="str">
        <f t="shared" si="2"/>
        <v/>
      </c>
      <c r="Y12" s="754" t="str">
        <f t="shared" si="3"/>
        <v/>
      </c>
      <c r="Z12" s="754" t="str">
        <f t="shared" si="4"/>
        <v/>
      </c>
      <c r="AA12" s="754" t="str">
        <f t="shared" si="5"/>
        <v/>
      </c>
      <c r="AB12" s="753" t="str">
        <f t="shared" si="6"/>
        <v/>
      </c>
      <c r="AC12" s="680"/>
      <c r="AD12" s="755" t="str">
        <f>IF($AC12="","",VLOOKUP($AC12,Subject!$A$4:$H$500,2,FALSE))</f>
        <v/>
      </c>
      <c r="AE12" s="684" t="str">
        <f>IF($AC12="","",VLOOKUP($AC12,Subject!$A$4:$H$500,3,FALSE))</f>
        <v/>
      </c>
      <c r="AF12" s="684" t="str">
        <f>IF($AC12="","",VLOOKUP($AC12,Subject!$A$4:$H$500,4,FALSE))</f>
        <v/>
      </c>
      <c r="AG12" s="36"/>
      <c r="AH12" s="35"/>
    </row>
    <row r="13" spans="1:38" ht="17.25" customHeight="1" x14ac:dyDescent="0.2">
      <c r="A13" s="37">
        <v>3</v>
      </c>
      <c r="B13" s="752"/>
      <c r="C13" s="685"/>
      <c r="D13" s="686"/>
      <c r="E13" s="694"/>
      <c r="F13" s="694"/>
      <c r="G13" s="694"/>
      <c r="H13" s="694"/>
      <c r="I13" s="694"/>
      <c r="J13" s="694"/>
      <c r="K13" s="694"/>
      <c r="L13" s="694"/>
      <c r="M13" s="695"/>
      <c r="N13" s="694"/>
      <c r="O13" s="694"/>
      <c r="P13" s="694"/>
      <c r="Q13" s="694"/>
      <c r="R13" s="680"/>
      <c r="S13" s="683" t="str">
        <f>IF(C13="","",'3.เวลาเรียน'!QV7)</f>
        <v/>
      </c>
      <c r="T13" s="681" t="str">
        <f>IF(C13="","",'3.เวลาเรียน'!RB7)</f>
        <v/>
      </c>
      <c r="U13" s="682" t="str">
        <f>IF(T13="","",IF('2.ชื่อนักเรียน'!R13="ย้าย","",(T13*100)/S13))</f>
        <v/>
      </c>
      <c r="V13" s="753"/>
      <c r="W13" s="754" t="str">
        <f t="shared" si="1"/>
        <v/>
      </c>
      <c r="X13" s="754" t="str">
        <f t="shared" si="2"/>
        <v/>
      </c>
      <c r="Y13" s="754" t="str">
        <f t="shared" si="3"/>
        <v/>
      </c>
      <c r="Z13" s="754" t="str">
        <f t="shared" si="4"/>
        <v/>
      </c>
      <c r="AA13" s="754" t="str">
        <f t="shared" si="5"/>
        <v/>
      </c>
      <c r="AB13" s="753" t="str">
        <f t="shared" si="6"/>
        <v/>
      </c>
      <c r="AC13" s="680"/>
      <c r="AD13" s="755" t="str">
        <f>IF($AC13="","",VLOOKUP($AC13,Subject!$A$4:$H$500,2,FALSE))</f>
        <v/>
      </c>
      <c r="AE13" s="684" t="str">
        <f>IF($AC13="","",VLOOKUP($AC13,Subject!$A$4:$H$500,3,FALSE))</f>
        <v/>
      </c>
      <c r="AF13" s="684" t="str">
        <f>IF($AC13="","",VLOOKUP($AC13,Subject!$A$4:$H$500,4,FALSE))</f>
        <v/>
      </c>
      <c r="AG13" s="36"/>
      <c r="AH13" s="35"/>
    </row>
    <row r="14" spans="1:38" ht="17.25" customHeight="1" x14ac:dyDescent="0.2">
      <c r="A14" s="37">
        <v>4</v>
      </c>
      <c r="B14" s="752"/>
      <c r="C14" s="685"/>
      <c r="D14" s="686"/>
      <c r="E14" s="694"/>
      <c r="F14" s="694"/>
      <c r="G14" s="694"/>
      <c r="H14" s="694"/>
      <c r="I14" s="694"/>
      <c r="J14" s="694"/>
      <c r="K14" s="694"/>
      <c r="L14" s="694"/>
      <c r="M14" s="695"/>
      <c r="N14" s="694"/>
      <c r="O14" s="694"/>
      <c r="P14" s="694"/>
      <c r="Q14" s="694"/>
      <c r="R14" s="680"/>
      <c r="S14" s="683" t="str">
        <f>IF(C14="","",'3.เวลาเรียน'!QV8)</f>
        <v/>
      </c>
      <c r="T14" s="681" t="str">
        <f>IF(C14="","",'3.เวลาเรียน'!RB8)</f>
        <v/>
      </c>
      <c r="U14" s="682" t="str">
        <f>IF(T14="","",IF('2.ชื่อนักเรียน'!R14="ย้าย","",(T14*100)/S14))</f>
        <v/>
      </c>
      <c r="V14" s="753"/>
      <c r="W14" s="754" t="str">
        <f t="shared" si="1"/>
        <v/>
      </c>
      <c r="X14" s="754" t="str">
        <f t="shared" si="2"/>
        <v/>
      </c>
      <c r="Y14" s="754" t="str">
        <f t="shared" si="3"/>
        <v/>
      </c>
      <c r="Z14" s="754" t="str">
        <f t="shared" si="4"/>
        <v/>
      </c>
      <c r="AA14" s="754" t="str">
        <f t="shared" si="5"/>
        <v/>
      </c>
      <c r="AB14" s="753" t="str">
        <f t="shared" si="6"/>
        <v/>
      </c>
      <c r="AC14" s="680"/>
      <c r="AD14" s="755" t="str">
        <f>IF($AC14="","",VLOOKUP($AC14,Subject!$A$4:$H$500,2,FALSE))</f>
        <v/>
      </c>
      <c r="AE14" s="684" t="str">
        <f>IF($AC14="","",VLOOKUP($AC14,Subject!$A$4:$H$500,3,FALSE))</f>
        <v/>
      </c>
      <c r="AF14" s="684" t="str">
        <f>IF($AC14="","",VLOOKUP($AC14,Subject!$A$4:$H$500,4,FALSE))</f>
        <v/>
      </c>
      <c r="AG14" s="36"/>
      <c r="AH14" s="35"/>
    </row>
    <row r="15" spans="1:38" ht="17.25" customHeight="1" x14ac:dyDescent="0.2">
      <c r="A15" s="37">
        <v>5</v>
      </c>
      <c r="B15" s="752"/>
      <c r="C15" s="685"/>
      <c r="D15" s="686"/>
      <c r="E15" s="694"/>
      <c r="F15" s="694"/>
      <c r="G15" s="694"/>
      <c r="H15" s="694"/>
      <c r="I15" s="694"/>
      <c r="J15" s="694"/>
      <c r="K15" s="694"/>
      <c r="L15" s="694"/>
      <c r="M15" s="695"/>
      <c r="N15" s="694"/>
      <c r="O15" s="694"/>
      <c r="P15" s="694"/>
      <c r="Q15" s="694"/>
      <c r="R15" s="680"/>
      <c r="S15" s="683" t="str">
        <f>IF(C15="","",'3.เวลาเรียน'!QV9)</f>
        <v/>
      </c>
      <c r="T15" s="681" t="str">
        <f>IF(C15="","",'3.เวลาเรียน'!RB9)</f>
        <v/>
      </c>
      <c r="U15" s="682" t="str">
        <f>IF(T15="","",IF('2.ชื่อนักเรียน'!R15="ย้าย","",(T15*100)/S15))</f>
        <v/>
      </c>
      <c r="V15" s="753"/>
      <c r="W15" s="754" t="str">
        <f t="shared" si="1"/>
        <v/>
      </c>
      <c r="X15" s="754" t="str">
        <f t="shared" si="2"/>
        <v/>
      </c>
      <c r="Y15" s="754" t="str">
        <f t="shared" si="3"/>
        <v/>
      </c>
      <c r="Z15" s="754" t="str">
        <f t="shared" si="4"/>
        <v/>
      </c>
      <c r="AA15" s="754" t="str">
        <f t="shared" si="5"/>
        <v/>
      </c>
      <c r="AB15" s="753" t="str">
        <f t="shared" si="6"/>
        <v/>
      </c>
      <c r="AC15" s="680"/>
      <c r="AD15" s="755" t="str">
        <f>IF($AC15="","",VLOOKUP($AC15,Subject!$A$4:$H$500,2,FALSE))</f>
        <v/>
      </c>
      <c r="AE15" s="684" t="str">
        <f>IF($AC15="","",VLOOKUP($AC15,Subject!$A$4:$H$500,3,FALSE))</f>
        <v/>
      </c>
      <c r="AF15" s="684" t="str">
        <f>IF($AC15="","",VLOOKUP($AC15,Subject!$A$4:$H$500,4,FALSE))</f>
        <v/>
      </c>
      <c r="AG15" s="554"/>
      <c r="AH15" s="555"/>
      <c r="AI15" s="33"/>
    </row>
    <row r="16" spans="1:38" ht="17.25" customHeight="1" x14ac:dyDescent="0.2">
      <c r="A16" s="37">
        <v>6</v>
      </c>
      <c r="B16" s="752"/>
      <c r="C16" s="687"/>
      <c r="D16" s="688"/>
      <c r="E16" s="694"/>
      <c r="F16" s="694"/>
      <c r="G16" s="694"/>
      <c r="H16" s="694"/>
      <c r="I16" s="694"/>
      <c r="J16" s="694"/>
      <c r="K16" s="694"/>
      <c r="L16" s="694"/>
      <c r="M16" s="695"/>
      <c r="N16" s="694"/>
      <c r="O16" s="694"/>
      <c r="P16" s="694"/>
      <c r="Q16" s="694"/>
      <c r="R16" s="680"/>
      <c r="S16" s="683" t="str">
        <f>IF(C16="","",'3.เวลาเรียน'!QV10)</f>
        <v/>
      </c>
      <c r="T16" s="681" t="str">
        <f>IF(C16="","",'3.เวลาเรียน'!RB10)</f>
        <v/>
      </c>
      <c r="U16" s="682" t="str">
        <f>IF(T16="","",IF('2.ชื่อนักเรียน'!R16="ย้าย","",(T16*100)/S16))</f>
        <v/>
      </c>
      <c r="V16" s="753"/>
      <c r="W16" s="754" t="str">
        <f t="shared" si="1"/>
        <v/>
      </c>
      <c r="X16" s="754" t="str">
        <f t="shared" si="2"/>
        <v/>
      </c>
      <c r="Y16" s="754" t="str">
        <f t="shared" si="3"/>
        <v/>
      </c>
      <c r="Z16" s="754" t="str">
        <f t="shared" si="4"/>
        <v/>
      </c>
      <c r="AA16" s="754" t="str">
        <f t="shared" si="5"/>
        <v/>
      </c>
      <c r="AB16" s="753" t="str">
        <f t="shared" si="6"/>
        <v/>
      </c>
      <c r="AC16" s="680"/>
      <c r="AD16" s="755" t="str">
        <f>IF($AC16="","",VLOOKUP($AC16,Subject!$A$4:$H$500,2,FALSE))</f>
        <v/>
      </c>
      <c r="AE16" s="684" t="str">
        <f>IF($AC16="","",VLOOKUP($AC16,Subject!$A$4:$H$500,3,FALSE))</f>
        <v/>
      </c>
      <c r="AF16" s="684" t="str">
        <f>IF($AC16="","",VLOOKUP($AC16,Subject!$A$4:$H$500,4,FALSE))</f>
        <v/>
      </c>
      <c r="AG16" s="39"/>
      <c r="AH16" s="35"/>
    </row>
    <row r="17" spans="1:36" ht="17.25" customHeight="1" x14ac:dyDescent="0.2">
      <c r="A17" s="37">
        <v>7</v>
      </c>
      <c r="B17" s="752"/>
      <c r="C17" s="685"/>
      <c r="D17" s="686"/>
      <c r="E17" s="694"/>
      <c r="F17" s="694"/>
      <c r="G17" s="694"/>
      <c r="H17" s="694"/>
      <c r="I17" s="694"/>
      <c r="J17" s="694"/>
      <c r="K17" s="694"/>
      <c r="L17" s="694"/>
      <c r="M17" s="695"/>
      <c r="N17" s="694"/>
      <c r="O17" s="694"/>
      <c r="P17" s="694"/>
      <c r="Q17" s="694"/>
      <c r="R17" s="680"/>
      <c r="S17" s="683" t="str">
        <f>IF(C17="","",'3.เวลาเรียน'!QV11)</f>
        <v/>
      </c>
      <c r="T17" s="681" t="str">
        <f>IF(C17="","",'3.เวลาเรียน'!RB11)</f>
        <v/>
      </c>
      <c r="U17" s="682" t="str">
        <f>IF(T17="","",IF('2.ชื่อนักเรียน'!R17="ย้าย","",(T17*100)/S17))</f>
        <v/>
      </c>
      <c r="V17" s="753"/>
      <c r="W17" s="754" t="str">
        <f t="shared" si="1"/>
        <v/>
      </c>
      <c r="X17" s="754" t="str">
        <f t="shared" si="2"/>
        <v/>
      </c>
      <c r="Y17" s="754" t="str">
        <f t="shared" si="3"/>
        <v/>
      </c>
      <c r="Z17" s="754" t="str">
        <f t="shared" si="4"/>
        <v/>
      </c>
      <c r="AA17" s="754" t="str">
        <f t="shared" si="5"/>
        <v/>
      </c>
      <c r="AB17" s="753" t="str">
        <f t="shared" si="6"/>
        <v/>
      </c>
      <c r="AC17" s="680"/>
      <c r="AD17" s="755" t="str">
        <f>IF($AC17="","",VLOOKUP($AC17,Subject!$A$4:$H$500,2,FALSE))</f>
        <v/>
      </c>
      <c r="AE17" s="684" t="str">
        <f>IF($AC17="","",VLOOKUP($AC17,Subject!$A$4:$H$500,3,FALSE))</f>
        <v/>
      </c>
      <c r="AF17" s="684" t="str">
        <f>IF($AC17="","",VLOOKUP($AC17,Subject!$A$4:$H$500,4,FALSE))</f>
        <v/>
      </c>
      <c r="AG17" s="36"/>
      <c r="AH17" s="40"/>
      <c r="AJ17" s="32" t="s">
        <v>492</v>
      </c>
    </row>
    <row r="18" spans="1:36" ht="17.25" customHeight="1" x14ac:dyDescent="0.2">
      <c r="A18" s="37">
        <v>8</v>
      </c>
      <c r="B18" s="752"/>
      <c r="C18" s="685"/>
      <c r="D18" s="686"/>
      <c r="E18" s="694"/>
      <c r="F18" s="694"/>
      <c r="G18" s="694"/>
      <c r="H18" s="694"/>
      <c r="I18" s="694"/>
      <c r="J18" s="694"/>
      <c r="K18" s="694"/>
      <c r="L18" s="694"/>
      <c r="M18" s="695"/>
      <c r="N18" s="694"/>
      <c r="O18" s="694"/>
      <c r="P18" s="694"/>
      <c r="Q18" s="694"/>
      <c r="R18" s="680"/>
      <c r="S18" s="683" t="str">
        <f>IF(C18="","",'3.เวลาเรียน'!QV12)</f>
        <v/>
      </c>
      <c r="T18" s="681" t="str">
        <f>IF(C18="","",'3.เวลาเรียน'!RB12)</f>
        <v/>
      </c>
      <c r="U18" s="682" t="str">
        <f>IF(T18="","",IF('2.ชื่อนักเรียน'!R18="ย้าย","",(T18*100)/S18))</f>
        <v/>
      </c>
      <c r="V18" s="753"/>
      <c r="W18" s="754" t="str">
        <f t="shared" si="1"/>
        <v/>
      </c>
      <c r="X18" s="754" t="str">
        <f t="shared" si="2"/>
        <v/>
      </c>
      <c r="Y18" s="754" t="str">
        <f t="shared" si="3"/>
        <v/>
      </c>
      <c r="Z18" s="754" t="str">
        <f t="shared" si="4"/>
        <v/>
      </c>
      <c r="AA18" s="754" t="str">
        <f t="shared" si="5"/>
        <v/>
      </c>
      <c r="AB18" s="753" t="str">
        <f t="shared" si="6"/>
        <v/>
      </c>
      <c r="AC18" s="680"/>
      <c r="AD18" s="755" t="str">
        <f>IF($AC18="","",VLOOKUP($AC18,Subject!$A$4:$H$500,2,FALSE))</f>
        <v/>
      </c>
      <c r="AE18" s="684" t="str">
        <f>IF($AC18="","",VLOOKUP($AC18,Subject!$A$4:$H$500,3,FALSE))</f>
        <v/>
      </c>
      <c r="AF18" s="684" t="str">
        <f>IF($AC18="","",VLOOKUP($AC18,Subject!$A$4:$H$500,4,FALSE))</f>
        <v/>
      </c>
      <c r="AG18" s="36"/>
      <c r="AH18" s="35"/>
      <c r="AJ18" s="32" t="s">
        <v>493</v>
      </c>
    </row>
    <row r="19" spans="1:36" ht="18" customHeight="1" x14ac:dyDescent="0.2">
      <c r="A19" s="37">
        <v>9</v>
      </c>
      <c r="B19" s="752"/>
      <c r="C19" s="685"/>
      <c r="D19" s="686"/>
      <c r="E19" s="694"/>
      <c r="F19" s="694"/>
      <c r="G19" s="694"/>
      <c r="H19" s="694"/>
      <c r="I19" s="694"/>
      <c r="J19" s="694"/>
      <c r="K19" s="694"/>
      <c r="L19" s="694"/>
      <c r="M19" s="694"/>
      <c r="N19" s="694"/>
      <c r="O19" s="694"/>
      <c r="P19" s="694"/>
      <c r="Q19" s="694"/>
      <c r="R19" s="680"/>
      <c r="S19" s="683" t="str">
        <f>IF(C19="","",'3.เวลาเรียน'!QV13)</f>
        <v/>
      </c>
      <c r="T19" s="681" t="str">
        <f>IF(C19="","",'3.เวลาเรียน'!RB13)</f>
        <v/>
      </c>
      <c r="U19" s="682" t="str">
        <f>IF(T19="","",IF('2.ชื่อนักเรียน'!R19="ย้าย","",(T19*100)/S19))</f>
        <v/>
      </c>
      <c r="V19" s="753"/>
      <c r="W19" s="754" t="str">
        <f t="shared" si="1"/>
        <v/>
      </c>
      <c r="X19" s="754" t="str">
        <f t="shared" si="2"/>
        <v/>
      </c>
      <c r="Y19" s="754" t="str">
        <f t="shared" si="3"/>
        <v/>
      </c>
      <c r="Z19" s="754" t="str">
        <f t="shared" si="4"/>
        <v/>
      </c>
      <c r="AA19" s="754" t="str">
        <f t="shared" si="5"/>
        <v/>
      </c>
      <c r="AB19" s="753" t="str">
        <f t="shared" si="6"/>
        <v/>
      </c>
      <c r="AC19" s="680"/>
      <c r="AD19" s="755" t="str">
        <f>IF($AC19="","",VLOOKUP($AC19,Subject!$A$4:$H$500,2,FALSE))</f>
        <v/>
      </c>
      <c r="AE19" s="684" t="str">
        <f>IF($AC19="","",VLOOKUP($AC19,Subject!$A$4:$H$500,3,FALSE))</f>
        <v/>
      </c>
      <c r="AF19" s="684" t="str">
        <f>IF($AC19="","",VLOOKUP($AC19,Subject!$A$4:$H$500,4,FALSE))</f>
        <v/>
      </c>
      <c r="AG19" s="36"/>
      <c r="AH19" s="35"/>
    </row>
    <row r="20" spans="1:36" ht="17.25" customHeight="1" x14ac:dyDescent="0.2">
      <c r="A20" s="37">
        <v>10</v>
      </c>
      <c r="B20" s="752"/>
      <c r="C20" s="685"/>
      <c r="D20" s="686"/>
      <c r="E20" s="694"/>
      <c r="F20" s="694"/>
      <c r="G20" s="694"/>
      <c r="H20" s="694"/>
      <c r="I20" s="694"/>
      <c r="J20" s="694"/>
      <c r="K20" s="694"/>
      <c r="L20" s="694"/>
      <c r="M20" s="694"/>
      <c r="N20" s="694"/>
      <c r="O20" s="694"/>
      <c r="P20" s="694"/>
      <c r="Q20" s="694"/>
      <c r="R20" s="680"/>
      <c r="S20" s="683" t="str">
        <f>IF(C20="","",'3.เวลาเรียน'!QV14)</f>
        <v/>
      </c>
      <c r="T20" s="681" t="str">
        <f>IF(C20="","",'3.เวลาเรียน'!RB14)</f>
        <v/>
      </c>
      <c r="U20" s="682" t="str">
        <f>IF(T20="","",IF('2.ชื่อนักเรียน'!R20="ย้าย","",(T20*100)/S20))</f>
        <v/>
      </c>
      <c r="V20" s="753"/>
      <c r="W20" s="754" t="str">
        <f t="shared" si="1"/>
        <v/>
      </c>
      <c r="X20" s="754" t="str">
        <f t="shared" si="2"/>
        <v/>
      </c>
      <c r="Y20" s="754" t="str">
        <f t="shared" si="3"/>
        <v/>
      </c>
      <c r="Z20" s="754" t="str">
        <f t="shared" si="4"/>
        <v/>
      </c>
      <c r="AA20" s="754" t="str">
        <f t="shared" si="5"/>
        <v/>
      </c>
      <c r="AB20" s="753" t="str">
        <f t="shared" si="6"/>
        <v/>
      </c>
      <c r="AC20" s="680"/>
      <c r="AD20" s="755" t="str">
        <f>IF($AC20="","",VLOOKUP($AC20,Subject!$A$4:$H$500,2,FALSE))</f>
        <v/>
      </c>
      <c r="AE20" s="684" t="str">
        <f>IF($AC20="","",VLOOKUP($AC20,Subject!$A$4:$H$500,3,FALSE))</f>
        <v/>
      </c>
      <c r="AF20" s="684" t="str">
        <f>IF($AC20="","",VLOOKUP($AC20,Subject!$A$4:$H$500,4,FALSE))</f>
        <v/>
      </c>
      <c r="AG20" s="36"/>
      <c r="AH20" s="35"/>
    </row>
    <row r="21" spans="1:36" ht="17.25" customHeight="1" x14ac:dyDescent="0.2">
      <c r="A21" s="37">
        <v>11</v>
      </c>
      <c r="B21" s="752"/>
      <c r="C21" s="685"/>
      <c r="D21" s="686"/>
      <c r="E21" s="694"/>
      <c r="F21" s="694"/>
      <c r="G21" s="694"/>
      <c r="H21" s="694"/>
      <c r="I21" s="694"/>
      <c r="J21" s="694"/>
      <c r="K21" s="694"/>
      <c r="L21" s="694"/>
      <c r="M21" s="694"/>
      <c r="N21" s="694"/>
      <c r="O21" s="694"/>
      <c r="P21" s="694"/>
      <c r="Q21" s="694"/>
      <c r="R21" s="680"/>
      <c r="S21" s="683" t="str">
        <f>IF(C21="","",'3.เวลาเรียน'!QV15)</f>
        <v/>
      </c>
      <c r="T21" s="681" t="str">
        <f>IF(C21="","",'3.เวลาเรียน'!RB15)</f>
        <v/>
      </c>
      <c r="U21" s="682" t="str">
        <f>IF(T21="","",IF('2.ชื่อนักเรียน'!R21="ย้าย","",(T21*100)/S21))</f>
        <v/>
      </c>
      <c r="V21" s="753"/>
      <c r="W21" s="754" t="str">
        <f t="shared" si="1"/>
        <v/>
      </c>
      <c r="X21" s="754" t="str">
        <f t="shared" si="2"/>
        <v/>
      </c>
      <c r="Y21" s="754" t="str">
        <f t="shared" si="3"/>
        <v/>
      </c>
      <c r="Z21" s="754" t="str">
        <f t="shared" si="4"/>
        <v/>
      </c>
      <c r="AA21" s="754" t="str">
        <f t="shared" si="5"/>
        <v/>
      </c>
      <c r="AB21" s="753" t="str">
        <f t="shared" si="6"/>
        <v/>
      </c>
      <c r="AC21" s="680"/>
      <c r="AD21" s="755" t="str">
        <f>IF($AC21="","",VLOOKUP($AC21,Subject!$A$4:$H$500,2,FALSE))</f>
        <v/>
      </c>
      <c r="AE21" s="684" t="str">
        <f>IF($AC21="","",VLOOKUP($AC21,Subject!$A$4:$H$500,3,FALSE))</f>
        <v/>
      </c>
      <c r="AF21" s="684" t="str">
        <f>IF($AC21="","",VLOOKUP($AC21,Subject!$A$4:$H$500,4,FALSE))</f>
        <v/>
      </c>
      <c r="AG21" s="36"/>
      <c r="AH21" s="35"/>
    </row>
    <row r="22" spans="1:36" ht="17.25" customHeight="1" x14ac:dyDescent="0.2">
      <c r="A22" s="37">
        <v>12</v>
      </c>
      <c r="B22" s="752"/>
      <c r="C22" s="685"/>
      <c r="D22" s="686"/>
      <c r="E22" s="694"/>
      <c r="F22" s="694"/>
      <c r="G22" s="694"/>
      <c r="H22" s="694"/>
      <c r="I22" s="694"/>
      <c r="J22" s="694"/>
      <c r="K22" s="694"/>
      <c r="L22" s="694"/>
      <c r="M22" s="694"/>
      <c r="N22" s="694"/>
      <c r="O22" s="694"/>
      <c r="P22" s="694"/>
      <c r="Q22" s="694"/>
      <c r="R22" s="680"/>
      <c r="S22" s="683" t="str">
        <f>IF(C22="","",'3.เวลาเรียน'!QV16)</f>
        <v/>
      </c>
      <c r="T22" s="681" t="str">
        <f>IF(C22="","",'3.เวลาเรียน'!RB16)</f>
        <v/>
      </c>
      <c r="U22" s="682" t="str">
        <f>IF(T22="","",IF('2.ชื่อนักเรียน'!R22="ย้าย","",(T22*100)/S22))</f>
        <v/>
      </c>
      <c r="V22" s="753"/>
      <c r="W22" s="754" t="str">
        <f t="shared" si="1"/>
        <v/>
      </c>
      <c r="X22" s="754" t="str">
        <f t="shared" si="2"/>
        <v/>
      </c>
      <c r="Y22" s="754" t="str">
        <f t="shared" si="3"/>
        <v/>
      </c>
      <c r="Z22" s="754" t="str">
        <f t="shared" si="4"/>
        <v/>
      </c>
      <c r="AA22" s="754" t="str">
        <f t="shared" si="5"/>
        <v/>
      </c>
      <c r="AB22" s="753" t="str">
        <f t="shared" si="6"/>
        <v/>
      </c>
      <c r="AC22" s="680"/>
      <c r="AD22" s="755" t="str">
        <f>IF($AC22="","",VLOOKUP($AC22,Subject!$A$4:$H$500,2,FALSE))</f>
        <v/>
      </c>
      <c r="AE22" s="684" t="str">
        <f>IF($AC22="","",VLOOKUP($AC22,Subject!$A$4:$H$500,3,FALSE))</f>
        <v/>
      </c>
      <c r="AF22" s="684" t="str">
        <f>IF($AC22="","",VLOOKUP($AC22,Subject!$A$4:$H$500,4,FALSE))</f>
        <v/>
      </c>
      <c r="AG22" s="36"/>
      <c r="AH22" s="35"/>
    </row>
    <row r="23" spans="1:36" ht="17.25" customHeight="1" x14ac:dyDescent="0.2">
      <c r="A23" s="37">
        <v>13</v>
      </c>
      <c r="B23" s="752"/>
      <c r="C23" s="685"/>
      <c r="D23" s="686"/>
      <c r="E23" s="694"/>
      <c r="F23" s="694"/>
      <c r="G23" s="694"/>
      <c r="H23" s="694"/>
      <c r="I23" s="694"/>
      <c r="J23" s="694"/>
      <c r="K23" s="694"/>
      <c r="L23" s="694"/>
      <c r="M23" s="694"/>
      <c r="N23" s="694"/>
      <c r="O23" s="694"/>
      <c r="P23" s="694"/>
      <c r="Q23" s="694"/>
      <c r="R23" s="680"/>
      <c r="S23" s="683" t="str">
        <f>IF(C23="","",'3.เวลาเรียน'!QV17)</f>
        <v/>
      </c>
      <c r="T23" s="681" t="str">
        <f>IF(C23="","",'3.เวลาเรียน'!RB17)</f>
        <v/>
      </c>
      <c r="U23" s="682" t="str">
        <f>IF(T23="","",IF('2.ชื่อนักเรียน'!R23="ย้าย","",(T23*100)/S23))</f>
        <v/>
      </c>
      <c r="V23" s="753"/>
      <c r="W23" s="754" t="str">
        <f t="shared" si="1"/>
        <v/>
      </c>
      <c r="X23" s="754" t="str">
        <f t="shared" si="2"/>
        <v/>
      </c>
      <c r="Y23" s="754" t="str">
        <f t="shared" si="3"/>
        <v/>
      </c>
      <c r="Z23" s="754" t="str">
        <f t="shared" si="4"/>
        <v/>
      </c>
      <c r="AA23" s="754" t="str">
        <f t="shared" si="5"/>
        <v/>
      </c>
      <c r="AB23" s="753" t="str">
        <f t="shared" si="6"/>
        <v/>
      </c>
      <c r="AC23" s="680"/>
      <c r="AD23" s="755" t="str">
        <f>IF($AC23="","",VLOOKUP($AC23,Subject!$A$4:$H$500,2,FALSE))</f>
        <v/>
      </c>
      <c r="AE23" s="684" t="str">
        <f>IF($AC23="","",VLOOKUP($AC23,Subject!$A$4:$H$500,3,FALSE))</f>
        <v/>
      </c>
      <c r="AF23" s="684" t="str">
        <f>IF($AC23="","",VLOOKUP($AC23,Subject!$A$4:$H$500,4,FALSE))</f>
        <v/>
      </c>
      <c r="AG23" s="39"/>
      <c r="AH23" s="38"/>
    </row>
    <row r="24" spans="1:36" ht="17.25" customHeight="1" x14ac:dyDescent="0.2">
      <c r="A24" s="37">
        <v>14</v>
      </c>
      <c r="B24" s="752"/>
      <c r="C24" s="685"/>
      <c r="D24" s="686"/>
      <c r="E24" s="694"/>
      <c r="F24" s="694"/>
      <c r="G24" s="694"/>
      <c r="H24" s="694"/>
      <c r="I24" s="694"/>
      <c r="J24" s="694"/>
      <c r="K24" s="694"/>
      <c r="L24" s="694"/>
      <c r="M24" s="694"/>
      <c r="N24" s="694"/>
      <c r="O24" s="694"/>
      <c r="P24" s="694"/>
      <c r="Q24" s="694"/>
      <c r="R24" s="680"/>
      <c r="S24" s="683" t="str">
        <f>IF(C24="","",'3.เวลาเรียน'!QV18)</f>
        <v/>
      </c>
      <c r="T24" s="681" t="str">
        <f>IF(C24="","",'3.เวลาเรียน'!RB18)</f>
        <v/>
      </c>
      <c r="U24" s="682" t="str">
        <f>IF(T24="","",IF('2.ชื่อนักเรียน'!R24="ย้าย","",(T24*100)/S24))</f>
        <v/>
      </c>
      <c r="V24" s="753"/>
      <c r="W24" s="754" t="str">
        <f t="shared" si="1"/>
        <v/>
      </c>
      <c r="X24" s="754" t="str">
        <f t="shared" si="2"/>
        <v/>
      </c>
      <c r="Y24" s="754" t="str">
        <f t="shared" si="3"/>
        <v/>
      </c>
      <c r="Z24" s="754" t="str">
        <f t="shared" si="4"/>
        <v/>
      </c>
      <c r="AA24" s="754" t="str">
        <f t="shared" si="5"/>
        <v/>
      </c>
      <c r="AB24" s="753" t="str">
        <f t="shared" si="6"/>
        <v/>
      </c>
      <c r="AC24" s="680"/>
      <c r="AD24" s="755" t="str">
        <f>IF($AC24="","",VLOOKUP($AC24,Subject!$A$4:$H$500,2,FALSE))</f>
        <v/>
      </c>
      <c r="AE24" s="684" t="str">
        <f>IF($AC24="","",VLOOKUP($AC24,Subject!$A$4:$H$500,3,FALSE))</f>
        <v/>
      </c>
      <c r="AF24" s="684" t="str">
        <f>IF($AC24="","",VLOOKUP($AC24,Subject!$A$4:$H$500,4,FALSE))</f>
        <v/>
      </c>
      <c r="AG24" s="36"/>
      <c r="AH24" s="35"/>
    </row>
    <row r="25" spans="1:36" ht="17.25" customHeight="1" x14ac:dyDescent="0.2">
      <c r="A25" s="37">
        <v>15</v>
      </c>
      <c r="B25" s="752"/>
      <c r="C25" s="685"/>
      <c r="D25" s="686"/>
      <c r="E25" s="694"/>
      <c r="F25" s="694"/>
      <c r="G25" s="694"/>
      <c r="H25" s="694"/>
      <c r="I25" s="694"/>
      <c r="J25" s="694"/>
      <c r="K25" s="694"/>
      <c r="L25" s="694"/>
      <c r="M25" s="694"/>
      <c r="N25" s="694"/>
      <c r="O25" s="694"/>
      <c r="P25" s="694"/>
      <c r="Q25" s="694"/>
      <c r="R25" s="680"/>
      <c r="S25" s="683" t="str">
        <f>IF(C25="","",'3.เวลาเรียน'!QV19)</f>
        <v/>
      </c>
      <c r="T25" s="681" t="str">
        <f>IF(C25="","",'3.เวลาเรียน'!RB19)</f>
        <v/>
      </c>
      <c r="U25" s="682" t="str">
        <f>IF(T25="","",IF('2.ชื่อนักเรียน'!R25="ย้าย","",(T25*100)/S25))</f>
        <v/>
      </c>
      <c r="V25" s="753"/>
      <c r="W25" s="754" t="str">
        <f t="shared" si="1"/>
        <v/>
      </c>
      <c r="X25" s="754" t="str">
        <f t="shared" si="2"/>
        <v/>
      </c>
      <c r="Y25" s="754" t="str">
        <f t="shared" si="3"/>
        <v/>
      </c>
      <c r="Z25" s="754" t="str">
        <f t="shared" si="4"/>
        <v/>
      </c>
      <c r="AA25" s="754" t="str">
        <f t="shared" si="5"/>
        <v/>
      </c>
      <c r="AB25" s="753" t="str">
        <f t="shared" si="6"/>
        <v/>
      </c>
      <c r="AC25" s="680"/>
      <c r="AD25" s="755" t="str">
        <f>IF($AC25="","",VLOOKUP($AC25,Subject!$A$4:$H$500,2,FALSE))</f>
        <v/>
      </c>
      <c r="AE25" s="684" t="str">
        <f>IF($AC25="","",VLOOKUP($AC25,Subject!$A$4:$H$500,3,FALSE))</f>
        <v/>
      </c>
      <c r="AF25" s="684" t="str">
        <f>IF($AC25="","",VLOOKUP($AC25,Subject!$A$4:$H$500,4,FALSE))</f>
        <v/>
      </c>
      <c r="AG25" s="36"/>
      <c r="AH25" s="35"/>
    </row>
    <row r="26" spans="1:36" ht="17.25" customHeight="1" x14ac:dyDescent="0.2">
      <c r="A26" s="37">
        <v>16</v>
      </c>
      <c r="B26" s="752"/>
      <c r="C26" s="685"/>
      <c r="D26" s="686"/>
      <c r="E26" s="694"/>
      <c r="F26" s="694"/>
      <c r="G26" s="694"/>
      <c r="H26" s="694"/>
      <c r="I26" s="694"/>
      <c r="J26" s="694"/>
      <c r="K26" s="694"/>
      <c r="L26" s="694"/>
      <c r="M26" s="694"/>
      <c r="N26" s="694"/>
      <c r="O26" s="694"/>
      <c r="P26" s="694"/>
      <c r="Q26" s="694"/>
      <c r="R26" s="680"/>
      <c r="S26" s="683" t="str">
        <f>IF(C26="","",'3.เวลาเรียน'!QV20)</f>
        <v/>
      </c>
      <c r="T26" s="681" t="str">
        <f>IF(C26="","",'3.เวลาเรียน'!RB20)</f>
        <v/>
      </c>
      <c r="U26" s="682" t="str">
        <f>IF(T26="","",IF('2.ชื่อนักเรียน'!R26="ย้าย","",(T26*100)/S26))</f>
        <v/>
      </c>
      <c r="V26" s="753"/>
      <c r="W26" s="754" t="str">
        <f t="shared" si="1"/>
        <v/>
      </c>
      <c r="X26" s="754" t="str">
        <f t="shared" si="2"/>
        <v/>
      </c>
      <c r="Y26" s="754" t="str">
        <f t="shared" si="3"/>
        <v/>
      </c>
      <c r="Z26" s="754" t="str">
        <f t="shared" si="4"/>
        <v/>
      </c>
      <c r="AA26" s="754" t="str">
        <f t="shared" si="5"/>
        <v/>
      </c>
      <c r="AB26" s="753" t="str">
        <f t="shared" si="6"/>
        <v/>
      </c>
      <c r="AC26" s="680"/>
      <c r="AD26" s="755" t="str">
        <f>IF($AC26="","",VLOOKUP($AC26,Subject!$A$4:$H$500,2,FALSE))</f>
        <v/>
      </c>
      <c r="AE26" s="684" t="str">
        <f>IF($AC26="","",VLOOKUP($AC26,Subject!$A$4:$H$500,3,FALSE))</f>
        <v/>
      </c>
      <c r="AF26" s="684" t="str">
        <f>IF($AC26="","",VLOOKUP($AC26,Subject!$A$4:$H$500,4,FALSE))</f>
        <v/>
      </c>
      <c r="AG26" s="39"/>
      <c r="AH26" s="38"/>
    </row>
    <row r="27" spans="1:36" ht="17.25" customHeight="1" x14ac:dyDescent="0.2">
      <c r="A27" s="37">
        <v>17</v>
      </c>
      <c r="B27" s="752"/>
      <c r="C27" s="685"/>
      <c r="D27" s="686"/>
      <c r="E27" s="694"/>
      <c r="F27" s="694"/>
      <c r="G27" s="694"/>
      <c r="H27" s="694"/>
      <c r="I27" s="694"/>
      <c r="J27" s="694"/>
      <c r="K27" s="694"/>
      <c r="L27" s="694"/>
      <c r="M27" s="694"/>
      <c r="N27" s="694"/>
      <c r="O27" s="694"/>
      <c r="P27" s="694"/>
      <c r="Q27" s="694"/>
      <c r="R27" s="680"/>
      <c r="S27" s="683" t="str">
        <f>IF(C27="","",'3.เวลาเรียน'!QV21)</f>
        <v/>
      </c>
      <c r="T27" s="681" t="str">
        <f>IF(C27="","",'3.เวลาเรียน'!RB21)</f>
        <v/>
      </c>
      <c r="U27" s="682" t="str">
        <f>IF(T27="","",IF('2.ชื่อนักเรียน'!R27="ย้าย","",(T27*100)/S27))</f>
        <v/>
      </c>
      <c r="V27" s="753"/>
      <c r="W27" s="754" t="str">
        <f t="shared" si="1"/>
        <v/>
      </c>
      <c r="X27" s="754" t="str">
        <f t="shared" si="2"/>
        <v/>
      </c>
      <c r="Y27" s="754" t="str">
        <f t="shared" si="3"/>
        <v/>
      </c>
      <c r="Z27" s="754" t="str">
        <f t="shared" si="4"/>
        <v/>
      </c>
      <c r="AA27" s="754" t="str">
        <f t="shared" si="5"/>
        <v/>
      </c>
      <c r="AB27" s="753" t="str">
        <f t="shared" si="6"/>
        <v/>
      </c>
      <c r="AC27" s="680"/>
      <c r="AD27" s="755" t="str">
        <f>IF($AC27="","",VLOOKUP($AC27,Subject!$A$4:$H$500,2,FALSE))</f>
        <v/>
      </c>
      <c r="AE27" s="684" t="str">
        <f>IF($AC27="","",VLOOKUP($AC27,Subject!$A$4:$H$500,3,FALSE))</f>
        <v/>
      </c>
      <c r="AF27" s="684" t="str">
        <f>IF($AC27="","",VLOOKUP($AC27,Subject!$A$4:$H$500,4,FALSE))</f>
        <v/>
      </c>
      <c r="AG27" s="36"/>
      <c r="AH27" s="35"/>
    </row>
    <row r="28" spans="1:36" ht="17.25" customHeight="1" x14ac:dyDescent="0.3">
      <c r="A28" s="37">
        <v>18</v>
      </c>
      <c r="B28" s="752"/>
      <c r="C28" s="689"/>
      <c r="D28" s="689"/>
      <c r="E28" s="696"/>
      <c r="F28" s="696"/>
      <c r="G28" s="696"/>
      <c r="H28" s="696"/>
      <c r="I28" s="696"/>
      <c r="J28" s="696"/>
      <c r="K28" s="696"/>
      <c r="L28" s="696"/>
      <c r="M28" s="696"/>
      <c r="N28" s="696"/>
      <c r="O28" s="696"/>
      <c r="P28" s="696"/>
      <c r="Q28" s="697"/>
      <c r="R28" s="680"/>
      <c r="S28" s="683" t="str">
        <f>IF(C28="","",'3.เวลาเรียน'!QV22)</f>
        <v/>
      </c>
      <c r="T28" s="681" t="str">
        <f>IF(C28="","",'3.เวลาเรียน'!RB22)</f>
        <v/>
      </c>
      <c r="U28" s="682" t="str">
        <f>IF(T28="","",IF('2.ชื่อนักเรียน'!R28="ย้าย","",(T28*100)/S28))</f>
        <v/>
      </c>
      <c r="V28" s="753"/>
      <c r="W28" s="754" t="str">
        <f t="shared" si="1"/>
        <v/>
      </c>
      <c r="X28" s="754" t="str">
        <f t="shared" si="2"/>
        <v/>
      </c>
      <c r="Y28" s="754" t="str">
        <f t="shared" si="3"/>
        <v/>
      </c>
      <c r="Z28" s="754" t="str">
        <f t="shared" si="4"/>
        <v/>
      </c>
      <c r="AA28" s="754" t="str">
        <f t="shared" si="5"/>
        <v/>
      </c>
      <c r="AB28" s="753" t="str">
        <f t="shared" si="6"/>
        <v/>
      </c>
      <c r="AC28" s="680"/>
      <c r="AD28" s="755" t="str">
        <f>IF($AC28="","",VLOOKUP($AC28,Subject!$A$4:$H$500,2,FALSE))</f>
        <v/>
      </c>
      <c r="AE28" s="684" t="str">
        <f>IF($AC28="","",VLOOKUP($AC28,Subject!$A$4:$H$500,3,FALSE))</f>
        <v/>
      </c>
      <c r="AF28" s="684" t="str">
        <f>IF($AC28="","",VLOOKUP($AC28,Subject!$A$4:$H$500,4,FALSE))</f>
        <v/>
      </c>
      <c r="AG28" s="36"/>
      <c r="AH28" s="35"/>
    </row>
    <row r="29" spans="1:36" ht="17.25" customHeight="1" x14ac:dyDescent="0.2">
      <c r="A29" s="37">
        <v>19</v>
      </c>
      <c r="B29" s="752"/>
      <c r="C29" s="685"/>
      <c r="D29" s="686"/>
      <c r="E29" s="694"/>
      <c r="F29" s="694"/>
      <c r="G29" s="694"/>
      <c r="H29" s="694"/>
      <c r="I29" s="694"/>
      <c r="J29" s="694"/>
      <c r="K29" s="694"/>
      <c r="L29" s="694"/>
      <c r="M29" s="694"/>
      <c r="N29" s="694"/>
      <c r="O29" s="694"/>
      <c r="P29" s="694"/>
      <c r="Q29" s="694"/>
      <c r="R29" s="680"/>
      <c r="S29" s="683" t="str">
        <f>IF(C29="","",'3.เวลาเรียน'!QV23)</f>
        <v/>
      </c>
      <c r="T29" s="681" t="str">
        <f>IF(C29="","",'3.เวลาเรียน'!RB23)</f>
        <v/>
      </c>
      <c r="U29" s="682" t="str">
        <f>IF(T29="","",IF('2.ชื่อนักเรียน'!R29="ย้าย","",(T29*100)/S29))</f>
        <v/>
      </c>
      <c r="V29" s="753"/>
      <c r="W29" s="754" t="str">
        <f t="shared" si="1"/>
        <v/>
      </c>
      <c r="X29" s="754" t="str">
        <f t="shared" si="2"/>
        <v/>
      </c>
      <c r="Y29" s="754" t="str">
        <f t="shared" si="3"/>
        <v/>
      </c>
      <c r="Z29" s="754" t="str">
        <f t="shared" si="4"/>
        <v/>
      </c>
      <c r="AA29" s="754" t="str">
        <f t="shared" si="5"/>
        <v/>
      </c>
      <c r="AB29" s="753" t="str">
        <f t="shared" si="6"/>
        <v/>
      </c>
      <c r="AC29" s="680"/>
      <c r="AD29" s="755" t="str">
        <f>IF($AC29="","",VLOOKUP($AC29,Subject!$A$4:$H$500,2,FALSE))</f>
        <v/>
      </c>
      <c r="AE29" s="684" t="str">
        <f>IF($AC29="","",VLOOKUP($AC29,Subject!$A$4:$H$500,3,FALSE))</f>
        <v/>
      </c>
      <c r="AF29" s="684" t="str">
        <f>IF($AC29="","",VLOOKUP($AC29,Subject!$A$4:$H$500,4,FALSE))</f>
        <v/>
      </c>
      <c r="AG29" s="36"/>
      <c r="AH29" s="35"/>
    </row>
    <row r="30" spans="1:36" ht="18" customHeight="1" x14ac:dyDescent="0.2">
      <c r="A30" s="37">
        <v>20</v>
      </c>
      <c r="B30" s="752"/>
      <c r="C30" s="685"/>
      <c r="D30" s="686"/>
      <c r="E30" s="694"/>
      <c r="F30" s="694"/>
      <c r="G30" s="694"/>
      <c r="H30" s="694"/>
      <c r="I30" s="694"/>
      <c r="J30" s="694"/>
      <c r="K30" s="694"/>
      <c r="L30" s="694"/>
      <c r="M30" s="694"/>
      <c r="N30" s="694"/>
      <c r="O30" s="694"/>
      <c r="P30" s="694"/>
      <c r="Q30" s="694"/>
      <c r="R30" s="680"/>
      <c r="S30" s="683" t="str">
        <f>IF(C30="","",'3.เวลาเรียน'!QV24)</f>
        <v/>
      </c>
      <c r="T30" s="681" t="str">
        <f>IF(C30="","",'3.เวลาเรียน'!RB24)</f>
        <v/>
      </c>
      <c r="U30" s="682" t="str">
        <f>IF(T30="","",IF('2.ชื่อนักเรียน'!R30="ย้าย","",(T30*100)/S30))</f>
        <v/>
      </c>
      <c r="V30" s="753"/>
      <c r="W30" s="754" t="str">
        <f t="shared" si="1"/>
        <v/>
      </c>
      <c r="X30" s="754" t="str">
        <f t="shared" si="2"/>
        <v/>
      </c>
      <c r="Y30" s="754" t="str">
        <f t="shared" si="3"/>
        <v/>
      </c>
      <c r="Z30" s="754" t="str">
        <f t="shared" si="4"/>
        <v/>
      </c>
      <c r="AA30" s="754" t="str">
        <f t="shared" si="5"/>
        <v/>
      </c>
      <c r="AB30" s="753" t="str">
        <f t="shared" si="6"/>
        <v/>
      </c>
      <c r="AC30" s="680"/>
      <c r="AD30" s="755" t="str">
        <f>IF($AC30="","",VLOOKUP($AC30,Subject!$A$4:$H$500,2,FALSE))</f>
        <v/>
      </c>
      <c r="AE30" s="684" t="str">
        <f>IF($AC30="","",VLOOKUP($AC30,Subject!$A$4:$H$500,3,FALSE))</f>
        <v/>
      </c>
      <c r="AF30" s="684" t="str">
        <f>IF($AC30="","",VLOOKUP($AC30,Subject!$A$4:$H$500,4,FALSE))</f>
        <v/>
      </c>
      <c r="AG30" s="39"/>
      <c r="AH30" s="38"/>
    </row>
    <row r="31" spans="1:36" ht="17.25" customHeight="1" x14ac:dyDescent="0.2">
      <c r="A31" s="37">
        <v>21</v>
      </c>
      <c r="B31" s="752"/>
      <c r="C31" s="685"/>
      <c r="D31" s="686"/>
      <c r="E31" s="694"/>
      <c r="F31" s="694"/>
      <c r="G31" s="694"/>
      <c r="H31" s="694"/>
      <c r="I31" s="694"/>
      <c r="J31" s="694"/>
      <c r="K31" s="694"/>
      <c r="L31" s="694"/>
      <c r="M31" s="694"/>
      <c r="N31" s="694"/>
      <c r="O31" s="694"/>
      <c r="P31" s="694"/>
      <c r="Q31" s="694"/>
      <c r="R31" s="680"/>
      <c r="S31" s="683" t="str">
        <f>IF(C31="","",'3.เวลาเรียน'!QV25)</f>
        <v/>
      </c>
      <c r="T31" s="681" t="str">
        <f>IF(C31="","",'3.เวลาเรียน'!RB25)</f>
        <v/>
      </c>
      <c r="U31" s="682" t="str">
        <f>IF(T31="","",IF('2.ชื่อนักเรียน'!R31="ย้าย","",(T31*100)/S31))</f>
        <v/>
      </c>
      <c r="V31" s="753"/>
      <c r="W31" s="754" t="str">
        <f t="shared" si="1"/>
        <v/>
      </c>
      <c r="X31" s="754" t="str">
        <f t="shared" si="2"/>
        <v/>
      </c>
      <c r="Y31" s="754" t="str">
        <f t="shared" si="3"/>
        <v/>
      </c>
      <c r="Z31" s="754" t="str">
        <f t="shared" si="4"/>
        <v/>
      </c>
      <c r="AA31" s="754" t="str">
        <f t="shared" si="5"/>
        <v/>
      </c>
      <c r="AB31" s="753" t="str">
        <f t="shared" si="6"/>
        <v/>
      </c>
      <c r="AC31" s="680"/>
      <c r="AD31" s="755" t="str">
        <f>IF($AC31="","",VLOOKUP($AC31,Subject!$A$4:$H$500,2,FALSE))</f>
        <v/>
      </c>
      <c r="AE31" s="684" t="str">
        <f>IF($AC31="","",VLOOKUP($AC31,Subject!$A$4:$H$500,3,FALSE))</f>
        <v/>
      </c>
      <c r="AF31" s="684" t="str">
        <f>IF($AC31="","",VLOOKUP($AC31,Subject!$A$4:$H$500,4,FALSE))</f>
        <v/>
      </c>
      <c r="AG31" s="36"/>
      <c r="AH31" s="35"/>
    </row>
    <row r="32" spans="1:36" ht="17.25" customHeight="1" x14ac:dyDescent="0.2">
      <c r="A32" s="37">
        <v>22</v>
      </c>
      <c r="B32" s="752"/>
      <c r="C32" s="685"/>
      <c r="D32" s="686"/>
      <c r="E32" s="694"/>
      <c r="F32" s="694"/>
      <c r="G32" s="694"/>
      <c r="H32" s="694"/>
      <c r="I32" s="694"/>
      <c r="J32" s="694"/>
      <c r="K32" s="694"/>
      <c r="L32" s="694"/>
      <c r="M32" s="694"/>
      <c r="N32" s="694"/>
      <c r="O32" s="694"/>
      <c r="P32" s="694"/>
      <c r="Q32" s="694"/>
      <c r="R32" s="680"/>
      <c r="S32" s="683" t="str">
        <f>IF(C32="","",'3.เวลาเรียน'!QV26)</f>
        <v/>
      </c>
      <c r="T32" s="681" t="str">
        <f>IF(C32="","",'3.เวลาเรียน'!RB26)</f>
        <v/>
      </c>
      <c r="U32" s="682" t="str">
        <f>IF(T32="","",IF('2.ชื่อนักเรียน'!R32="ย้าย","",(T32*100)/S32))</f>
        <v/>
      </c>
      <c r="V32" s="753"/>
      <c r="W32" s="754" t="str">
        <f t="shared" si="1"/>
        <v/>
      </c>
      <c r="X32" s="754" t="str">
        <f t="shared" si="2"/>
        <v/>
      </c>
      <c r="Y32" s="754" t="str">
        <f t="shared" si="3"/>
        <v/>
      </c>
      <c r="Z32" s="754" t="str">
        <f t="shared" si="4"/>
        <v/>
      </c>
      <c r="AA32" s="754" t="str">
        <f t="shared" si="5"/>
        <v/>
      </c>
      <c r="AB32" s="753" t="str">
        <f t="shared" si="6"/>
        <v/>
      </c>
      <c r="AC32" s="680"/>
      <c r="AD32" s="755" t="str">
        <f>IF($AC32="","",VLOOKUP($AC32,Subject!$A$4:$H$500,2,FALSE))</f>
        <v/>
      </c>
      <c r="AE32" s="684" t="str">
        <f>IF($AC32="","",VLOOKUP($AC32,Subject!$A$4:$H$500,3,FALSE))</f>
        <v/>
      </c>
      <c r="AF32" s="684" t="str">
        <f>IF($AC32="","",VLOOKUP($AC32,Subject!$A$4:$H$500,4,FALSE))</f>
        <v/>
      </c>
      <c r="AG32" s="36"/>
      <c r="AH32" s="35"/>
    </row>
    <row r="33" spans="1:34" ht="17.25" customHeight="1" x14ac:dyDescent="0.2">
      <c r="A33" s="37">
        <v>23</v>
      </c>
      <c r="B33" s="752"/>
      <c r="C33" s="685"/>
      <c r="D33" s="686"/>
      <c r="E33" s="694"/>
      <c r="F33" s="694"/>
      <c r="G33" s="694"/>
      <c r="H33" s="694"/>
      <c r="I33" s="694"/>
      <c r="J33" s="694"/>
      <c r="K33" s="694"/>
      <c r="L33" s="694"/>
      <c r="M33" s="694"/>
      <c r="N33" s="694"/>
      <c r="O33" s="694"/>
      <c r="P33" s="694"/>
      <c r="Q33" s="698"/>
      <c r="R33" s="680"/>
      <c r="S33" s="683" t="str">
        <f>IF(C33="","",'3.เวลาเรียน'!QV27)</f>
        <v/>
      </c>
      <c r="T33" s="681" t="str">
        <f>IF(C33="","",'3.เวลาเรียน'!RB27)</f>
        <v/>
      </c>
      <c r="U33" s="682" t="str">
        <f>IF(T33="","",IF('2.ชื่อนักเรียน'!R33="ย้าย","",(T33*100)/S33))</f>
        <v/>
      </c>
      <c r="V33" s="753"/>
      <c r="W33" s="754" t="str">
        <f t="shared" si="1"/>
        <v/>
      </c>
      <c r="X33" s="754" t="str">
        <f t="shared" si="2"/>
        <v/>
      </c>
      <c r="Y33" s="754" t="str">
        <f t="shared" si="3"/>
        <v/>
      </c>
      <c r="Z33" s="754" t="str">
        <f t="shared" si="4"/>
        <v/>
      </c>
      <c r="AA33" s="754" t="str">
        <f t="shared" si="5"/>
        <v/>
      </c>
      <c r="AB33" s="753" t="str">
        <f t="shared" si="6"/>
        <v/>
      </c>
      <c r="AC33" s="680"/>
      <c r="AD33" s="755" t="str">
        <f>IF($AC33="","",VLOOKUP($AC33,Subject!$A$4:$H$500,2,FALSE))</f>
        <v/>
      </c>
      <c r="AE33" s="684" t="str">
        <f>IF($AC33="","",VLOOKUP($AC33,Subject!$A$4:$H$500,3,FALSE))</f>
        <v/>
      </c>
      <c r="AF33" s="684" t="str">
        <f>IF($AC33="","",VLOOKUP($AC33,Subject!$A$4:$H$500,4,FALSE))</f>
        <v/>
      </c>
      <c r="AG33" s="36"/>
      <c r="AH33" s="35"/>
    </row>
    <row r="34" spans="1:34" ht="17.25" customHeight="1" x14ac:dyDescent="0.2">
      <c r="A34" s="37">
        <v>24</v>
      </c>
      <c r="B34" s="752"/>
      <c r="C34" s="685"/>
      <c r="D34" s="686"/>
      <c r="E34" s="694"/>
      <c r="F34" s="694"/>
      <c r="G34" s="694"/>
      <c r="H34" s="694"/>
      <c r="I34" s="694"/>
      <c r="J34" s="694"/>
      <c r="K34" s="694"/>
      <c r="L34" s="694"/>
      <c r="M34" s="694"/>
      <c r="N34" s="694"/>
      <c r="O34" s="694"/>
      <c r="P34" s="694"/>
      <c r="Q34" s="694"/>
      <c r="R34" s="680"/>
      <c r="S34" s="683" t="str">
        <f>IF(C34="","",'3.เวลาเรียน'!QV28)</f>
        <v/>
      </c>
      <c r="T34" s="681" t="str">
        <f>IF(C34="","",'3.เวลาเรียน'!RB28)</f>
        <v/>
      </c>
      <c r="U34" s="682" t="str">
        <f>IF(T34="","",IF('2.ชื่อนักเรียน'!R34="ย้าย","",(T34*100)/S34))</f>
        <v/>
      </c>
      <c r="V34" s="753"/>
      <c r="W34" s="754" t="str">
        <f t="shared" si="1"/>
        <v/>
      </c>
      <c r="X34" s="754" t="str">
        <f t="shared" si="2"/>
        <v/>
      </c>
      <c r="Y34" s="754" t="str">
        <f t="shared" si="3"/>
        <v/>
      </c>
      <c r="Z34" s="754" t="str">
        <f t="shared" si="4"/>
        <v/>
      </c>
      <c r="AA34" s="754" t="str">
        <f t="shared" si="5"/>
        <v/>
      </c>
      <c r="AB34" s="753" t="str">
        <f t="shared" si="6"/>
        <v/>
      </c>
      <c r="AC34" s="680"/>
      <c r="AD34" s="755" t="str">
        <f>IF($AC34="","",VLOOKUP($AC34,Subject!$A$4:$H$500,2,FALSE))</f>
        <v/>
      </c>
      <c r="AE34" s="684" t="str">
        <f>IF($AC34="","",VLOOKUP($AC34,Subject!$A$4:$H$500,3,FALSE))</f>
        <v/>
      </c>
      <c r="AF34" s="684" t="str">
        <f>IF($AC34="","",VLOOKUP($AC34,Subject!$A$4:$H$500,4,FALSE))</f>
        <v/>
      </c>
      <c r="AG34" s="36"/>
      <c r="AH34" s="35"/>
    </row>
    <row r="35" spans="1:34" ht="18" customHeight="1" x14ac:dyDescent="0.2">
      <c r="A35" s="37">
        <v>25</v>
      </c>
      <c r="B35" s="752"/>
      <c r="C35" s="685"/>
      <c r="D35" s="686"/>
      <c r="E35" s="694"/>
      <c r="F35" s="694"/>
      <c r="G35" s="694"/>
      <c r="H35" s="694"/>
      <c r="I35" s="694"/>
      <c r="J35" s="694"/>
      <c r="K35" s="694"/>
      <c r="L35" s="694"/>
      <c r="M35" s="694"/>
      <c r="N35" s="694"/>
      <c r="O35" s="694"/>
      <c r="P35" s="694"/>
      <c r="Q35" s="698"/>
      <c r="R35" s="680"/>
      <c r="S35" s="683" t="str">
        <f>IF(C35="","",'3.เวลาเรียน'!QV29)</f>
        <v/>
      </c>
      <c r="T35" s="681" t="str">
        <f>IF(C35="","",'3.เวลาเรียน'!RB29)</f>
        <v/>
      </c>
      <c r="U35" s="682" t="str">
        <f>IF(T35="","",IF('2.ชื่อนักเรียน'!R35="ย้าย","",(T35*100)/S35))</f>
        <v/>
      </c>
      <c r="V35" s="753"/>
      <c r="W35" s="754" t="str">
        <f t="shared" si="1"/>
        <v/>
      </c>
      <c r="X35" s="754" t="str">
        <f t="shared" si="2"/>
        <v/>
      </c>
      <c r="Y35" s="754" t="str">
        <f t="shared" si="3"/>
        <v/>
      </c>
      <c r="Z35" s="754" t="str">
        <f t="shared" si="4"/>
        <v/>
      </c>
      <c r="AA35" s="754" t="str">
        <f t="shared" si="5"/>
        <v/>
      </c>
      <c r="AB35" s="753" t="str">
        <f t="shared" si="6"/>
        <v/>
      </c>
      <c r="AC35" s="680"/>
      <c r="AD35" s="755" t="str">
        <f>IF($AC35="","",VLOOKUP($AC35,Subject!$A$4:$H$500,2,FALSE))</f>
        <v/>
      </c>
      <c r="AE35" s="684" t="str">
        <f>IF($AC35="","",VLOOKUP($AC35,Subject!$A$4:$H$500,3,FALSE))</f>
        <v/>
      </c>
      <c r="AF35" s="684" t="str">
        <f>IF($AC35="","",VLOOKUP($AC35,Subject!$A$4:$H$500,4,FALSE))</f>
        <v/>
      </c>
      <c r="AG35" s="36"/>
      <c r="AH35" s="35"/>
    </row>
    <row r="36" spans="1:34" ht="17.25" customHeight="1" x14ac:dyDescent="0.2">
      <c r="A36" s="37">
        <v>26</v>
      </c>
      <c r="B36" s="752"/>
      <c r="C36" s="685"/>
      <c r="D36" s="686"/>
      <c r="E36" s="694"/>
      <c r="F36" s="694"/>
      <c r="G36" s="694"/>
      <c r="H36" s="694"/>
      <c r="I36" s="694"/>
      <c r="J36" s="694"/>
      <c r="K36" s="694"/>
      <c r="L36" s="694"/>
      <c r="M36" s="694"/>
      <c r="N36" s="694"/>
      <c r="O36" s="694"/>
      <c r="P36" s="694"/>
      <c r="Q36" s="694"/>
      <c r="R36" s="680"/>
      <c r="S36" s="683" t="str">
        <f>IF(C36="","",'3.เวลาเรียน'!QV30)</f>
        <v/>
      </c>
      <c r="T36" s="681" t="str">
        <f>IF(C36="","",'3.เวลาเรียน'!RB30)</f>
        <v/>
      </c>
      <c r="U36" s="682" t="str">
        <f>IF(T36="","",IF('2.ชื่อนักเรียน'!R36="ย้าย","",(T36*100)/S36))</f>
        <v/>
      </c>
      <c r="V36" s="753"/>
      <c r="W36" s="754" t="str">
        <f t="shared" si="1"/>
        <v/>
      </c>
      <c r="X36" s="754" t="str">
        <f t="shared" si="2"/>
        <v/>
      </c>
      <c r="Y36" s="754" t="str">
        <f t="shared" si="3"/>
        <v/>
      </c>
      <c r="Z36" s="754" t="str">
        <f t="shared" si="4"/>
        <v/>
      </c>
      <c r="AA36" s="754" t="str">
        <f t="shared" si="5"/>
        <v/>
      </c>
      <c r="AB36" s="753" t="str">
        <f t="shared" si="6"/>
        <v/>
      </c>
      <c r="AC36" s="680"/>
      <c r="AD36" s="755" t="str">
        <f>IF($AC36="","",VLOOKUP($AC36,Subject!$A$4:$H$500,2,FALSE))</f>
        <v/>
      </c>
      <c r="AE36" s="684" t="str">
        <f>IF($AC36="","",VLOOKUP($AC36,Subject!$A$4:$H$500,3,FALSE))</f>
        <v/>
      </c>
      <c r="AF36" s="684" t="str">
        <f>IF($AC36="","",VLOOKUP($AC36,Subject!$A$4:$H$500,4,FALSE))</f>
        <v/>
      </c>
      <c r="AG36" s="36"/>
      <c r="AH36" s="35"/>
    </row>
    <row r="37" spans="1:34" ht="17.25" customHeight="1" x14ac:dyDescent="0.2">
      <c r="A37" s="37">
        <v>27</v>
      </c>
      <c r="B37" s="752"/>
      <c r="C37" s="685"/>
      <c r="D37" s="686"/>
      <c r="E37" s="694"/>
      <c r="F37" s="694"/>
      <c r="G37" s="694"/>
      <c r="H37" s="694"/>
      <c r="I37" s="694"/>
      <c r="J37" s="694"/>
      <c r="K37" s="694"/>
      <c r="L37" s="694"/>
      <c r="M37" s="694"/>
      <c r="N37" s="694"/>
      <c r="O37" s="694"/>
      <c r="P37" s="694"/>
      <c r="Q37" s="698"/>
      <c r="R37" s="680"/>
      <c r="S37" s="683" t="str">
        <f>IF(C37="","",'3.เวลาเรียน'!QV31)</f>
        <v/>
      </c>
      <c r="T37" s="681" t="str">
        <f>IF(C37="","",'3.เวลาเรียน'!RB31)</f>
        <v/>
      </c>
      <c r="U37" s="682" t="str">
        <f>IF(T37="","",IF('2.ชื่อนักเรียน'!R37="ย้าย","",(T37*100)/S37))</f>
        <v/>
      </c>
      <c r="V37" s="753"/>
      <c r="W37" s="754" t="str">
        <f t="shared" si="1"/>
        <v/>
      </c>
      <c r="X37" s="754" t="str">
        <f t="shared" si="2"/>
        <v/>
      </c>
      <c r="Y37" s="754" t="str">
        <f t="shared" si="3"/>
        <v/>
      </c>
      <c r="Z37" s="754" t="str">
        <f t="shared" si="4"/>
        <v/>
      </c>
      <c r="AA37" s="754" t="str">
        <f t="shared" si="5"/>
        <v/>
      </c>
      <c r="AB37" s="753" t="str">
        <f t="shared" si="6"/>
        <v/>
      </c>
      <c r="AC37" s="680"/>
      <c r="AD37" s="755" t="str">
        <f>IF($AC37="","",VLOOKUP($AC37,Subject!$A$4:$H$500,2,FALSE))</f>
        <v/>
      </c>
      <c r="AE37" s="684" t="str">
        <f>IF($AC37="","",VLOOKUP($AC37,Subject!$A$4:$H$500,3,FALSE))</f>
        <v/>
      </c>
      <c r="AF37" s="684" t="str">
        <f>IF($AC37="","",VLOOKUP($AC37,Subject!$A$4:$H$500,4,FALSE))</f>
        <v/>
      </c>
      <c r="AG37" s="36"/>
      <c r="AH37" s="35"/>
    </row>
    <row r="38" spans="1:34" ht="17.25" customHeight="1" x14ac:dyDescent="0.2">
      <c r="A38" s="37">
        <v>28</v>
      </c>
      <c r="B38" s="752"/>
      <c r="C38" s="685"/>
      <c r="D38" s="686"/>
      <c r="E38" s="694"/>
      <c r="F38" s="694"/>
      <c r="G38" s="694"/>
      <c r="H38" s="694"/>
      <c r="I38" s="694"/>
      <c r="J38" s="694"/>
      <c r="K38" s="694"/>
      <c r="L38" s="694"/>
      <c r="M38" s="694"/>
      <c r="N38" s="694"/>
      <c r="O38" s="694"/>
      <c r="P38" s="694"/>
      <c r="Q38" s="694"/>
      <c r="R38" s="680"/>
      <c r="S38" s="683" t="str">
        <f>IF(C38="","",'3.เวลาเรียน'!QV32)</f>
        <v/>
      </c>
      <c r="T38" s="681" t="str">
        <f>IF(C38="","",'3.เวลาเรียน'!RB32)</f>
        <v/>
      </c>
      <c r="U38" s="682" t="str">
        <f>IF(T38="","",IF('2.ชื่อนักเรียน'!R38="ย้าย","",(T38*100)/S38))</f>
        <v/>
      </c>
      <c r="V38" s="753"/>
      <c r="W38" s="754" t="str">
        <f t="shared" si="1"/>
        <v/>
      </c>
      <c r="X38" s="754" t="str">
        <f t="shared" si="2"/>
        <v/>
      </c>
      <c r="Y38" s="754" t="str">
        <f t="shared" si="3"/>
        <v/>
      </c>
      <c r="Z38" s="754" t="str">
        <f t="shared" si="4"/>
        <v/>
      </c>
      <c r="AA38" s="754" t="str">
        <f t="shared" si="5"/>
        <v/>
      </c>
      <c r="AB38" s="753" t="str">
        <f t="shared" si="6"/>
        <v/>
      </c>
      <c r="AC38" s="680"/>
      <c r="AD38" s="755" t="str">
        <f>IF($AC38="","",VLOOKUP($AC38,Subject!$A$4:$H$500,2,FALSE))</f>
        <v/>
      </c>
      <c r="AE38" s="684" t="str">
        <f>IF($AC38="","",VLOOKUP($AC38,Subject!$A$4:$H$500,3,FALSE))</f>
        <v/>
      </c>
      <c r="AF38" s="684" t="str">
        <f>IF($AC38="","",VLOOKUP($AC38,Subject!$A$4:$H$500,4,FALSE))</f>
        <v/>
      </c>
      <c r="AG38" s="36"/>
      <c r="AH38" s="35"/>
    </row>
    <row r="39" spans="1:34" ht="17.25" customHeight="1" x14ac:dyDescent="0.2">
      <c r="A39" s="37">
        <v>29</v>
      </c>
      <c r="B39" s="752"/>
      <c r="C39" s="685"/>
      <c r="D39" s="686"/>
      <c r="E39" s="694"/>
      <c r="F39" s="694"/>
      <c r="G39" s="694"/>
      <c r="H39" s="694"/>
      <c r="I39" s="694"/>
      <c r="J39" s="694"/>
      <c r="K39" s="694"/>
      <c r="L39" s="694"/>
      <c r="M39" s="694"/>
      <c r="N39" s="694"/>
      <c r="O39" s="694"/>
      <c r="P39" s="694"/>
      <c r="Q39" s="694"/>
      <c r="R39" s="680"/>
      <c r="S39" s="683" t="str">
        <f>IF(C39="","",'3.เวลาเรียน'!QV33)</f>
        <v/>
      </c>
      <c r="T39" s="681" t="str">
        <f>IF(C39="","",'3.เวลาเรียน'!RB33)</f>
        <v/>
      </c>
      <c r="U39" s="682" t="str">
        <f>IF(T39="","",IF('2.ชื่อนักเรียน'!R39="ย้าย","",(T39*100)/S39))</f>
        <v/>
      </c>
      <c r="V39" s="753"/>
      <c r="W39" s="754" t="str">
        <f t="shared" si="1"/>
        <v/>
      </c>
      <c r="X39" s="754" t="str">
        <f t="shared" si="2"/>
        <v/>
      </c>
      <c r="Y39" s="754" t="str">
        <f t="shared" si="3"/>
        <v/>
      </c>
      <c r="Z39" s="754" t="str">
        <f t="shared" si="4"/>
        <v/>
      </c>
      <c r="AA39" s="754" t="str">
        <f t="shared" si="5"/>
        <v/>
      </c>
      <c r="AB39" s="753" t="str">
        <f t="shared" si="6"/>
        <v/>
      </c>
      <c r="AC39" s="680"/>
      <c r="AD39" s="755" t="str">
        <f>IF($AC39="","",VLOOKUP($AC39,Subject!$A$4:$H$500,2,FALSE))</f>
        <v/>
      </c>
      <c r="AE39" s="684" t="str">
        <f>IF($AC39="","",VLOOKUP($AC39,Subject!$A$4:$H$500,3,FALSE))</f>
        <v/>
      </c>
      <c r="AF39" s="684" t="str">
        <f>IF($AC39="","",VLOOKUP($AC39,Subject!$A$4:$H$500,4,FALSE))</f>
        <v/>
      </c>
      <c r="AG39" s="36"/>
      <c r="AH39" s="35"/>
    </row>
    <row r="40" spans="1:34" ht="18" customHeight="1" x14ac:dyDescent="0.2">
      <c r="A40" s="37">
        <v>30</v>
      </c>
      <c r="B40" s="752"/>
      <c r="C40" s="685"/>
      <c r="D40" s="686"/>
      <c r="E40" s="699"/>
      <c r="F40" s="699"/>
      <c r="G40" s="699"/>
      <c r="H40" s="699"/>
      <c r="I40" s="699"/>
      <c r="J40" s="699"/>
      <c r="K40" s="699"/>
      <c r="L40" s="699"/>
      <c r="M40" s="699"/>
      <c r="N40" s="699"/>
      <c r="O40" s="699"/>
      <c r="P40" s="699"/>
      <c r="Q40" s="699"/>
      <c r="R40" s="680"/>
      <c r="S40" s="683" t="str">
        <f>IF(C40="","",'3.เวลาเรียน'!QV34)</f>
        <v/>
      </c>
      <c r="T40" s="681" t="str">
        <f>IF(C40="","",'3.เวลาเรียน'!RB34)</f>
        <v/>
      </c>
      <c r="U40" s="682" t="str">
        <f>IF(T40="","",IF('2.ชื่อนักเรียน'!R40="ย้าย","",(T40*100)/S40))</f>
        <v/>
      </c>
      <c r="V40" s="753"/>
      <c r="W40" s="754" t="str">
        <f t="shared" si="1"/>
        <v/>
      </c>
      <c r="X40" s="754" t="str">
        <f t="shared" si="2"/>
        <v/>
      </c>
      <c r="Y40" s="754" t="str">
        <f t="shared" si="3"/>
        <v/>
      </c>
      <c r="Z40" s="754" t="str">
        <f t="shared" si="4"/>
        <v/>
      </c>
      <c r="AA40" s="754" t="str">
        <f t="shared" si="5"/>
        <v/>
      </c>
      <c r="AB40" s="753" t="str">
        <f t="shared" si="6"/>
        <v/>
      </c>
      <c r="AC40" s="680"/>
      <c r="AD40" s="755" t="str">
        <f>IF($AC40="","",VLOOKUP($AC40,Subject!$A$4:$H$500,2,FALSE))</f>
        <v/>
      </c>
      <c r="AE40" s="684" t="str">
        <f>IF($AC40="","",VLOOKUP($AC40,Subject!$A$4:$H$500,3,FALSE))</f>
        <v/>
      </c>
      <c r="AF40" s="684" t="str">
        <f>IF($AC40="","",VLOOKUP($AC40,Subject!$A$4:$H$500,4,FALSE))</f>
        <v/>
      </c>
      <c r="AG40" s="36"/>
      <c r="AH40" s="40"/>
    </row>
    <row r="41" spans="1:34" ht="17.25" customHeight="1" x14ac:dyDescent="0.2">
      <c r="A41" s="37">
        <v>31</v>
      </c>
      <c r="B41" s="756"/>
      <c r="C41" s="690"/>
      <c r="D41" s="691"/>
      <c r="E41" s="680"/>
      <c r="F41" s="680"/>
      <c r="G41" s="680"/>
      <c r="H41" s="680"/>
      <c r="I41" s="680"/>
      <c r="J41" s="680"/>
      <c r="K41" s="680"/>
      <c r="L41" s="680"/>
      <c r="M41" s="680"/>
      <c r="N41" s="680"/>
      <c r="O41" s="680"/>
      <c r="P41" s="680"/>
      <c r="Q41" s="680"/>
      <c r="R41" s="680"/>
      <c r="S41" s="683" t="str">
        <f>IF(C41="","",'3.เวลาเรียน'!QV35)</f>
        <v/>
      </c>
      <c r="T41" s="681" t="str">
        <f>IF(C41="","",'3.เวลาเรียน'!RB35)</f>
        <v/>
      </c>
      <c r="U41" s="682" t="str">
        <f>IF(T41="","",IF('2.ชื่อนักเรียน'!R41="ย้าย","",(T41*100)/S41))</f>
        <v/>
      </c>
      <c r="V41" s="753"/>
      <c r="W41" s="754" t="str">
        <f t="shared" si="1"/>
        <v/>
      </c>
      <c r="X41" s="754" t="str">
        <f t="shared" si="2"/>
        <v/>
      </c>
      <c r="Y41" s="754" t="str">
        <f t="shared" si="3"/>
        <v/>
      </c>
      <c r="Z41" s="754" t="str">
        <f t="shared" si="4"/>
        <v/>
      </c>
      <c r="AA41" s="754" t="str">
        <f t="shared" si="5"/>
        <v/>
      </c>
      <c r="AB41" s="753" t="str">
        <f t="shared" si="6"/>
        <v/>
      </c>
      <c r="AC41" s="680"/>
      <c r="AD41" s="755" t="str">
        <f>IF($AC41="","",VLOOKUP($AC41,Subject!$A$4:$H$500,2,FALSE))</f>
        <v/>
      </c>
      <c r="AE41" s="684" t="str">
        <f>IF($AC41="","",VLOOKUP($AC41,Subject!$A$4:$H$500,3,FALSE))</f>
        <v/>
      </c>
      <c r="AF41" s="684" t="str">
        <f>IF($AC41="","",VLOOKUP($AC41,Subject!$A$4:$H$500,4,FALSE))</f>
        <v/>
      </c>
      <c r="AG41" s="36"/>
      <c r="AH41" s="35"/>
    </row>
    <row r="42" spans="1:34" ht="17.25" customHeight="1" x14ac:dyDescent="0.2">
      <c r="A42" s="37">
        <v>32</v>
      </c>
      <c r="B42" s="756"/>
      <c r="C42" s="690"/>
      <c r="D42" s="691"/>
      <c r="E42" s="680"/>
      <c r="F42" s="680"/>
      <c r="G42" s="680"/>
      <c r="H42" s="680"/>
      <c r="I42" s="680"/>
      <c r="J42" s="680"/>
      <c r="K42" s="680"/>
      <c r="L42" s="680"/>
      <c r="M42" s="680"/>
      <c r="N42" s="680"/>
      <c r="O42" s="680"/>
      <c r="P42" s="680"/>
      <c r="Q42" s="680"/>
      <c r="R42" s="680"/>
      <c r="S42" s="683" t="str">
        <f>IF(C42="","",'3.เวลาเรียน'!QV36)</f>
        <v/>
      </c>
      <c r="T42" s="681" t="str">
        <f>IF(C42="","",'3.เวลาเรียน'!RB36)</f>
        <v/>
      </c>
      <c r="U42" s="682" t="str">
        <f>IF(T42="","",IF('2.ชื่อนักเรียน'!R42="ย้าย","",(T42*100)/S42))</f>
        <v/>
      </c>
      <c r="V42" s="753"/>
      <c r="W42" s="754" t="str">
        <f t="shared" si="1"/>
        <v/>
      </c>
      <c r="X42" s="754" t="str">
        <f t="shared" si="2"/>
        <v/>
      </c>
      <c r="Y42" s="754" t="str">
        <f t="shared" si="3"/>
        <v/>
      </c>
      <c r="Z42" s="754" t="str">
        <f t="shared" si="4"/>
        <v/>
      </c>
      <c r="AA42" s="754" t="str">
        <f t="shared" si="5"/>
        <v/>
      </c>
      <c r="AB42" s="753" t="str">
        <f t="shared" si="6"/>
        <v/>
      </c>
      <c r="AC42" s="680"/>
      <c r="AD42" s="755" t="str">
        <f>IF($AC42="","",VLOOKUP($AC42,Subject!$A$4:$H$500,2,FALSE))</f>
        <v/>
      </c>
      <c r="AE42" s="684" t="str">
        <f>IF($AC42="","",VLOOKUP($AC42,Subject!$A$4:$H$500,3,FALSE))</f>
        <v/>
      </c>
      <c r="AF42" s="684" t="str">
        <f>IF($AC42="","",VLOOKUP($AC42,Subject!$A$4:$H$500,4,FALSE))</f>
        <v/>
      </c>
      <c r="AG42" s="36"/>
      <c r="AH42" s="35"/>
    </row>
    <row r="43" spans="1:34" ht="17.25" customHeight="1" x14ac:dyDescent="0.2">
      <c r="A43" s="37">
        <v>33</v>
      </c>
      <c r="B43" s="756"/>
      <c r="C43" s="690"/>
      <c r="D43" s="691"/>
      <c r="E43" s="680"/>
      <c r="F43" s="680"/>
      <c r="G43" s="680"/>
      <c r="H43" s="680"/>
      <c r="I43" s="680"/>
      <c r="J43" s="680"/>
      <c r="K43" s="680"/>
      <c r="L43" s="680"/>
      <c r="M43" s="680"/>
      <c r="N43" s="680"/>
      <c r="O43" s="680"/>
      <c r="P43" s="680"/>
      <c r="Q43" s="680"/>
      <c r="R43" s="680"/>
      <c r="S43" s="683" t="str">
        <f>IF(C43="","",'3.เวลาเรียน'!QV37)</f>
        <v/>
      </c>
      <c r="T43" s="681" t="str">
        <f>IF(C43="","",'3.เวลาเรียน'!RB37)</f>
        <v/>
      </c>
      <c r="U43" s="682" t="str">
        <f>IF(T43="","",IF('2.ชื่อนักเรียน'!R43="ย้าย","",(T43*100)/S43))</f>
        <v/>
      </c>
      <c r="V43" s="753"/>
      <c r="W43" s="754" t="str">
        <f t="shared" si="1"/>
        <v/>
      </c>
      <c r="X43" s="754" t="str">
        <f t="shared" si="2"/>
        <v/>
      </c>
      <c r="Y43" s="754" t="str">
        <f t="shared" si="3"/>
        <v/>
      </c>
      <c r="Z43" s="754" t="str">
        <f t="shared" si="4"/>
        <v/>
      </c>
      <c r="AA43" s="754" t="str">
        <f t="shared" si="5"/>
        <v/>
      </c>
      <c r="AB43" s="753" t="str">
        <f t="shared" si="6"/>
        <v/>
      </c>
      <c r="AC43" s="680"/>
      <c r="AD43" s="755" t="str">
        <f>IF($AC43="","",VLOOKUP($AC43,Subject!$A$4:$H$500,2,FALSE))</f>
        <v/>
      </c>
      <c r="AE43" s="684" t="str">
        <f>IF($AC43="","",VLOOKUP($AC43,Subject!$A$4:$H$500,3,FALSE))</f>
        <v/>
      </c>
      <c r="AF43" s="684" t="str">
        <f>IF($AC43="","",VLOOKUP($AC43,Subject!$A$4:$H$500,4,FALSE))</f>
        <v/>
      </c>
      <c r="AG43" s="36"/>
      <c r="AH43" s="35"/>
    </row>
    <row r="44" spans="1:34" ht="17.25" customHeight="1" x14ac:dyDescent="0.2">
      <c r="A44" s="37">
        <v>34</v>
      </c>
      <c r="B44" s="756"/>
      <c r="C44" s="690"/>
      <c r="D44" s="691"/>
      <c r="E44" s="680"/>
      <c r="F44" s="680"/>
      <c r="G44" s="680"/>
      <c r="H44" s="680"/>
      <c r="I44" s="680"/>
      <c r="J44" s="680"/>
      <c r="K44" s="680"/>
      <c r="L44" s="680"/>
      <c r="M44" s="680"/>
      <c r="N44" s="680"/>
      <c r="O44" s="680"/>
      <c r="P44" s="680"/>
      <c r="Q44" s="680"/>
      <c r="R44" s="680"/>
      <c r="S44" s="683" t="str">
        <f>IF(C44="","",'3.เวลาเรียน'!QV38)</f>
        <v/>
      </c>
      <c r="T44" s="681" t="str">
        <f>IF(C44="","",'3.เวลาเรียน'!RB38)</f>
        <v/>
      </c>
      <c r="U44" s="682" t="str">
        <f>IF(T44="","",IF('2.ชื่อนักเรียน'!R44="ย้าย","",(T44*100)/S44))</f>
        <v/>
      </c>
      <c r="V44" s="753"/>
      <c r="W44" s="754" t="str">
        <f t="shared" si="1"/>
        <v/>
      </c>
      <c r="X44" s="754" t="str">
        <f t="shared" si="2"/>
        <v/>
      </c>
      <c r="Y44" s="754" t="str">
        <f t="shared" si="3"/>
        <v/>
      </c>
      <c r="Z44" s="754" t="str">
        <f t="shared" si="4"/>
        <v/>
      </c>
      <c r="AA44" s="754" t="str">
        <f t="shared" si="5"/>
        <v/>
      </c>
      <c r="AB44" s="753" t="str">
        <f t="shared" si="6"/>
        <v/>
      </c>
      <c r="AC44" s="680"/>
      <c r="AD44" s="755" t="str">
        <f>IF($AC44="","",VLOOKUP($AC44,Subject!$A$4:$H$500,2,FALSE))</f>
        <v/>
      </c>
      <c r="AE44" s="684" t="str">
        <f>IF($AC44="","",VLOOKUP($AC44,Subject!$A$4:$H$500,3,FALSE))</f>
        <v/>
      </c>
      <c r="AF44" s="684" t="str">
        <f>IF($AC44="","",VLOOKUP($AC44,Subject!$A$4:$H$500,4,FALSE))</f>
        <v/>
      </c>
      <c r="AG44" s="36"/>
      <c r="AH44" s="35"/>
    </row>
    <row r="45" spans="1:34" ht="17.25" customHeight="1" x14ac:dyDescent="0.2">
      <c r="A45" s="37">
        <v>35</v>
      </c>
      <c r="B45" s="756"/>
      <c r="C45" s="690"/>
      <c r="D45" s="691"/>
      <c r="E45" s="680"/>
      <c r="F45" s="680"/>
      <c r="G45" s="680"/>
      <c r="H45" s="680"/>
      <c r="I45" s="680"/>
      <c r="J45" s="680"/>
      <c r="K45" s="680"/>
      <c r="L45" s="680"/>
      <c r="M45" s="680"/>
      <c r="N45" s="680"/>
      <c r="O45" s="680"/>
      <c r="P45" s="680"/>
      <c r="Q45" s="680"/>
      <c r="R45" s="680"/>
      <c r="S45" s="683" t="str">
        <f>IF(C45="","",'3.เวลาเรียน'!QV39)</f>
        <v/>
      </c>
      <c r="T45" s="681" t="str">
        <f>IF(C45="","",'3.เวลาเรียน'!RB39)</f>
        <v/>
      </c>
      <c r="U45" s="682" t="str">
        <f>IF(T45="","",IF('2.ชื่อนักเรียน'!R45="ย้าย","",(T45*100)/S45))</f>
        <v/>
      </c>
      <c r="V45" s="753"/>
      <c r="W45" s="754" t="str">
        <f t="shared" si="1"/>
        <v/>
      </c>
      <c r="X45" s="754" t="str">
        <f t="shared" si="2"/>
        <v/>
      </c>
      <c r="Y45" s="754" t="str">
        <f t="shared" si="3"/>
        <v/>
      </c>
      <c r="Z45" s="754" t="str">
        <f t="shared" si="4"/>
        <v/>
      </c>
      <c r="AA45" s="754" t="str">
        <f t="shared" si="5"/>
        <v/>
      </c>
      <c r="AB45" s="753" t="str">
        <f t="shared" si="6"/>
        <v/>
      </c>
      <c r="AC45" s="680"/>
      <c r="AD45" s="755" t="str">
        <f>IF($AC45="","",VLOOKUP($AC45,Subject!$A$4:$H$500,2,FALSE))</f>
        <v/>
      </c>
      <c r="AE45" s="684" t="str">
        <f>IF($AC45="","",VLOOKUP($AC45,Subject!$A$4:$H$500,3,FALSE))</f>
        <v/>
      </c>
      <c r="AF45" s="684" t="str">
        <f>IF($AC45="","",VLOOKUP($AC45,Subject!$A$4:$H$500,4,FALSE))</f>
        <v/>
      </c>
      <c r="AG45" s="36"/>
      <c r="AH45" s="35"/>
    </row>
    <row r="46" spans="1:34" ht="17.25" customHeight="1" x14ac:dyDescent="0.2">
      <c r="A46" s="37">
        <v>36</v>
      </c>
      <c r="B46" s="756"/>
      <c r="C46" s="690"/>
      <c r="D46" s="691"/>
      <c r="E46" s="680"/>
      <c r="F46" s="680"/>
      <c r="G46" s="680"/>
      <c r="H46" s="680"/>
      <c r="I46" s="680"/>
      <c r="J46" s="680"/>
      <c r="K46" s="680"/>
      <c r="L46" s="680"/>
      <c r="M46" s="680"/>
      <c r="N46" s="680"/>
      <c r="O46" s="680"/>
      <c r="P46" s="680"/>
      <c r="Q46" s="680"/>
      <c r="R46" s="680"/>
      <c r="S46" s="683" t="str">
        <f>IF(C46="","",'3.เวลาเรียน'!QV40)</f>
        <v/>
      </c>
      <c r="T46" s="681" t="str">
        <f>IF(C46="","",'3.เวลาเรียน'!RB40)</f>
        <v/>
      </c>
      <c r="U46" s="682" t="str">
        <f>IF(T46="","",IF('2.ชื่อนักเรียน'!R46="ย้าย","",(T46*100)/S46))</f>
        <v/>
      </c>
      <c r="V46" s="753"/>
      <c r="W46" s="754" t="str">
        <f t="shared" si="1"/>
        <v/>
      </c>
      <c r="X46" s="754" t="str">
        <f t="shared" si="2"/>
        <v/>
      </c>
      <c r="Y46" s="754" t="str">
        <f t="shared" si="3"/>
        <v/>
      </c>
      <c r="Z46" s="754" t="str">
        <f t="shared" si="4"/>
        <v/>
      </c>
      <c r="AA46" s="754" t="str">
        <f t="shared" si="5"/>
        <v/>
      </c>
      <c r="AB46" s="753" t="str">
        <f t="shared" si="6"/>
        <v/>
      </c>
      <c r="AC46" s="680"/>
      <c r="AD46" s="755" t="str">
        <f>IF($AC46="","",VLOOKUP($AC46,Subject!$A$4:$H$500,2,FALSE))</f>
        <v/>
      </c>
      <c r="AE46" s="684" t="str">
        <f>IF($AC46="","",VLOOKUP($AC46,Subject!$A$4:$H$500,3,FALSE))</f>
        <v/>
      </c>
      <c r="AF46" s="684" t="str">
        <f>IF($AC46="","",VLOOKUP($AC46,Subject!$A$4:$H$500,4,FALSE))</f>
        <v/>
      </c>
      <c r="AG46" s="36"/>
      <c r="AH46" s="35"/>
    </row>
    <row r="47" spans="1:34" ht="17.25" customHeight="1" x14ac:dyDescent="0.2">
      <c r="A47" s="37">
        <v>37</v>
      </c>
      <c r="B47" s="756"/>
      <c r="C47" s="690"/>
      <c r="D47" s="691"/>
      <c r="E47" s="680"/>
      <c r="F47" s="680"/>
      <c r="G47" s="680"/>
      <c r="H47" s="680"/>
      <c r="I47" s="680"/>
      <c r="J47" s="680"/>
      <c r="K47" s="680"/>
      <c r="L47" s="680"/>
      <c r="M47" s="680"/>
      <c r="N47" s="680"/>
      <c r="O47" s="680"/>
      <c r="P47" s="680"/>
      <c r="Q47" s="680"/>
      <c r="R47" s="680"/>
      <c r="S47" s="683" t="str">
        <f>IF(C47="","",'3.เวลาเรียน'!QV41)</f>
        <v/>
      </c>
      <c r="T47" s="681" t="str">
        <f>IF(C47="","",'3.เวลาเรียน'!RB41)</f>
        <v/>
      </c>
      <c r="U47" s="682" t="str">
        <f>IF(T47="","",IF('2.ชื่อนักเรียน'!R47="ย้าย","",(T47*100)/S47))</f>
        <v/>
      </c>
      <c r="V47" s="753"/>
      <c r="W47" s="754" t="str">
        <f t="shared" si="1"/>
        <v/>
      </c>
      <c r="X47" s="754" t="str">
        <f t="shared" si="2"/>
        <v/>
      </c>
      <c r="Y47" s="754" t="str">
        <f t="shared" si="3"/>
        <v/>
      </c>
      <c r="Z47" s="754" t="str">
        <f t="shared" si="4"/>
        <v/>
      </c>
      <c r="AA47" s="754" t="str">
        <f t="shared" si="5"/>
        <v/>
      </c>
      <c r="AB47" s="753" t="str">
        <f t="shared" si="6"/>
        <v/>
      </c>
      <c r="AC47" s="680"/>
      <c r="AD47" s="755" t="str">
        <f>IF($AC47="","",VLOOKUP($AC47,Subject!$A$4:$H$500,2,FALSE))</f>
        <v/>
      </c>
      <c r="AE47" s="684" t="str">
        <f>IF($AC47="","",VLOOKUP($AC47,Subject!$A$4:$H$500,3,FALSE))</f>
        <v/>
      </c>
      <c r="AF47" s="684" t="str">
        <f>IF($AC47="","",VLOOKUP($AC47,Subject!$A$4:$H$500,4,FALSE))</f>
        <v/>
      </c>
      <c r="AG47" s="36"/>
      <c r="AH47" s="35"/>
    </row>
    <row r="48" spans="1:34" ht="17.25" customHeight="1" x14ac:dyDescent="0.2">
      <c r="A48" s="37">
        <v>38</v>
      </c>
      <c r="B48" s="756"/>
      <c r="C48" s="690"/>
      <c r="D48" s="691"/>
      <c r="E48" s="680"/>
      <c r="F48" s="680"/>
      <c r="G48" s="680"/>
      <c r="H48" s="680"/>
      <c r="I48" s="680"/>
      <c r="J48" s="680"/>
      <c r="K48" s="680"/>
      <c r="L48" s="680"/>
      <c r="M48" s="680"/>
      <c r="N48" s="680"/>
      <c r="O48" s="680"/>
      <c r="P48" s="680"/>
      <c r="Q48" s="680"/>
      <c r="R48" s="680"/>
      <c r="S48" s="683" t="str">
        <f>IF(C48="","",'3.เวลาเรียน'!QV42)</f>
        <v/>
      </c>
      <c r="T48" s="681" t="str">
        <f>IF(C48="","",'3.เวลาเรียน'!RB42)</f>
        <v/>
      </c>
      <c r="U48" s="682" t="str">
        <f>IF(T48="","",IF('2.ชื่อนักเรียน'!R48="ย้าย","",(T48*100)/S48))</f>
        <v/>
      </c>
      <c r="V48" s="753"/>
      <c r="W48" s="754" t="str">
        <f t="shared" si="1"/>
        <v/>
      </c>
      <c r="X48" s="754" t="str">
        <f t="shared" si="2"/>
        <v/>
      </c>
      <c r="Y48" s="754" t="str">
        <f t="shared" si="3"/>
        <v/>
      </c>
      <c r="Z48" s="754" t="str">
        <f t="shared" si="4"/>
        <v/>
      </c>
      <c r="AA48" s="754" t="str">
        <f t="shared" si="5"/>
        <v/>
      </c>
      <c r="AB48" s="753" t="str">
        <f t="shared" si="6"/>
        <v/>
      </c>
      <c r="AC48" s="680"/>
      <c r="AD48" s="755" t="str">
        <f>IF($AC48="","",VLOOKUP($AC48,Subject!$A$4:$H$500,2,FALSE))</f>
        <v/>
      </c>
      <c r="AE48" s="684" t="str">
        <f>IF($AC48="","",VLOOKUP($AC48,Subject!$A$4:$H$500,3,FALSE))</f>
        <v/>
      </c>
      <c r="AF48" s="684" t="str">
        <f>IF($AC48="","",VLOOKUP($AC48,Subject!$A$4:$H$500,4,FALSE))</f>
        <v/>
      </c>
      <c r="AG48" s="36"/>
      <c r="AH48" s="35"/>
    </row>
    <row r="49" spans="1:34" ht="18" customHeight="1" x14ac:dyDescent="0.2">
      <c r="A49" s="37">
        <v>39</v>
      </c>
      <c r="B49" s="756"/>
      <c r="C49" s="690"/>
      <c r="D49" s="691"/>
      <c r="E49" s="680"/>
      <c r="F49" s="680"/>
      <c r="G49" s="680"/>
      <c r="H49" s="680"/>
      <c r="I49" s="680"/>
      <c r="J49" s="680"/>
      <c r="K49" s="680"/>
      <c r="L49" s="680"/>
      <c r="M49" s="680"/>
      <c r="N49" s="680"/>
      <c r="O49" s="680"/>
      <c r="P49" s="680"/>
      <c r="Q49" s="680"/>
      <c r="R49" s="680"/>
      <c r="S49" s="683" t="str">
        <f>IF(C49="","",'3.เวลาเรียน'!QV43)</f>
        <v/>
      </c>
      <c r="T49" s="681" t="str">
        <f>IF(C49="","",'3.เวลาเรียน'!RB43)</f>
        <v/>
      </c>
      <c r="U49" s="682" t="str">
        <f>IF(T49="","",IF('2.ชื่อนักเรียน'!R49="ย้าย","",(T49*100)/S49))</f>
        <v/>
      </c>
      <c r="V49" s="753"/>
      <c r="W49" s="754" t="str">
        <f t="shared" si="1"/>
        <v/>
      </c>
      <c r="X49" s="754" t="str">
        <f t="shared" si="2"/>
        <v/>
      </c>
      <c r="Y49" s="754" t="str">
        <f t="shared" si="3"/>
        <v/>
      </c>
      <c r="Z49" s="754" t="str">
        <f t="shared" si="4"/>
        <v/>
      </c>
      <c r="AA49" s="754" t="str">
        <f t="shared" si="5"/>
        <v/>
      </c>
      <c r="AB49" s="753" t="str">
        <f t="shared" si="6"/>
        <v/>
      </c>
      <c r="AC49" s="680"/>
      <c r="AD49" s="755" t="str">
        <f>IF($AC49="","",VLOOKUP($AC49,Subject!$A$4:$H$500,2,FALSE))</f>
        <v/>
      </c>
      <c r="AE49" s="684" t="str">
        <f>IF($AC49="","",VLOOKUP($AC49,Subject!$A$4:$H$500,3,FALSE))</f>
        <v/>
      </c>
      <c r="AF49" s="684" t="str">
        <f>IF($AC49="","",VLOOKUP($AC49,Subject!$A$4:$H$500,4,FALSE))</f>
        <v/>
      </c>
      <c r="AG49" s="36"/>
      <c r="AH49" s="35"/>
    </row>
    <row r="50" spans="1:34" ht="17.25" customHeight="1" x14ac:dyDescent="0.2">
      <c r="A50" s="37">
        <v>40</v>
      </c>
      <c r="B50" s="756"/>
      <c r="C50" s="690"/>
      <c r="D50" s="691"/>
      <c r="E50" s="680"/>
      <c r="F50" s="680"/>
      <c r="G50" s="680"/>
      <c r="H50" s="680"/>
      <c r="I50" s="680"/>
      <c r="J50" s="680"/>
      <c r="K50" s="680"/>
      <c r="L50" s="680"/>
      <c r="M50" s="680"/>
      <c r="N50" s="680"/>
      <c r="O50" s="680"/>
      <c r="P50" s="680"/>
      <c r="Q50" s="680"/>
      <c r="R50" s="680"/>
      <c r="S50" s="683" t="str">
        <f>IF(C50="","",'3.เวลาเรียน'!QV44)</f>
        <v/>
      </c>
      <c r="T50" s="681" t="str">
        <f>IF(C50="","",'3.เวลาเรียน'!RB44)</f>
        <v/>
      </c>
      <c r="U50" s="682" t="str">
        <f>IF(T50="","",IF('2.ชื่อนักเรียน'!R50="ย้าย","",(T50*100)/S50))</f>
        <v/>
      </c>
      <c r="V50" s="753"/>
      <c r="W50" s="754" t="str">
        <f t="shared" si="1"/>
        <v/>
      </c>
      <c r="X50" s="754" t="str">
        <f t="shared" si="2"/>
        <v/>
      </c>
      <c r="Y50" s="754" t="str">
        <f t="shared" si="3"/>
        <v/>
      </c>
      <c r="Z50" s="754" t="str">
        <f t="shared" si="4"/>
        <v/>
      </c>
      <c r="AA50" s="754" t="str">
        <f t="shared" si="5"/>
        <v/>
      </c>
      <c r="AB50" s="753" t="str">
        <f t="shared" si="6"/>
        <v/>
      </c>
      <c r="AC50" s="680"/>
      <c r="AD50" s="755" t="str">
        <f>IF($AC50="","",VLOOKUP($AC50,Subject!$A$4:$H$500,2,FALSE))</f>
        <v/>
      </c>
      <c r="AE50" s="684" t="str">
        <f>IF($AC50="","",VLOOKUP($AC50,Subject!$A$4:$H$500,3,FALSE))</f>
        <v/>
      </c>
      <c r="AF50" s="684" t="str">
        <f>IF($AC50="","",VLOOKUP($AC50,Subject!$A$4:$H$500,4,FALSE))</f>
        <v/>
      </c>
      <c r="AG50" s="36"/>
      <c r="AH50" s="35"/>
    </row>
    <row r="51" spans="1:34" ht="17.25" customHeight="1" x14ac:dyDescent="0.2">
      <c r="A51" s="37">
        <v>41</v>
      </c>
      <c r="B51" s="756"/>
      <c r="C51" s="690"/>
      <c r="D51" s="691"/>
      <c r="E51" s="680"/>
      <c r="F51" s="680"/>
      <c r="G51" s="680"/>
      <c r="H51" s="680"/>
      <c r="I51" s="680"/>
      <c r="J51" s="680"/>
      <c r="K51" s="680"/>
      <c r="L51" s="680"/>
      <c r="M51" s="680"/>
      <c r="N51" s="680"/>
      <c r="O51" s="680"/>
      <c r="P51" s="680"/>
      <c r="Q51" s="680"/>
      <c r="R51" s="680"/>
      <c r="S51" s="683" t="str">
        <f>IF(C51="","",'3.เวลาเรียน'!QV45)</f>
        <v/>
      </c>
      <c r="T51" s="681" t="str">
        <f>IF(C51="","",'3.เวลาเรียน'!RB45)</f>
        <v/>
      </c>
      <c r="U51" s="682" t="str">
        <f>IF(T51="","",IF('2.ชื่อนักเรียน'!R51="ย้าย","",(T51*100)/S51))</f>
        <v/>
      </c>
      <c r="V51" s="753"/>
      <c r="W51" s="754" t="str">
        <f t="shared" si="1"/>
        <v/>
      </c>
      <c r="X51" s="754" t="str">
        <f t="shared" si="2"/>
        <v/>
      </c>
      <c r="Y51" s="754" t="str">
        <f t="shared" si="3"/>
        <v/>
      </c>
      <c r="Z51" s="754" t="str">
        <f t="shared" si="4"/>
        <v/>
      </c>
      <c r="AA51" s="754" t="str">
        <f t="shared" si="5"/>
        <v/>
      </c>
      <c r="AB51" s="753" t="str">
        <f t="shared" si="6"/>
        <v/>
      </c>
      <c r="AC51" s="680"/>
      <c r="AD51" s="755" t="str">
        <f>IF($AC51="","",VLOOKUP($AC51,Subject!$A$4:$H$500,2,FALSE))</f>
        <v/>
      </c>
      <c r="AE51" s="684" t="str">
        <f>IF($AC51="","",VLOOKUP($AC51,Subject!$A$4:$H$500,3,FALSE))</f>
        <v/>
      </c>
      <c r="AF51" s="684" t="str">
        <f>IF($AC51="","",VLOOKUP($AC51,Subject!$A$4:$H$500,4,FALSE))</f>
        <v/>
      </c>
      <c r="AG51" s="36"/>
      <c r="AH51" s="35"/>
    </row>
    <row r="52" spans="1:34" ht="17.25" customHeight="1" x14ac:dyDescent="0.2">
      <c r="A52" s="37">
        <v>42</v>
      </c>
      <c r="B52" s="756"/>
      <c r="C52" s="690"/>
      <c r="D52" s="691"/>
      <c r="E52" s="680"/>
      <c r="F52" s="680"/>
      <c r="G52" s="680"/>
      <c r="H52" s="680"/>
      <c r="I52" s="680"/>
      <c r="J52" s="680"/>
      <c r="K52" s="680"/>
      <c r="L52" s="680"/>
      <c r="M52" s="680"/>
      <c r="N52" s="680"/>
      <c r="O52" s="680"/>
      <c r="P52" s="680"/>
      <c r="Q52" s="680"/>
      <c r="R52" s="680"/>
      <c r="S52" s="683" t="str">
        <f>IF(C52="","",'3.เวลาเรียน'!QV46)</f>
        <v/>
      </c>
      <c r="T52" s="681" t="str">
        <f>IF(C52="","",'3.เวลาเรียน'!RB46)</f>
        <v/>
      </c>
      <c r="U52" s="682" t="str">
        <f>IF(T52="","",IF('2.ชื่อนักเรียน'!R52="ย้าย","",(T52*100)/S52))</f>
        <v/>
      </c>
      <c r="V52" s="753"/>
      <c r="W52" s="754" t="str">
        <f t="shared" si="1"/>
        <v/>
      </c>
      <c r="X52" s="754" t="str">
        <f t="shared" si="2"/>
        <v/>
      </c>
      <c r="Y52" s="754" t="str">
        <f t="shared" si="3"/>
        <v/>
      </c>
      <c r="Z52" s="754" t="str">
        <f t="shared" si="4"/>
        <v/>
      </c>
      <c r="AA52" s="754" t="str">
        <f t="shared" si="5"/>
        <v/>
      </c>
      <c r="AB52" s="753" t="str">
        <f t="shared" si="6"/>
        <v/>
      </c>
      <c r="AC52" s="680"/>
      <c r="AD52" s="755" t="str">
        <f>IF($AC52="","",VLOOKUP($AC52,Subject!$A$4:$H$500,2,FALSE))</f>
        <v/>
      </c>
      <c r="AE52" s="684" t="str">
        <f>IF($AC52="","",VLOOKUP($AC52,Subject!$A$4:$H$500,3,FALSE))</f>
        <v/>
      </c>
      <c r="AF52" s="684" t="str">
        <f>IF($AC52="","",VLOOKUP($AC52,Subject!$A$4:$H$500,4,FALSE))</f>
        <v/>
      </c>
      <c r="AG52" s="36"/>
      <c r="AH52" s="35"/>
    </row>
    <row r="53" spans="1:34" ht="17.25" customHeight="1" x14ac:dyDescent="0.2">
      <c r="A53" s="37">
        <v>43</v>
      </c>
      <c r="B53" s="756"/>
      <c r="C53" s="690"/>
      <c r="D53" s="691"/>
      <c r="E53" s="680"/>
      <c r="F53" s="680"/>
      <c r="G53" s="680"/>
      <c r="H53" s="680"/>
      <c r="I53" s="680"/>
      <c r="J53" s="680"/>
      <c r="K53" s="680"/>
      <c r="L53" s="680"/>
      <c r="M53" s="680"/>
      <c r="N53" s="680"/>
      <c r="O53" s="680"/>
      <c r="P53" s="680"/>
      <c r="Q53" s="680"/>
      <c r="R53" s="680"/>
      <c r="S53" s="683" t="str">
        <f>IF(C53="","",'3.เวลาเรียน'!QV47)</f>
        <v/>
      </c>
      <c r="T53" s="681" t="str">
        <f>IF(C53="","",'3.เวลาเรียน'!RB47)</f>
        <v/>
      </c>
      <c r="U53" s="682" t="str">
        <f>IF(T53="","",IF('2.ชื่อนักเรียน'!R53="ย้าย","",(T53*100)/S53))</f>
        <v/>
      </c>
      <c r="V53" s="753"/>
      <c r="W53" s="754" t="str">
        <f t="shared" si="1"/>
        <v/>
      </c>
      <c r="X53" s="754" t="str">
        <f t="shared" si="2"/>
        <v/>
      </c>
      <c r="Y53" s="754" t="str">
        <f t="shared" si="3"/>
        <v/>
      </c>
      <c r="Z53" s="754" t="str">
        <f t="shared" si="4"/>
        <v/>
      </c>
      <c r="AA53" s="754" t="str">
        <f t="shared" si="5"/>
        <v/>
      </c>
      <c r="AB53" s="753" t="str">
        <f t="shared" si="6"/>
        <v/>
      </c>
      <c r="AC53" s="680"/>
      <c r="AD53" s="755" t="str">
        <f>IF($AC53="","",VLOOKUP($AC53,Subject!$A$4:$H$500,2,FALSE))</f>
        <v/>
      </c>
      <c r="AE53" s="684" t="str">
        <f>IF($AC53="","",VLOOKUP($AC53,Subject!$A$4:$H$500,3,FALSE))</f>
        <v/>
      </c>
      <c r="AF53" s="684" t="str">
        <f>IF($AC53="","",VLOOKUP($AC53,Subject!$A$4:$H$500,4,FALSE))</f>
        <v/>
      </c>
      <c r="AG53" s="36"/>
      <c r="AH53" s="35"/>
    </row>
    <row r="54" spans="1:34" ht="17.25" customHeight="1" x14ac:dyDescent="0.2">
      <c r="A54" s="564">
        <v>44</v>
      </c>
      <c r="B54" s="757"/>
      <c r="C54" s="692"/>
      <c r="D54" s="693"/>
      <c r="E54" s="700"/>
      <c r="F54" s="700"/>
      <c r="G54" s="700"/>
      <c r="H54" s="700"/>
      <c r="I54" s="700"/>
      <c r="J54" s="700"/>
      <c r="K54" s="700"/>
      <c r="L54" s="700"/>
      <c r="M54" s="700"/>
      <c r="N54" s="700"/>
      <c r="O54" s="700"/>
      <c r="P54" s="700"/>
      <c r="Q54" s="700"/>
      <c r="R54" s="700"/>
      <c r="S54" s="683" t="str">
        <f>IF(C54="","",'3.เวลาเรียน'!QV48)</f>
        <v/>
      </c>
      <c r="T54" s="681" t="str">
        <f>IF(C54="","",'3.เวลาเรียน'!RB48)</f>
        <v/>
      </c>
      <c r="U54" s="682" t="str">
        <f>IF(T54="","",IF('2.ชื่อนักเรียน'!R54="ย้าย","",(T54*100)/S54))</f>
        <v/>
      </c>
      <c r="V54" s="753"/>
      <c r="W54" s="754" t="str">
        <f t="shared" si="1"/>
        <v/>
      </c>
      <c r="X54" s="754" t="str">
        <f t="shared" si="2"/>
        <v/>
      </c>
      <c r="Y54" s="754" t="str">
        <f t="shared" si="3"/>
        <v/>
      </c>
      <c r="Z54" s="754" t="str">
        <f t="shared" si="4"/>
        <v/>
      </c>
      <c r="AA54" s="754" t="str">
        <f t="shared" si="5"/>
        <v/>
      </c>
      <c r="AB54" s="753" t="str">
        <f t="shared" si="6"/>
        <v/>
      </c>
      <c r="AC54" s="700"/>
      <c r="AD54" s="755" t="str">
        <f>IF($AC54="","",VLOOKUP($AC54,Subject!$A$4:$H$500,2,FALSE))</f>
        <v/>
      </c>
      <c r="AE54" s="684" t="str">
        <f>IF($AC54="","",VLOOKUP($AC54,Subject!$A$4:$H$500,3,FALSE))</f>
        <v/>
      </c>
      <c r="AF54" s="684" t="str">
        <f>IF($AC54="","",VLOOKUP($AC54,Subject!$A$4:$H$500,4,FALSE))</f>
        <v/>
      </c>
      <c r="AG54" s="565"/>
      <c r="AH54" s="566"/>
    </row>
    <row r="55" spans="1:34" ht="16.899999999999999" customHeight="1" x14ac:dyDescent="0.2">
      <c r="A55" s="37">
        <v>45</v>
      </c>
      <c r="B55" s="758"/>
      <c r="C55" s="690"/>
      <c r="D55" s="691"/>
      <c r="E55" s="680"/>
      <c r="F55" s="680"/>
      <c r="G55" s="680"/>
      <c r="H55" s="680"/>
      <c r="I55" s="680"/>
      <c r="J55" s="680"/>
      <c r="K55" s="680"/>
      <c r="L55" s="680"/>
      <c r="M55" s="680"/>
      <c r="N55" s="680"/>
      <c r="O55" s="680"/>
      <c r="P55" s="680"/>
      <c r="Q55" s="680"/>
      <c r="R55" s="700"/>
      <c r="S55" s="683" t="str">
        <f>IF(C55="","",'3.เวลาเรียน'!QV49)</f>
        <v/>
      </c>
      <c r="T55" s="681" t="str">
        <f>IF(C55="","",'3.เวลาเรียน'!RB49)</f>
        <v/>
      </c>
      <c r="U55" s="682" t="str">
        <f>IF(T55="","",IF('2.ชื่อนักเรียน'!R55="ย้าย","",(T55*100)/S55))</f>
        <v/>
      </c>
      <c r="V55" s="753"/>
      <c r="W55" s="754" t="str">
        <f t="shared" si="1"/>
        <v/>
      </c>
      <c r="X55" s="754" t="str">
        <f t="shared" si="2"/>
        <v/>
      </c>
      <c r="Y55" s="754" t="str">
        <f t="shared" si="3"/>
        <v/>
      </c>
      <c r="Z55" s="754" t="str">
        <f t="shared" si="4"/>
        <v/>
      </c>
      <c r="AA55" s="754" t="str">
        <f t="shared" si="5"/>
        <v/>
      </c>
      <c r="AB55" s="753" t="str">
        <f t="shared" si="6"/>
        <v/>
      </c>
      <c r="AC55" s="680"/>
      <c r="AD55" s="755" t="str">
        <f>IF($AC55="","",VLOOKUP($AC55,Subject!$A$4:$H$500,2,FALSE))</f>
        <v/>
      </c>
      <c r="AE55" s="684" t="str">
        <f>IF($AC55="","",VLOOKUP($AC55,Subject!$A$4:$H$500,3,FALSE))</f>
        <v/>
      </c>
      <c r="AF55" s="684" t="str">
        <f>IF($AC55="","",VLOOKUP($AC55,Subject!$A$4:$H$500,4,FALSE))</f>
        <v/>
      </c>
      <c r="AG55" s="36"/>
      <c r="AH55" s="35"/>
    </row>
    <row r="56" spans="1:34" ht="16.899999999999999" customHeight="1" x14ac:dyDescent="0.2">
      <c r="A56" s="37">
        <v>46</v>
      </c>
      <c r="B56" s="758"/>
      <c r="C56" s="690"/>
      <c r="D56" s="691"/>
      <c r="E56" s="680"/>
      <c r="F56" s="680"/>
      <c r="G56" s="680"/>
      <c r="H56" s="680"/>
      <c r="I56" s="680"/>
      <c r="J56" s="680"/>
      <c r="K56" s="680"/>
      <c r="L56" s="680"/>
      <c r="M56" s="680"/>
      <c r="N56" s="680"/>
      <c r="O56" s="680"/>
      <c r="P56" s="680"/>
      <c r="Q56" s="680"/>
      <c r="R56" s="700"/>
      <c r="S56" s="683" t="str">
        <f>IF(C56="","",'3.เวลาเรียน'!QV50)</f>
        <v/>
      </c>
      <c r="T56" s="681" t="str">
        <f>IF(C56="","",'3.เวลาเรียน'!RB50)</f>
        <v/>
      </c>
      <c r="U56" s="682" t="str">
        <f>IF(T56="","",IF('2.ชื่อนักเรียน'!R56="ย้าย","",(T56*100)/S56))</f>
        <v/>
      </c>
      <c r="V56" s="753"/>
      <c r="W56" s="754" t="str">
        <f t="shared" si="1"/>
        <v/>
      </c>
      <c r="X56" s="754" t="str">
        <f t="shared" si="2"/>
        <v/>
      </c>
      <c r="Y56" s="754" t="str">
        <f t="shared" si="3"/>
        <v/>
      </c>
      <c r="Z56" s="754" t="str">
        <f t="shared" si="4"/>
        <v/>
      </c>
      <c r="AA56" s="754" t="str">
        <f t="shared" si="5"/>
        <v/>
      </c>
      <c r="AB56" s="753" t="str">
        <f t="shared" si="6"/>
        <v/>
      </c>
      <c r="AC56" s="680"/>
      <c r="AD56" s="755" t="str">
        <f>IF($AC56="","",VLOOKUP($AC56,Subject!$A$4:$H$500,2,FALSE))</f>
        <v/>
      </c>
      <c r="AE56" s="684" t="str">
        <f>IF($AC56="","",VLOOKUP($AC56,Subject!$A$4:$H$500,3,FALSE))</f>
        <v/>
      </c>
      <c r="AF56" s="684" t="str">
        <f>IF($AC56="","",VLOOKUP($AC56,Subject!$A$4:$H$500,4,FALSE))</f>
        <v/>
      </c>
      <c r="AG56" s="572"/>
      <c r="AH56" s="573"/>
    </row>
    <row r="57" spans="1:34" ht="16.899999999999999" customHeight="1" x14ac:dyDescent="0.2">
      <c r="A57" s="37">
        <v>47</v>
      </c>
      <c r="B57" s="758"/>
      <c r="C57" s="690"/>
      <c r="D57" s="691"/>
      <c r="E57" s="680"/>
      <c r="F57" s="680"/>
      <c r="G57" s="680"/>
      <c r="H57" s="680"/>
      <c r="I57" s="680"/>
      <c r="J57" s="680"/>
      <c r="K57" s="680"/>
      <c r="L57" s="680"/>
      <c r="M57" s="680"/>
      <c r="N57" s="680"/>
      <c r="O57" s="680"/>
      <c r="P57" s="680"/>
      <c r="Q57" s="680"/>
      <c r="R57" s="700"/>
      <c r="S57" s="683" t="str">
        <f>IF(C57="","",'3.เวลาเรียน'!QV51)</f>
        <v/>
      </c>
      <c r="T57" s="681" t="str">
        <f>IF(C57="","",'3.เวลาเรียน'!RB51)</f>
        <v/>
      </c>
      <c r="U57" s="682" t="str">
        <f>IF(T57="","",IF('2.ชื่อนักเรียน'!R57="ย้าย","",(T57*100)/S57))</f>
        <v/>
      </c>
      <c r="V57" s="753"/>
      <c r="W57" s="754" t="str">
        <f t="shared" si="1"/>
        <v/>
      </c>
      <c r="X57" s="754" t="str">
        <f t="shared" si="2"/>
        <v/>
      </c>
      <c r="Y57" s="754" t="str">
        <f t="shared" si="3"/>
        <v/>
      </c>
      <c r="Z57" s="754" t="str">
        <f t="shared" si="4"/>
        <v/>
      </c>
      <c r="AA57" s="754" t="str">
        <f t="shared" si="5"/>
        <v/>
      </c>
      <c r="AB57" s="753" t="str">
        <f t="shared" si="6"/>
        <v/>
      </c>
      <c r="AC57" s="680"/>
      <c r="AD57" s="755" t="str">
        <f>IF($AC57="","",VLOOKUP($AC57,Subject!$A$4:$H$500,2,FALSE))</f>
        <v/>
      </c>
      <c r="AE57" s="684" t="str">
        <f>IF($AC57="","",VLOOKUP($AC57,Subject!$A$4:$H$500,3,FALSE))</f>
        <v/>
      </c>
      <c r="AF57" s="684" t="str">
        <f>IF($AC57="","",VLOOKUP($AC57,Subject!$A$4:$H$500,4,FALSE))</f>
        <v/>
      </c>
      <c r="AG57" s="572"/>
      <c r="AH57" s="573"/>
    </row>
    <row r="58" spans="1:34" ht="16.899999999999999" customHeight="1" x14ac:dyDescent="0.2">
      <c r="A58" s="37">
        <v>48</v>
      </c>
      <c r="B58" s="758"/>
      <c r="C58" s="690"/>
      <c r="D58" s="691"/>
      <c r="E58" s="680"/>
      <c r="F58" s="680"/>
      <c r="G58" s="680"/>
      <c r="H58" s="680"/>
      <c r="I58" s="680"/>
      <c r="J58" s="680"/>
      <c r="K58" s="680"/>
      <c r="L58" s="680"/>
      <c r="M58" s="680"/>
      <c r="N58" s="680"/>
      <c r="O58" s="680"/>
      <c r="P58" s="680"/>
      <c r="Q58" s="680"/>
      <c r="R58" s="700"/>
      <c r="S58" s="683" t="str">
        <f>IF(C58="","",'3.เวลาเรียน'!QV52)</f>
        <v/>
      </c>
      <c r="T58" s="681" t="str">
        <f>IF(C58="","",'3.เวลาเรียน'!RB52)</f>
        <v/>
      </c>
      <c r="U58" s="682" t="str">
        <f>IF(T58="","",IF('2.ชื่อนักเรียน'!R58="ย้าย","",(T58*100)/S58))</f>
        <v/>
      </c>
      <c r="V58" s="753"/>
      <c r="W58" s="754" t="str">
        <f t="shared" si="1"/>
        <v/>
      </c>
      <c r="X58" s="754" t="str">
        <f t="shared" si="2"/>
        <v/>
      </c>
      <c r="Y58" s="754" t="str">
        <f t="shared" si="3"/>
        <v/>
      </c>
      <c r="Z58" s="754" t="str">
        <f t="shared" si="4"/>
        <v/>
      </c>
      <c r="AA58" s="754" t="str">
        <f t="shared" si="5"/>
        <v/>
      </c>
      <c r="AB58" s="753" t="str">
        <f t="shared" si="6"/>
        <v/>
      </c>
      <c r="AC58" s="680"/>
      <c r="AD58" s="755" t="str">
        <f>IF($AC58="","",VLOOKUP($AC58,Subject!$A$4:$H$500,2,FALSE))</f>
        <v/>
      </c>
      <c r="AE58" s="684" t="str">
        <f>IF($AC58="","",VLOOKUP($AC58,Subject!$A$4:$H$500,3,FALSE))</f>
        <v/>
      </c>
      <c r="AF58" s="684" t="str">
        <f>IF($AC58="","",VLOOKUP($AC58,Subject!$A$4:$H$500,4,FALSE))</f>
        <v/>
      </c>
      <c r="AG58" s="572"/>
      <c r="AH58" s="573"/>
    </row>
    <row r="59" spans="1:34" ht="16.899999999999999" customHeight="1" x14ac:dyDescent="0.2">
      <c r="A59" s="37">
        <v>49</v>
      </c>
      <c r="B59" s="758"/>
      <c r="C59" s="690"/>
      <c r="D59" s="691"/>
      <c r="E59" s="680"/>
      <c r="F59" s="680"/>
      <c r="G59" s="680"/>
      <c r="H59" s="680"/>
      <c r="I59" s="680"/>
      <c r="J59" s="680"/>
      <c r="K59" s="680"/>
      <c r="L59" s="680"/>
      <c r="M59" s="680"/>
      <c r="N59" s="680"/>
      <c r="O59" s="680"/>
      <c r="P59" s="680"/>
      <c r="Q59" s="680"/>
      <c r="R59" s="700"/>
      <c r="S59" s="683" t="str">
        <f>IF(C59="","",'3.เวลาเรียน'!QV53)</f>
        <v/>
      </c>
      <c r="T59" s="681" t="str">
        <f>IF(C59="","",'3.เวลาเรียน'!RB53)</f>
        <v/>
      </c>
      <c r="U59" s="682" t="str">
        <f>IF(T59="","",IF('2.ชื่อนักเรียน'!R59="ย้าย","",(T59*100)/S59))</f>
        <v/>
      </c>
      <c r="V59" s="753"/>
      <c r="W59" s="754" t="str">
        <f t="shared" si="1"/>
        <v/>
      </c>
      <c r="X59" s="754" t="str">
        <f t="shared" si="2"/>
        <v/>
      </c>
      <c r="Y59" s="754" t="str">
        <f t="shared" si="3"/>
        <v/>
      </c>
      <c r="Z59" s="754" t="str">
        <f t="shared" si="4"/>
        <v/>
      </c>
      <c r="AA59" s="754" t="str">
        <f t="shared" si="5"/>
        <v/>
      </c>
      <c r="AB59" s="753" t="str">
        <f t="shared" si="6"/>
        <v/>
      </c>
      <c r="AC59" s="680"/>
      <c r="AD59" s="755" t="str">
        <f>IF($AC59="","",VLOOKUP($AC59,Subject!$A$4:$H$500,2,FALSE))</f>
        <v/>
      </c>
      <c r="AE59" s="684" t="str">
        <f>IF($AC59="","",VLOOKUP($AC59,Subject!$A$4:$H$500,3,FALSE))</f>
        <v/>
      </c>
      <c r="AF59" s="684" t="str">
        <f>IF($AC59="","",VLOOKUP($AC59,Subject!$A$4:$H$500,4,FALSE))</f>
        <v/>
      </c>
      <c r="AG59" s="572"/>
      <c r="AH59" s="573"/>
    </row>
    <row r="60" spans="1:34" ht="16.899999999999999" customHeight="1" x14ac:dyDescent="0.2">
      <c r="A60" s="37">
        <v>50</v>
      </c>
      <c r="B60" s="758"/>
      <c r="C60" s="690"/>
      <c r="D60" s="691"/>
      <c r="E60" s="680"/>
      <c r="F60" s="680"/>
      <c r="G60" s="680"/>
      <c r="H60" s="680"/>
      <c r="I60" s="680"/>
      <c r="J60" s="680"/>
      <c r="K60" s="680"/>
      <c r="L60" s="680"/>
      <c r="M60" s="680"/>
      <c r="N60" s="680"/>
      <c r="O60" s="680"/>
      <c r="P60" s="680"/>
      <c r="Q60" s="680"/>
      <c r="R60" s="680"/>
      <c r="S60" s="683" t="str">
        <f>IF(C60="","",'3.เวลาเรียน'!QV54)</f>
        <v/>
      </c>
      <c r="T60" s="681" t="str">
        <f>IF(C60="","",'3.เวลาเรียน'!RB54)</f>
        <v/>
      </c>
      <c r="U60" s="682" t="str">
        <f>IF(T60="","",IF('2.ชื่อนักเรียน'!R60="ย้าย","",(T60*100)/S60))</f>
        <v/>
      </c>
      <c r="V60" s="753"/>
      <c r="W60" s="754" t="str">
        <f t="shared" si="1"/>
        <v/>
      </c>
      <c r="X60" s="754" t="str">
        <f t="shared" si="2"/>
        <v/>
      </c>
      <c r="Y60" s="754" t="str">
        <f t="shared" si="3"/>
        <v/>
      </c>
      <c r="Z60" s="754" t="str">
        <f t="shared" si="4"/>
        <v/>
      </c>
      <c r="AA60" s="754" t="str">
        <f t="shared" si="5"/>
        <v/>
      </c>
      <c r="AB60" s="753" t="str">
        <f t="shared" si="6"/>
        <v/>
      </c>
      <c r="AC60" s="680"/>
      <c r="AD60" s="755" t="str">
        <f>IF($AC60="","",VLOOKUP($AC60,Subject!$A$4:$H$500,2,FALSE))</f>
        <v/>
      </c>
      <c r="AE60" s="684" t="str">
        <f>IF($AC60="","",VLOOKUP($AC60,Subject!$A$4:$H$500,3,FALSE))</f>
        <v/>
      </c>
      <c r="AF60" s="684" t="str">
        <f>IF($AC60="","",VLOOKUP($AC60,Subject!$A$4:$H$500,4,FALSE))</f>
        <v/>
      </c>
      <c r="AG60" s="572"/>
      <c r="AH60" s="573"/>
    </row>
    <row r="61" spans="1:34" x14ac:dyDescent="0.2">
      <c r="V61" s="567"/>
      <c r="W61" s="568"/>
      <c r="X61" s="568"/>
      <c r="Y61" s="568"/>
      <c r="Z61" s="568"/>
      <c r="AA61" s="568"/>
      <c r="AB61" s="567" t="s">
        <v>62</v>
      </c>
    </row>
    <row r="62" spans="1:34" x14ac:dyDescent="0.2">
      <c r="V62" s="567"/>
      <c r="W62" s="568"/>
      <c r="X62" s="568" t="s">
        <v>27</v>
      </c>
      <c r="Y62" s="569">
        <f>COUNTIF(W11:W61,"เด็กชาย")+COUNTIF(AB11:AB61,"นาย")</f>
        <v>0</v>
      </c>
      <c r="Z62" s="568" t="s">
        <v>28</v>
      </c>
      <c r="AA62" s="569">
        <f>COUNTIF(W11:W61,"เด็กหญิ")++COUNTIF(AB11:AB61,"นาง")</f>
        <v>0</v>
      </c>
      <c r="AB62" s="567">
        <f>Y62+AA62</f>
        <v>0</v>
      </c>
    </row>
    <row r="63" spans="1:34" x14ac:dyDescent="0.2">
      <c r="V63" s="567"/>
      <c r="W63" s="568"/>
      <c r="X63" s="568" t="s">
        <v>29</v>
      </c>
      <c r="Y63" s="569">
        <f>COUNTIF(Y11:Y61,"ย้าย")</f>
        <v>0</v>
      </c>
      <c r="Z63" s="568" t="s">
        <v>30</v>
      </c>
      <c r="AA63" s="569">
        <f>COUNTIF(AA11:AA61,"ย้าย")</f>
        <v>0</v>
      </c>
      <c r="AB63" s="567">
        <f>Y63+AA63</f>
        <v>0</v>
      </c>
    </row>
    <row r="64" spans="1:34" x14ac:dyDescent="0.2">
      <c r="V64" s="567"/>
      <c r="W64" s="568"/>
      <c r="X64" s="568" t="s">
        <v>31</v>
      </c>
      <c r="Y64" s="569">
        <f>COUNTIF(Y11:Y61,"มส")</f>
        <v>0</v>
      </c>
      <c r="Z64" s="568" t="s">
        <v>32</v>
      </c>
      <c r="AA64" s="569">
        <f>COUNTIF(AA11:AA61,"มส")</f>
        <v>0</v>
      </c>
      <c r="AB64" s="567">
        <f>Y64+AA64</f>
        <v>0</v>
      </c>
    </row>
    <row r="65" spans="22:28" x14ac:dyDescent="0.2">
      <c r="V65" s="567"/>
      <c r="W65" s="568"/>
      <c r="X65" s="568" t="s">
        <v>33</v>
      </c>
      <c r="Y65" s="569">
        <f>COUNTIF(Y11:Y61,"ร")</f>
        <v>0</v>
      </c>
      <c r="Z65" s="568" t="s">
        <v>34</v>
      </c>
      <c r="AA65" s="569">
        <f>COUNTIF(AA11:AA61,"ร")</f>
        <v>0</v>
      </c>
      <c r="AB65" s="567">
        <f>Y65+AA65</f>
        <v>0</v>
      </c>
    </row>
    <row r="66" spans="22:28" x14ac:dyDescent="0.2">
      <c r="V66" s="567"/>
      <c r="W66" s="570"/>
      <c r="X66" s="570" t="s">
        <v>63</v>
      </c>
      <c r="Y66" s="571">
        <f>Y62-Y63</f>
        <v>0</v>
      </c>
      <c r="Z66" s="570" t="s">
        <v>64</v>
      </c>
      <c r="AA66" s="571">
        <f>AA62-AA63</f>
        <v>0</v>
      </c>
      <c r="AB66" s="567">
        <f>Y66+AA66</f>
        <v>0</v>
      </c>
    </row>
  </sheetData>
  <sheetProtection algorithmName="SHA-512" hashValue="0HYxdiiOMe8/vPv0KeWv/QCApTBPMlxuU5nhVIVMeuMnXWuOKvlPfyK0rbIw3imuBDhLT97hclUCMwY/p5HTug==" saltValue="J3rsKW2Dr1IdrA0SZf3JYg==" spinCount="100000" sheet="1" objects="1" scenarios="1"/>
  <mergeCells count="17">
    <mergeCell ref="AF9:AF10"/>
    <mergeCell ref="AC1:AF2"/>
    <mergeCell ref="AE9:AE10"/>
    <mergeCell ref="AG8:AH10"/>
    <mergeCell ref="AI8:AL10"/>
    <mergeCell ref="AC8:AF8"/>
    <mergeCell ref="AC9:AC10"/>
    <mergeCell ref="AD9:AD10"/>
    <mergeCell ref="A1:U1"/>
    <mergeCell ref="A3:U3"/>
    <mergeCell ref="A2:U2"/>
    <mergeCell ref="S9:U9"/>
    <mergeCell ref="R9:R10"/>
    <mergeCell ref="E9:Q10"/>
    <mergeCell ref="C9:D10"/>
    <mergeCell ref="B9:B10"/>
    <mergeCell ref="A9:A10"/>
  </mergeCells>
  <conditionalFormatting sqref="A55:Q55 S55:U55">
    <cfRule type="expression" dxfId="209" priority="308" stopIfTrue="1">
      <formula>$R$55="มส"</formula>
    </cfRule>
  </conditionalFormatting>
  <conditionalFormatting sqref="A11:U11">
    <cfRule type="expression" dxfId="208" priority="395" stopIfTrue="1">
      <formula>$R$11="ย้าย"</formula>
    </cfRule>
    <cfRule type="expression" dxfId="207" priority="396" stopIfTrue="1">
      <formula>$R$11="มส"</formula>
    </cfRule>
  </conditionalFormatting>
  <conditionalFormatting sqref="A12:U12">
    <cfRule type="expression" dxfId="206" priority="394" stopIfTrue="1">
      <formula>$R$12="มส"</formula>
    </cfRule>
    <cfRule type="expression" dxfId="205" priority="393" stopIfTrue="1">
      <formula>$R$12="ย้าย"</formula>
    </cfRule>
  </conditionalFormatting>
  <conditionalFormatting sqref="A13:U13">
    <cfRule type="expression" dxfId="204" priority="391" stopIfTrue="1">
      <formula>$R$13="ย้าย"</formula>
    </cfRule>
    <cfRule type="expression" dxfId="203" priority="392" stopIfTrue="1">
      <formula>$R$13="มส"</formula>
    </cfRule>
  </conditionalFormatting>
  <conditionalFormatting sqref="A14:U14">
    <cfRule type="expression" dxfId="202" priority="390" stopIfTrue="1">
      <formula>$R$14="มส"</formula>
    </cfRule>
    <cfRule type="expression" dxfId="201" priority="389" stopIfTrue="1">
      <formula>$R$14="ย้าย"</formula>
    </cfRule>
  </conditionalFormatting>
  <conditionalFormatting sqref="A15:U15">
    <cfRule type="expression" dxfId="200" priority="388" stopIfTrue="1">
      <formula>$R$15="มส"</formula>
    </cfRule>
    <cfRule type="expression" dxfId="199" priority="387" stopIfTrue="1">
      <formula>$R$15="ย้าย"</formula>
    </cfRule>
  </conditionalFormatting>
  <conditionalFormatting sqref="A16:U16">
    <cfRule type="expression" dxfId="198" priority="386" stopIfTrue="1">
      <formula>$R$16="มส"</formula>
    </cfRule>
    <cfRule type="expression" dxfId="197" priority="385" stopIfTrue="1">
      <formula>$R$16="ย้าย"</formula>
    </cfRule>
  </conditionalFormatting>
  <conditionalFormatting sqref="A17:U17">
    <cfRule type="expression" dxfId="196" priority="384" stopIfTrue="1">
      <formula>$R$17="มส"</formula>
    </cfRule>
    <cfRule type="expression" dxfId="195" priority="383" stopIfTrue="1">
      <formula>$R$17="ย้าย"</formula>
    </cfRule>
  </conditionalFormatting>
  <conditionalFormatting sqref="A18:U18">
    <cfRule type="expression" dxfId="194" priority="382" stopIfTrue="1">
      <formula>$R$18="มส"</formula>
    </cfRule>
    <cfRule type="expression" dxfId="193" priority="381" stopIfTrue="1">
      <formula>$R$18="ย้าย"</formula>
    </cfRule>
  </conditionalFormatting>
  <conditionalFormatting sqref="A19:U19">
    <cfRule type="expression" dxfId="192" priority="380" stopIfTrue="1">
      <formula>$R$19="มส"</formula>
    </cfRule>
    <cfRule type="expression" dxfId="191" priority="379" stopIfTrue="1">
      <formula>$R$19="ย้าย"</formula>
    </cfRule>
  </conditionalFormatting>
  <conditionalFormatting sqref="A20:U20">
    <cfRule type="expression" dxfId="190" priority="378" stopIfTrue="1">
      <formula>$R$20="มส"</formula>
    </cfRule>
    <cfRule type="expression" dxfId="189" priority="377" stopIfTrue="1">
      <formula>$R$20="ย้าย"</formula>
    </cfRule>
  </conditionalFormatting>
  <conditionalFormatting sqref="A21:U21">
    <cfRule type="expression" dxfId="188" priority="376" stopIfTrue="1">
      <formula>$R$21="มส"</formula>
    </cfRule>
    <cfRule type="expression" dxfId="187" priority="375" stopIfTrue="1">
      <formula>$R$21="ย้าย"</formula>
    </cfRule>
  </conditionalFormatting>
  <conditionalFormatting sqref="A22:U22">
    <cfRule type="expression" dxfId="186" priority="373" stopIfTrue="1">
      <formula>$R$22="ย้าย"</formula>
    </cfRule>
    <cfRule type="expression" dxfId="185" priority="374" stopIfTrue="1">
      <formula>$R$22="มส"</formula>
    </cfRule>
  </conditionalFormatting>
  <conditionalFormatting sqref="A23:U23">
    <cfRule type="expression" dxfId="184" priority="372" stopIfTrue="1">
      <formula>$R$23="มส"</formula>
    </cfRule>
    <cfRule type="expression" dxfId="183" priority="371" stopIfTrue="1">
      <formula>$R$23="ย้าย"</formula>
    </cfRule>
  </conditionalFormatting>
  <conditionalFormatting sqref="A24:U24">
    <cfRule type="expression" dxfId="182" priority="370" stopIfTrue="1">
      <formula>$R$24="มส"</formula>
    </cfRule>
    <cfRule type="expression" dxfId="181" priority="369" stopIfTrue="1">
      <formula>$R$24="ย้าย"</formula>
    </cfRule>
  </conditionalFormatting>
  <conditionalFormatting sqref="A25:U25">
    <cfRule type="expression" dxfId="180" priority="368" stopIfTrue="1">
      <formula>$R$25="มส"</formula>
    </cfRule>
    <cfRule type="expression" dxfId="179" priority="367" stopIfTrue="1">
      <formula>$R$25="ย้าย"</formula>
    </cfRule>
  </conditionalFormatting>
  <conditionalFormatting sqref="A26:U26">
    <cfRule type="expression" dxfId="178" priority="366" stopIfTrue="1">
      <formula>$R$26="มส"</formula>
    </cfRule>
    <cfRule type="expression" dxfId="177" priority="365" stopIfTrue="1">
      <formula>$R$26="ย้าย"</formula>
    </cfRule>
  </conditionalFormatting>
  <conditionalFormatting sqref="A27:U27">
    <cfRule type="expression" dxfId="176" priority="364" stopIfTrue="1">
      <formula>$R$27="มส"</formula>
    </cfRule>
    <cfRule type="expression" dxfId="175" priority="363" stopIfTrue="1">
      <formula>$R$27="ย้าย"</formula>
    </cfRule>
  </conditionalFormatting>
  <conditionalFormatting sqref="A28:U28">
    <cfRule type="expression" dxfId="174" priority="362" stopIfTrue="1">
      <formula>$R$28="มส"</formula>
    </cfRule>
    <cfRule type="expression" dxfId="173" priority="361" stopIfTrue="1">
      <formula>$R$28="ย้าย"</formula>
    </cfRule>
  </conditionalFormatting>
  <conditionalFormatting sqref="A29:U29">
    <cfRule type="expression" dxfId="172" priority="360" stopIfTrue="1">
      <formula>$R$29="มส"</formula>
    </cfRule>
    <cfRule type="expression" dxfId="171" priority="359" stopIfTrue="1">
      <formula>$R$29="ย้าย"</formula>
    </cfRule>
  </conditionalFormatting>
  <conditionalFormatting sqref="A30:U30">
    <cfRule type="expression" dxfId="170" priority="358" stopIfTrue="1">
      <formula>$R$30="มส"</formula>
    </cfRule>
    <cfRule type="expression" dxfId="169" priority="357" stopIfTrue="1">
      <formula>$R$30="ย้าย"</formula>
    </cfRule>
  </conditionalFormatting>
  <conditionalFormatting sqref="A31:U31">
    <cfRule type="expression" dxfId="168" priority="355" stopIfTrue="1">
      <formula>$R$31="ย้าย"</formula>
    </cfRule>
    <cfRule type="expression" dxfId="167" priority="356" stopIfTrue="1">
      <formula>$R$31="มส"</formula>
    </cfRule>
  </conditionalFormatting>
  <conditionalFormatting sqref="A32:U32">
    <cfRule type="expression" dxfId="166" priority="354" stopIfTrue="1">
      <formula>$R$32="มส"</formula>
    </cfRule>
    <cfRule type="expression" dxfId="165" priority="353" stopIfTrue="1">
      <formula>$R$32="ย้าย"</formula>
    </cfRule>
  </conditionalFormatting>
  <conditionalFormatting sqref="A33:U33">
    <cfRule type="expression" dxfId="164" priority="352" stopIfTrue="1">
      <formula>$R$33="มส"</formula>
    </cfRule>
    <cfRule type="expression" dxfId="163" priority="351" stopIfTrue="1">
      <formula>$R$33="ย้าย"</formula>
    </cfRule>
  </conditionalFormatting>
  <conditionalFormatting sqref="A34:U34">
    <cfRule type="expression" dxfId="162" priority="349" stopIfTrue="1">
      <formula>$R$34="ย้าย"</formula>
    </cfRule>
    <cfRule type="expression" dxfId="161" priority="350" stopIfTrue="1">
      <formula>$R$34="มส"</formula>
    </cfRule>
  </conditionalFormatting>
  <conditionalFormatting sqref="A35:U35">
    <cfRule type="expression" dxfId="160" priority="348" stopIfTrue="1">
      <formula>$R$35="มส"</formula>
    </cfRule>
    <cfRule type="expression" dxfId="159" priority="347" stopIfTrue="1">
      <formula>$R$35="ย้าย"</formula>
    </cfRule>
  </conditionalFormatting>
  <conditionalFormatting sqref="A36:U36">
    <cfRule type="expression" dxfId="158" priority="346" stopIfTrue="1">
      <formula>$R$36="มส"</formula>
    </cfRule>
    <cfRule type="expression" dxfId="157" priority="345" stopIfTrue="1">
      <formula>$R$36="ย้าย"</formula>
    </cfRule>
  </conditionalFormatting>
  <conditionalFormatting sqref="A37:U37">
    <cfRule type="expression" dxfId="156" priority="343" stopIfTrue="1">
      <formula>$R$37="ย้าย"</formula>
    </cfRule>
    <cfRule type="expression" dxfId="155" priority="344" stopIfTrue="1">
      <formula>$R$37="มส"</formula>
    </cfRule>
  </conditionalFormatting>
  <conditionalFormatting sqref="A38:U38">
    <cfRule type="expression" dxfId="154" priority="341" stopIfTrue="1">
      <formula>$R$38="ย้าย"</formula>
    </cfRule>
    <cfRule type="expression" dxfId="153" priority="342" stopIfTrue="1">
      <formula>$R$38="มส"</formula>
    </cfRule>
  </conditionalFormatting>
  <conditionalFormatting sqref="A39:U39">
    <cfRule type="expression" dxfId="152" priority="126" stopIfTrue="1">
      <formula>$R$39="ย้าย"</formula>
    </cfRule>
    <cfRule type="expression" dxfId="151" priority="127" stopIfTrue="1">
      <formula>$R$39="มส"</formula>
    </cfRule>
  </conditionalFormatting>
  <conditionalFormatting sqref="A40:U40">
    <cfRule type="expression" dxfId="150" priority="338" stopIfTrue="1">
      <formula>$R$40="มส"</formula>
    </cfRule>
    <cfRule type="expression" dxfId="149" priority="337" stopIfTrue="1">
      <formula>$R$40="ย้าย"</formula>
    </cfRule>
  </conditionalFormatting>
  <conditionalFormatting sqref="A41:U41">
    <cfRule type="expression" dxfId="148" priority="124" stopIfTrue="1">
      <formula>$R$41="ย้าย"</formula>
    </cfRule>
    <cfRule type="expression" dxfId="147" priority="125" stopIfTrue="1">
      <formula>$R$41="มส"</formula>
    </cfRule>
  </conditionalFormatting>
  <conditionalFormatting sqref="A42:U42">
    <cfRule type="expression" dxfId="146" priority="246" stopIfTrue="1">
      <formula>$R$42="มส"</formula>
    </cfRule>
    <cfRule type="expression" dxfId="145" priority="245" stopIfTrue="1">
      <formula>$R$42="ย้าย"</formula>
    </cfRule>
  </conditionalFormatting>
  <conditionalFormatting sqref="A43:U43">
    <cfRule type="expression" dxfId="144" priority="332" stopIfTrue="1">
      <formula>$R$43="มส"</formula>
    </cfRule>
    <cfRule type="expression" dxfId="143" priority="331" stopIfTrue="1">
      <formula>$R$43="ย้าย"</formula>
    </cfRule>
  </conditionalFormatting>
  <conditionalFormatting sqref="A44:U44">
    <cfRule type="expression" dxfId="142" priority="123" stopIfTrue="1">
      <formula>$R$44="มส"</formula>
    </cfRule>
    <cfRule type="expression" dxfId="141" priority="122" stopIfTrue="1">
      <formula>$R$44="ย้าย"</formula>
    </cfRule>
  </conditionalFormatting>
  <conditionalFormatting sqref="A45:U45">
    <cfRule type="expression" dxfId="140" priority="327" stopIfTrue="1">
      <formula>$R$45="ย้าย"</formula>
    </cfRule>
    <cfRule type="expression" dxfId="139" priority="328" stopIfTrue="1">
      <formula>$R$45="มส"</formula>
    </cfRule>
  </conditionalFormatting>
  <conditionalFormatting sqref="A46:U46 S46:U60">
    <cfRule type="expression" dxfId="138" priority="326" stopIfTrue="1">
      <formula>$R$46="มส"</formula>
    </cfRule>
    <cfRule type="expression" dxfId="137" priority="121" stopIfTrue="1">
      <formula>$R$46="มส"</formula>
    </cfRule>
  </conditionalFormatting>
  <conditionalFormatting sqref="A47:U47">
    <cfRule type="expression" dxfId="136" priority="324" stopIfTrue="1">
      <formula>$R$47="มส"</formula>
    </cfRule>
    <cfRule type="expression" dxfId="135" priority="323" stopIfTrue="1">
      <formula>$R$47="ย้าย"</formula>
    </cfRule>
    <cfRule type="expression" dxfId="134" priority="118" stopIfTrue="1">
      <formula>$R$47="ย้าย"</formula>
    </cfRule>
    <cfRule type="expression" dxfId="133" priority="119" stopIfTrue="1">
      <formula>$R$47="มส"</formula>
    </cfRule>
  </conditionalFormatting>
  <conditionalFormatting sqref="A48:U48">
    <cfRule type="expression" dxfId="132" priority="321" stopIfTrue="1">
      <formula>$R$48="ย้าย"</formula>
    </cfRule>
    <cfRule type="expression" dxfId="131" priority="322" stopIfTrue="1">
      <formula>$R$48="มส"</formula>
    </cfRule>
    <cfRule type="expression" dxfId="130" priority="117" stopIfTrue="1">
      <formula>$R$48="มส"</formula>
    </cfRule>
    <cfRule type="expression" dxfId="129" priority="116" stopIfTrue="1">
      <formula>$R$48="ย้าย"</formula>
    </cfRule>
  </conditionalFormatting>
  <conditionalFormatting sqref="A49:U49">
    <cfRule type="expression" dxfId="128" priority="320" stopIfTrue="1">
      <formula>$R$49="มส"</formula>
    </cfRule>
    <cfRule type="expression" dxfId="127" priority="319" stopIfTrue="1">
      <formula>$R$49="ย้าย"</formula>
    </cfRule>
    <cfRule type="expression" dxfId="126" priority="115" stopIfTrue="1">
      <formula>$R$49="มส"</formula>
    </cfRule>
    <cfRule type="expression" dxfId="125" priority="114" stopIfTrue="1">
      <formula>$R$49="ย้าย"</formula>
    </cfRule>
  </conditionalFormatting>
  <conditionalFormatting sqref="A50:U50">
    <cfRule type="expression" dxfId="124" priority="318" stopIfTrue="1">
      <formula>$R$50="มส"</formula>
    </cfRule>
    <cfRule type="expression" dxfId="123" priority="317" stopIfTrue="1">
      <formula>$R$50="ย้าย"</formula>
    </cfRule>
    <cfRule type="expression" dxfId="122" priority="113" stopIfTrue="1">
      <formula>$R$50="มส"</formula>
    </cfRule>
    <cfRule type="expression" dxfId="121" priority="112" stopIfTrue="1">
      <formula>$R$50="ย้าย"</formula>
    </cfRule>
  </conditionalFormatting>
  <conditionalFormatting sqref="A51:U51">
    <cfRule type="expression" dxfId="120" priority="315" stopIfTrue="1">
      <formula>$R$51="ย้าย"</formula>
    </cfRule>
    <cfRule type="expression" dxfId="119" priority="316" stopIfTrue="1">
      <formula>$R$51="มส"</formula>
    </cfRule>
  </conditionalFormatting>
  <conditionalFormatting sqref="A52:U52">
    <cfRule type="expression" dxfId="118" priority="313" stopIfTrue="1">
      <formula>$R$52="ย้าย"</formula>
    </cfRule>
    <cfRule type="expression" dxfId="117" priority="314" stopIfTrue="1">
      <formula>$R$52="มส"</formula>
    </cfRule>
  </conditionalFormatting>
  <conditionalFormatting sqref="A53:U53">
    <cfRule type="expression" dxfId="116" priority="312" stopIfTrue="1">
      <formula>$R$53="มส"</formula>
    </cfRule>
    <cfRule type="expression" dxfId="115" priority="311" stopIfTrue="1">
      <formula>$R$53="ย้าย"</formula>
    </cfRule>
  </conditionalFormatting>
  <conditionalFormatting sqref="A54:U54 R55">
    <cfRule type="expression" dxfId="114" priority="309" stopIfTrue="1">
      <formula>$R$54="ย้าย"</formula>
    </cfRule>
    <cfRule type="expression" dxfId="113" priority="310" stopIfTrue="1">
      <formula>$R$54="มส"</formula>
    </cfRule>
  </conditionalFormatting>
  <conditionalFormatting sqref="A56:U56">
    <cfRule type="expression" dxfId="112" priority="10">
      <formula>$R$56="ย้าย"</formula>
    </cfRule>
    <cfRule type="expression" dxfId="111" priority="9">
      <formula>$R$56="มส"</formula>
    </cfRule>
  </conditionalFormatting>
  <conditionalFormatting sqref="A57:U57 A61:U5757">
    <cfRule type="expression" dxfId="110" priority="7">
      <formula>$R$57="มส"</formula>
    </cfRule>
  </conditionalFormatting>
  <conditionalFormatting sqref="A57:U57">
    <cfRule type="expression" dxfId="109" priority="8">
      <formula>$R$57="ย้าย"</formula>
    </cfRule>
  </conditionalFormatting>
  <conditionalFormatting sqref="A58:U58">
    <cfRule type="expression" dxfId="108" priority="6">
      <formula>$R$58="ย้าย"</formula>
    </cfRule>
    <cfRule type="expression" dxfId="107" priority="5">
      <formula>$R$58="มส"</formula>
    </cfRule>
  </conditionalFormatting>
  <conditionalFormatting sqref="A59:U59">
    <cfRule type="expression" dxfId="106" priority="4">
      <formula>$R$59="ย้าย"</formula>
    </cfRule>
    <cfRule type="expression" dxfId="105" priority="3">
      <formula>$R$59="มส"</formula>
    </cfRule>
  </conditionalFormatting>
  <conditionalFormatting sqref="A60:U60">
    <cfRule type="expression" dxfId="104" priority="2">
      <formula>$R$60="ย้าย"</formula>
    </cfRule>
    <cfRule type="expression" dxfId="103" priority="1">
      <formula>$R$60="มส"</formula>
    </cfRule>
  </conditionalFormatting>
  <conditionalFormatting sqref="S46:U60 A46:U46">
    <cfRule type="expression" dxfId="102" priority="325" stopIfTrue="1">
      <formula>$R$46="ย้าย"</formula>
    </cfRule>
    <cfRule type="expression" dxfId="101" priority="120" stopIfTrue="1">
      <formula>$R$46="ย้าย"</formula>
    </cfRule>
  </conditionalFormatting>
  <conditionalFormatting sqref="S55:U55 A55:Q55">
    <cfRule type="expression" dxfId="100" priority="307" stopIfTrue="1">
      <formula>$R$55="ย้าย"</formula>
    </cfRule>
  </conditionalFormatting>
  <conditionalFormatting sqref="AG11:AH11">
    <cfRule type="expression" dxfId="99" priority="110" stopIfTrue="1">
      <formula>$R$11="มส"</formula>
    </cfRule>
    <cfRule type="expression" dxfId="98" priority="109" stopIfTrue="1">
      <formula>$R$11="ย้าย"</formula>
    </cfRule>
  </conditionalFormatting>
  <conditionalFormatting sqref="AG12:AH12">
    <cfRule type="expression" dxfId="97" priority="107" stopIfTrue="1">
      <formula>$R$12="ย้าย"</formula>
    </cfRule>
    <cfRule type="expression" dxfId="96" priority="108" stopIfTrue="1">
      <formula>$R$12="มส"</formula>
    </cfRule>
  </conditionalFormatting>
  <conditionalFormatting sqref="AG13:AH13">
    <cfRule type="expression" dxfId="95" priority="106" stopIfTrue="1">
      <formula>$R$13="มส"</formula>
    </cfRule>
    <cfRule type="expression" dxfId="94" priority="105" stopIfTrue="1">
      <formula>$R$13="ย้าย"</formula>
    </cfRule>
  </conditionalFormatting>
  <conditionalFormatting sqref="AG14:AH14">
    <cfRule type="expression" dxfId="93" priority="103" stopIfTrue="1">
      <formula>$R$14="ย้าย"</formula>
    </cfRule>
    <cfRule type="expression" dxfId="92" priority="104" stopIfTrue="1">
      <formula>$R$14="มส"</formula>
    </cfRule>
  </conditionalFormatting>
  <conditionalFormatting sqref="AG16:AH16">
    <cfRule type="expression" dxfId="91" priority="99" stopIfTrue="1">
      <formula>$R$16="ย้าย"</formula>
    </cfRule>
    <cfRule type="expression" dxfId="90" priority="100" stopIfTrue="1">
      <formula>$R$16="มส"</formula>
    </cfRule>
  </conditionalFormatting>
  <conditionalFormatting sqref="AG17:AH17">
    <cfRule type="expression" dxfId="89" priority="98" stopIfTrue="1">
      <formula>$R$17="มส"</formula>
    </cfRule>
    <cfRule type="expression" dxfId="88" priority="97" stopIfTrue="1">
      <formula>$R$17="ย้าย"</formula>
    </cfRule>
  </conditionalFormatting>
  <conditionalFormatting sqref="AG18:AH18">
    <cfRule type="expression" dxfId="87" priority="96" stopIfTrue="1">
      <formula>$R$18="มส"</formula>
    </cfRule>
    <cfRule type="expression" dxfId="86" priority="95" stopIfTrue="1">
      <formula>$R$18="ย้าย"</formula>
    </cfRule>
  </conditionalFormatting>
  <conditionalFormatting sqref="AG19:AH19">
    <cfRule type="expression" dxfId="85" priority="94" stopIfTrue="1">
      <formula>$R$19="มส"</formula>
    </cfRule>
    <cfRule type="expression" dxfId="84" priority="93" stopIfTrue="1">
      <formula>$R$19="ย้าย"</formula>
    </cfRule>
  </conditionalFormatting>
  <conditionalFormatting sqref="AG20:AH20">
    <cfRule type="expression" dxfId="83" priority="92" stopIfTrue="1">
      <formula>$R$20="มส"</formula>
    </cfRule>
    <cfRule type="expression" dxfId="82" priority="91" stopIfTrue="1">
      <formula>$R$20="ย้าย"</formula>
    </cfRule>
  </conditionalFormatting>
  <conditionalFormatting sqref="AG21:AH21">
    <cfRule type="expression" dxfId="81" priority="89" stopIfTrue="1">
      <formula>$R$21="ย้าย"</formula>
    </cfRule>
    <cfRule type="expression" dxfId="80" priority="90" stopIfTrue="1">
      <formula>$R$21="มส"</formula>
    </cfRule>
  </conditionalFormatting>
  <conditionalFormatting sqref="AG22:AH22">
    <cfRule type="expression" dxfId="79" priority="88" stopIfTrue="1">
      <formula>$R$22="มส"</formula>
    </cfRule>
    <cfRule type="expression" dxfId="78" priority="87" stopIfTrue="1">
      <formula>$R$22="ย้าย"</formula>
    </cfRule>
  </conditionalFormatting>
  <conditionalFormatting sqref="AG23:AH23">
    <cfRule type="expression" dxfId="77" priority="86" stopIfTrue="1">
      <formula>$R$23="มส"</formula>
    </cfRule>
    <cfRule type="expression" dxfId="76" priority="85" stopIfTrue="1">
      <formula>$R$23="ย้าย"</formula>
    </cfRule>
  </conditionalFormatting>
  <conditionalFormatting sqref="AG24:AH24">
    <cfRule type="expression" dxfId="75" priority="84" stopIfTrue="1">
      <formula>$R$24="มส"</formula>
    </cfRule>
    <cfRule type="expression" dxfId="74" priority="83" stopIfTrue="1">
      <formula>$R$24="ย้าย"</formula>
    </cfRule>
  </conditionalFormatting>
  <conditionalFormatting sqref="AG25:AH25">
    <cfRule type="expression" dxfId="73" priority="82" stopIfTrue="1">
      <formula>$R$25="มส"</formula>
    </cfRule>
    <cfRule type="expression" dxfId="72" priority="81" stopIfTrue="1">
      <formula>$R$25="ย้าย"</formula>
    </cfRule>
  </conditionalFormatting>
  <conditionalFormatting sqref="AG26:AH26">
    <cfRule type="expression" dxfId="71" priority="79" stopIfTrue="1">
      <formula>$R$26="ย้าย"</formula>
    </cfRule>
    <cfRule type="expression" dxfId="70" priority="80" stopIfTrue="1">
      <formula>$R$26="มส"</formula>
    </cfRule>
  </conditionalFormatting>
  <conditionalFormatting sqref="AG27:AH27">
    <cfRule type="expression" dxfId="69" priority="77" stopIfTrue="1">
      <formula>$R$27="ย้าย"</formula>
    </cfRule>
    <cfRule type="expression" dxfId="68" priority="78" stopIfTrue="1">
      <formula>$R$27="มส"</formula>
    </cfRule>
  </conditionalFormatting>
  <conditionalFormatting sqref="AG28:AH28">
    <cfRule type="expression" dxfId="67" priority="75" stopIfTrue="1">
      <formula>$R$28="ย้าย"</formula>
    </cfRule>
    <cfRule type="expression" dxfId="66" priority="76" stopIfTrue="1">
      <formula>$R$28="มส"</formula>
    </cfRule>
  </conditionalFormatting>
  <conditionalFormatting sqref="AG29:AH29">
    <cfRule type="expression" dxfId="65" priority="73" stopIfTrue="1">
      <formula>$R$29="ย้าย"</formula>
    </cfRule>
    <cfRule type="expression" dxfId="64" priority="74" stopIfTrue="1">
      <formula>$R$29="มส"</formula>
    </cfRule>
  </conditionalFormatting>
  <conditionalFormatting sqref="AG30:AH30">
    <cfRule type="expression" dxfId="63" priority="72" stopIfTrue="1">
      <formula>$R$30="มส"</formula>
    </cfRule>
    <cfRule type="expression" dxfId="62" priority="71" stopIfTrue="1">
      <formula>$R$30="ย้าย"</formula>
    </cfRule>
  </conditionalFormatting>
  <conditionalFormatting sqref="AG31:AH31">
    <cfRule type="expression" dxfId="61" priority="70" stopIfTrue="1">
      <formula>$R$31="มส"</formula>
    </cfRule>
    <cfRule type="expression" dxfId="60" priority="69" stopIfTrue="1">
      <formula>$R$31="ย้าย"</formula>
    </cfRule>
  </conditionalFormatting>
  <conditionalFormatting sqref="AG32:AH32">
    <cfRule type="expression" dxfId="59" priority="68" stopIfTrue="1">
      <formula>$R$32="มส"</formula>
    </cfRule>
    <cfRule type="expression" dxfId="58" priority="67" stopIfTrue="1">
      <formula>$R$32="ย้าย"</formula>
    </cfRule>
  </conditionalFormatting>
  <conditionalFormatting sqref="AG33:AH33">
    <cfRule type="expression" dxfId="57" priority="66" stopIfTrue="1">
      <formula>$R$33="มส"</formula>
    </cfRule>
    <cfRule type="expression" dxfId="56" priority="65" stopIfTrue="1">
      <formula>$R$33="ย้าย"</formula>
    </cfRule>
  </conditionalFormatting>
  <conditionalFormatting sqref="AG34:AH34">
    <cfRule type="expression" dxfId="55" priority="64" stopIfTrue="1">
      <formula>$R$34="มส"</formula>
    </cfRule>
    <cfRule type="expression" dxfId="54" priority="63" stopIfTrue="1">
      <formula>$R$34="ย้าย"</formula>
    </cfRule>
  </conditionalFormatting>
  <conditionalFormatting sqref="AG35:AH35">
    <cfRule type="expression" dxfId="53" priority="61" stopIfTrue="1">
      <formula>$R$35="ย้าย"</formula>
    </cfRule>
    <cfRule type="expression" dxfId="52" priority="62" stopIfTrue="1">
      <formula>$R$35="มส"</formula>
    </cfRule>
  </conditionalFormatting>
  <conditionalFormatting sqref="AG36:AH36">
    <cfRule type="expression" dxfId="51" priority="60" stopIfTrue="1">
      <formula>$R$36="มส"</formula>
    </cfRule>
    <cfRule type="expression" dxfId="50" priority="59" stopIfTrue="1">
      <formula>$R$36="ย้าย"</formula>
    </cfRule>
  </conditionalFormatting>
  <conditionalFormatting sqref="AG37:AH37">
    <cfRule type="expression" dxfId="49" priority="58" stopIfTrue="1">
      <formula>$R$37="มส"</formula>
    </cfRule>
    <cfRule type="expression" dxfId="48" priority="57" stopIfTrue="1">
      <formula>$R$37="ย้าย"</formula>
    </cfRule>
  </conditionalFormatting>
  <conditionalFormatting sqref="AG38:AH38">
    <cfRule type="expression" dxfId="47" priority="56" stopIfTrue="1">
      <formula>$R$38="มส"</formula>
    </cfRule>
    <cfRule type="expression" dxfId="46" priority="55" stopIfTrue="1">
      <formula>$R$38="ย้าย"</formula>
    </cfRule>
  </conditionalFormatting>
  <conditionalFormatting sqref="AG39:AH39">
    <cfRule type="expression" dxfId="45" priority="26" stopIfTrue="1">
      <formula>$R$39="มส"</formula>
    </cfRule>
    <cfRule type="expression" dxfId="44" priority="25" stopIfTrue="1">
      <formula>$R$39="ย้าย"</formula>
    </cfRule>
  </conditionalFormatting>
  <conditionalFormatting sqref="AG40:AH40">
    <cfRule type="expression" dxfId="43" priority="53" stopIfTrue="1">
      <formula>$R$40="ย้าย"</formula>
    </cfRule>
    <cfRule type="expression" dxfId="42" priority="54" stopIfTrue="1">
      <formula>$R$40="มส"</formula>
    </cfRule>
  </conditionalFormatting>
  <conditionalFormatting sqref="AG41:AH41">
    <cfRule type="expression" dxfId="41" priority="24" stopIfTrue="1">
      <formula>$R$41="มส"</formula>
    </cfRule>
    <cfRule type="expression" dxfId="40" priority="23" stopIfTrue="1">
      <formula>$R$41="ย้าย"</formula>
    </cfRule>
  </conditionalFormatting>
  <conditionalFormatting sqref="AG42:AH42">
    <cfRule type="expression" dxfId="39" priority="27" stopIfTrue="1">
      <formula>$R$42="ย้าย"</formula>
    </cfRule>
    <cfRule type="expression" dxfId="38" priority="28" stopIfTrue="1">
      <formula>$R$42="มส"</formula>
    </cfRule>
  </conditionalFormatting>
  <conditionalFormatting sqref="AG43:AH43">
    <cfRule type="expression" dxfId="37" priority="51" stopIfTrue="1">
      <formula>$R$43="ย้าย"</formula>
    </cfRule>
    <cfRule type="expression" dxfId="36" priority="52" stopIfTrue="1">
      <formula>$R$43="มส"</formula>
    </cfRule>
  </conditionalFormatting>
  <conditionalFormatting sqref="AG44:AH44">
    <cfRule type="expression" dxfId="35" priority="21" stopIfTrue="1">
      <formula>$R$44="ย้าย"</formula>
    </cfRule>
    <cfRule type="expression" dxfId="34" priority="22" stopIfTrue="1">
      <formula>$R$44="มส"</formula>
    </cfRule>
  </conditionalFormatting>
  <conditionalFormatting sqref="AG45:AH45">
    <cfRule type="expression" dxfId="33" priority="50" stopIfTrue="1">
      <formula>$R$45="มส"</formula>
    </cfRule>
    <cfRule type="expression" dxfId="32" priority="49" stopIfTrue="1">
      <formula>$R$45="ย้าย"</formula>
    </cfRule>
  </conditionalFormatting>
  <conditionalFormatting sqref="AG46:AH46">
    <cfRule type="expression" dxfId="31" priority="19" stopIfTrue="1">
      <formula>$R$46="ย้าย"</formula>
    </cfRule>
    <cfRule type="expression" dxfId="30" priority="20" stopIfTrue="1">
      <formula>$R$46="มส"</formula>
    </cfRule>
    <cfRule type="expression" dxfId="29" priority="48" stopIfTrue="1">
      <formula>$R$46="มส"</formula>
    </cfRule>
    <cfRule type="expression" dxfId="28" priority="47" stopIfTrue="1">
      <formula>$R$46="ย้าย"</formula>
    </cfRule>
  </conditionalFormatting>
  <conditionalFormatting sqref="AG47:AH47">
    <cfRule type="expression" dxfId="27" priority="18" stopIfTrue="1">
      <formula>$R$47="มส"</formula>
    </cfRule>
    <cfRule type="expression" dxfId="26" priority="17" stopIfTrue="1">
      <formula>$R$47="ย้าย"</formula>
    </cfRule>
    <cfRule type="expression" dxfId="25" priority="46" stopIfTrue="1">
      <formula>$R$47="มส"</formula>
    </cfRule>
    <cfRule type="expression" dxfId="24" priority="45" stopIfTrue="1">
      <formula>$R$47="ย้าย"</formula>
    </cfRule>
  </conditionalFormatting>
  <conditionalFormatting sqref="AG48:AH48">
    <cfRule type="expression" dxfId="23" priority="44" stopIfTrue="1">
      <formula>$R$48="มส"</formula>
    </cfRule>
    <cfRule type="expression" dxfId="22" priority="43" stopIfTrue="1">
      <formula>$R$48="ย้าย"</formula>
    </cfRule>
    <cfRule type="expression" dxfId="21" priority="15" stopIfTrue="1">
      <formula>$R$48="ย้าย"</formula>
    </cfRule>
    <cfRule type="expression" dxfId="20" priority="16" stopIfTrue="1">
      <formula>$R$48="มส"</formula>
    </cfRule>
  </conditionalFormatting>
  <conditionalFormatting sqref="AG49:AH49">
    <cfRule type="expression" dxfId="19" priority="13" stopIfTrue="1">
      <formula>$R$49="ย้าย"</formula>
    </cfRule>
    <cfRule type="expression" dxfId="18" priority="42" stopIfTrue="1">
      <formula>$R$49="มส"</formula>
    </cfRule>
    <cfRule type="expression" dxfId="17" priority="41" stopIfTrue="1">
      <formula>$R$49="ย้าย"</formula>
    </cfRule>
    <cfRule type="expression" dxfId="16" priority="14" stopIfTrue="1">
      <formula>$R$49="มส"</formula>
    </cfRule>
  </conditionalFormatting>
  <conditionalFormatting sqref="AG50:AH50">
    <cfRule type="expression" dxfId="15" priority="12" stopIfTrue="1">
      <formula>$R$50="มส"</formula>
    </cfRule>
    <cfRule type="expression" dxfId="14" priority="11" stopIfTrue="1">
      <formula>$R$50="ย้าย"</formula>
    </cfRule>
    <cfRule type="expression" dxfId="13" priority="40" stopIfTrue="1">
      <formula>$R$50="มส"</formula>
    </cfRule>
    <cfRule type="expression" dxfId="12" priority="39" stopIfTrue="1">
      <formula>$R$50="ย้าย"</formula>
    </cfRule>
  </conditionalFormatting>
  <conditionalFormatting sqref="AG51:AH51">
    <cfRule type="expression" dxfId="11" priority="37" stopIfTrue="1">
      <formula>$R$51="ย้าย"</formula>
    </cfRule>
    <cfRule type="expression" dxfId="10" priority="38" stopIfTrue="1">
      <formula>$R$51="มส"</formula>
    </cfRule>
  </conditionalFormatting>
  <conditionalFormatting sqref="AG52:AH52">
    <cfRule type="expression" dxfId="9" priority="35" stopIfTrue="1">
      <formula>$R$52="ย้าย"</formula>
    </cfRule>
    <cfRule type="expression" dxfId="8" priority="36" stopIfTrue="1">
      <formula>$R$52="มส"</formula>
    </cfRule>
  </conditionalFormatting>
  <conditionalFormatting sqref="AG53:AH53">
    <cfRule type="expression" dxfId="7" priority="33" stopIfTrue="1">
      <formula>$R$53="ย้าย"</formula>
    </cfRule>
    <cfRule type="expression" dxfId="6" priority="34" stopIfTrue="1">
      <formula>$R$53="มส"</formula>
    </cfRule>
  </conditionalFormatting>
  <conditionalFormatting sqref="AG54:AH54">
    <cfRule type="expression" dxfId="5" priority="31" stopIfTrue="1">
      <formula>$R$54="ย้าย"</formula>
    </cfRule>
    <cfRule type="expression" dxfId="4" priority="32" stopIfTrue="1">
      <formula>$R$54="มส"</formula>
    </cfRule>
  </conditionalFormatting>
  <conditionalFormatting sqref="AG55:AH55">
    <cfRule type="expression" dxfId="3" priority="30" stopIfTrue="1">
      <formula>$R$55="มส"</formula>
    </cfRule>
    <cfRule type="expression" dxfId="2" priority="29" stopIfTrue="1">
      <formula>$R$55="ย้าย"</formula>
    </cfRule>
  </conditionalFormatting>
  <dataValidations count="1">
    <dataValidation type="list" allowBlank="1" showInputMessage="1" showErrorMessage="1" sqref="R11:R60" xr:uid="{00000000-0002-0000-0100-000000000000}">
      <formula1>"ร,มส,ย้าย"</formula1>
    </dataValidation>
  </dataValidations>
  <printOptions horizontalCentered="1"/>
  <pageMargins left="0.19685039370078741" right="0.19685039370078741" top="0.78740157480314965" bottom="0.19685039370078741" header="0.51181102362204722" footer="0.51181102362204722"/>
  <pageSetup paperSize="5" scale="96" orientation="portrait" blackAndWhite="1" r:id="rId1"/>
  <headerFooter alignWithMargins="0"/>
  <colBreaks count="1" manualBreakCount="1">
    <brk id="28" max="59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A95C016-B45B-4AE1-8394-D4A7507239CF}">
          <x14:formula1>
            <xm:f>Subject!$A$64:$A$500</xm:f>
          </x14:formula1>
          <xm:sqref>AC11:AC55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2E8BB9-2754-4030-8637-B7406C311D37}">
  <sheetPr>
    <tabColor rgb="FFFF0000"/>
  </sheetPr>
  <dimension ref="A1:RK56"/>
  <sheetViews>
    <sheetView view="pageBreakPreview" zoomScale="80" zoomScaleSheetLayoutView="80" workbookViewId="0">
      <pane xSplit="4" ySplit="4" topLeftCell="E11" activePane="bottomRight" state="frozen"/>
      <selection activeCell="BU43" sqref="BU43"/>
      <selection pane="topRight" activeCell="BU43" sqref="BU43"/>
      <selection pane="bottomLeft" activeCell="BU43" sqref="BU43"/>
      <selection pane="bottomRight" activeCell="RJ5" sqref="RJ5"/>
    </sheetView>
  </sheetViews>
  <sheetFormatPr defaultColWidth="8" defaultRowHeight="21" x14ac:dyDescent="0.35"/>
  <cols>
    <col min="1" max="1" width="17.28515625" style="24" customWidth="1"/>
    <col min="2" max="2" width="14.42578125" style="24" customWidth="1"/>
    <col min="3" max="3" width="7.28515625" style="24" customWidth="1"/>
    <col min="4" max="4" width="8.42578125" style="486" customWidth="1"/>
    <col min="5" max="35" width="2.42578125" style="486" customWidth="1"/>
    <col min="36" max="36" width="17.28515625" style="486" customWidth="1"/>
    <col min="37" max="37" width="8.42578125" style="486" customWidth="1"/>
    <col min="38" max="68" width="2.42578125" style="486" customWidth="1"/>
    <col min="69" max="69" width="17.28515625" style="486" customWidth="1"/>
    <col min="70" max="70" width="8.42578125" style="486" customWidth="1"/>
    <col min="71" max="101" width="2.42578125" style="486" customWidth="1"/>
    <col min="102" max="102" width="17.28515625" style="486" customWidth="1"/>
    <col min="103" max="103" width="8.42578125" style="486" customWidth="1"/>
    <col min="104" max="134" width="2.42578125" style="486" customWidth="1"/>
    <col min="135" max="135" width="17.28515625" style="486" customWidth="1"/>
    <col min="136" max="136" width="8.42578125" style="486" customWidth="1"/>
    <col min="137" max="167" width="2.42578125" style="486" customWidth="1"/>
    <col min="168" max="168" width="17.28515625" style="486" customWidth="1"/>
    <col min="169" max="169" width="8.42578125" style="486" customWidth="1"/>
    <col min="170" max="200" width="2.42578125" style="486" customWidth="1"/>
    <col min="201" max="201" width="17.28515625" style="486" customWidth="1"/>
    <col min="202" max="202" width="8.42578125" style="486" customWidth="1"/>
    <col min="203" max="233" width="2.42578125" style="486" customWidth="1"/>
    <col min="234" max="234" width="17.28515625" style="486" customWidth="1"/>
    <col min="235" max="235" width="8.42578125" style="486" customWidth="1"/>
    <col min="236" max="266" width="2.42578125" style="486" customWidth="1"/>
    <col min="267" max="267" width="17.28515625" style="486" customWidth="1"/>
    <col min="268" max="268" width="8.42578125" style="486" customWidth="1"/>
    <col min="269" max="299" width="2.42578125" style="486" customWidth="1"/>
    <col min="300" max="300" width="17.28515625" style="486" customWidth="1"/>
    <col min="301" max="301" width="8.42578125" style="486" customWidth="1"/>
    <col min="302" max="332" width="2.42578125" style="486" customWidth="1"/>
    <col min="333" max="333" width="17.28515625" style="486" customWidth="1"/>
    <col min="334" max="334" width="8.42578125" style="486" customWidth="1"/>
    <col min="335" max="365" width="2.42578125" style="486" customWidth="1"/>
    <col min="366" max="366" width="17.28515625" style="486" customWidth="1"/>
    <col min="367" max="367" width="8.42578125" style="486" customWidth="1"/>
    <col min="368" max="398" width="2.42578125" style="486" customWidth="1"/>
    <col min="399" max="399" width="17.28515625" style="486" customWidth="1"/>
    <col min="400" max="400" width="7.7109375" style="486" customWidth="1"/>
    <col min="401" max="429" width="3.5703125" style="486" customWidth="1"/>
    <col min="430" max="430" width="7.42578125" style="486" customWidth="1"/>
    <col min="431" max="431" width="7.7109375" style="486" customWidth="1"/>
    <col min="432" max="460" width="3.5703125" style="486" customWidth="1"/>
    <col min="461" max="461" width="7.42578125" style="486" customWidth="1"/>
    <col min="462" max="462" width="17.28515625" style="486" customWidth="1"/>
    <col min="463" max="463" width="16.5703125" style="486" customWidth="1"/>
    <col min="464" max="470" width="5.7109375" style="486" customWidth="1"/>
    <col min="471" max="471" width="7.42578125" style="486" customWidth="1"/>
    <col min="472" max="472" width="34.5703125" style="486" customWidth="1"/>
    <col min="473" max="473" width="13.7109375" style="486" customWidth="1"/>
    <col min="474" max="16384" width="8" style="486"/>
  </cols>
  <sheetData>
    <row r="1" spans="1:479" ht="23.1" customHeight="1" x14ac:dyDescent="0.35">
      <c r="A1" s="875" t="s">
        <v>46</v>
      </c>
      <c r="B1" s="875"/>
      <c r="C1" s="46"/>
      <c r="D1" s="874" t="str">
        <f>CONCATENATE("แบบบันทึกเวลาเรียน ปีการศึกษา ",'01.ข้อมูลเบื้องต้น'!M2," ")</f>
        <v xml:space="preserve">แบบบันทึกเวลาเรียน ปีการศึกษา 2567 </v>
      </c>
      <c r="E1" s="874"/>
      <c r="F1" s="874"/>
      <c r="G1" s="874"/>
      <c r="H1" s="874"/>
      <c r="I1" s="874"/>
      <c r="J1" s="874"/>
      <c r="K1" s="874"/>
      <c r="L1" s="874"/>
      <c r="M1" s="874"/>
      <c r="N1" s="874"/>
      <c r="O1" s="874"/>
      <c r="P1" s="874"/>
      <c r="Q1" s="874"/>
      <c r="R1" s="874"/>
      <c r="S1" s="874"/>
      <c r="T1" s="874"/>
      <c r="U1" s="874"/>
      <c r="V1" s="874"/>
      <c r="W1" s="874"/>
      <c r="X1" s="874"/>
      <c r="Y1" s="874"/>
      <c r="Z1" s="874"/>
      <c r="AA1" s="874"/>
      <c r="AB1" s="874"/>
      <c r="AC1" s="874"/>
      <c r="AD1" s="874"/>
      <c r="AE1" s="874"/>
      <c r="AF1" s="874"/>
      <c r="AG1" s="874"/>
      <c r="AH1" s="874"/>
      <c r="AI1" s="874"/>
      <c r="AJ1" s="874"/>
      <c r="AK1" s="874" t="str">
        <f>CONCATENATE("แบบบันทึกเวลาเรียน ปีการศึกษา ",'01.ข้อมูลเบื้องต้น'!M2," ")</f>
        <v xml:space="preserve">แบบบันทึกเวลาเรียน ปีการศึกษา 2567 </v>
      </c>
      <c r="AL1" s="874"/>
      <c r="AM1" s="874"/>
      <c r="AN1" s="874"/>
      <c r="AO1" s="874"/>
      <c r="AP1" s="874"/>
      <c r="AQ1" s="874"/>
      <c r="AR1" s="874"/>
      <c r="AS1" s="874"/>
      <c r="AT1" s="874"/>
      <c r="AU1" s="874"/>
      <c r="AV1" s="874"/>
      <c r="AW1" s="874"/>
      <c r="AX1" s="874"/>
      <c r="AY1" s="874"/>
      <c r="AZ1" s="874"/>
      <c r="BA1" s="874"/>
      <c r="BB1" s="874"/>
      <c r="BC1" s="874"/>
      <c r="BD1" s="874"/>
      <c r="BE1" s="874"/>
      <c r="BF1" s="874"/>
      <c r="BG1" s="874"/>
      <c r="BH1" s="874"/>
      <c r="BI1" s="874"/>
      <c r="BJ1" s="874"/>
      <c r="BK1" s="874"/>
      <c r="BL1" s="874"/>
      <c r="BM1" s="874"/>
      <c r="BN1" s="874"/>
      <c r="BO1" s="874"/>
      <c r="BP1" s="874"/>
      <c r="BQ1" s="874"/>
      <c r="BR1" s="874" t="str">
        <f>CONCATENATE("แบบบันทึกเวลาเรียน ปีการศึกษา ",'01.ข้อมูลเบื้องต้น'!M2," ")</f>
        <v xml:space="preserve">แบบบันทึกเวลาเรียน ปีการศึกษา 2567 </v>
      </c>
      <c r="BS1" s="874"/>
      <c r="BT1" s="874"/>
      <c r="BU1" s="874"/>
      <c r="BV1" s="874"/>
      <c r="BW1" s="874"/>
      <c r="BX1" s="874"/>
      <c r="BY1" s="874"/>
      <c r="BZ1" s="874"/>
      <c r="CA1" s="874"/>
      <c r="CB1" s="874"/>
      <c r="CC1" s="874"/>
      <c r="CD1" s="874"/>
      <c r="CE1" s="874"/>
      <c r="CF1" s="874"/>
      <c r="CG1" s="874"/>
      <c r="CH1" s="874"/>
      <c r="CI1" s="874"/>
      <c r="CJ1" s="874"/>
      <c r="CK1" s="874"/>
      <c r="CL1" s="874"/>
      <c r="CM1" s="874"/>
      <c r="CN1" s="874"/>
      <c r="CO1" s="874"/>
      <c r="CP1" s="874"/>
      <c r="CQ1" s="874"/>
      <c r="CR1" s="874"/>
      <c r="CS1" s="874"/>
      <c r="CT1" s="874"/>
      <c r="CU1" s="874"/>
      <c r="CV1" s="874"/>
      <c r="CW1" s="874"/>
      <c r="CX1" s="874"/>
      <c r="CY1" s="874" t="str">
        <f>CONCATENATE("แบบบันทึกเวลาเรียน ปีการศึกษา ",'01.ข้อมูลเบื้องต้น'!M2," ")</f>
        <v xml:space="preserve">แบบบันทึกเวลาเรียน ปีการศึกษา 2567 </v>
      </c>
      <c r="CZ1" s="874"/>
      <c r="DA1" s="874"/>
      <c r="DB1" s="874"/>
      <c r="DC1" s="874"/>
      <c r="DD1" s="874"/>
      <c r="DE1" s="874"/>
      <c r="DF1" s="874"/>
      <c r="DG1" s="874"/>
      <c r="DH1" s="874"/>
      <c r="DI1" s="874"/>
      <c r="DJ1" s="874"/>
      <c r="DK1" s="874"/>
      <c r="DL1" s="874"/>
      <c r="DM1" s="874"/>
      <c r="DN1" s="874"/>
      <c r="DO1" s="874"/>
      <c r="DP1" s="874"/>
      <c r="DQ1" s="874"/>
      <c r="DR1" s="874"/>
      <c r="DS1" s="874"/>
      <c r="DT1" s="874"/>
      <c r="DU1" s="874"/>
      <c r="DV1" s="874"/>
      <c r="DW1" s="874"/>
      <c r="DX1" s="874"/>
      <c r="DY1" s="874"/>
      <c r="DZ1" s="874"/>
      <c r="EA1" s="874"/>
      <c r="EB1" s="874"/>
      <c r="EC1" s="874"/>
      <c r="ED1" s="874"/>
      <c r="EE1" s="874"/>
      <c r="EF1" s="874" t="str">
        <f>CONCATENATE("แบบบันทึกเวลาเรียน ปีการศึกษา ",'01.ข้อมูลเบื้องต้น'!M2," ")</f>
        <v xml:space="preserve">แบบบันทึกเวลาเรียน ปีการศึกษา 2567 </v>
      </c>
      <c r="EG1" s="874"/>
      <c r="EH1" s="874"/>
      <c r="EI1" s="874"/>
      <c r="EJ1" s="874"/>
      <c r="EK1" s="874"/>
      <c r="EL1" s="874"/>
      <c r="EM1" s="874"/>
      <c r="EN1" s="874"/>
      <c r="EO1" s="874"/>
      <c r="EP1" s="874"/>
      <c r="EQ1" s="874"/>
      <c r="ER1" s="874"/>
      <c r="ES1" s="874"/>
      <c r="ET1" s="874"/>
      <c r="EU1" s="874"/>
      <c r="EV1" s="874"/>
      <c r="EW1" s="874"/>
      <c r="EX1" s="874"/>
      <c r="EY1" s="874"/>
      <c r="EZ1" s="874"/>
      <c r="FA1" s="874"/>
      <c r="FB1" s="874"/>
      <c r="FC1" s="874"/>
      <c r="FD1" s="874"/>
      <c r="FE1" s="874"/>
      <c r="FF1" s="874"/>
      <c r="FG1" s="874"/>
      <c r="FH1" s="874"/>
      <c r="FI1" s="874"/>
      <c r="FJ1" s="874"/>
      <c r="FK1" s="874"/>
      <c r="FL1" s="874"/>
      <c r="FM1" s="874" t="str">
        <f>CONCATENATE("แบบบันทึกเวลาเรียน ปีการศึกษา ",'01.ข้อมูลเบื้องต้น'!M2," ")</f>
        <v xml:space="preserve">แบบบันทึกเวลาเรียน ปีการศึกษา 2567 </v>
      </c>
      <c r="FN1" s="874"/>
      <c r="FO1" s="874"/>
      <c r="FP1" s="874"/>
      <c r="FQ1" s="874"/>
      <c r="FR1" s="874"/>
      <c r="FS1" s="874"/>
      <c r="FT1" s="874"/>
      <c r="FU1" s="874"/>
      <c r="FV1" s="874"/>
      <c r="FW1" s="874"/>
      <c r="FX1" s="874"/>
      <c r="FY1" s="874"/>
      <c r="FZ1" s="874"/>
      <c r="GA1" s="874"/>
      <c r="GB1" s="874"/>
      <c r="GC1" s="874"/>
      <c r="GD1" s="874"/>
      <c r="GE1" s="874"/>
      <c r="GF1" s="874"/>
      <c r="GG1" s="874"/>
      <c r="GH1" s="874"/>
      <c r="GI1" s="874"/>
      <c r="GJ1" s="874"/>
      <c r="GK1" s="874"/>
      <c r="GL1" s="874"/>
      <c r="GM1" s="874"/>
      <c r="GN1" s="874"/>
      <c r="GO1" s="874"/>
      <c r="GP1" s="874"/>
      <c r="GQ1" s="874"/>
      <c r="GR1" s="874"/>
      <c r="GS1" s="874"/>
      <c r="GT1" s="874" t="str">
        <f>CONCATENATE("แบบบันทึกเวลาเรียน ปีการศึกษา ",'01.ข้อมูลเบื้องต้น'!M2," ")</f>
        <v xml:space="preserve">แบบบันทึกเวลาเรียน ปีการศึกษา 2567 </v>
      </c>
      <c r="GU1" s="874"/>
      <c r="GV1" s="874"/>
      <c r="GW1" s="874"/>
      <c r="GX1" s="874"/>
      <c r="GY1" s="874"/>
      <c r="GZ1" s="874"/>
      <c r="HA1" s="874"/>
      <c r="HB1" s="874"/>
      <c r="HC1" s="874"/>
      <c r="HD1" s="874"/>
      <c r="HE1" s="874"/>
      <c r="HF1" s="874"/>
      <c r="HG1" s="874"/>
      <c r="HH1" s="874"/>
      <c r="HI1" s="874"/>
      <c r="HJ1" s="874"/>
      <c r="HK1" s="874"/>
      <c r="HL1" s="874"/>
      <c r="HM1" s="874"/>
      <c r="HN1" s="874"/>
      <c r="HO1" s="874"/>
      <c r="HP1" s="874"/>
      <c r="HQ1" s="874"/>
      <c r="HR1" s="874"/>
      <c r="HS1" s="874"/>
      <c r="HT1" s="874"/>
      <c r="HU1" s="874"/>
      <c r="HV1" s="874"/>
      <c r="HW1" s="874"/>
      <c r="HX1" s="874"/>
      <c r="HY1" s="874"/>
      <c r="HZ1" s="874"/>
      <c r="IA1" s="874" t="str">
        <f>CONCATENATE("แบบบันทึกเวลาเรียน ปีการศึกษา ",'01.ข้อมูลเบื้องต้น'!M2," ")</f>
        <v xml:space="preserve">แบบบันทึกเวลาเรียน ปีการศึกษา 2567 </v>
      </c>
      <c r="IB1" s="874"/>
      <c r="IC1" s="874"/>
      <c r="ID1" s="874"/>
      <c r="IE1" s="874"/>
      <c r="IF1" s="874"/>
      <c r="IG1" s="874"/>
      <c r="IH1" s="874"/>
      <c r="II1" s="874"/>
      <c r="IJ1" s="874"/>
      <c r="IK1" s="874"/>
      <c r="IL1" s="874"/>
      <c r="IM1" s="874"/>
      <c r="IN1" s="874"/>
      <c r="IO1" s="874"/>
      <c r="IP1" s="874"/>
      <c r="IQ1" s="874"/>
      <c r="IR1" s="874"/>
      <c r="IS1" s="874"/>
      <c r="IT1" s="874"/>
      <c r="IU1" s="874"/>
      <c r="IV1" s="874"/>
      <c r="IW1" s="874"/>
      <c r="IX1" s="874"/>
      <c r="IY1" s="874"/>
      <c r="IZ1" s="874"/>
      <c r="JA1" s="874"/>
      <c r="JB1" s="874"/>
      <c r="JC1" s="874"/>
      <c r="JD1" s="874"/>
      <c r="JE1" s="874"/>
      <c r="JF1" s="874"/>
      <c r="JG1" s="874"/>
      <c r="JH1" s="874" t="str">
        <f>CONCATENATE("แบบบันทึกเวลาเรียน ปีการศึกษา ",'01.ข้อมูลเบื้องต้น'!M2," ")</f>
        <v xml:space="preserve">แบบบันทึกเวลาเรียน ปีการศึกษา 2567 </v>
      </c>
      <c r="JI1" s="874"/>
      <c r="JJ1" s="874"/>
      <c r="JK1" s="874"/>
      <c r="JL1" s="874"/>
      <c r="JM1" s="874"/>
      <c r="JN1" s="874"/>
      <c r="JO1" s="874"/>
      <c r="JP1" s="874"/>
      <c r="JQ1" s="874"/>
      <c r="JR1" s="874"/>
      <c r="JS1" s="874"/>
      <c r="JT1" s="874"/>
      <c r="JU1" s="874"/>
      <c r="JV1" s="874"/>
      <c r="JW1" s="874"/>
      <c r="JX1" s="874"/>
      <c r="JY1" s="874"/>
      <c r="JZ1" s="874"/>
      <c r="KA1" s="874"/>
      <c r="KB1" s="874"/>
      <c r="KC1" s="874"/>
      <c r="KD1" s="874"/>
      <c r="KE1" s="874"/>
      <c r="KF1" s="874"/>
      <c r="KG1" s="874"/>
      <c r="KH1" s="874"/>
      <c r="KI1" s="874"/>
      <c r="KJ1" s="874"/>
      <c r="KK1" s="874"/>
      <c r="KL1" s="874"/>
      <c r="KM1" s="874"/>
      <c r="KN1" s="874"/>
      <c r="KO1" s="874" t="str">
        <f>CONCATENATE("แบบบันทึกเวลาเรียน ปีการศึกษา ",'01.ข้อมูลเบื้องต้น'!M2," ")</f>
        <v xml:space="preserve">แบบบันทึกเวลาเรียน ปีการศึกษา 2567 </v>
      </c>
      <c r="KP1" s="874"/>
      <c r="KQ1" s="874"/>
      <c r="KR1" s="874"/>
      <c r="KS1" s="874"/>
      <c r="KT1" s="874"/>
      <c r="KU1" s="874"/>
      <c r="KV1" s="874"/>
      <c r="KW1" s="874"/>
      <c r="KX1" s="874"/>
      <c r="KY1" s="874"/>
      <c r="KZ1" s="874"/>
      <c r="LA1" s="874"/>
      <c r="LB1" s="874"/>
      <c r="LC1" s="874"/>
      <c r="LD1" s="874"/>
      <c r="LE1" s="874"/>
      <c r="LF1" s="874"/>
      <c r="LG1" s="874"/>
      <c r="LH1" s="874"/>
      <c r="LI1" s="874"/>
      <c r="LJ1" s="874"/>
      <c r="LK1" s="874"/>
      <c r="LL1" s="874"/>
      <c r="LM1" s="874"/>
      <c r="LN1" s="874"/>
      <c r="LO1" s="874"/>
      <c r="LP1" s="874"/>
      <c r="LQ1" s="874"/>
      <c r="LR1" s="874"/>
      <c r="LS1" s="874"/>
      <c r="LT1" s="874"/>
      <c r="LU1" s="874"/>
      <c r="LV1" s="874" t="str">
        <f>CONCATENATE("แบบบันทึกเวลาเรียน ปีการศึกษา ",'01.ข้อมูลเบื้องต้น'!M2," ")</f>
        <v xml:space="preserve">แบบบันทึกเวลาเรียน ปีการศึกษา 2567 </v>
      </c>
      <c r="LW1" s="874"/>
      <c r="LX1" s="874"/>
      <c r="LY1" s="874"/>
      <c r="LZ1" s="874"/>
      <c r="MA1" s="874"/>
      <c r="MB1" s="874"/>
      <c r="MC1" s="874"/>
      <c r="MD1" s="874"/>
      <c r="ME1" s="874"/>
      <c r="MF1" s="874"/>
      <c r="MG1" s="874"/>
      <c r="MH1" s="874"/>
      <c r="MI1" s="874"/>
      <c r="MJ1" s="874"/>
      <c r="MK1" s="874"/>
      <c r="ML1" s="874"/>
      <c r="MM1" s="874"/>
      <c r="MN1" s="874"/>
      <c r="MO1" s="874"/>
      <c r="MP1" s="874"/>
      <c r="MQ1" s="874"/>
      <c r="MR1" s="874"/>
      <c r="MS1" s="874"/>
      <c r="MT1" s="874"/>
      <c r="MU1" s="874"/>
      <c r="MV1" s="874"/>
      <c r="MW1" s="874"/>
      <c r="MX1" s="874"/>
      <c r="MY1" s="874"/>
      <c r="MZ1" s="874"/>
      <c r="NA1" s="874"/>
      <c r="NB1" s="874"/>
      <c r="NC1" s="874" t="str">
        <f>CONCATENATE("แบบบันทึกเวลาเรียน ปีการศึกษา ",'01.ข้อมูลเบื้องต้น'!M2," ")</f>
        <v xml:space="preserve">แบบบันทึกเวลาเรียน ปีการศึกษา 2567 </v>
      </c>
      <c r="ND1" s="874"/>
      <c r="NE1" s="874"/>
      <c r="NF1" s="874"/>
      <c r="NG1" s="874"/>
      <c r="NH1" s="874"/>
      <c r="NI1" s="874"/>
      <c r="NJ1" s="874"/>
      <c r="NK1" s="874"/>
      <c r="NL1" s="874"/>
      <c r="NM1" s="874"/>
      <c r="NN1" s="874"/>
      <c r="NO1" s="874"/>
      <c r="NP1" s="874"/>
      <c r="NQ1" s="874"/>
      <c r="NR1" s="874"/>
      <c r="NS1" s="874"/>
      <c r="NT1" s="874"/>
      <c r="NU1" s="874"/>
      <c r="NV1" s="874"/>
      <c r="NW1" s="874"/>
      <c r="NX1" s="874"/>
      <c r="NY1" s="874"/>
      <c r="NZ1" s="874"/>
      <c r="OA1" s="874"/>
      <c r="OB1" s="874"/>
      <c r="OC1" s="874"/>
      <c r="OD1" s="874"/>
      <c r="OE1" s="874"/>
      <c r="OF1" s="874"/>
      <c r="OG1" s="874"/>
      <c r="OH1" s="874"/>
      <c r="OI1" s="874"/>
      <c r="OJ1" s="893" t="s">
        <v>806</v>
      </c>
      <c r="OK1" s="893"/>
      <c r="OL1" s="893"/>
      <c r="OM1" s="893"/>
      <c r="ON1" s="893"/>
      <c r="OO1" s="893"/>
      <c r="OP1" s="893"/>
      <c r="OQ1" s="893"/>
      <c r="OR1" s="893"/>
      <c r="OS1" s="893"/>
      <c r="OT1" s="893"/>
      <c r="OU1" s="893"/>
      <c r="OV1" s="893"/>
      <c r="OW1" s="893"/>
      <c r="OX1" s="893"/>
      <c r="OY1" s="893"/>
      <c r="OZ1" s="893"/>
      <c r="PA1" s="893"/>
      <c r="PB1" s="893"/>
      <c r="PC1" s="893"/>
      <c r="PD1" s="893"/>
      <c r="PE1" s="893"/>
      <c r="PF1" s="893"/>
      <c r="PG1" s="893"/>
      <c r="PH1" s="893"/>
      <c r="PI1" s="893"/>
      <c r="PJ1" s="893"/>
      <c r="PK1" s="893"/>
      <c r="PL1" s="893"/>
      <c r="PM1" s="893"/>
      <c r="PN1" s="893"/>
      <c r="PO1" s="893" t="s">
        <v>806</v>
      </c>
      <c r="PP1" s="893"/>
      <c r="PQ1" s="893"/>
      <c r="PR1" s="893"/>
      <c r="PS1" s="893"/>
      <c r="PT1" s="893"/>
      <c r="PU1" s="893"/>
      <c r="PV1" s="893"/>
      <c r="PW1" s="893"/>
      <c r="PX1" s="893"/>
      <c r="PY1" s="893"/>
      <c r="PZ1" s="893"/>
      <c r="QA1" s="893"/>
      <c r="QB1" s="893"/>
      <c r="QC1" s="893"/>
      <c r="QD1" s="893"/>
      <c r="QE1" s="893"/>
      <c r="QF1" s="893"/>
      <c r="QG1" s="893"/>
      <c r="QH1" s="893"/>
      <c r="QI1" s="893"/>
      <c r="QJ1" s="893"/>
      <c r="QK1" s="893"/>
      <c r="QL1" s="893"/>
      <c r="QM1" s="893"/>
      <c r="QN1" s="893"/>
      <c r="QO1" s="893"/>
      <c r="QP1" s="893"/>
      <c r="QQ1" s="893"/>
      <c r="QR1" s="893"/>
      <c r="QS1" s="893"/>
      <c r="QT1" s="897" t="s">
        <v>829</v>
      </c>
      <c r="QU1" s="897"/>
      <c r="QV1" s="897"/>
      <c r="QW1" s="897"/>
      <c r="QX1" s="897"/>
      <c r="QY1" s="897"/>
      <c r="QZ1" s="897"/>
      <c r="RA1" s="897"/>
      <c r="RB1" s="897"/>
      <c r="RC1" s="897"/>
      <c r="RD1" s="897"/>
      <c r="RE1" s="485"/>
    </row>
    <row r="2" spans="1:479" ht="20.65" customHeight="1" x14ac:dyDescent="0.35">
      <c r="A2" s="875"/>
      <c r="B2" s="875"/>
      <c r="C2" s="46"/>
      <c r="D2" s="880" t="str">
        <f>CONCATENATE("เดือน ",RF6)</f>
        <v>เดือน พฤษภาคม</v>
      </c>
      <c r="E2" s="880"/>
      <c r="F2" s="880"/>
      <c r="G2" s="880"/>
      <c r="H2" s="880"/>
      <c r="I2" s="880"/>
      <c r="J2" s="880"/>
      <c r="K2" s="880"/>
      <c r="L2" s="880"/>
      <c r="M2" s="880"/>
      <c r="N2" s="880"/>
      <c r="O2" s="880"/>
      <c r="P2" s="880"/>
      <c r="Q2" s="880"/>
      <c r="R2" s="880"/>
      <c r="S2" s="880"/>
      <c r="T2" s="880"/>
      <c r="U2" s="880"/>
      <c r="V2" s="880"/>
      <c r="W2" s="880"/>
      <c r="X2" s="880"/>
      <c r="Y2" s="880"/>
      <c r="Z2" s="880"/>
      <c r="AA2" s="880"/>
      <c r="AB2" s="880"/>
      <c r="AC2" s="880"/>
      <c r="AD2" s="880"/>
      <c r="AE2" s="880"/>
      <c r="AF2" s="880"/>
      <c r="AG2" s="880"/>
      <c r="AH2" s="880"/>
      <c r="AI2" s="880"/>
      <c r="AJ2" s="880"/>
      <c r="AK2" s="880" t="str">
        <f>CONCATENATE("เดือน ",RF7)</f>
        <v>เดือน มิถุนายน</v>
      </c>
      <c r="AL2" s="880"/>
      <c r="AM2" s="880"/>
      <c r="AN2" s="880"/>
      <c r="AO2" s="880"/>
      <c r="AP2" s="880"/>
      <c r="AQ2" s="880"/>
      <c r="AR2" s="880"/>
      <c r="AS2" s="880"/>
      <c r="AT2" s="880"/>
      <c r="AU2" s="880"/>
      <c r="AV2" s="880"/>
      <c r="AW2" s="880"/>
      <c r="AX2" s="880"/>
      <c r="AY2" s="880"/>
      <c r="AZ2" s="880"/>
      <c r="BA2" s="880"/>
      <c r="BB2" s="880"/>
      <c r="BC2" s="880"/>
      <c r="BD2" s="880"/>
      <c r="BE2" s="880"/>
      <c r="BF2" s="880"/>
      <c r="BG2" s="880"/>
      <c r="BH2" s="880"/>
      <c r="BI2" s="880"/>
      <c r="BJ2" s="880"/>
      <c r="BK2" s="880"/>
      <c r="BL2" s="880"/>
      <c r="BM2" s="880"/>
      <c r="BN2" s="880"/>
      <c r="BO2" s="880"/>
      <c r="BP2" s="880"/>
      <c r="BQ2" s="880"/>
      <c r="BR2" s="880" t="str">
        <f>CONCATENATE("เดือน ",RF8)</f>
        <v>เดือน กรกฎาคม</v>
      </c>
      <c r="BS2" s="880"/>
      <c r="BT2" s="880"/>
      <c r="BU2" s="880"/>
      <c r="BV2" s="880"/>
      <c r="BW2" s="880"/>
      <c r="BX2" s="880"/>
      <c r="BY2" s="880"/>
      <c r="BZ2" s="880"/>
      <c r="CA2" s="880"/>
      <c r="CB2" s="880"/>
      <c r="CC2" s="880"/>
      <c r="CD2" s="880"/>
      <c r="CE2" s="880"/>
      <c r="CF2" s="880"/>
      <c r="CG2" s="880"/>
      <c r="CH2" s="880"/>
      <c r="CI2" s="880"/>
      <c r="CJ2" s="880"/>
      <c r="CK2" s="880"/>
      <c r="CL2" s="880"/>
      <c r="CM2" s="880"/>
      <c r="CN2" s="880"/>
      <c r="CO2" s="880"/>
      <c r="CP2" s="880"/>
      <c r="CQ2" s="880"/>
      <c r="CR2" s="880"/>
      <c r="CS2" s="880"/>
      <c r="CT2" s="880"/>
      <c r="CU2" s="880"/>
      <c r="CV2" s="880"/>
      <c r="CW2" s="880"/>
      <c r="CX2" s="880"/>
      <c r="CY2" s="880" t="str">
        <f>CONCATENATE("เดือน ",RF9)</f>
        <v>เดือน สิงหาคม</v>
      </c>
      <c r="CZ2" s="880"/>
      <c r="DA2" s="880"/>
      <c r="DB2" s="880"/>
      <c r="DC2" s="880"/>
      <c r="DD2" s="880"/>
      <c r="DE2" s="880"/>
      <c r="DF2" s="880"/>
      <c r="DG2" s="880"/>
      <c r="DH2" s="880"/>
      <c r="DI2" s="880"/>
      <c r="DJ2" s="880"/>
      <c r="DK2" s="880"/>
      <c r="DL2" s="880"/>
      <c r="DM2" s="880"/>
      <c r="DN2" s="880"/>
      <c r="DO2" s="880"/>
      <c r="DP2" s="880"/>
      <c r="DQ2" s="880"/>
      <c r="DR2" s="880"/>
      <c r="DS2" s="880"/>
      <c r="DT2" s="880"/>
      <c r="DU2" s="880"/>
      <c r="DV2" s="880"/>
      <c r="DW2" s="880"/>
      <c r="DX2" s="880"/>
      <c r="DY2" s="880"/>
      <c r="DZ2" s="880"/>
      <c r="EA2" s="880"/>
      <c r="EB2" s="880"/>
      <c r="EC2" s="880"/>
      <c r="ED2" s="880"/>
      <c r="EE2" s="880"/>
      <c r="EF2" s="880" t="str">
        <f>CONCATENATE("เดือน ",RF10)</f>
        <v>เดือน กันยายน</v>
      </c>
      <c r="EG2" s="880"/>
      <c r="EH2" s="880"/>
      <c r="EI2" s="880"/>
      <c r="EJ2" s="880"/>
      <c r="EK2" s="880"/>
      <c r="EL2" s="880"/>
      <c r="EM2" s="880"/>
      <c r="EN2" s="880"/>
      <c r="EO2" s="880"/>
      <c r="EP2" s="880"/>
      <c r="EQ2" s="880"/>
      <c r="ER2" s="880"/>
      <c r="ES2" s="880"/>
      <c r="ET2" s="880"/>
      <c r="EU2" s="880"/>
      <c r="EV2" s="880"/>
      <c r="EW2" s="880"/>
      <c r="EX2" s="880"/>
      <c r="EY2" s="880"/>
      <c r="EZ2" s="880"/>
      <c r="FA2" s="880"/>
      <c r="FB2" s="880"/>
      <c r="FC2" s="880"/>
      <c r="FD2" s="880"/>
      <c r="FE2" s="880"/>
      <c r="FF2" s="880"/>
      <c r="FG2" s="880"/>
      <c r="FH2" s="880"/>
      <c r="FI2" s="880"/>
      <c r="FJ2" s="880"/>
      <c r="FK2" s="880"/>
      <c r="FL2" s="880"/>
      <c r="FM2" s="892" t="str">
        <f>CONCATENATE("เดือน ",RF11)</f>
        <v>เดือน ตุลาคม</v>
      </c>
      <c r="FN2" s="892"/>
      <c r="FO2" s="892"/>
      <c r="FP2" s="892"/>
      <c r="FQ2" s="892"/>
      <c r="FR2" s="892"/>
      <c r="FS2" s="892"/>
      <c r="FT2" s="892"/>
      <c r="FU2" s="892"/>
      <c r="FV2" s="892"/>
      <c r="FW2" s="892"/>
      <c r="FX2" s="892"/>
      <c r="FY2" s="892"/>
      <c r="FZ2" s="892"/>
      <c r="GA2" s="892"/>
      <c r="GB2" s="892"/>
      <c r="GC2" s="892"/>
      <c r="GD2" s="892"/>
      <c r="GE2" s="892"/>
      <c r="GF2" s="892"/>
      <c r="GG2" s="892"/>
      <c r="GH2" s="892"/>
      <c r="GI2" s="892"/>
      <c r="GJ2" s="892"/>
      <c r="GK2" s="892"/>
      <c r="GL2" s="892"/>
      <c r="GM2" s="892"/>
      <c r="GN2" s="892"/>
      <c r="GO2" s="892"/>
      <c r="GP2" s="892"/>
      <c r="GQ2" s="892"/>
      <c r="GR2" s="892"/>
      <c r="GS2" s="892"/>
      <c r="GT2" s="892" t="str">
        <f>CONCATENATE("เดือน ",'3.เวลาเรียน'!$RI$6)</f>
        <v>เดือน ตุลาคม</v>
      </c>
      <c r="GU2" s="892"/>
      <c r="GV2" s="892"/>
      <c r="GW2" s="892"/>
      <c r="GX2" s="892"/>
      <c r="GY2" s="892"/>
      <c r="GZ2" s="892"/>
      <c r="HA2" s="892"/>
      <c r="HB2" s="892"/>
      <c r="HC2" s="892"/>
      <c r="HD2" s="892"/>
      <c r="HE2" s="892"/>
      <c r="HF2" s="892"/>
      <c r="HG2" s="892"/>
      <c r="HH2" s="892"/>
      <c r="HI2" s="892"/>
      <c r="HJ2" s="892"/>
      <c r="HK2" s="892"/>
      <c r="HL2" s="892"/>
      <c r="HM2" s="892"/>
      <c r="HN2" s="892"/>
      <c r="HO2" s="892"/>
      <c r="HP2" s="892"/>
      <c r="HQ2" s="892"/>
      <c r="HR2" s="892"/>
      <c r="HS2" s="892"/>
      <c r="HT2" s="892"/>
      <c r="HU2" s="892"/>
      <c r="HV2" s="892"/>
      <c r="HW2" s="892"/>
      <c r="HX2" s="892"/>
      <c r="HY2" s="892"/>
      <c r="HZ2" s="892"/>
      <c r="IA2" s="880" t="str">
        <f>CONCATENATE("เดือน ",'3.เวลาเรียน'!$RI$7)</f>
        <v>เดือน พฤศจิกายน</v>
      </c>
      <c r="IB2" s="880"/>
      <c r="IC2" s="880"/>
      <c r="ID2" s="880"/>
      <c r="IE2" s="880"/>
      <c r="IF2" s="880"/>
      <c r="IG2" s="880"/>
      <c r="IH2" s="880"/>
      <c r="II2" s="880"/>
      <c r="IJ2" s="880"/>
      <c r="IK2" s="880"/>
      <c r="IL2" s="880"/>
      <c r="IM2" s="880"/>
      <c r="IN2" s="880"/>
      <c r="IO2" s="880"/>
      <c r="IP2" s="880"/>
      <c r="IQ2" s="880"/>
      <c r="IR2" s="880"/>
      <c r="IS2" s="880"/>
      <c r="IT2" s="880"/>
      <c r="IU2" s="880"/>
      <c r="IV2" s="880"/>
      <c r="IW2" s="880"/>
      <c r="IX2" s="880"/>
      <c r="IY2" s="880"/>
      <c r="IZ2" s="880"/>
      <c r="JA2" s="880"/>
      <c r="JB2" s="880"/>
      <c r="JC2" s="880"/>
      <c r="JD2" s="880"/>
      <c r="JE2" s="880"/>
      <c r="JF2" s="880"/>
      <c r="JG2" s="880"/>
      <c r="JH2" s="880" t="str">
        <f>CONCATENATE("เดือน ",'3.เวลาเรียน'!$RI$8)</f>
        <v>เดือน ธันวาคม</v>
      </c>
      <c r="JI2" s="880"/>
      <c r="JJ2" s="880"/>
      <c r="JK2" s="880"/>
      <c r="JL2" s="880"/>
      <c r="JM2" s="880"/>
      <c r="JN2" s="880"/>
      <c r="JO2" s="880"/>
      <c r="JP2" s="880"/>
      <c r="JQ2" s="880"/>
      <c r="JR2" s="880"/>
      <c r="JS2" s="880"/>
      <c r="JT2" s="880"/>
      <c r="JU2" s="880"/>
      <c r="JV2" s="880"/>
      <c r="JW2" s="880"/>
      <c r="JX2" s="880"/>
      <c r="JY2" s="880"/>
      <c r="JZ2" s="880"/>
      <c r="KA2" s="880"/>
      <c r="KB2" s="880"/>
      <c r="KC2" s="880"/>
      <c r="KD2" s="880"/>
      <c r="KE2" s="880"/>
      <c r="KF2" s="880"/>
      <c r="KG2" s="880"/>
      <c r="KH2" s="880"/>
      <c r="KI2" s="880"/>
      <c r="KJ2" s="880"/>
      <c r="KK2" s="880"/>
      <c r="KL2" s="880"/>
      <c r="KM2" s="880"/>
      <c r="KN2" s="880"/>
      <c r="KO2" s="880" t="str">
        <f>CONCATENATE("เดือน ",'3.เวลาเรียน'!$RI$9)</f>
        <v>เดือน มกราคม</v>
      </c>
      <c r="KP2" s="880"/>
      <c r="KQ2" s="880"/>
      <c r="KR2" s="880"/>
      <c r="KS2" s="880"/>
      <c r="KT2" s="880"/>
      <c r="KU2" s="880"/>
      <c r="KV2" s="880"/>
      <c r="KW2" s="880"/>
      <c r="KX2" s="880"/>
      <c r="KY2" s="880"/>
      <c r="KZ2" s="880"/>
      <c r="LA2" s="880"/>
      <c r="LB2" s="880"/>
      <c r="LC2" s="880"/>
      <c r="LD2" s="880"/>
      <c r="LE2" s="880"/>
      <c r="LF2" s="880"/>
      <c r="LG2" s="880"/>
      <c r="LH2" s="880"/>
      <c r="LI2" s="880"/>
      <c r="LJ2" s="880"/>
      <c r="LK2" s="880"/>
      <c r="LL2" s="880"/>
      <c r="LM2" s="880"/>
      <c r="LN2" s="880"/>
      <c r="LO2" s="880"/>
      <c r="LP2" s="880"/>
      <c r="LQ2" s="880"/>
      <c r="LR2" s="880"/>
      <c r="LS2" s="880"/>
      <c r="LT2" s="880"/>
      <c r="LU2" s="880"/>
      <c r="LV2" s="880" t="str">
        <f>CONCATENATE("เดือน ",'3.เวลาเรียน'!$RI$10)</f>
        <v>เดือน กุมภาพันธ์</v>
      </c>
      <c r="LW2" s="880"/>
      <c r="LX2" s="880"/>
      <c r="LY2" s="880"/>
      <c r="LZ2" s="880"/>
      <c r="MA2" s="880"/>
      <c r="MB2" s="880"/>
      <c r="MC2" s="880"/>
      <c r="MD2" s="880"/>
      <c r="ME2" s="880"/>
      <c r="MF2" s="880"/>
      <c r="MG2" s="880"/>
      <c r="MH2" s="880"/>
      <c r="MI2" s="880"/>
      <c r="MJ2" s="880"/>
      <c r="MK2" s="880"/>
      <c r="ML2" s="880"/>
      <c r="MM2" s="880"/>
      <c r="MN2" s="880"/>
      <c r="MO2" s="880"/>
      <c r="MP2" s="880"/>
      <c r="MQ2" s="880"/>
      <c r="MR2" s="880"/>
      <c r="MS2" s="880"/>
      <c r="MT2" s="880"/>
      <c r="MU2" s="880"/>
      <c r="MV2" s="880"/>
      <c r="MW2" s="880"/>
      <c r="MX2" s="880"/>
      <c r="MY2" s="880"/>
      <c r="MZ2" s="880"/>
      <c r="NA2" s="880"/>
      <c r="NB2" s="880"/>
      <c r="NC2" s="880" t="str">
        <f>CONCATENATE("เดือน ",'3.เวลาเรียน'!$RI$11)</f>
        <v>เดือน มีนาคม</v>
      </c>
      <c r="ND2" s="880"/>
      <c r="NE2" s="880"/>
      <c r="NF2" s="880"/>
      <c r="NG2" s="880"/>
      <c r="NH2" s="880"/>
      <c r="NI2" s="880"/>
      <c r="NJ2" s="880"/>
      <c r="NK2" s="880"/>
      <c r="NL2" s="880"/>
      <c r="NM2" s="880"/>
      <c r="NN2" s="880"/>
      <c r="NO2" s="880"/>
      <c r="NP2" s="880"/>
      <c r="NQ2" s="880"/>
      <c r="NR2" s="880"/>
      <c r="NS2" s="880"/>
      <c r="NT2" s="880"/>
      <c r="NU2" s="880"/>
      <c r="NV2" s="880"/>
      <c r="NW2" s="880"/>
      <c r="NX2" s="880"/>
      <c r="NY2" s="880"/>
      <c r="NZ2" s="880"/>
      <c r="OA2" s="880"/>
      <c r="OB2" s="880"/>
      <c r="OC2" s="880"/>
      <c r="OD2" s="880"/>
      <c r="OE2" s="880"/>
      <c r="OF2" s="880"/>
      <c r="OG2" s="880"/>
      <c r="OH2" s="880"/>
      <c r="OI2" s="880"/>
      <c r="OJ2" s="901" t="s">
        <v>20</v>
      </c>
      <c r="OK2" s="894" t="str">
        <f>CONCATENATE("ภาคเรียนที่ ",'[2]1.ข้อมูลเบื้องต้น'!M4)</f>
        <v>ภาคเรียนที่ 1</v>
      </c>
      <c r="OL2" s="895"/>
      <c r="OM2" s="895"/>
      <c r="ON2" s="895"/>
      <c r="OO2" s="895"/>
      <c r="OP2" s="895"/>
      <c r="OQ2" s="895"/>
      <c r="OR2" s="895"/>
      <c r="OS2" s="895"/>
      <c r="OT2" s="895"/>
      <c r="OU2" s="895"/>
      <c r="OV2" s="895"/>
      <c r="OW2" s="895"/>
      <c r="OX2" s="895"/>
      <c r="OY2" s="895"/>
      <c r="OZ2" s="895"/>
      <c r="PA2" s="895"/>
      <c r="PB2" s="895"/>
      <c r="PC2" s="895"/>
      <c r="PD2" s="895"/>
      <c r="PE2" s="895"/>
      <c r="PF2" s="895"/>
      <c r="PG2" s="895"/>
      <c r="PH2" s="895"/>
      <c r="PI2" s="895"/>
      <c r="PJ2" s="895"/>
      <c r="PK2" s="895"/>
      <c r="PL2" s="895"/>
      <c r="PM2" s="895"/>
      <c r="PN2" s="896"/>
      <c r="PO2" s="901" t="s">
        <v>20</v>
      </c>
      <c r="PP2" s="894" t="s">
        <v>102</v>
      </c>
      <c r="PQ2" s="895"/>
      <c r="PR2" s="895"/>
      <c r="PS2" s="895"/>
      <c r="PT2" s="895"/>
      <c r="PU2" s="895"/>
      <c r="PV2" s="895"/>
      <c r="PW2" s="895"/>
      <c r="PX2" s="895"/>
      <c r="PY2" s="895"/>
      <c r="PZ2" s="895"/>
      <c r="QA2" s="895"/>
      <c r="QB2" s="895"/>
      <c r="QC2" s="895"/>
      <c r="QD2" s="895"/>
      <c r="QE2" s="895"/>
      <c r="QF2" s="895"/>
      <c r="QG2" s="895"/>
      <c r="QH2" s="895"/>
      <c r="QI2" s="895"/>
      <c r="QJ2" s="895"/>
      <c r="QK2" s="895"/>
      <c r="QL2" s="895"/>
      <c r="QM2" s="895"/>
      <c r="QN2" s="895"/>
      <c r="QO2" s="895"/>
      <c r="QP2" s="895"/>
      <c r="QQ2" s="895"/>
      <c r="QR2" s="895"/>
      <c r="QS2" s="896"/>
      <c r="QT2" s="898"/>
      <c r="QU2" s="898"/>
      <c r="QV2" s="898"/>
      <c r="QW2" s="898"/>
      <c r="QX2" s="898"/>
      <c r="QY2" s="898"/>
      <c r="QZ2" s="898"/>
      <c r="RA2" s="898"/>
      <c r="RB2" s="898"/>
      <c r="RC2" s="898"/>
      <c r="RD2" s="898"/>
      <c r="RE2" s="485"/>
    </row>
    <row r="3" spans="1:479" ht="21" customHeight="1" x14ac:dyDescent="0.35">
      <c r="A3" s="875"/>
      <c r="B3" s="875"/>
      <c r="C3" s="46" t="s">
        <v>807</v>
      </c>
      <c r="D3" s="487" t="s">
        <v>66</v>
      </c>
      <c r="E3" s="488">
        <v>1</v>
      </c>
      <c r="F3" s="489">
        <v>2</v>
      </c>
      <c r="G3" s="489">
        <v>3</v>
      </c>
      <c r="H3" s="489">
        <v>4</v>
      </c>
      <c r="I3" s="489">
        <v>5</v>
      </c>
      <c r="J3" s="489">
        <v>6</v>
      </c>
      <c r="K3" s="489">
        <v>7</v>
      </c>
      <c r="L3" s="489">
        <v>8</v>
      </c>
      <c r="M3" s="489">
        <v>9</v>
      </c>
      <c r="N3" s="489">
        <v>10</v>
      </c>
      <c r="O3" s="489">
        <v>11</v>
      </c>
      <c r="P3" s="489">
        <v>12</v>
      </c>
      <c r="Q3" s="489">
        <v>13</v>
      </c>
      <c r="R3" s="489">
        <v>14</v>
      </c>
      <c r="S3" s="489">
        <v>15</v>
      </c>
      <c r="T3" s="489">
        <v>16</v>
      </c>
      <c r="U3" s="489">
        <v>17</v>
      </c>
      <c r="V3" s="489">
        <v>18</v>
      </c>
      <c r="W3" s="489">
        <v>19</v>
      </c>
      <c r="X3" s="489">
        <v>20</v>
      </c>
      <c r="Y3" s="489">
        <v>21</v>
      </c>
      <c r="Z3" s="489">
        <v>22</v>
      </c>
      <c r="AA3" s="489">
        <v>23</v>
      </c>
      <c r="AB3" s="489">
        <v>24</v>
      </c>
      <c r="AC3" s="489">
        <v>25</v>
      </c>
      <c r="AD3" s="489">
        <v>26</v>
      </c>
      <c r="AE3" s="489">
        <v>27</v>
      </c>
      <c r="AF3" s="489">
        <v>28</v>
      </c>
      <c r="AG3" s="489">
        <v>29</v>
      </c>
      <c r="AH3" s="490">
        <v>30</v>
      </c>
      <c r="AI3" s="491">
        <v>31</v>
      </c>
      <c r="AJ3" s="877" t="s">
        <v>808</v>
      </c>
      <c r="AK3" s="487" t="s">
        <v>66</v>
      </c>
      <c r="AL3" s="488">
        <v>1</v>
      </c>
      <c r="AM3" s="489">
        <v>2</v>
      </c>
      <c r="AN3" s="489">
        <v>3</v>
      </c>
      <c r="AO3" s="489">
        <v>4</v>
      </c>
      <c r="AP3" s="489">
        <v>5</v>
      </c>
      <c r="AQ3" s="489">
        <v>6</v>
      </c>
      <c r="AR3" s="489">
        <v>7</v>
      </c>
      <c r="AS3" s="489">
        <v>8</v>
      </c>
      <c r="AT3" s="489">
        <v>9</v>
      </c>
      <c r="AU3" s="489">
        <v>10</v>
      </c>
      <c r="AV3" s="489">
        <v>11</v>
      </c>
      <c r="AW3" s="489">
        <v>12</v>
      </c>
      <c r="AX3" s="489">
        <v>13</v>
      </c>
      <c r="AY3" s="489">
        <v>14</v>
      </c>
      <c r="AZ3" s="489">
        <v>15</v>
      </c>
      <c r="BA3" s="489">
        <v>16</v>
      </c>
      <c r="BB3" s="489">
        <v>17</v>
      </c>
      <c r="BC3" s="489">
        <v>18</v>
      </c>
      <c r="BD3" s="489">
        <v>19</v>
      </c>
      <c r="BE3" s="489">
        <v>20</v>
      </c>
      <c r="BF3" s="489">
        <v>21</v>
      </c>
      <c r="BG3" s="489">
        <v>22</v>
      </c>
      <c r="BH3" s="489">
        <v>23</v>
      </c>
      <c r="BI3" s="489">
        <v>24</v>
      </c>
      <c r="BJ3" s="489">
        <v>25</v>
      </c>
      <c r="BK3" s="489">
        <v>26</v>
      </c>
      <c r="BL3" s="489">
        <v>27</v>
      </c>
      <c r="BM3" s="489">
        <v>28</v>
      </c>
      <c r="BN3" s="489">
        <v>29</v>
      </c>
      <c r="BO3" s="489">
        <v>30</v>
      </c>
      <c r="BP3" s="489">
        <v>31</v>
      </c>
      <c r="BQ3" s="877" t="s">
        <v>808</v>
      </c>
      <c r="BR3" s="487" t="s">
        <v>66</v>
      </c>
      <c r="BS3" s="488">
        <v>1</v>
      </c>
      <c r="BT3" s="489">
        <v>2</v>
      </c>
      <c r="BU3" s="489">
        <v>3</v>
      </c>
      <c r="BV3" s="489">
        <v>4</v>
      </c>
      <c r="BW3" s="489">
        <v>5</v>
      </c>
      <c r="BX3" s="489">
        <v>6</v>
      </c>
      <c r="BY3" s="489">
        <v>7</v>
      </c>
      <c r="BZ3" s="489">
        <v>8</v>
      </c>
      <c r="CA3" s="489">
        <v>9</v>
      </c>
      <c r="CB3" s="489">
        <v>10</v>
      </c>
      <c r="CC3" s="489">
        <v>11</v>
      </c>
      <c r="CD3" s="489">
        <v>12</v>
      </c>
      <c r="CE3" s="489">
        <v>13</v>
      </c>
      <c r="CF3" s="489">
        <v>14</v>
      </c>
      <c r="CG3" s="489">
        <v>15</v>
      </c>
      <c r="CH3" s="489">
        <v>16</v>
      </c>
      <c r="CI3" s="489">
        <v>17</v>
      </c>
      <c r="CJ3" s="489">
        <v>18</v>
      </c>
      <c r="CK3" s="489">
        <v>19</v>
      </c>
      <c r="CL3" s="489">
        <v>20</v>
      </c>
      <c r="CM3" s="489">
        <v>21</v>
      </c>
      <c r="CN3" s="489">
        <v>22</v>
      </c>
      <c r="CO3" s="489">
        <v>23</v>
      </c>
      <c r="CP3" s="489">
        <v>24</v>
      </c>
      <c r="CQ3" s="489">
        <v>25</v>
      </c>
      <c r="CR3" s="489">
        <v>26</v>
      </c>
      <c r="CS3" s="489">
        <v>27</v>
      </c>
      <c r="CT3" s="489">
        <v>28</v>
      </c>
      <c r="CU3" s="489">
        <v>29</v>
      </c>
      <c r="CV3" s="489">
        <v>30</v>
      </c>
      <c r="CW3" s="490">
        <v>31</v>
      </c>
      <c r="CX3" s="877" t="s">
        <v>808</v>
      </c>
      <c r="CY3" s="487" t="s">
        <v>66</v>
      </c>
      <c r="CZ3" s="488">
        <v>1</v>
      </c>
      <c r="DA3" s="489">
        <v>2</v>
      </c>
      <c r="DB3" s="489">
        <v>3</v>
      </c>
      <c r="DC3" s="489">
        <v>4</v>
      </c>
      <c r="DD3" s="489">
        <v>5</v>
      </c>
      <c r="DE3" s="489">
        <v>6</v>
      </c>
      <c r="DF3" s="489">
        <v>7</v>
      </c>
      <c r="DG3" s="489">
        <v>8</v>
      </c>
      <c r="DH3" s="489">
        <v>9</v>
      </c>
      <c r="DI3" s="489">
        <v>10</v>
      </c>
      <c r="DJ3" s="489">
        <v>11</v>
      </c>
      <c r="DK3" s="489">
        <v>12</v>
      </c>
      <c r="DL3" s="489">
        <v>13</v>
      </c>
      <c r="DM3" s="489">
        <v>14</v>
      </c>
      <c r="DN3" s="489">
        <v>15</v>
      </c>
      <c r="DO3" s="489">
        <v>16</v>
      </c>
      <c r="DP3" s="489">
        <v>17</v>
      </c>
      <c r="DQ3" s="489">
        <v>18</v>
      </c>
      <c r="DR3" s="489">
        <v>19</v>
      </c>
      <c r="DS3" s="489">
        <v>20</v>
      </c>
      <c r="DT3" s="489">
        <v>21</v>
      </c>
      <c r="DU3" s="489">
        <v>22</v>
      </c>
      <c r="DV3" s="489">
        <v>23</v>
      </c>
      <c r="DW3" s="489">
        <v>24</v>
      </c>
      <c r="DX3" s="489">
        <v>25</v>
      </c>
      <c r="DY3" s="489">
        <v>26</v>
      </c>
      <c r="DZ3" s="489">
        <v>27</v>
      </c>
      <c r="EA3" s="489">
        <v>28</v>
      </c>
      <c r="EB3" s="489">
        <v>29</v>
      </c>
      <c r="EC3" s="489">
        <v>30</v>
      </c>
      <c r="ED3" s="490">
        <v>31</v>
      </c>
      <c r="EE3" s="877" t="s">
        <v>808</v>
      </c>
      <c r="EF3" s="487" t="s">
        <v>66</v>
      </c>
      <c r="EG3" s="488">
        <v>1</v>
      </c>
      <c r="EH3" s="489">
        <v>2</v>
      </c>
      <c r="EI3" s="489">
        <v>3</v>
      </c>
      <c r="EJ3" s="489">
        <v>4</v>
      </c>
      <c r="EK3" s="489">
        <v>5</v>
      </c>
      <c r="EL3" s="489">
        <v>6</v>
      </c>
      <c r="EM3" s="489">
        <v>7</v>
      </c>
      <c r="EN3" s="489">
        <v>8</v>
      </c>
      <c r="EO3" s="489">
        <v>9</v>
      </c>
      <c r="EP3" s="489">
        <v>10</v>
      </c>
      <c r="EQ3" s="489">
        <v>11</v>
      </c>
      <c r="ER3" s="489">
        <v>12</v>
      </c>
      <c r="ES3" s="489">
        <v>13</v>
      </c>
      <c r="ET3" s="489">
        <v>14</v>
      </c>
      <c r="EU3" s="489">
        <v>15</v>
      </c>
      <c r="EV3" s="489">
        <v>16</v>
      </c>
      <c r="EW3" s="489">
        <v>17</v>
      </c>
      <c r="EX3" s="489">
        <v>18</v>
      </c>
      <c r="EY3" s="489">
        <v>19</v>
      </c>
      <c r="EZ3" s="489">
        <v>20</v>
      </c>
      <c r="FA3" s="489">
        <v>21</v>
      </c>
      <c r="FB3" s="489">
        <v>22</v>
      </c>
      <c r="FC3" s="489">
        <v>23</v>
      </c>
      <c r="FD3" s="489">
        <v>24</v>
      </c>
      <c r="FE3" s="489">
        <v>25</v>
      </c>
      <c r="FF3" s="489">
        <v>26</v>
      </c>
      <c r="FG3" s="489">
        <v>27</v>
      </c>
      <c r="FH3" s="489">
        <v>28</v>
      </c>
      <c r="FI3" s="489">
        <v>29</v>
      </c>
      <c r="FJ3" s="489">
        <v>30</v>
      </c>
      <c r="FK3" s="489">
        <v>31</v>
      </c>
      <c r="FL3" s="877" t="s">
        <v>808</v>
      </c>
      <c r="FM3" s="487" t="s">
        <v>66</v>
      </c>
      <c r="FN3" s="488">
        <v>1</v>
      </c>
      <c r="FO3" s="489">
        <v>2</v>
      </c>
      <c r="FP3" s="489">
        <v>3</v>
      </c>
      <c r="FQ3" s="489">
        <v>4</v>
      </c>
      <c r="FR3" s="489">
        <v>5</v>
      </c>
      <c r="FS3" s="489">
        <v>6</v>
      </c>
      <c r="FT3" s="489">
        <v>7</v>
      </c>
      <c r="FU3" s="489">
        <v>8</v>
      </c>
      <c r="FV3" s="489">
        <v>9</v>
      </c>
      <c r="FW3" s="489">
        <v>10</v>
      </c>
      <c r="FX3" s="489">
        <v>11</v>
      </c>
      <c r="FY3" s="489">
        <v>12</v>
      </c>
      <c r="FZ3" s="489">
        <v>13</v>
      </c>
      <c r="GA3" s="489">
        <v>14</v>
      </c>
      <c r="GB3" s="489">
        <v>15</v>
      </c>
      <c r="GC3" s="489">
        <v>16</v>
      </c>
      <c r="GD3" s="489">
        <v>17</v>
      </c>
      <c r="GE3" s="489">
        <v>18</v>
      </c>
      <c r="GF3" s="489">
        <v>19</v>
      </c>
      <c r="GG3" s="489">
        <v>20</v>
      </c>
      <c r="GH3" s="489">
        <v>21</v>
      </c>
      <c r="GI3" s="489">
        <v>22</v>
      </c>
      <c r="GJ3" s="489">
        <v>23</v>
      </c>
      <c r="GK3" s="489">
        <v>24</v>
      </c>
      <c r="GL3" s="489">
        <v>25</v>
      </c>
      <c r="GM3" s="489">
        <v>26</v>
      </c>
      <c r="GN3" s="489">
        <v>27</v>
      </c>
      <c r="GO3" s="489">
        <v>28</v>
      </c>
      <c r="GP3" s="489">
        <v>29</v>
      </c>
      <c r="GQ3" s="490">
        <v>30</v>
      </c>
      <c r="GR3" s="490">
        <v>31</v>
      </c>
      <c r="GS3" s="877" t="s">
        <v>808</v>
      </c>
      <c r="GT3" s="487" t="s">
        <v>66</v>
      </c>
      <c r="GU3" s="488">
        <v>1</v>
      </c>
      <c r="GV3" s="489">
        <v>2</v>
      </c>
      <c r="GW3" s="489">
        <v>3</v>
      </c>
      <c r="GX3" s="489">
        <v>4</v>
      </c>
      <c r="GY3" s="489">
        <v>5</v>
      </c>
      <c r="GZ3" s="489">
        <v>6</v>
      </c>
      <c r="HA3" s="489">
        <v>7</v>
      </c>
      <c r="HB3" s="489">
        <v>8</v>
      </c>
      <c r="HC3" s="489">
        <v>9</v>
      </c>
      <c r="HD3" s="489">
        <v>10</v>
      </c>
      <c r="HE3" s="489">
        <v>11</v>
      </c>
      <c r="HF3" s="489">
        <v>12</v>
      </c>
      <c r="HG3" s="489">
        <v>13</v>
      </c>
      <c r="HH3" s="489">
        <v>14</v>
      </c>
      <c r="HI3" s="489">
        <v>15</v>
      </c>
      <c r="HJ3" s="489">
        <v>16</v>
      </c>
      <c r="HK3" s="489">
        <v>17</v>
      </c>
      <c r="HL3" s="489">
        <v>18</v>
      </c>
      <c r="HM3" s="489">
        <v>19</v>
      </c>
      <c r="HN3" s="489">
        <v>20</v>
      </c>
      <c r="HO3" s="489">
        <v>21</v>
      </c>
      <c r="HP3" s="489">
        <v>22</v>
      </c>
      <c r="HQ3" s="489">
        <v>23</v>
      </c>
      <c r="HR3" s="489">
        <v>24</v>
      </c>
      <c r="HS3" s="489">
        <v>25</v>
      </c>
      <c r="HT3" s="489">
        <v>26</v>
      </c>
      <c r="HU3" s="489">
        <v>27</v>
      </c>
      <c r="HV3" s="489">
        <v>28</v>
      </c>
      <c r="HW3" s="489">
        <v>29</v>
      </c>
      <c r="HX3" s="490">
        <v>30</v>
      </c>
      <c r="HY3" s="491">
        <v>31</v>
      </c>
      <c r="HZ3" s="877" t="s">
        <v>808</v>
      </c>
      <c r="IA3" s="487" t="s">
        <v>66</v>
      </c>
      <c r="IB3" s="488">
        <v>1</v>
      </c>
      <c r="IC3" s="489">
        <v>2</v>
      </c>
      <c r="ID3" s="489">
        <v>3</v>
      </c>
      <c r="IE3" s="489">
        <v>4</v>
      </c>
      <c r="IF3" s="489">
        <v>5</v>
      </c>
      <c r="IG3" s="489">
        <v>6</v>
      </c>
      <c r="IH3" s="489">
        <v>7</v>
      </c>
      <c r="II3" s="489">
        <v>8</v>
      </c>
      <c r="IJ3" s="489">
        <v>9</v>
      </c>
      <c r="IK3" s="489">
        <v>10</v>
      </c>
      <c r="IL3" s="489">
        <v>11</v>
      </c>
      <c r="IM3" s="489">
        <v>12</v>
      </c>
      <c r="IN3" s="489">
        <v>13</v>
      </c>
      <c r="IO3" s="489">
        <v>14</v>
      </c>
      <c r="IP3" s="489">
        <v>15</v>
      </c>
      <c r="IQ3" s="489">
        <v>16</v>
      </c>
      <c r="IR3" s="489">
        <v>17</v>
      </c>
      <c r="IS3" s="489">
        <v>18</v>
      </c>
      <c r="IT3" s="489">
        <v>19</v>
      </c>
      <c r="IU3" s="489">
        <v>20</v>
      </c>
      <c r="IV3" s="489">
        <v>21</v>
      </c>
      <c r="IW3" s="489">
        <v>22</v>
      </c>
      <c r="IX3" s="489">
        <v>23</v>
      </c>
      <c r="IY3" s="489">
        <v>24</v>
      </c>
      <c r="IZ3" s="489">
        <v>25</v>
      </c>
      <c r="JA3" s="489">
        <v>26</v>
      </c>
      <c r="JB3" s="489">
        <v>27</v>
      </c>
      <c r="JC3" s="489">
        <v>28</v>
      </c>
      <c r="JD3" s="489">
        <v>29</v>
      </c>
      <c r="JE3" s="489">
        <v>30</v>
      </c>
      <c r="JF3" s="489">
        <v>31</v>
      </c>
      <c r="JG3" s="877" t="s">
        <v>808</v>
      </c>
      <c r="JH3" s="487" t="s">
        <v>66</v>
      </c>
      <c r="JI3" s="488">
        <v>1</v>
      </c>
      <c r="JJ3" s="489">
        <v>2</v>
      </c>
      <c r="JK3" s="489">
        <v>3</v>
      </c>
      <c r="JL3" s="489">
        <v>4</v>
      </c>
      <c r="JM3" s="489">
        <v>5</v>
      </c>
      <c r="JN3" s="489">
        <v>6</v>
      </c>
      <c r="JO3" s="489">
        <v>7</v>
      </c>
      <c r="JP3" s="489">
        <v>8</v>
      </c>
      <c r="JQ3" s="489">
        <v>9</v>
      </c>
      <c r="JR3" s="489">
        <v>10</v>
      </c>
      <c r="JS3" s="489">
        <v>11</v>
      </c>
      <c r="JT3" s="489">
        <v>12</v>
      </c>
      <c r="JU3" s="489">
        <v>13</v>
      </c>
      <c r="JV3" s="489">
        <v>14</v>
      </c>
      <c r="JW3" s="489">
        <v>15</v>
      </c>
      <c r="JX3" s="489">
        <v>16</v>
      </c>
      <c r="JY3" s="489">
        <v>17</v>
      </c>
      <c r="JZ3" s="489">
        <v>18</v>
      </c>
      <c r="KA3" s="489">
        <v>19</v>
      </c>
      <c r="KB3" s="489">
        <v>20</v>
      </c>
      <c r="KC3" s="489">
        <v>21</v>
      </c>
      <c r="KD3" s="489">
        <v>22</v>
      </c>
      <c r="KE3" s="489">
        <v>23</v>
      </c>
      <c r="KF3" s="489">
        <v>24</v>
      </c>
      <c r="KG3" s="489">
        <v>25</v>
      </c>
      <c r="KH3" s="489">
        <v>26</v>
      </c>
      <c r="KI3" s="489">
        <v>27</v>
      </c>
      <c r="KJ3" s="489">
        <v>28</v>
      </c>
      <c r="KK3" s="489">
        <v>29</v>
      </c>
      <c r="KL3" s="489">
        <v>30</v>
      </c>
      <c r="KM3" s="490">
        <v>31</v>
      </c>
      <c r="KN3" s="877" t="s">
        <v>808</v>
      </c>
      <c r="KO3" s="487" t="s">
        <v>66</v>
      </c>
      <c r="KP3" s="488">
        <v>1</v>
      </c>
      <c r="KQ3" s="489">
        <v>2</v>
      </c>
      <c r="KR3" s="489">
        <v>3</v>
      </c>
      <c r="KS3" s="489">
        <v>4</v>
      </c>
      <c r="KT3" s="489">
        <v>5</v>
      </c>
      <c r="KU3" s="489">
        <v>6</v>
      </c>
      <c r="KV3" s="489">
        <v>7</v>
      </c>
      <c r="KW3" s="489">
        <v>8</v>
      </c>
      <c r="KX3" s="489">
        <v>9</v>
      </c>
      <c r="KY3" s="489">
        <v>10</v>
      </c>
      <c r="KZ3" s="489">
        <v>11</v>
      </c>
      <c r="LA3" s="489">
        <v>12</v>
      </c>
      <c r="LB3" s="489">
        <v>13</v>
      </c>
      <c r="LC3" s="489">
        <v>14</v>
      </c>
      <c r="LD3" s="489">
        <v>15</v>
      </c>
      <c r="LE3" s="489">
        <v>16</v>
      </c>
      <c r="LF3" s="489">
        <v>17</v>
      </c>
      <c r="LG3" s="489">
        <v>18</v>
      </c>
      <c r="LH3" s="489">
        <v>19</v>
      </c>
      <c r="LI3" s="489">
        <v>20</v>
      </c>
      <c r="LJ3" s="489">
        <v>21</v>
      </c>
      <c r="LK3" s="489">
        <v>22</v>
      </c>
      <c r="LL3" s="489">
        <v>23</v>
      </c>
      <c r="LM3" s="489">
        <v>24</v>
      </c>
      <c r="LN3" s="489">
        <v>25</v>
      </c>
      <c r="LO3" s="489">
        <v>26</v>
      </c>
      <c r="LP3" s="489">
        <v>27</v>
      </c>
      <c r="LQ3" s="489">
        <v>28</v>
      </c>
      <c r="LR3" s="489">
        <v>29</v>
      </c>
      <c r="LS3" s="489">
        <v>30</v>
      </c>
      <c r="LT3" s="490">
        <v>31</v>
      </c>
      <c r="LU3" s="877" t="s">
        <v>808</v>
      </c>
      <c r="LV3" s="487" t="s">
        <v>66</v>
      </c>
      <c r="LW3" s="488">
        <v>1</v>
      </c>
      <c r="LX3" s="489">
        <v>2</v>
      </c>
      <c r="LY3" s="489">
        <v>3</v>
      </c>
      <c r="LZ3" s="489">
        <v>4</v>
      </c>
      <c r="MA3" s="489">
        <v>5</v>
      </c>
      <c r="MB3" s="489">
        <v>6</v>
      </c>
      <c r="MC3" s="489">
        <v>7</v>
      </c>
      <c r="MD3" s="489">
        <v>8</v>
      </c>
      <c r="ME3" s="489">
        <v>9</v>
      </c>
      <c r="MF3" s="489">
        <v>10</v>
      </c>
      <c r="MG3" s="489">
        <v>11</v>
      </c>
      <c r="MH3" s="489">
        <v>12</v>
      </c>
      <c r="MI3" s="489">
        <v>13</v>
      </c>
      <c r="MJ3" s="489">
        <v>14</v>
      </c>
      <c r="MK3" s="489">
        <v>15</v>
      </c>
      <c r="ML3" s="489">
        <v>16</v>
      </c>
      <c r="MM3" s="489">
        <v>17</v>
      </c>
      <c r="MN3" s="489">
        <v>18</v>
      </c>
      <c r="MO3" s="489">
        <v>19</v>
      </c>
      <c r="MP3" s="489">
        <v>20</v>
      </c>
      <c r="MQ3" s="489">
        <v>21</v>
      </c>
      <c r="MR3" s="489">
        <v>22</v>
      </c>
      <c r="MS3" s="489">
        <v>23</v>
      </c>
      <c r="MT3" s="489">
        <v>24</v>
      </c>
      <c r="MU3" s="489">
        <v>25</v>
      </c>
      <c r="MV3" s="489">
        <v>26</v>
      </c>
      <c r="MW3" s="489">
        <v>27</v>
      </c>
      <c r="MX3" s="489">
        <v>28</v>
      </c>
      <c r="MY3" s="489">
        <v>29</v>
      </c>
      <c r="MZ3" s="489">
        <v>30</v>
      </c>
      <c r="NA3" s="489">
        <v>31</v>
      </c>
      <c r="NB3" s="877" t="s">
        <v>808</v>
      </c>
      <c r="NC3" s="487" t="s">
        <v>66</v>
      </c>
      <c r="ND3" s="488">
        <v>1</v>
      </c>
      <c r="NE3" s="489">
        <v>2</v>
      </c>
      <c r="NF3" s="489">
        <v>3</v>
      </c>
      <c r="NG3" s="489">
        <v>4</v>
      </c>
      <c r="NH3" s="489">
        <v>5</v>
      </c>
      <c r="NI3" s="489">
        <v>6</v>
      </c>
      <c r="NJ3" s="489">
        <v>7</v>
      </c>
      <c r="NK3" s="489">
        <v>8</v>
      </c>
      <c r="NL3" s="489">
        <v>9</v>
      </c>
      <c r="NM3" s="489">
        <v>10</v>
      </c>
      <c r="NN3" s="489">
        <v>11</v>
      </c>
      <c r="NO3" s="489">
        <v>12</v>
      </c>
      <c r="NP3" s="489">
        <v>13</v>
      </c>
      <c r="NQ3" s="489">
        <v>14</v>
      </c>
      <c r="NR3" s="489">
        <v>15</v>
      </c>
      <c r="NS3" s="489">
        <v>16</v>
      </c>
      <c r="NT3" s="489">
        <v>17</v>
      </c>
      <c r="NU3" s="489">
        <v>18</v>
      </c>
      <c r="NV3" s="489">
        <v>19</v>
      </c>
      <c r="NW3" s="489">
        <v>20</v>
      </c>
      <c r="NX3" s="489">
        <v>21</v>
      </c>
      <c r="NY3" s="489">
        <v>22</v>
      </c>
      <c r="NZ3" s="489">
        <v>23</v>
      </c>
      <c r="OA3" s="489">
        <v>24</v>
      </c>
      <c r="OB3" s="489">
        <v>25</v>
      </c>
      <c r="OC3" s="489">
        <v>26</v>
      </c>
      <c r="OD3" s="489">
        <v>27</v>
      </c>
      <c r="OE3" s="489">
        <v>28</v>
      </c>
      <c r="OF3" s="489">
        <v>29</v>
      </c>
      <c r="OG3" s="490">
        <v>30</v>
      </c>
      <c r="OH3" s="490">
        <v>31</v>
      </c>
      <c r="OI3" s="877" t="s">
        <v>808</v>
      </c>
      <c r="OJ3" s="902"/>
      <c r="OK3" s="881" t="str">
        <f>'3.เวลาเรียน'!$RF$6</f>
        <v>พฤษภาคม</v>
      </c>
      <c r="OL3" s="882"/>
      <c r="OM3" s="882"/>
      <c r="ON3" s="883"/>
      <c r="OO3" s="881" t="str">
        <f>'3.เวลาเรียน'!$RF$7</f>
        <v>มิถุนายน</v>
      </c>
      <c r="OP3" s="882"/>
      <c r="OQ3" s="882"/>
      <c r="OR3" s="883"/>
      <c r="OS3" s="881" t="str">
        <f>'3.เวลาเรียน'!$RF$8</f>
        <v>กรกฎาคม</v>
      </c>
      <c r="OT3" s="882"/>
      <c r="OU3" s="882"/>
      <c r="OV3" s="883"/>
      <c r="OW3" s="881" t="str">
        <f>'3.เวลาเรียน'!$RF$9</f>
        <v>สิงหาคม</v>
      </c>
      <c r="OX3" s="882"/>
      <c r="OY3" s="882"/>
      <c r="OZ3" s="883"/>
      <c r="PA3" s="881" t="str">
        <f>'3.เวลาเรียน'!$RF$10</f>
        <v>กันยายน</v>
      </c>
      <c r="PB3" s="882"/>
      <c r="PC3" s="882"/>
      <c r="PD3" s="883"/>
      <c r="PE3" s="881" t="str">
        <f>'3.เวลาเรียน'!$RF$11</f>
        <v>ตุลาคม</v>
      </c>
      <c r="PF3" s="882"/>
      <c r="PG3" s="882"/>
      <c r="PH3" s="883"/>
      <c r="PI3" s="881" t="s">
        <v>809</v>
      </c>
      <c r="PJ3" s="882"/>
      <c r="PK3" s="882"/>
      <c r="PL3" s="882"/>
      <c r="PM3" s="899" t="s">
        <v>62</v>
      </c>
      <c r="PN3" s="899" t="s">
        <v>48</v>
      </c>
      <c r="PO3" s="902"/>
      <c r="PP3" s="881" t="str">
        <f>'3.เวลาเรียน'!$RI$6</f>
        <v>ตุลาคม</v>
      </c>
      <c r="PQ3" s="882"/>
      <c r="PR3" s="882"/>
      <c r="PS3" s="883"/>
      <c r="PT3" s="881" t="str">
        <f>'3.เวลาเรียน'!$RI$7</f>
        <v>พฤศจิกายน</v>
      </c>
      <c r="PU3" s="882"/>
      <c r="PV3" s="882"/>
      <c r="PW3" s="883"/>
      <c r="PX3" s="881" t="str">
        <f>'3.เวลาเรียน'!$RI$8</f>
        <v>ธันวาคม</v>
      </c>
      <c r="PY3" s="882"/>
      <c r="PZ3" s="882"/>
      <c r="QA3" s="883"/>
      <c r="QB3" s="881" t="str">
        <f>'3.เวลาเรียน'!$RI$9</f>
        <v>มกราคม</v>
      </c>
      <c r="QC3" s="882"/>
      <c r="QD3" s="882"/>
      <c r="QE3" s="883"/>
      <c r="QF3" s="881" t="str">
        <f>'3.เวลาเรียน'!$RI$10</f>
        <v>กุมภาพันธ์</v>
      </c>
      <c r="QG3" s="882"/>
      <c r="QH3" s="882"/>
      <c r="QI3" s="883"/>
      <c r="QJ3" s="881" t="str">
        <f>'3.เวลาเรียน'!$RI$11</f>
        <v>มีนาคม</v>
      </c>
      <c r="QK3" s="882"/>
      <c r="QL3" s="882"/>
      <c r="QM3" s="883"/>
      <c r="QN3" s="881" t="s">
        <v>809</v>
      </c>
      <c r="QO3" s="882"/>
      <c r="QP3" s="882"/>
      <c r="QQ3" s="882"/>
      <c r="QR3" s="899" t="s">
        <v>62</v>
      </c>
      <c r="QS3" s="899" t="s">
        <v>48</v>
      </c>
      <c r="QT3" s="885" t="s">
        <v>46</v>
      </c>
      <c r="QU3" s="886"/>
      <c r="QV3" s="881" t="s">
        <v>809</v>
      </c>
      <c r="QW3" s="882"/>
      <c r="QX3" s="882"/>
      <c r="QY3" s="882"/>
      <c r="QZ3" s="882"/>
      <c r="RA3" s="883"/>
      <c r="RB3" s="884" t="s">
        <v>62</v>
      </c>
      <c r="RC3" s="884" t="s">
        <v>48</v>
      </c>
      <c r="RD3" s="889" t="s">
        <v>18</v>
      </c>
      <c r="RE3" s="485"/>
    </row>
    <row r="4" spans="1:479" ht="21" customHeight="1" x14ac:dyDescent="0.35">
      <c r="A4" s="876"/>
      <c r="B4" s="876"/>
      <c r="C4" s="46"/>
      <c r="D4" s="492" t="s">
        <v>810</v>
      </c>
      <c r="E4" s="494"/>
      <c r="F4" s="494"/>
      <c r="G4" s="494"/>
      <c r="H4" s="494"/>
      <c r="I4" s="494"/>
      <c r="J4" s="494"/>
      <c r="K4" s="495"/>
      <c r="L4" s="494"/>
      <c r="M4" s="494"/>
      <c r="N4" s="494"/>
      <c r="O4" s="494"/>
      <c r="P4" s="494"/>
      <c r="Q4" s="494"/>
      <c r="R4" s="495"/>
      <c r="S4" s="494"/>
      <c r="T4" s="494" t="s">
        <v>844</v>
      </c>
      <c r="U4" s="494" t="s">
        <v>845</v>
      </c>
      <c r="V4" s="494"/>
      <c r="W4" s="494"/>
      <c r="X4" s="494" t="s">
        <v>846</v>
      </c>
      <c r="Y4" s="495" t="s">
        <v>842</v>
      </c>
      <c r="Z4" s="494"/>
      <c r="AA4" s="494" t="s">
        <v>844</v>
      </c>
      <c r="AB4" s="494" t="s">
        <v>910</v>
      </c>
      <c r="AC4" s="494"/>
      <c r="AD4" s="494"/>
      <c r="AE4" s="494" t="s">
        <v>846</v>
      </c>
      <c r="AF4" s="495" t="s">
        <v>842</v>
      </c>
      <c r="AG4" s="494" t="s">
        <v>843</v>
      </c>
      <c r="AH4" s="494" t="s">
        <v>844</v>
      </c>
      <c r="AI4" s="494" t="s">
        <v>845</v>
      </c>
      <c r="AJ4" s="878"/>
      <c r="AK4" s="492" t="s">
        <v>810</v>
      </c>
      <c r="AL4" s="494"/>
      <c r="AM4" s="494"/>
      <c r="AN4" s="494"/>
      <c r="AO4" s="494" t="s">
        <v>842</v>
      </c>
      <c r="AP4" s="494" t="s">
        <v>843</v>
      </c>
      <c r="AQ4" s="494" t="s">
        <v>844</v>
      </c>
      <c r="AR4" s="495" t="s">
        <v>845</v>
      </c>
      <c r="AS4" s="494"/>
      <c r="AT4" s="494"/>
      <c r="AU4" s="494" t="s">
        <v>846</v>
      </c>
      <c r="AV4" s="494" t="s">
        <v>842</v>
      </c>
      <c r="AW4" s="494" t="s">
        <v>843</v>
      </c>
      <c r="AX4" s="494" t="s">
        <v>844</v>
      </c>
      <c r="AY4" s="495" t="s">
        <v>845</v>
      </c>
      <c r="AZ4" s="494"/>
      <c r="BA4" s="494"/>
      <c r="BB4" s="494" t="s">
        <v>846</v>
      </c>
      <c r="BC4" s="494" t="s">
        <v>842</v>
      </c>
      <c r="BD4" s="494" t="s">
        <v>843</v>
      </c>
      <c r="BE4" s="494" t="s">
        <v>844</v>
      </c>
      <c r="BF4" s="495" t="s">
        <v>845</v>
      </c>
      <c r="BG4" s="494"/>
      <c r="BH4" s="494"/>
      <c r="BI4" s="494" t="s">
        <v>846</v>
      </c>
      <c r="BJ4" s="494" t="s">
        <v>842</v>
      </c>
      <c r="BK4" s="494" t="s">
        <v>843</v>
      </c>
      <c r="BL4" s="494" t="s">
        <v>844</v>
      </c>
      <c r="BM4" s="495" t="s">
        <v>845</v>
      </c>
      <c r="BN4" s="494"/>
      <c r="BO4" s="494"/>
      <c r="BP4" s="494"/>
      <c r="BQ4" s="879"/>
      <c r="BR4" s="492" t="s">
        <v>810</v>
      </c>
      <c r="BS4" s="493" t="s">
        <v>846</v>
      </c>
      <c r="BT4" s="494" t="s">
        <v>842</v>
      </c>
      <c r="BU4" s="494" t="s">
        <v>843</v>
      </c>
      <c r="BV4" s="495" t="s">
        <v>844</v>
      </c>
      <c r="BW4" s="494" t="s">
        <v>845</v>
      </c>
      <c r="BX4" s="494"/>
      <c r="BY4" s="494"/>
      <c r="BZ4" s="494" t="s">
        <v>846</v>
      </c>
      <c r="CA4" s="494" t="s">
        <v>842</v>
      </c>
      <c r="CB4" s="494" t="s">
        <v>843</v>
      </c>
      <c r="CC4" s="495" t="s">
        <v>844</v>
      </c>
      <c r="CD4" s="494" t="s">
        <v>845</v>
      </c>
      <c r="CE4" s="494"/>
      <c r="CF4" s="494"/>
      <c r="CG4" s="494" t="s">
        <v>846</v>
      </c>
      <c r="CH4" s="494" t="s">
        <v>842</v>
      </c>
      <c r="CI4" s="494" t="s">
        <v>843</v>
      </c>
      <c r="CJ4" s="495" t="s">
        <v>844</v>
      </c>
      <c r="CK4" s="494" t="s">
        <v>845</v>
      </c>
      <c r="CL4" s="494"/>
      <c r="CM4" s="494"/>
      <c r="CN4" s="494"/>
      <c r="CO4" s="494" t="s">
        <v>842</v>
      </c>
      <c r="CP4" s="494" t="s">
        <v>843</v>
      </c>
      <c r="CQ4" s="495" t="s">
        <v>844</v>
      </c>
      <c r="CR4" s="494" t="s">
        <v>845</v>
      </c>
      <c r="CS4" s="494"/>
      <c r="CT4" s="494"/>
      <c r="CU4" s="494"/>
      <c r="CV4" s="494" t="s">
        <v>842</v>
      </c>
      <c r="CW4" s="494" t="s">
        <v>843</v>
      </c>
      <c r="CX4" s="879"/>
      <c r="CY4" s="492" t="s">
        <v>810</v>
      </c>
      <c r="CZ4" s="495" t="s">
        <v>844</v>
      </c>
      <c r="DA4" s="494" t="s">
        <v>845</v>
      </c>
      <c r="DB4" s="494"/>
      <c r="DC4" s="494"/>
      <c r="DD4" s="494" t="s">
        <v>846</v>
      </c>
      <c r="DE4" s="494" t="s">
        <v>842</v>
      </c>
      <c r="DF4" s="494" t="s">
        <v>843</v>
      </c>
      <c r="DG4" s="495" t="s">
        <v>844</v>
      </c>
      <c r="DH4" s="494" t="s">
        <v>845</v>
      </c>
      <c r="DI4" s="494"/>
      <c r="DJ4" s="494"/>
      <c r="DK4" s="494"/>
      <c r="DL4" s="494" t="s">
        <v>842</v>
      </c>
      <c r="DM4" s="494" t="s">
        <v>843</v>
      </c>
      <c r="DN4" s="495" t="s">
        <v>844</v>
      </c>
      <c r="DO4" s="494" t="s">
        <v>845</v>
      </c>
      <c r="DP4" s="494"/>
      <c r="DQ4" s="494"/>
      <c r="DR4" s="494" t="s">
        <v>846</v>
      </c>
      <c r="DS4" s="494" t="s">
        <v>842</v>
      </c>
      <c r="DT4" s="494" t="s">
        <v>843</v>
      </c>
      <c r="DU4" s="495" t="s">
        <v>844</v>
      </c>
      <c r="DV4" s="494" t="s">
        <v>845</v>
      </c>
      <c r="DW4" s="494"/>
      <c r="DX4" s="494"/>
      <c r="DY4" s="494" t="s">
        <v>846</v>
      </c>
      <c r="DZ4" s="494" t="s">
        <v>842</v>
      </c>
      <c r="EA4" s="494" t="s">
        <v>843</v>
      </c>
      <c r="EB4" s="495" t="s">
        <v>844</v>
      </c>
      <c r="EC4" s="494" t="s">
        <v>845</v>
      </c>
      <c r="ED4" s="494"/>
      <c r="EE4" s="879"/>
      <c r="EF4" s="492" t="s">
        <v>810</v>
      </c>
      <c r="EG4" s="493"/>
      <c r="EH4" s="494" t="s">
        <v>846</v>
      </c>
      <c r="EI4" s="494" t="s">
        <v>842</v>
      </c>
      <c r="EJ4" s="494" t="s">
        <v>843</v>
      </c>
      <c r="EK4" s="494" t="s">
        <v>844</v>
      </c>
      <c r="EL4" s="495" t="s">
        <v>845</v>
      </c>
      <c r="EM4" s="494"/>
      <c r="EN4" s="494"/>
      <c r="EO4" s="494" t="s">
        <v>846</v>
      </c>
      <c r="EP4" s="494" t="s">
        <v>842</v>
      </c>
      <c r="EQ4" s="494" t="s">
        <v>843</v>
      </c>
      <c r="ER4" s="494" t="s">
        <v>844</v>
      </c>
      <c r="ES4" s="495" t="s">
        <v>845</v>
      </c>
      <c r="ET4" s="494"/>
      <c r="EU4" s="494"/>
      <c r="EV4" s="494" t="s">
        <v>846</v>
      </c>
      <c r="EW4" s="494" t="s">
        <v>842</v>
      </c>
      <c r="EX4" s="494" t="s">
        <v>843</v>
      </c>
      <c r="EY4" s="494" t="s">
        <v>844</v>
      </c>
      <c r="EZ4" s="494" t="s">
        <v>845</v>
      </c>
      <c r="FA4" s="494"/>
      <c r="FB4" s="494"/>
      <c r="FC4" s="494" t="s">
        <v>846</v>
      </c>
      <c r="FD4" s="494" t="s">
        <v>842</v>
      </c>
      <c r="FE4" s="494" t="s">
        <v>843</v>
      </c>
      <c r="FF4" s="494" t="s">
        <v>844</v>
      </c>
      <c r="FG4" s="494" t="s">
        <v>845</v>
      </c>
      <c r="FH4" s="494"/>
      <c r="FI4" s="494"/>
      <c r="FJ4" s="494" t="s">
        <v>846</v>
      </c>
      <c r="FK4" s="494"/>
      <c r="FL4" s="879"/>
      <c r="FM4" s="492" t="s">
        <v>810</v>
      </c>
      <c r="FN4" s="493"/>
      <c r="FO4" s="494"/>
      <c r="FP4" s="494"/>
      <c r="FQ4" s="494"/>
      <c r="FR4" s="494"/>
      <c r="FS4" s="494"/>
      <c r="FT4" s="494"/>
      <c r="FU4" s="494"/>
      <c r="FV4" s="494"/>
      <c r="FW4" s="494"/>
      <c r="FX4" s="494"/>
      <c r="FY4" s="494"/>
      <c r="FZ4" s="494"/>
      <c r="GA4" s="494"/>
      <c r="GB4" s="494"/>
      <c r="GC4" s="494"/>
      <c r="GD4" s="494"/>
      <c r="GE4" s="494"/>
      <c r="GF4" s="494"/>
      <c r="GG4" s="494"/>
      <c r="GH4" s="494"/>
      <c r="GI4" s="494"/>
      <c r="GJ4" s="494"/>
      <c r="GK4" s="494"/>
      <c r="GL4" s="494"/>
      <c r="GM4" s="494"/>
      <c r="GN4" s="494"/>
      <c r="GO4" s="494"/>
      <c r="GP4" s="494"/>
      <c r="GQ4" s="495"/>
      <c r="GR4" s="495"/>
      <c r="GS4" s="879"/>
      <c r="GT4" s="492" t="s">
        <v>810</v>
      </c>
      <c r="GU4" s="493"/>
      <c r="GV4" s="494"/>
      <c r="GW4" s="494"/>
      <c r="GX4" s="494"/>
      <c r="GY4" s="494"/>
      <c r="GZ4" s="494"/>
      <c r="HA4" s="494"/>
      <c r="HB4" s="494"/>
      <c r="HC4" s="494"/>
      <c r="HD4" s="494"/>
      <c r="HE4" s="494"/>
      <c r="HF4" s="494"/>
      <c r="HG4" s="494"/>
      <c r="HH4" s="494"/>
      <c r="HI4" s="494"/>
      <c r="HJ4" s="494"/>
      <c r="HK4" s="494"/>
      <c r="HL4" s="494"/>
      <c r="HM4" s="494"/>
      <c r="HN4" s="494"/>
      <c r="HO4" s="494"/>
      <c r="HP4" s="494"/>
      <c r="HQ4" s="494"/>
      <c r="HR4" s="494"/>
      <c r="HS4" s="494"/>
      <c r="HT4" s="494"/>
      <c r="HU4" s="494"/>
      <c r="HV4" s="494"/>
      <c r="HW4" s="494"/>
      <c r="HX4" s="495"/>
      <c r="HY4" s="495"/>
      <c r="HZ4" s="879"/>
      <c r="IA4" s="492" t="s">
        <v>810</v>
      </c>
      <c r="IB4" s="494"/>
      <c r="IC4" s="494"/>
      <c r="ID4" s="494"/>
      <c r="IE4" s="494"/>
      <c r="IF4" s="494"/>
      <c r="IG4" s="494"/>
      <c r="IH4" s="495"/>
      <c r="II4" s="494"/>
      <c r="IJ4" s="494"/>
      <c r="IK4" s="494"/>
      <c r="IL4" s="494"/>
      <c r="IM4" s="494"/>
      <c r="IN4" s="494"/>
      <c r="IO4" s="495"/>
      <c r="IP4" s="494"/>
      <c r="IQ4" s="494"/>
      <c r="IR4" s="494"/>
      <c r="IS4" s="494"/>
      <c r="IT4" s="494"/>
      <c r="IU4" s="494"/>
      <c r="IV4" s="495"/>
      <c r="IW4" s="494"/>
      <c r="IX4" s="494"/>
      <c r="IY4" s="494"/>
      <c r="IZ4" s="494"/>
      <c r="JA4" s="494"/>
      <c r="JB4" s="494"/>
      <c r="JC4" s="495"/>
      <c r="JD4" s="494"/>
      <c r="JE4" s="494"/>
      <c r="JF4" s="494"/>
      <c r="JG4" s="879"/>
      <c r="JH4" s="492" t="s">
        <v>810</v>
      </c>
      <c r="JI4" s="493"/>
      <c r="JJ4" s="494"/>
      <c r="JK4" s="494"/>
      <c r="JL4" s="495"/>
      <c r="JM4" s="494"/>
      <c r="JN4" s="494"/>
      <c r="JO4" s="494"/>
      <c r="JP4" s="494"/>
      <c r="JQ4" s="494"/>
      <c r="JR4" s="494"/>
      <c r="JS4" s="495"/>
      <c r="JT4" s="494"/>
      <c r="JU4" s="494"/>
      <c r="JV4" s="494"/>
      <c r="JW4" s="494"/>
      <c r="JX4" s="494"/>
      <c r="JY4" s="494"/>
      <c r="JZ4" s="495"/>
      <c r="KA4" s="494"/>
      <c r="KB4" s="494"/>
      <c r="KC4" s="494"/>
      <c r="KD4" s="494"/>
      <c r="KE4" s="494"/>
      <c r="KF4" s="494"/>
      <c r="KG4" s="495"/>
      <c r="KH4" s="494"/>
      <c r="KI4" s="494"/>
      <c r="KJ4" s="494"/>
      <c r="KK4" s="494"/>
      <c r="KL4" s="494"/>
      <c r="KM4" s="494"/>
      <c r="KN4" s="879"/>
      <c r="KO4" s="492" t="s">
        <v>810</v>
      </c>
      <c r="KP4" s="495"/>
      <c r="KQ4" s="494"/>
      <c r="KR4" s="494"/>
      <c r="KS4" s="494"/>
      <c r="KT4" s="494"/>
      <c r="KU4" s="494"/>
      <c r="KV4" s="494"/>
      <c r="KW4" s="495"/>
      <c r="KX4" s="494"/>
      <c r="KY4" s="494"/>
      <c r="KZ4" s="494"/>
      <c r="LA4" s="494"/>
      <c r="LB4" s="494"/>
      <c r="LC4" s="494"/>
      <c r="LD4" s="495"/>
      <c r="LE4" s="494"/>
      <c r="LF4" s="494"/>
      <c r="LG4" s="494"/>
      <c r="LH4" s="494"/>
      <c r="LI4" s="494"/>
      <c r="LJ4" s="494"/>
      <c r="LK4" s="495"/>
      <c r="LL4" s="494"/>
      <c r="LM4" s="494"/>
      <c r="LN4" s="494"/>
      <c r="LO4" s="494"/>
      <c r="LP4" s="494"/>
      <c r="LQ4" s="494"/>
      <c r="LR4" s="495"/>
      <c r="LS4" s="494"/>
      <c r="LT4" s="494"/>
      <c r="LU4" s="879"/>
      <c r="LV4" s="492" t="s">
        <v>810</v>
      </c>
      <c r="LW4" s="493"/>
      <c r="LX4" s="494"/>
      <c r="LY4" s="494"/>
      <c r="LZ4" s="494"/>
      <c r="MA4" s="494"/>
      <c r="MB4" s="495"/>
      <c r="MC4" s="494"/>
      <c r="MD4" s="494"/>
      <c r="ME4" s="494"/>
      <c r="MF4" s="494"/>
      <c r="MG4" s="494"/>
      <c r="MH4" s="494"/>
      <c r="MI4" s="495"/>
      <c r="MJ4" s="494"/>
      <c r="MK4" s="494"/>
      <c r="ML4" s="494"/>
      <c r="MM4" s="494"/>
      <c r="MN4" s="494"/>
      <c r="MO4" s="494"/>
      <c r="MP4" s="494"/>
      <c r="MQ4" s="494"/>
      <c r="MR4" s="494"/>
      <c r="MS4" s="494"/>
      <c r="MT4" s="494"/>
      <c r="MU4" s="494"/>
      <c r="MV4" s="494"/>
      <c r="MW4" s="494"/>
      <c r="MX4" s="494"/>
      <c r="MY4" s="494"/>
      <c r="MZ4" s="494"/>
      <c r="NA4" s="494"/>
      <c r="NB4" s="879"/>
      <c r="NC4" s="492" t="s">
        <v>810</v>
      </c>
      <c r="ND4" s="493"/>
      <c r="NE4" s="494"/>
      <c r="NF4" s="494"/>
      <c r="NG4" s="494"/>
      <c r="NH4" s="494"/>
      <c r="NI4" s="494"/>
      <c r="NJ4" s="494"/>
      <c r="NK4" s="494"/>
      <c r="NL4" s="494"/>
      <c r="NM4" s="494"/>
      <c r="NN4" s="494"/>
      <c r="NO4" s="494"/>
      <c r="NP4" s="494"/>
      <c r="NQ4" s="494"/>
      <c r="NR4" s="494"/>
      <c r="NS4" s="494"/>
      <c r="NT4" s="494"/>
      <c r="NU4" s="494"/>
      <c r="NV4" s="494"/>
      <c r="NW4" s="494"/>
      <c r="NX4" s="494"/>
      <c r="NY4" s="494"/>
      <c r="NZ4" s="494"/>
      <c r="OA4" s="494"/>
      <c r="OB4" s="494"/>
      <c r="OC4" s="494"/>
      <c r="OD4" s="494"/>
      <c r="OE4" s="494"/>
      <c r="OF4" s="494"/>
      <c r="OG4" s="495"/>
      <c r="OH4" s="495"/>
      <c r="OI4" s="879"/>
      <c r="OJ4" s="903"/>
      <c r="OK4" s="488" t="s">
        <v>811</v>
      </c>
      <c r="OL4" s="489" t="s">
        <v>812</v>
      </c>
      <c r="OM4" s="489" t="s">
        <v>813</v>
      </c>
      <c r="ON4" s="491" t="s">
        <v>814</v>
      </c>
      <c r="OO4" s="488" t="s">
        <v>811</v>
      </c>
      <c r="OP4" s="489" t="s">
        <v>812</v>
      </c>
      <c r="OQ4" s="489" t="s">
        <v>813</v>
      </c>
      <c r="OR4" s="491" t="s">
        <v>814</v>
      </c>
      <c r="OS4" s="488" t="s">
        <v>811</v>
      </c>
      <c r="OT4" s="489" t="s">
        <v>812</v>
      </c>
      <c r="OU4" s="489" t="s">
        <v>813</v>
      </c>
      <c r="OV4" s="491" t="s">
        <v>814</v>
      </c>
      <c r="OW4" s="488" t="s">
        <v>811</v>
      </c>
      <c r="OX4" s="489" t="s">
        <v>812</v>
      </c>
      <c r="OY4" s="489" t="s">
        <v>813</v>
      </c>
      <c r="OZ4" s="491" t="s">
        <v>814</v>
      </c>
      <c r="PA4" s="488" t="s">
        <v>811</v>
      </c>
      <c r="PB4" s="489" t="s">
        <v>812</v>
      </c>
      <c r="PC4" s="489" t="s">
        <v>813</v>
      </c>
      <c r="PD4" s="491" t="s">
        <v>814</v>
      </c>
      <c r="PE4" s="488" t="s">
        <v>811</v>
      </c>
      <c r="PF4" s="489" t="s">
        <v>812</v>
      </c>
      <c r="PG4" s="489" t="s">
        <v>813</v>
      </c>
      <c r="PH4" s="489" t="s">
        <v>814</v>
      </c>
      <c r="PI4" s="488" t="s">
        <v>811</v>
      </c>
      <c r="PJ4" s="489" t="s">
        <v>812</v>
      </c>
      <c r="PK4" s="489" t="s">
        <v>813</v>
      </c>
      <c r="PL4" s="490" t="s">
        <v>814</v>
      </c>
      <c r="PM4" s="900"/>
      <c r="PN4" s="900"/>
      <c r="PO4" s="903"/>
      <c r="PP4" s="488" t="s">
        <v>811</v>
      </c>
      <c r="PQ4" s="489" t="s">
        <v>812</v>
      </c>
      <c r="PR4" s="489" t="s">
        <v>813</v>
      </c>
      <c r="PS4" s="491" t="s">
        <v>814</v>
      </c>
      <c r="PT4" s="488" t="s">
        <v>811</v>
      </c>
      <c r="PU4" s="489" t="s">
        <v>812</v>
      </c>
      <c r="PV4" s="489" t="s">
        <v>813</v>
      </c>
      <c r="PW4" s="491" t="s">
        <v>814</v>
      </c>
      <c r="PX4" s="488" t="s">
        <v>811</v>
      </c>
      <c r="PY4" s="489" t="s">
        <v>812</v>
      </c>
      <c r="PZ4" s="489" t="s">
        <v>813</v>
      </c>
      <c r="QA4" s="491" t="s">
        <v>814</v>
      </c>
      <c r="QB4" s="488" t="s">
        <v>811</v>
      </c>
      <c r="QC4" s="489" t="s">
        <v>812</v>
      </c>
      <c r="QD4" s="489" t="s">
        <v>813</v>
      </c>
      <c r="QE4" s="491" t="s">
        <v>814</v>
      </c>
      <c r="QF4" s="488" t="s">
        <v>811</v>
      </c>
      <c r="QG4" s="489" t="s">
        <v>812</v>
      </c>
      <c r="QH4" s="489" t="s">
        <v>813</v>
      </c>
      <c r="QI4" s="491" t="s">
        <v>814</v>
      </c>
      <c r="QJ4" s="488" t="s">
        <v>811</v>
      </c>
      <c r="QK4" s="489" t="s">
        <v>812</v>
      </c>
      <c r="QL4" s="489" t="s">
        <v>813</v>
      </c>
      <c r="QM4" s="489" t="s">
        <v>814</v>
      </c>
      <c r="QN4" s="488" t="s">
        <v>811</v>
      </c>
      <c r="QO4" s="489" t="s">
        <v>812</v>
      </c>
      <c r="QP4" s="489" t="s">
        <v>813</v>
      </c>
      <c r="QQ4" s="490" t="s">
        <v>814</v>
      </c>
      <c r="QR4" s="900"/>
      <c r="QS4" s="900"/>
      <c r="QT4" s="887"/>
      <c r="QU4" s="888"/>
      <c r="QV4" s="528" t="s">
        <v>831</v>
      </c>
      <c r="QW4" s="528" t="s">
        <v>811</v>
      </c>
      <c r="QX4" s="528" t="s">
        <v>812</v>
      </c>
      <c r="QY4" s="528" t="s">
        <v>813</v>
      </c>
      <c r="QZ4" s="528" t="s">
        <v>814</v>
      </c>
      <c r="RA4" s="528" t="s">
        <v>830</v>
      </c>
      <c r="RB4" s="884"/>
      <c r="RC4" s="884"/>
      <c r="RD4" s="890"/>
      <c r="RE4" s="485"/>
      <c r="RF4" s="874" t="s">
        <v>47</v>
      </c>
      <c r="RG4" s="874"/>
      <c r="RH4" s="874"/>
      <c r="RI4" s="874"/>
      <c r="RJ4" s="486">
        <f>COUNTA(E4:AI4,AL4:BP4,BS4:CW4,CZ4:ED4,EG4:FK4,FN4:GR4,GU4:HY4,IB4:JF4,JI4:KM4,KP4:LT4,LW4:NA4,ND4:OH4)</f>
        <v>93</v>
      </c>
      <c r="RK4" s="486" t="s">
        <v>810</v>
      </c>
    </row>
    <row r="5" spans="1:479" ht="21" customHeight="1" x14ac:dyDescent="0.35">
      <c r="A5" s="496" t="str">
        <f>IF('2.ชื่อนักเรียน'!C11="","",'2.ชื่อนักเรียน'!C11)</f>
        <v/>
      </c>
      <c r="B5" s="497" t="str">
        <f>IF('2.ชื่อนักเรียน'!D11="","",'2.ชื่อนักเรียน'!D11)</f>
        <v/>
      </c>
      <c r="C5" s="498" t="str">
        <f>IF('2.ชื่อนักเรียน'!R11="","",'2.ชื่อนักเรียน'!R11)</f>
        <v/>
      </c>
      <c r="D5" s="499">
        <v>1</v>
      </c>
      <c r="E5" s="500"/>
      <c r="F5" s="501"/>
      <c r="G5" s="501"/>
      <c r="H5" s="501"/>
      <c r="I5" s="501"/>
      <c r="J5" s="501"/>
      <c r="K5" s="501"/>
      <c r="L5" s="501"/>
      <c r="M5" s="501"/>
      <c r="N5" s="501"/>
      <c r="O5" s="501"/>
      <c r="P5" s="501"/>
      <c r="Q5" s="501"/>
      <c r="R5" s="501"/>
      <c r="S5" s="501"/>
      <c r="T5" s="501"/>
      <c r="U5" s="501"/>
      <c r="V5" s="501"/>
      <c r="W5" s="501"/>
      <c r="X5" s="501"/>
      <c r="Y5" s="501"/>
      <c r="Z5" s="501"/>
      <c r="AA5" s="501"/>
      <c r="AB5" s="501"/>
      <c r="AC5" s="501"/>
      <c r="AD5" s="501"/>
      <c r="AE5" s="501"/>
      <c r="AF5" s="501"/>
      <c r="AG5" s="501"/>
      <c r="AH5" s="501"/>
      <c r="AI5" s="502"/>
      <c r="AJ5" s="511" t="str">
        <f>IF(COUNTA($E$3:$AI$3)=0,"",IF('2.ชื่อนักเรียน'!R11="ย้าย","ย้าย",OK5))</f>
        <v/>
      </c>
      <c r="AK5" s="499">
        <v>1</v>
      </c>
      <c r="AL5" s="500"/>
      <c r="AM5" s="501"/>
      <c r="AN5" s="501"/>
      <c r="AO5" s="501"/>
      <c r="AP5" s="501"/>
      <c r="AQ5" s="501"/>
      <c r="AR5" s="501"/>
      <c r="AS5" s="501"/>
      <c r="AT5" s="501"/>
      <c r="AU5" s="501"/>
      <c r="AV5" s="501"/>
      <c r="AW5" s="501"/>
      <c r="AX5" s="501"/>
      <c r="AY5" s="501"/>
      <c r="AZ5" s="501"/>
      <c r="BA5" s="501"/>
      <c r="BB5" s="501"/>
      <c r="BC5" s="501"/>
      <c r="BD5" s="501"/>
      <c r="BE5" s="501"/>
      <c r="BF5" s="501"/>
      <c r="BG5" s="501"/>
      <c r="BH5" s="501"/>
      <c r="BI5" s="501"/>
      <c r="BJ5" s="501"/>
      <c r="BK5" s="501"/>
      <c r="BL5" s="501"/>
      <c r="BM5" s="501"/>
      <c r="BN5" s="501"/>
      <c r="BO5" s="501"/>
      <c r="BP5" s="502"/>
      <c r="BQ5" s="499" t="str">
        <f>IF(COUNTA($AL$4:$BP$4)=0,"",IF('2.ชื่อนักเรียน'!R11="ย้าย","ย้าย",OO5))</f>
        <v/>
      </c>
      <c r="BR5" s="499">
        <v>1</v>
      </c>
      <c r="BS5" s="500"/>
      <c r="BT5" s="501"/>
      <c r="BU5" s="501"/>
      <c r="BV5" s="501"/>
      <c r="BW5" s="501"/>
      <c r="BX5" s="501"/>
      <c r="BY5" s="501"/>
      <c r="BZ5" s="501"/>
      <c r="CA5" s="501"/>
      <c r="CB5" s="501"/>
      <c r="CC5" s="501"/>
      <c r="CD5" s="501"/>
      <c r="CE5" s="501"/>
      <c r="CF5" s="501"/>
      <c r="CG5" s="501"/>
      <c r="CH5" s="501"/>
      <c r="CI5" s="501"/>
      <c r="CJ5" s="501"/>
      <c r="CK5" s="501"/>
      <c r="CL5" s="501"/>
      <c r="CM5" s="501"/>
      <c r="CN5" s="501"/>
      <c r="CO5" s="501"/>
      <c r="CP5" s="501"/>
      <c r="CQ5" s="501"/>
      <c r="CR5" s="501"/>
      <c r="CS5" s="501"/>
      <c r="CT5" s="501"/>
      <c r="CU5" s="501"/>
      <c r="CV5" s="501"/>
      <c r="CW5" s="502"/>
      <c r="CX5" s="499" t="str">
        <f>IF(COUNTA($BS$4:$CW$4)=0,"",IF('2.ชื่อนักเรียน'!R11="ย้าย","ย้าย",OS5))</f>
        <v/>
      </c>
      <c r="CY5" s="499">
        <v>1</v>
      </c>
      <c r="CZ5" s="500"/>
      <c r="DA5" s="501"/>
      <c r="DB5" s="501"/>
      <c r="DC5" s="501"/>
      <c r="DD5" s="501"/>
      <c r="DE5" s="501"/>
      <c r="DF5" s="501"/>
      <c r="DG5" s="501"/>
      <c r="DH5" s="501"/>
      <c r="DI5" s="501"/>
      <c r="DJ5" s="501"/>
      <c r="DK5" s="501"/>
      <c r="DL5" s="501"/>
      <c r="DM5" s="501"/>
      <c r="DN5" s="501"/>
      <c r="DO5" s="501"/>
      <c r="DP5" s="501"/>
      <c r="DQ5" s="501"/>
      <c r="DR5" s="501"/>
      <c r="DS5" s="501"/>
      <c r="DT5" s="501"/>
      <c r="DU5" s="501"/>
      <c r="DV5" s="501"/>
      <c r="DW5" s="501"/>
      <c r="DX5" s="501"/>
      <c r="DY5" s="501"/>
      <c r="DZ5" s="501"/>
      <c r="EA5" s="501"/>
      <c r="EB5" s="501"/>
      <c r="EC5" s="501"/>
      <c r="ED5" s="502"/>
      <c r="EE5" s="499" t="str">
        <f>IF(COUNTA($CZ$4:$ED$4)=0,"",IF('2.ชื่อนักเรียน'!R11="ย้าย","ย้าย",OW5))</f>
        <v/>
      </c>
      <c r="EF5" s="499">
        <v>1</v>
      </c>
      <c r="EG5" s="500"/>
      <c r="EH5" s="501"/>
      <c r="EI5" s="501"/>
      <c r="EJ5" s="501"/>
      <c r="EK5" s="501"/>
      <c r="EL5" s="501"/>
      <c r="EM5" s="501"/>
      <c r="EN5" s="501"/>
      <c r="EO5" s="501"/>
      <c r="EP5" s="501"/>
      <c r="EQ5" s="501"/>
      <c r="ER5" s="501"/>
      <c r="ES5" s="501"/>
      <c r="ET5" s="501"/>
      <c r="EU5" s="501"/>
      <c r="EV5" s="501"/>
      <c r="EW5" s="501"/>
      <c r="EX5" s="501"/>
      <c r="EY5" s="501"/>
      <c r="EZ5" s="501"/>
      <c r="FA5" s="501"/>
      <c r="FB5" s="501"/>
      <c r="FC5" s="501"/>
      <c r="FD5" s="501"/>
      <c r="FE5" s="501"/>
      <c r="FF5" s="501"/>
      <c r="FG5" s="501"/>
      <c r="FH5" s="501"/>
      <c r="FI5" s="501"/>
      <c r="FJ5" s="501"/>
      <c r="FK5" s="502"/>
      <c r="FL5" s="499" t="str">
        <f>IF(COUNTA($EG$4:$FK$4)=0,"",IF('2.ชื่อนักเรียน'!R11="ย้าย","ย้าย",PA5))</f>
        <v/>
      </c>
      <c r="FM5" s="499">
        <v>1</v>
      </c>
      <c r="FN5" s="500"/>
      <c r="FO5" s="501"/>
      <c r="FP5" s="501"/>
      <c r="FQ5" s="501"/>
      <c r="FR5" s="501"/>
      <c r="FS5" s="501"/>
      <c r="FT5" s="501"/>
      <c r="FU5" s="501"/>
      <c r="FV5" s="501"/>
      <c r="FW5" s="501"/>
      <c r="FX5" s="501"/>
      <c r="FY5" s="501"/>
      <c r="FZ5" s="501"/>
      <c r="GA5" s="501"/>
      <c r="GB5" s="501"/>
      <c r="GC5" s="501"/>
      <c r="GD5" s="501"/>
      <c r="GE5" s="501"/>
      <c r="GF5" s="501"/>
      <c r="GG5" s="501"/>
      <c r="GH5" s="501"/>
      <c r="GI5" s="501"/>
      <c r="GJ5" s="501"/>
      <c r="GK5" s="501"/>
      <c r="GL5" s="501"/>
      <c r="GM5" s="501"/>
      <c r="GN5" s="501"/>
      <c r="GO5" s="501"/>
      <c r="GP5" s="501"/>
      <c r="GQ5" s="501"/>
      <c r="GR5" s="502"/>
      <c r="GS5" s="499" t="str">
        <f>IF(COUNTA($FN$4:$GR$4)=0,"",IF('2.ชื่อนักเรียน'!R11="ย้าย","ย้าย",PE5))</f>
        <v/>
      </c>
      <c r="GT5" s="499">
        <v>1</v>
      </c>
      <c r="GU5" s="500"/>
      <c r="GV5" s="501"/>
      <c r="GW5" s="501"/>
      <c r="GX5" s="501"/>
      <c r="GY5" s="501"/>
      <c r="GZ5" s="501"/>
      <c r="HA5" s="501"/>
      <c r="HB5" s="501"/>
      <c r="HC5" s="501"/>
      <c r="HD5" s="501"/>
      <c r="HE5" s="501"/>
      <c r="HF5" s="501"/>
      <c r="HG5" s="501"/>
      <c r="HH5" s="501"/>
      <c r="HI5" s="501"/>
      <c r="HJ5" s="501"/>
      <c r="HK5" s="501"/>
      <c r="HL5" s="501"/>
      <c r="HM5" s="501"/>
      <c r="HN5" s="501"/>
      <c r="HO5" s="501"/>
      <c r="HP5" s="501"/>
      <c r="HQ5" s="501"/>
      <c r="HR5" s="501"/>
      <c r="HS5" s="501"/>
      <c r="HT5" s="501"/>
      <c r="HU5" s="501"/>
      <c r="HV5" s="501"/>
      <c r="HW5" s="501"/>
      <c r="HX5" s="501"/>
      <c r="HY5" s="502"/>
      <c r="HZ5" s="499" t="str">
        <f>IF(COUNTA($GU4:HY$4)=0,"",IF('2.ชื่อนักเรียน'!R11="ย้าย","ย้าย",PP5))</f>
        <v/>
      </c>
      <c r="IA5" s="499">
        <v>1</v>
      </c>
      <c r="IB5" s="500"/>
      <c r="IC5" s="501"/>
      <c r="ID5" s="501"/>
      <c r="IE5" s="501"/>
      <c r="IF5" s="501"/>
      <c r="IG5" s="501"/>
      <c r="IH5" s="501"/>
      <c r="II5" s="501"/>
      <c r="IJ5" s="501"/>
      <c r="IK5" s="501"/>
      <c r="IL5" s="501"/>
      <c r="IM5" s="501"/>
      <c r="IN5" s="501"/>
      <c r="IO5" s="501"/>
      <c r="IP5" s="501"/>
      <c r="IQ5" s="501"/>
      <c r="IR5" s="501"/>
      <c r="IS5" s="501"/>
      <c r="IT5" s="501"/>
      <c r="IU5" s="501"/>
      <c r="IV5" s="501"/>
      <c r="IW5" s="501"/>
      <c r="IX5" s="501"/>
      <c r="IY5" s="501"/>
      <c r="IZ5" s="501"/>
      <c r="JA5" s="501"/>
      <c r="JB5" s="501"/>
      <c r="JC5" s="501"/>
      <c r="JD5" s="501"/>
      <c r="JE5" s="501"/>
      <c r="JF5" s="502"/>
      <c r="JG5" s="511" t="str">
        <f>IF(COUNTA($IB$4:$JF$4)=0,"",IF('2.ชื่อนักเรียน'!R11="ย้าย","ย้าย",PT5))</f>
        <v/>
      </c>
      <c r="JH5" s="499">
        <v>1</v>
      </c>
      <c r="JI5" s="500"/>
      <c r="JJ5" s="501"/>
      <c r="JK5" s="501"/>
      <c r="JL5" s="501"/>
      <c r="JM5" s="501"/>
      <c r="JN5" s="501"/>
      <c r="JO5" s="501"/>
      <c r="JP5" s="501"/>
      <c r="JQ5" s="501"/>
      <c r="JR5" s="501"/>
      <c r="JS5" s="501"/>
      <c r="JT5" s="501"/>
      <c r="JU5" s="501"/>
      <c r="JV5" s="501"/>
      <c r="JW5" s="501"/>
      <c r="JX5" s="501"/>
      <c r="JY5" s="501"/>
      <c r="JZ5" s="501"/>
      <c r="KA5" s="501"/>
      <c r="KB5" s="501"/>
      <c r="KC5" s="501"/>
      <c r="KD5" s="501"/>
      <c r="KE5" s="501"/>
      <c r="KF5" s="501"/>
      <c r="KG5" s="501"/>
      <c r="KH5" s="501"/>
      <c r="KI5" s="501"/>
      <c r="KJ5" s="501"/>
      <c r="KK5" s="501"/>
      <c r="KL5" s="501"/>
      <c r="KM5" s="502"/>
      <c r="KN5" s="525" t="str">
        <f>IF(COUNTA($JI$4:$KM$4)=0,"",IF('2.ชื่อนักเรียน'!R11="ย้าย","ย้าย",PX5))</f>
        <v/>
      </c>
      <c r="KO5" s="499">
        <v>1</v>
      </c>
      <c r="KP5" s="500"/>
      <c r="KQ5" s="501"/>
      <c r="KR5" s="501"/>
      <c r="KS5" s="501"/>
      <c r="KT5" s="501"/>
      <c r="KU5" s="501"/>
      <c r="KV5" s="501"/>
      <c r="KW5" s="501"/>
      <c r="KX5" s="501"/>
      <c r="KY5" s="501"/>
      <c r="KZ5" s="501"/>
      <c r="LA5" s="501"/>
      <c r="LB5" s="501"/>
      <c r="LC5" s="501"/>
      <c r="LD5" s="501"/>
      <c r="LE5" s="501"/>
      <c r="LF5" s="501"/>
      <c r="LG5" s="501"/>
      <c r="LH5" s="501"/>
      <c r="LI5" s="501"/>
      <c r="LJ5" s="501"/>
      <c r="LK5" s="501"/>
      <c r="LL5" s="501"/>
      <c r="LM5" s="501"/>
      <c r="LN5" s="501"/>
      <c r="LO5" s="501"/>
      <c r="LP5" s="501"/>
      <c r="LQ5" s="501"/>
      <c r="LR5" s="501"/>
      <c r="LS5" s="501"/>
      <c r="LT5" s="502"/>
      <c r="LU5" s="526" t="str">
        <f>IF(COUNTA($KP$4:$LT$4)=0,"",IF('2.ชื่อนักเรียน'!R11="ย้าย","ย้าย",QB5))</f>
        <v/>
      </c>
      <c r="LV5" s="499">
        <v>1</v>
      </c>
      <c r="LW5" s="500"/>
      <c r="LX5" s="501"/>
      <c r="LY5" s="501"/>
      <c r="LZ5" s="501"/>
      <c r="MA5" s="501"/>
      <c r="MB5" s="501"/>
      <c r="MC5" s="501"/>
      <c r="MD5" s="501"/>
      <c r="ME5" s="501"/>
      <c r="MF5" s="501"/>
      <c r="MG5" s="501"/>
      <c r="MH5" s="501"/>
      <c r="MI5" s="501"/>
      <c r="MJ5" s="501"/>
      <c r="MK5" s="501"/>
      <c r="ML5" s="501"/>
      <c r="MM5" s="501"/>
      <c r="MN5" s="501"/>
      <c r="MO5" s="501"/>
      <c r="MP5" s="501"/>
      <c r="MQ5" s="501"/>
      <c r="MR5" s="501"/>
      <c r="MS5" s="501"/>
      <c r="MT5" s="501"/>
      <c r="MU5" s="501"/>
      <c r="MV5" s="501"/>
      <c r="MW5" s="501"/>
      <c r="MX5" s="501"/>
      <c r="MY5" s="501"/>
      <c r="MZ5" s="501"/>
      <c r="NA5" s="502"/>
      <c r="NB5" s="525" t="str">
        <f>IF(COUNTA($LW$5:$NA$5)=0,"",IF('2.ชื่อนักเรียน'!R11="ย้าย","ย้าย",QF5))</f>
        <v/>
      </c>
      <c r="NC5" s="525">
        <v>1</v>
      </c>
      <c r="ND5" s="500"/>
      <c r="NE5" s="501"/>
      <c r="NF5" s="501"/>
      <c r="NG5" s="501"/>
      <c r="NH5" s="501"/>
      <c r="NI5" s="501"/>
      <c r="NJ5" s="501"/>
      <c r="NK5" s="501"/>
      <c r="NL5" s="501"/>
      <c r="NM5" s="501"/>
      <c r="NN5" s="501"/>
      <c r="NO5" s="501"/>
      <c r="NP5" s="501"/>
      <c r="NQ5" s="501"/>
      <c r="NR5" s="501"/>
      <c r="NS5" s="501"/>
      <c r="NT5" s="501"/>
      <c r="NU5" s="501"/>
      <c r="NV5" s="501"/>
      <c r="NW5" s="501"/>
      <c r="NX5" s="501"/>
      <c r="NY5" s="501"/>
      <c r="NZ5" s="501"/>
      <c r="OA5" s="501"/>
      <c r="OB5" s="501"/>
      <c r="OC5" s="501"/>
      <c r="OD5" s="501"/>
      <c r="OE5" s="501"/>
      <c r="OF5" s="501"/>
      <c r="OG5" s="501"/>
      <c r="OH5" s="502"/>
      <c r="OI5" s="525" t="str">
        <f>IF(COUNTA($ND$4:$OH$4)=0,"",IF('2.ชื่อนักเรียน'!R11="ย้าย","ย้าย",QJ5))</f>
        <v/>
      </c>
      <c r="OJ5" s="499">
        <v>1</v>
      </c>
      <c r="OK5" s="503" t="str">
        <f>IF(OR(COUNTA($E$4:$AI$4)=0,$A5=""),"",IF('2.ชื่อนักเรียน'!R11="ย้าย","-",COUNTIF($E5:$AI5,"/")))</f>
        <v/>
      </c>
      <c r="OL5" s="504" t="str">
        <f>IF(OR(COUNTA($E$4:$AI$4)=0,$A5=""),"",IF('2.ชื่อนักเรียน'!R11="ย้าย","-",COUNTIF($E5:$AI5,"ป")))</f>
        <v/>
      </c>
      <c r="OM5" s="504" t="str">
        <f>IF(OR(COUNTA($E$4:$AI$4)=0,$A5=""),"",IF('2.ชื่อนักเรียน'!R11="ย้าย","-",COUNTIF($E5:$AI5,"ล")))</f>
        <v/>
      </c>
      <c r="ON5" s="505" t="str">
        <f>IF(OR(COUNTA($E$4:$AI$4)=0,$A5=""),"",IF('2.ชื่อนักเรียน'!R11="ย้าย","-",COUNTIF($E5:$AI5,"ข")))</f>
        <v/>
      </c>
      <c r="OO5" s="503" t="str">
        <f>IF(OR(COUNTA($AL$4:$BP$4)=0,$A5=""),"",IF('2.ชื่อนักเรียน'!R11="ย้าย","-",COUNTIF($AL5:$BP5,"/")))</f>
        <v/>
      </c>
      <c r="OP5" s="504" t="str">
        <f>IF(OR(COUNTA($AL$4:$BP$4)=0,$A5=""),"",IF('2.ชื่อนักเรียน'!R11="ย้าย","-",COUNTIF($AL5:$BP5,"ป")))</f>
        <v/>
      </c>
      <c r="OQ5" s="504" t="str">
        <f>IF(OR(COUNTA($AL$4:$BP$4)=0,$A5=""),"",IF('2.ชื่อนักเรียน'!R11="ย้าย","-",COUNTIF($AL5:$BP5,"ล")))</f>
        <v/>
      </c>
      <c r="OR5" s="505" t="str">
        <f>IF(OR(COUNTA($AL$4:$BP$4)=0,$A5=""),"",IF('2.ชื่อนักเรียน'!R11="ย้าย","-",COUNTIF($AL5:$BP5,"ข")))</f>
        <v/>
      </c>
      <c r="OS5" s="503" t="str">
        <f>IF(OR(COUNTA($BS$4:$CW$4)=0,$A5=""),"",IF('2.ชื่อนักเรียน'!R11="ย้าย","-",COUNTIF($BS5:$CW5,"/")))</f>
        <v/>
      </c>
      <c r="OT5" s="504" t="str">
        <f>IF(OR(COUNTA($BS$4:$CW$4)=0,$A5=""),"",IF('2.ชื่อนักเรียน'!R11="ย้าย","-",COUNTIF($BS5:$CW5,"ป")))</f>
        <v/>
      </c>
      <c r="OU5" s="504" t="str">
        <f>IF(OR(COUNTA($BS$4:$CW$4)=0,$A5=""),"",IF('2.ชื่อนักเรียน'!R11="ย้าย","-",COUNTIF($BS5:$CW5,"ล")))</f>
        <v/>
      </c>
      <c r="OV5" s="505" t="str">
        <f>IF(OR(COUNTA($BS$4:$CW$4)=0,$A5=""),"",IF('2.ชื่อนักเรียน'!R11="ย้าย","-",COUNTIF($BS5:$CW5,"ข")))</f>
        <v/>
      </c>
      <c r="OW5" s="503" t="str">
        <f>IF(OR(COUNTA($CZ$4:$ED$4)=0,$A5=""),"",IF('2.ชื่อนักเรียน'!R11="ย้าย","-",COUNTIF($CZ5:$ED5,"/")))</f>
        <v/>
      </c>
      <c r="OX5" s="504" t="str">
        <f>IF(OR(COUNTA($CZ$4:$ED$4)=0,$A5=""),"",IF('2.ชื่อนักเรียน'!R11="ย้าย","-",COUNTIF($CZ5:$ED5,"ป")))</f>
        <v/>
      </c>
      <c r="OY5" s="504" t="str">
        <f>IF(OR(COUNTA($CZ$4:$ED$4)=0,A5=""),"",IF('2.ชื่อนักเรียน'!R11="ย้าย","-",COUNTIF($CZ5:$ED5,"ล")))</f>
        <v/>
      </c>
      <c r="OZ5" s="505" t="str">
        <f>IF(OR(COUNTA($CZ$4:$ED$4)=0,A5=""),"",IF('2.ชื่อนักเรียน'!R11="ย้าย","-",COUNTIF($CZ5:$ED5,"ข")))</f>
        <v/>
      </c>
      <c r="PA5" s="503" t="str">
        <f>IF(OR(COUNTA($EG$4:$FK$4)=0,$A5=""),"",IF('2.ชื่อนักเรียน'!R11="ย้าย","-",COUNTIF($EG5:$FK5,"/")))</f>
        <v/>
      </c>
      <c r="PB5" s="504" t="str">
        <f>IF(OR(COUNTA($EG$4:$FK$4)=0,$A5=""),"",IF('2.ชื่อนักเรียน'!R11="ย้าย","-",COUNTIF($EG5:$FK5,"ป")))</f>
        <v/>
      </c>
      <c r="PC5" s="504" t="str">
        <f>IF(OR(COUNTA($EG$4:$FK$4)=0,A5=""),"",IF('2.ชื่อนักเรียน'!R11="ย้าย","-",COUNTIF($EG5:$FK5,"ล")))</f>
        <v/>
      </c>
      <c r="PD5" s="505" t="str">
        <f>IF(OR(COUNTA($EG$4:$FK$4)=0,A5=""),"",IF('2.ชื่อนักเรียน'!R11="ย้าย","-",COUNTIF($EG5:$FK5,"ข")))</f>
        <v/>
      </c>
      <c r="PE5" s="503" t="str">
        <f>IF(OR(COUNTA($FN$4:$GR$4)=0,$A5=""),"",IF('2.ชื่อนักเรียน'!R11="ย้าย","-",COUNTIF($FN5:$GR5,"/")))</f>
        <v/>
      </c>
      <c r="PF5" s="504" t="str">
        <f>IF(OR(COUNTA($FN$4:$GR$4)=0,$A5=""),"",IF('2.ชื่อนักเรียน'!R11="ย้าย","-",COUNTIF($FN5:$GR5,"ป")))</f>
        <v/>
      </c>
      <c r="PG5" s="504" t="str">
        <f>IF(OR(COUNTA($FN$4:$GR$4)=0,A5=""),"",IF('2.ชื่อนักเรียน'!R11="ย้าย","-",COUNTIF($FN5:$GR5,"ล")))</f>
        <v/>
      </c>
      <c r="PH5" s="504" t="str">
        <f>IF(OR(COUNTA($FN$4:$GR$4)=0,A5=""),"",IF('2.ชื่อนักเรียน'!R11="ย้าย","-",COUNTIF($FN5:$GR5,"ข")))</f>
        <v/>
      </c>
      <c r="PI5" s="503" t="str">
        <f>IF(OR(COUNTA($OK$3:$PD$3,$PE$3)=0,$A5=""),"",IF('2.ชื่อนักเรียน'!R11="ย้าย","-",SUM(OK5,OO5,OS5,OW5,PA5,PE5)))</f>
        <v/>
      </c>
      <c r="PJ5" s="504" t="str">
        <f>IF(OR(COUNTA($OK$3:$PD$3,$PE$3)=0,$A5=""),"",IF('2.ชื่อนักเรียน'!R11="ย้าย","-",SUM(OL5,OP5,OT5,OX5,PB5,PF5)))</f>
        <v/>
      </c>
      <c r="PK5" s="504" t="str">
        <f>IF(OR(COUNTA($OK$3:$PD$3,$PE$3)=0,$A5=""),"",IF('2.ชื่อนักเรียน'!R11="ย้าย","-",SUM(OM5,OQ5,OU5,OY5,PC5,PG5)))</f>
        <v/>
      </c>
      <c r="PL5" s="506" t="str">
        <f>IF(OR(COUNTA($OK$3:$PD$3,$PE$3)=0,$A5=""),"",IF('2.ชื่อนักเรียน'!R11="ย้าย","-",SUM(ON5,OR5,OV5,OZ5,PD5,PH5)))</f>
        <v/>
      </c>
      <c r="PM5" s="499" t="str">
        <f>IF(PI5="","",PI5)</f>
        <v/>
      </c>
      <c r="PN5" s="507" t="str">
        <f>IF(PM5="","",IF('2.ชื่อนักเรียน'!R11="ย้าย","ย้าย",(PM5*100)/COUNTA($E$4:$AI$4,$AL$4:$BP$4,$BS$4:$CW$4,$CZ$4:$ED$4,$EG$4:$FK$4,$FN$4:$GR$4)))</f>
        <v/>
      </c>
      <c r="PO5" s="499">
        <v>1</v>
      </c>
      <c r="PP5" s="503" t="str">
        <f>IF(OR(COUNTA($GU$4:$HY$4)=0,$A5=""),"",IF('2.ชื่อนักเรียน'!R11="ย้าย","-",COUNTIF($GU5:$HY5,"/")))</f>
        <v/>
      </c>
      <c r="PQ5" s="504" t="str">
        <f>IF(OR(COUNTA($GU$4:$HY$4)=0,$A5=""),"",IF('2.ชื่อนักเรียน'!R11="ย้าย","-",COUNTIF($GU5:$HY5,"ป")))</f>
        <v/>
      </c>
      <c r="PR5" s="504" t="str">
        <f>IF(OR(COUNTA($GU$4:$HY$4)=0,$A5=""),"",IF('2.ชื่อนักเรียน'!R11="ย้าย","-",COUNTIF($GU5:$HY5,"ล")))</f>
        <v/>
      </c>
      <c r="PS5" s="505" t="str">
        <f>IF(OR(COUNTA($GU$4:$HY$4)=0,$A5=""),"",IF('2.ชื่อนักเรียน'!R11="ย้าย","-",COUNTIF($GU5:$HY5,"ข")))</f>
        <v/>
      </c>
      <c r="PT5" s="503" t="str">
        <f>IF(OR(COUNTA($IB$4:$JF$4)=0,$A5=""),"",IF('2.ชื่อนักเรียน'!R11="ย้าย","-",COUNTIF($IB5:$JF5,"/")))</f>
        <v/>
      </c>
      <c r="PU5" s="504" t="str">
        <f>IF(OR(COUNTA($IB$4:$JF$4)=0,$A5=""),"",IF('2.ชื่อนักเรียน'!R11="ย้าย","-",COUNTIF($IB5:$JF5,"ป")))</f>
        <v/>
      </c>
      <c r="PV5" s="504" t="str">
        <f>IF(OR(COUNTA($IB$4:$JF$4)=0,$A5=""),"",IF('2.ชื่อนักเรียน'!R11="ย้าย","-",COUNTIF($IB5:$JF5,"ล")))</f>
        <v/>
      </c>
      <c r="PW5" s="505" t="str">
        <f>IF(OR(COUNTA($IB$4:$JF$4)=0,$A5=""),"",IF('2.ชื่อนักเรียน'!R11="ย้าย","-",COUNTIF($IB5:$JF5,"ข")))</f>
        <v/>
      </c>
      <c r="PX5" s="503" t="str">
        <f>IF(OR(COUNTA($JI$4:$KM$4)=0,$A5=""),"",IF('2.ชื่อนักเรียน'!R11="ย้าย","-",COUNTIF($JI5:$KM5,"/")))</f>
        <v/>
      </c>
      <c r="PY5" s="504" t="str">
        <f>IF(OR(COUNTA($JI$4:$KM$4)=0,$A5=""),"",IF('2.ชื่อนักเรียน'!R11="ย้าย","-",COUNTIF($JI5:$KM5,"ป")))</f>
        <v/>
      </c>
      <c r="PZ5" s="504" t="str">
        <f>IF(OR(COUNTA($JI$4:$KM$4)=0,$A5=""),"",IF('2.ชื่อนักเรียน'!R11="ย้าย","-",COUNTIF($JI5:$KM5,"ล")))</f>
        <v/>
      </c>
      <c r="QA5" s="505" t="str">
        <f>IF(OR(COUNTA($JI$4:$KM$4)=0,$A5=""),"",IF('2.ชื่อนักเรียน'!R11="ย้าย","-",COUNTIF($JI5:$KM5,"ข")))</f>
        <v/>
      </c>
      <c r="QB5" s="542" t="str">
        <f>IF(OR(COUNTA($KP$4:$LT$4)=0,$A5=""),"",IF('2.ชื่อนักเรียน'!R11="ย้าย","-",COUNTIF($KP5:$LT5,"/")))</f>
        <v/>
      </c>
      <c r="QC5" s="527" t="str">
        <f>IF(OR(COUNTA($KP$4:$LT$4)=0,$A5=""),"",IF('2.ชื่อนักเรียน'!R11="ย้าย","-",COUNTIF($KP5:$LT5,"ป")))</f>
        <v/>
      </c>
      <c r="QD5" s="527" t="str">
        <f>IF(OR(COUNTA($KP$4:$LT$4)=0,$A5=""),"",IF('2.ชื่อนักเรียน'!R11="ย้าย","-",COUNTIF($KP5:$LT5,"ล")))</f>
        <v/>
      </c>
      <c r="QE5" s="543" t="str">
        <f>IF(OR(COUNTA($KP$4:$LT$4)=0,$A5=""),"",IF('2.ชื่อนักเรียน'!R11="ย้าย","-",COUNTIF($KP5:$LT5,"ข")))</f>
        <v/>
      </c>
      <c r="QF5" s="515" t="str">
        <f>IF(OR(COUNTA($LW$4:$NA$4)=0,$A5=""),"",IF('2.ชื่อนักเรียน'!R11="ย้าย","-",COUNTIF($LW5:$NA5,"/")))</f>
        <v/>
      </c>
      <c r="QG5" s="516" t="str">
        <f>IF(OR(COUNTA($LW$4:$NA$4)=0,$A5=""),"",IF('2.ชื่อนักเรียน'!R11="ย้าย","-",COUNTIF($LW5:$NA5,"ป")))</f>
        <v/>
      </c>
      <c r="QH5" s="516" t="str">
        <f>IF(OR(COUNTA($LW$4:$NA$4)=0,$A5=""),"",IF('2.ชื่อนักเรียน'!R11="ย้าย","-",COUNTIF($LW5:$NA5,"ล")))</f>
        <v/>
      </c>
      <c r="QI5" s="517" t="str">
        <f>IF(OR(COUNTA($LW$4:$NA$4)=0,$A5=""),"",IF('2.ชื่อนักเรียน'!R11="ย้าย","-",COUNTIF($LW5:$NA5,"ข")))</f>
        <v/>
      </c>
      <c r="QJ5" s="503" t="str">
        <f>IF(OR(COUNTA($ND$4:$OH$4)=0,$A5=""),"",IF('2.ชื่อนักเรียน'!R11="ย้าย","-",COUNTIF($ND5:$OH5,"/")))</f>
        <v/>
      </c>
      <c r="QK5" s="504" t="str">
        <f>IF(OR(COUNTA($ND$4:$OH$4)=0,$A5=""),"",IF('2.ชื่อนักเรียน'!R11="ย้าย","-",COUNTIF($ND5:$OH5,"ป")))</f>
        <v/>
      </c>
      <c r="QL5" s="504" t="str">
        <f>IF(OR(COUNTA($ND$4:$OH$4)=0,$A5=""),"",IF('2.ชื่อนักเรียน'!R11="ย้าย","-",COUNTIF($ND5:$OH5,"ล")))</f>
        <v/>
      </c>
      <c r="QM5" s="504" t="str">
        <f>IF(OR(COUNTA($ND$4:$OH$4)=0,$A5=""),"",IF('2.ชื่อนักเรียน'!R11="ย้าย","-",COUNTIF($ND5:$OH5,"ข")))</f>
        <v/>
      </c>
      <c r="QN5" s="503" t="str">
        <f>IF(OR(COUNTA($PP$3:$QI$3,$QJ$3)=0,$A5=""),"",IF('2.ชื่อนักเรียน'!R11="ย้าย","-",SUM(PP5,PT5,PX5,QB5,QF5,QJ5)))</f>
        <v/>
      </c>
      <c r="QO5" s="504" t="str">
        <f>IF(OR(COUNTA($PP$3:$QI$3,$QJ$3)=0,$A5=""),"",IF('2.ชื่อนักเรียน'!R11="ย้าย","-",SUM(PQ5,PU5,PY5,QC5,QG5,QK5)))</f>
        <v/>
      </c>
      <c r="QP5" s="504" t="str">
        <f>IF(OR(COUNTA($PP$3:$QI$3,$QJ$3)=0,$A5=""),"",IF('2.ชื่อนักเรียน'!R11="ย้าย","-",SUM(PR5,PV5,PZ5,QD5,QH5,QL5)))</f>
        <v/>
      </c>
      <c r="QQ5" s="506" t="str">
        <f>IF(OR(COUNTA($PP$3:$QI$3,$QJ$3)=0,$A5=""),"",IF('2.ชื่อนักเรียน'!R11="ย้าย","-",SUM(PS5,PW5,QA5,QE5,QI5,QM5)))</f>
        <v/>
      </c>
      <c r="QR5" s="499" t="str">
        <f>IF(QN5="","",QN5)</f>
        <v/>
      </c>
      <c r="QS5" s="519" t="str">
        <f>IF(QR5="","",IF('2.ชื่อนักเรียน'!R11="ย้าย","ย้าย",(QR5*100)/COUNTA($GU$4:$HY$4,$IB$4:$JF$4,$JI$4:$KM$4,$KP$4:$LT$4,$LW$4:$NA$4,$ND$4:$OH$4)))</f>
        <v/>
      </c>
      <c r="QT5" s="530" t="str">
        <f>IF('2.ชื่อนักเรียน'!C11="","",'2.ชื่อนักเรียน'!C11)</f>
        <v/>
      </c>
      <c r="QU5" s="531" t="str">
        <f>IF('2.ชื่อนักเรียน'!D11="","",'2.ชื่อนักเรียน'!D11)</f>
        <v/>
      </c>
      <c r="QV5" s="499" t="str">
        <f>IF(A5="","",IF('2.ชื่อนักเรียน'!R11="ย้าย","-",$RJ$4))</f>
        <v/>
      </c>
      <c r="QW5" s="499" t="str">
        <f>IF(A5="","",IF('2.ชื่อนักเรียน'!R11="ย้าย","-",SUM(OK5,OO5,OS5,OW5,PA5,PE5,PP5,PT5,PX5,QB5,QF5,QJ5)))</f>
        <v/>
      </c>
      <c r="QX5" s="499" t="str">
        <f>IF(A5="","",IF('2.ชื่อนักเรียน'!R11="ย้าย","-",SUM(OL5,OP5,OT5,OX5,PB5,PF5,PQ5,PU5,PY5,QC5,QG5,QK5)))</f>
        <v/>
      </c>
      <c r="QY5" s="499" t="str">
        <f>IF(A5="","",IF('2.ชื่อนักเรียน'!R11="ย้าย","-",SUM(OM5,OQ5,OU5,OY5,PC5,PG5,PR5,PV5,PZ5,QD5,QH5,QL5)))</f>
        <v/>
      </c>
      <c r="QZ5" s="551" t="str">
        <f>IF(A5="","",IF('2.ชื่อนักเรียน'!R11="ย้าย","-",SUM(ON5,OR5,OV5,OZ5,PD5,PH5,PS5,PW5,QA5,QE5,QI5,QM5)))</f>
        <v/>
      </c>
      <c r="RA5" s="507" t="str">
        <f>IF(A5="","",IF('2.ชื่อนักเรียน'!R11="ย้าย","-",(QW5*100)/QV5))</f>
        <v/>
      </c>
      <c r="RB5" s="499" t="str">
        <f>IF(A5="","",IF('2.ชื่อนักเรียน'!R11="ย้าย","-",QW5))</f>
        <v/>
      </c>
      <c r="RC5" s="519" t="str">
        <f>IF(A5="","",IF('2.ชื่อนักเรียน'!R11="ย้าย","ย้าย",RA5))</f>
        <v/>
      </c>
      <c r="RD5" s="533"/>
      <c r="RF5" s="874"/>
      <c r="RG5" s="874"/>
      <c r="RH5" s="874"/>
      <c r="RI5" s="874"/>
    </row>
    <row r="6" spans="1:479" ht="21" customHeight="1" x14ac:dyDescent="0.35">
      <c r="A6" s="508" t="str">
        <f>IF('2.ชื่อนักเรียน'!C12="","",'2.ชื่อนักเรียน'!C12)</f>
        <v/>
      </c>
      <c r="B6" s="509" t="str">
        <f>IF('2.ชื่อนักเรียน'!D12="","",'2.ชื่อนักเรียน'!D12)</f>
        <v/>
      </c>
      <c r="C6" s="510" t="str">
        <f>IF('2.ชื่อนักเรียน'!R12="","",'2.ชื่อนักเรียน'!R12)</f>
        <v/>
      </c>
      <c r="D6" s="511">
        <v>2</v>
      </c>
      <c r="E6" s="512"/>
      <c r="F6" s="513"/>
      <c r="G6" s="513"/>
      <c r="H6" s="513"/>
      <c r="I6" s="513"/>
      <c r="J6" s="513"/>
      <c r="K6" s="513"/>
      <c r="L6" s="513"/>
      <c r="M6" s="513"/>
      <c r="N6" s="513"/>
      <c r="O6" s="513"/>
      <c r="P6" s="513"/>
      <c r="Q6" s="513"/>
      <c r="R6" s="513"/>
      <c r="S6" s="513"/>
      <c r="T6" s="513"/>
      <c r="U6" s="513"/>
      <c r="V6" s="513"/>
      <c r="W6" s="513"/>
      <c r="X6" s="513"/>
      <c r="Y6" s="513"/>
      <c r="Z6" s="513"/>
      <c r="AA6" s="513"/>
      <c r="AB6" s="513"/>
      <c r="AC6" s="513"/>
      <c r="AD6" s="513"/>
      <c r="AE6" s="513"/>
      <c r="AF6" s="513"/>
      <c r="AG6" s="513"/>
      <c r="AH6" s="513"/>
      <c r="AI6" s="514"/>
      <c r="AJ6" s="511" t="str">
        <f>IF(COUNTA($E$3:$AI$3)=0,"",IF('2.ชื่อนักเรียน'!R12="ย้าย","ย้าย",OK6))</f>
        <v/>
      </c>
      <c r="AK6" s="511">
        <v>2</v>
      </c>
      <c r="AL6" s="512"/>
      <c r="AM6" s="513"/>
      <c r="AN6" s="513"/>
      <c r="AO6" s="513"/>
      <c r="AP6" s="513"/>
      <c r="AQ6" s="513"/>
      <c r="AR6" s="513"/>
      <c r="AS6" s="513"/>
      <c r="AT6" s="513"/>
      <c r="AU6" s="513"/>
      <c r="AV6" s="513"/>
      <c r="AW6" s="513"/>
      <c r="AX6" s="513"/>
      <c r="AY6" s="513"/>
      <c r="AZ6" s="513"/>
      <c r="BA6" s="513"/>
      <c r="BB6" s="513"/>
      <c r="BC6" s="513"/>
      <c r="BD6" s="513"/>
      <c r="BE6" s="513"/>
      <c r="BF6" s="513"/>
      <c r="BG6" s="513"/>
      <c r="BH6" s="513"/>
      <c r="BI6" s="513"/>
      <c r="BJ6" s="513"/>
      <c r="BK6" s="513"/>
      <c r="BL6" s="513"/>
      <c r="BM6" s="513"/>
      <c r="BN6" s="513"/>
      <c r="BO6" s="513"/>
      <c r="BP6" s="514"/>
      <c r="BQ6" s="511" t="str">
        <f>IF(COUNTA($AL$4:$BP$4)=0,"",IF('2.ชื่อนักเรียน'!R12="ย้าย","ย้าย",OO6))</f>
        <v/>
      </c>
      <c r="BR6" s="511">
        <v>2</v>
      </c>
      <c r="BS6" s="512"/>
      <c r="BT6" s="513"/>
      <c r="BU6" s="513"/>
      <c r="BV6" s="513"/>
      <c r="BW6" s="513"/>
      <c r="BX6" s="513"/>
      <c r="BY6" s="513"/>
      <c r="BZ6" s="513"/>
      <c r="CA6" s="513"/>
      <c r="CB6" s="513"/>
      <c r="CC6" s="513"/>
      <c r="CD6" s="513"/>
      <c r="CE6" s="513"/>
      <c r="CF6" s="513"/>
      <c r="CG6" s="513"/>
      <c r="CH6" s="513"/>
      <c r="CI6" s="513"/>
      <c r="CJ6" s="513"/>
      <c r="CK6" s="513"/>
      <c r="CL6" s="513"/>
      <c r="CM6" s="513"/>
      <c r="CN6" s="513"/>
      <c r="CO6" s="513"/>
      <c r="CP6" s="513"/>
      <c r="CQ6" s="513"/>
      <c r="CR6" s="513"/>
      <c r="CS6" s="513"/>
      <c r="CT6" s="513"/>
      <c r="CU6" s="513"/>
      <c r="CV6" s="513"/>
      <c r="CW6" s="514"/>
      <c r="CX6" s="511" t="str">
        <f>IF(COUNTA($BS$4:$CW$4)=0,"",IF('2.ชื่อนักเรียน'!R12="ย้าย","ย้าย",OS6))</f>
        <v/>
      </c>
      <c r="CY6" s="511">
        <v>2</v>
      </c>
      <c r="CZ6" s="512"/>
      <c r="DA6" s="513"/>
      <c r="DB6" s="513"/>
      <c r="DC6" s="513"/>
      <c r="DD6" s="513"/>
      <c r="DE6" s="513"/>
      <c r="DF6" s="513"/>
      <c r="DG6" s="513"/>
      <c r="DH6" s="513"/>
      <c r="DI6" s="513"/>
      <c r="DJ6" s="513"/>
      <c r="DK6" s="513"/>
      <c r="DL6" s="513"/>
      <c r="DM6" s="513"/>
      <c r="DN6" s="513"/>
      <c r="DO6" s="513"/>
      <c r="DP6" s="513"/>
      <c r="DQ6" s="513"/>
      <c r="DR6" s="513"/>
      <c r="DS6" s="513"/>
      <c r="DT6" s="513"/>
      <c r="DU6" s="513"/>
      <c r="DV6" s="513"/>
      <c r="DW6" s="513"/>
      <c r="DX6" s="513"/>
      <c r="DY6" s="513"/>
      <c r="DZ6" s="513"/>
      <c r="EA6" s="513"/>
      <c r="EB6" s="513"/>
      <c r="EC6" s="513"/>
      <c r="ED6" s="514"/>
      <c r="EE6" s="511" t="str">
        <f>IF(COUNTA($CZ$4:$ED$4)=0,"",IF('2.ชื่อนักเรียน'!R12="ย้าย","ย้าย",OW6))</f>
        <v/>
      </c>
      <c r="EF6" s="511">
        <v>2</v>
      </c>
      <c r="EG6" s="512"/>
      <c r="EH6" s="513"/>
      <c r="EI6" s="513"/>
      <c r="EJ6" s="513"/>
      <c r="EK6" s="513"/>
      <c r="EL6" s="513"/>
      <c r="EM6" s="513"/>
      <c r="EN6" s="513"/>
      <c r="EO6" s="513"/>
      <c r="EP6" s="513"/>
      <c r="EQ6" s="513"/>
      <c r="ER6" s="513"/>
      <c r="ES6" s="513"/>
      <c r="ET6" s="513"/>
      <c r="EU6" s="513"/>
      <c r="EV6" s="513"/>
      <c r="EW6" s="513"/>
      <c r="EX6" s="513"/>
      <c r="EY6" s="513"/>
      <c r="EZ6" s="513"/>
      <c r="FA6" s="513"/>
      <c r="FB6" s="513"/>
      <c r="FC6" s="513"/>
      <c r="FD6" s="513"/>
      <c r="FE6" s="513"/>
      <c r="FF6" s="513"/>
      <c r="FG6" s="513"/>
      <c r="FH6" s="513"/>
      <c r="FI6" s="513"/>
      <c r="FJ6" s="513"/>
      <c r="FK6" s="514"/>
      <c r="FL6" s="511" t="str">
        <f>IF(COUNTA($EG$4:$FK$4)=0,"",IF('2.ชื่อนักเรียน'!R12="ย้าย","ย้าย",PA6))</f>
        <v/>
      </c>
      <c r="FM6" s="511">
        <v>2</v>
      </c>
      <c r="FN6" s="512"/>
      <c r="FO6" s="513"/>
      <c r="FP6" s="513"/>
      <c r="FQ6" s="513"/>
      <c r="FR6" s="513"/>
      <c r="FS6" s="513"/>
      <c r="FT6" s="513"/>
      <c r="FU6" s="513"/>
      <c r="FV6" s="513"/>
      <c r="FW6" s="513"/>
      <c r="FX6" s="513"/>
      <c r="FY6" s="513"/>
      <c r="FZ6" s="513"/>
      <c r="GA6" s="513"/>
      <c r="GB6" s="513"/>
      <c r="GC6" s="513"/>
      <c r="GD6" s="513"/>
      <c r="GE6" s="513"/>
      <c r="GF6" s="513"/>
      <c r="GG6" s="513"/>
      <c r="GH6" s="513"/>
      <c r="GI6" s="513"/>
      <c r="GJ6" s="513"/>
      <c r="GK6" s="513"/>
      <c r="GL6" s="513"/>
      <c r="GM6" s="513"/>
      <c r="GN6" s="513"/>
      <c r="GO6" s="513"/>
      <c r="GP6" s="513"/>
      <c r="GQ6" s="513"/>
      <c r="GR6" s="514"/>
      <c r="GS6" s="511" t="str">
        <f>IF(COUNTA($FN$4:$GR$4)=0,"",IF('2.ชื่อนักเรียน'!R12="ย้าย","ย้าย",PE6))</f>
        <v/>
      </c>
      <c r="GT6" s="511">
        <v>2</v>
      </c>
      <c r="GU6" s="512"/>
      <c r="GV6" s="513"/>
      <c r="GW6" s="513"/>
      <c r="GX6" s="513"/>
      <c r="GY6" s="513"/>
      <c r="GZ6" s="513"/>
      <c r="HA6" s="513"/>
      <c r="HB6" s="513"/>
      <c r="HC6" s="513"/>
      <c r="HD6" s="513"/>
      <c r="HE6" s="513"/>
      <c r="HF6" s="513"/>
      <c r="HG6" s="513"/>
      <c r="HH6" s="513"/>
      <c r="HI6" s="513"/>
      <c r="HJ6" s="513"/>
      <c r="HK6" s="513"/>
      <c r="HL6" s="513"/>
      <c r="HM6" s="513"/>
      <c r="HN6" s="513"/>
      <c r="HO6" s="513"/>
      <c r="HP6" s="513"/>
      <c r="HQ6" s="513"/>
      <c r="HR6" s="513"/>
      <c r="HS6" s="513"/>
      <c r="HT6" s="513"/>
      <c r="HU6" s="513"/>
      <c r="HV6" s="513"/>
      <c r="HW6" s="513"/>
      <c r="HX6" s="513"/>
      <c r="HY6" s="514"/>
      <c r="HZ6" s="511" t="str">
        <f>IF(COUNTA($GU$4:HY5)=0,"",IF('2.ชื่อนักเรียน'!R12="ย้าย","ย้าย",PP6))</f>
        <v/>
      </c>
      <c r="IA6" s="511">
        <v>2</v>
      </c>
      <c r="IB6" s="512"/>
      <c r="IC6" s="513"/>
      <c r="ID6" s="513"/>
      <c r="IE6" s="513"/>
      <c r="IF6" s="513"/>
      <c r="IG6" s="513"/>
      <c r="IH6" s="513"/>
      <c r="II6" s="513"/>
      <c r="IJ6" s="513"/>
      <c r="IK6" s="513"/>
      <c r="IL6" s="513"/>
      <c r="IM6" s="513"/>
      <c r="IN6" s="513"/>
      <c r="IO6" s="513"/>
      <c r="IP6" s="513"/>
      <c r="IQ6" s="513"/>
      <c r="IR6" s="513"/>
      <c r="IS6" s="513"/>
      <c r="IT6" s="513"/>
      <c r="IU6" s="513"/>
      <c r="IV6" s="513"/>
      <c r="IW6" s="513"/>
      <c r="IX6" s="513"/>
      <c r="IY6" s="513"/>
      <c r="IZ6" s="513"/>
      <c r="JA6" s="513"/>
      <c r="JB6" s="513"/>
      <c r="JC6" s="513"/>
      <c r="JD6" s="513"/>
      <c r="JE6" s="513"/>
      <c r="JF6" s="514"/>
      <c r="JG6" s="511" t="str">
        <f>IF(COUNTA($IB$4:$JF$4)=0,"",IF('2.ชื่อนักเรียน'!R12="ย้าย","ย้าย",PT6))</f>
        <v/>
      </c>
      <c r="JH6" s="511">
        <v>2</v>
      </c>
      <c r="JI6" s="512"/>
      <c r="JJ6" s="513"/>
      <c r="JK6" s="513"/>
      <c r="JL6" s="513"/>
      <c r="JM6" s="513"/>
      <c r="JN6" s="513"/>
      <c r="JO6" s="513"/>
      <c r="JP6" s="513"/>
      <c r="JQ6" s="513"/>
      <c r="JR6" s="513"/>
      <c r="JS6" s="513"/>
      <c r="JT6" s="513"/>
      <c r="JU6" s="513"/>
      <c r="JV6" s="513"/>
      <c r="JW6" s="513"/>
      <c r="JX6" s="513"/>
      <c r="JY6" s="513"/>
      <c r="JZ6" s="513"/>
      <c r="KA6" s="513"/>
      <c r="KB6" s="513"/>
      <c r="KC6" s="513"/>
      <c r="KD6" s="513"/>
      <c r="KE6" s="513"/>
      <c r="KF6" s="513"/>
      <c r="KG6" s="513"/>
      <c r="KH6" s="513"/>
      <c r="KI6" s="513"/>
      <c r="KJ6" s="513"/>
      <c r="KK6" s="513"/>
      <c r="KL6" s="513"/>
      <c r="KM6" s="514"/>
      <c r="KN6" s="526" t="str">
        <f>IF(COUNTA($JI$4:$KM$4)=0,"",IF('2.ชื่อนักเรียน'!R12="ย้าย","ย้าย",PX6))</f>
        <v/>
      </c>
      <c r="KO6" s="511">
        <v>2</v>
      </c>
      <c r="KP6" s="512"/>
      <c r="KQ6" s="513"/>
      <c r="KR6" s="513"/>
      <c r="KS6" s="513"/>
      <c r="KT6" s="513"/>
      <c r="KU6" s="513"/>
      <c r="KV6" s="513"/>
      <c r="KW6" s="513"/>
      <c r="KX6" s="513"/>
      <c r="KY6" s="513"/>
      <c r="KZ6" s="513"/>
      <c r="LA6" s="513"/>
      <c r="LB6" s="513"/>
      <c r="LC6" s="513"/>
      <c r="LD6" s="513"/>
      <c r="LE6" s="513"/>
      <c r="LF6" s="513"/>
      <c r="LG6" s="513"/>
      <c r="LH6" s="513"/>
      <c r="LI6" s="513"/>
      <c r="LJ6" s="513"/>
      <c r="LK6" s="513"/>
      <c r="LL6" s="513"/>
      <c r="LM6" s="513"/>
      <c r="LN6" s="513"/>
      <c r="LO6" s="513"/>
      <c r="LP6" s="513"/>
      <c r="LQ6" s="513"/>
      <c r="LR6" s="513"/>
      <c r="LS6" s="513"/>
      <c r="LT6" s="514"/>
      <c r="LU6" s="526" t="str">
        <f>IF(COUNTA($KP$4:$LT$4)=0,"",IF('2.ชื่อนักเรียน'!R12="ย้าย","ย้าย",QB6))</f>
        <v/>
      </c>
      <c r="LV6" s="511">
        <v>2</v>
      </c>
      <c r="LW6" s="512"/>
      <c r="LX6" s="513"/>
      <c r="LY6" s="513"/>
      <c r="LZ6" s="513"/>
      <c r="MA6" s="513"/>
      <c r="MB6" s="513"/>
      <c r="MC6" s="513"/>
      <c r="MD6" s="513"/>
      <c r="ME6" s="513"/>
      <c r="MF6" s="513"/>
      <c r="MG6" s="513"/>
      <c r="MH6" s="513"/>
      <c r="MI6" s="513"/>
      <c r="MJ6" s="513"/>
      <c r="MK6" s="513"/>
      <c r="ML6" s="513"/>
      <c r="MM6" s="513"/>
      <c r="MN6" s="513"/>
      <c r="MO6" s="513"/>
      <c r="MP6" s="513"/>
      <c r="MQ6" s="513"/>
      <c r="MR6" s="513"/>
      <c r="MS6" s="513"/>
      <c r="MT6" s="513"/>
      <c r="MU6" s="513"/>
      <c r="MV6" s="513"/>
      <c r="MW6" s="513"/>
      <c r="MX6" s="513"/>
      <c r="MY6" s="513"/>
      <c r="MZ6" s="513"/>
      <c r="NA6" s="514"/>
      <c r="NB6" s="526" t="str">
        <f>IF(COUNTA($LW$5:$NA$5)=0,"",IF('2.ชื่อนักเรียน'!R12="ย้าย","ย้าย",QF6))</f>
        <v/>
      </c>
      <c r="NC6" s="526">
        <v>2</v>
      </c>
      <c r="ND6" s="512"/>
      <c r="NE6" s="513"/>
      <c r="NF6" s="513"/>
      <c r="NG6" s="513"/>
      <c r="NH6" s="513"/>
      <c r="NI6" s="513"/>
      <c r="NJ6" s="513"/>
      <c r="NK6" s="513"/>
      <c r="NL6" s="513"/>
      <c r="NM6" s="513"/>
      <c r="NN6" s="513"/>
      <c r="NO6" s="513"/>
      <c r="NP6" s="513"/>
      <c r="NQ6" s="513"/>
      <c r="NR6" s="513"/>
      <c r="NS6" s="513"/>
      <c r="NT6" s="513"/>
      <c r="NU6" s="513"/>
      <c r="NV6" s="513"/>
      <c r="NW6" s="513"/>
      <c r="NX6" s="513"/>
      <c r="NY6" s="513"/>
      <c r="NZ6" s="513"/>
      <c r="OA6" s="513"/>
      <c r="OB6" s="513"/>
      <c r="OC6" s="513"/>
      <c r="OD6" s="513"/>
      <c r="OE6" s="513"/>
      <c r="OF6" s="513"/>
      <c r="OG6" s="513"/>
      <c r="OH6" s="514"/>
      <c r="OI6" s="526" t="str">
        <f>IF(COUNTA($ND$4:$OH$4)=0,"",IF('2.ชื่อนักเรียน'!R12="ย้าย","ย้าย",QJ6))</f>
        <v/>
      </c>
      <c r="OJ6" s="511">
        <v>2</v>
      </c>
      <c r="OK6" s="515" t="str">
        <f>IF(OR(COUNTA($E$4:$AI$4)=0,$A6=""),"",IF('2.ชื่อนักเรียน'!R12="ย้าย","-",COUNTIF($E6:$AI6,"/")))</f>
        <v/>
      </c>
      <c r="OL6" s="516" t="str">
        <f>IF(OR(COUNTA($E$4:$AI$4)=0,$A6=""),"",IF('2.ชื่อนักเรียน'!R12="ย้าย","-",COUNTIF($E6:$AI6,"ป")))</f>
        <v/>
      </c>
      <c r="OM6" s="516" t="str">
        <f>IF(OR(COUNTA($E$4:$AI$4)=0,$A6=""),"",IF('2.ชื่อนักเรียน'!R12="ย้าย","-",COUNTIF($E6:$AI6,"ล")))</f>
        <v/>
      </c>
      <c r="ON6" s="517" t="str">
        <f>IF(OR(COUNTA($E$4:$AI$4)=0,$A6=""),"",IF('2.ชื่อนักเรียน'!R12="ย้าย","-",COUNTIF($E6:$AI6,"ข")))</f>
        <v/>
      </c>
      <c r="OO6" s="515" t="str">
        <f>IF(OR(COUNTA($AL$4:$BP$4)=0,$A6=""),"",IF('2.ชื่อนักเรียน'!R12="ย้าย","-",COUNTIF($AL6:$BP6,"/")))</f>
        <v/>
      </c>
      <c r="OP6" s="516" t="str">
        <f>IF(OR(COUNTA($AL$4:$BP$4)=0,$A6=""),"",IF('2.ชื่อนักเรียน'!R12="ย้าย","-",COUNTIF($AL6:$BP6,"ป")))</f>
        <v/>
      </c>
      <c r="OQ6" s="516" t="str">
        <f>IF(OR(COUNTA($AL$4:$BP$4)=0,$A6=""),"",IF('2.ชื่อนักเรียน'!R12="ย้าย","-",COUNTIF($AL6:$BP6,"ล")))</f>
        <v/>
      </c>
      <c r="OR6" s="517" t="str">
        <f>IF(OR(COUNTA($AL$4:$BP$4)=0,$A6=""),"",IF('2.ชื่อนักเรียน'!R12="ย้าย","-",COUNTIF($AL6:$BP6,"ข")))</f>
        <v/>
      </c>
      <c r="OS6" s="515" t="str">
        <f>IF(OR(COUNTA($BS$4:$CW$4)=0,$A6=""),"",IF('2.ชื่อนักเรียน'!R12="ย้าย","-",COUNTIF($BS6:$CW6,"/")))</f>
        <v/>
      </c>
      <c r="OT6" s="516" t="str">
        <f>IF(OR(COUNTA($BS$4:$CW$4)=0,$A6=""),"",IF('2.ชื่อนักเรียน'!R12="ย้าย","-",COUNTIF($BS6:$CW6,"ป")))</f>
        <v/>
      </c>
      <c r="OU6" s="516" t="str">
        <f>IF(OR(COUNTA($BS$4:$CW$4)=0,$A6=""),"",IF('2.ชื่อนักเรียน'!R12="ย้าย","-",COUNTIF($BS6:$CW6,"ล")))</f>
        <v/>
      </c>
      <c r="OV6" s="517" t="str">
        <f>IF(OR(COUNTA($BS$4:$CW$4)=0,$A6=""),"",IF('2.ชื่อนักเรียน'!R12="ย้าย","-",COUNTIF($BS6:$CW6,"ข")))</f>
        <v/>
      </c>
      <c r="OW6" s="515" t="str">
        <f>IF(OR(COUNTA($CZ$4:$ED$4)=0,$A6=""),"",IF('2.ชื่อนักเรียน'!R12="ย้าย","-",COUNTIF($CZ6:$ED6,"/")))</f>
        <v/>
      </c>
      <c r="OX6" s="516" t="str">
        <f>IF(OR(COUNTA($CZ$4:$ED$4)=0,$A6=""),"",IF('2.ชื่อนักเรียน'!R12="ย้าย","-",COUNTIF($CZ6:$ED6,"ป")))</f>
        <v/>
      </c>
      <c r="OY6" s="516" t="str">
        <f>IF(OR(COUNTA($CZ$4:$ED$4)=0,A6=""),"",IF('2.ชื่อนักเรียน'!R12="ย้าย","-",COUNTIF($CZ6:$ED6,"ล")))</f>
        <v/>
      </c>
      <c r="OZ6" s="517" t="str">
        <f>IF(OR(COUNTA($CZ$4:$ED$4)=0,A6=""),"",IF('2.ชื่อนักเรียน'!R12="ย้าย","-",COUNTIF($CZ6:$ED6,"ข")))</f>
        <v/>
      </c>
      <c r="PA6" s="515" t="str">
        <f>IF(OR(COUNTA($EG$4:$FK$4)=0,$A6=""),"",IF('2.ชื่อนักเรียน'!R12="ย้าย","-",COUNTIF($EG6:$FK6,"/")))</f>
        <v/>
      </c>
      <c r="PB6" s="516" t="str">
        <f>IF(OR(COUNTA($EG$4:$FK$4)=0,$A6=""),"",IF('2.ชื่อนักเรียน'!R12="ย้าย","-",COUNTIF($EG6:$FK6,"ป")))</f>
        <v/>
      </c>
      <c r="PC6" s="516" t="str">
        <f>IF(OR(COUNTA($EG$4:$FK$4)=0,A6=""),"",IF('2.ชื่อนักเรียน'!R12="ย้าย","-",COUNTIF($EG6:$FK6,"ล")))</f>
        <v/>
      </c>
      <c r="PD6" s="517" t="str">
        <f>IF(OR(COUNTA($EG$4:$FK$4)=0,A6=""),"",IF('2.ชื่อนักเรียน'!R12="ย้าย","-",COUNTIF($EG6:$FK6,"ข")))</f>
        <v/>
      </c>
      <c r="PE6" s="515" t="str">
        <f>IF(OR(COUNTA($FN$4:$GR$4)=0,$A6=""),"",IF('2.ชื่อนักเรียน'!R12="ย้าย","-",COUNTIF($FN6:$GR6,"/")))</f>
        <v/>
      </c>
      <c r="PF6" s="516" t="str">
        <f>IF(OR(COUNTA($FN$4:$GR$4)=0,$A6=""),"",IF('2.ชื่อนักเรียน'!R12="ย้าย","-",COUNTIF($FN6:$GR6,"ป")))</f>
        <v/>
      </c>
      <c r="PG6" s="516" t="str">
        <f>IF(OR(COUNTA($FN$4:$GR$4)=0,A6=""),"",IF('2.ชื่อนักเรียน'!R12="ย้าย","-",COUNTIF($FN6:$GR6,"ล")))</f>
        <v/>
      </c>
      <c r="PH6" s="516" t="str">
        <f>IF(OR(COUNTA($FN$4:$GR$4)=0,A6=""),"",IF('2.ชื่อนักเรียน'!R12="ย้าย","-",COUNTIF($FN6:$GR6,"ข")))</f>
        <v/>
      </c>
      <c r="PI6" s="515" t="str">
        <f>IF(OR(COUNTA($OK$3:$PD$3,$PE$3)=0,$A6=""),"",IF('2.ชื่อนักเรียน'!R12="ย้าย","-",SUM(OK6,OO6,OS6,OW6,PA6,PE6)))</f>
        <v/>
      </c>
      <c r="PJ6" s="516" t="str">
        <f>IF(OR(COUNTA($OK$3:$PD$3,$PE$3)=0,$A6=""),"",IF('2.ชื่อนักเรียน'!R12="ย้าย","-",SUM(OL6,OP6,OT6,OX6,PB6,PF6)))</f>
        <v/>
      </c>
      <c r="PK6" s="516" t="str">
        <f>IF(OR(COUNTA($OK$3:$PD$3,$PE$3)=0,$A6=""),"",IF('2.ชื่อนักเรียน'!R12="ย้าย","-",SUM(OM6,OQ6,OU6,OY6,PC6,PG6)))</f>
        <v/>
      </c>
      <c r="PL6" s="518" t="str">
        <f>IF(OR(COUNTA($OK$3:$PD$3,$PE$3)=0,$A6=""),"",IF('2.ชื่อนักเรียน'!R12="ย้าย","-",SUM(ON6,OR6,OV6,OZ6,PD6,PH6)))</f>
        <v/>
      </c>
      <c r="PM6" s="511" t="str">
        <f t="shared" ref="PM6:PM49" si="0">IF(PI6="","",PI6)</f>
        <v/>
      </c>
      <c r="PN6" s="519" t="str">
        <f>IF(PM6="","",IF('2.ชื่อนักเรียน'!R12="ย้าย","ย้าย",(PM6*100)/COUNTA($E$4:$AI$4,$AL$4:$BP$4,$BS$4:$CW$4,$CZ$4:$ED$4,$EG$4:$FK$4,$FN$4:$GR$4)))</f>
        <v/>
      </c>
      <c r="PO6" s="511">
        <v>2</v>
      </c>
      <c r="PP6" s="515" t="str">
        <f>IF(OR(COUNTA($GU$4:$HY$4)=0,$A6=""),"",IF('2.ชื่อนักเรียน'!R12="ย้าย","-",COUNTIF($GU6:$HY6,"/")))</f>
        <v/>
      </c>
      <c r="PQ6" s="516" t="str">
        <f>IF(OR(COUNTA($GU$4:$HY$4)=0,$A6=""),"",IF('2.ชื่อนักเรียน'!R12="ย้าย","-",COUNTIF($GU6:$HY6,"ป")))</f>
        <v/>
      </c>
      <c r="PR6" s="516" t="str">
        <f>IF(OR(COUNTA($GU$4:$HY$4)=0,$A6=""),"",IF('2.ชื่อนักเรียน'!R12="ย้าย","-",COUNTIF($GU6:$HY6,"ล")))</f>
        <v/>
      </c>
      <c r="PS6" s="517" t="str">
        <f>IF(OR(COUNTA($GU$4:$HY$4)=0,$A6=""),"",IF('2.ชื่อนักเรียน'!R12="ย้าย","-",COUNTIF($GU6:$HY6,"ข")))</f>
        <v/>
      </c>
      <c r="PT6" s="515" t="str">
        <f>IF(OR(COUNTA($IB$4:$JF$4)=0,$A6=""),"",IF('2.ชื่อนักเรียน'!R12="ย้าย","-",COUNTIF($IB6:$JF6,"/")))</f>
        <v/>
      </c>
      <c r="PU6" s="516" t="str">
        <f>IF(OR(COUNTA($IB$4:$JF$4)=0,$A6=""),"",IF('2.ชื่อนักเรียน'!R12="ย้าย","-",COUNTIF($IB6:$JF6,"ป")))</f>
        <v/>
      </c>
      <c r="PV6" s="516" t="str">
        <f>IF(OR(COUNTA($IB$4:$JF$4)=0,$A6=""),"",IF('2.ชื่อนักเรียน'!R12="ย้าย","-",COUNTIF($IB6:$JF6,"ล")))</f>
        <v/>
      </c>
      <c r="PW6" s="517" t="str">
        <f>IF(OR(COUNTA($IB$4:$JF$4)=0,$A6=""),"",IF('2.ชื่อนักเรียน'!R12="ย้าย","-",COUNTIF($IB6:$JF6,"ข")))</f>
        <v/>
      </c>
      <c r="PX6" s="515" t="str">
        <f>IF(OR(COUNTA($JI$4:$KM$4)=0,$A6=""),"",IF('2.ชื่อนักเรียน'!R12="ย้าย","-",COUNTIF($JI6:$KM6,"/")))</f>
        <v/>
      </c>
      <c r="PY6" s="516" t="str">
        <f>IF(OR(COUNTA($JI$4:$KM$4)=0,$A6=""),"",IF('2.ชื่อนักเรียน'!R12="ย้าย","-",COUNTIF($JI6:$KM6,"ป")))</f>
        <v/>
      </c>
      <c r="PZ6" s="516" t="str">
        <f>IF(OR(COUNTA($JI$4:$KM$4)=0,$A6=""),"",IF('2.ชื่อนักเรียน'!R12="ย้าย","-",COUNTIF($JI6:$KM6,"ล")))</f>
        <v/>
      </c>
      <c r="QA6" s="517" t="str">
        <f>IF(OR(COUNTA($JI$4:$KM$4)=0,$A6=""),"",IF('2.ชื่อนักเรียน'!R12="ย้าย","-",COUNTIF($JI6:$KM6,"ข")))</f>
        <v/>
      </c>
      <c r="QB6" s="515" t="str">
        <f>IF(OR(COUNTA($KP$4:$LT$4)=0,$A6=""),"",IF('2.ชื่อนักเรียน'!R12="ย้าย","-",COUNTIF($KP6:$LT6,"/")))</f>
        <v/>
      </c>
      <c r="QC6" s="527" t="str">
        <f>IF(OR(COUNTA($KP$4:$LT$4)=0,$A6=""),"",IF('2.ชื่อนักเรียน'!R12="ย้าย","-",COUNTIF($KP6:$LT6,"ป")))</f>
        <v/>
      </c>
      <c r="QD6" s="527" t="str">
        <f>IF(OR(COUNTA($KP$4:$LT$4)=0,$A6=""),"",IF('2.ชื่อนักเรียน'!R12="ย้าย","-",COUNTIF($KP6:$LT6,"ล")))</f>
        <v/>
      </c>
      <c r="QE6" s="517" t="str">
        <f>IF(OR(COUNTA($KP$4:$LT$4)=0,$A6=""),"",IF('2.ชื่อนักเรียน'!R12="ย้าย","-",COUNTIF($KP6:$LT6,"ข")))</f>
        <v/>
      </c>
      <c r="QF6" s="515" t="str">
        <f>IF(OR(COUNTA($LW$4:$NA$4)=0,$A6=""),"",IF('2.ชื่อนักเรียน'!R12="ย้าย","-",COUNTIF($LW6:$NA6,"/")))</f>
        <v/>
      </c>
      <c r="QG6" s="516" t="str">
        <f>IF(OR(COUNTA($LW$4:$NA$4)=0,$A6=""),"",IF('2.ชื่อนักเรียน'!R12="ย้าย","-",COUNTIF($LW6:$NA6,"ป")))</f>
        <v/>
      </c>
      <c r="QH6" s="516" t="str">
        <f>IF(OR(COUNTA($LW$4:$NA$4)=0,$A6=""),"",IF('2.ชื่อนักเรียน'!R12="ย้าย","-",COUNTIF($LW6:$NA6,"ล")))</f>
        <v/>
      </c>
      <c r="QI6" s="517" t="str">
        <f>IF(OR(COUNTA($LW$4:$NA$4)=0,$A6=""),"",IF('2.ชื่อนักเรียน'!R12="ย้าย","-",COUNTIF($LW6:$NA6,"ข")))</f>
        <v/>
      </c>
      <c r="QJ6" s="515" t="str">
        <f>IF(OR(COUNTA($ND$4:$OH$4)=0,$A6=""),"",IF('2.ชื่อนักเรียน'!R12="ย้าย","-",COUNTIF($ND6:$OH6,"/")))</f>
        <v/>
      </c>
      <c r="QK6" s="516" t="str">
        <f>IF(OR(COUNTA($ND$4:$OH$4)=0,$A6=""),"",IF('2.ชื่อนักเรียน'!R12="ย้าย","-",COUNTIF($ND6:$OH6,"ป")))</f>
        <v/>
      </c>
      <c r="QL6" s="516" t="str">
        <f>IF(OR(COUNTA($ND$4:$OH$4)=0,$A6=""),"",IF('2.ชื่อนักเรียน'!R12="ย้าย","-",COUNTIF($ND6:$OH6,"ล")))</f>
        <v/>
      </c>
      <c r="QM6" s="516" t="str">
        <f>IF(OR(COUNTA($ND$4:$OH$4)=0,$A6=""),"",IF('2.ชื่อนักเรียน'!R12="ย้าย","-",COUNTIF($ND6:$OH6,"ข")))</f>
        <v/>
      </c>
      <c r="QN6" s="515" t="str">
        <f>IF(OR(COUNTA($PP$3:$QI$3,$QJ$3)=0,$A6=""),"",IF('2.ชื่อนักเรียน'!R12="ย้าย","-",SUM(PP6,PT6,PX6,QB6,QF6,QJ6)))</f>
        <v/>
      </c>
      <c r="QO6" s="516" t="str">
        <f>IF(OR(COUNTA($PP$3:$QI$3,$QJ$3)=0,$A6=""),"",IF('2.ชื่อนักเรียน'!R12="ย้าย","-",SUM(PQ6,PU6,PY6,QC6,QG6,QK6)))</f>
        <v/>
      </c>
      <c r="QP6" s="516" t="str">
        <f>IF(OR(COUNTA($PP$3:$QI$3,$QJ$3)=0,$A6=""),"",IF('2.ชื่อนักเรียน'!R12="ย้าย","-",SUM(PR6,PV6,PZ6,QD6,QH6,QL6)))</f>
        <v/>
      </c>
      <c r="QQ6" s="518" t="str">
        <f>IF(OR(COUNTA($PP$3:$QI$3,$QJ$3)=0,$A6=""),"",IF('2.ชื่อนักเรียน'!R12="ย้าย","-",SUM(PS6,PW6,QA6,QE6,QI6,QM6)))</f>
        <v/>
      </c>
      <c r="QR6" s="511" t="str">
        <f t="shared" ref="QR6:QR49" si="1">IF(QN6="","",QN6)</f>
        <v/>
      </c>
      <c r="QS6" s="519" t="str">
        <f>IF(QR6="","",IF('2.ชื่อนักเรียน'!R12="ย้าย","ย้าย",(QR6*100)/COUNTA($GU$4:$HY$4,$IB$4:$JF$4,$JI$4:$KM$4,$KP$4:$LT$4,$LW$4:$NA$4,$ND$4:$OH$4)))</f>
        <v/>
      </c>
      <c r="QT6" s="529" t="str">
        <f>IF('2.ชื่อนักเรียน'!C12="","",'2.ชื่อนักเรียน'!C12)</f>
        <v/>
      </c>
      <c r="QU6" s="532" t="str">
        <f>IF('2.ชื่อนักเรียน'!D12="","",'2.ชื่อนักเรียน'!D12)</f>
        <v/>
      </c>
      <c r="QV6" s="511" t="str">
        <f>IF(A6="","",IF('2.ชื่อนักเรียน'!R12="ย้าย","-",$RJ$4))</f>
        <v/>
      </c>
      <c r="QW6" s="511" t="str">
        <f>IF(A6="","",IF('2.ชื่อนักเรียน'!R12="ย้าย","-",SUM(OK6,OO6,OS6,OW6,PA6,PE6,PP6,PT6,PX6,QB6,QF6,QJ6)))</f>
        <v/>
      </c>
      <c r="QX6" s="511" t="str">
        <f>IF(A6="","",IF('2.ชื่อนักเรียน'!R12="ย้าย","-",SUM(OL6,OP6,OT6,OX6,PB6,PF6,PQ6,PU6,PY6,QC6,QG6,QK6)))</f>
        <v/>
      </c>
      <c r="QY6" s="511" t="str">
        <f>IF(A6="","",IF('2.ชื่อนักเรียน'!R12="ย้าย","-",SUM(OM6,OQ6,OU6,OY6,PC6,PG6,PR6,PV6,PZ6,QD6,QH6,QL6)))</f>
        <v/>
      </c>
      <c r="QZ6" s="552" t="str">
        <f>IF(A6="","",IF('2.ชื่อนักเรียน'!R12="ย้าย","-",SUM(ON6,OR6,OV6,OZ6,PD6,PH6,PS6,PW6,QA6,QE6,QI6,QM6)))</f>
        <v/>
      </c>
      <c r="RA6" s="519" t="str">
        <f>IF(A6="","",IF('2.ชื่อนักเรียน'!R12="ย้าย","-",(QW6*100)/QV6))</f>
        <v/>
      </c>
      <c r="RB6" s="511" t="str">
        <f>IF(A6="","",IF('2.ชื่อนักเรียน'!R12="ย้าย","-",QW6))</f>
        <v/>
      </c>
      <c r="RC6" s="519" t="str">
        <f>IF(A6="","",IF('2.ชื่อนักเรียน'!R12="ย้าย","ย้าย",RA6))</f>
        <v/>
      </c>
      <c r="RD6" s="534"/>
      <c r="RF6" s="520" t="s">
        <v>815</v>
      </c>
      <c r="RG6" s="520"/>
      <c r="RH6" s="520"/>
      <c r="RI6" s="520" t="s">
        <v>825</v>
      </c>
    </row>
    <row r="7" spans="1:479" ht="21" customHeight="1" x14ac:dyDescent="0.35">
      <c r="A7" s="508" t="str">
        <f>IF('2.ชื่อนักเรียน'!C13="","",'2.ชื่อนักเรียน'!C13)</f>
        <v/>
      </c>
      <c r="B7" s="509" t="str">
        <f>IF('2.ชื่อนักเรียน'!D13="","",'2.ชื่อนักเรียน'!D13)</f>
        <v/>
      </c>
      <c r="C7" s="510" t="str">
        <f>IF('2.ชื่อนักเรียน'!R13="","",'2.ชื่อนักเรียน'!R13)</f>
        <v/>
      </c>
      <c r="D7" s="511">
        <v>3</v>
      </c>
      <c r="E7" s="512"/>
      <c r="F7" s="513"/>
      <c r="G7" s="513"/>
      <c r="H7" s="513"/>
      <c r="I7" s="513"/>
      <c r="J7" s="513"/>
      <c r="K7" s="513"/>
      <c r="L7" s="513"/>
      <c r="M7" s="513"/>
      <c r="N7" s="513"/>
      <c r="O7" s="513"/>
      <c r="P7" s="513"/>
      <c r="Q7" s="513"/>
      <c r="R7" s="513"/>
      <c r="S7" s="513"/>
      <c r="T7" s="513"/>
      <c r="U7" s="513"/>
      <c r="V7" s="513"/>
      <c r="W7" s="513"/>
      <c r="X7" s="513"/>
      <c r="Y7" s="513"/>
      <c r="Z7" s="513"/>
      <c r="AA7" s="513"/>
      <c r="AB7" s="513"/>
      <c r="AC7" s="513"/>
      <c r="AD7" s="513"/>
      <c r="AE7" s="513"/>
      <c r="AF7" s="513"/>
      <c r="AG7" s="513"/>
      <c r="AH7" s="513"/>
      <c r="AI7" s="514"/>
      <c r="AJ7" s="511" t="str">
        <f>IF(COUNTA($E$3:$AI$3)=0,"",IF('2.ชื่อนักเรียน'!R13="ย้าย","ย้าย",OK7))</f>
        <v/>
      </c>
      <c r="AK7" s="511">
        <v>3</v>
      </c>
      <c r="AL7" s="512"/>
      <c r="AM7" s="513"/>
      <c r="AN7" s="513"/>
      <c r="AO7" s="513"/>
      <c r="AP7" s="513"/>
      <c r="AQ7" s="513"/>
      <c r="AR7" s="513"/>
      <c r="AS7" s="513"/>
      <c r="AT7" s="513"/>
      <c r="AU7" s="513"/>
      <c r="AV7" s="513"/>
      <c r="AW7" s="513"/>
      <c r="AX7" s="513"/>
      <c r="AY7" s="513"/>
      <c r="AZ7" s="513"/>
      <c r="BA7" s="513"/>
      <c r="BB7" s="513"/>
      <c r="BC7" s="513"/>
      <c r="BD7" s="513"/>
      <c r="BE7" s="513"/>
      <c r="BF7" s="513"/>
      <c r="BG7" s="513"/>
      <c r="BH7" s="513"/>
      <c r="BI7" s="513"/>
      <c r="BJ7" s="513"/>
      <c r="BK7" s="513"/>
      <c r="BL7" s="513"/>
      <c r="BM7" s="513"/>
      <c r="BN7" s="513"/>
      <c r="BO7" s="513"/>
      <c r="BP7" s="514"/>
      <c r="BQ7" s="511" t="str">
        <f>IF(COUNTA($AL$4:$BP$4)=0,"",IF('2.ชื่อนักเรียน'!R13="ย้าย","ย้าย",OO7))</f>
        <v/>
      </c>
      <c r="BR7" s="511">
        <v>3</v>
      </c>
      <c r="BS7" s="512"/>
      <c r="BT7" s="513"/>
      <c r="BU7" s="513"/>
      <c r="BV7" s="513"/>
      <c r="BW7" s="513"/>
      <c r="BX7" s="513"/>
      <c r="BY7" s="513"/>
      <c r="BZ7" s="513"/>
      <c r="CA7" s="513"/>
      <c r="CB7" s="513"/>
      <c r="CC7" s="513"/>
      <c r="CD7" s="513"/>
      <c r="CE7" s="513"/>
      <c r="CF7" s="513"/>
      <c r="CG7" s="513"/>
      <c r="CH7" s="513"/>
      <c r="CI7" s="513"/>
      <c r="CJ7" s="513"/>
      <c r="CK7" s="513"/>
      <c r="CL7" s="513"/>
      <c r="CM7" s="513"/>
      <c r="CN7" s="513"/>
      <c r="CO7" s="513"/>
      <c r="CP7" s="513"/>
      <c r="CQ7" s="513"/>
      <c r="CR7" s="513"/>
      <c r="CS7" s="513"/>
      <c r="CT7" s="513"/>
      <c r="CU7" s="513"/>
      <c r="CV7" s="513"/>
      <c r="CW7" s="514"/>
      <c r="CX7" s="511" t="str">
        <f>IF(COUNTA($BS$4:$CW$4)=0,"",IF('2.ชื่อนักเรียน'!R13="ย้าย","ย้าย",OS7))</f>
        <v/>
      </c>
      <c r="CY7" s="511">
        <v>3</v>
      </c>
      <c r="CZ7" s="512"/>
      <c r="DA7" s="513"/>
      <c r="DB7" s="513"/>
      <c r="DC7" s="513"/>
      <c r="DD7" s="513"/>
      <c r="DE7" s="513"/>
      <c r="DF7" s="513"/>
      <c r="DG7" s="513"/>
      <c r="DH7" s="513"/>
      <c r="DI7" s="513"/>
      <c r="DJ7" s="513"/>
      <c r="DK7" s="513"/>
      <c r="DL7" s="513"/>
      <c r="DM7" s="513"/>
      <c r="DN7" s="513"/>
      <c r="DO7" s="513"/>
      <c r="DP7" s="513"/>
      <c r="DQ7" s="513"/>
      <c r="DR7" s="513"/>
      <c r="DS7" s="513"/>
      <c r="DT7" s="513"/>
      <c r="DU7" s="513"/>
      <c r="DV7" s="513"/>
      <c r="DW7" s="513"/>
      <c r="DX7" s="513"/>
      <c r="DY7" s="513"/>
      <c r="DZ7" s="513"/>
      <c r="EA7" s="513"/>
      <c r="EB7" s="513"/>
      <c r="EC7" s="513"/>
      <c r="ED7" s="514"/>
      <c r="EE7" s="511" t="str">
        <f>IF(COUNTA($CZ$4:$ED$4)=0,"",IF('2.ชื่อนักเรียน'!R13="ย้าย","ย้าย",OW7))</f>
        <v/>
      </c>
      <c r="EF7" s="511">
        <v>3</v>
      </c>
      <c r="EG7" s="512"/>
      <c r="EH7" s="513"/>
      <c r="EI7" s="513"/>
      <c r="EJ7" s="513"/>
      <c r="EK7" s="513"/>
      <c r="EL7" s="513"/>
      <c r="EM7" s="513"/>
      <c r="EN7" s="513"/>
      <c r="EO7" s="513"/>
      <c r="EP7" s="513"/>
      <c r="EQ7" s="513"/>
      <c r="ER7" s="513"/>
      <c r="ES7" s="513"/>
      <c r="ET7" s="513"/>
      <c r="EU7" s="513"/>
      <c r="EV7" s="513"/>
      <c r="EW7" s="513"/>
      <c r="EX7" s="513"/>
      <c r="EY7" s="513"/>
      <c r="EZ7" s="513"/>
      <c r="FA7" s="513"/>
      <c r="FB7" s="513"/>
      <c r="FC7" s="513"/>
      <c r="FD7" s="513"/>
      <c r="FE7" s="513"/>
      <c r="FF7" s="513"/>
      <c r="FG7" s="513"/>
      <c r="FH7" s="513"/>
      <c r="FI7" s="513"/>
      <c r="FJ7" s="513"/>
      <c r="FK7" s="514"/>
      <c r="FL7" s="511" t="str">
        <f>IF(COUNTA($EG$4:$FK$4)=0,"",IF('2.ชื่อนักเรียน'!R13="ย้าย","ย้าย",PA7))</f>
        <v/>
      </c>
      <c r="FM7" s="511">
        <v>3</v>
      </c>
      <c r="FN7" s="512"/>
      <c r="FO7" s="513"/>
      <c r="FP7" s="513"/>
      <c r="FQ7" s="513"/>
      <c r="FR7" s="513"/>
      <c r="FS7" s="513"/>
      <c r="FT7" s="513"/>
      <c r="FU7" s="513"/>
      <c r="FV7" s="513"/>
      <c r="FW7" s="513"/>
      <c r="FX7" s="513"/>
      <c r="FY7" s="513"/>
      <c r="FZ7" s="513"/>
      <c r="GA7" s="513"/>
      <c r="GB7" s="513"/>
      <c r="GC7" s="513"/>
      <c r="GD7" s="513"/>
      <c r="GE7" s="513"/>
      <c r="GF7" s="513"/>
      <c r="GG7" s="513"/>
      <c r="GH7" s="513"/>
      <c r="GI7" s="513"/>
      <c r="GJ7" s="513"/>
      <c r="GK7" s="513"/>
      <c r="GL7" s="513"/>
      <c r="GM7" s="513"/>
      <c r="GN7" s="513"/>
      <c r="GO7" s="513"/>
      <c r="GP7" s="513"/>
      <c r="GQ7" s="513"/>
      <c r="GR7" s="514"/>
      <c r="GS7" s="511" t="str">
        <f>IF(COUNTA($FN$4:$GR$4)=0,"",IF('2.ชื่อนักเรียน'!R13="ย้าย","ย้าย",PE7))</f>
        <v/>
      </c>
      <c r="GT7" s="511">
        <v>3</v>
      </c>
      <c r="GU7" s="512"/>
      <c r="GV7" s="513"/>
      <c r="GW7" s="513"/>
      <c r="GX7" s="513"/>
      <c r="GY7" s="513"/>
      <c r="GZ7" s="513"/>
      <c r="HA7" s="513"/>
      <c r="HB7" s="513"/>
      <c r="HC7" s="513"/>
      <c r="HD7" s="513"/>
      <c r="HE7" s="513"/>
      <c r="HF7" s="513"/>
      <c r="HG7" s="513"/>
      <c r="HH7" s="513"/>
      <c r="HI7" s="513"/>
      <c r="HJ7" s="513"/>
      <c r="HK7" s="513"/>
      <c r="HL7" s="513"/>
      <c r="HM7" s="513"/>
      <c r="HN7" s="513"/>
      <c r="HO7" s="513"/>
      <c r="HP7" s="513"/>
      <c r="HQ7" s="513"/>
      <c r="HR7" s="513"/>
      <c r="HS7" s="513"/>
      <c r="HT7" s="513"/>
      <c r="HU7" s="513"/>
      <c r="HV7" s="513"/>
      <c r="HW7" s="513"/>
      <c r="HX7" s="513"/>
      <c r="HY7" s="514"/>
      <c r="HZ7" s="511" t="str">
        <f>IF(COUNTA($GU$4:HY6)=0,"",IF('2.ชื่อนักเรียน'!R13="ย้าย","ย้าย",PP7))</f>
        <v/>
      </c>
      <c r="IA7" s="511">
        <v>3</v>
      </c>
      <c r="IB7" s="512"/>
      <c r="IC7" s="513"/>
      <c r="ID7" s="513"/>
      <c r="IE7" s="513"/>
      <c r="IF7" s="513"/>
      <c r="IG7" s="513"/>
      <c r="IH7" s="513"/>
      <c r="II7" s="513"/>
      <c r="IJ7" s="513"/>
      <c r="IK7" s="513"/>
      <c r="IL7" s="513"/>
      <c r="IM7" s="513"/>
      <c r="IN7" s="513"/>
      <c r="IO7" s="513"/>
      <c r="IP7" s="513"/>
      <c r="IQ7" s="513"/>
      <c r="IR7" s="513"/>
      <c r="IS7" s="513"/>
      <c r="IT7" s="513"/>
      <c r="IU7" s="513"/>
      <c r="IV7" s="513"/>
      <c r="IW7" s="513"/>
      <c r="IX7" s="513"/>
      <c r="IY7" s="513"/>
      <c r="IZ7" s="513"/>
      <c r="JA7" s="513"/>
      <c r="JB7" s="513"/>
      <c r="JC7" s="513"/>
      <c r="JD7" s="513"/>
      <c r="JE7" s="513"/>
      <c r="JF7" s="514"/>
      <c r="JG7" s="511" t="str">
        <f>IF(COUNTA($IB$4:$JF$4)=0,"",IF('2.ชื่อนักเรียน'!R13="ย้าย","ย้าย",PT7))</f>
        <v/>
      </c>
      <c r="JH7" s="511">
        <v>3</v>
      </c>
      <c r="JI7" s="512"/>
      <c r="JJ7" s="513"/>
      <c r="JK7" s="513"/>
      <c r="JL7" s="513"/>
      <c r="JM7" s="513"/>
      <c r="JN7" s="513"/>
      <c r="JO7" s="513"/>
      <c r="JP7" s="513"/>
      <c r="JQ7" s="513"/>
      <c r="JR7" s="513"/>
      <c r="JS7" s="513"/>
      <c r="JT7" s="513"/>
      <c r="JU7" s="513"/>
      <c r="JV7" s="513"/>
      <c r="JW7" s="513"/>
      <c r="JX7" s="513"/>
      <c r="JY7" s="513"/>
      <c r="JZ7" s="513"/>
      <c r="KA7" s="513"/>
      <c r="KB7" s="513"/>
      <c r="KC7" s="513"/>
      <c r="KD7" s="513"/>
      <c r="KE7" s="513"/>
      <c r="KF7" s="513"/>
      <c r="KG7" s="513"/>
      <c r="KH7" s="513"/>
      <c r="KI7" s="513"/>
      <c r="KJ7" s="513"/>
      <c r="KK7" s="513"/>
      <c r="KL7" s="513"/>
      <c r="KM7" s="514"/>
      <c r="KN7" s="526" t="str">
        <f>IF(COUNTA($JI$4:$KM$4)=0,"",IF('2.ชื่อนักเรียน'!R13="ย้าย","ย้าย",PX7))</f>
        <v/>
      </c>
      <c r="KO7" s="511">
        <v>3</v>
      </c>
      <c r="KP7" s="512"/>
      <c r="KQ7" s="513"/>
      <c r="KR7" s="513"/>
      <c r="KS7" s="513"/>
      <c r="KT7" s="513"/>
      <c r="KU7" s="513"/>
      <c r="KV7" s="513"/>
      <c r="KW7" s="513"/>
      <c r="KX7" s="513"/>
      <c r="KY7" s="513"/>
      <c r="KZ7" s="513"/>
      <c r="LA7" s="513"/>
      <c r="LB7" s="513"/>
      <c r="LC7" s="513"/>
      <c r="LD7" s="513"/>
      <c r="LE7" s="513"/>
      <c r="LF7" s="513"/>
      <c r="LG7" s="513"/>
      <c r="LH7" s="513"/>
      <c r="LI7" s="513"/>
      <c r="LJ7" s="513"/>
      <c r="LK7" s="513"/>
      <c r="LL7" s="513"/>
      <c r="LM7" s="513"/>
      <c r="LN7" s="513"/>
      <c r="LO7" s="513"/>
      <c r="LP7" s="513"/>
      <c r="LQ7" s="513"/>
      <c r="LR7" s="513"/>
      <c r="LS7" s="513"/>
      <c r="LT7" s="514"/>
      <c r="LU7" s="526" t="str">
        <f>IF(COUNTA($KP$4:$LT$4)=0,"",IF('2.ชื่อนักเรียน'!R13="ย้าย","ย้าย",QB7))</f>
        <v/>
      </c>
      <c r="LV7" s="511">
        <v>3</v>
      </c>
      <c r="LW7" s="512"/>
      <c r="LX7" s="513"/>
      <c r="LY7" s="513"/>
      <c r="LZ7" s="513"/>
      <c r="MA7" s="513"/>
      <c r="MB7" s="513"/>
      <c r="MC7" s="513"/>
      <c r="MD7" s="513"/>
      <c r="ME7" s="513"/>
      <c r="MF7" s="513"/>
      <c r="MG7" s="513"/>
      <c r="MH7" s="513"/>
      <c r="MI7" s="513"/>
      <c r="MJ7" s="513"/>
      <c r="MK7" s="513"/>
      <c r="ML7" s="513"/>
      <c r="MM7" s="513"/>
      <c r="MN7" s="513"/>
      <c r="MO7" s="513"/>
      <c r="MP7" s="513"/>
      <c r="MQ7" s="513"/>
      <c r="MR7" s="513"/>
      <c r="MS7" s="513"/>
      <c r="MT7" s="513"/>
      <c r="MU7" s="513"/>
      <c r="MV7" s="513"/>
      <c r="MW7" s="513"/>
      <c r="MX7" s="513"/>
      <c r="MY7" s="513"/>
      <c r="MZ7" s="513"/>
      <c r="NA7" s="514"/>
      <c r="NB7" s="526" t="str">
        <f>IF(COUNTA($LW$5:$NA$5)=0,"",IF('2.ชื่อนักเรียน'!R13="ย้าย","ย้าย",QF7))</f>
        <v/>
      </c>
      <c r="NC7" s="526">
        <v>3</v>
      </c>
      <c r="ND7" s="512"/>
      <c r="NE7" s="513"/>
      <c r="NF7" s="513"/>
      <c r="NG7" s="513"/>
      <c r="NH7" s="513"/>
      <c r="NI7" s="513"/>
      <c r="NJ7" s="513"/>
      <c r="NK7" s="513"/>
      <c r="NL7" s="513"/>
      <c r="NM7" s="513"/>
      <c r="NN7" s="513"/>
      <c r="NO7" s="513"/>
      <c r="NP7" s="513"/>
      <c r="NQ7" s="513"/>
      <c r="NR7" s="513"/>
      <c r="NS7" s="513"/>
      <c r="NT7" s="513"/>
      <c r="NU7" s="513"/>
      <c r="NV7" s="513"/>
      <c r="NW7" s="513"/>
      <c r="NX7" s="513"/>
      <c r="NY7" s="513"/>
      <c r="NZ7" s="513"/>
      <c r="OA7" s="513"/>
      <c r="OB7" s="513"/>
      <c r="OC7" s="513"/>
      <c r="OD7" s="513"/>
      <c r="OE7" s="513"/>
      <c r="OF7" s="513"/>
      <c r="OG7" s="513"/>
      <c r="OH7" s="514"/>
      <c r="OI7" s="526" t="str">
        <f>IF(COUNTA($ND$4:$OH$4)=0,"",IF('2.ชื่อนักเรียน'!R13="ย้าย","ย้าย",QJ7))</f>
        <v/>
      </c>
      <c r="OJ7" s="511">
        <v>3</v>
      </c>
      <c r="OK7" s="515" t="str">
        <f>IF(OR(COUNTA($E$4:$AI$4)=0,$A7=""),"",IF('2.ชื่อนักเรียน'!R13="ย้าย","-",COUNTIF($E7:$AI7,"/")))</f>
        <v/>
      </c>
      <c r="OL7" s="516" t="str">
        <f>IF(OR(COUNTA($E$4:$AI$4)=0,$A7=""),"",IF('2.ชื่อนักเรียน'!R13="ย้าย","-",COUNTIF($E7:$AI7,"ป")))</f>
        <v/>
      </c>
      <c r="OM7" s="516" t="str">
        <f>IF(OR(COUNTA($E$4:$AI$4)=0,$A7=""),"",IF('2.ชื่อนักเรียน'!R13="ย้าย","-",COUNTIF($E7:$AI7,"ล")))</f>
        <v/>
      </c>
      <c r="ON7" s="517" t="str">
        <f>IF(OR(COUNTA($E$4:$AI$4)=0,$A7=""),"",IF('2.ชื่อนักเรียน'!R13="ย้าย","-",COUNTIF($E7:$AI7,"ข")))</f>
        <v/>
      </c>
      <c r="OO7" s="515" t="str">
        <f>IF(OR(COUNTA($AL$4:$BP$4)=0,$A7=""),"",IF('2.ชื่อนักเรียน'!R13="ย้าย","-",COUNTIF($AL7:$BP7,"/")))</f>
        <v/>
      </c>
      <c r="OP7" s="516" t="str">
        <f>IF(OR(COUNTA($AL$4:$BP$4)=0,$A7=""),"",IF('2.ชื่อนักเรียน'!R13="ย้าย","-",COUNTIF($AL7:$BP7,"ป")))</f>
        <v/>
      </c>
      <c r="OQ7" s="516" t="str">
        <f>IF(OR(COUNTA($AL$4:$BP$4)=0,$A7=""),"",IF('2.ชื่อนักเรียน'!R13="ย้าย","-",COUNTIF($AL7:$BP7,"ล")))</f>
        <v/>
      </c>
      <c r="OR7" s="517" t="str">
        <f>IF(OR(COUNTA($AL$4:$BP$4)=0,$A7=""),"",IF('2.ชื่อนักเรียน'!R13="ย้าย","-",COUNTIF($AL7:$BP7,"ข")))</f>
        <v/>
      </c>
      <c r="OS7" s="515" t="str">
        <f>IF(OR(COUNTA($BS$4:$CW$4)=0,$A7=""),"",IF('2.ชื่อนักเรียน'!R13="ย้าย","-",COUNTIF($BS7:$CW7,"/")))</f>
        <v/>
      </c>
      <c r="OT7" s="516" t="str">
        <f>IF(OR(COUNTA($BS$4:$CW$4)=0,$A7=""),"",IF('2.ชื่อนักเรียน'!R13="ย้าย","-",COUNTIF($BS7:$CW7,"ป")))</f>
        <v/>
      </c>
      <c r="OU7" s="516" t="str">
        <f>IF(OR(COUNTA($BS$4:$CW$4)=0,$A7=""),"",IF('2.ชื่อนักเรียน'!R13="ย้าย","-",COUNTIF($BS7:$CW7,"ล")))</f>
        <v/>
      </c>
      <c r="OV7" s="517" t="str">
        <f>IF(OR(COUNTA($BS$4:$CW$4)=0,$A7=""),"",IF('2.ชื่อนักเรียน'!R13="ย้าย","-",COUNTIF($BS7:$CW7,"ข")))</f>
        <v/>
      </c>
      <c r="OW7" s="515" t="str">
        <f>IF(OR(COUNTA($CZ$4:$ED$4)=0,$A7=""),"",IF('2.ชื่อนักเรียน'!R13="ย้าย","-",COUNTIF($CZ7:$ED7,"/")))</f>
        <v/>
      </c>
      <c r="OX7" s="516" t="str">
        <f>IF(OR(COUNTA($CZ$4:$ED$4)=0,$A7=""),"",IF('2.ชื่อนักเรียน'!R13="ย้าย","-",COUNTIF($CZ7:$ED7,"ป")))</f>
        <v/>
      </c>
      <c r="OY7" s="516" t="str">
        <f>IF(OR(COUNTA($CZ$4:$ED$4)=0,A7=""),"",IF('2.ชื่อนักเรียน'!R13="ย้าย","-",COUNTIF($CZ7:$ED7,"ล")))</f>
        <v/>
      </c>
      <c r="OZ7" s="517" t="str">
        <f>IF(OR(COUNTA($CZ$4:$ED$4)=0,A7=""),"",IF('2.ชื่อนักเรียน'!R13="ย้าย","-",COUNTIF($CZ7:$ED7,"ข")))</f>
        <v/>
      </c>
      <c r="PA7" s="515" t="str">
        <f>IF(OR(COUNTA($EG$4:$FK$4)=0,$A7=""),"",IF('2.ชื่อนักเรียน'!R13="ย้าย","-",COUNTIF($EG7:$FK7,"/")))</f>
        <v/>
      </c>
      <c r="PB7" s="516" t="str">
        <f>IF(OR(COUNTA($EG$4:$FK$4)=0,$A7=""),"",IF('2.ชื่อนักเรียน'!R13="ย้าย","-",COUNTIF($EG7:$FK7,"ป")))</f>
        <v/>
      </c>
      <c r="PC7" s="516" t="str">
        <f>IF(OR(COUNTA($EG$4:$FK$4)=0,A7=""),"",IF('2.ชื่อนักเรียน'!R13="ย้าย","-",COUNTIF($EG7:$FK7,"ล")))</f>
        <v/>
      </c>
      <c r="PD7" s="517" t="str">
        <f>IF(OR(COUNTA($EG$4:$FK$4)=0,A7=""),"",IF('2.ชื่อนักเรียน'!R13="ย้าย","-",COUNTIF($EG7:$FK7,"ข")))</f>
        <v/>
      </c>
      <c r="PE7" s="515" t="str">
        <f>IF(OR(COUNTA($FN$4:$GR$4)=0,$A7=""),"",IF('2.ชื่อนักเรียน'!R13="ย้าย","-",COUNTIF($FN7:$GR7,"/")))</f>
        <v/>
      </c>
      <c r="PF7" s="516" t="str">
        <f>IF(OR(COUNTA($FN$4:$GR$4)=0,$A7=""),"",IF('2.ชื่อนักเรียน'!R13="ย้าย","-",COUNTIF($FN7:$GR7,"ป")))</f>
        <v/>
      </c>
      <c r="PG7" s="516" t="str">
        <f>IF(OR(COUNTA($FN$4:$GR$4)=0,A7=""),"",IF('2.ชื่อนักเรียน'!R13="ย้าย","-",COUNTIF($FN7:$GR7,"ล")))</f>
        <v/>
      </c>
      <c r="PH7" s="516" t="str">
        <f>IF(OR(COUNTA($FN$4:$GR$4)=0,A7=""),"",IF('2.ชื่อนักเรียน'!R13="ย้าย","-",COUNTIF($FN7:$GR7,"ข")))</f>
        <v/>
      </c>
      <c r="PI7" s="515" t="str">
        <f>IF(OR(COUNTA($OK$3:$PD$3,$PE$3)=0,$A7=""),"",IF('2.ชื่อนักเรียน'!R13="ย้าย","-",SUM(OK7,OO7,OS7,OW7,PA7,PE7)))</f>
        <v/>
      </c>
      <c r="PJ7" s="516" t="str">
        <f>IF(OR(COUNTA($OK$3:$PD$3,$PE$3)=0,$A7=""),"",IF('2.ชื่อนักเรียน'!R13="ย้าย","-",SUM(OL7,OP7,OT7,OX7,PB7,PF7)))</f>
        <v/>
      </c>
      <c r="PK7" s="516" t="str">
        <f>IF(OR(COUNTA($OK$3:$PD$3,$PE$3)=0,$A7=""),"",IF('2.ชื่อนักเรียน'!R13="ย้าย","-",SUM(OM7,OQ7,OU7,OY7,PC7,PG7)))</f>
        <v/>
      </c>
      <c r="PL7" s="518" t="str">
        <f>IF(OR(COUNTA($OK$3:$PD$3,$PE$3)=0,$A7=""),"",IF('2.ชื่อนักเรียน'!R13="ย้าย","-",SUM(ON7,OR7,OV7,OZ7,PD7,PH7)))</f>
        <v/>
      </c>
      <c r="PM7" s="511" t="str">
        <f t="shared" si="0"/>
        <v/>
      </c>
      <c r="PN7" s="519" t="str">
        <f>IF(PM7="","",IF('2.ชื่อนักเรียน'!R13="ย้าย","ย้าย",(PM7*100)/COUNTA($E$4:$AI$4,$AL$4:$BP$4,$BS$4:$CW$4,$CZ$4:$ED$4,$EG$4:$FK$4,$FN$4:$GR$4)))</f>
        <v/>
      </c>
      <c r="PO7" s="511">
        <v>3</v>
      </c>
      <c r="PP7" s="515" t="str">
        <f>IF(OR(COUNTA($GU$4:$HY$4)=0,$A7=""),"",IF('2.ชื่อนักเรียน'!R13="ย้าย","-",COUNTIF($GU7:$HY7,"/")))</f>
        <v/>
      </c>
      <c r="PQ7" s="516" t="str">
        <f>IF(OR(COUNTA($GU$4:$HY$4)=0,$A7=""),"",IF('2.ชื่อนักเรียน'!R13="ย้าย","-",COUNTIF($GU7:$HY7,"ป")))</f>
        <v/>
      </c>
      <c r="PR7" s="516" t="str">
        <f>IF(OR(COUNTA($GU$4:$HY$4)=0,$A7=""),"",IF('2.ชื่อนักเรียน'!R13="ย้าย","-",COUNTIF($GU7:$HY7,"ล")))</f>
        <v/>
      </c>
      <c r="PS7" s="517" t="str">
        <f>IF(OR(COUNTA($GU$4:$HY$4)=0,$A7=""),"",IF('2.ชื่อนักเรียน'!R13="ย้าย","-",COUNTIF($GU7:$HY7,"ข")))</f>
        <v/>
      </c>
      <c r="PT7" s="515" t="str">
        <f>IF(OR(COUNTA($IB$4:$JF$4)=0,$A7=""),"",IF('2.ชื่อนักเรียน'!R13="ย้าย","-",COUNTIF($IB7:$JF7,"/")))</f>
        <v/>
      </c>
      <c r="PU7" s="516" t="str">
        <f>IF(OR(COUNTA($IB$4:$JF$4)=0,$A7=""),"",IF('2.ชื่อนักเรียน'!R13="ย้าย","-",COUNTIF($IB7:$JF7,"ป")))</f>
        <v/>
      </c>
      <c r="PV7" s="516" t="str">
        <f>IF(OR(COUNTA($IB$4:$JF$4)=0,$A7=""),"",IF('2.ชื่อนักเรียน'!R13="ย้าย","-",COUNTIF($IB7:$JF7,"ล")))</f>
        <v/>
      </c>
      <c r="PW7" s="517" t="str">
        <f>IF(OR(COUNTA($IB$4:$JF$4)=0,$A7=""),"",IF('2.ชื่อนักเรียน'!R13="ย้าย","-",COUNTIF($IB7:$JF7,"ข")))</f>
        <v/>
      </c>
      <c r="PX7" s="515" t="str">
        <f>IF(OR(COUNTA($JI$4:$KM$4)=0,$A7=""),"",IF('2.ชื่อนักเรียน'!R13="ย้าย","-",COUNTIF($JI7:$KM7,"/")))</f>
        <v/>
      </c>
      <c r="PY7" s="516" t="str">
        <f>IF(OR(COUNTA($JI$4:$KM$4)=0,$A7=""),"",IF('2.ชื่อนักเรียน'!R13="ย้าย","-",COUNTIF($JI7:$KM7,"ป")))</f>
        <v/>
      </c>
      <c r="PZ7" s="516" t="str">
        <f>IF(OR(COUNTA($JI$4:$KM$4)=0,$A7=""),"",IF('2.ชื่อนักเรียน'!R13="ย้าย","-",COUNTIF($JI7:$KM7,"ล")))</f>
        <v/>
      </c>
      <c r="QA7" s="517" t="str">
        <f>IF(OR(COUNTA($JI$4:$KM$4)=0,$A7=""),"",IF('2.ชื่อนักเรียน'!R13="ย้าย","-",COUNTIF($JI7:$KM7,"ข")))</f>
        <v/>
      </c>
      <c r="QB7" s="515" t="str">
        <f>IF(OR(COUNTA($KP$4:$LT$4)=0,$A7=""),"",IF('2.ชื่อนักเรียน'!R13="ย้าย","-",COUNTIF($KP7:$LT7,"/")))</f>
        <v/>
      </c>
      <c r="QC7" s="516" t="str">
        <f>IF(OR(COUNTA($KP$4:$LT$4)=0,$A7=""),"",IF('2.ชื่อนักเรียน'!R13="ย้าย","-",COUNTIF($KP7:$LT7,"ป")))</f>
        <v/>
      </c>
      <c r="QD7" s="516" t="str">
        <f>IF(OR(COUNTA($KP$4:$LT$4)=0,$A7=""),"",IF('2.ชื่อนักเรียน'!R13="ย้าย","-",COUNTIF($KP7:$LT7,"ล")))</f>
        <v/>
      </c>
      <c r="QE7" s="517" t="str">
        <f>IF(OR(COUNTA($KP$4:$LT$4)=0,$A7=""),"",IF('2.ชื่อนักเรียน'!R13="ย้าย","-",COUNTIF($KP7:$LT7,"ข")))</f>
        <v/>
      </c>
      <c r="QF7" s="515" t="str">
        <f>IF(OR(COUNTA($LW$4:$NA$4)=0,$A7=""),"",IF('2.ชื่อนักเรียน'!R13="ย้าย","-",COUNTIF($LW7:$NA7,"/")))</f>
        <v/>
      </c>
      <c r="QG7" s="516" t="str">
        <f>IF(OR(COUNTA($LW$4:$NA$4)=0,$A7=""),"",IF('2.ชื่อนักเรียน'!R13="ย้าย","-",COUNTIF($LW7:$NA7,"ป")))</f>
        <v/>
      </c>
      <c r="QH7" s="516" t="str">
        <f>IF(OR(COUNTA($LW$4:$NA$4)=0,$A7=""),"",IF('2.ชื่อนักเรียน'!R13="ย้าย","-",COUNTIF($LW7:$NA7,"ล")))</f>
        <v/>
      </c>
      <c r="QI7" s="517" t="str">
        <f>IF(OR(COUNTA($LW$4:$NA$4)=0,$A7=""),"",IF('2.ชื่อนักเรียน'!R13="ย้าย","-",COUNTIF($LW7:$NA7,"ข")))</f>
        <v/>
      </c>
      <c r="QJ7" s="515" t="str">
        <f>IF(OR(COUNTA($ND$4:$OH$4)=0,$A7=""),"",IF('2.ชื่อนักเรียน'!R13="ย้าย","-",COUNTIF($ND7:$OH7,"/")))</f>
        <v/>
      </c>
      <c r="QK7" s="516" t="str">
        <f>IF(OR(COUNTA($ND$4:$OH$4)=0,$A7=""),"",IF('2.ชื่อนักเรียน'!R13="ย้าย","-",COUNTIF($ND7:$OH7,"ป")))</f>
        <v/>
      </c>
      <c r="QL7" s="516" t="str">
        <f>IF(OR(COUNTA($ND$4:$OH$4)=0,$A7=""),"",IF('2.ชื่อนักเรียน'!R13="ย้าย","-",COUNTIF($ND7:$OH7,"ล")))</f>
        <v/>
      </c>
      <c r="QM7" s="516" t="str">
        <f>IF(OR(COUNTA($ND$4:$OH$4)=0,$A7=""),"",IF('2.ชื่อนักเรียน'!R13="ย้าย","-",COUNTIF($ND7:$OH7,"ข")))</f>
        <v/>
      </c>
      <c r="QN7" s="515" t="str">
        <f>IF(OR(COUNTA($PP$3:$QI$3,$QJ$3)=0,$A7=""),"",IF('2.ชื่อนักเรียน'!R13="ย้าย","-",SUM(PP7,PT7,PX7,QB7,QF7,QJ7)))</f>
        <v/>
      </c>
      <c r="QO7" s="516" t="str">
        <f>IF(OR(COUNTA($PP$3:$QI$3,$QJ$3)=0,$A7=""),"",IF('2.ชื่อนักเรียน'!R13="ย้าย","-",SUM(PQ7,PU7,PY7,QC7,QG7,QK7)))</f>
        <v/>
      </c>
      <c r="QP7" s="516" t="str">
        <f>IF(OR(COUNTA($PP$3:$QI$3,$QJ$3)=0,$A7=""),"",IF('2.ชื่อนักเรียน'!R13="ย้าย","-",SUM(PR7,PV7,PZ7,QD7,QH7,QL7)))</f>
        <v/>
      </c>
      <c r="QQ7" s="518" t="str">
        <f>IF(OR(COUNTA($PP$3:$QI$3,$QJ$3)=0,$A7=""),"",IF('2.ชื่อนักเรียน'!R13="ย้าย","-",SUM(PS7,PW7,QA7,QE7,QI7,QM7)))</f>
        <v/>
      </c>
      <c r="QR7" s="511" t="str">
        <f t="shared" si="1"/>
        <v/>
      </c>
      <c r="QS7" s="519" t="str">
        <f>IF(QR7="","",IF('2.ชื่อนักเรียน'!R13="ย้าย","ย้าย",(QR7*100)/COUNTA($GU$4:$HY$4,$IB$4:$JF$4,$JI$4:$KM$4,$KP$4:$LT$4,$LW$4:$NA$4,$ND$4:$OH$4)))</f>
        <v/>
      </c>
      <c r="QT7" s="529" t="str">
        <f>IF('2.ชื่อนักเรียน'!C13="","",'2.ชื่อนักเรียน'!C13)</f>
        <v/>
      </c>
      <c r="QU7" s="532" t="str">
        <f>IF('2.ชื่อนักเรียน'!D13="","",'2.ชื่อนักเรียน'!D13)</f>
        <v/>
      </c>
      <c r="QV7" s="511" t="str">
        <f>IF(A7="","",IF('2.ชื่อนักเรียน'!R13="ย้าย","-",$RJ$4))</f>
        <v/>
      </c>
      <c r="QW7" s="511" t="str">
        <f>IF(A7="","",IF('2.ชื่อนักเรียน'!R13="ย้าย","-",SUM(OK7,OO7,OS7,OW7,PA7,PE7,PP7,PT7,PX7,QB7,QF7,QJ7)))</f>
        <v/>
      </c>
      <c r="QX7" s="511" t="str">
        <f>IF(A7="","",IF('2.ชื่อนักเรียน'!R13="ย้าย","-",SUM(OL7,OP7,OT7,OX7,PB7,PF7,PQ7,PU7,PY7,QC7,QG7,QK7)))</f>
        <v/>
      </c>
      <c r="QY7" s="511" t="str">
        <f>IF(A7="","",IF('2.ชื่อนักเรียน'!R13="ย้าย","-",SUM(OM7,OQ7,OU7,OY7,PC7,PG7,PR7,PV7,PZ7,QD7,QH7,QL7)))</f>
        <v/>
      </c>
      <c r="QZ7" s="552" t="str">
        <f>IF(A7="","",IF('2.ชื่อนักเรียน'!R13="ย้าย","-",SUM(ON7,OR7,OV7,OZ7,PD7,PH7,PS7,PW7,QA7,QE7,QI7,QM7)))</f>
        <v/>
      </c>
      <c r="RA7" s="519" t="str">
        <f>IF(A7="","",IF('2.ชื่อนักเรียน'!R13="ย้าย","-",(QW7*100)/QV7))</f>
        <v/>
      </c>
      <c r="RB7" s="511" t="str">
        <f>IF(A7="","",IF('2.ชื่อนักเรียน'!R13="ย้าย","-",QW7))</f>
        <v/>
      </c>
      <c r="RC7" s="519" t="str">
        <f>IF(A7="","",IF('2.ชื่อนักเรียน'!R13="ย้าย","ย้าย",RA7))</f>
        <v/>
      </c>
      <c r="RD7" s="534"/>
      <c r="RF7" s="520" t="s">
        <v>817</v>
      </c>
      <c r="RG7" s="520"/>
      <c r="RH7" s="520"/>
      <c r="RI7" s="520" t="s">
        <v>816</v>
      </c>
    </row>
    <row r="8" spans="1:479" ht="21" customHeight="1" x14ac:dyDescent="0.35">
      <c r="A8" s="508" t="str">
        <f>IF('2.ชื่อนักเรียน'!C14="","",'2.ชื่อนักเรียน'!C14)</f>
        <v/>
      </c>
      <c r="B8" s="509" t="str">
        <f>IF('2.ชื่อนักเรียน'!D14="","",'2.ชื่อนักเรียน'!D14)</f>
        <v/>
      </c>
      <c r="C8" s="510" t="str">
        <f>IF('2.ชื่อนักเรียน'!R14="","",'2.ชื่อนักเรียน'!R14)</f>
        <v/>
      </c>
      <c r="D8" s="511">
        <v>4</v>
      </c>
      <c r="E8" s="512"/>
      <c r="F8" s="513"/>
      <c r="G8" s="513"/>
      <c r="H8" s="513"/>
      <c r="I8" s="513"/>
      <c r="J8" s="513"/>
      <c r="K8" s="513"/>
      <c r="L8" s="513"/>
      <c r="M8" s="513"/>
      <c r="N8" s="513"/>
      <c r="O8" s="513"/>
      <c r="P8" s="513"/>
      <c r="Q8" s="513"/>
      <c r="R8" s="513"/>
      <c r="S8" s="513"/>
      <c r="T8" s="513"/>
      <c r="U8" s="513"/>
      <c r="V8" s="513"/>
      <c r="W8" s="513"/>
      <c r="X8" s="513"/>
      <c r="Y8" s="513"/>
      <c r="Z8" s="513"/>
      <c r="AA8" s="513"/>
      <c r="AB8" s="513"/>
      <c r="AC8" s="513"/>
      <c r="AD8" s="513"/>
      <c r="AE8" s="513"/>
      <c r="AF8" s="513"/>
      <c r="AG8" s="513"/>
      <c r="AH8" s="513"/>
      <c r="AI8" s="514"/>
      <c r="AJ8" s="511" t="str">
        <f>IF(COUNTA($E$3:$AI$3)=0,"",IF('2.ชื่อนักเรียน'!R14="ย้าย","ย้าย",OK8))</f>
        <v/>
      </c>
      <c r="AK8" s="511">
        <v>4</v>
      </c>
      <c r="AL8" s="512"/>
      <c r="AM8" s="513"/>
      <c r="AN8" s="513"/>
      <c r="AO8" s="513"/>
      <c r="AP8" s="513"/>
      <c r="AQ8" s="513"/>
      <c r="AR8" s="513"/>
      <c r="AS8" s="513"/>
      <c r="AT8" s="513"/>
      <c r="AU8" s="513"/>
      <c r="AV8" s="513"/>
      <c r="AW8" s="513"/>
      <c r="AX8" s="513"/>
      <c r="AY8" s="513"/>
      <c r="AZ8" s="513"/>
      <c r="BA8" s="513"/>
      <c r="BB8" s="513"/>
      <c r="BC8" s="513"/>
      <c r="BD8" s="513"/>
      <c r="BE8" s="513"/>
      <c r="BF8" s="513"/>
      <c r="BG8" s="513"/>
      <c r="BH8" s="513"/>
      <c r="BI8" s="513"/>
      <c r="BJ8" s="513"/>
      <c r="BK8" s="513"/>
      <c r="BL8" s="513"/>
      <c r="BM8" s="513"/>
      <c r="BN8" s="513"/>
      <c r="BO8" s="513"/>
      <c r="BP8" s="514"/>
      <c r="BQ8" s="511" t="str">
        <f>IF(COUNTA($AL$4:$BP$4)=0,"",IF('2.ชื่อนักเรียน'!R14="ย้าย","ย้าย",OO8))</f>
        <v/>
      </c>
      <c r="BR8" s="511">
        <v>4</v>
      </c>
      <c r="BS8" s="512"/>
      <c r="BT8" s="513"/>
      <c r="BU8" s="513"/>
      <c r="BV8" s="513"/>
      <c r="BW8" s="513"/>
      <c r="BX8" s="513"/>
      <c r="BY8" s="513"/>
      <c r="BZ8" s="513"/>
      <c r="CA8" s="513"/>
      <c r="CB8" s="513"/>
      <c r="CC8" s="513"/>
      <c r="CD8" s="513"/>
      <c r="CE8" s="513"/>
      <c r="CF8" s="513"/>
      <c r="CG8" s="513"/>
      <c r="CH8" s="513"/>
      <c r="CI8" s="513"/>
      <c r="CJ8" s="513"/>
      <c r="CK8" s="513"/>
      <c r="CL8" s="513"/>
      <c r="CM8" s="513"/>
      <c r="CN8" s="513"/>
      <c r="CO8" s="513"/>
      <c r="CP8" s="513"/>
      <c r="CQ8" s="513"/>
      <c r="CR8" s="513"/>
      <c r="CS8" s="513"/>
      <c r="CT8" s="513"/>
      <c r="CU8" s="513"/>
      <c r="CV8" s="513"/>
      <c r="CW8" s="514"/>
      <c r="CX8" s="511" t="str">
        <f>IF(COUNTA($BS$4:$CW$4)=0,"",IF('2.ชื่อนักเรียน'!R14="ย้าย","ย้าย",OS8))</f>
        <v/>
      </c>
      <c r="CY8" s="511">
        <v>4</v>
      </c>
      <c r="CZ8" s="512"/>
      <c r="DA8" s="513"/>
      <c r="DB8" s="513"/>
      <c r="DC8" s="513"/>
      <c r="DD8" s="513"/>
      <c r="DE8" s="513"/>
      <c r="DF8" s="513"/>
      <c r="DG8" s="513"/>
      <c r="DH8" s="513"/>
      <c r="DI8" s="513"/>
      <c r="DJ8" s="513"/>
      <c r="DK8" s="513"/>
      <c r="DL8" s="513"/>
      <c r="DM8" s="513"/>
      <c r="DN8" s="513"/>
      <c r="DO8" s="513"/>
      <c r="DP8" s="513"/>
      <c r="DQ8" s="513"/>
      <c r="DR8" s="513"/>
      <c r="DS8" s="513"/>
      <c r="DT8" s="513"/>
      <c r="DU8" s="513"/>
      <c r="DV8" s="513"/>
      <c r="DW8" s="513"/>
      <c r="DX8" s="513"/>
      <c r="DY8" s="513"/>
      <c r="DZ8" s="513"/>
      <c r="EA8" s="513"/>
      <c r="EB8" s="513"/>
      <c r="EC8" s="513"/>
      <c r="ED8" s="514"/>
      <c r="EE8" s="511" t="str">
        <f>IF(COUNTA($CZ$4:$ED$4)=0,"",IF('2.ชื่อนักเรียน'!R14="ย้าย","ย้าย",OW8))</f>
        <v/>
      </c>
      <c r="EF8" s="511">
        <v>4</v>
      </c>
      <c r="EG8" s="512"/>
      <c r="EH8" s="513"/>
      <c r="EI8" s="513"/>
      <c r="EJ8" s="513"/>
      <c r="EK8" s="513"/>
      <c r="EL8" s="513"/>
      <c r="EM8" s="513"/>
      <c r="EN8" s="513"/>
      <c r="EO8" s="513"/>
      <c r="EP8" s="513"/>
      <c r="EQ8" s="513"/>
      <c r="ER8" s="513"/>
      <c r="ES8" s="513"/>
      <c r="ET8" s="513"/>
      <c r="EU8" s="513"/>
      <c r="EV8" s="513"/>
      <c r="EW8" s="513"/>
      <c r="EX8" s="513"/>
      <c r="EY8" s="513"/>
      <c r="EZ8" s="513"/>
      <c r="FA8" s="513"/>
      <c r="FB8" s="513"/>
      <c r="FC8" s="513"/>
      <c r="FD8" s="513"/>
      <c r="FE8" s="513"/>
      <c r="FF8" s="513"/>
      <c r="FG8" s="513"/>
      <c r="FH8" s="513"/>
      <c r="FI8" s="513"/>
      <c r="FJ8" s="513"/>
      <c r="FK8" s="514"/>
      <c r="FL8" s="511" t="str">
        <f>IF(COUNTA($EG$4:$FK$4)=0,"",IF('2.ชื่อนักเรียน'!R14="ย้าย","ย้าย",PA8))</f>
        <v/>
      </c>
      <c r="FM8" s="511">
        <v>4</v>
      </c>
      <c r="FN8" s="512"/>
      <c r="FO8" s="513"/>
      <c r="FP8" s="513"/>
      <c r="FQ8" s="513"/>
      <c r="FR8" s="513"/>
      <c r="FS8" s="513"/>
      <c r="FT8" s="513"/>
      <c r="FU8" s="513"/>
      <c r="FV8" s="513"/>
      <c r="FW8" s="513"/>
      <c r="FX8" s="513"/>
      <c r="FY8" s="513"/>
      <c r="FZ8" s="513"/>
      <c r="GA8" s="513"/>
      <c r="GB8" s="513"/>
      <c r="GC8" s="513"/>
      <c r="GD8" s="513"/>
      <c r="GE8" s="513"/>
      <c r="GF8" s="513"/>
      <c r="GG8" s="513"/>
      <c r="GH8" s="513"/>
      <c r="GI8" s="513"/>
      <c r="GJ8" s="513"/>
      <c r="GK8" s="513"/>
      <c r="GL8" s="513"/>
      <c r="GM8" s="513"/>
      <c r="GN8" s="513"/>
      <c r="GO8" s="513"/>
      <c r="GP8" s="513"/>
      <c r="GQ8" s="513"/>
      <c r="GR8" s="514"/>
      <c r="GS8" s="511" t="str">
        <f>IF(COUNTA($FN$4:$GR$4)=0,"",IF('2.ชื่อนักเรียน'!R14="ย้าย","ย้าย",PE8))</f>
        <v/>
      </c>
      <c r="GT8" s="511">
        <v>4</v>
      </c>
      <c r="GU8" s="512"/>
      <c r="GV8" s="513"/>
      <c r="GW8" s="513"/>
      <c r="GX8" s="513"/>
      <c r="GY8" s="513"/>
      <c r="GZ8" s="513"/>
      <c r="HA8" s="513"/>
      <c r="HB8" s="513"/>
      <c r="HC8" s="513"/>
      <c r="HD8" s="513"/>
      <c r="HE8" s="513"/>
      <c r="HF8" s="513"/>
      <c r="HG8" s="513"/>
      <c r="HH8" s="513"/>
      <c r="HI8" s="513"/>
      <c r="HJ8" s="513"/>
      <c r="HK8" s="513"/>
      <c r="HL8" s="513"/>
      <c r="HM8" s="513"/>
      <c r="HN8" s="513"/>
      <c r="HO8" s="513"/>
      <c r="HP8" s="513"/>
      <c r="HQ8" s="513"/>
      <c r="HR8" s="513"/>
      <c r="HS8" s="513"/>
      <c r="HT8" s="513"/>
      <c r="HU8" s="513"/>
      <c r="HV8" s="513"/>
      <c r="HW8" s="513"/>
      <c r="HX8" s="513"/>
      <c r="HY8" s="514"/>
      <c r="HZ8" s="511" t="str">
        <f>IF(COUNTA($GU$4:HY7)=0,"",IF('2.ชื่อนักเรียน'!R14="ย้าย","ย้าย",PP8))</f>
        <v/>
      </c>
      <c r="IA8" s="511">
        <v>4</v>
      </c>
      <c r="IB8" s="512"/>
      <c r="IC8" s="513"/>
      <c r="ID8" s="513"/>
      <c r="IE8" s="513"/>
      <c r="IF8" s="513"/>
      <c r="IG8" s="513"/>
      <c r="IH8" s="513"/>
      <c r="II8" s="513"/>
      <c r="IJ8" s="513"/>
      <c r="IK8" s="513"/>
      <c r="IL8" s="513"/>
      <c r="IM8" s="513"/>
      <c r="IN8" s="513"/>
      <c r="IO8" s="513"/>
      <c r="IP8" s="513"/>
      <c r="IQ8" s="513"/>
      <c r="IR8" s="513"/>
      <c r="IS8" s="513"/>
      <c r="IT8" s="513"/>
      <c r="IU8" s="513"/>
      <c r="IV8" s="513"/>
      <c r="IW8" s="513"/>
      <c r="IX8" s="513"/>
      <c r="IY8" s="513"/>
      <c r="IZ8" s="513"/>
      <c r="JA8" s="513"/>
      <c r="JB8" s="513"/>
      <c r="JC8" s="513"/>
      <c r="JD8" s="513"/>
      <c r="JE8" s="513"/>
      <c r="JF8" s="514"/>
      <c r="JG8" s="511" t="str">
        <f>IF(COUNTA($IB$4:$JF$4)=0,"",IF('2.ชื่อนักเรียน'!R14="ย้าย","ย้าย",PT8))</f>
        <v/>
      </c>
      <c r="JH8" s="511">
        <v>4</v>
      </c>
      <c r="JI8" s="512"/>
      <c r="JJ8" s="513"/>
      <c r="JK8" s="513"/>
      <c r="JL8" s="513"/>
      <c r="JM8" s="513"/>
      <c r="JN8" s="513"/>
      <c r="JO8" s="513"/>
      <c r="JP8" s="513"/>
      <c r="JQ8" s="513"/>
      <c r="JR8" s="513"/>
      <c r="JS8" s="513"/>
      <c r="JT8" s="513"/>
      <c r="JU8" s="513"/>
      <c r="JV8" s="513"/>
      <c r="JW8" s="513"/>
      <c r="JX8" s="513"/>
      <c r="JY8" s="513"/>
      <c r="JZ8" s="513"/>
      <c r="KA8" s="513"/>
      <c r="KB8" s="513"/>
      <c r="KC8" s="513"/>
      <c r="KD8" s="513"/>
      <c r="KE8" s="513"/>
      <c r="KF8" s="513"/>
      <c r="KG8" s="513"/>
      <c r="KH8" s="513"/>
      <c r="KI8" s="513"/>
      <c r="KJ8" s="513"/>
      <c r="KK8" s="513"/>
      <c r="KL8" s="513"/>
      <c r="KM8" s="514"/>
      <c r="KN8" s="526" t="str">
        <f>IF(COUNTA($JI$4:$KM$4)=0,"",IF('2.ชื่อนักเรียน'!R14="ย้าย","ย้าย",PX8))</f>
        <v/>
      </c>
      <c r="KO8" s="511">
        <v>4</v>
      </c>
      <c r="KP8" s="512"/>
      <c r="KQ8" s="513"/>
      <c r="KR8" s="513"/>
      <c r="KS8" s="513"/>
      <c r="KT8" s="513"/>
      <c r="KU8" s="513"/>
      <c r="KV8" s="513"/>
      <c r="KW8" s="513"/>
      <c r="KX8" s="513"/>
      <c r="KY8" s="513"/>
      <c r="KZ8" s="513"/>
      <c r="LA8" s="513"/>
      <c r="LB8" s="513"/>
      <c r="LC8" s="513"/>
      <c r="LD8" s="513"/>
      <c r="LE8" s="513"/>
      <c r="LF8" s="513"/>
      <c r="LG8" s="513"/>
      <c r="LH8" s="513"/>
      <c r="LI8" s="513"/>
      <c r="LJ8" s="513"/>
      <c r="LK8" s="513"/>
      <c r="LL8" s="513"/>
      <c r="LM8" s="513"/>
      <c r="LN8" s="513"/>
      <c r="LO8" s="513"/>
      <c r="LP8" s="513"/>
      <c r="LQ8" s="513"/>
      <c r="LR8" s="513"/>
      <c r="LS8" s="513"/>
      <c r="LT8" s="514"/>
      <c r="LU8" s="526" t="str">
        <f>IF(COUNTA($KP$4:$LT$4)=0,"",IF('2.ชื่อนักเรียน'!R14="ย้าย","ย้าย",QB8))</f>
        <v/>
      </c>
      <c r="LV8" s="511">
        <v>4</v>
      </c>
      <c r="LW8" s="512"/>
      <c r="LX8" s="513"/>
      <c r="LY8" s="513"/>
      <c r="LZ8" s="513"/>
      <c r="MA8" s="513"/>
      <c r="MB8" s="513"/>
      <c r="MC8" s="513"/>
      <c r="MD8" s="513"/>
      <c r="ME8" s="513"/>
      <c r="MF8" s="513"/>
      <c r="MG8" s="513"/>
      <c r="MH8" s="513"/>
      <c r="MI8" s="513"/>
      <c r="MJ8" s="513"/>
      <c r="MK8" s="513"/>
      <c r="ML8" s="513"/>
      <c r="MM8" s="513"/>
      <c r="MN8" s="513"/>
      <c r="MO8" s="513"/>
      <c r="MP8" s="513"/>
      <c r="MQ8" s="513"/>
      <c r="MR8" s="513"/>
      <c r="MS8" s="513"/>
      <c r="MT8" s="513"/>
      <c r="MU8" s="513"/>
      <c r="MV8" s="513"/>
      <c r="MW8" s="513"/>
      <c r="MX8" s="513"/>
      <c r="MY8" s="513"/>
      <c r="MZ8" s="513"/>
      <c r="NA8" s="514"/>
      <c r="NB8" s="526" t="str">
        <f>IF(COUNTA($LW$5:$NA$5)=0,"",IF('2.ชื่อนักเรียน'!R14="ย้าย","ย้าย",QF8))</f>
        <v/>
      </c>
      <c r="NC8" s="526">
        <v>4</v>
      </c>
      <c r="ND8" s="512"/>
      <c r="NE8" s="513"/>
      <c r="NF8" s="513"/>
      <c r="NG8" s="513"/>
      <c r="NH8" s="513"/>
      <c r="NI8" s="513"/>
      <c r="NJ8" s="513"/>
      <c r="NK8" s="513"/>
      <c r="NL8" s="513"/>
      <c r="NM8" s="513"/>
      <c r="NN8" s="513"/>
      <c r="NO8" s="513"/>
      <c r="NP8" s="513"/>
      <c r="NQ8" s="513"/>
      <c r="NR8" s="513"/>
      <c r="NS8" s="513"/>
      <c r="NT8" s="513"/>
      <c r="NU8" s="513"/>
      <c r="NV8" s="513"/>
      <c r="NW8" s="513"/>
      <c r="NX8" s="513"/>
      <c r="NY8" s="513"/>
      <c r="NZ8" s="513"/>
      <c r="OA8" s="513"/>
      <c r="OB8" s="513"/>
      <c r="OC8" s="513"/>
      <c r="OD8" s="513"/>
      <c r="OE8" s="513"/>
      <c r="OF8" s="513"/>
      <c r="OG8" s="513"/>
      <c r="OH8" s="514"/>
      <c r="OI8" s="526" t="str">
        <f>IF(COUNTA($ND$4:$OH$4)=0,"",IF('2.ชื่อนักเรียน'!R14="ย้าย","ย้าย",QJ8))</f>
        <v/>
      </c>
      <c r="OJ8" s="511">
        <v>4</v>
      </c>
      <c r="OK8" s="515" t="str">
        <f>IF(OR(COUNTA($E$4:$AI$4)=0,$A8=""),"",IF('2.ชื่อนักเรียน'!R14="ย้าย","-",COUNTIF($E8:$AI8,"/")))</f>
        <v/>
      </c>
      <c r="OL8" s="516" t="str">
        <f>IF(OR(COUNTA($E$4:$AI$4)=0,$A8=""),"",IF('2.ชื่อนักเรียน'!R14="ย้าย","-",COUNTIF($E8:$AI8,"ป")))</f>
        <v/>
      </c>
      <c r="OM8" s="516" t="str">
        <f>IF(OR(COUNTA($E$4:$AI$4)=0,$A8=""),"",IF('2.ชื่อนักเรียน'!R14="ย้าย","-",COUNTIF($E8:$AI8,"ล")))</f>
        <v/>
      </c>
      <c r="ON8" s="517" t="str">
        <f>IF(OR(COUNTA($E$4:$AI$4)=0,$A8=""),"",IF('2.ชื่อนักเรียน'!R14="ย้าย","-",COUNTIF($E8:$AI8,"ข")))</f>
        <v/>
      </c>
      <c r="OO8" s="515" t="str">
        <f>IF(OR(COUNTA($AL$4:$BP$4)=0,$A8=""),"",IF('2.ชื่อนักเรียน'!R14="ย้าย","-",COUNTIF($AL8:$BP8,"/")))</f>
        <v/>
      </c>
      <c r="OP8" s="516" t="str">
        <f>IF(OR(COUNTA($AL$4:$BP$4)=0,$A8=""),"",IF('2.ชื่อนักเรียน'!R14="ย้าย","-",COUNTIF($AL8:$BP8,"ป")))</f>
        <v/>
      </c>
      <c r="OQ8" s="516" t="str">
        <f>IF(OR(COUNTA($AL$4:$BP$4)=0,$A8=""),"",IF('2.ชื่อนักเรียน'!R14="ย้าย","-",COUNTIF($AL8:$BP8,"ล")))</f>
        <v/>
      </c>
      <c r="OR8" s="517" t="str">
        <f>IF(OR(COUNTA($AL$4:$BP$4)=0,$A8=""),"",IF('2.ชื่อนักเรียน'!R14="ย้าย","-",COUNTIF($AL8:$BP8,"ข")))</f>
        <v/>
      </c>
      <c r="OS8" s="515" t="str">
        <f>IF(OR(COUNTA($BS$4:$CW$4)=0,$A8=""),"",IF('2.ชื่อนักเรียน'!R14="ย้าย","-",COUNTIF($BS8:$CW8,"/")))</f>
        <v/>
      </c>
      <c r="OT8" s="516" t="str">
        <f>IF(OR(COUNTA($BS$4:$CW$4)=0,$A8=""),"",IF('2.ชื่อนักเรียน'!R14="ย้าย","-",COUNTIF($BS8:$CW8,"ป")))</f>
        <v/>
      </c>
      <c r="OU8" s="516" t="str">
        <f>IF(OR(COUNTA($BS$4:$CW$4)=0,$A8=""),"",IF('2.ชื่อนักเรียน'!R14="ย้าย","-",COUNTIF($BS8:$CW8,"ล")))</f>
        <v/>
      </c>
      <c r="OV8" s="517" t="str">
        <f>IF(OR(COUNTA($BS$4:$CW$4)=0,$A8=""),"",IF('2.ชื่อนักเรียน'!R14="ย้าย","-",COUNTIF($BS8:$CW8,"ข")))</f>
        <v/>
      </c>
      <c r="OW8" s="515" t="str">
        <f>IF(OR(COUNTA($CZ$4:$ED$4)=0,$A8=""),"",IF('2.ชื่อนักเรียน'!R14="ย้าย","-",COUNTIF($CZ8:$ED8,"/")))</f>
        <v/>
      </c>
      <c r="OX8" s="516" t="str">
        <f>IF(OR(COUNTA($CZ$4:$ED$4)=0,$A8=""),"",IF('2.ชื่อนักเรียน'!R14="ย้าย","-",COUNTIF($CZ8:$ED8,"ป")))</f>
        <v/>
      </c>
      <c r="OY8" s="516" t="str">
        <f>IF(OR(COUNTA($CZ$4:$ED$4)=0,A8=""),"",IF('2.ชื่อนักเรียน'!R14="ย้าย","-",COUNTIF($CZ8:$ED8,"ล")))</f>
        <v/>
      </c>
      <c r="OZ8" s="517" t="str">
        <f>IF(OR(COUNTA($CZ$4:$ED$4)=0,A8=""),"",IF('2.ชื่อนักเรียน'!R14="ย้าย","-",COUNTIF($CZ8:$ED8,"ข")))</f>
        <v/>
      </c>
      <c r="PA8" s="515" t="str">
        <f>IF(OR(COUNTA($EG$4:$FK$4)=0,$A8=""),"",IF('2.ชื่อนักเรียน'!R14="ย้าย","-",COUNTIF($EG8:$FK8,"/")))</f>
        <v/>
      </c>
      <c r="PB8" s="516" t="str">
        <f>IF(OR(COUNTA($EG$4:$FK$4)=0,$A8=""),"",IF('2.ชื่อนักเรียน'!R14="ย้าย","-",COUNTIF($EG8:$FK8,"ป")))</f>
        <v/>
      </c>
      <c r="PC8" s="516" t="str">
        <f>IF(OR(COUNTA($EG$4:$FK$4)=0,A8=""),"",IF('2.ชื่อนักเรียน'!R14="ย้าย","-",COUNTIF($EG8:$FK8,"ล")))</f>
        <v/>
      </c>
      <c r="PD8" s="517" t="str">
        <f>IF(OR(COUNTA($EG$4:$FK$4)=0,A8=""),"",IF('2.ชื่อนักเรียน'!R14="ย้าย","-",COUNTIF($EG8:$FK8,"ข")))</f>
        <v/>
      </c>
      <c r="PE8" s="515" t="str">
        <f>IF(OR(COUNTA($FN$4:$GR$4)=0,$A8=""),"",IF('2.ชื่อนักเรียน'!R14="ย้าย","-",COUNTIF($FN8:$GR8,"/")))</f>
        <v/>
      </c>
      <c r="PF8" s="516" t="str">
        <f>IF(OR(COUNTA($FN$4:$GR$4)=0,$A8=""),"",IF('2.ชื่อนักเรียน'!R14="ย้าย","-",COUNTIF($FN8:$GR8,"ป")))</f>
        <v/>
      </c>
      <c r="PG8" s="516" t="str">
        <f>IF(OR(COUNTA($FN$4:$GR$4)=0,A8=""),"",IF('2.ชื่อนักเรียน'!R14="ย้าย","-",COUNTIF($FN8:$GR8,"ล")))</f>
        <v/>
      </c>
      <c r="PH8" s="516" t="str">
        <f>IF(OR(COUNTA($FN$4:$GR$4)=0,A8=""),"",IF('2.ชื่อนักเรียน'!R14="ย้าย","-",COUNTIF($FN8:$GR8,"ข")))</f>
        <v/>
      </c>
      <c r="PI8" s="515" t="str">
        <f>IF(OR(COUNTA($OK$3:$PD$3,$PE$3)=0,$A8=""),"",IF('2.ชื่อนักเรียน'!R14="ย้าย","-",SUM(OK8,OO8,OS8,OW8,PA8,PE8)))</f>
        <v/>
      </c>
      <c r="PJ8" s="516" t="str">
        <f>IF(OR(COUNTA($OK$3:$PD$3,$PE$3)=0,$A8=""),"",IF('2.ชื่อนักเรียน'!R14="ย้าย","-",SUM(OL8,OP8,OT8,OX8,PB8,PF8)))</f>
        <v/>
      </c>
      <c r="PK8" s="516" t="str">
        <f>IF(OR(COUNTA($OK$3:$PD$3,$PE$3)=0,$A8=""),"",IF('2.ชื่อนักเรียน'!R14="ย้าย","-",SUM(OM8,OQ8,OU8,OY8,PC8,PG8)))</f>
        <v/>
      </c>
      <c r="PL8" s="518" t="str">
        <f>IF(OR(COUNTA($OK$3:$PD$3,$PE$3)=0,$A8=""),"",IF('2.ชื่อนักเรียน'!R14="ย้าย","-",SUM(ON8,OR8,OV8,OZ8,PD8,PH8)))</f>
        <v/>
      </c>
      <c r="PM8" s="511" t="str">
        <f t="shared" si="0"/>
        <v/>
      </c>
      <c r="PN8" s="519" t="str">
        <f>IF(PM8="","",IF('2.ชื่อนักเรียน'!R14="ย้าย","ย้าย",(PM8*100)/COUNTA($E$4:$AI$4,$AL$4:$BP$4,$BS$4:$CW$4,$CZ$4:$ED$4,$EG$4:$FK$4,$FN$4:$GR$4)))</f>
        <v/>
      </c>
      <c r="PO8" s="511">
        <v>4</v>
      </c>
      <c r="PP8" s="515" t="str">
        <f>IF(OR(COUNTA($GU$4:$HY$4)=0,$A8=""),"",IF('2.ชื่อนักเรียน'!R14="ย้าย","-",COUNTIF($GU8:$HY8,"/")))</f>
        <v/>
      </c>
      <c r="PQ8" s="516" t="str">
        <f>IF(OR(COUNTA($GU$4:$HY$4)=0,$A8=""),"",IF('2.ชื่อนักเรียน'!R14="ย้าย","-",COUNTIF($GU8:$HY8,"ป")))</f>
        <v/>
      </c>
      <c r="PR8" s="516" t="str">
        <f>IF(OR(COUNTA($GU$4:$HY$4)=0,$A8=""),"",IF('2.ชื่อนักเรียน'!R14="ย้าย","-",COUNTIF($GU8:$HY8,"ล")))</f>
        <v/>
      </c>
      <c r="PS8" s="517" t="str">
        <f>IF(OR(COUNTA($GU$4:$HY$4)=0,$A8=""),"",IF('2.ชื่อนักเรียน'!R14="ย้าย","-",COUNTIF($GU8:$HY8,"ข")))</f>
        <v/>
      </c>
      <c r="PT8" s="515" t="str">
        <f>IF(OR(COUNTA($IB$4:$JF$4)=0,$A8=""),"",IF('2.ชื่อนักเรียน'!R14="ย้าย","-",COUNTIF($IB8:$JF8,"/")))</f>
        <v/>
      </c>
      <c r="PU8" s="516" t="str">
        <f>IF(OR(COUNTA($IB$4:$JF$4)=0,$A8=""),"",IF('2.ชื่อนักเรียน'!R14="ย้าย","-",COUNTIF($IB8:$JF8,"ป")))</f>
        <v/>
      </c>
      <c r="PV8" s="516" t="str">
        <f>IF(OR(COUNTA($IB$4:$JF$4)=0,$A8=""),"",IF('2.ชื่อนักเรียน'!R14="ย้าย","-",COUNTIF($IB8:$JF8,"ล")))</f>
        <v/>
      </c>
      <c r="PW8" s="517" t="str">
        <f>IF(OR(COUNTA($IB$4:$JF$4)=0,$A8=""),"",IF('2.ชื่อนักเรียน'!R14="ย้าย","-",COUNTIF($IB8:$JF8,"ข")))</f>
        <v/>
      </c>
      <c r="PX8" s="515" t="str">
        <f>IF(OR(COUNTA($JI$4:$KM$4)=0,$A8=""),"",IF('2.ชื่อนักเรียน'!R14="ย้าย","-",COUNTIF($JI8:$KM8,"/")))</f>
        <v/>
      </c>
      <c r="PY8" s="516" t="str">
        <f>IF(OR(COUNTA($JI$4:$KM$4)=0,$A8=""),"",IF('2.ชื่อนักเรียน'!R14="ย้าย","-",COUNTIF($JI8:$KM8,"ป")))</f>
        <v/>
      </c>
      <c r="PZ8" s="516" t="str">
        <f>IF(OR(COUNTA($JI$4:$KM$4)=0,$A8=""),"",IF('2.ชื่อนักเรียน'!R14="ย้าย","-",COUNTIF($JI8:$KM8,"ล")))</f>
        <v/>
      </c>
      <c r="QA8" s="517" t="str">
        <f>IF(OR(COUNTA($JI$4:$KM$4)=0,$A8=""),"",IF('2.ชื่อนักเรียน'!R14="ย้าย","-",COUNTIF($JI8:$KM8,"ข")))</f>
        <v/>
      </c>
      <c r="QB8" s="515" t="str">
        <f>IF(OR(COUNTA($KP$4:$LT$4)=0,$A8=""),"",IF('2.ชื่อนักเรียน'!R14="ย้าย","-",COUNTIF($KP8:$LT8,"/")))</f>
        <v/>
      </c>
      <c r="QC8" s="516" t="str">
        <f>IF(OR(COUNTA($KP$4:$LT$4)=0,$A8=""),"",IF('2.ชื่อนักเรียน'!R14="ย้าย","-",COUNTIF($KP8:$LT8,"ป")))</f>
        <v/>
      </c>
      <c r="QD8" s="516" t="str">
        <f>IF(OR(COUNTA($KP$4:$LT$4)=0,$A8=""),"",IF('2.ชื่อนักเรียน'!R14="ย้าย","-",COUNTIF($KP8:$LT8,"ล")))</f>
        <v/>
      </c>
      <c r="QE8" s="517" t="str">
        <f>IF(OR(COUNTA($KP$4:$LT$4)=0,$A8=""),"",IF('2.ชื่อนักเรียน'!R14="ย้าย","-",COUNTIF($KP8:$LT8,"ข")))</f>
        <v/>
      </c>
      <c r="QF8" s="515" t="str">
        <f>IF(OR(COUNTA($LW$4:$NA$4)=0,$A8=""),"",IF('2.ชื่อนักเรียน'!R14="ย้าย","-",COUNTIF($LW8:$NA8,"/")))</f>
        <v/>
      </c>
      <c r="QG8" s="516" t="str">
        <f>IF(OR(COUNTA($LW$4:$NA$4)=0,$A8=""),"",IF('2.ชื่อนักเรียน'!R14="ย้าย","-",COUNTIF($LW8:$NA8,"ป")))</f>
        <v/>
      </c>
      <c r="QH8" s="516" t="str">
        <f>IF(OR(COUNTA($LW$4:$NA$4)=0,$A8=""),"",IF('2.ชื่อนักเรียน'!R14="ย้าย","-",COUNTIF($LW8:$NA8,"ล")))</f>
        <v/>
      </c>
      <c r="QI8" s="517" t="str">
        <f>IF(OR(COUNTA($LW$4:$NA$4)=0,$A8=""),"",IF('2.ชื่อนักเรียน'!R14="ย้าย","-",COUNTIF($LW8:$NA8,"ข")))</f>
        <v/>
      </c>
      <c r="QJ8" s="515" t="str">
        <f>IF(OR(COUNTA($ND$4:$OH$4)=0,$A8=""),"",IF('2.ชื่อนักเรียน'!R14="ย้าย","-",COUNTIF($ND8:$OH8,"/")))</f>
        <v/>
      </c>
      <c r="QK8" s="516" t="str">
        <f>IF(OR(COUNTA($ND$4:$OH$4)=0,$A8=""),"",IF('2.ชื่อนักเรียน'!R14="ย้าย","-",COUNTIF($ND8:$OH8,"ป")))</f>
        <v/>
      </c>
      <c r="QL8" s="516" t="str">
        <f>IF(OR(COUNTA($ND$4:$OH$4)=0,$A8=""),"",IF('2.ชื่อนักเรียน'!R14="ย้าย","-",COUNTIF($ND8:$OH8,"ล")))</f>
        <v/>
      </c>
      <c r="QM8" s="516" t="str">
        <f>IF(OR(COUNTA($ND$4:$OH$4)=0,$A8=""),"",IF('2.ชื่อนักเรียน'!R14="ย้าย","-",COUNTIF($ND8:$OH8,"ข")))</f>
        <v/>
      </c>
      <c r="QN8" s="515" t="str">
        <f>IF(OR(COUNTA($PP$3:$QI$3,$QJ$3)=0,$A8=""),"",IF('2.ชื่อนักเรียน'!R14="ย้าย","-",SUM(PP8,PT8,PX8,QB8,QF8,QJ8)))</f>
        <v/>
      </c>
      <c r="QO8" s="516" t="str">
        <f>IF(OR(COUNTA($PP$3:$QI$3,$QJ$3)=0,$A8=""),"",IF('2.ชื่อนักเรียน'!R14="ย้าย","-",SUM(PQ8,PU8,PY8,QC8,QG8,QK8)))</f>
        <v/>
      </c>
      <c r="QP8" s="516" t="str">
        <f>IF(OR(COUNTA($PP$3:$QI$3,$QJ$3)=0,$A8=""),"",IF('2.ชื่อนักเรียน'!R14="ย้าย","-",SUM(PR8,PV8,PZ8,QD8,QH8,QL8)))</f>
        <v/>
      </c>
      <c r="QQ8" s="518" t="str">
        <f>IF(OR(COUNTA($PP$3:$QI$3,$QJ$3)=0,$A8=""),"",IF('2.ชื่อนักเรียน'!R14="ย้าย","-",SUM(PS8,PW8,QA8,QE8,QI8,QM8)))</f>
        <v/>
      </c>
      <c r="QR8" s="511" t="str">
        <f t="shared" si="1"/>
        <v/>
      </c>
      <c r="QS8" s="519" t="str">
        <f>IF(QR8="","",IF('2.ชื่อนักเรียน'!R14="ย้าย","ย้าย",(QR8*100)/COUNTA($GU$4:$HY$4,$IB$4:$JF$4,$JI$4:$KM$4,$KP$4:$LT$4,$LW$4:$NA$4,$ND$4:$OH$4)))</f>
        <v/>
      </c>
      <c r="QT8" s="529" t="str">
        <f>IF('2.ชื่อนักเรียน'!C14="","",'2.ชื่อนักเรียน'!C14)</f>
        <v/>
      </c>
      <c r="QU8" s="532" t="str">
        <f>IF('2.ชื่อนักเรียน'!D14="","",'2.ชื่อนักเรียน'!D14)</f>
        <v/>
      </c>
      <c r="QV8" s="511" t="str">
        <f>IF(A8="","",IF('2.ชื่อนักเรียน'!R14="ย้าย","-",$RJ$4))</f>
        <v/>
      </c>
      <c r="QW8" s="511" t="str">
        <f>IF(A8="","",IF('2.ชื่อนักเรียน'!R14="ย้าย","-",SUM(OK8,OO8,OS8,OW8,PA8,PE8,PP8,PT8,PX8,QB8,QF8,QJ8)))</f>
        <v/>
      </c>
      <c r="QX8" s="511" t="str">
        <f>IF(A8="","",IF('2.ชื่อนักเรียน'!R14="ย้าย","-",SUM(OL8,OP8,OT8,OX8,PB8,PF8,PQ8,PU8,PY8,QC8,QG8,QK8)))</f>
        <v/>
      </c>
      <c r="QY8" s="511" t="str">
        <f>IF(A8="","",IF('2.ชื่อนักเรียน'!R14="ย้าย","-",SUM(OM8,OQ8,OU8,OY8,PC8,PG8,PR8,PV8,PZ8,QD8,QH8,QL8)))</f>
        <v/>
      </c>
      <c r="QZ8" s="552" t="str">
        <f>IF(A8="","",IF('2.ชื่อนักเรียน'!R14="ย้าย","-",SUM(ON8,OR8,OV8,OZ8,PD8,PH8,PS8,PW8,QA8,QE8,QI8,QM8)))</f>
        <v/>
      </c>
      <c r="RA8" s="519" t="str">
        <f>IF(A8="","",IF('2.ชื่อนักเรียน'!R14="ย้าย","-",(QW8*100)/QV8))</f>
        <v/>
      </c>
      <c r="RB8" s="511" t="str">
        <f>IF(A8="","",IF('2.ชื่อนักเรียน'!R14="ย้าย","-",QW8))</f>
        <v/>
      </c>
      <c r="RC8" s="519" t="str">
        <f>IF(A8="","",IF('2.ชื่อนักเรียน'!R14="ย้าย","ย้าย",RA8))</f>
        <v/>
      </c>
      <c r="RD8" s="534"/>
      <c r="RF8" s="520" t="s">
        <v>819</v>
      </c>
      <c r="RG8" s="520"/>
      <c r="RH8" s="520"/>
      <c r="RI8" s="520" t="s">
        <v>818</v>
      </c>
    </row>
    <row r="9" spans="1:479" ht="21" customHeight="1" x14ac:dyDescent="0.35">
      <c r="A9" s="508" t="str">
        <f>IF('2.ชื่อนักเรียน'!C15="","",'2.ชื่อนักเรียน'!C15)</f>
        <v/>
      </c>
      <c r="B9" s="509" t="str">
        <f>IF('2.ชื่อนักเรียน'!D15="","",'2.ชื่อนักเรียน'!D15)</f>
        <v/>
      </c>
      <c r="C9" s="510" t="str">
        <f>IF('2.ชื่อนักเรียน'!R15="","",'2.ชื่อนักเรียน'!R15)</f>
        <v/>
      </c>
      <c r="D9" s="511">
        <v>5</v>
      </c>
      <c r="E9" s="512"/>
      <c r="F9" s="513"/>
      <c r="G9" s="513"/>
      <c r="H9" s="513"/>
      <c r="I9" s="513"/>
      <c r="J9" s="513"/>
      <c r="K9" s="513"/>
      <c r="L9" s="513"/>
      <c r="M9" s="513"/>
      <c r="N9" s="513"/>
      <c r="O9" s="513"/>
      <c r="P9" s="513"/>
      <c r="Q9" s="513"/>
      <c r="R9" s="513"/>
      <c r="S9" s="513"/>
      <c r="T9" s="513"/>
      <c r="U9" s="513"/>
      <c r="V9" s="513"/>
      <c r="W9" s="513"/>
      <c r="X9" s="513"/>
      <c r="Y9" s="513"/>
      <c r="Z9" s="513"/>
      <c r="AA9" s="513"/>
      <c r="AB9" s="513"/>
      <c r="AC9" s="513"/>
      <c r="AD9" s="513"/>
      <c r="AE9" s="513"/>
      <c r="AF9" s="513"/>
      <c r="AG9" s="513"/>
      <c r="AH9" s="513"/>
      <c r="AI9" s="514"/>
      <c r="AJ9" s="511" t="str">
        <f>IF(COUNTA($E$3:$AI$3)=0,"",IF('2.ชื่อนักเรียน'!R15="ย้าย","ย้าย",OK9))</f>
        <v/>
      </c>
      <c r="AK9" s="511">
        <v>5</v>
      </c>
      <c r="AL9" s="512"/>
      <c r="AM9" s="513"/>
      <c r="AN9" s="513"/>
      <c r="AO9" s="513"/>
      <c r="AP9" s="513"/>
      <c r="AQ9" s="513"/>
      <c r="AR9" s="513"/>
      <c r="AS9" s="513"/>
      <c r="AT9" s="513"/>
      <c r="AU9" s="513"/>
      <c r="AV9" s="513"/>
      <c r="AW9" s="513"/>
      <c r="AX9" s="513"/>
      <c r="AY9" s="513"/>
      <c r="AZ9" s="513"/>
      <c r="BA9" s="513"/>
      <c r="BB9" s="513"/>
      <c r="BC9" s="513"/>
      <c r="BD9" s="513"/>
      <c r="BE9" s="513"/>
      <c r="BF9" s="513"/>
      <c r="BG9" s="513"/>
      <c r="BH9" s="513"/>
      <c r="BI9" s="513"/>
      <c r="BJ9" s="513"/>
      <c r="BK9" s="513"/>
      <c r="BL9" s="513"/>
      <c r="BM9" s="513"/>
      <c r="BN9" s="513"/>
      <c r="BO9" s="513"/>
      <c r="BP9" s="514"/>
      <c r="BQ9" s="511" t="str">
        <f>IF(COUNTA($AL$4:$BP$4)=0,"",IF('2.ชื่อนักเรียน'!R15="ย้าย","ย้าย",OO9))</f>
        <v/>
      </c>
      <c r="BR9" s="511">
        <v>5</v>
      </c>
      <c r="BS9" s="512"/>
      <c r="BT9" s="513"/>
      <c r="BU9" s="513"/>
      <c r="BV9" s="513"/>
      <c r="BW9" s="513"/>
      <c r="BX9" s="513"/>
      <c r="BY9" s="513"/>
      <c r="BZ9" s="513"/>
      <c r="CA9" s="513"/>
      <c r="CB9" s="513"/>
      <c r="CC9" s="513"/>
      <c r="CD9" s="513"/>
      <c r="CE9" s="513"/>
      <c r="CF9" s="513"/>
      <c r="CG9" s="513"/>
      <c r="CH9" s="513"/>
      <c r="CI9" s="513"/>
      <c r="CJ9" s="513"/>
      <c r="CK9" s="513"/>
      <c r="CL9" s="513"/>
      <c r="CM9" s="513"/>
      <c r="CN9" s="513"/>
      <c r="CO9" s="513"/>
      <c r="CP9" s="513"/>
      <c r="CQ9" s="513"/>
      <c r="CR9" s="513"/>
      <c r="CS9" s="513"/>
      <c r="CT9" s="513"/>
      <c r="CU9" s="513"/>
      <c r="CV9" s="513"/>
      <c r="CW9" s="514"/>
      <c r="CX9" s="511" t="str">
        <f>IF(COUNTA($BS$4:$CW$4)=0,"",IF('2.ชื่อนักเรียน'!R15="ย้าย","ย้าย",OS9))</f>
        <v/>
      </c>
      <c r="CY9" s="511">
        <v>5</v>
      </c>
      <c r="CZ9" s="512"/>
      <c r="DA9" s="513"/>
      <c r="DB9" s="513"/>
      <c r="DC9" s="513"/>
      <c r="DD9" s="513"/>
      <c r="DE9" s="513"/>
      <c r="DF9" s="513"/>
      <c r="DG9" s="513"/>
      <c r="DH9" s="513"/>
      <c r="DI9" s="513"/>
      <c r="DJ9" s="513"/>
      <c r="DK9" s="513"/>
      <c r="DL9" s="513"/>
      <c r="DM9" s="513"/>
      <c r="DN9" s="513"/>
      <c r="DO9" s="513"/>
      <c r="DP9" s="513"/>
      <c r="DQ9" s="513"/>
      <c r="DR9" s="513"/>
      <c r="DS9" s="513"/>
      <c r="DT9" s="513"/>
      <c r="DU9" s="513"/>
      <c r="DV9" s="513"/>
      <c r="DW9" s="513"/>
      <c r="DX9" s="513"/>
      <c r="DY9" s="513"/>
      <c r="DZ9" s="513"/>
      <c r="EA9" s="513"/>
      <c r="EB9" s="513"/>
      <c r="EC9" s="513"/>
      <c r="ED9" s="514"/>
      <c r="EE9" s="511" t="str">
        <f>IF(COUNTA($CZ$4:$ED$4)=0,"",IF('2.ชื่อนักเรียน'!R15="ย้าย","ย้าย",OW9))</f>
        <v/>
      </c>
      <c r="EF9" s="511">
        <v>5</v>
      </c>
      <c r="EG9" s="512"/>
      <c r="EH9" s="513"/>
      <c r="EI9" s="513"/>
      <c r="EJ9" s="513"/>
      <c r="EK9" s="513"/>
      <c r="EL9" s="513"/>
      <c r="EM9" s="513"/>
      <c r="EN9" s="513"/>
      <c r="EO9" s="513"/>
      <c r="EP9" s="513"/>
      <c r="EQ9" s="513"/>
      <c r="ER9" s="513"/>
      <c r="ES9" s="513"/>
      <c r="ET9" s="513"/>
      <c r="EU9" s="513"/>
      <c r="EV9" s="513"/>
      <c r="EW9" s="513"/>
      <c r="EX9" s="513"/>
      <c r="EY9" s="513"/>
      <c r="EZ9" s="513"/>
      <c r="FA9" s="513"/>
      <c r="FB9" s="513"/>
      <c r="FC9" s="513"/>
      <c r="FD9" s="513"/>
      <c r="FE9" s="513"/>
      <c r="FF9" s="513"/>
      <c r="FG9" s="513"/>
      <c r="FH9" s="513"/>
      <c r="FI9" s="513"/>
      <c r="FJ9" s="513"/>
      <c r="FK9" s="514"/>
      <c r="FL9" s="511" t="str">
        <f>IF(COUNTA($EG$4:$FK$4)=0,"",IF('2.ชื่อนักเรียน'!R15="ย้าย","ย้าย",PA9))</f>
        <v/>
      </c>
      <c r="FM9" s="511">
        <v>5</v>
      </c>
      <c r="FN9" s="512"/>
      <c r="FO9" s="513"/>
      <c r="FP9" s="513"/>
      <c r="FQ9" s="513"/>
      <c r="FR9" s="513"/>
      <c r="FS9" s="513"/>
      <c r="FT9" s="513"/>
      <c r="FU9" s="513"/>
      <c r="FV9" s="513"/>
      <c r="FW9" s="513"/>
      <c r="FX9" s="513"/>
      <c r="FY9" s="513"/>
      <c r="FZ9" s="513"/>
      <c r="GA9" s="513"/>
      <c r="GB9" s="513"/>
      <c r="GC9" s="513"/>
      <c r="GD9" s="513"/>
      <c r="GE9" s="513"/>
      <c r="GF9" s="513"/>
      <c r="GG9" s="513"/>
      <c r="GH9" s="513"/>
      <c r="GI9" s="513"/>
      <c r="GJ9" s="513"/>
      <c r="GK9" s="513"/>
      <c r="GL9" s="513"/>
      <c r="GM9" s="513"/>
      <c r="GN9" s="513"/>
      <c r="GO9" s="513"/>
      <c r="GP9" s="513"/>
      <c r="GQ9" s="513"/>
      <c r="GR9" s="514"/>
      <c r="GS9" s="511" t="str">
        <f>IF(COUNTA($FN$4:$GR$4)=0,"",IF('2.ชื่อนักเรียน'!R15="ย้าย","ย้าย",PE9))</f>
        <v/>
      </c>
      <c r="GT9" s="511">
        <v>5</v>
      </c>
      <c r="GU9" s="512"/>
      <c r="GV9" s="513"/>
      <c r="GW9" s="513"/>
      <c r="GX9" s="513"/>
      <c r="GY9" s="513"/>
      <c r="GZ9" s="513"/>
      <c r="HA9" s="513"/>
      <c r="HB9" s="513"/>
      <c r="HC9" s="513"/>
      <c r="HD9" s="513"/>
      <c r="HE9" s="513"/>
      <c r="HF9" s="513"/>
      <c r="HG9" s="513"/>
      <c r="HH9" s="513"/>
      <c r="HI9" s="513"/>
      <c r="HJ9" s="513"/>
      <c r="HK9" s="513"/>
      <c r="HL9" s="513"/>
      <c r="HM9" s="513"/>
      <c r="HN9" s="513"/>
      <c r="HO9" s="513"/>
      <c r="HP9" s="513"/>
      <c r="HQ9" s="513"/>
      <c r="HR9" s="513"/>
      <c r="HS9" s="513"/>
      <c r="HT9" s="513"/>
      <c r="HU9" s="513"/>
      <c r="HV9" s="513"/>
      <c r="HW9" s="513"/>
      <c r="HX9" s="513"/>
      <c r="HY9" s="514"/>
      <c r="HZ9" s="511" t="str">
        <f>IF(COUNTA($GU$4:HY8)=0,"",IF('2.ชื่อนักเรียน'!R15="ย้าย","ย้าย",PP9))</f>
        <v/>
      </c>
      <c r="IA9" s="511">
        <v>5</v>
      </c>
      <c r="IB9" s="512"/>
      <c r="IC9" s="513"/>
      <c r="ID9" s="513"/>
      <c r="IE9" s="513"/>
      <c r="IF9" s="513"/>
      <c r="IG9" s="513"/>
      <c r="IH9" s="513"/>
      <c r="II9" s="513"/>
      <c r="IJ9" s="513"/>
      <c r="IK9" s="513"/>
      <c r="IL9" s="513"/>
      <c r="IM9" s="513"/>
      <c r="IN9" s="513"/>
      <c r="IO9" s="513"/>
      <c r="IP9" s="513"/>
      <c r="IQ9" s="513"/>
      <c r="IR9" s="513"/>
      <c r="IS9" s="513"/>
      <c r="IT9" s="513"/>
      <c r="IU9" s="513"/>
      <c r="IV9" s="513"/>
      <c r="IW9" s="513"/>
      <c r="IX9" s="513"/>
      <c r="IY9" s="513"/>
      <c r="IZ9" s="513"/>
      <c r="JA9" s="513"/>
      <c r="JB9" s="513"/>
      <c r="JC9" s="513"/>
      <c r="JD9" s="513"/>
      <c r="JE9" s="513"/>
      <c r="JF9" s="514"/>
      <c r="JG9" s="511" t="str">
        <f>IF(COUNTA($IB$4:$JF$4)=0,"",IF('2.ชื่อนักเรียน'!R15="ย้าย","ย้าย",PT9))</f>
        <v/>
      </c>
      <c r="JH9" s="511">
        <v>5</v>
      </c>
      <c r="JI9" s="512"/>
      <c r="JJ9" s="513"/>
      <c r="JK9" s="513"/>
      <c r="JL9" s="513"/>
      <c r="JM9" s="513"/>
      <c r="JN9" s="513"/>
      <c r="JO9" s="513"/>
      <c r="JP9" s="513"/>
      <c r="JQ9" s="513"/>
      <c r="JR9" s="513"/>
      <c r="JS9" s="513"/>
      <c r="JT9" s="513"/>
      <c r="JU9" s="513"/>
      <c r="JV9" s="513"/>
      <c r="JW9" s="513"/>
      <c r="JX9" s="513"/>
      <c r="JY9" s="513"/>
      <c r="JZ9" s="513"/>
      <c r="KA9" s="513"/>
      <c r="KB9" s="513"/>
      <c r="KC9" s="513"/>
      <c r="KD9" s="513"/>
      <c r="KE9" s="513"/>
      <c r="KF9" s="513"/>
      <c r="KG9" s="513"/>
      <c r="KH9" s="513"/>
      <c r="KI9" s="513"/>
      <c r="KJ9" s="513"/>
      <c r="KK9" s="513"/>
      <c r="KL9" s="513"/>
      <c r="KM9" s="514"/>
      <c r="KN9" s="526" t="str">
        <f>IF(COUNTA($JI$4:$KM$4)=0,"",IF('2.ชื่อนักเรียน'!R15="ย้าย","ย้าย",PX9))</f>
        <v/>
      </c>
      <c r="KO9" s="511">
        <v>5</v>
      </c>
      <c r="KP9" s="512"/>
      <c r="KQ9" s="513"/>
      <c r="KR9" s="513"/>
      <c r="KS9" s="513"/>
      <c r="KT9" s="513"/>
      <c r="KU9" s="513"/>
      <c r="KV9" s="513"/>
      <c r="KW9" s="513"/>
      <c r="KX9" s="513"/>
      <c r="KY9" s="513"/>
      <c r="KZ9" s="513"/>
      <c r="LA9" s="513"/>
      <c r="LB9" s="513"/>
      <c r="LC9" s="513"/>
      <c r="LD9" s="513"/>
      <c r="LE9" s="513"/>
      <c r="LF9" s="513"/>
      <c r="LG9" s="513"/>
      <c r="LH9" s="513"/>
      <c r="LI9" s="513"/>
      <c r="LJ9" s="513"/>
      <c r="LK9" s="513"/>
      <c r="LL9" s="513"/>
      <c r="LM9" s="513"/>
      <c r="LN9" s="513"/>
      <c r="LO9" s="513"/>
      <c r="LP9" s="513"/>
      <c r="LQ9" s="513"/>
      <c r="LR9" s="513"/>
      <c r="LS9" s="513"/>
      <c r="LT9" s="514"/>
      <c r="LU9" s="526" t="str">
        <f>IF(COUNTA($KP$4:$LT$4)=0,"",IF('2.ชื่อนักเรียน'!R15="ย้าย","ย้าย",QB9))</f>
        <v/>
      </c>
      <c r="LV9" s="511">
        <v>5</v>
      </c>
      <c r="LW9" s="512"/>
      <c r="LX9" s="513"/>
      <c r="LY9" s="513"/>
      <c r="LZ9" s="513"/>
      <c r="MA9" s="513"/>
      <c r="MB9" s="513"/>
      <c r="MC9" s="513"/>
      <c r="MD9" s="513"/>
      <c r="ME9" s="513"/>
      <c r="MF9" s="513"/>
      <c r="MG9" s="513"/>
      <c r="MH9" s="513"/>
      <c r="MI9" s="513"/>
      <c r="MJ9" s="513"/>
      <c r="MK9" s="513"/>
      <c r="ML9" s="513"/>
      <c r="MM9" s="513"/>
      <c r="MN9" s="513"/>
      <c r="MO9" s="513"/>
      <c r="MP9" s="513"/>
      <c r="MQ9" s="513"/>
      <c r="MR9" s="513"/>
      <c r="MS9" s="513"/>
      <c r="MT9" s="513"/>
      <c r="MU9" s="513"/>
      <c r="MV9" s="513"/>
      <c r="MW9" s="513"/>
      <c r="MX9" s="513"/>
      <c r="MY9" s="513"/>
      <c r="MZ9" s="513"/>
      <c r="NA9" s="514"/>
      <c r="NB9" s="526" t="str">
        <f>IF(COUNTA($LW$5:$NA$5)=0,"",IF('2.ชื่อนักเรียน'!R15="ย้าย","ย้าย",QF9))</f>
        <v/>
      </c>
      <c r="NC9" s="526">
        <v>5</v>
      </c>
      <c r="ND9" s="512"/>
      <c r="NE9" s="513"/>
      <c r="NF9" s="513"/>
      <c r="NG9" s="513"/>
      <c r="NH9" s="513"/>
      <c r="NI9" s="513"/>
      <c r="NJ9" s="513"/>
      <c r="NK9" s="513"/>
      <c r="NL9" s="513"/>
      <c r="NM9" s="513"/>
      <c r="NN9" s="513"/>
      <c r="NO9" s="513"/>
      <c r="NP9" s="513"/>
      <c r="NQ9" s="513"/>
      <c r="NR9" s="513"/>
      <c r="NS9" s="513"/>
      <c r="NT9" s="513"/>
      <c r="NU9" s="513"/>
      <c r="NV9" s="513"/>
      <c r="NW9" s="513"/>
      <c r="NX9" s="513"/>
      <c r="NY9" s="513"/>
      <c r="NZ9" s="513"/>
      <c r="OA9" s="513"/>
      <c r="OB9" s="513"/>
      <c r="OC9" s="513"/>
      <c r="OD9" s="513"/>
      <c r="OE9" s="513"/>
      <c r="OF9" s="513"/>
      <c r="OG9" s="513"/>
      <c r="OH9" s="514"/>
      <c r="OI9" s="526" t="str">
        <f>IF(COUNTA($ND$4:$OH$4)=0,"",IF('2.ชื่อนักเรียน'!R15="ย้าย","ย้าย",QJ9))</f>
        <v/>
      </c>
      <c r="OJ9" s="511">
        <v>5</v>
      </c>
      <c r="OK9" s="515" t="str">
        <f>IF(OR(COUNTA($E$4:$AI$4)=0,$A9=""),"",IF('2.ชื่อนักเรียน'!R15="ย้าย","-",COUNTIF($E9:$AI9,"/")))</f>
        <v/>
      </c>
      <c r="OL9" s="516" t="str">
        <f>IF(OR(COUNTA($E$4:$AI$4)=0,$A9=""),"",IF('2.ชื่อนักเรียน'!R15="ย้าย","-",COUNTIF($E9:$AI9,"ป")))</f>
        <v/>
      </c>
      <c r="OM9" s="516" t="str">
        <f>IF(OR(COUNTA($E$4:$AI$4)=0,$A9=""),"",IF('2.ชื่อนักเรียน'!R15="ย้าย","-",COUNTIF($E9:$AI9,"ล")))</f>
        <v/>
      </c>
      <c r="ON9" s="517" t="str">
        <f>IF(OR(COUNTA($E$4:$AI$4)=0,$A9=""),"",IF('2.ชื่อนักเรียน'!R15="ย้าย","-",COUNTIF($E9:$AI9,"ข")))</f>
        <v/>
      </c>
      <c r="OO9" s="515" t="str">
        <f>IF(OR(COUNTA($AL$4:$BP$4)=0,$A9=""),"",IF('2.ชื่อนักเรียน'!R15="ย้าย","-",COUNTIF($AL9:$BP9,"/")))</f>
        <v/>
      </c>
      <c r="OP9" s="516" t="str">
        <f>IF(OR(COUNTA($AL$4:$BP$4)=0,$A9=""),"",IF('2.ชื่อนักเรียน'!R15="ย้าย","-",COUNTIF($AL9:$BP9,"ป")))</f>
        <v/>
      </c>
      <c r="OQ9" s="516" t="str">
        <f>IF(OR(COUNTA($AL$4:$BP$4)=0,$A9=""),"",IF('2.ชื่อนักเรียน'!R15="ย้าย","-",COUNTIF($AL9:$BP9,"ล")))</f>
        <v/>
      </c>
      <c r="OR9" s="517" t="str">
        <f>IF(OR(COUNTA($AL$4:$BP$4)=0,$A9=""),"",IF('2.ชื่อนักเรียน'!R15="ย้าย","-",COUNTIF($AL9:$BP9,"ข")))</f>
        <v/>
      </c>
      <c r="OS9" s="515" t="str">
        <f>IF(OR(COUNTA($BS$4:$CW$4)=0,$A9=""),"",IF('2.ชื่อนักเรียน'!R15="ย้าย","-",COUNTIF($BS9:$CW9,"/")))</f>
        <v/>
      </c>
      <c r="OT9" s="516" t="str">
        <f>IF(OR(COUNTA($BS$4:$CW$4)=0,$A9=""),"",IF('2.ชื่อนักเรียน'!R15="ย้าย","-",COUNTIF($BS9:$CW9,"ป")))</f>
        <v/>
      </c>
      <c r="OU9" s="516" t="str">
        <f>IF(OR(COUNTA($BS$4:$CW$4)=0,$A9=""),"",IF('2.ชื่อนักเรียน'!R15="ย้าย","-",COUNTIF($BS9:$CW9,"ล")))</f>
        <v/>
      </c>
      <c r="OV9" s="517" t="str">
        <f>IF(OR(COUNTA($BS$4:$CW$4)=0,$A9=""),"",IF('2.ชื่อนักเรียน'!R15="ย้าย","-",COUNTIF($BS9:$CW9,"ข")))</f>
        <v/>
      </c>
      <c r="OW9" s="515" t="str">
        <f>IF(OR(COUNTA($CZ$4:$ED$4)=0,$A9=""),"",IF('2.ชื่อนักเรียน'!R15="ย้าย","-",COUNTIF($CZ9:$ED9,"/")))</f>
        <v/>
      </c>
      <c r="OX9" s="516" t="str">
        <f>IF(OR(COUNTA($CZ$4:$ED$4)=0,$A9=""),"",IF('2.ชื่อนักเรียน'!R15="ย้าย","-",COUNTIF($CZ9:$ED9,"ป")))</f>
        <v/>
      </c>
      <c r="OY9" s="516" t="str">
        <f>IF(OR(COUNTA($CZ$4:$ED$4)=0,A9=""),"",IF('2.ชื่อนักเรียน'!R15="ย้าย","-",COUNTIF($CZ9:$ED9,"ล")))</f>
        <v/>
      </c>
      <c r="OZ9" s="517" t="str">
        <f>IF(OR(COUNTA($CZ$4:$ED$4)=0,A9=""),"",IF('2.ชื่อนักเรียน'!R15="ย้าย","-",COUNTIF($CZ9:$ED9,"ข")))</f>
        <v/>
      </c>
      <c r="PA9" s="515" t="str">
        <f>IF(OR(COUNTA($EG$4:$FK$4)=0,$A9=""),"",IF('2.ชื่อนักเรียน'!R15="ย้าย","-",COUNTIF($EG9:$FK9,"/")))</f>
        <v/>
      </c>
      <c r="PB9" s="516" t="str">
        <f>IF(OR(COUNTA($EG$4:$FK$4)=0,$A9=""),"",IF('2.ชื่อนักเรียน'!R15="ย้าย","-",COUNTIF($EG9:$FK9,"ป")))</f>
        <v/>
      </c>
      <c r="PC9" s="516" t="str">
        <f>IF(OR(COUNTA($EG$4:$FK$4)=0,A9=""),"",IF('2.ชื่อนักเรียน'!R15="ย้าย","-",COUNTIF($EG9:$FK9,"ล")))</f>
        <v/>
      </c>
      <c r="PD9" s="517" t="str">
        <f>IF(OR(COUNTA($EG$4:$FK$4)=0,A9=""),"",IF('2.ชื่อนักเรียน'!R15="ย้าย","-",COUNTIF($EG9:$FK9,"ข")))</f>
        <v/>
      </c>
      <c r="PE9" s="515" t="str">
        <f>IF(OR(COUNTA($FN$4:$GR$4)=0,$A9=""),"",IF('2.ชื่อนักเรียน'!R15="ย้าย","-",COUNTIF($FN9:$GR9,"/")))</f>
        <v/>
      </c>
      <c r="PF9" s="516" t="str">
        <f>IF(OR(COUNTA($FN$4:$GR$4)=0,$A9=""),"",IF('2.ชื่อนักเรียน'!R15="ย้าย","-",COUNTIF($FN9:$GR9,"ป")))</f>
        <v/>
      </c>
      <c r="PG9" s="516" t="str">
        <f>IF(OR(COUNTA($FN$4:$GR$4)=0,A9=""),"",IF('2.ชื่อนักเรียน'!R15="ย้าย","-",COUNTIF($FN9:$GR9,"ล")))</f>
        <v/>
      </c>
      <c r="PH9" s="516" t="str">
        <f>IF(OR(COUNTA($FN$4:$GR$4)=0,A9=""),"",IF('2.ชื่อนักเรียน'!R15="ย้าย","-",COUNTIF($FN9:$GR9,"ข")))</f>
        <v/>
      </c>
      <c r="PI9" s="515" t="str">
        <f>IF(OR(COUNTA($OK$3:$PD$3,$PE$3)=0,$A9=""),"",IF('2.ชื่อนักเรียน'!R15="ย้าย","-",SUM(OK9,OO9,OS9,OW9,PA9,PE9)))</f>
        <v/>
      </c>
      <c r="PJ9" s="516" t="str">
        <f>IF(OR(COUNTA($OK$3:$PD$3,$PE$3)=0,$A9=""),"",IF('2.ชื่อนักเรียน'!R15="ย้าย","-",SUM(OL9,OP9,OT9,OX9,PB9,PF9)))</f>
        <v/>
      </c>
      <c r="PK9" s="516" t="str">
        <f>IF(OR(COUNTA($OK$3:$PD$3,$PE$3)=0,$A9=""),"",IF('2.ชื่อนักเรียน'!R15="ย้าย","-",SUM(OM9,OQ9,OU9,OY9,PC9,PG9)))</f>
        <v/>
      </c>
      <c r="PL9" s="518" t="str">
        <f>IF(OR(COUNTA($OK$3:$PD$3,$PE$3)=0,$A9=""),"",IF('2.ชื่อนักเรียน'!R15="ย้าย","-",SUM(ON9,OR9,OV9,OZ9,PD9,PH9)))</f>
        <v/>
      </c>
      <c r="PM9" s="511" t="str">
        <f t="shared" si="0"/>
        <v/>
      </c>
      <c r="PN9" s="519" t="str">
        <f>IF(PM9="","",IF('2.ชื่อนักเรียน'!R15="ย้าย","ย้าย",(PM9*100)/COUNTA($E$4:$AI$4,$AL$4:$BP$4,$BS$4:$CW$4,$CZ$4:$ED$4,$EG$4:$FK$4,$FN$4:$GR$4)))</f>
        <v/>
      </c>
      <c r="PO9" s="511">
        <v>5</v>
      </c>
      <c r="PP9" s="515" t="str">
        <f>IF(OR(COUNTA($GU$4:$HY$4)=0,$A9=""),"",IF('2.ชื่อนักเรียน'!R15="ย้าย","-",COUNTIF($GU9:$HY9,"/")))</f>
        <v/>
      </c>
      <c r="PQ9" s="516" t="str">
        <f>IF(OR(COUNTA($GU$4:$HY$4)=0,$A9=""),"",IF('2.ชื่อนักเรียน'!R15="ย้าย","-",COUNTIF($GU9:$HY9,"ป")))</f>
        <v/>
      </c>
      <c r="PR9" s="516" t="str">
        <f>IF(OR(COUNTA($GU$4:$HY$4)=0,$A9=""),"",IF('2.ชื่อนักเรียน'!R15="ย้าย","-",COUNTIF($GU9:$HY9,"ล")))</f>
        <v/>
      </c>
      <c r="PS9" s="517" t="str">
        <f>IF(OR(COUNTA($GU$4:$HY$4)=0,$A9=""),"",IF('2.ชื่อนักเรียน'!R15="ย้าย","-",COUNTIF($GU9:$HY9,"ข")))</f>
        <v/>
      </c>
      <c r="PT9" s="515" t="str">
        <f>IF(OR(COUNTA($IB$4:$JF$4)=0,$A9=""),"",IF('2.ชื่อนักเรียน'!R15="ย้าย","-",COUNTIF($IB9:$JF9,"/")))</f>
        <v/>
      </c>
      <c r="PU9" s="516" t="str">
        <f>IF(OR(COUNTA($IB$4:$JF$4)=0,$A9=""),"",IF('2.ชื่อนักเรียน'!R15="ย้าย","-",COUNTIF($IB9:$JF9,"ป")))</f>
        <v/>
      </c>
      <c r="PV9" s="516" t="str">
        <f>IF(OR(COUNTA($IB$4:$JF$4)=0,$A9=""),"",IF('2.ชื่อนักเรียน'!R15="ย้าย","-",COUNTIF($IB9:$JF9,"ล")))</f>
        <v/>
      </c>
      <c r="PW9" s="517" t="str">
        <f>IF(OR(COUNTA($IB$4:$JF$4)=0,$A9=""),"",IF('2.ชื่อนักเรียน'!R15="ย้าย","-",COUNTIF($IB9:$JF9,"ข")))</f>
        <v/>
      </c>
      <c r="PX9" s="515" t="str">
        <f>IF(OR(COUNTA($JI$4:$KM$4)=0,$A9=""),"",IF('2.ชื่อนักเรียน'!R15="ย้าย","-",COUNTIF($JI9:$KM9,"/")))</f>
        <v/>
      </c>
      <c r="PY9" s="516" t="str">
        <f>IF(OR(COUNTA($JI$4:$KM$4)=0,$A9=""),"",IF('2.ชื่อนักเรียน'!R15="ย้าย","-",COUNTIF($JI9:$KM9,"ป")))</f>
        <v/>
      </c>
      <c r="PZ9" s="516" t="str">
        <f>IF(OR(COUNTA($JI$4:$KM$4)=0,$A9=""),"",IF('2.ชื่อนักเรียน'!R15="ย้าย","-",COUNTIF($JI9:$KM9,"ล")))</f>
        <v/>
      </c>
      <c r="QA9" s="517" t="str">
        <f>IF(OR(COUNTA($JI$4:$KM$4)=0,$A9=""),"",IF('2.ชื่อนักเรียน'!R15="ย้าย","-",COUNTIF($JI9:$KM9,"ข")))</f>
        <v/>
      </c>
      <c r="QB9" s="515" t="str">
        <f>IF(OR(COUNTA($KP$4:$LT$4)=0,$A9=""),"",IF('2.ชื่อนักเรียน'!R15="ย้าย","-",COUNTIF($KP9:$LT9,"/")))</f>
        <v/>
      </c>
      <c r="QC9" s="516" t="str">
        <f>IF(OR(COUNTA($KP$4:$LT$4)=0,$A9=""),"",IF('2.ชื่อนักเรียน'!R15="ย้าย","-",COUNTIF($KP9:$LT9,"ป")))</f>
        <v/>
      </c>
      <c r="QD9" s="516" t="str">
        <f>IF(OR(COUNTA($KP$4:$LT$4)=0,$A9=""),"",IF('2.ชื่อนักเรียน'!R15="ย้าย","-",COUNTIF($KP9:$LT9,"ล")))</f>
        <v/>
      </c>
      <c r="QE9" s="517" t="str">
        <f>IF(OR(COUNTA($KP$4:$LT$4)=0,$A9=""),"",IF('2.ชื่อนักเรียน'!R15="ย้าย","-",COUNTIF($KP9:$LT9,"ข")))</f>
        <v/>
      </c>
      <c r="QF9" s="515" t="str">
        <f>IF(OR(COUNTA($LW$4:$NA$4)=0,$A9=""),"",IF('2.ชื่อนักเรียน'!R15="ย้าย","-",COUNTIF($LW9:$NA9,"/")))</f>
        <v/>
      </c>
      <c r="QG9" s="516" t="str">
        <f>IF(OR(COUNTA($LW$4:$NA$4)=0,$A9=""),"",IF('2.ชื่อนักเรียน'!R15="ย้าย","-",COUNTIF($LW9:$NA9,"ป")))</f>
        <v/>
      </c>
      <c r="QH9" s="516" t="str">
        <f>IF(OR(COUNTA($LW$4:$NA$4)=0,$A9=""),"",IF('2.ชื่อนักเรียน'!R15="ย้าย","-",COUNTIF($LW9:$NA9,"ล")))</f>
        <v/>
      </c>
      <c r="QI9" s="517" t="str">
        <f>IF(OR(COUNTA($LW$4:$NA$4)=0,$A9=""),"",IF('2.ชื่อนักเรียน'!R15="ย้าย","-",COUNTIF($LW9:$NA9,"ข")))</f>
        <v/>
      </c>
      <c r="QJ9" s="515" t="str">
        <f>IF(OR(COUNTA($ND$4:$OH$4)=0,$A9=""),"",IF('2.ชื่อนักเรียน'!R15="ย้าย","-",COUNTIF($ND9:$OH9,"/")))</f>
        <v/>
      </c>
      <c r="QK9" s="516" t="str">
        <f>IF(OR(COUNTA($ND$4:$OH$4)=0,$A9=""),"",IF('2.ชื่อนักเรียน'!R15="ย้าย","-",COUNTIF($ND9:$OH9,"ป")))</f>
        <v/>
      </c>
      <c r="QL9" s="516" t="str">
        <f>IF(OR(COUNTA($ND$4:$OH$4)=0,$A9=""),"",IF('2.ชื่อนักเรียน'!R15="ย้าย","-",COUNTIF($ND9:$OH9,"ล")))</f>
        <v/>
      </c>
      <c r="QM9" s="516" t="str">
        <f>IF(OR(COUNTA($ND$4:$OH$4)=0,$A9=""),"",IF('2.ชื่อนักเรียน'!R15="ย้าย","-",COUNTIF($ND9:$OH9,"ข")))</f>
        <v/>
      </c>
      <c r="QN9" s="515" t="str">
        <f>IF(OR(COUNTA($PP$3:$QI$3,$QJ$3)=0,$A9=""),"",IF('2.ชื่อนักเรียน'!R15="ย้าย","-",SUM(PP9,PT9,PX9,QB9,QF9,QJ9)))</f>
        <v/>
      </c>
      <c r="QO9" s="516" t="str">
        <f>IF(OR(COUNTA($PP$3:$QI$3,$QJ$3)=0,$A9=""),"",IF('2.ชื่อนักเรียน'!R15="ย้าย","-",SUM(PQ9,PU9,PY9,QC9,QG9,QK9)))</f>
        <v/>
      </c>
      <c r="QP9" s="516" t="str">
        <f>IF(OR(COUNTA($PP$3:$QI$3,$QJ$3)=0,$A9=""),"",IF('2.ชื่อนักเรียน'!R15="ย้าย","-",SUM(PR9,PV9,PZ9,QD9,QH9,QL9)))</f>
        <v/>
      </c>
      <c r="QQ9" s="518" t="str">
        <f>IF(OR(COUNTA($PP$3:$QI$3,$QJ$3)=0,$A9=""),"",IF('2.ชื่อนักเรียน'!R15="ย้าย","-",SUM(PS9,PW9,QA9,QE9,QI9,QM9)))</f>
        <v/>
      </c>
      <c r="QR9" s="511" t="str">
        <f t="shared" si="1"/>
        <v/>
      </c>
      <c r="QS9" s="519" t="str">
        <f>IF(QR9="","",IF('2.ชื่อนักเรียน'!R15="ย้าย","ย้าย",(QR9*100)/COUNTA($GU$4:$HY$4,$IB$4:$JF$4,$JI$4:$KM$4,$KP$4:$LT$4,$LW$4:$NA$4,$ND$4:$OH$4)))</f>
        <v/>
      </c>
      <c r="QT9" s="529" t="str">
        <f>IF('2.ชื่อนักเรียน'!C15="","",'2.ชื่อนักเรียน'!C15)</f>
        <v/>
      </c>
      <c r="QU9" s="532" t="str">
        <f>IF('2.ชื่อนักเรียน'!D15="","",'2.ชื่อนักเรียน'!D15)</f>
        <v/>
      </c>
      <c r="QV9" s="511" t="str">
        <f>IF(A9="","",IF('2.ชื่อนักเรียน'!R15="ย้าย","-",$RJ$4))</f>
        <v/>
      </c>
      <c r="QW9" s="550" t="str">
        <f>IF(A9="","",IF('2.ชื่อนักเรียน'!R15="ย้าย","-",SUM(OK9,OO9,OS9,OW9,PA9,PE9,PP9,PT9,PX9,QB9,QF9,QJ9)))</f>
        <v/>
      </c>
      <c r="QX9" s="550" t="str">
        <f>IF(A9="","",IF('2.ชื่อนักเรียน'!R15="ย้าย","-",SUM(OL9,OP9,OT9,OX9,PB9,PF9,PQ9,PU9,PY9,QC9,QG9,QK9)))</f>
        <v/>
      </c>
      <c r="QY9" s="550" t="str">
        <f>IF(A9="","",IF('2.ชื่อนักเรียน'!R15="ย้าย","-",SUM(OM9,OQ9,OU9,OY9,PC9,PG9,PR9,PV9,PZ9,QD9,QH9,QL9)))</f>
        <v/>
      </c>
      <c r="QZ9" s="553" t="str">
        <f>IF(A9="","",IF('2.ชื่อนักเรียน'!R15="ย้าย","-",SUM(ON9,OR9,OV9,OZ9,PD9,PH9,PS9,PW9,QA9,QE9,QI9,QM9)))</f>
        <v/>
      </c>
      <c r="RA9" s="519" t="str">
        <f>IF(A9="","",IF('2.ชื่อนักเรียน'!R15="ย้าย","-",(QW9*100)/QV9))</f>
        <v/>
      </c>
      <c r="RB9" s="511" t="str">
        <f>IF(A9="","",IF('2.ชื่อนักเรียน'!R15="ย้าย","-",QW9))</f>
        <v/>
      </c>
      <c r="RC9" s="519" t="str">
        <f>IF(A9="","",IF('2.ชื่อนักเรียน'!R15="ย้าย","ย้าย",RA9))</f>
        <v/>
      </c>
      <c r="RD9" s="534"/>
      <c r="RF9" s="520" t="s">
        <v>821</v>
      </c>
      <c r="RG9" s="520"/>
      <c r="RH9" s="520"/>
      <c r="RI9" s="520" t="s">
        <v>820</v>
      </c>
    </row>
    <row r="10" spans="1:479" ht="21" customHeight="1" x14ac:dyDescent="0.35">
      <c r="A10" s="508" t="str">
        <f>IF('2.ชื่อนักเรียน'!C16="","",'2.ชื่อนักเรียน'!C16)</f>
        <v/>
      </c>
      <c r="B10" s="509" t="str">
        <f>IF('2.ชื่อนักเรียน'!D16="","",'2.ชื่อนักเรียน'!D16)</f>
        <v/>
      </c>
      <c r="C10" s="510" t="str">
        <f>IF('2.ชื่อนักเรียน'!R16="","",'2.ชื่อนักเรียน'!R16)</f>
        <v/>
      </c>
      <c r="D10" s="511">
        <v>6</v>
      </c>
      <c r="E10" s="512"/>
      <c r="F10" s="513"/>
      <c r="G10" s="513"/>
      <c r="H10" s="513"/>
      <c r="I10" s="513"/>
      <c r="J10" s="513"/>
      <c r="K10" s="513"/>
      <c r="L10" s="513"/>
      <c r="M10" s="513"/>
      <c r="N10" s="513"/>
      <c r="O10" s="513"/>
      <c r="P10" s="513"/>
      <c r="Q10" s="513"/>
      <c r="R10" s="513"/>
      <c r="S10" s="513"/>
      <c r="T10" s="513"/>
      <c r="U10" s="513"/>
      <c r="V10" s="513"/>
      <c r="W10" s="513"/>
      <c r="X10" s="513"/>
      <c r="Y10" s="513"/>
      <c r="Z10" s="513"/>
      <c r="AA10" s="513"/>
      <c r="AB10" s="513"/>
      <c r="AC10" s="513"/>
      <c r="AD10" s="513"/>
      <c r="AE10" s="513"/>
      <c r="AF10" s="513"/>
      <c r="AG10" s="513"/>
      <c r="AH10" s="513"/>
      <c r="AI10" s="514"/>
      <c r="AJ10" s="511" t="str">
        <f>IF(COUNTA($E$3:$AI$3)=0,"",IF('2.ชื่อนักเรียน'!R16="ย้าย","ย้าย",OK10))</f>
        <v/>
      </c>
      <c r="AK10" s="511">
        <v>6</v>
      </c>
      <c r="AL10" s="512"/>
      <c r="AM10" s="513"/>
      <c r="AN10" s="513"/>
      <c r="AO10" s="513"/>
      <c r="AP10" s="513"/>
      <c r="AQ10" s="513"/>
      <c r="AR10" s="513"/>
      <c r="AS10" s="513"/>
      <c r="AT10" s="513"/>
      <c r="AU10" s="513"/>
      <c r="AV10" s="513"/>
      <c r="AW10" s="513"/>
      <c r="AX10" s="513"/>
      <c r="AY10" s="513"/>
      <c r="AZ10" s="513"/>
      <c r="BA10" s="513"/>
      <c r="BB10" s="513"/>
      <c r="BC10" s="513"/>
      <c r="BD10" s="513"/>
      <c r="BE10" s="513"/>
      <c r="BF10" s="513"/>
      <c r="BG10" s="513"/>
      <c r="BH10" s="513"/>
      <c r="BI10" s="513"/>
      <c r="BJ10" s="513"/>
      <c r="BK10" s="513"/>
      <c r="BL10" s="513"/>
      <c r="BM10" s="513"/>
      <c r="BN10" s="513"/>
      <c r="BO10" s="513"/>
      <c r="BP10" s="514"/>
      <c r="BQ10" s="511" t="str">
        <f>IF(COUNTA($AL$4:$BP$4)=0,"",IF('2.ชื่อนักเรียน'!R16="ย้าย","ย้าย",OO10))</f>
        <v/>
      </c>
      <c r="BR10" s="511">
        <v>6</v>
      </c>
      <c r="BS10" s="512"/>
      <c r="BT10" s="513"/>
      <c r="BU10" s="513"/>
      <c r="BV10" s="513"/>
      <c r="BW10" s="513"/>
      <c r="BX10" s="513"/>
      <c r="BY10" s="513"/>
      <c r="BZ10" s="513"/>
      <c r="CA10" s="513"/>
      <c r="CB10" s="513"/>
      <c r="CC10" s="513"/>
      <c r="CD10" s="513"/>
      <c r="CE10" s="513"/>
      <c r="CF10" s="513"/>
      <c r="CG10" s="513"/>
      <c r="CH10" s="513"/>
      <c r="CI10" s="513"/>
      <c r="CJ10" s="513"/>
      <c r="CK10" s="513"/>
      <c r="CL10" s="513"/>
      <c r="CM10" s="513"/>
      <c r="CN10" s="513"/>
      <c r="CO10" s="513"/>
      <c r="CP10" s="513"/>
      <c r="CQ10" s="513"/>
      <c r="CR10" s="513"/>
      <c r="CS10" s="513"/>
      <c r="CT10" s="513"/>
      <c r="CU10" s="513"/>
      <c r="CV10" s="513"/>
      <c r="CW10" s="514"/>
      <c r="CX10" s="511" t="str">
        <f>IF(COUNTA($BS$4:$CW$4)=0,"",IF('2.ชื่อนักเรียน'!R16="ย้าย","ย้าย",OS10))</f>
        <v/>
      </c>
      <c r="CY10" s="511">
        <v>6</v>
      </c>
      <c r="CZ10" s="512"/>
      <c r="DA10" s="513"/>
      <c r="DB10" s="513"/>
      <c r="DC10" s="513"/>
      <c r="DD10" s="513"/>
      <c r="DE10" s="513"/>
      <c r="DF10" s="513"/>
      <c r="DG10" s="513"/>
      <c r="DH10" s="513"/>
      <c r="DI10" s="513"/>
      <c r="DJ10" s="513"/>
      <c r="DK10" s="513"/>
      <c r="DL10" s="513"/>
      <c r="DM10" s="513"/>
      <c r="DN10" s="513"/>
      <c r="DO10" s="513"/>
      <c r="DP10" s="513"/>
      <c r="DQ10" s="513"/>
      <c r="DR10" s="513"/>
      <c r="DS10" s="513"/>
      <c r="DT10" s="513"/>
      <c r="DU10" s="513"/>
      <c r="DV10" s="513"/>
      <c r="DW10" s="513"/>
      <c r="DX10" s="513"/>
      <c r="DY10" s="513"/>
      <c r="DZ10" s="513"/>
      <c r="EA10" s="513"/>
      <c r="EB10" s="513"/>
      <c r="EC10" s="513"/>
      <c r="ED10" s="514"/>
      <c r="EE10" s="511" t="str">
        <f>IF(COUNTA($CZ$4:$ED$4)=0,"",IF('2.ชื่อนักเรียน'!R16="ย้าย","ย้าย",OW10))</f>
        <v/>
      </c>
      <c r="EF10" s="511">
        <v>6</v>
      </c>
      <c r="EG10" s="512"/>
      <c r="EH10" s="513"/>
      <c r="EI10" s="513"/>
      <c r="EJ10" s="513"/>
      <c r="EK10" s="513"/>
      <c r="EL10" s="513"/>
      <c r="EM10" s="513"/>
      <c r="EN10" s="513"/>
      <c r="EO10" s="513"/>
      <c r="EP10" s="513"/>
      <c r="EQ10" s="513"/>
      <c r="ER10" s="513"/>
      <c r="ES10" s="513"/>
      <c r="ET10" s="513"/>
      <c r="EU10" s="513"/>
      <c r="EV10" s="513"/>
      <c r="EW10" s="513"/>
      <c r="EX10" s="513"/>
      <c r="EY10" s="513"/>
      <c r="EZ10" s="513"/>
      <c r="FA10" s="513"/>
      <c r="FB10" s="513"/>
      <c r="FC10" s="513"/>
      <c r="FD10" s="513"/>
      <c r="FE10" s="513"/>
      <c r="FF10" s="513"/>
      <c r="FG10" s="513"/>
      <c r="FH10" s="513"/>
      <c r="FI10" s="513"/>
      <c r="FJ10" s="513"/>
      <c r="FK10" s="514"/>
      <c r="FL10" s="511" t="str">
        <f>IF(COUNTA($EG$4:$FK$4)=0,"",IF('2.ชื่อนักเรียน'!R16="ย้าย","ย้าย",PA10))</f>
        <v/>
      </c>
      <c r="FM10" s="511">
        <v>6</v>
      </c>
      <c r="FN10" s="512"/>
      <c r="FO10" s="513"/>
      <c r="FP10" s="513"/>
      <c r="FQ10" s="513"/>
      <c r="FR10" s="513"/>
      <c r="FS10" s="513"/>
      <c r="FT10" s="513"/>
      <c r="FU10" s="513"/>
      <c r="FV10" s="513"/>
      <c r="FW10" s="513"/>
      <c r="FX10" s="513"/>
      <c r="FY10" s="513"/>
      <c r="FZ10" s="513"/>
      <c r="GA10" s="513"/>
      <c r="GB10" s="513"/>
      <c r="GC10" s="513"/>
      <c r="GD10" s="513"/>
      <c r="GE10" s="513"/>
      <c r="GF10" s="513"/>
      <c r="GG10" s="513"/>
      <c r="GH10" s="513"/>
      <c r="GI10" s="513"/>
      <c r="GJ10" s="513"/>
      <c r="GK10" s="513"/>
      <c r="GL10" s="513"/>
      <c r="GM10" s="513"/>
      <c r="GN10" s="513"/>
      <c r="GO10" s="513"/>
      <c r="GP10" s="513"/>
      <c r="GQ10" s="513"/>
      <c r="GR10" s="514"/>
      <c r="GS10" s="511" t="str">
        <f>IF(COUNTA($FN$4:$GR$4)=0,"",IF('2.ชื่อนักเรียน'!R16="ย้าย","ย้าย",PE10))</f>
        <v/>
      </c>
      <c r="GT10" s="511">
        <v>6</v>
      </c>
      <c r="GU10" s="512"/>
      <c r="GV10" s="513"/>
      <c r="GW10" s="513"/>
      <c r="GX10" s="513"/>
      <c r="GY10" s="513"/>
      <c r="GZ10" s="513"/>
      <c r="HA10" s="513"/>
      <c r="HB10" s="513"/>
      <c r="HC10" s="513"/>
      <c r="HD10" s="513"/>
      <c r="HE10" s="513"/>
      <c r="HF10" s="513"/>
      <c r="HG10" s="513"/>
      <c r="HH10" s="513"/>
      <c r="HI10" s="513"/>
      <c r="HJ10" s="513"/>
      <c r="HK10" s="513"/>
      <c r="HL10" s="513"/>
      <c r="HM10" s="513"/>
      <c r="HN10" s="513"/>
      <c r="HO10" s="513"/>
      <c r="HP10" s="513"/>
      <c r="HQ10" s="513"/>
      <c r="HR10" s="513"/>
      <c r="HS10" s="513"/>
      <c r="HT10" s="513"/>
      <c r="HU10" s="513"/>
      <c r="HV10" s="513"/>
      <c r="HW10" s="513"/>
      <c r="HX10" s="513"/>
      <c r="HY10" s="514"/>
      <c r="HZ10" s="511" t="str">
        <f>IF(COUNTA($GU$4:HY9)=0,"",IF('2.ชื่อนักเรียน'!R16="ย้าย","ย้าย",PP10))</f>
        <v/>
      </c>
      <c r="IA10" s="511">
        <v>6</v>
      </c>
      <c r="IB10" s="512"/>
      <c r="IC10" s="513"/>
      <c r="ID10" s="513"/>
      <c r="IE10" s="513"/>
      <c r="IF10" s="513"/>
      <c r="IG10" s="513"/>
      <c r="IH10" s="513"/>
      <c r="II10" s="513"/>
      <c r="IJ10" s="513"/>
      <c r="IK10" s="513"/>
      <c r="IL10" s="513"/>
      <c r="IM10" s="513"/>
      <c r="IN10" s="513"/>
      <c r="IO10" s="513"/>
      <c r="IP10" s="513"/>
      <c r="IQ10" s="513"/>
      <c r="IR10" s="513"/>
      <c r="IS10" s="513"/>
      <c r="IT10" s="513"/>
      <c r="IU10" s="513"/>
      <c r="IV10" s="513"/>
      <c r="IW10" s="513"/>
      <c r="IX10" s="513"/>
      <c r="IY10" s="513"/>
      <c r="IZ10" s="513"/>
      <c r="JA10" s="513"/>
      <c r="JB10" s="513"/>
      <c r="JC10" s="513"/>
      <c r="JD10" s="513"/>
      <c r="JE10" s="513"/>
      <c r="JF10" s="514"/>
      <c r="JG10" s="511" t="str">
        <f>IF(COUNTA($IB$4:$JF$4)=0,"",IF('2.ชื่อนักเรียน'!R16="ย้าย","ย้าย",PT10))</f>
        <v/>
      </c>
      <c r="JH10" s="511">
        <v>6</v>
      </c>
      <c r="JI10" s="512"/>
      <c r="JJ10" s="513"/>
      <c r="JK10" s="513"/>
      <c r="JL10" s="513"/>
      <c r="JM10" s="513"/>
      <c r="JN10" s="513"/>
      <c r="JO10" s="513"/>
      <c r="JP10" s="513"/>
      <c r="JQ10" s="513"/>
      <c r="JR10" s="513"/>
      <c r="JS10" s="513"/>
      <c r="JT10" s="513"/>
      <c r="JU10" s="513"/>
      <c r="JV10" s="513"/>
      <c r="JW10" s="513"/>
      <c r="JX10" s="513"/>
      <c r="JY10" s="513"/>
      <c r="JZ10" s="513"/>
      <c r="KA10" s="513"/>
      <c r="KB10" s="513"/>
      <c r="KC10" s="513"/>
      <c r="KD10" s="513"/>
      <c r="KE10" s="513"/>
      <c r="KF10" s="513"/>
      <c r="KG10" s="513"/>
      <c r="KH10" s="513"/>
      <c r="KI10" s="513"/>
      <c r="KJ10" s="513"/>
      <c r="KK10" s="513"/>
      <c r="KL10" s="513"/>
      <c r="KM10" s="514"/>
      <c r="KN10" s="526" t="str">
        <f>IF(COUNTA($JI$4:$KM$4)=0,"",IF('2.ชื่อนักเรียน'!R16="ย้าย","ย้าย",PX10))</f>
        <v/>
      </c>
      <c r="KO10" s="511">
        <v>6</v>
      </c>
      <c r="KP10" s="512"/>
      <c r="KQ10" s="513"/>
      <c r="KR10" s="513"/>
      <c r="KS10" s="513"/>
      <c r="KT10" s="513"/>
      <c r="KU10" s="513"/>
      <c r="KV10" s="513"/>
      <c r="KW10" s="513"/>
      <c r="KX10" s="513"/>
      <c r="KY10" s="513"/>
      <c r="KZ10" s="513"/>
      <c r="LA10" s="513"/>
      <c r="LB10" s="513"/>
      <c r="LC10" s="513"/>
      <c r="LD10" s="513"/>
      <c r="LE10" s="513"/>
      <c r="LF10" s="513"/>
      <c r="LG10" s="513"/>
      <c r="LH10" s="513"/>
      <c r="LI10" s="513"/>
      <c r="LJ10" s="513"/>
      <c r="LK10" s="513"/>
      <c r="LL10" s="513"/>
      <c r="LM10" s="513"/>
      <c r="LN10" s="513"/>
      <c r="LO10" s="513"/>
      <c r="LP10" s="513"/>
      <c r="LQ10" s="513"/>
      <c r="LR10" s="513"/>
      <c r="LS10" s="513"/>
      <c r="LT10" s="514"/>
      <c r="LU10" s="526" t="str">
        <f>IF(COUNTA($KP$4:$LT$4)=0,"",IF('2.ชื่อนักเรียน'!R16="ย้าย","ย้าย",QB10))</f>
        <v/>
      </c>
      <c r="LV10" s="511">
        <v>6</v>
      </c>
      <c r="LW10" s="512"/>
      <c r="LX10" s="513"/>
      <c r="LY10" s="513"/>
      <c r="LZ10" s="513"/>
      <c r="MA10" s="513"/>
      <c r="MB10" s="513"/>
      <c r="MC10" s="513"/>
      <c r="MD10" s="513"/>
      <c r="ME10" s="513"/>
      <c r="MF10" s="513"/>
      <c r="MG10" s="513"/>
      <c r="MH10" s="513"/>
      <c r="MI10" s="513"/>
      <c r="MJ10" s="513"/>
      <c r="MK10" s="513"/>
      <c r="ML10" s="513"/>
      <c r="MM10" s="513"/>
      <c r="MN10" s="513"/>
      <c r="MO10" s="513"/>
      <c r="MP10" s="513"/>
      <c r="MQ10" s="513"/>
      <c r="MR10" s="513"/>
      <c r="MS10" s="513"/>
      <c r="MT10" s="513"/>
      <c r="MU10" s="513"/>
      <c r="MV10" s="513"/>
      <c r="MW10" s="513"/>
      <c r="MX10" s="513"/>
      <c r="MY10" s="513"/>
      <c r="MZ10" s="513"/>
      <c r="NA10" s="514"/>
      <c r="NB10" s="526" t="str">
        <f>IF(COUNTA($LW$5:$NA$5)=0,"",IF('2.ชื่อนักเรียน'!R16="ย้าย","ย้าย",QF10))</f>
        <v/>
      </c>
      <c r="NC10" s="526">
        <v>6</v>
      </c>
      <c r="ND10" s="512"/>
      <c r="NE10" s="513"/>
      <c r="NF10" s="513"/>
      <c r="NG10" s="513"/>
      <c r="NH10" s="513"/>
      <c r="NI10" s="513"/>
      <c r="NJ10" s="513"/>
      <c r="NK10" s="513"/>
      <c r="NL10" s="513"/>
      <c r="NM10" s="513"/>
      <c r="NN10" s="513"/>
      <c r="NO10" s="513"/>
      <c r="NP10" s="513"/>
      <c r="NQ10" s="513"/>
      <c r="NR10" s="513"/>
      <c r="NS10" s="513"/>
      <c r="NT10" s="513"/>
      <c r="NU10" s="513"/>
      <c r="NV10" s="513"/>
      <c r="NW10" s="513"/>
      <c r="NX10" s="513"/>
      <c r="NY10" s="513"/>
      <c r="NZ10" s="513"/>
      <c r="OA10" s="513"/>
      <c r="OB10" s="513"/>
      <c r="OC10" s="513"/>
      <c r="OD10" s="513"/>
      <c r="OE10" s="513"/>
      <c r="OF10" s="513"/>
      <c r="OG10" s="513"/>
      <c r="OH10" s="514"/>
      <c r="OI10" s="526" t="str">
        <f>IF(COUNTA($ND$4:$OH$4)=0,"",IF('2.ชื่อนักเรียน'!R16="ย้าย","ย้าย",QJ10))</f>
        <v/>
      </c>
      <c r="OJ10" s="511">
        <v>6</v>
      </c>
      <c r="OK10" s="515" t="str">
        <f>IF(OR(COUNTA($E$4:$AI$4)=0,$A10=""),"",IF('2.ชื่อนักเรียน'!R16="ย้าย","-",COUNTIF($E10:$AI10,"/")))</f>
        <v/>
      </c>
      <c r="OL10" s="516" t="str">
        <f>IF(OR(COUNTA($E$4:$AI$4)=0,$A10=""),"",IF('2.ชื่อนักเรียน'!R16="ย้าย","-",COUNTIF($E10:$AI10,"ป")))</f>
        <v/>
      </c>
      <c r="OM10" s="516" t="str">
        <f>IF(OR(COUNTA($E$4:$AI$4)=0,$A10=""),"",IF('2.ชื่อนักเรียน'!R16="ย้าย","-",COUNTIF($E10:$AI10,"ล")))</f>
        <v/>
      </c>
      <c r="ON10" s="517" t="str">
        <f>IF(OR(COUNTA($E$4:$AI$4)=0,$A10=""),"",IF('2.ชื่อนักเรียน'!R16="ย้าย","-",COUNTIF($E10:$AI10,"ข")))</f>
        <v/>
      </c>
      <c r="OO10" s="515" t="str">
        <f>IF(OR(COUNTA($AL$4:$BP$4)=0,$A10=""),"",IF('2.ชื่อนักเรียน'!R16="ย้าย","-",COUNTIF($AL10:$BP10,"/")))</f>
        <v/>
      </c>
      <c r="OP10" s="516" t="str">
        <f>IF(OR(COUNTA($AL$4:$BP$4)=0,$A10=""),"",IF('2.ชื่อนักเรียน'!R16="ย้าย","-",COUNTIF($AL10:$BP10,"ป")))</f>
        <v/>
      </c>
      <c r="OQ10" s="516" t="str">
        <f>IF(OR(COUNTA($AL$4:$BP$4)=0,$A10=""),"",IF('2.ชื่อนักเรียน'!R16="ย้าย","-",COUNTIF($AL10:$BP10,"ล")))</f>
        <v/>
      </c>
      <c r="OR10" s="517" t="str">
        <f>IF(OR(COUNTA($AL$4:$BP$4)=0,$A10=""),"",IF('2.ชื่อนักเรียน'!R16="ย้าย","-",COUNTIF($AL10:$BP10,"ข")))</f>
        <v/>
      </c>
      <c r="OS10" s="515" t="str">
        <f>IF(OR(COUNTA($BS$4:$CW$4)=0,$A10=""),"",IF('2.ชื่อนักเรียน'!R16="ย้าย","-",COUNTIF($BS10:$CW10,"/")))</f>
        <v/>
      </c>
      <c r="OT10" s="516" t="str">
        <f>IF(OR(COUNTA($BS$4:$CW$4)=0,$A10=""),"",IF('2.ชื่อนักเรียน'!R16="ย้าย","-",COUNTIF($BS10:$CW10,"ป")))</f>
        <v/>
      </c>
      <c r="OU10" s="516" t="str">
        <f>IF(OR(COUNTA($BS$4:$CW$4)=0,$A10=""),"",IF('2.ชื่อนักเรียน'!R16="ย้าย","-",COUNTIF($BS10:$CW10,"ล")))</f>
        <v/>
      </c>
      <c r="OV10" s="517" t="str">
        <f>IF(OR(COUNTA($BS$4:$CW$4)=0,$A10=""),"",IF('2.ชื่อนักเรียน'!R16="ย้าย","-",COUNTIF($BS10:$CW10,"ข")))</f>
        <v/>
      </c>
      <c r="OW10" s="515" t="str">
        <f>IF(OR(COUNTA($CZ$4:$ED$4)=0,$A10=""),"",IF('2.ชื่อนักเรียน'!R16="ย้าย","-",COUNTIF($CZ10:$ED10,"/")))</f>
        <v/>
      </c>
      <c r="OX10" s="516" t="str">
        <f>IF(OR(COUNTA($CZ$4:$ED$4)=0,$A10=""),"",IF('2.ชื่อนักเรียน'!R16="ย้าย","-",COUNTIF($CZ10:$ED10,"ป")))</f>
        <v/>
      </c>
      <c r="OY10" s="516" t="str">
        <f>IF(OR(COUNTA($CZ$4:$ED$4)=0,A10=""),"",IF('2.ชื่อนักเรียน'!R16="ย้าย","-",COUNTIF($CZ10:$ED10,"ล")))</f>
        <v/>
      </c>
      <c r="OZ10" s="517" t="str">
        <f>IF(OR(COUNTA($CZ$4:$ED$4)=0,A10=""),"",IF('2.ชื่อนักเรียน'!R16="ย้าย","-",COUNTIF($CZ10:$ED10,"ข")))</f>
        <v/>
      </c>
      <c r="PA10" s="515" t="str">
        <f>IF(OR(COUNTA($EG$4:$FK$4)=0,$A10=""),"",IF('2.ชื่อนักเรียน'!R16="ย้าย","-",COUNTIF($EG10:$FK10,"/")))</f>
        <v/>
      </c>
      <c r="PB10" s="516" t="str">
        <f>IF(OR(COUNTA($EG$4:$FK$4)=0,$A10=""),"",IF('2.ชื่อนักเรียน'!R16="ย้าย","-",COUNTIF($EG10:$FK10,"ป")))</f>
        <v/>
      </c>
      <c r="PC10" s="516" t="str">
        <f>IF(OR(COUNTA($EG$4:$FK$4)=0,A10=""),"",IF('2.ชื่อนักเรียน'!R16="ย้าย","-",COUNTIF($EG10:$FK10,"ล")))</f>
        <v/>
      </c>
      <c r="PD10" s="517" t="str">
        <f>IF(OR(COUNTA($EG$4:$FK$4)=0,A10=""),"",IF('2.ชื่อนักเรียน'!R16="ย้าย","-",COUNTIF($EG10:$FK10,"ข")))</f>
        <v/>
      </c>
      <c r="PE10" s="515" t="str">
        <f>IF(OR(COUNTA($FN$4:$GR$4)=0,$A10=""),"",IF('2.ชื่อนักเรียน'!R16="ย้าย","-",COUNTIF($FN10:$GR10,"/")))</f>
        <v/>
      </c>
      <c r="PF10" s="516" t="str">
        <f>IF(OR(COUNTA($FN$4:$GR$4)=0,$A10=""),"",IF('2.ชื่อนักเรียน'!R16="ย้าย","-",COUNTIF($FN10:$GR10,"ป")))</f>
        <v/>
      </c>
      <c r="PG10" s="516" t="str">
        <f>IF(OR(COUNTA($FN$4:$GR$4)=0,A10=""),"",IF('2.ชื่อนักเรียน'!R16="ย้าย","-",COUNTIF($FN10:$GR10,"ล")))</f>
        <v/>
      </c>
      <c r="PH10" s="516" t="str">
        <f>IF(OR(COUNTA($FN$4:$GR$4)=0,A10=""),"",IF('2.ชื่อนักเรียน'!R16="ย้าย","-",COUNTIF($FN10:$GR10,"ข")))</f>
        <v/>
      </c>
      <c r="PI10" s="515" t="str">
        <f>IF(OR(COUNTA($OK$3:$PD$3,$PE$3)=0,$A10=""),"",IF('2.ชื่อนักเรียน'!R16="ย้าย","-",SUM(OK10,OO10,OS10,OW10,PA10,PE10)))</f>
        <v/>
      </c>
      <c r="PJ10" s="516" t="str">
        <f>IF(OR(COUNTA($OK$3:$PD$3,$PE$3)=0,$A10=""),"",IF('2.ชื่อนักเรียน'!R16="ย้าย","-",SUM(OL10,OP10,OT10,OX10,PB10,PF10)))</f>
        <v/>
      </c>
      <c r="PK10" s="516" t="str">
        <f>IF(OR(COUNTA($OK$3:$PD$3,$PE$3)=0,$A10=""),"",IF('2.ชื่อนักเรียน'!R16="ย้าย","-",SUM(OM10,OQ10,OU10,OY10,PC10,PG10)))</f>
        <v/>
      </c>
      <c r="PL10" s="518" t="str">
        <f>IF(OR(COUNTA($OK$3:$PD$3,$PE$3)=0,$A10=""),"",IF('2.ชื่อนักเรียน'!R16="ย้าย","-",SUM(ON10,OR10,OV10,OZ10,PD10,PH10)))</f>
        <v/>
      </c>
      <c r="PM10" s="511" t="str">
        <f t="shared" si="0"/>
        <v/>
      </c>
      <c r="PN10" s="519" t="str">
        <f>IF(PM10="","",IF('2.ชื่อนักเรียน'!R16="ย้าย","ย้าย",(PM10*100)/COUNTA($E$4:$AI$4,$AL$4:$BP$4,$BS$4:$CW$4,$CZ$4:$ED$4,$EG$4:$FK$4,$FN$4:$GR$4)))</f>
        <v/>
      </c>
      <c r="PO10" s="511">
        <v>6</v>
      </c>
      <c r="PP10" s="515" t="str">
        <f>IF(OR(COUNTA($GU$4:$HY$4)=0,$A10=""),"",IF('2.ชื่อนักเรียน'!R16="ย้าย","-",COUNTIF($GU10:$HY10,"/")))</f>
        <v/>
      </c>
      <c r="PQ10" s="516" t="str">
        <f>IF(OR(COUNTA($GU$4:$HY$4)=0,$A10=""),"",IF('2.ชื่อนักเรียน'!R16="ย้าย","-",COUNTIF($GU10:$HY10,"ป")))</f>
        <v/>
      </c>
      <c r="PR10" s="516" t="str">
        <f>IF(OR(COUNTA($GU$4:$HY$4)=0,$A10=""),"",IF('2.ชื่อนักเรียน'!R16="ย้าย","-",COUNTIF($GU10:$HY10,"ล")))</f>
        <v/>
      </c>
      <c r="PS10" s="517" t="str">
        <f>IF(OR(COUNTA($GU$4:$HY$4)=0,$A10=""),"",IF('2.ชื่อนักเรียน'!R16="ย้าย","-",COUNTIF($GU10:$HY10,"ข")))</f>
        <v/>
      </c>
      <c r="PT10" s="515" t="str">
        <f>IF(OR(COUNTA($IB$4:$JF$4)=0,$A10=""),"",IF('2.ชื่อนักเรียน'!R16="ย้าย","-",COUNTIF($IB10:$JF10,"/")))</f>
        <v/>
      </c>
      <c r="PU10" s="516" t="str">
        <f>IF(OR(COUNTA($IB$4:$JF$4)=0,$A10=""),"",IF('2.ชื่อนักเรียน'!R16="ย้าย","-",COUNTIF($IB10:$JF10,"ป")))</f>
        <v/>
      </c>
      <c r="PV10" s="516" t="str">
        <f>IF(OR(COUNTA($IB$4:$JF$4)=0,$A10=""),"",IF('2.ชื่อนักเรียน'!R16="ย้าย","-",COUNTIF($IB10:$JF10,"ล")))</f>
        <v/>
      </c>
      <c r="PW10" s="517" t="str">
        <f>IF(OR(COUNTA($IB$4:$JF$4)=0,$A10=""),"",IF('2.ชื่อนักเรียน'!R16="ย้าย","-",COUNTIF($IB10:$JF10,"ข")))</f>
        <v/>
      </c>
      <c r="PX10" s="515" t="str">
        <f>IF(OR(COUNTA($JI$4:$KM$4)=0,$A10=""),"",IF('2.ชื่อนักเรียน'!R16="ย้าย","-",COUNTIF($JI10:$KM10,"/")))</f>
        <v/>
      </c>
      <c r="PY10" s="516" t="str">
        <f>IF(OR(COUNTA($JI$4:$KM$4)=0,$A10=""),"",IF('2.ชื่อนักเรียน'!R16="ย้าย","-",COUNTIF($JI10:$KM10,"ป")))</f>
        <v/>
      </c>
      <c r="PZ10" s="516" t="str">
        <f>IF(OR(COUNTA($JI$4:$KM$4)=0,$A10=""),"",IF('2.ชื่อนักเรียน'!R16="ย้าย","-",COUNTIF($JI10:$KM10,"ล")))</f>
        <v/>
      </c>
      <c r="QA10" s="517" t="str">
        <f>IF(OR(COUNTA($JI$4:$KM$4)=0,$A10=""),"",IF('2.ชื่อนักเรียน'!R16="ย้าย","-",COUNTIF($JI10:$KM10,"ข")))</f>
        <v/>
      </c>
      <c r="QB10" s="515" t="str">
        <f>IF(OR(COUNTA($KP$4:$LT$4)=0,$A10=""),"",IF('2.ชื่อนักเรียน'!R16="ย้าย","-",COUNTIF($KP10:$LT10,"/")))</f>
        <v/>
      </c>
      <c r="QC10" s="516" t="str">
        <f>IF(OR(COUNTA($KP$4:$LT$4)=0,$A10=""),"",IF('2.ชื่อนักเรียน'!R16="ย้าย","-",COUNTIF($KP10:$LT10,"ป")))</f>
        <v/>
      </c>
      <c r="QD10" s="516" t="str">
        <f>IF(OR(COUNTA($KP$4:$LT$4)=0,$A10=""),"",IF('2.ชื่อนักเรียน'!R16="ย้าย","-",COUNTIF($KP10:$LT10,"ล")))</f>
        <v/>
      </c>
      <c r="QE10" s="517" t="str">
        <f>IF(OR(COUNTA($KP$4:$LT$4)=0,$A10=""),"",IF('2.ชื่อนักเรียน'!R16="ย้าย","-",COUNTIF($KP10:$LT10,"ข")))</f>
        <v/>
      </c>
      <c r="QF10" s="515" t="str">
        <f>IF(OR(COUNTA($LW$4:$NA$4)=0,$A10=""),"",IF('2.ชื่อนักเรียน'!R16="ย้าย","-",COUNTIF($LW10:$NA10,"/")))</f>
        <v/>
      </c>
      <c r="QG10" s="516" t="str">
        <f>IF(OR(COUNTA($LW$4:$NA$4)=0,$A10=""),"",IF('2.ชื่อนักเรียน'!R16="ย้าย","-",COUNTIF($LW10:$NA10,"ป")))</f>
        <v/>
      </c>
      <c r="QH10" s="516" t="str">
        <f>IF(OR(COUNTA($LW$4:$NA$4)=0,$A10=""),"",IF('2.ชื่อนักเรียน'!R16="ย้าย","-",COUNTIF($LW10:$NA10,"ล")))</f>
        <v/>
      </c>
      <c r="QI10" s="517" t="str">
        <f>IF(OR(COUNTA($LW$4:$NA$4)=0,$A10=""),"",IF('2.ชื่อนักเรียน'!R16="ย้าย","-",COUNTIF($LW10:$NA10,"ข")))</f>
        <v/>
      </c>
      <c r="QJ10" s="515" t="str">
        <f>IF(OR(COUNTA($ND$4:$OH$4)=0,$A10=""),"",IF('2.ชื่อนักเรียน'!R16="ย้าย","-",COUNTIF($ND10:$OH10,"/")))</f>
        <v/>
      </c>
      <c r="QK10" s="516" t="str">
        <f>IF(OR(COUNTA($ND$4:$OH$4)=0,$A10=""),"",IF('2.ชื่อนักเรียน'!R16="ย้าย","-",COUNTIF($ND10:$OH10,"ป")))</f>
        <v/>
      </c>
      <c r="QL10" s="516" t="str">
        <f>IF(OR(COUNTA($ND$4:$OH$4)=0,$A10=""),"",IF('2.ชื่อนักเรียน'!R16="ย้าย","-",COUNTIF($ND10:$OH10,"ล")))</f>
        <v/>
      </c>
      <c r="QM10" s="516" t="str">
        <f>IF(OR(COUNTA($ND$4:$OH$4)=0,$A10=""),"",IF('2.ชื่อนักเรียน'!R16="ย้าย","-",COUNTIF($ND10:$OH10,"ข")))</f>
        <v/>
      </c>
      <c r="QN10" s="515" t="str">
        <f>IF(OR(COUNTA($PP$3:$QI$3,$QJ$3)=0,$A10=""),"",IF('2.ชื่อนักเรียน'!R16="ย้าย","-",SUM(PP10,PT10,PX10,QB10,QF10,QJ10)))</f>
        <v/>
      </c>
      <c r="QO10" s="516" t="str">
        <f>IF(OR(COUNTA($PP$3:$QI$3,$QJ$3)=0,$A10=""),"",IF('2.ชื่อนักเรียน'!R16="ย้าย","-",SUM(PQ10,PU10,PY10,QC10,QG10,QK10)))</f>
        <v/>
      </c>
      <c r="QP10" s="516" t="str">
        <f>IF(OR(COUNTA($PP$3:$QI$3,$QJ$3)=0,$A10=""),"",IF('2.ชื่อนักเรียน'!R16="ย้าย","-",SUM(PR10,PV10,PZ10,QD10,QH10,QL10)))</f>
        <v/>
      </c>
      <c r="QQ10" s="518" t="str">
        <f>IF(OR(COUNTA($PP$3:$QI$3,$QJ$3)=0,$A10=""),"",IF('2.ชื่อนักเรียน'!R16="ย้าย","-",SUM(PS10,PW10,QA10,QE10,QI10,QM10)))</f>
        <v/>
      </c>
      <c r="QR10" s="511" t="str">
        <f t="shared" si="1"/>
        <v/>
      </c>
      <c r="QS10" s="519" t="str">
        <f>IF(QR10="","",IF('2.ชื่อนักเรียน'!R16="ย้าย","ย้าย",(QR10*100)/COUNTA($GU$4:$HY$4,$IB$4:$JF$4,$JI$4:$KM$4,$KP$4:$LT$4,$LW$4:$NA$4,$ND$4:$OH$4)))</f>
        <v/>
      </c>
      <c r="QT10" s="529" t="str">
        <f>IF('2.ชื่อนักเรียน'!C16="","",'2.ชื่อนักเรียน'!C16)</f>
        <v/>
      </c>
      <c r="QU10" s="532" t="str">
        <f>IF('2.ชื่อนักเรียน'!D16="","",'2.ชื่อนักเรียน'!D16)</f>
        <v/>
      </c>
      <c r="QV10" s="511" t="str">
        <f>IF(A10="","",IF('2.ชื่อนักเรียน'!R16="ย้าย","-",$RJ$4))</f>
        <v/>
      </c>
      <c r="QW10" s="511" t="str">
        <f>IF(A10="","",IF('2.ชื่อนักเรียน'!R16="ย้าย","-",SUM(OK10,OO10,OS10,OW10,PA10,PE10,PP10,PT10,PX10,QB10,QF10,QJ10)))</f>
        <v/>
      </c>
      <c r="QX10" s="511" t="str">
        <f>IF(A10="","",IF('2.ชื่อนักเรียน'!R16="ย้าย","-",SUM(OL10,OP10,OT10,OX10,PB10,PF10,PQ10,PU10,PY10,QC10,QG10,QK10)))</f>
        <v/>
      </c>
      <c r="QY10" s="511" t="str">
        <f>IF(A10="","",IF('2.ชื่อนักเรียน'!R16="ย้าย","-",SUM(OM10,OQ10,OU10,OY10,PC10,PG10,PR10,PV10,PZ10,QD10,QH10,QL10)))</f>
        <v/>
      </c>
      <c r="QZ10" s="511" t="str">
        <f>IF(A10="","",IF('2.ชื่อนักเรียน'!R16="ย้าย","-",SUM(ON10,OR10,OV10,OZ10,PD10,PH10,PS10,PW10,QA10,QE10,QI10,QM10)))</f>
        <v/>
      </c>
      <c r="RA10" s="519" t="str">
        <f>IF(A10="","",IF('2.ชื่อนักเรียน'!R16="ย้าย","-",(QW10*100)/QV10))</f>
        <v/>
      </c>
      <c r="RB10" s="511" t="str">
        <f>IF(A10="","",IF('2.ชื่อนักเรียน'!R16="ย้าย","-",QW10))</f>
        <v/>
      </c>
      <c r="RC10" s="519" t="str">
        <f>IF(A10="","",IF('2.ชื่อนักเรียน'!R16="ย้าย","ย้าย",RA10))</f>
        <v/>
      </c>
      <c r="RD10" s="534"/>
      <c r="RF10" s="520" t="s">
        <v>823</v>
      </c>
      <c r="RG10" s="520"/>
      <c r="RH10" s="520"/>
      <c r="RI10" s="520" t="s">
        <v>822</v>
      </c>
    </row>
    <row r="11" spans="1:479" ht="21" customHeight="1" x14ac:dyDescent="0.35">
      <c r="A11" s="508" t="str">
        <f>IF('2.ชื่อนักเรียน'!C17="","",'2.ชื่อนักเรียน'!C17)</f>
        <v/>
      </c>
      <c r="B11" s="509" t="str">
        <f>IF('2.ชื่อนักเรียน'!D17="","",'2.ชื่อนักเรียน'!D17)</f>
        <v/>
      </c>
      <c r="C11" s="510" t="str">
        <f>IF('2.ชื่อนักเรียน'!R17="","",'2.ชื่อนักเรียน'!R17)</f>
        <v/>
      </c>
      <c r="D11" s="511">
        <v>7</v>
      </c>
      <c r="E11" s="512"/>
      <c r="F11" s="513"/>
      <c r="G11" s="513"/>
      <c r="H11" s="513"/>
      <c r="I11" s="513"/>
      <c r="J11" s="513"/>
      <c r="K11" s="513"/>
      <c r="L11" s="513"/>
      <c r="M11" s="513"/>
      <c r="N11" s="513"/>
      <c r="O11" s="513"/>
      <c r="P11" s="513"/>
      <c r="Q11" s="513"/>
      <c r="R11" s="513"/>
      <c r="S11" s="513"/>
      <c r="T11" s="513"/>
      <c r="U11" s="513"/>
      <c r="V11" s="513"/>
      <c r="W11" s="513"/>
      <c r="X11" s="513"/>
      <c r="Y11" s="513"/>
      <c r="Z11" s="513"/>
      <c r="AA11" s="513"/>
      <c r="AB11" s="513"/>
      <c r="AC11" s="513"/>
      <c r="AD11" s="513"/>
      <c r="AE11" s="513"/>
      <c r="AF11" s="513"/>
      <c r="AG11" s="513"/>
      <c r="AH11" s="513"/>
      <c r="AI11" s="514"/>
      <c r="AJ11" s="511" t="str">
        <f>IF(COUNTA($E$3:$AI$3)=0,"",IF('2.ชื่อนักเรียน'!R17="ย้าย","ย้าย",OK11))</f>
        <v/>
      </c>
      <c r="AK11" s="511">
        <v>7</v>
      </c>
      <c r="AL11" s="512"/>
      <c r="AM11" s="513"/>
      <c r="AN11" s="513"/>
      <c r="AO11" s="513"/>
      <c r="AP11" s="513"/>
      <c r="AQ11" s="513"/>
      <c r="AR11" s="513"/>
      <c r="AS11" s="513"/>
      <c r="AT11" s="513"/>
      <c r="AU11" s="513"/>
      <c r="AV11" s="513"/>
      <c r="AW11" s="513"/>
      <c r="AX11" s="513"/>
      <c r="AY11" s="513"/>
      <c r="AZ11" s="513"/>
      <c r="BA11" s="513"/>
      <c r="BB11" s="513"/>
      <c r="BC11" s="513"/>
      <c r="BD11" s="513"/>
      <c r="BE11" s="513"/>
      <c r="BF11" s="513"/>
      <c r="BG11" s="513"/>
      <c r="BH11" s="513"/>
      <c r="BI11" s="513"/>
      <c r="BJ11" s="513"/>
      <c r="BK11" s="513"/>
      <c r="BL11" s="513"/>
      <c r="BM11" s="513"/>
      <c r="BN11" s="513"/>
      <c r="BO11" s="513"/>
      <c r="BP11" s="514"/>
      <c r="BQ11" s="511" t="str">
        <f>IF(COUNTA($AL$4:$BP$4)=0,"",IF('2.ชื่อนักเรียน'!R17="ย้าย","ย้าย",OO11))</f>
        <v/>
      </c>
      <c r="BR11" s="511">
        <v>7</v>
      </c>
      <c r="BS11" s="512"/>
      <c r="BT11" s="513"/>
      <c r="BU11" s="513"/>
      <c r="BV11" s="513"/>
      <c r="BW11" s="513"/>
      <c r="BX11" s="513"/>
      <c r="BY11" s="513"/>
      <c r="BZ11" s="513"/>
      <c r="CA11" s="513"/>
      <c r="CB11" s="513"/>
      <c r="CC11" s="513"/>
      <c r="CD11" s="513"/>
      <c r="CE11" s="513"/>
      <c r="CF11" s="513"/>
      <c r="CG11" s="513"/>
      <c r="CH11" s="513"/>
      <c r="CI11" s="513"/>
      <c r="CJ11" s="513"/>
      <c r="CK11" s="513"/>
      <c r="CL11" s="513"/>
      <c r="CM11" s="513"/>
      <c r="CN11" s="513"/>
      <c r="CO11" s="513"/>
      <c r="CP11" s="513"/>
      <c r="CQ11" s="513"/>
      <c r="CR11" s="513"/>
      <c r="CS11" s="513"/>
      <c r="CT11" s="513"/>
      <c r="CU11" s="513"/>
      <c r="CV11" s="513"/>
      <c r="CW11" s="514"/>
      <c r="CX11" s="511" t="str">
        <f>IF(COUNTA($BS$4:$CW$4)=0,"",IF('2.ชื่อนักเรียน'!R17="ย้าย","ย้าย",OS11))</f>
        <v/>
      </c>
      <c r="CY11" s="511">
        <v>7</v>
      </c>
      <c r="CZ11" s="512"/>
      <c r="DA11" s="513"/>
      <c r="DB11" s="513"/>
      <c r="DC11" s="513"/>
      <c r="DD11" s="513"/>
      <c r="DE11" s="513"/>
      <c r="DF11" s="513"/>
      <c r="DG11" s="513"/>
      <c r="DH11" s="513"/>
      <c r="DI11" s="513"/>
      <c r="DJ11" s="513"/>
      <c r="DK11" s="513"/>
      <c r="DL11" s="513"/>
      <c r="DM11" s="513"/>
      <c r="DN11" s="513"/>
      <c r="DO11" s="513"/>
      <c r="DP11" s="513"/>
      <c r="DQ11" s="513"/>
      <c r="DR11" s="513"/>
      <c r="DS11" s="513"/>
      <c r="DT11" s="513"/>
      <c r="DU11" s="513"/>
      <c r="DV11" s="513"/>
      <c r="DW11" s="513"/>
      <c r="DX11" s="513"/>
      <c r="DY11" s="513"/>
      <c r="DZ11" s="513"/>
      <c r="EA11" s="513"/>
      <c r="EB11" s="513"/>
      <c r="EC11" s="513"/>
      <c r="ED11" s="514"/>
      <c r="EE11" s="511" t="str">
        <f>IF(COUNTA($CZ$4:$ED$4)=0,"",IF('2.ชื่อนักเรียน'!R17="ย้าย","ย้าย",OW11))</f>
        <v/>
      </c>
      <c r="EF11" s="511">
        <v>7</v>
      </c>
      <c r="EG11" s="512"/>
      <c r="EH11" s="513"/>
      <c r="EI11" s="513"/>
      <c r="EJ11" s="513"/>
      <c r="EK11" s="513"/>
      <c r="EL11" s="513"/>
      <c r="EM11" s="513"/>
      <c r="EN11" s="513"/>
      <c r="EO11" s="513"/>
      <c r="EP11" s="513"/>
      <c r="EQ11" s="513"/>
      <c r="ER11" s="513"/>
      <c r="ES11" s="513"/>
      <c r="ET11" s="513"/>
      <c r="EU11" s="513"/>
      <c r="EV11" s="513"/>
      <c r="EW11" s="513"/>
      <c r="EX11" s="513"/>
      <c r="EY11" s="513"/>
      <c r="EZ11" s="513"/>
      <c r="FA11" s="513"/>
      <c r="FB11" s="513"/>
      <c r="FC11" s="513"/>
      <c r="FD11" s="513"/>
      <c r="FE11" s="513"/>
      <c r="FF11" s="513"/>
      <c r="FG11" s="513"/>
      <c r="FH11" s="513"/>
      <c r="FI11" s="513"/>
      <c r="FJ11" s="513"/>
      <c r="FK11" s="514"/>
      <c r="FL11" s="511" t="str">
        <f>IF(COUNTA($EG$4:$FK$4)=0,"",IF('2.ชื่อนักเรียน'!R17="ย้าย","ย้าย",PA11))</f>
        <v/>
      </c>
      <c r="FM11" s="511">
        <v>7</v>
      </c>
      <c r="FN11" s="512"/>
      <c r="FO11" s="513"/>
      <c r="FP11" s="513"/>
      <c r="FQ11" s="513"/>
      <c r="FR11" s="513"/>
      <c r="FS11" s="513"/>
      <c r="FT11" s="513"/>
      <c r="FU11" s="513"/>
      <c r="FV11" s="513"/>
      <c r="FW11" s="513"/>
      <c r="FX11" s="513"/>
      <c r="FY11" s="513"/>
      <c r="FZ11" s="513"/>
      <c r="GA11" s="513"/>
      <c r="GB11" s="513"/>
      <c r="GC11" s="513"/>
      <c r="GD11" s="513"/>
      <c r="GE11" s="513"/>
      <c r="GF11" s="513"/>
      <c r="GG11" s="513"/>
      <c r="GH11" s="513"/>
      <c r="GI11" s="513"/>
      <c r="GJ11" s="513"/>
      <c r="GK11" s="513"/>
      <c r="GL11" s="513"/>
      <c r="GM11" s="513"/>
      <c r="GN11" s="513"/>
      <c r="GO11" s="513"/>
      <c r="GP11" s="513"/>
      <c r="GQ11" s="513"/>
      <c r="GR11" s="514"/>
      <c r="GS11" s="511" t="str">
        <f>IF(COUNTA($FN$4:$GR$4)=0,"",IF('2.ชื่อนักเรียน'!R17="ย้าย","ย้าย",PE11))</f>
        <v/>
      </c>
      <c r="GT11" s="511">
        <v>7</v>
      </c>
      <c r="GU11" s="512"/>
      <c r="GV11" s="513"/>
      <c r="GW11" s="513"/>
      <c r="GX11" s="513"/>
      <c r="GY11" s="513"/>
      <c r="GZ11" s="513"/>
      <c r="HA11" s="513"/>
      <c r="HB11" s="513"/>
      <c r="HC11" s="513"/>
      <c r="HD11" s="513"/>
      <c r="HE11" s="513"/>
      <c r="HF11" s="513"/>
      <c r="HG11" s="513"/>
      <c r="HH11" s="513"/>
      <c r="HI11" s="513"/>
      <c r="HJ11" s="513"/>
      <c r="HK11" s="513"/>
      <c r="HL11" s="513"/>
      <c r="HM11" s="513"/>
      <c r="HN11" s="513"/>
      <c r="HO11" s="513"/>
      <c r="HP11" s="513"/>
      <c r="HQ11" s="513"/>
      <c r="HR11" s="513"/>
      <c r="HS11" s="513"/>
      <c r="HT11" s="513"/>
      <c r="HU11" s="513"/>
      <c r="HV11" s="513"/>
      <c r="HW11" s="513"/>
      <c r="HX11" s="513"/>
      <c r="HY11" s="514"/>
      <c r="HZ11" s="511" t="str">
        <f>IF(COUNTA($GU$4:HY10)=0,"",IF('2.ชื่อนักเรียน'!R17="ย้าย","ย้าย",PP11))</f>
        <v/>
      </c>
      <c r="IA11" s="511">
        <v>7</v>
      </c>
      <c r="IB11" s="512"/>
      <c r="IC11" s="513"/>
      <c r="ID11" s="513"/>
      <c r="IE11" s="513"/>
      <c r="IF11" s="513"/>
      <c r="IG11" s="513"/>
      <c r="IH11" s="513"/>
      <c r="II11" s="513"/>
      <c r="IJ11" s="513"/>
      <c r="IK11" s="513"/>
      <c r="IL11" s="513"/>
      <c r="IM11" s="513"/>
      <c r="IN11" s="513"/>
      <c r="IO11" s="513"/>
      <c r="IP11" s="513"/>
      <c r="IQ11" s="513"/>
      <c r="IR11" s="513"/>
      <c r="IS11" s="513"/>
      <c r="IT11" s="513"/>
      <c r="IU11" s="513"/>
      <c r="IV11" s="513"/>
      <c r="IW11" s="513"/>
      <c r="IX11" s="513"/>
      <c r="IY11" s="513"/>
      <c r="IZ11" s="513"/>
      <c r="JA11" s="513"/>
      <c r="JB11" s="513"/>
      <c r="JC11" s="513"/>
      <c r="JD11" s="513"/>
      <c r="JE11" s="513"/>
      <c r="JF11" s="514"/>
      <c r="JG11" s="511" t="str">
        <f>IF(COUNTA($IB$4:$JF$4)=0,"",IF('2.ชื่อนักเรียน'!R17="ย้าย","ย้าย",PT11))</f>
        <v/>
      </c>
      <c r="JH11" s="511">
        <v>7</v>
      </c>
      <c r="JI11" s="512"/>
      <c r="JJ11" s="513"/>
      <c r="JK11" s="513"/>
      <c r="JL11" s="513"/>
      <c r="JM11" s="513"/>
      <c r="JN11" s="513"/>
      <c r="JO11" s="513"/>
      <c r="JP11" s="513"/>
      <c r="JQ11" s="513"/>
      <c r="JR11" s="513"/>
      <c r="JS11" s="513"/>
      <c r="JT11" s="513"/>
      <c r="JU11" s="513"/>
      <c r="JV11" s="513"/>
      <c r="JW11" s="513"/>
      <c r="JX11" s="513"/>
      <c r="JY11" s="513"/>
      <c r="JZ11" s="513"/>
      <c r="KA11" s="513"/>
      <c r="KB11" s="513"/>
      <c r="KC11" s="513"/>
      <c r="KD11" s="513"/>
      <c r="KE11" s="513"/>
      <c r="KF11" s="513"/>
      <c r="KG11" s="513"/>
      <c r="KH11" s="513"/>
      <c r="KI11" s="513"/>
      <c r="KJ11" s="513"/>
      <c r="KK11" s="513"/>
      <c r="KL11" s="513"/>
      <c r="KM11" s="514"/>
      <c r="KN11" s="526" t="str">
        <f>IF(COUNTA($JI$4:$KM$4)=0,"",IF('2.ชื่อนักเรียน'!R17="ย้าย","ย้าย",PX11))</f>
        <v/>
      </c>
      <c r="KO11" s="511">
        <v>7</v>
      </c>
      <c r="KP11" s="512"/>
      <c r="KQ11" s="513"/>
      <c r="KR11" s="513"/>
      <c r="KS11" s="513"/>
      <c r="KT11" s="513"/>
      <c r="KU11" s="513"/>
      <c r="KV11" s="513"/>
      <c r="KW11" s="513"/>
      <c r="KX11" s="513"/>
      <c r="KY11" s="513"/>
      <c r="KZ11" s="513"/>
      <c r="LA11" s="513"/>
      <c r="LB11" s="513"/>
      <c r="LC11" s="513"/>
      <c r="LD11" s="513"/>
      <c r="LE11" s="513"/>
      <c r="LF11" s="513"/>
      <c r="LG11" s="513"/>
      <c r="LH11" s="513"/>
      <c r="LI11" s="513"/>
      <c r="LJ11" s="513"/>
      <c r="LK11" s="513"/>
      <c r="LL11" s="513"/>
      <c r="LM11" s="513"/>
      <c r="LN11" s="513"/>
      <c r="LO11" s="513"/>
      <c r="LP11" s="513"/>
      <c r="LQ11" s="513"/>
      <c r="LR11" s="513"/>
      <c r="LS11" s="513"/>
      <c r="LT11" s="514"/>
      <c r="LU11" s="526" t="str">
        <f>IF(COUNTA($KP$4:$LT$4)=0,"",IF('2.ชื่อนักเรียน'!R17="ย้าย","ย้าย",QB11))</f>
        <v/>
      </c>
      <c r="LV11" s="511">
        <v>7</v>
      </c>
      <c r="LW11" s="512"/>
      <c r="LX11" s="513"/>
      <c r="LY11" s="513"/>
      <c r="LZ11" s="513"/>
      <c r="MA11" s="513"/>
      <c r="MB11" s="513"/>
      <c r="MC11" s="513"/>
      <c r="MD11" s="513"/>
      <c r="ME11" s="513"/>
      <c r="MF11" s="513"/>
      <c r="MG11" s="513"/>
      <c r="MH11" s="513"/>
      <c r="MI11" s="513"/>
      <c r="MJ11" s="513"/>
      <c r="MK11" s="513"/>
      <c r="ML11" s="513"/>
      <c r="MM11" s="513"/>
      <c r="MN11" s="513"/>
      <c r="MO11" s="513"/>
      <c r="MP11" s="513"/>
      <c r="MQ11" s="513"/>
      <c r="MR11" s="513"/>
      <c r="MS11" s="513"/>
      <c r="MT11" s="513"/>
      <c r="MU11" s="513"/>
      <c r="MV11" s="513"/>
      <c r="MW11" s="513"/>
      <c r="MX11" s="513"/>
      <c r="MY11" s="513"/>
      <c r="MZ11" s="513"/>
      <c r="NA11" s="514"/>
      <c r="NB11" s="526" t="str">
        <f>IF(COUNTA($LW$5:$NA$5)=0,"",IF('2.ชื่อนักเรียน'!R17="ย้าย","ย้าย",QF11))</f>
        <v/>
      </c>
      <c r="NC11" s="526">
        <v>7</v>
      </c>
      <c r="ND11" s="512"/>
      <c r="NE11" s="513"/>
      <c r="NF11" s="513"/>
      <c r="NG11" s="513"/>
      <c r="NH11" s="513"/>
      <c r="NI11" s="513"/>
      <c r="NJ11" s="513"/>
      <c r="NK11" s="513"/>
      <c r="NL11" s="513"/>
      <c r="NM11" s="513"/>
      <c r="NN11" s="513"/>
      <c r="NO11" s="513"/>
      <c r="NP11" s="513"/>
      <c r="NQ11" s="513"/>
      <c r="NR11" s="513"/>
      <c r="NS11" s="513"/>
      <c r="NT11" s="513"/>
      <c r="NU11" s="513"/>
      <c r="NV11" s="513"/>
      <c r="NW11" s="513"/>
      <c r="NX11" s="513"/>
      <c r="NY11" s="513"/>
      <c r="NZ11" s="513"/>
      <c r="OA11" s="513"/>
      <c r="OB11" s="513"/>
      <c r="OC11" s="513"/>
      <c r="OD11" s="513"/>
      <c r="OE11" s="513"/>
      <c r="OF11" s="513"/>
      <c r="OG11" s="513"/>
      <c r="OH11" s="514"/>
      <c r="OI11" s="526" t="str">
        <f>IF(COUNTA($ND$4:$OH$4)=0,"",IF('2.ชื่อนักเรียน'!R17="ย้าย","ย้าย",QJ11))</f>
        <v/>
      </c>
      <c r="OJ11" s="511">
        <v>7</v>
      </c>
      <c r="OK11" s="515" t="str">
        <f>IF(OR(COUNTA($E$4:$AI$4)=0,$A11=""),"",IF('2.ชื่อนักเรียน'!R17="ย้าย","-",COUNTIF($E11:$AI11,"/")))</f>
        <v/>
      </c>
      <c r="OL11" s="516" t="str">
        <f>IF(OR(COUNTA($E$4:$AI$4)=0,$A11=""),"",IF('2.ชื่อนักเรียน'!R17="ย้าย","-",COUNTIF($E11:$AI11,"ป")))</f>
        <v/>
      </c>
      <c r="OM11" s="516" t="str">
        <f>IF(OR(COUNTA($E$4:$AI$4)=0,$A11=""),"",IF('2.ชื่อนักเรียน'!R17="ย้าย","-",COUNTIF($E11:$AI11,"ล")))</f>
        <v/>
      </c>
      <c r="ON11" s="517" t="str">
        <f>IF(OR(COUNTA($E$4:$AI$4)=0,$A11=""),"",IF('2.ชื่อนักเรียน'!R17="ย้าย","-",COUNTIF($E11:$AI11,"ข")))</f>
        <v/>
      </c>
      <c r="OO11" s="515" t="str">
        <f>IF(OR(COUNTA($AL$4:$BP$4)=0,$A11=""),"",IF('2.ชื่อนักเรียน'!R17="ย้าย","-",COUNTIF($AL11:$BP11,"/")))</f>
        <v/>
      </c>
      <c r="OP11" s="516" t="str">
        <f>IF(OR(COUNTA($AL$4:$BP$4)=0,$A11=""),"",IF('2.ชื่อนักเรียน'!R17="ย้าย","-",COUNTIF($AL11:$BP11,"ป")))</f>
        <v/>
      </c>
      <c r="OQ11" s="516" t="str">
        <f>IF(OR(COUNTA($AL$4:$BP$4)=0,$A11=""),"",IF('2.ชื่อนักเรียน'!R17="ย้าย","-",COUNTIF($AL11:$BP11,"ล")))</f>
        <v/>
      </c>
      <c r="OR11" s="517" t="str">
        <f>IF(OR(COUNTA($AL$4:$BP$4)=0,$A11=""),"",IF('2.ชื่อนักเรียน'!R17="ย้าย","-",COUNTIF($AL11:$BP11,"ข")))</f>
        <v/>
      </c>
      <c r="OS11" s="515" t="str">
        <f>IF(OR(COUNTA($BS$4:$CW$4)=0,$A11=""),"",IF('2.ชื่อนักเรียน'!R17="ย้าย","-",COUNTIF($BS11:$CW11,"/")))</f>
        <v/>
      </c>
      <c r="OT11" s="516" t="str">
        <f>IF(OR(COUNTA($BS$4:$CW$4)=0,$A11=""),"",IF('2.ชื่อนักเรียน'!R17="ย้าย","-",COUNTIF($BS11:$CW11,"ป")))</f>
        <v/>
      </c>
      <c r="OU11" s="516" t="str">
        <f>IF(OR(COUNTA($BS$4:$CW$4)=0,$A11=""),"",IF('2.ชื่อนักเรียน'!R17="ย้าย","-",COUNTIF($BS11:$CW11,"ล")))</f>
        <v/>
      </c>
      <c r="OV11" s="517" t="str">
        <f>IF(OR(COUNTA($BS$4:$CW$4)=0,$A11=""),"",IF('2.ชื่อนักเรียน'!R17="ย้าย","-",COUNTIF($BS11:$CW11,"ข")))</f>
        <v/>
      </c>
      <c r="OW11" s="515" t="str">
        <f>IF(OR(COUNTA($CZ$4:$ED$4)=0,$A11=""),"",IF('2.ชื่อนักเรียน'!R17="ย้าย","-",COUNTIF($CZ11:$ED11,"/")))</f>
        <v/>
      </c>
      <c r="OX11" s="516" t="str">
        <f>IF(OR(COUNTA($CZ$4:$ED$4)=0,$A11=""),"",IF('2.ชื่อนักเรียน'!R17="ย้าย","-",COUNTIF($CZ11:$ED11,"ป")))</f>
        <v/>
      </c>
      <c r="OY11" s="516" t="str">
        <f>IF(OR(COUNTA($CZ$4:$ED$4)=0,A11=""),"",IF('2.ชื่อนักเรียน'!R17="ย้าย","-",COUNTIF($CZ11:$ED11,"ล")))</f>
        <v/>
      </c>
      <c r="OZ11" s="517" t="str">
        <f>IF(OR(COUNTA($CZ$4:$ED$4)=0,A11=""),"",IF('2.ชื่อนักเรียน'!R17="ย้าย","-",COUNTIF($CZ11:$ED11,"ข")))</f>
        <v/>
      </c>
      <c r="PA11" s="515" t="str">
        <f>IF(OR(COUNTA($EG$4:$FK$4)=0,$A11=""),"",IF('2.ชื่อนักเรียน'!R17="ย้าย","-",COUNTIF($EG11:$FK11,"/")))</f>
        <v/>
      </c>
      <c r="PB11" s="516" t="str">
        <f>IF(OR(COUNTA($EG$4:$FK$4)=0,$A11=""),"",IF('2.ชื่อนักเรียน'!R17="ย้าย","-",COUNTIF($EG11:$FK11,"ป")))</f>
        <v/>
      </c>
      <c r="PC11" s="516" t="str">
        <f>IF(OR(COUNTA($EG$4:$FK$4)=0,A11=""),"",IF('2.ชื่อนักเรียน'!R17="ย้าย","-",COUNTIF($EG11:$FK11,"ล")))</f>
        <v/>
      </c>
      <c r="PD11" s="517" t="str">
        <f>IF(OR(COUNTA($EG$4:$FK$4)=0,A11=""),"",IF('2.ชื่อนักเรียน'!R17="ย้าย","-",COUNTIF($EG11:$FK11,"ข")))</f>
        <v/>
      </c>
      <c r="PE11" s="515" t="str">
        <f>IF(OR(COUNTA($FN$4:$GR$4)=0,$A11=""),"",IF('2.ชื่อนักเรียน'!R17="ย้าย","-",COUNTIF($FN11:$GR11,"/")))</f>
        <v/>
      </c>
      <c r="PF11" s="516" t="str">
        <f>IF(OR(COUNTA($FN$4:$GR$4)=0,$A11=""),"",IF('2.ชื่อนักเรียน'!R17="ย้าย","-",COUNTIF($FN11:$GR11,"ป")))</f>
        <v/>
      </c>
      <c r="PG11" s="516" t="str">
        <f>IF(OR(COUNTA($FN$4:$GR$4)=0,A11=""),"",IF('2.ชื่อนักเรียน'!R17="ย้าย","-",COUNTIF($FN11:$GR11,"ล")))</f>
        <v/>
      </c>
      <c r="PH11" s="516" t="str">
        <f>IF(OR(COUNTA($FN$4:$GR$4)=0,A11=""),"",IF('2.ชื่อนักเรียน'!R17="ย้าย","-",COUNTIF($FN11:$GR11,"ข")))</f>
        <v/>
      </c>
      <c r="PI11" s="515" t="str">
        <f>IF(OR(COUNTA($OK$3:$PD$3,$PE$3)=0,$A11=""),"",IF('2.ชื่อนักเรียน'!R17="ย้าย","-",SUM(OK11,OO11,OS11,OW11,PA11,PE11)))</f>
        <v/>
      </c>
      <c r="PJ11" s="516" t="str">
        <f>IF(OR(COUNTA($OK$3:$PD$3,$PE$3)=0,$A11=""),"",IF('2.ชื่อนักเรียน'!R17="ย้าย","-",SUM(OL11,OP11,OT11,OX11,PB11,PF11)))</f>
        <v/>
      </c>
      <c r="PK11" s="516" t="str">
        <f>IF(OR(COUNTA($OK$3:$PD$3,$PE$3)=0,$A11=""),"",IF('2.ชื่อนักเรียน'!R17="ย้าย","-",SUM(OM11,OQ11,OU11,OY11,PC11,PG11)))</f>
        <v/>
      </c>
      <c r="PL11" s="518" t="str">
        <f>IF(OR(COUNTA($OK$3:$PD$3,$PE$3)=0,$A11=""),"",IF('2.ชื่อนักเรียน'!R17="ย้าย","-",SUM(ON11,OR11,OV11,OZ11,PD11,PH11)))</f>
        <v/>
      </c>
      <c r="PM11" s="511" t="str">
        <f t="shared" si="0"/>
        <v/>
      </c>
      <c r="PN11" s="519" t="str">
        <f>IF(PM11="","",IF('2.ชื่อนักเรียน'!R17="ย้าย","ย้าย",(PM11*100)/COUNTA($E$4:$AI$4,$AL$4:$BP$4,$BS$4:$CW$4,$CZ$4:$ED$4,$EG$4:$FK$4,$FN$4:$GR$4)))</f>
        <v/>
      </c>
      <c r="PO11" s="511">
        <v>7</v>
      </c>
      <c r="PP11" s="515" t="str">
        <f>IF(OR(COUNTA($GU$4:$HY$4)=0,$A11=""),"",IF('2.ชื่อนักเรียน'!R17="ย้าย","-",COUNTIF($GU11:$HY11,"/")))</f>
        <v/>
      </c>
      <c r="PQ11" s="516" t="str">
        <f>IF(OR(COUNTA($GU$4:$HY$4)=0,$A11=""),"",IF('2.ชื่อนักเรียน'!R17="ย้าย","-",COUNTIF($GU11:$HY11,"ป")))</f>
        <v/>
      </c>
      <c r="PR11" s="516" t="str">
        <f>IF(OR(COUNTA($GU$4:$HY$4)=0,$A11=""),"",IF('2.ชื่อนักเรียน'!R17="ย้าย","-",COUNTIF($GU11:$HY11,"ล")))</f>
        <v/>
      </c>
      <c r="PS11" s="517" t="str">
        <f>IF(OR(COUNTA($GU$4:$HY$4)=0,$A11=""),"",IF('2.ชื่อนักเรียน'!R17="ย้าย","-",COUNTIF($GU11:$HY11,"ข")))</f>
        <v/>
      </c>
      <c r="PT11" s="515" t="str">
        <f>IF(OR(COUNTA($IB$4:$JF$4)=0,$A11=""),"",IF('2.ชื่อนักเรียน'!R17="ย้าย","-",COUNTIF($IB11:$JF11,"/")))</f>
        <v/>
      </c>
      <c r="PU11" s="516" t="str">
        <f>IF(OR(COUNTA($IB$4:$JF$4)=0,$A11=""),"",IF('2.ชื่อนักเรียน'!R17="ย้าย","-",COUNTIF($IB11:$JF11,"ป")))</f>
        <v/>
      </c>
      <c r="PV11" s="516" t="str">
        <f>IF(OR(COUNTA($IB$4:$JF$4)=0,$A11=""),"",IF('2.ชื่อนักเรียน'!R17="ย้าย","-",COUNTIF($IB11:$JF11,"ล")))</f>
        <v/>
      </c>
      <c r="PW11" s="517" t="str">
        <f>IF(OR(COUNTA($IB$4:$JF$4)=0,$A11=""),"",IF('2.ชื่อนักเรียน'!R17="ย้าย","-",COUNTIF($IB11:$JF11,"ข")))</f>
        <v/>
      </c>
      <c r="PX11" s="515" t="str">
        <f>IF(OR(COUNTA($JI$4:$KM$4)=0,$A11=""),"",IF('2.ชื่อนักเรียน'!R17="ย้าย","-",COUNTIF($JI11:$KM11,"/")))</f>
        <v/>
      </c>
      <c r="PY11" s="516" t="str">
        <f>IF(OR(COUNTA($JI$4:$KM$4)=0,$A11=""),"",IF('2.ชื่อนักเรียน'!R17="ย้าย","-",COUNTIF($JI11:$KM11,"ป")))</f>
        <v/>
      </c>
      <c r="PZ11" s="516" t="str">
        <f>IF(OR(COUNTA($JI$4:$KM$4)=0,$A11=""),"",IF('2.ชื่อนักเรียน'!R17="ย้าย","-",COUNTIF($JI11:$KM11,"ล")))</f>
        <v/>
      </c>
      <c r="QA11" s="517" t="str">
        <f>IF(OR(COUNTA($JI$4:$KM$4)=0,$A11=""),"",IF('2.ชื่อนักเรียน'!R17="ย้าย","-",COUNTIF($JI11:$KM11,"ข")))</f>
        <v/>
      </c>
      <c r="QB11" s="515" t="str">
        <f>IF(OR(COUNTA($KP$4:$LT$4)=0,$A11=""),"",IF('2.ชื่อนักเรียน'!R17="ย้าย","-",COUNTIF($KP11:$LT11,"/")))</f>
        <v/>
      </c>
      <c r="QC11" s="516" t="str">
        <f>IF(OR(COUNTA($KP$4:$LT$4)=0,$A11=""),"",IF('2.ชื่อนักเรียน'!R17="ย้าย","-",COUNTIF($KP11:$LT11,"ป")))</f>
        <v/>
      </c>
      <c r="QD11" s="516" t="str">
        <f>IF(OR(COUNTA($KP$4:$LT$4)=0,$A11=""),"",IF('2.ชื่อนักเรียน'!R17="ย้าย","-",COUNTIF($KP11:$LT11,"ล")))</f>
        <v/>
      </c>
      <c r="QE11" s="517" t="str">
        <f>IF(OR(COUNTA($KP$4:$LT$4)=0,$A11=""),"",IF('2.ชื่อนักเรียน'!R17="ย้าย","-",COUNTIF($KP11:$LT11,"ข")))</f>
        <v/>
      </c>
      <c r="QF11" s="515" t="str">
        <f>IF(OR(COUNTA($LW$4:$NA$4)=0,$A11=""),"",IF('2.ชื่อนักเรียน'!R17="ย้าย","-",COUNTIF($LW11:$NA11,"/")))</f>
        <v/>
      </c>
      <c r="QG11" s="516" t="str">
        <f>IF(OR(COUNTA($LW$4:$NA$4)=0,$A11=""),"",IF('2.ชื่อนักเรียน'!R17="ย้าย","-",COUNTIF($LW11:$NA11,"ป")))</f>
        <v/>
      </c>
      <c r="QH11" s="516" t="str">
        <f>IF(OR(COUNTA($LW$4:$NA$4)=0,$A11=""),"",IF('2.ชื่อนักเรียน'!R17="ย้าย","-",COUNTIF($LW11:$NA11,"ล")))</f>
        <v/>
      </c>
      <c r="QI11" s="517" t="str">
        <f>IF(OR(COUNTA($LW$4:$NA$4)=0,$A11=""),"",IF('2.ชื่อนักเรียน'!R17="ย้าย","-",COUNTIF($LW11:$NA11,"ข")))</f>
        <v/>
      </c>
      <c r="QJ11" s="515" t="str">
        <f>IF(OR(COUNTA($ND$4:$OH$4)=0,$A11=""),"",IF('2.ชื่อนักเรียน'!R17="ย้าย","-",COUNTIF($ND11:$OH11,"/")))</f>
        <v/>
      </c>
      <c r="QK11" s="516" t="str">
        <f>IF(OR(COUNTA($ND$4:$OH$4)=0,$A11=""),"",IF('2.ชื่อนักเรียน'!R17="ย้าย","-",COUNTIF($ND11:$OH11,"ป")))</f>
        <v/>
      </c>
      <c r="QL11" s="516" t="str">
        <f>IF(OR(COUNTA($ND$4:$OH$4)=0,$A11=""),"",IF('2.ชื่อนักเรียน'!R17="ย้าย","-",COUNTIF($ND11:$OH11,"ล")))</f>
        <v/>
      </c>
      <c r="QM11" s="516" t="str">
        <f>IF(OR(COUNTA($ND$4:$OH$4)=0,$A11=""),"",IF('2.ชื่อนักเรียน'!R17="ย้าย","-",COUNTIF($ND11:$OH11,"ข")))</f>
        <v/>
      </c>
      <c r="QN11" s="515" t="str">
        <f>IF(OR(COUNTA($PP$3:$QI$3,$QJ$3)=0,$A11=""),"",IF('2.ชื่อนักเรียน'!R17="ย้าย","-",SUM(PP11,PT11,PX11,QB11,QF11,QJ11)))</f>
        <v/>
      </c>
      <c r="QO11" s="516" t="str">
        <f>IF(OR(COUNTA($PP$3:$QI$3,$QJ$3)=0,$A11=""),"",IF('2.ชื่อนักเรียน'!R17="ย้าย","-",SUM(PQ11,PU11,PY11,QC11,QG11,QK11)))</f>
        <v/>
      </c>
      <c r="QP11" s="516" t="str">
        <f>IF(OR(COUNTA($PP$3:$QI$3,$QJ$3)=0,$A11=""),"",IF('2.ชื่อนักเรียน'!R17="ย้าย","-",SUM(PR11,PV11,PZ11,QD11,QH11,QL11)))</f>
        <v/>
      </c>
      <c r="QQ11" s="518" t="str">
        <f>IF(OR(COUNTA($PP$3:$QI$3,$QJ$3)=0,$A11=""),"",IF('2.ชื่อนักเรียน'!R17="ย้าย","-",SUM(PS11,PW11,QA11,QE11,QI11,QM11)))</f>
        <v/>
      </c>
      <c r="QR11" s="511" t="str">
        <f t="shared" si="1"/>
        <v/>
      </c>
      <c r="QS11" s="519" t="str">
        <f>IF(QR11="","",IF('2.ชื่อนักเรียน'!R17="ย้าย","ย้าย",(QR11*100)/COUNTA($GU$4:$HY$4,$IB$4:$JF$4,$JI$4:$KM$4,$KP$4:$LT$4,$LW$4:$NA$4,$ND$4:$OH$4)))</f>
        <v/>
      </c>
      <c r="QT11" s="529" t="str">
        <f>IF('2.ชื่อนักเรียน'!C17="","",'2.ชื่อนักเรียน'!C17)</f>
        <v/>
      </c>
      <c r="QU11" s="532" t="str">
        <f>IF('2.ชื่อนักเรียน'!D17="","",'2.ชื่อนักเรียน'!D17)</f>
        <v/>
      </c>
      <c r="QV11" s="511" t="str">
        <f>IF(A11="","",IF('2.ชื่อนักเรียน'!R17="ย้าย","-",$RJ$4))</f>
        <v/>
      </c>
      <c r="QW11" s="511" t="str">
        <f>IF(A11="","",IF('2.ชื่อนักเรียน'!R17="ย้าย","-",SUM(OK11,OO11,OS11,OW11,PA11,PE11,PP11,PT11,PX11,QB11,QF11,QJ11)))</f>
        <v/>
      </c>
      <c r="QX11" s="511" t="str">
        <f>IF(A11="","",IF('2.ชื่อนักเรียน'!R17="ย้าย","-",SUM(OL11,OP11,OT11,OX11,PB11,PF11,PQ11,PU11,PY11,QC11,QG11,QK11)))</f>
        <v/>
      </c>
      <c r="QY11" s="511" t="str">
        <f>IF(A11="","",IF('2.ชื่อนักเรียน'!R17="ย้าย","-",SUM(OM11,OQ11,OU11,OY11,PC11,PG11,PR11,PV11,PZ11,QD11,QH11,QL11)))</f>
        <v/>
      </c>
      <c r="QZ11" s="511" t="str">
        <f>IF(A11="","",IF('2.ชื่อนักเรียน'!R17="ย้าย","-",SUM(ON11,OR11,OV11,OZ11,PD11,PH11,PS11,PW11,QA11,QE11,QI11,QM11)))</f>
        <v/>
      </c>
      <c r="RA11" s="519" t="str">
        <f>IF(A11="","",IF('2.ชื่อนักเรียน'!R17="ย้าย","-",(QW11*100)/QV11))</f>
        <v/>
      </c>
      <c r="RB11" s="511" t="str">
        <f>IF(A11="","",IF('2.ชื่อนักเรียน'!R17="ย้าย","-",QW11))</f>
        <v/>
      </c>
      <c r="RC11" s="519" t="str">
        <f>IF(A11="","",IF('2.ชื่อนักเรียน'!R17="ย้าย","ย้าย",RA11))</f>
        <v/>
      </c>
      <c r="RD11" s="534"/>
      <c r="RF11" s="520" t="s">
        <v>825</v>
      </c>
      <c r="RG11" s="520"/>
      <c r="RH11" s="520"/>
      <c r="RI11" s="520" t="s">
        <v>824</v>
      </c>
    </row>
    <row r="12" spans="1:479" ht="21" customHeight="1" x14ac:dyDescent="0.35">
      <c r="A12" s="508" t="str">
        <f>IF('2.ชื่อนักเรียน'!C18="","",'2.ชื่อนักเรียน'!C18)</f>
        <v/>
      </c>
      <c r="B12" s="509" t="str">
        <f>IF('2.ชื่อนักเรียน'!D18="","",'2.ชื่อนักเรียน'!D18)</f>
        <v/>
      </c>
      <c r="C12" s="510" t="str">
        <f>IF('2.ชื่อนักเรียน'!R18="","",'2.ชื่อนักเรียน'!R18)</f>
        <v/>
      </c>
      <c r="D12" s="511">
        <v>8</v>
      </c>
      <c r="E12" s="512"/>
      <c r="F12" s="513"/>
      <c r="G12" s="513"/>
      <c r="H12" s="513"/>
      <c r="I12" s="513"/>
      <c r="J12" s="513"/>
      <c r="K12" s="513"/>
      <c r="L12" s="513"/>
      <c r="M12" s="513"/>
      <c r="N12" s="513"/>
      <c r="O12" s="513"/>
      <c r="P12" s="513"/>
      <c r="Q12" s="513"/>
      <c r="R12" s="513"/>
      <c r="S12" s="513"/>
      <c r="T12" s="513"/>
      <c r="U12" s="513"/>
      <c r="V12" s="513"/>
      <c r="W12" s="513"/>
      <c r="X12" s="513"/>
      <c r="Y12" s="513"/>
      <c r="Z12" s="513"/>
      <c r="AA12" s="513"/>
      <c r="AB12" s="513"/>
      <c r="AC12" s="513"/>
      <c r="AD12" s="513"/>
      <c r="AE12" s="513"/>
      <c r="AF12" s="513"/>
      <c r="AG12" s="513"/>
      <c r="AH12" s="513"/>
      <c r="AI12" s="514"/>
      <c r="AJ12" s="511" t="str">
        <f>IF(COUNTA($E$3:$AI$3)=0,"",IF('2.ชื่อนักเรียน'!R18="ย้าย","ย้าย",OK12))</f>
        <v/>
      </c>
      <c r="AK12" s="511">
        <v>8</v>
      </c>
      <c r="AL12" s="512"/>
      <c r="AM12" s="513"/>
      <c r="AN12" s="513"/>
      <c r="AO12" s="513"/>
      <c r="AP12" s="513"/>
      <c r="AQ12" s="513"/>
      <c r="AR12" s="513"/>
      <c r="AS12" s="513"/>
      <c r="AT12" s="513"/>
      <c r="AU12" s="513"/>
      <c r="AV12" s="513"/>
      <c r="AW12" s="513"/>
      <c r="AX12" s="513"/>
      <c r="AY12" s="513"/>
      <c r="AZ12" s="513"/>
      <c r="BA12" s="513"/>
      <c r="BB12" s="513"/>
      <c r="BC12" s="513"/>
      <c r="BD12" s="513"/>
      <c r="BE12" s="513"/>
      <c r="BF12" s="513"/>
      <c r="BG12" s="513"/>
      <c r="BH12" s="513"/>
      <c r="BI12" s="513"/>
      <c r="BJ12" s="513"/>
      <c r="BK12" s="513"/>
      <c r="BL12" s="513"/>
      <c r="BM12" s="513"/>
      <c r="BN12" s="513"/>
      <c r="BO12" s="513"/>
      <c r="BP12" s="514"/>
      <c r="BQ12" s="511" t="str">
        <f>IF(COUNTA($AL$4:$BP$4)=0,"",IF('2.ชื่อนักเรียน'!R18="ย้าย","ย้าย",OO12))</f>
        <v/>
      </c>
      <c r="BR12" s="511">
        <v>8</v>
      </c>
      <c r="BS12" s="512"/>
      <c r="BT12" s="513"/>
      <c r="BU12" s="513"/>
      <c r="BV12" s="513"/>
      <c r="BW12" s="513"/>
      <c r="BX12" s="513"/>
      <c r="BY12" s="513"/>
      <c r="BZ12" s="513"/>
      <c r="CA12" s="513"/>
      <c r="CB12" s="513"/>
      <c r="CC12" s="513"/>
      <c r="CD12" s="513"/>
      <c r="CE12" s="513"/>
      <c r="CF12" s="513"/>
      <c r="CG12" s="513"/>
      <c r="CH12" s="513"/>
      <c r="CI12" s="513"/>
      <c r="CJ12" s="513"/>
      <c r="CK12" s="513"/>
      <c r="CL12" s="513"/>
      <c r="CM12" s="513"/>
      <c r="CN12" s="513"/>
      <c r="CO12" s="513"/>
      <c r="CP12" s="513"/>
      <c r="CQ12" s="513"/>
      <c r="CR12" s="513"/>
      <c r="CS12" s="513"/>
      <c r="CT12" s="513"/>
      <c r="CU12" s="513"/>
      <c r="CV12" s="513"/>
      <c r="CW12" s="514"/>
      <c r="CX12" s="511" t="str">
        <f>IF(COUNTA($BS$4:$CW$4)=0,"",IF('2.ชื่อนักเรียน'!R18="ย้าย","ย้าย",OS12))</f>
        <v/>
      </c>
      <c r="CY12" s="511">
        <v>8</v>
      </c>
      <c r="CZ12" s="512"/>
      <c r="DA12" s="513"/>
      <c r="DB12" s="513"/>
      <c r="DC12" s="513"/>
      <c r="DD12" s="513"/>
      <c r="DE12" s="513"/>
      <c r="DF12" s="513"/>
      <c r="DG12" s="513"/>
      <c r="DH12" s="513"/>
      <c r="DI12" s="513"/>
      <c r="DJ12" s="513"/>
      <c r="DK12" s="513"/>
      <c r="DL12" s="513"/>
      <c r="DM12" s="513"/>
      <c r="DN12" s="513"/>
      <c r="DO12" s="513"/>
      <c r="DP12" s="513"/>
      <c r="DQ12" s="513"/>
      <c r="DR12" s="513"/>
      <c r="DS12" s="513"/>
      <c r="DT12" s="513"/>
      <c r="DU12" s="513"/>
      <c r="DV12" s="513"/>
      <c r="DW12" s="513"/>
      <c r="DX12" s="513"/>
      <c r="DY12" s="513"/>
      <c r="DZ12" s="513"/>
      <c r="EA12" s="513"/>
      <c r="EB12" s="513"/>
      <c r="EC12" s="513"/>
      <c r="ED12" s="514"/>
      <c r="EE12" s="511" t="str">
        <f>IF(COUNTA($CZ$4:$ED$4)=0,"",IF('2.ชื่อนักเรียน'!R18="ย้าย","ย้าย",OW12))</f>
        <v/>
      </c>
      <c r="EF12" s="511">
        <v>8</v>
      </c>
      <c r="EG12" s="512"/>
      <c r="EH12" s="513"/>
      <c r="EI12" s="513"/>
      <c r="EJ12" s="513"/>
      <c r="EK12" s="513"/>
      <c r="EL12" s="513"/>
      <c r="EM12" s="513"/>
      <c r="EN12" s="513"/>
      <c r="EO12" s="513"/>
      <c r="EP12" s="513"/>
      <c r="EQ12" s="513"/>
      <c r="ER12" s="513"/>
      <c r="ES12" s="513"/>
      <c r="ET12" s="513"/>
      <c r="EU12" s="513"/>
      <c r="EV12" s="513"/>
      <c r="EW12" s="513"/>
      <c r="EX12" s="513"/>
      <c r="EY12" s="513"/>
      <c r="EZ12" s="513"/>
      <c r="FA12" s="513"/>
      <c r="FB12" s="513"/>
      <c r="FC12" s="513"/>
      <c r="FD12" s="513"/>
      <c r="FE12" s="513"/>
      <c r="FF12" s="513"/>
      <c r="FG12" s="513"/>
      <c r="FH12" s="513"/>
      <c r="FI12" s="513"/>
      <c r="FJ12" s="513"/>
      <c r="FK12" s="514"/>
      <c r="FL12" s="511" t="str">
        <f>IF(COUNTA($EG$4:$FK$4)=0,"",IF('2.ชื่อนักเรียน'!R18="ย้าย","ย้าย",PA12))</f>
        <v/>
      </c>
      <c r="FM12" s="511">
        <v>8</v>
      </c>
      <c r="FN12" s="512"/>
      <c r="FO12" s="513"/>
      <c r="FP12" s="513"/>
      <c r="FQ12" s="513"/>
      <c r="FR12" s="513"/>
      <c r="FS12" s="513"/>
      <c r="FT12" s="513"/>
      <c r="FU12" s="513"/>
      <c r="FV12" s="513"/>
      <c r="FW12" s="513"/>
      <c r="FX12" s="513"/>
      <c r="FY12" s="513"/>
      <c r="FZ12" s="513"/>
      <c r="GA12" s="513"/>
      <c r="GB12" s="513"/>
      <c r="GC12" s="513"/>
      <c r="GD12" s="513"/>
      <c r="GE12" s="513"/>
      <c r="GF12" s="513"/>
      <c r="GG12" s="513"/>
      <c r="GH12" s="513"/>
      <c r="GI12" s="513"/>
      <c r="GJ12" s="513"/>
      <c r="GK12" s="513"/>
      <c r="GL12" s="513"/>
      <c r="GM12" s="513"/>
      <c r="GN12" s="513"/>
      <c r="GO12" s="513"/>
      <c r="GP12" s="513"/>
      <c r="GQ12" s="513"/>
      <c r="GR12" s="514"/>
      <c r="GS12" s="511" t="str">
        <f>IF(COUNTA($FN$4:$GR$4)=0,"",IF('2.ชื่อนักเรียน'!R18="ย้าย","ย้าย",PE12))</f>
        <v/>
      </c>
      <c r="GT12" s="511">
        <v>8</v>
      </c>
      <c r="GU12" s="512"/>
      <c r="GV12" s="513"/>
      <c r="GW12" s="513"/>
      <c r="GX12" s="513"/>
      <c r="GY12" s="513"/>
      <c r="GZ12" s="513"/>
      <c r="HA12" s="513"/>
      <c r="HB12" s="513"/>
      <c r="HC12" s="513"/>
      <c r="HD12" s="513"/>
      <c r="HE12" s="513"/>
      <c r="HF12" s="513"/>
      <c r="HG12" s="513"/>
      <c r="HH12" s="513"/>
      <c r="HI12" s="513"/>
      <c r="HJ12" s="513"/>
      <c r="HK12" s="513"/>
      <c r="HL12" s="513"/>
      <c r="HM12" s="513"/>
      <c r="HN12" s="513"/>
      <c r="HO12" s="513"/>
      <c r="HP12" s="513"/>
      <c r="HQ12" s="513"/>
      <c r="HR12" s="513"/>
      <c r="HS12" s="513"/>
      <c r="HT12" s="513"/>
      <c r="HU12" s="513"/>
      <c r="HV12" s="513"/>
      <c r="HW12" s="513"/>
      <c r="HX12" s="513"/>
      <c r="HY12" s="514"/>
      <c r="HZ12" s="511" t="str">
        <f>IF(COUNTA($GU$4:HY11)=0,"",IF('2.ชื่อนักเรียน'!R18="ย้าย","ย้าย",PP12))</f>
        <v/>
      </c>
      <c r="IA12" s="511">
        <v>8</v>
      </c>
      <c r="IB12" s="512"/>
      <c r="IC12" s="513"/>
      <c r="ID12" s="513"/>
      <c r="IE12" s="513"/>
      <c r="IF12" s="513"/>
      <c r="IG12" s="513"/>
      <c r="IH12" s="513"/>
      <c r="II12" s="513"/>
      <c r="IJ12" s="513"/>
      <c r="IK12" s="513"/>
      <c r="IL12" s="513"/>
      <c r="IM12" s="513"/>
      <c r="IN12" s="513"/>
      <c r="IO12" s="513"/>
      <c r="IP12" s="513"/>
      <c r="IQ12" s="513"/>
      <c r="IR12" s="513"/>
      <c r="IS12" s="513"/>
      <c r="IT12" s="513"/>
      <c r="IU12" s="513"/>
      <c r="IV12" s="513"/>
      <c r="IW12" s="513"/>
      <c r="IX12" s="513"/>
      <c r="IY12" s="513"/>
      <c r="IZ12" s="513"/>
      <c r="JA12" s="513"/>
      <c r="JB12" s="513"/>
      <c r="JC12" s="513"/>
      <c r="JD12" s="513"/>
      <c r="JE12" s="513"/>
      <c r="JF12" s="514"/>
      <c r="JG12" s="511" t="str">
        <f>IF(COUNTA($IB$4:$JF$4)=0,"",IF('2.ชื่อนักเรียน'!R18="ย้าย","ย้าย",PT12))</f>
        <v/>
      </c>
      <c r="JH12" s="511">
        <v>8</v>
      </c>
      <c r="JI12" s="512"/>
      <c r="JJ12" s="513"/>
      <c r="JK12" s="513"/>
      <c r="JL12" s="513"/>
      <c r="JM12" s="513"/>
      <c r="JN12" s="513"/>
      <c r="JO12" s="513"/>
      <c r="JP12" s="513"/>
      <c r="JQ12" s="513"/>
      <c r="JR12" s="513"/>
      <c r="JS12" s="513"/>
      <c r="JT12" s="513"/>
      <c r="JU12" s="513"/>
      <c r="JV12" s="513"/>
      <c r="JW12" s="513"/>
      <c r="JX12" s="513"/>
      <c r="JY12" s="513"/>
      <c r="JZ12" s="513"/>
      <c r="KA12" s="513"/>
      <c r="KB12" s="513"/>
      <c r="KC12" s="513"/>
      <c r="KD12" s="513"/>
      <c r="KE12" s="513"/>
      <c r="KF12" s="513"/>
      <c r="KG12" s="513"/>
      <c r="KH12" s="513"/>
      <c r="KI12" s="513"/>
      <c r="KJ12" s="513"/>
      <c r="KK12" s="513"/>
      <c r="KL12" s="513"/>
      <c r="KM12" s="514"/>
      <c r="KN12" s="526" t="str">
        <f>IF(COUNTA($JI$4:$KM$4)=0,"",IF('2.ชื่อนักเรียน'!R18="ย้าย","ย้าย",PX12))</f>
        <v/>
      </c>
      <c r="KO12" s="511">
        <v>8</v>
      </c>
      <c r="KP12" s="512"/>
      <c r="KQ12" s="513"/>
      <c r="KR12" s="513"/>
      <c r="KS12" s="513"/>
      <c r="KT12" s="513"/>
      <c r="KU12" s="513"/>
      <c r="KV12" s="513"/>
      <c r="KW12" s="513"/>
      <c r="KX12" s="513"/>
      <c r="KY12" s="513"/>
      <c r="KZ12" s="513"/>
      <c r="LA12" s="513"/>
      <c r="LB12" s="513"/>
      <c r="LC12" s="513"/>
      <c r="LD12" s="513"/>
      <c r="LE12" s="513"/>
      <c r="LF12" s="513"/>
      <c r="LG12" s="513"/>
      <c r="LH12" s="513"/>
      <c r="LI12" s="513"/>
      <c r="LJ12" s="513"/>
      <c r="LK12" s="513"/>
      <c r="LL12" s="513"/>
      <c r="LM12" s="513"/>
      <c r="LN12" s="513"/>
      <c r="LO12" s="513"/>
      <c r="LP12" s="513"/>
      <c r="LQ12" s="513"/>
      <c r="LR12" s="513"/>
      <c r="LS12" s="513"/>
      <c r="LT12" s="514"/>
      <c r="LU12" s="526" t="str">
        <f>IF(COUNTA($KP$4:$LT$4)=0,"",IF('2.ชื่อนักเรียน'!R18="ย้าย","ย้าย",QB12))</f>
        <v/>
      </c>
      <c r="LV12" s="511">
        <v>8</v>
      </c>
      <c r="LW12" s="512"/>
      <c r="LX12" s="513"/>
      <c r="LY12" s="513"/>
      <c r="LZ12" s="513"/>
      <c r="MA12" s="513"/>
      <c r="MB12" s="513"/>
      <c r="MC12" s="513"/>
      <c r="MD12" s="513"/>
      <c r="ME12" s="513"/>
      <c r="MF12" s="513"/>
      <c r="MG12" s="513"/>
      <c r="MH12" s="513"/>
      <c r="MI12" s="513"/>
      <c r="MJ12" s="513"/>
      <c r="MK12" s="513"/>
      <c r="ML12" s="513"/>
      <c r="MM12" s="513"/>
      <c r="MN12" s="513"/>
      <c r="MO12" s="513"/>
      <c r="MP12" s="513"/>
      <c r="MQ12" s="513"/>
      <c r="MR12" s="513"/>
      <c r="MS12" s="513"/>
      <c r="MT12" s="513"/>
      <c r="MU12" s="513"/>
      <c r="MV12" s="513"/>
      <c r="MW12" s="513"/>
      <c r="MX12" s="513"/>
      <c r="MY12" s="513"/>
      <c r="MZ12" s="513"/>
      <c r="NA12" s="514"/>
      <c r="NB12" s="526" t="str">
        <f>IF(COUNTA($LW$5:$NA$5)=0,"",IF('2.ชื่อนักเรียน'!R18="ย้าย","ย้าย",QF12))</f>
        <v/>
      </c>
      <c r="NC12" s="526">
        <v>8</v>
      </c>
      <c r="ND12" s="512"/>
      <c r="NE12" s="513"/>
      <c r="NF12" s="513"/>
      <c r="NG12" s="513"/>
      <c r="NH12" s="513"/>
      <c r="NI12" s="513"/>
      <c r="NJ12" s="513"/>
      <c r="NK12" s="513"/>
      <c r="NL12" s="513"/>
      <c r="NM12" s="513"/>
      <c r="NN12" s="513"/>
      <c r="NO12" s="513"/>
      <c r="NP12" s="513"/>
      <c r="NQ12" s="513"/>
      <c r="NR12" s="513"/>
      <c r="NS12" s="513"/>
      <c r="NT12" s="513"/>
      <c r="NU12" s="513"/>
      <c r="NV12" s="513"/>
      <c r="NW12" s="513"/>
      <c r="NX12" s="513"/>
      <c r="NY12" s="513"/>
      <c r="NZ12" s="513"/>
      <c r="OA12" s="513"/>
      <c r="OB12" s="513"/>
      <c r="OC12" s="513"/>
      <c r="OD12" s="513"/>
      <c r="OE12" s="513"/>
      <c r="OF12" s="513"/>
      <c r="OG12" s="513"/>
      <c r="OH12" s="514"/>
      <c r="OI12" s="526" t="str">
        <f>IF(COUNTA($ND$4:$OH$4)=0,"",IF('2.ชื่อนักเรียน'!R18="ย้าย","ย้าย",QJ12))</f>
        <v/>
      </c>
      <c r="OJ12" s="511">
        <v>8</v>
      </c>
      <c r="OK12" s="515" t="str">
        <f>IF(OR(COUNTA($E$4:$AI$4)=0,$A12=""),"",IF('2.ชื่อนักเรียน'!R18="ย้าย","-",COUNTIF($E12:$AI12,"/")))</f>
        <v/>
      </c>
      <c r="OL12" s="516" t="str">
        <f>IF(OR(COUNTA($E$4:$AI$4)=0,$A12=""),"",IF('2.ชื่อนักเรียน'!R18="ย้าย","-",COUNTIF($E12:$AI12,"ป")))</f>
        <v/>
      </c>
      <c r="OM12" s="516" t="str">
        <f>IF(OR(COUNTA($E$4:$AI$4)=0,$A12=""),"",IF('2.ชื่อนักเรียน'!R18="ย้าย","-",COUNTIF($E12:$AI12,"ล")))</f>
        <v/>
      </c>
      <c r="ON12" s="517" t="str">
        <f>IF(OR(COUNTA($E$4:$AI$4)=0,$A12=""),"",IF('2.ชื่อนักเรียน'!R18="ย้าย","-",COUNTIF($E12:$AI12,"ข")))</f>
        <v/>
      </c>
      <c r="OO12" s="515" t="str">
        <f>IF(OR(COUNTA($AL$4:$BP$4)=0,$A12=""),"",IF('2.ชื่อนักเรียน'!R18="ย้าย","-",COUNTIF($AL12:$BP12,"/")))</f>
        <v/>
      </c>
      <c r="OP12" s="516" t="str">
        <f>IF(OR(COUNTA($AL$4:$BP$4)=0,$A12=""),"",IF('2.ชื่อนักเรียน'!R18="ย้าย","-",COUNTIF($AL12:$BP12,"ป")))</f>
        <v/>
      </c>
      <c r="OQ12" s="516" t="str">
        <f>IF(OR(COUNTA($AL$4:$BP$4)=0,$A12=""),"",IF('2.ชื่อนักเรียน'!R18="ย้าย","-",COUNTIF($AL12:$BP12,"ล")))</f>
        <v/>
      </c>
      <c r="OR12" s="517" t="str">
        <f>IF(OR(COUNTA($AL$4:$BP$4)=0,$A12=""),"",IF('2.ชื่อนักเรียน'!R18="ย้าย","-",COUNTIF($AL12:$BP12,"ข")))</f>
        <v/>
      </c>
      <c r="OS12" s="515" t="str">
        <f>IF(OR(COUNTA($BS$4:$CW$4)=0,$A12=""),"",IF('2.ชื่อนักเรียน'!R18="ย้าย","-",COUNTIF($BS12:$CW12,"/")))</f>
        <v/>
      </c>
      <c r="OT12" s="516" t="str">
        <f>IF(OR(COUNTA($BS$4:$CW$4)=0,$A12=""),"",IF('2.ชื่อนักเรียน'!R18="ย้าย","-",COUNTIF($BS12:$CW12,"ป")))</f>
        <v/>
      </c>
      <c r="OU12" s="516" t="str">
        <f>IF(OR(COUNTA($BS$4:$CW$4)=0,$A12=""),"",IF('2.ชื่อนักเรียน'!R18="ย้าย","-",COUNTIF($BS12:$CW12,"ล")))</f>
        <v/>
      </c>
      <c r="OV12" s="517" t="str">
        <f>IF(OR(COUNTA($BS$4:$CW$4)=0,$A12=""),"",IF('2.ชื่อนักเรียน'!R18="ย้าย","-",COUNTIF($BS12:$CW12,"ข")))</f>
        <v/>
      </c>
      <c r="OW12" s="515" t="str">
        <f>IF(OR(COUNTA($CZ$4:$ED$4)=0,$A12=""),"",IF('2.ชื่อนักเรียน'!R18="ย้าย","-",COUNTIF($CZ12:$ED12,"/")))</f>
        <v/>
      </c>
      <c r="OX12" s="516" t="str">
        <f>IF(OR(COUNTA($CZ$4:$ED$4)=0,$A12=""),"",IF('2.ชื่อนักเรียน'!R18="ย้าย","-",COUNTIF($CZ12:$ED12,"ป")))</f>
        <v/>
      </c>
      <c r="OY12" s="516" t="str">
        <f>IF(OR(COUNTA($CZ$4:$ED$4)=0,A12=""),"",IF('2.ชื่อนักเรียน'!R18="ย้าย","-",COUNTIF($CZ12:$ED12,"ล")))</f>
        <v/>
      </c>
      <c r="OZ12" s="517" t="str">
        <f>IF(OR(COUNTA($CZ$4:$ED$4)=0,A12=""),"",IF('2.ชื่อนักเรียน'!R18="ย้าย","-",COUNTIF($CZ12:$ED12,"ข")))</f>
        <v/>
      </c>
      <c r="PA12" s="515" t="str">
        <f>IF(OR(COUNTA($EG$4:$FK$4)=0,$A12=""),"",IF('2.ชื่อนักเรียน'!R18="ย้าย","-",COUNTIF($EG12:$FK12,"/")))</f>
        <v/>
      </c>
      <c r="PB12" s="516" t="str">
        <f>IF(OR(COUNTA($EG$4:$FK$4)=0,$A12=""),"",IF('2.ชื่อนักเรียน'!R18="ย้าย","-",COUNTIF($EG12:$FK12,"ป")))</f>
        <v/>
      </c>
      <c r="PC12" s="516" t="str">
        <f>IF(OR(COUNTA($EG$4:$FK$4)=0,A12=""),"",IF('2.ชื่อนักเรียน'!R18="ย้าย","-",COUNTIF($EG12:$FK12,"ล")))</f>
        <v/>
      </c>
      <c r="PD12" s="517" t="str">
        <f>IF(OR(COUNTA($EG$4:$FK$4)=0,A12=""),"",IF('2.ชื่อนักเรียน'!R18="ย้าย","-",COUNTIF($EG12:$FK12,"ข")))</f>
        <v/>
      </c>
      <c r="PE12" s="515" t="str">
        <f>IF(OR(COUNTA($FN$4:$GR$4)=0,$A12=""),"",IF('2.ชื่อนักเรียน'!R18="ย้าย","-",COUNTIF($FN12:$GR12,"/")))</f>
        <v/>
      </c>
      <c r="PF12" s="516" t="str">
        <f>IF(OR(COUNTA($FN$4:$GR$4)=0,$A12=""),"",IF('2.ชื่อนักเรียน'!R18="ย้าย","-",COUNTIF($FN12:$GR12,"ป")))</f>
        <v/>
      </c>
      <c r="PG12" s="516" t="str">
        <f>IF(OR(COUNTA($FN$4:$GR$4)=0,A12=""),"",IF('2.ชื่อนักเรียน'!R18="ย้าย","-",COUNTIF($FN12:$GR12,"ล")))</f>
        <v/>
      </c>
      <c r="PH12" s="516" t="str">
        <f>IF(OR(COUNTA($FN$4:$GR$4)=0,A12=""),"",IF('2.ชื่อนักเรียน'!R18="ย้าย","-",COUNTIF($FN12:$GR12,"ข")))</f>
        <v/>
      </c>
      <c r="PI12" s="515" t="str">
        <f>IF(OR(COUNTA($OK$3:$PD$3,$PE$3)=0,$A12=""),"",IF('2.ชื่อนักเรียน'!R18="ย้าย","-",SUM(OK12,OO12,OS12,OW12,PA12,PE12)))</f>
        <v/>
      </c>
      <c r="PJ12" s="516" t="str">
        <f>IF(OR(COUNTA($OK$3:$PD$3,$PE$3)=0,$A12=""),"",IF('2.ชื่อนักเรียน'!R18="ย้าย","-",SUM(OL12,OP12,OT12,OX12,PB12,PF12)))</f>
        <v/>
      </c>
      <c r="PK12" s="516" t="str">
        <f>IF(OR(COUNTA($OK$3:$PD$3,$PE$3)=0,$A12=""),"",IF('2.ชื่อนักเรียน'!R18="ย้าย","-",SUM(OM12,OQ12,OU12,OY12,PC12,PG12)))</f>
        <v/>
      </c>
      <c r="PL12" s="518" t="str">
        <f>IF(OR(COUNTA($OK$3:$PD$3,$PE$3)=0,$A12=""),"",IF('2.ชื่อนักเรียน'!R18="ย้าย","-",SUM(ON12,OR12,OV12,OZ12,PD12,PH12)))</f>
        <v/>
      </c>
      <c r="PM12" s="511" t="str">
        <f>IF(PI12="","",PI12)</f>
        <v/>
      </c>
      <c r="PN12" s="519" t="str">
        <f>IF(PM12="","",IF('2.ชื่อนักเรียน'!R18="ย้าย","ย้าย",(PM12*100)/COUNTA($E$4:$AI$4,$AL$4:$BP$4,$BS$4:$CW$4,$CZ$4:$ED$4,$EG$4:$FK$4,$FN$4:$GR$4)))</f>
        <v/>
      </c>
      <c r="PO12" s="511">
        <v>8</v>
      </c>
      <c r="PP12" s="515" t="str">
        <f>IF(OR(COUNTA($GU$4:$HY$4)=0,$A12=""),"",IF('2.ชื่อนักเรียน'!R18="ย้าย","-",COUNTIF($GU12:$HY12,"/")))</f>
        <v/>
      </c>
      <c r="PQ12" s="516" t="str">
        <f>IF(OR(COUNTA($GU$4:$HY$4)=0,$A12=""),"",IF('2.ชื่อนักเรียน'!R18="ย้าย","-",COUNTIF($GU12:$HY12,"ป")))</f>
        <v/>
      </c>
      <c r="PR12" s="516" t="str">
        <f>IF(OR(COUNTA($GU$4:$HY$4)=0,$A12=""),"",IF('2.ชื่อนักเรียน'!R18="ย้าย","-",COUNTIF($GU12:$HY12,"ล")))</f>
        <v/>
      </c>
      <c r="PS12" s="517" t="str">
        <f>IF(OR(COUNTA($GU$4:$HY$4)=0,$A12=""),"",IF('2.ชื่อนักเรียน'!R18="ย้าย","-",COUNTIF($GU12:$HY12,"ข")))</f>
        <v/>
      </c>
      <c r="PT12" s="515" t="str">
        <f>IF(OR(COUNTA($IB$4:$JF$4)=0,$A12=""),"",IF('2.ชื่อนักเรียน'!R18="ย้าย","-",COUNTIF($IB12:$JF12,"/")))</f>
        <v/>
      </c>
      <c r="PU12" s="516" t="str">
        <f>IF(OR(COUNTA($IB$4:$JF$4)=0,$A12=""),"",IF('2.ชื่อนักเรียน'!R18="ย้าย","-",COUNTIF($IB12:$JF12,"ป")))</f>
        <v/>
      </c>
      <c r="PV12" s="516" t="str">
        <f>IF(OR(COUNTA($IB$4:$JF$4)=0,$A12=""),"",IF('2.ชื่อนักเรียน'!R18="ย้าย","-",COUNTIF($IB12:$JF12,"ล")))</f>
        <v/>
      </c>
      <c r="PW12" s="517" t="str">
        <f>IF(OR(COUNTA($IB$4:$JF$4)=0,$A12=""),"",IF('2.ชื่อนักเรียน'!R18="ย้าย","-",COUNTIF($IB12:$JF12,"ข")))</f>
        <v/>
      </c>
      <c r="PX12" s="515" t="str">
        <f>IF(OR(COUNTA($JI$4:$KM$4)=0,$A12=""),"",IF('2.ชื่อนักเรียน'!R18="ย้าย","-",COUNTIF($JI12:$KM12,"/")))</f>
        <v/>
      </c>
      <c r="PY12" s="516" t="str">
        <f>IF(OR(COUNTA($JI$4:$KM$4)=0,$A12=""),"",IF('2.ชื่อนักเรียน'!R18="ย้าย","-",COUNTIF($JI12:$KM12,"ป")))</f>
        <v/>
      </c>
      <c r="PZ12" s="516" t="str">
        <f>IF(OR(COUNTA($JI$4:$KM$4)=0,$A12=""),"",IF('2.ชื่อนักเรียน'!R18="ย้าย","-",COUNTIF($JI12:$KM12,"ล")))</f>
        <v/>
      </c>
      <c r="QA12" s="517" t="str">
        <f>IF(OR(COUNTA($JI$4:$KM$4)=0,$A12=""),"",IF('2.ชื่อนักเรียน'!R18="ย้าย","-",COUNTIF($JI12:$KM12,"ข")))</f>
        <v/>
      </c>
      <c r="QB12" s="515" t="str">
        <f>IF(OR(COUNTA($KP$4:$LT$4)=0,$A12=""),"",IF('2.ชื่อนักเรียน'!R18="ย้าย","-",COUNTIF($KP12:$LT12,"/")))</f>
        <v/>
      </c>
      <c r="QC12" s="516" t="str">
        <f>IF(OR(COUNTA($KP$4:$LT$4)=0,$A12=""),"",IF('2.ชื่อนักเรียน'!R18="ย้าย","-",COUNTIF($KP12:$LT12,"ป")))</f>
        <v/>
      </c>
      <c r="QD12" s="516" t="str">
        <f>IF(OR(COUNTA($KP$4:$LT$4)=0,$A12=""),"",IF('2.ชื่อนักเรียน'!R18="ย้าย","-",COUNTIF($KP12:$LT12,"ล")))</f>
        <v/>
      </c>
      <c r="QE12" s="517" t="str">
        <f>IF(OR(COUNTA($KP$4:$LT$4)=0,$A12=""),"",IF('2.ชื่อนักเรียน'!R18="ย้าย","-",COUNTIF($KP12:$LT12,"ข")))</f>
        <v/>
      </c>
      <c r="QF12" s="515" t="str">
        <f>IF(OR(COUNTA($LW$4:$NA$4)=0,$A12=""),"",IF('2.ชื่อนักเรียน'!R18="ย้าย","-",COUNTIF($LW12:$NA12,"/")))</f>
        <v/>
      </c>
      <c r="QG12" s="516" t="str">
        <f>IF(OR(COUNTA($LW$4:$NA$4)=0,$A12=""),"",IF('2.ชื่อนักเรียน'!R18="ย้าย","-",COUNTIF($LW12:$NA12,"ป")))</f>
        <v/>
      </c>
      <c r="QH12" s="516" t="str">
        <f>IF(OR(COUNTA($LW$4:$NA$4)=0,$A12=""),"",IF('2.ชื่อนักเรียน'!R18="ย้าย","-",COUNTIF($LW12:$NA12,"ล")))</f>
        <v/>
      </c>
      <c r="QI12" s="517" t="str">
        <f>IF(OR(COUNTA($LW$4:$NA$4)=0,$A12=""),"",IF('2.ชื่อนักเรียน'!R18="ย้าย","-",COUNTIF($LW12:$NA12,"ข")))</f>
        <v/>
      </c>
      <c r="QJ12" s="515" t="str">
        <f>IF(OR(COUNTA($ND$4:$OH$4)=0,$A12=""),"",IF('2.ชื่อนักเรียน'!R18="ย้าย","-",COUNTIF($ND12:$OH12,"/")))</f>
        <v/>
      </c>
      <c r="QK12" s="516" t="str">
        <f>IF(OR(COUNTA($ND$4:$OH$4)=0,$A12=""),"",IF('2.ชื่อนักเรียน'!R18="ย้าย","-",COUNTIF($ND12:$OH12,"ป")))</f>
        <v/>
      </c>
      <c r="QL12" s="516" t="str">
        <f>IF(OR(COUNTA($ND$4:$OH$4)=0,$A12=""),"",IF('2.ชื่อนักเรียน'!R18="ย้าย","-",COUNTIF($ND12:$OH12,"ล")))</f>
        <v/>
      </c>
      <c r="QM12" s="516" t="str">
        <f>IF(OR(COUNTA($ND$4:$OH$4)=0,$A12=""),"",IF('2.ชื่อนักเรียน'!R18="ย้าย","-",COUNTIF($ND12:$OH12,"ข")))</f>
        <v/>
      </c>
      <c r="QN12" s="515" t="str">
        <f>IF(OR(COUNTA($PP$3:$QI$3,$QJ$3)=0,$A12=""),"",IF('2.ชื่อนักเรียน'!R18="ย้าย","-",SUM(PP12,PT12,PX12,QB12,QF12,QJ12)))</f>
        <v/>
      </c>
      <c r="QO12" s="516" t="str">
        <f>IF(OR(COUNTA($PP$3:$QI$3,$QJ$3)=0,$A12=""),"",IF('2.ชื่อนักเรียน'!R18="ย้าย","-",SUM(PQ12,PU12,PY12,QC12,QG12,QK12)))</f>
        <v/>
      </c>
      <c r="QP12" s="516" t="str">
        <f>IF(OR(COUNTA($PP$3:$QI$3,$QJ$3)=0,$A12=""),"",IF('2.ชื่อนักเรียน'!R18="ย้าย","-",SUM(PR12,PV12,PZ12,QD12,QH12,QL12)))</f>
        <v/>
      </c>
      <c r="QQ12" s="518" t="str">
        <f>IF(OR(COUNTA($PP$3:$QI$3,$QJ$3)=0,$A12=""),"",IF('2.ชื่อนักเรียน'!R18="ย้าย","-",SUM(PS12,PW12,QA12,QE12,QI12,QM12)))</f>
        <v/>
      </c>
      <c r="QR12" s="511" t="str">
        <f t="shared" si="1"/>
        <v/>
      </c>
      <c r="QS12" s="519" t="str">
        <f>IF(QR12="","",IF('2.ชื่อนักเรียน'!R18="ย้าย","ย้าย",(QR12*100)/COUNTA($GU$4:$HY$4,$IB$4:$JF$4,$JI$4:$KM$4,$KP$4:$LT$4,$LW$4:$NA$4,$ND$4:$OH$4)))</f>
        <v/>
      </c>
      <c r="QT12" s="529" t="str">
        <f>IF('2.ชื่อนักเรียน'!C18="","",'2.ชื่อนักเรียน'!C18)</f>
        <v/>
      </c>
      <c r="QU12" s="532" t="str">
        <f>IF('2.ชื่อนักเรียน'!D18="","",'2.ชื่อนักเรียน'!D18)</f>
        <v/>
      </c>
      <c r="QV12" s="511" t="str">
        <f>IF(A12="","",IF('2.ชื่อนักเรียน'!R18="ย้าย","-",$RJ$4))</f>
        <v/>
      </c>
      <c r="QW12" s="511" t="str">
        <f>IF(A12="","",IF('2.ชื่อนักเรียน'!R18="ย้าย","-",SUM(OK12,OO12,OS12,OW12,PA12,PE12,PP12,PT12,PX12,QB12,QF12,QJ12)))</f>
        <v/>
      </c>
      <c r="QX12" s="511" t="str">
        <f>IF(A12="","",IF('2.ชื่อนักเรียน'!R18="ย้าย","-",SUM(OL12,OP12,OT12,OX12,PB12,PF12,PQ12,PU12,PY12,QC12,QG12,QK12)))</f>
        <v/>
      </c>
      <c r="QY12" s="511" t="str">
        <f>IF(A12="","",IF('2.ชื่อนักเรียน'!R18="ย้าย","-",SUM(OM12,OQ12,OU12,OY12,PC12,PG12,PR12,PV12,PZ12,QD12,QH12,QL12)))</f>
        <v/>
      </c>
      <c r="QZ12" s="511" t="str">
        <f>IF(A12="","",IF('2.ชื่อนักเรียน'!R18="ย้าย","-",SUM(ON12,OR12,OV12,OZ12,PD12,PH12,PS12,PW12,QA12,QE12,QI12,QM12)))</f>
        <v/>
      </c>
      <c r="RA12" s="519" t="str">
        <f>IF(A12="","",IF('2.ชื่อนักเรียน'!R18="ย้าย","-",(QW12*100)/QV12))</f>
        <v/>
      </c>
      <c r="RB12" s="511" t="str">
        <f>IF(A12="","",IF('2.ชื่อนักเรียน'!R18="ย้าย","-",QW12))</f>
        <v/>
      </c>
      <c r="RC12" s="519" t="str">
        <f>IF(A12="","",IF('2.ชื่อนักเรียน'!R18="ย้าย","ย้าย",RA12))</f>
        <v/>
      </c>
      <c r="RD12" s="534"/>
      <c r="RF12" s="520"/>
      <c r="RI12" s="520"/>
    </row>
    <row r="13" spans="1:479" ht="21" customHeight="1" x14ac:dyDescent="0.35">
      <c r="A13" s="508" t="str">
        <f>IF('2.ชื่อนักเรียน'!C19="","",'2.ชื่อนักเรียน'!C19)</f>
        <v/>
      </c>
      <c r="B13" s="509" t="str">
        <f>IF('2.ชื่อนักเรียน'!D19="","",'2.ชื่อนักเรียน'!D19)</f>
        <v/>
      </c>
      <c r="C13" s="510" t="str">
        <f>IF('2.ชื่อนักเรียน'!R19="","",'2.ชื่อนักเรียน'!R19)</f>
        <v/>
      </c>
      <c r="D13" s="511">
        <v>9</v>
      </c>
      <c r="E13" s="512"/>
      <c r="F13" s="513"/>
      <c r="G13" s="513"/>
      <c r="H13" s="513"/>
      <c r="I13" s="513"/>
      <c r="J13" s="513"/>
      <c r="K13" s="513"/>
      <c r="L13" s="513"/>
      <c r="M13" s="513"/>
      <c r="N13" s="513"/>
      <c r="O13" s="513"/>
      <c r="P13" s="513"/>
      <c r="Q13" s="513"/>
      <c r="R13" s="513"/>
      <c r="S13" s="513"/>
      <c r="T13" s="513"/>
      <c r="U13" s="513"/>
      <c r="V13" s="513"/>
      <c r="W13" s="513"/>
      <c r="X13" s="513"/>
      <c r="Y13" s="513"/>
      <c r="Z13" s="513"/>
      <c r="AA13" s="513"/>
      <c r="AB13" s="513"/>
      <c r="AC13" s="513"/>
      <c r="AD13" s="513"/>
      <c r="AE13" s="513"/>
      <c r="AF13" s="513"/>
      <c r="AG13" s="513"/>
      <c r="AH13" s="513"/>
      <c r="AI13" s="514"/>
      <c r="AJ13" s="511" t="str">
        <f>IF(COUNTA($E$3:$AI$3)=0,"",IF('2.ชื่อนักเรียน'!R19="ย้าย","ย้าย",OK13))</f>
        <v/>
      </c>
      <c r="AK13" s="511">
        <v>9</v>
      </c>
      <c r="AL13" s="512"/>
      <c r="AM13" s="513"/>
      <c r="AN13" s="513"/>
      <c r="AO13" s="513"/>
      <c r="AP13" s="513"/>
      <c r="AQ13" s="513"/>
      <c r="AR13" s="513"/>
      <c r="AS13" s="513"/>
      <c r="AT13" s="513"/>
      <c r="AU13" s="513"/>
      <c r="AV13" s="513"/>
      <c r="AW13" s="513"/>
      <c r="AX13" s="513"/>
      <c r="AY13" s="513"/>
      <c r="AZ13" s="513"/>
      <c r="BA13" s="513"/>
      <c r="BB13" s="513"/>
      <c r="BC13" s="513"/>
      <c r="BD13" s="513"/>
      <c r="BE13" s="513"/>
      <c r="BF13" s="513"/>
      <c r="BG13" s="513"/>
      <c r="BH13" s="513"/>
      <c r="BI13" s="513"/>
      <c r="BJ13" s="513"/>
      <c r="BK13" s="513"/>
      <c r="BL13" s="513"/>
      <c r="BM13" s="513"/>
      <c r="BN13" s="513"/>
      <c r="BO13" s="513"/>
      <c r="BP13" s="514"/>
      <c r="BQ13" s="511" t="str">
        <f>IF(COUNTA($AL$4:$BP$4)=0,"",IF('2.ชื่อนักเรียน'!R19="ย้าย","ย้าย",OO13))</f>
        <v/>
      </c>
      <c r="BR13" s="511">
        <v>9</v>
      </c>
      <c r="BS13" s="512"/>
      <c r="BT13" s="513"/>
      <c r="BU13" s="513"/>
      <c r="BV13" s="513"/>
      <c r="BW13" s="513"/>
      <c r="BX13" s="513"/>
      <c r="BY13" s="513"/>
      <c r="BZ13" s="513"/>
      <c r="CA13" s="513"/>
      <c r="CB13" s="513"/>
      <c r="CC13" s="513"/>
      <c r="CD13" s="513"/>
      <c r="CE13" s="513"/>
      <c r="CF13" s="513"/>
      <c r="CG13" s="513"/>
      <c r="CH13" s="513"/>
      <c r="CI13" s="513"/>
      <c r="CJ13" s="513"/>
      <c r="CK13" s="513"/>
      <c r="CL13" s="513"/>
      <c r="CM13" s="513"/>
      <c r="CN13" s="513"/>
      <c r="CO13" s="513"/>
      <c r="CP13" s="513"/>
      <c r="CQ13" s="513"/>
      <c r="CR13" s="513"/>
      <c r="CS13" s="513"/>
      <c r="CT13" s="513"/>
      <c r="CU13" s="513"/>
      <c r="CV13" s="513"/>
      <c r="CW13" s="514"/>
      <c r="CX13" s="511" t="str">
        <f>IF(COUNTA($BS$4:$CW$4)=0,"",IF('2.ชื่อนักเรียน'!R19="ย้าย","ย้าย",OS13))</f>
        <v/>
      </c>
      <c r="CY13" s="511">
        <v>9</v>
      </c>
      <c r="CZ13" s="512"/>
      <c r="DA13" s="513"/>
      <c r="DB13" s="513"/>
      <c r="DC13" s="513"/>
      <c r="DD13" s="513"/>
      <c r="DE13" s="513"/>
      <c r="DF13" s="513"/>
      <c r="DG13" s="513"/>
      <c r="DH13" s="513"/>
      <c r="DI13" s="513"/>
      <c r="DJ13" s="513"/>
      <c r="DK13" s="513"/>
      <c r="DL13" s="513"/>
      <c r="DM13" s="513"/>
      <c r="DN13" s="513"/>
      <c r="DO13" s="513"/>
      <c r="DP13" s="513"/>
      <c r="DQ13" s="513"/>
      <c r="DR13" s="513"/>
      <c r="DS13" s="513"/>
      <c r="DT13" s="513"/>
      <c r="DU13" s="513"/>
      <c r="DV13" s="513"/>
      <c r="DW13" s="513"/>
      <c r="DX13" s="513"/>
      <c r="DY13" s="513"/>
      <c r="DZ13" s="513"/>
      <c r="EA13" s="513"/>
      <c r="EB13" s="513"/>
      <c r="EC13" s="513"/>
      <c r="ED13" s="514"/>
      <c r="EE13" s="511" t="str">
        <f>IF(COUNTA($CZ$4:$ED$4)=0,"",IF('2.ชื่อนักเรียน'!R19="ย้าย","ย้าย",OW13))</f>
        <v/>
      </c>
      <c r="EF13" s="511">
        <v>9</v>
      </c>
      <c r="EG13" s="512"/>
      <c r="EH13" s="513"/>
      <c r="EI13" s="513"/>
      <c r="EJ13" s="513"/>
      <c r="EK13" s="513"/>
      <c r="EL13" s="513"/>
      <c r="EM13" s="513"/>
      <c r="EN13" s="513"/>
      <c r="EO13" s="513"/>
      <c r="EP13" s="513"/>
      <c r="EQ13" s="513"/>
      <c r="ER13" s="513"/>
      <c r="ES13" s="513"/>
      <c r="ET13" s="513"/>
      <c r="EU13" s="513"/>
      <c r="EV13" s="513"/>
      <c r="EW13" s="513"/>
      <c r="EX13" s="513"/>
      <c r="EY13" s="513"/>
      <c r="EZ13" s="513"/>
      <c r="FA13" s="513"/>
      <c r="FB13" s="513"/>
      <c r="FC13" s="513"/>
      <c r="FD13" s="513"/>
      <c r="FE13" s="513"/>
      <c r="FF13" s="513"/>
      <c r="FG13" s="513"/>
      <c r="FH13" s="513"/>
      <c r="FI13" s="513"/>
      <c r="FJ13" s="513"/>
      <c r="FK13" s="514"/>
      <c r="FL13" s="511" t="str">
        <f>IF(COUNTA($EG$4:$FK$4)=0,"",IF('2.ชื่อนักเรียน'!R19="ย้าย","ย้าย",PA13))</f>
        <v/>
      </c>
      <c r="FM13" s="511">
        <v>9</v>
      </c>
      <c r="FN13" s="512"/>
      <c r="FO13" s="513"/>
      <c r="FP13" s="513"/>
      <c r="FQ13" s="513"/>
      <c r="FR13" s="513"/>
      <c r="FS13" s="513"/>
      <c r="FT13" s="513"/>
      <c r="FU13" s="513"/>
      <c r="FV13" s="513"/>
      <c r="FW13" s="513"/>
      <c r="FX13" s="513"/>
      <c r="FY13" s="513"/>
      <c r="FZ13" s="513"/>
      <c r="GA13" s="513"/>
      <c r="GB13" s="513"/>
      <c r="GC13" s="513"/>
      <c r="GD13" s="513"/>
      <c r="GE13" s="513"/>
      <c r="GF13" s="513"/>
      <c r="GG13" s="513"/>
      <c r="GH13" s="513"/>
      <c r="GI13" s="513"/>
      <c r="GJ13" s="513"/>
      <c r="GK13" s="513"/>
      <c r="GL13" s="513"/>
      <c r="GM13" s="513"/>
      <c r="GN13" s="513"/>
      <c r="GO13" s="513"/>
      <c r="GP13" s="513"/>
      <c r="GQ13" s="513"/>
      <c r="GR13" s="514"/>
      <c r="GS13" s="511" t="str">
        <f>IF(COUNTA($FN$4:$GR$4)=0,"",IF('2.ชื่อนักเรียน'!R19="ย้าย","ย้าย",PE13))</f>
        <v/>
      </c>
      <c r="GT13" s="511">
        <v>9</v>
      </c>
      <c r="GU13" s="512"/>
      <c r="GV13" s="513"/>
      <c r="GW13" s="513"/>
      <c r="GX13" s="513"/>
      <c r="GY13" s="513"/>
      <c r="GZ13" s="513"/>
      <c r="HA13" s="513"/>
      <c r="HB13" s="513"/>
      <c r="HC13" s="513"/>
      <c r="HD13" s="513"/>
      <c r="HE13" s="513"/>
      <c r="HF13" s="513"/>
      <c r="HG13" s="513"/>
      <c r="HH13" s="513"/>
      <c r="HI13" s="513"/>
      <c r="HJ13" s="513"/>
      <c r="HK13" s="513"/>
      <c r="HL13" s="513"/>
      <c r="HM13" s="513"/>
      <c r="HN13" s="513"/>
      <c r="HO13" s="513"/>
      <c r="HP13" s="513"/>
      <c r="HQ13" s="513"/>
      <c r="HR13" s="513"/>
      <c r="HS13" s="513"/>
      <c r="HT13" s="513"/>
      <c r="HU13" s="513"/>
      <c r="HV13" s="513"/>
      <c r="HW13" s="513"/>
      <c r="HX13" s="513"/>
      <c r="HY13" s="514"/>
      <c r="HZ13" s="511" t="str">
        <f>IF(COUNTA($GU$4:HY12)=0,"",IF('2.ชื่อนักเรียน'!R19="ย้าย","ย้าย",PP13))</f>
        <v/>
      </c>
      <c r="IA13" s="511">
        <v>9</v>
      </c>
      <c r="IB13" s="512"/>
      <c r="IC13" s="513"/>
      <c r="ID13" s="513"/>
      <c r="IE13" s="513"/>
      <c r="IF13" s="513"/>
      <c r="IG13" s="513"/>
      <c r="IH13" s="513"/>
      <c r="II13" s="513"/>
      <c r="IJ13" s="513"/>
      <c r="IK13" s="513"/>
      <c r="IL13" s="513"/>
      <c r="IM13" s="513"/>
      <c r="IN13" s="513"/>
      <c r="IO13" s="513"/>
      <c r="IP13" s="513"/>
      <c r="IQ13" s="513"/>
      <c r="IR13" s="513"/>
      <c r="IS13" s="513"/>
      <c r="IT13" s="513"/>
      <c r="IU13" s="513"/>
      <c r="IV13" s="513"/>
      <c r="IW13" s="513"/>
      <c r="IX13" s="513"/>
      <c r="IY13" s="513"/>
      <c r="IZ13" s="513"/>
      <c r="JA13" s="513"/>
      <c r="JB13" s="513"/>
      <c r="JC13" s="513"/>
      <c r="JD13" s="513"/>
      <c r="JE13" s="513"/>
      <c r="JF13" s="514"/>
      <c r="JG13" s="511" t="str">
        <f>IF(COUNTA($IB$4:$JF$4)=0,"",IF('2.ชื่อนักเรียน'!R19="ย้าย","ย้าย",PT13))</f>
        <v/>
      </c>
      <c r="JH13" s="511">
        <v>9</v>
      </c>
      <c r="JI13" s="512"/>
      <c r="JJ13" s="513"/>
      <c r="JK13" s="513"/>
      <c r="JL13" s="513"/>
      <c r="JM13" s="513"/>
      <c r="JN13" s="513"/>
      <c r="JO13" s="513"/>
      <c r="JP13" s="513"/>
      <c r="JQ13" s="513"/>
      <c r="JR13" s="513"/>
      <c r="JS13" s="513"/>
      <c r="JT13" s="513"/>
      <c r="JU13" s="513"/>
      <c r="JV13" s="513"/>
      <c r="JW13" s="513"/>
      <c r="JX13" s="513"/>
      <c r="JY13" s="513"/>
      <c r="JZ13" s="513"/>
      <c r="KA13" s="513"/>
      <c r="KB13" s="513"/>
      <c r="KC13" s="513"/>
      <c r="KD13" s="513"/>
      <c r="KE13" s="513"/>
      <c r="KF13" s="513"/>
      <c r="KG13" s="513"/>
      <c r="KH13" s="513"/>
      <c r="KI13" s="513"/>
      <c r="KJ13" s="513"/>
      <c r="KK13" s="513"/>
      <c r="KL13" s="513"/>
      <c r="KM13" s="514"/>
      <c r="KN13" s="526" t="str">
        <f>IF(COUNTA($JI$4:$KM$4)=0,"",IF('2.ชื่อนักเรียน'!R19="ย้าย","ย้าย",PX13))</f>
        <v/>
      </c>
      <c r="KO13" s="511">
        <v>9</v>
      </c>
      <c r="KP13" s="512"/>
      <c r="KQ13" s="513"/>
      <c r="KR13" s="513"/>
      <c r="KS13" s="513"/>
      <c r="KT13" s="513"/>
      <c r="KU13" s="513"/>
      <c r="KV13" s="513"/>
      <c r="KW13" s="513"/>
      <c r="KX13" s="513"/>
      <c r="KY13" s="513"/>
      <c r="KZ13" s="513"/>
      <c r="LA13" s="513"/>
      <c r="LB13" s="513"/>
      <c r="LC13" s="513"/>
      <c r="LD13" s="513"/>
      <c r="LE13" s="513"/>
      <c r="LF13" s="513"/>
      <c r="LG13" s="513"/>
      <c r="LH13" s="513"/>
      <c r="LI13" s="513"/>
      <c r="LJ13" s="513"/>
      <c r="LK13" s="513"/>
      <c r="LL13" s="513"/>
      <c r="LM13" s="513"/>
      <c r="LN13" s="513"/>
      <c r="LO13" s="513"/>
      <c r="LP13" s="513"/>
      <c r="LQ13" s="513"/>
      <c r="LR13" s="513"/>
      <c r="LS13" s="513"/>
      <c r="LT13" s="514"/>
      <c r="LU13" s="526" t="str">
        <f>IF(COUNTA($KP$4:$LT$4)=0,"",IF('2.ชื่อนักเรียน'!R19="ย้าย","ย้าย",QB13))</f>
        <v/>
      </c>
      <c r="LV13" s="511">
        <v>9</v>
      </c>
      <c r="LW13" s="512"/>
      <c r="LX13" s="513"/>
      <c r="LY13" s="513"/>
      <c r="LZ13" s="513"/>
      <c r="MA13" s="513"/>
      <c r="MB13" s="513"/>
      <c r="MC13" s="513"/>
      <c r="MD13" s="513"/>
      <c r="ME13" s="513"/>
      <c r="MF13" s="513"/>
      <c r="MG13" s="513"/>
      <c r="MH13" s="513"/>
      <c r="MI13" s="513"/>
      <c r="MJ13" s="513"/>
      <c r="MK13" s="513"/>
      <c r="ML13" s="513"/>
      <c r="MM13" s="513"/>
      <c r="MN13" s="513"/>
      <c r="MO13" s="513"/>
      <c r="MP13" s="513"/>
      <c r="MQ13" s="513"/>
      <c r="MR13" s="513"/>
      <c r="MS13" s="513"/>
      <c r="MT13" s="513"/>
      <c r="MU13" s="513"/>
      <c r="MV13" s="513"/>
      <c r="MW13" s="513"/>
      <c r="MX13" s="513"/>
      <c r="MY13" s="513"/>
      <c r="MZ13" s="513"/>
      <c r="NA13" s="514"/>
      <c r="NB13" s="526" t="str">
        <f>IF(COUNTA($LW$5:$NA$5)=0,"",IF('2.ชื่อนักเรียน'!R19="ย้าย","ย้าย",QF13))</f>
        <v/>
      </c>
      <c r="NC13" s="526">
        <v>9</v>
      </c>
      <c r="ND13" s="512"/>
      <c r="NE13" s="513"/>
      <c r="NF13" s="513"/>
      <c r="NG13" s="513"/>
      <c r="NH13" s="513"/>
      <c r="NI13" s="513"/>
      <c r="NJ13" s="513"/>
      <c r="NK13" s="513"/>
      <c r="NL13" s="513"/>
      <c r="NM13" s="513"/>
      <c r="NN13" s="513"/>
      <c r="NO13" s="513"/>
      <c r="NP13" s="513"/>
      <c r="NQ13" s="513"/>
      <c r="NR13" s="513"/>
      <c r="NS13" s="513"/>
      <c r="NT13" s="513"/>
      <c r="NU13" s="513"/>
      <c r="NV13" s="513"/>
      <c r="NW13" s="513"/>
      <c r="NX13" s="513"/>
      <c r="NY13" s="513"/>
      <c r="NZ13" s="513"/>
      <c r="OA13" s="513"/>
      <c r="OB13" s="513"/>
      <c r="OC13" s="513"/>
      <c r="OD13" s="513"/>
      <c r="OE13" s="513"/>
      <c r="OF13" s="513"/>
      <c r="OG13" s="513"/>
      <c r="OH13" s="514"/>
      <c r="OI13" s="526" t="str">
        <f>IF(COUNTA($ND$4:$OH$4)=0,"",IF('2.ชื่อนักเรียน'!R19="ย้าย","ย้าย",QJ13))</f>
        <v/>
      </c>
      <c r="OJ13" s="511">
        <v>9</v>
      </c>
      <c r="OK13" s="515" t="str">
        <f>IF(OR(COUNTA($E$4:$AI$4)=0,$A13=""),"",IF('2.ชื่อนักเรียน'!R19="ย้าย","-",COUNTIF($E13:$AI13,"/")))</f>
        <v/>
      </c>
      <c r="OL13" s="516" t="str">
        <f>IF(OR(COUNTA($E$4:$AI$4)=0,$A13=""),"",IF('2.ชื่อนักเรียน'!R19="ย้าย","-",COUNTIF($E13:$AI13,"ป")))</f>
        <v/>
      </c>
      <c r="OM13" s="516" t="str">
        <f>IF(OR(COUNTA($E$4:$AI$4)=0,$A13=""),"",IF('2.ชื่อนักเรียน'!R19="ย้าย","-",COUNTIF($E13:$AI13,"ล")))</f>
        <v/>
      </c>
      <c r="ON13" s="517" t="str">
        <f>IF(OR(COUNTA($E$4:$AI$4)=0,$A13=""),"",IF('2.ชื่อนักเรียน'!R19="ย้าย","-",COUNTIF($E13:$AI13,"ข")))</f>
        <v/>
      </c>
      <c r="OO13" s="515" t="str">
        <f>IF(OR(COUNTA($AL$4:$BP$4)=0,$A13=""),"",IF('2.ชื่อนักเรียน'!R19="ย้าย","-",COUNTIF($AL13:$BP13,"/")))</f>
        <v/>
      </c>
      <c r="OP13" s="516" t="str">
        <f>IF(OR(COUNTA($AL$4:$BP$4)=0,$A13=""),"",IF('2.ชื่อนักเรียน'!R19="ย้าย","-",COUNTIF($AL13:$BP13,"ป")))</f>
        <v/>
      </c>
      <c r="OQ13" s="516" t="str">
        <f>IF(OR(COUNTA($AL$4:$BP$4)=0,$A13=""),"",IF('2.ชื่อนักเรียน'!R19="ย้าย","-",COUNTIF($AL13:$BP13,"ล")))</f>
        <v/>
      </c>
      <c r="OR13" s="517" t="str">
        <f>IF(OR(COUNTA($AL$4:$BP$4)=0,$A13=""),"",IF('2.ชื่อนักเรียน'!R19="ย้าย","-",COUNTIF($AL13:$BP13,"ข")))</f>
        <v/>
      </c>
      <c r="OS13" s="515" t="str">
        <f>IF(OR(COUNTA($BS$4:$CW$4)=0,$A13=""),"",IF('2.ชื่อนักเรียน'!R19="ย้าย","-",COUNTIF($BS13:$CW13,"/")))</f>
        <v/>
      </c>
      <c r="OT13" s="516" t="str">
        <f>IF(OR(COUNTA($BS$4:$CW$4)=0,$A13=""),"",IF('2.ชื่อนักเรียน'!R19="ย้าย","-",COUNTIF($BS13:$CW13,"ป")))</f>
        <v/>
      </c>
      <c r="OU13" s="516" t="str">
        <f>IF(OR(COUNTA($BS$4:$CW$4)=0,$A13=""),"",IF('2.ชื่อนักเรียน'!R19="ย้าย","-",COUNTIF($BS13:$CW13,"ล")))</f>
        <v/>
      </c>
      <c r="OV13" s="517" t="str">
        <f>IF(OR(COUNTA($BS$4:$CW$4)=0,$A13=""),"",IF('2.ชื่อนักเรียน'!R19="ย้าย","-",COUNTIF($BS13:$CW13,"ข")))</f>
        <v/>
      </c>
      <c r="OW13" s="515" t="str">
        <f>IF(OR(COUNTA($CZ$4:$ED$4)=0,$A13=""),"",IF('2.ชื่อนักเรียน'!R19="ย้าย","-",COUNTIF($CZ13:$ED13,"/")))</f>
        <v/>
      </c>
      <c r="OX13" s="516" t="str">
        <f>IF(OR(COUNTA($CZ$4:$ED$4)=0,$A13=""),"",IF('2.ชื่อนักเรียน'!R19="ย้าย","-",COUNTIF($CZ13:$ED13,"ป")))</f>
        <v/>
      </c>
      <c r="OY13" s="516" t="str">
        <f>IF(OR(COUNTA($CZ$4:$ED$4)=0,A13=""),"",IF('2.ชื่อนักเรียน'!R19="ย้าย","-",COUNTIF($CZ13:$ED13,"ล")))</f>
        <v/>
      </c>
      <c r="OZ13" s="517" t="str">
        <f>IF(OR(COUNTA($CZ$4:$ED$4)=0,A13=""),"",IF('2.ชื่อนักเรียน'!R19="ย้าย","-",COUNTIF($CZ13:$ED13,"ข")))</f>
        <v/>
      </c>
      <c r="PA13" s="515" t="str">
        <f>IF(OR(COUNTA($EG$4:$FK$4)=0,$A13=""),"",IF('2.ชื่อนักเรียน'!R19="ย้าย","-",COUNTIF($EG13:$FK13,"/")))</f>
        <v/>
      </c>
      <c r="PB13" s="516" t="str">
        <f>IF(OR(COUNTA($EG$4:$FK$4)=0,$A13=""),"",IF('2.ชื่อนักเรียน'!R19="ย้าย","-",COUNTIF($EG13:$FK13,"ป")))</f>
        <v/>
      </c>
      <c r="PC13" s="516" t="str">
        <f>IF(OR(COUNTA($EG$4:$FK$4)=0,A13=""),"",IF('2.ชื่อนักเรียน'!R19="ย้าย","-",COUNTIF($EG13:$FK13,"ล")))</f>
        <v/>
      </c>
      <c r="PD13" s="517" t="str">
        <f>IF(OR(COUNTA($EG$4:$FK$4)=0,A13=""),"",IF('2.ชื่อนักเรียน'!R19="ย้าย","-",COUNTIF($EG13:$FK13,"ข")))</f>
        <v/>
      </c>
      <c r="PE13" s="515" t="str">
        <f>IF(OR(COUNTA($FN$4:$GR$4)=0,$A13=""),"",IF('2.ชื่อนักเรียน'!R19="ย้าย","-",COUNTIF($FN13:$GR13,"/")))</f>
        <v/>
      </c>
      <c r="PF13" s="516" t="str">
        <f>IF(OR(COUNTA($FN$4:$GR$4)=0,$A13=""),"",IF('2.ชื่อนักเรียน'!R19="ย้าย","-",COUNTIF($FN13:$GR13,"ป")))</f>
        <v/>
      </c>
      <c r="PG13" s="516" t="str">
        <f>IF(OR(COUNTA($FN$4:$GR$4)=0,A13=""),"",IF('2.ชื่อนักเรียน'!R19="ย้าย","-",COUNTIF($FN13:$GR13,"ล")))</f>
        <v/>
      </c>
      <c r="PH13" s="516" t="str">
        <f>IF(OR(COUNTA($FN$4:$GR$4)=0,A13=""),"",IF('2.ชื่อนักเรียน'!R19="ย้าย","-",COUNTIF($FN13:$GR13,"ข")))</f>
        <v/>
      </c>
      <c r="PI13" s="515" t="str">
        <f>IF(OR(COUNTA($OK$3:$PD$3,$PE$3)=0,$A13=""),"",IF('2.ชื่อนักเรียน'!R19="ย้าย","-",SUM(OK13,OO13,OS13,OW13,PA13,PE13)))</f>
        <v/>
      </c>
      <c r="PJ13" s="516" t="str">
        <f>IF(OR(COUNTA($OK$3:$PD$3,$PE$3)=0,$A13=""),"",IF('2.ชื่อนักเรียน'!R19="ย้าย","-",SUM(OL13,OP13,OT13,OX13,PB13,PF13)))</f>
        <v/>
      </c>
      <c r="PK13" s="516" t="str">
        <f>IF(OR(COUNTA($OK$3:$PD$3,$PE$3)=0,$A13=""),"",IF('2.ชื่อนักเรียน'!R19="ย้าย","-",SUM(OM13,OQ13,OU13,OY13,PC13,PG13)))</f>
        <v/>
      </c>
      <c r="PL13" s="518" t="str">
        <f>IF(OR(COUNTA($OK$3:$PD$3,$PE$3)=0,$A13=""),"",IF('2.ชื่อนักเรียน'!R19="ย้าย","-",SUM(ON13,OR13,OV13,OZ13,PD13,PH13)))</f>
        <v/>
      </c>
      <c r="PM13" s="511" t="str">
        <f t="shared" si="0"/>
        <v/>
      </c>
      <c r="PN13" s="519" t="str">
        <f>IF(PM13="","",IF('2.ชื่อนักเรียน'!R19="ย้าย","ย้าย",(PM13*100)/COUNTA($E$4:$AI$4,$AL$4:$BP$4,$BS$4:$CW$4,$CZ$4:$ED$4,$EG$4:$FK$4,$FN$4:$GR$4)))</f>
        <v/>
      </c>
      <c r="PO13" s="511">
        <v>9</v>
      </c>
      <c r="PP13" s="515" t="str">
        <f>IF(OR(COUNTA($GU$4:$HY$4)=0,$A13=""),"",IF('2.ชื่อนักเรียน'!R19="ย้าย","-",COUNTIF($GU13:$HY13,"/")))</f>
        <v/>
      </c>
      <c r="PQ13" s="516" t="str">
        <f>IF(OR(COUNTA($GU$4:$HY$4)=0,$A13=""),"",IF('2.ชื่อนักเรียน'!R19="ย้าย","-",COUNTIF($GU13:$HY13,"ป")))</f>
        <v/>
      </c>
      <c r="PR13" s="516" t="str">
        <f>IF(OR(COUNTA($GU$4:$HY$4)=0,$A13=""),"",IF('2.ชื่อนักเรียน'!R19="ย้าย","-",COUNTIF($GU13:$HY13,"ล")))</f>
        <v/>
      </c>
      <c r="PS13" s="517" t="str">
        <f>IF(OR(COUNTA($GU$4:$HY$4)=0,$A13=""),"",IF('2.ชื่อนักเรียน'!R19="ย้าย","-",COUNTIF($GU13:$HY13,"ข")))</f>
        <v/>
      </c>
      <c r="PT13" s="515" t="str">
        <f>IF(OR(COUNTA($IB$4:$JF$4)=0,$A13=""),"",IF('2.ชื่อนักเรียน'!R19="ย้าย","-",COUNTIF($IB13:$JF13,"/")))</f>
        <v/>
      </c>
      <c r="PU13" s="516" t="str">
        <f>IF(OR(COUNTA($IB$4:$JF$4)=0,$A13=""),"",IF('2.ชื่อนักเรียน'!R19="ย้าย","-",COUNTIF($IB13:$JF13,"ป")))</f>
        <v/>
      </c>
      <c r="PV13" s="516" t="str">
        <f>IF(OR(COUNTA($IB$4:$JF$4)=0,$A13=""),"",IF('2.ชื่อนักเรียน'!R19="ย้าย","-",COUNTIF($IB13:$JF13,"ล")))</f>
        <v/>
      </c>
      <c r="PW13" s="517" t="str">
        <f>IF(OR(COUNTA($IB$4:$JF$4)=0,$A13=""),"",IF('2.ชื่อนักเรียน'!R19="ย้าย","-",COUNTIF($IB13:$JF13,"ข")))</f>
        <v/>
      </c>
      <c r="PX13" s="515" t="str">
        <f>IF(OR(COUNTA($JI$4:$KM$4)=0,$A13=""),"",IF('2.ชื่อนักเรียน'!R19="ย้าย","-",COUNTIF($JI13:$KM13,"/")))</f>
        <v/>
      </c>
      <c r="PY13" s="516" t="str">
        <f>IF(OR(COUNTA($JI$4:$KM$4)=0,$A13=""),"",IF('2.ชื่อนักเรียน'!R19="ย้าย","-",COUNTIF($JI13:$KM13,"ป")))</f>
        <v/>
      </c>
      <c r="PZ13" s="516" t="str">
        <f>IF(OR(COUNTA($JI$4:$KM$4)=0,$A13=""),"",IF('2.ชื่อนักเรียน'!R19="ย้าย","-",COUNTIF($JI13:$KM13,"ล")))</f>
        <v/>
      </c>
      <c r="QA13" s="517" t="str">
        <f>IF(OR(COUNTA($JI$4:$KM$4)=0,$A13=""),"",IF('2.ชื่อนักเรียน'!R19="ย้าย","-",COUNTIF($JI13:$KM13,"ข")))</f>
        <v/>
      </c>
      <c r="QB13" s="515" t="str">
        <f>IF(OR(COUNTA($KP$4:$LT$4)=0,$A13=""),"",IF('2.ชื่อนักเรียน'!R19="ย้าย","-",COUNTIF($KP13:$LT13,"/")))</f>
        <v/>
      </c>
      <c r="QC13" s="516" t="str">
        <f>IF(OR(COUNTA($KP$4:$LT$4)=0,$A13=""),"",IF('2.ชื่อนักเรียน'!R19="ย้าย","-",COUNTIF($KP13:$LT13,"ป")))</f>
        <v/>
      </c>
      <c r="QD13" s="516" t="str">
        <f>IF(OR(COUNTA($KP$4:$LT$4)=0,$A13=""),"",IF('2.ชื่อนักเรียน'!R19="ย้าย","-",COUNTIF($KP13:$LT13,"ล")))</f>
        <v/>
      </c>
      <c r="QE13" s="517" t="str">
        <f>IF(OR(COUNTA($KP$4:$LT$4)=0,$A13=""),"",IF('2.ชื่อนักเรียน'!R19="ย้าย","-",COUNTIF($KP13:$LT13,"ข")))</f>
        <v/>
      </c>
      <c r="QF13" s="515" t="str">
        <f>IF(OR(COUNTA($LW$4:$NA$4)=0,$A13=""),"",IF('2.ชื่อนักเรียน'!R19="ย้าย","-",COUNTIF($LW13:$NA13,"/")))</f>
        <v/>
      </c>
      <c r="QG13" s="516" t="str">
        <f>IF(OR(COUNTA($LW$4:$NA$4)=0,$A13=""),"",IF('2.ชื่อนักเรียน'!R19="ย้าย","-",COUNTIF($LW13:$NA13,"ป")))</f>
        <v/>
      </c>
      <c r="QH13" s="516" t="str">
        <f>IF(OR(COUNTA($LW$4:$NA$4)=0,$A13=""),"",IF('2.ชื่อนักเรียน'!R19="ย้าย","-",COUNTIF($LW13:$NA13,"ล")))</f>
        <v/>
      </c>
      <c r="QI13" s="517" t="str">
        <f>IF(OR(COUNTA($LW$4:$NA$4)=0,$A13=""),"",IF('2.ชื่อนักเรียน'!R19="ย้าย","-",COUNTIF($LW13:$NA13,"ข")))</f>
        <v/>
      </c>
      <c r="QJ13" s="515" t="str">
        <f>IF(OR(COUNTA($ND$4:$OH$4)=0,$A13=""),"",IF('2.ชื่อนักเรียน'!R19="ย้าย","-",COUNTIF($ND13:$OH13,"/")))</f>
        <v/>
      </c>
      <c r="QK13" s="516" t="str">
        <f>IF(OR(COUNTA($ND$4:$OH$4)=0,$A13=""),"",IF('2.ชื่อนักเรียน'!R19="ย้าย","-",COUNTIF($ND13:$OH13,"ป")))</f>
        <v/>
      </c>
      <c r="QL13" s="516" t="str">
        <f>IF(OR(COUNTA($ND$4:$OH$4)=0,$A13=""),"",IF('2.ชื่อนักเรียน'!R19="ย้าย","-",COUNTIF($ND13:$OH13,"ล")))</f>
        <v/>
      </c>
      <c r="QM13" s="516" t="str">
        <f>IF(OR(COUNTA($ND$4:$OH$4)=0,$A13=""),"",IF('2.ชื่อนักเรียน'!R19="ย้าย","-",COUNTIF($ND13:$OH13,"ข")))</f>
        <v/>
      </c>
      <c r="QN13" s="515" t="str">
        <f>IF(OR(COUNTA($PP$3:$QI$3,$QJ$3)=0,$A13=""),"",IF('2.ชื่อนักเรียน'!R19="ย้าย","-",SUM(PP13,PT13,PX13,QB13,QF13,QJ13)))</f>
        <v/>
      </c>
      <c r="QO13" s="516" t="str">
        <f>IF(OR(COUNTA($PP$3:$QI$3,$QJ$3)=0,$A13=""),"",IF('2.ชื่อนักเรียน'!R19="ย้าย","-",SUM(PQ13,PU13,PY13,QC13,QG13,QK13)))</f>
        <v/>
      </c>
      <c r="QP13" s="516" t="str">
        <f>IF(OR(COUNTA($PP$3:$QI$3,$QJ$3)=0,$A13=""),"",IF('2.ชื่อนักเรียน'!R19="ย้าย","-",SUM(PR13,PV13,PZ13,QD13,QH13,QL13)))</f>
        <v/>
      </c>
      <c r="QQ13" s="518" t="str">
        <f>IF(OR(COUNTA($PP$3:$QI$3,$QJ$3)=0,$A13=""),"",IF('2.ชื่อนักเรียน'!R19="ย้าย","-",SUM(PS13,PW13,QA13,QE13,QI13,QM13)))</f>
        <v/>
      </c>
      <c r="QR13" s="511" t="str">
        <f t="shared" si="1"/>
        <v/>
      </c>
      <c r="QS13" s="519" t="str">
        <f>IF(QR13="","",IF('2.ชื่อนักเรียน'!R19="ย้าย","ย้าย",(QR13*100)/COUNTA($GU$4:$HY$4,$IB$4:$JF$4,$JI$4:$KM$4,$KP$4:$LT$4,$LW$4:$NA$4,$ND$4:$OH$4)))</f>
        <v/>
      </c>
      <c r="QT13" s="529" t="str">
        <f>IF('2.ชื่อนักเรียน'!C19="","",'2.ชื่อนักเรียน'!C19)</f>
        <v/>
      </c>
      <c r="QU13" s="532" t="str">
        <f>IF('2.ชื่อนักเรียน'!D19="","",'2.ชื่อนักเรียน'!D19)</f>
        <v/>
      </c>
      <c r="QV13" s="511" t="str">
        <f>IF(A13="","",IF('2.ชื่อนักเรียน'!R19="ย้าย","-",$RJ$4))</f>
        <v/>
      </c>
      <c r="QW13" s="511" t="str">
        <f>IF(A13="","",IF('2.ชื่อนักเรียน'!R19="ย้าย","-",SUM(OK13,OO13,OS13,OW13,PA13,PE13,PP13,PT13,PX13,QB13,QF13,QJ13)))</f>
        <v/>
      </c>
      <c r="QX13" s="511" t="str">
        <f>IF(A13="","",IF('2.ชื่อนักเรียน'!R19="ย้าย","-",SUM(OL13,OP13,OT13,OX13,PB13,PF13,PQ13,PU13,PY13,QC13,QG13,QK13)))</f>
        <v/>
      </c>
      <c r="QY13" s="511" t="str">
        <f>IF(A13="","",IF('2.ชื่อนักเรียน'!R19="ย้าย","-",SUM(OM13,OQ13,OU13,OY13,PC13,PG13,PR13,PV13,PZ13,QD13,QH13,QL13)))</f>
        <v/>
      </c>
      <c r="QZ13" s="511" t="str">
        <f>IF(A13="","",IF('2.ชื่อนักเรียน'!R19="ย้าย","-",SUM(ON13,OR13,OV13,OZ13,PD13,PH13,PS13,PW13,QA13,QE13,QI13,QM13)))</f>
        <v/>
      </c>
      <c r="RA13" s="519" t="str">
        <f>IF(A13="","",IF('2.ชื่อนักเรียน'!R19="ย้าย","-",(QW13*100)/QV13))</f>
        <v/>
      </c>
      <c r="RB13" s="511" t="str">
        <f>IF(A13="","",IF('2.ชื่อนักเรียน'!R19="ย้าย","-",QW13))</f>
        <v/>
      </c>
      <c r="RC13" s="519" t="str">
        <f>IF(A13="","",IF('2.ชื่อนักเรียน'!R19="ย้าย","ย้าย",RA13))</f>
        <v/>
      </c>
      <c r="RD13" s="534"/>
    </row>
    <row r="14" spans="1:479" ht="21" customHeight="1" x14ac:dyDescent="0.35">
      <c r="A14" s="508" t="str">
        <f>IF('2.ชื่อนักเรียน'!C20="","",'2.ชื่อนักเรียน'!C20)</f>
        <v/>
      </c>
      <c r="B14" s="509" t="str">
        <f>IF('2.ชื่อนักเรียน'!D20="","",'2.ชื่อนักเรียน'!D20)</f>
        <v/>
      </c>
      <c r="C14" s="510" t="str">
        <f>IF('2.ชื่อนักเรียน'!R20="","",'2.ชื่อนักเรียน'!R20)</f>
        <v/>
      </c>
      <c r="D14" s="511">
        <v>10</v>
      </c>
      <c r="E14" s="512"/>
      <c r="F14" s="513"/>
      <c r="G14" s="513"/>
      <c r="H14" s="513"/>
      <c r="I14" s="513"/>
      <c r="J14" s="513"/>
      <c r="K14" s="513"/>
      <c r="L14" s="513"/>
      <c r="M14" s="513"/>
      <c r="N14" s="513"/>
      <c r="O14" s="513"/>
      <c r="P14" s="513"/>
      <c r="Q14" s="513"/>
      <c r="R14" s="513"/>
      <c r="S14" s="513"/>
      <c r="T14" s="513"/>
      <c r="U14" s="513"/>
      <c r="V14" s="513"/>
      <c r="W14" s="513"/>
      <c r="X14" s="513"/>
      <c r="Y14" s="513"/>
      <c r="Z14" s="513"/>
      <c r="AA14" s="513"/>
      <c r="AB14" s="513"/>
      <c r="AC14" s="513"/>
      <c r="AD14" s="513"/>
      <c r="AE14" s="513"/>
      <c r="AF14" s="513"/>
      <c r="AG14" s="513"/>
      <c r="AH14" s="513"/>
      <c r="AI14" s="514"/>
      <c r="AJ14" s="511" t="str">
        <f>IF(COUNTA($E$3:$AI$3)=0,"",IF('2.ชื่อนักเรียน'!R20="ย้าย","ย้าย",OK14))</f>
        <v/>
      </c>
      <c r="AK14" s="511">
        <v>10</v>
      </c>
      <c r="AL14" s="512"/>
      <c r="AM14" s="513"/>
      <c r="AN14" s="513"/>
      <c r="AO14" s="513"/>
      <c r="AP14" s="513"/>
      <c r="AQ14" s="513"/>
      <c r="AR14" s="513"/>
      <c r="AS14" s="513"/>
      <c r="AT14" s="513"/>
      <c r="AU14" s="513"/>
      <c r="AV14" s="513"/>
      <c r="AW14" s="513"/>
      <c r="AX14" s="513"/>
      <c r="AY14" s="513"/>
      <c r="AZ14" s="513"/>
      <c r="BA14" s="513"/>
      <c r="BB14" s="513"/>
      <c r="BC14" s="513"/>
      <c r="BD14" s="513"/>
      <c r="BE14" s="513"/>
      <c r="BF14" s="513"/>
      <c r="BG14" s="513"/>
      <c r="BH14" s="513"/>
      <c r="BI14" s="513"/>
      <c r="BJ14" s="513"/>
      <c r="BK14" s="513"/>
      <c r="BL14" s="513"/>
      <c r="BM14" s="513"/>
      <c r="BN14" s="513"/>
      <c r="BO14" s="513"/>
      <c r="BP14" s="514"/>
      <c r="BQ14" s="511" t="str">
        <f>IF(COUNTA($AL$4:$BP$4)=0,"",IF('2.ชื่อนักเรียน'!R20="ย้าย","ย้าย",OO14))</f>
        <v/>
      </c>
      <c r="BR14" s="511">
        <v>10</v>
      </c>
      <c r="BS14" s="512"/>
      <c r="BT14" s="513"/>
      <c r="BU14" s="513"/>
      <c r="BV14" s="513"/>
      <c r="BW14" s="513"/>
      <c r="BX14" s="513"/>
      <c r="BY14" s="513"/>
      <c r="BZ14" s="513"/>
      <c r="CA14" s="513"/>
      <c r="CB14" s="513"/>
      <c r="CC14" s="513"/>
      <c r="CD14" s="513"/>
      <c r="CE14" s="513"/>
      <c r="CF14" s="513"/>
      <c r="CG14" s="513"/>
      <c r="CH14" s="513"/>
      <c r="CI14" s="513"/>
      <c r="CJ14" s="513"/>
      <c r="CK14" s="513"/>
      <c r="CL14" s="513"/>
      <c r="CM14" s="513"/>
      <c r="CN14" s="513"/>
      <c r="CO14" s="513"/>
      <c r="CP14" s="513"/>
      <c r="CQ14" s="513"/>
      <c r="CR14" s="513"/>
      <c r="CS14" s="513"/>
      <c r="CT14" s="513"/>
      <c r="CU14" s="513"/>
      <c r="CV14" s="513"/>
      <c r="CW14" s="514"/>
      <c r="CX14" s="511" t="str">
        <f>IF(COUNTA($BS$4:$CW$4)=0,"",IF('2.ชื่อนักเรียน'!R20="ย้าย","ย้าย",OS14))</f>
        <v/>
      </c>
      <c r="CY14" s="511">
        <v>10</v>
      </c>
      <c r="CZ14" s="512"/>
      <c r="DA14" s="513"/>
      <c r="DB14" s="513"/>
      <c r="DC14" s="513"/>
      <c r="DD14" s="513"/>
      <c r="DE14" s="513"/>
      <c r="DF14" s="513"/>
      <c r="DG14" s="513"/>
      <c r="DH14" s="513"/>
      <c r="DI14" s="513"/>
      <c r="DJ14" s="513"/>
      <c r="DK14" s="513"/>
      <c r="DL14" s="513"/>
      <c r="DM14" s="513"/>
      <c r="DN14" s="513"/>
      <c r="DO14" s="513"/>
      <c r="DP14" s="513"/>
      <c r="DQ14" s="513"/>
      <c r="DR14" s="513"/>
      <c r="DS14" s="513"/>
      <c r="DT14" s="513"/>
      <c r="DU14" s="513"/>
      <c r="DV14" s="513"/>
      <c r="DW14" s="513"/>
      <c r="DX14" s="513"/>
      <c r="DY14" s="513"/>
      <c r="DZ14" s="513"/>
      <c r="EA14" s="513"/>
      <c r="EB14" s="513"/>
      <c r="EC14" s="513"/>
      <c r="ED14" s="514"/>
      <c r="EE14" s="511" t="str">
        <f>IF(COUNTA($CZ$4:$ED$4)=0,"",IF('2.ชื่อนักเรียน'!R20="ย้าย","ย้าย",OW14))</f>
        <v/>
      </c>
      <c r="EF14" s="511">
        <v>10</v>
      </c>
      <c r="EG14" s="512"/>
      <c r="EH14" s="513"/>
      <c r="EI14" s="513"/>
      <c r="EJ14" s="513"/>
      <c r="EK14" s="513"/>
      <c r="EL14" s="513"/>
      <c r="EM14" s="513"/>
      <c r="EN14" s="513"/>
      <c r="EO14" s="513"/>
      <c r="EP14" s="513"/>
      <c r="EQ14" s="513"/>
      <c r="ER14" s="513"/>
      <c r="ES14" s="513"/>
      <c r="ET14" s="513"/>
      <c r="EU14" s="513"/>
      <c r="EV14" s="513"/>
      <c r="EW14" s="513"/>
      <c r="EX14" s="513"/>
      <c r="EY14" s="513"/>
      <c r="EZ14" s="513"/>
      <c r="FA14" s="513"/>
      <c r="FB14" s="513"/>
      <c r="FC14" s="513"/>
      <c r="FD14" s="513"/>
      <c r="FE14" s="513"/>
      <c r="FF14" s="513"/>
      <c r="FG14" s="513"/>
      <c r="FH14" s="513"/>
      <c r="FI14" s="513"/>
      <c r="FJ14" s="513"/>
      <c r="FK14" s="514"/>
      <c r="FL14" s="511" t="str">
        <f>IF(COUNTA($EG$4:$FK$4)=0,"",IF('2.ชื่อนักเรียน'!R20="ย้าย","ย้าย",PA14))</f>
        <v/>
      </c>
      <c r="FM14" s="511">
        <v>10</v>
      </c>
      <c r="FN14" s="512"/>
      <c r="FO14" s="513"/>
      <c r="FP14" s="513"/>
      <c r="FQ14" s="513"/>
      <c r="FR14" s="513"/>
      <c r="FS14" s="513"/>
      <c r="FT14" s="513"/>
      <c r="FU14" s="513"/>
      <c r="FV14" s="513"/>
      <c r="FW14" s="513"/>
      <c r="FX14" s="513"/>
      <c r="FY14" s="513"/>
      <c r="FZ14" s="513"/>
      <c r="GA14" s="513"/>
      <c r="GB14" s="513"/>
      <c r="GC14" s="513"/>
      <c r="GD14" s="513"/>
      <c r="GE14" s="513"/>
      <c r="GF14" s="513"/>
      <c r="GG14" s="513"/>
      <c r="GH14" s="513"/>
      <c r="GI14" s="513"/>
      <c r="GJ14" s="513"/>
      <c r="GK14" s="513"/>
      <c r="GL14" s="513"/>
      <c r="GM14" s="513"/>
      <c r="GN14" s="513"/>
      <c r="GO14" s="513"/>
      <c r="GP14" s="513"/>
      <c r="GQ14" s="513"/>
      <c r="GR14" s="514"/>
      <c r="GS14" s="511" t="str">
        <f>IF(COUNTA($FN$4:$GR$4)=0,"",IF('2.ชื่อนักเรียน'!R20="ย้าย","ย้าย",PE14))</f>
        <v/>
      </c>
      <c r="GT14" s="511">
        <v>10</v>
      </c>
      <c r="GU14" s="512"/>
      <c r="GV14" s="513"/>
      <c r="GW14" s="513"/>
      <c r="GX14" s="513"/>
      <c r="GY14" s="513"/>
      <c r="GZ14" s="513"/>
      <c r="HA14" s="513"/>
      <c r="HB14" s="513"/>
      <c r="HC14" s="513"/>
      <c r="HD14" s="513"/>
      <c r="HE14" s="513"/>
      <c r="HF14" s="513"/>
      <c r="HG14" s="513"/>
      <c r="HH14" s="513"/>
      <c r="HI14" s="513"/>
      <c r="HJ14" s="513"/>
      <c r="HK14" s="513"/>
      <c r="HL14" s="513"/>
      <c r="HM14" s="513"/>
      <c r="HN14" s="513"/>
      <c r="HO14" s="513"/>
      <c r="HP14" s="513"/>
      <c r="HQ14" s="513"/>
      <c r="HR14" s="513"/>
      <c r="HS14" s="513"/>
      <c r="HT14" s="513"/>
      <c r="HU14" s="513"/>
      <c r="HV14" s="513"/>
      <c r="HW14" s="513"/>
      <c r="HX14" s="513"/>
      <c r="HY14" s="514"/>
      <c r="HZ14" s="511" t="str">
        <f>IF(COUNTA($GU$4:HY13)=0,"",IF('2.ชื่อนักเรียน'!R20="ย้าย","ย้าย",PP14))</f>
        <v/>
      </c>
      <c r="IA14" s="511">
        <v>10</v>
      </c>
      <c r="IB14" s="512"/>
      <c r="IC14" s="513"/>
      <c r="ID14" s="513"/>
      <c r="IE14" s="513"/>
      <c r="IF14" s="513"/>
      <c r="IG14" s="513"/>
      <c r="IH14" s="513"/>
      <c r="II14" s="513"/>
      <c r="IJ14" s="513"/>
      <c r="IK14" s="513"/>
      <c r="IL14" s="513"/>
      <c r="IM14" s="513"/>
      <c r="IN14" s="513"/>
      <c r="IO14" s="513"/>
      <c r="IP14" s="513"/>
      <c r="IQ14" s="513"/>
      <c r="IR14" s="513"/>
      <c r="IS14" s="513"/>
      <c r="IT14" s="513"/>
      <c r="IU14" s="513"/>
      <c r="IV14" s="513"/>
      <c r="IW14" s="513"/>
      <c r="IX14" s="513"/>
      <c r="IY14" s="513"/>
      <c r="IZ14" s="513"/>
      <c r="JA14" s="513"/>
      <c r="JB14" s="513"/>
      <c r="JC14" s="513"/>
      <c r="JD14" s="513"/>
      <c r="JE14" s="513"/>
      <c r="JF14" s="514"/>
      <c r="JG14" s="511" t="str">
        <f>IF(COUNTA($IB$4:$JF$4)=0,"",IF('2.ชื่อนักเรียน'!R20="ย้าย","ย้าย",PT14))</f>
        <v/>
      </c>
      <c r="JH14" s="511">
        <v>10</v>
      </c>
      <c r="JI14" s="512"/>
      <c r="JJ14" s="513"/>
      <c r="JK14" s="513"/>
      <c r="JL14" s="513"/>
      <c r="JM14" s="513"/>
      <c r="JN14" s="513"/>
      <c r="JO14" s="513"/>
      <c r="JP14" s="513"/>
      <c r="JQ14" s="513"/>
      <c r="JR14" s="513"/>
      <c r="JS14" s="513"/>
      <c r="JT14" s="513"/>
      <c r="JU14" s="513"/>
      <c r="JV14" s="513"/>
      <c r="JW14" s="513"/>
      <c r="JX14" s="513"/>
      <c r="JY14" s="513"/>
      <c r="JZ14" s="513"/>
      <c r="KA14" s="513"/>
      <c r="KB14" s="513"/>
      <c r="KC14" s="513"/>
      <c r="KD14" s="513"/>
      <c r="KE14" s="513"/>
      <c r="KF14" s="513"/>
      <c r="KG14" s="513"/>
      <c r="KH14" s="513"/>
      <c r="KI14" s="513"/>
      <c r="KJ14" s="513"/>
      <c r="KK14" s="513"/>
      <c r="KL14" s="513"/>
      <c r="KM14" s="514"/>
      <c r="KN14" s="526" t="str">
        <f>IF(COUNTA($JI$4:$KM$4)=0,"",IF('2.ชื่อนักเรียน'!R20="ย้าย","ย้าย",PX14))</f>
        <v/>
      </c>
      <c r="KO14" s="511">
        <v>10</v>
      </c>
      <c r="KP14" s="512"/>
      <c r="KQ14" s="513"/>
      <c r="KR14" s="513"/>
      <c r="KS14" s="513"/>
      <c r="KT14" s="513"/>
      <c r="KU14" s="513"/>
      <c r="KV14" s="513"/>
      <c r="KW14" s="513"/>
      <c r="KX14" s="513"/>
      <c r="KY14" s="513"/>
      <c r="KZ14" s="513"/>
      <c r="LA14" s="513"/>
      <c r="LB14" s="513"/>
      <c r="LC14" s="513"/>
      <c r="LD14" s="513"/>
      <c r="LE14" s="513"/>
      <c r="LF14" s="513"/>
      <c r="LG14" s="513"/>
      <c r="LH14" s="513"/>
      <c r="LI14" s="513"/>
      <c r="LJ14" s="513"/>
      <c r="LK14" s="513"/>
      <c r="LL14" s="513"/>
      <c r="LM14" s="513"/>
      <c r="LN14" s="513"/>
      <c r="LO14" s="513"/>
      <c r="LP14" s="513"/>
      <c r="LQ14" s="513"/>
      <c r="LR14" s="513"/>
      <c r="LS14" s="513"/>
      <c r="LT14" s="514"/>
      <c r="LU14" s="526" t="str">
        <f>IF(COUNTA($KP$4:$LT$4)=0,"",IF('2.ชื่อนักเรียน'!R20="ย้าย","ย้าย",QB14))</f>
        <v/>
      </c>
      <c r="LV14" s="511">
        <v>10</v>
      </c>
      <c r="LW14" s="512"/>
      <c r="LX14" s="513"/>
      <c r="LY14" s="513"/>
      <c r="LZ14" s="513"/>
      <c r="MA14" s="513"/>
      <c r="MB14" s="513"/>
      <c r="MC14" s="513"/>
      <c r="MD14" s="513"/>
      <c r="ME14" s="513"/>
      <c r="MF14" s="513"/>
      <c r="MG14" s="513"/>
      <c r="MH14" s="513"/>
      <c r="MI14" s="513"/>
      <c r="MJ14" s="513"/>
      <c r="MK14" s="513"/>
      <c r="ML14" s="513"/>
      <c r="MM14" s="513"/>
      <c r="MN14" s="513"/>
      <c r="MO14" s="513"/>
      <c r="MP14" s="513"/>
      <c r="MQ14" s="513"/>
      <c r="MR14" s="513"/>
      <c r="MS14" s="513"/>
      <c r="MT14" s="513"/>
      <c r="MU14" s="513"/>
      <c r="MV14" s="513"/>
      <c r="MW14" s="513"/>
      <c r="MX14" s="513"/>
      <c r="MY14" s="513"/>
      <c r="MZ14" s="513"/>
      <c r="NA14" s="514"/>
      <c r="NB14" s="526" t="str">
        <f>IF(COUNTA($LW$5:$NA$5)=0,"",IF('2.ชื่อนักเรียน'!R20="ย้าย","ย้าย",QF14))</f>
        <v/>
      </c>
      <c r="NC14" s="526">
        <v>10</v>
      </c>
      <c r="ND14" s="512"/>
      <c r="NE14" s="513"/>
      <c r="NF14" s="513"/>
      <c r="NG14" s="513"/>
      <c r="NH14" s="513"/>
      <c r="NI14" s="513"/>
      <c r="NJ14" s="513"/>
      <c r="NK14" s="513"/>
      <c r="NL14" s="513"/>
      <c r="NM14" s="513"/>
      <c r="NN14" s="513"/>
      <c r="NO14" s="513"/>
      <c r="NP14" s="513"/>
      <c r="NQ14" s="513"/>
      <c r="NR14" s="513"/>
      <c r="NS14" s="513"/>
      <c r="NT14" s="513"/>
      <c r="NU14" s="513"/>
      <c r="NV14" s="513"/>
      <c r="NW14" s="513"/>
      <c r="NX14" s="513"/>
      <c r="NY14" s="513"/>
      <c r="NZ14" s="513"/>
      <c r="OA14" s="513"/>
      <c r="OB14" s="513"/>
      <c r="OC14" s="513"/>
      <c r="OD14" s="513"/>
      <c r="OE14" s="513"/>
      <c r="OF14" s="513"/>
      <c r="OG14" s="513"/>
      <c r="OH14" s="514"/>
      <c r="OI14" s="526" t="str">
        <f>IF(COUNTA($ND$4:$OH$4)=0,"",IF('2.ชื่อนักเรียน'!R20="ย้าย","ย้าย",QJ14))</f>
        <v/>
      </c>
      <c r="OJ14" s="511">
        <v>10</v>
      </c>
      <c r="OK14" s="515" t="str">
        <f>IF(OR(COUNTA($E$4:$AI$4)=0,$A14=""),"",IF('2.ชื่อนักเรียน'!R20="ย้าย","-",COUNTIF($E14:$AI14,"/")))</f>
        <v/>
      </c>
      <c r="OL14" s="516" t="str">
        <f>IF(OR(COUNTA($E$4:$AI$4)=0,$A14=""),"",IF('2.ชื่อนักเรียน'!R20="ย้าย","-",COUNTIF($E14:$AI14,"ป")))</f>
        <v/>
      </c>
      <c r="OM14" s="516" t="str">
        <f>IF(OR(COUNTA($E$4:$AI$4)=0,$A14=""),"",IF('2.ชื่อนักเรียน'!R20="ย้าย","-",COUNTIF($E14:$AI14,"ล")))</f>
        <v/>
      </c>
      <c r="ON14" s="517" t="str">
        <f>IF(OR(COUNTA($E$4:$AI$4)=0,$A14=""),"",IF('2.ชื่อนักเรียน'!R20="ย้าย","-",COUNTIF($E14:$AI14,"ข")))</f>
        <v/>
      </c>
      <c r="OO14" s="515" t="str">
        <f>IF(OR(COUNTA($AL$4:$BP$4)=0,$A14=""),"",IF('2.ชื่อนักเรียน'!R20="ย้าย","-",COUNTIF($AL14:$BP14,"/")))</f>
        <v/>
      </c>
      <c r="OP14" s="516" t="str">
        <f>IF(OR(COUNTA($AL$4:$BP$4)=0,$A14=""),"",IF('2.ชื่อนักเรียน'!R20="ย้าย","-",COUNTIF($AL14:$BP14,"ป")))</f>
        <v/>
      </c>
      <c r="OQ14" s="516" t="str">
        <f>IF(OR(COUNTA($AL$4:$BP$4)=0,$A14=""),"",IF('2.ชื่อนักเรียน'!R20="ย้าย","-",COUNTIF($AL14:$BP14,"ล")))</f>
        <v/>
      </c>
      <c r="OR14" s="517" t="str">
        <f>IF(OR(COUNTA($AL$4:$BP$4)=0,$A14=""),"",IF('2.ชื่อนักเรียน'!R20="ย้าย","-",COUNTIF($AL14:$BP14,"ข")))</f>
        <v/>
      </c>
      <c r="OS14" s="515" t="str">
        <f>IF(OR(COUNTA($BS$4:$CW$4)=0,$A14=""),"",IF('2.ชื่อนักเรียน'!R20="ย้าย","-",COUNTIF($BS14:$CW14,"/")))</f>
        <v/>
      </c>
      <c r="OT14" s="516" t="str">
        <f>IF(OR(COUNTA($BS$4:$CW$4)=0,$A14=""),"",IF('2.ชื่อนักเรียน'!R20="ย้าย","-",COUNTIF($BS14:$CW14,"ป")))</f>
        <v/>
      </c>
      <c r="OU14" s="516" t="str">
        <f>IF(OR(COUNTA($BS$4:$CW$4)=0,$A14=""),"",IF('2.ชื่อนักเรียน'!R20="ย้าย","-",COUNTIF($BS14:$CW14,"ล")))</f>
        <v/>
      </c>
      <c r="OV14" s="517" t="str">
        <f>IF(OR(COUNTA($BS$4:$CW$4)=0,$A14=""),"",IF('2.ชื่อนักเรียน'!R20="ย้าย","-",COUNTIF($BS14:$CW14,"ข")))</f>
        <v/>
      </c>
      <c r="OW14" s="515" t="str">
        <f>IF(OR(COUNTA($CZ$4:$ED$4)=0,$A14=""),"",IF('2.ชื่อนักเรียน'!R20="ย้าย","-",COUNTIF($CZ14:$ED14,"/")))</f>
        <v/>
      </c>
      <c r="OX14" s="516" t="str">
        <f>IF(OR(COUNTA($CZ$4:$ED$4)=0,$A14=""),"",IF('2.ชื่อนักเรียน'!R20="ย้าย","-",COUNTIF($CZ14:$ED14,"ป")))</f>
        <v/>
      </c>
      <c r="OY14" s="516" t="str">
        <f>IF(OR(COUNTA($CZ$4:$ED$4)=0,A14=""),"",IF('2.ชื่อนักเรียน'!R20="ย้าย","-",COUNTIF($CZ14:$ED14,"ล")))</f>
        <v/>
      </c>
      <c r="OZ14" s="517" t="str">
        <f>IF(OR(COUNTA($CZ$4:$ED$4)=0,A14=""),"",IF('2.ชื่อนักเรียน'!R20="ย้าย","-",COUNTIF($CZ14:$ED14,"ข")))</f>
        <v/>
      </c>
      <c r="PA14" s="515" t="str">
        <f>IF(OR(COUNTA($EG$4:$FK$4)=0,$A14=""),"",IF('2.ชื่อนักเรียน'!R20="ย้าย","-",COUNTIF($EG14:$FK14,"/")))</f>
        <v/>
      </c>
      <c r="PB14" s="516" t="str">
        <f>IF(OR(COUNTA($EG$4:$FK$4)=0,$A14=""),"",IF('2.ชื่อนักเรียน'!R20="ย้าย","-",COUNTIF($EG14:$FK14,"ป")))</f>
        <v/>
      </c>
      <c r="PC14" s="516" t="str">
        <f>IF(OR(COUNTA($EG$4:$FK$4)=0,A14=""),"",IF('2.ชื่อนักเรียน'!R20="ย้าย","-",COUNTIF($EG14:$FK14,"ล")))</f>
        <v/>
      </c>
      <c r="PD14" s="517" t="str">
        <f>IF(OR(COUNTA($EG$4:$FK$4)=0,A14=""),"",IF('2.ชื่อนักเรียน'!R20="ย้าย","-",COUNTIF($EG14:$FK14,"ข")))</f>
        <v/>
      </c>
      <c r="PE14" s="515" t="str">
        <f>IF(OR(COUNTA($FN$4:$GR$4)=0,$A14=""),"",IF('2.ชื่อนักเรียน'!R20="ย้าย","-",COUNTIF($FN14:$GR14,"/")))</f>
        <v/>
      </c>
      <c r="PF14" s="516" t="str">
        <f>IF(OR(COUNTA($FN$4:$GR$4)=0,$A14=""),"",IF('2.ชื่อนักเรียน'!R20="ย้าย","-",COUNTIF($FN14:$GR14,"ป")))</f>
        <v/>
      </c>
      <c r="PG14" s="516" t="str">
        <f>IF(OR(COUNTA($FN$4:$GR$4)=0,A14=""),"",IF('2.ชื่อนักเรียน'!R20="ย้าย","-",COUNTIF($FN14:$GR14,"ล")))</f>
        <v/>
      </c>
      <c r="PH14" s="516" t="str">
        <f>IF(OR(COUNTA($FN$4:$GR$4)=0,A14=""),"",IF('2.ชื่อนักเรียน'!R20="ย้าย","-",COUNTIF($FN14:$GR14,"ข")))</f>
        <v/>
      </c>
      <c r="PI14" s="515" t="str">
        <f>IF(OR(COUNTA($OK$3:$PD$3,$PE$3)=0,$A14=""),"",IF('2.ชื่อนักเรียน'!R20="ย้าย","-",SUM(OK14,OO14,OS14,OW14,PA14,PE14)))</f>
        <v/>
      </c>
      <c r="PJ14" s="516" t="str">
        <f>IF(OR(COUNTA($OK$3:$PD$3,$PE$3)=0,$A14=""),"",IF('2.ชื่อนักเรียน'!R20="ย้าย","-",SUM(OL14,OP14,OT14,OX14,PB14,PF14)))</f>
        <v/>
      </c>
      <c r="PK14" s="516" t="str">
        <f>IF(OR(COUNTA($OK$3:$PD$3,$PE$3)=0,$A14=""),"",IF('2.ชื่อนักเรียน'!R20="ย้าย","-",SUM(OM14,OQ14,OU14,OY14,PC14,PG14)))</f>
        <v/>
      </c>
      <c r="PL14" s="518" t="str">
        <f>IF(OR(COUNTA($OK$3:$PD$3,$PE$3)=0,$A14=""),"",IF('2.ชื่อนักเรียน'!R20="ย้าย","-",SUM(ON14,OR14,OV14,OZ14,PD14,PH14)))</f>
        <v/>
      </c>
      <c r="PM14" s="511" t="str">
        <f t="shared" si="0"/>
        <v/>
      </c>
      <c r="PN14" s="519" t="str">
        <f>IF(PM14="","",IF('2.ชื่อนักเรียน'!R20="ย้าย","ย้าย",(PM14*100)/COUNTA($E$4:$AI$4,$AL$4:$BP$4,$BS$4:$CW$4,$CZ$4:$ED$4,$EG$4:$FK$4,$FN$4:$GR$4)))</f>
        <v/>
      </c>
      <c r="PO14" s="511">
        <v>10</v>
      </c>
      <c r="PP14" s="515" t="str">
        <f>IF(OR(COUNTA($GU$4:$HY$4)=0,$A14=""),"",IF('2.ชื่อนักเรียน'!R20="ย้าย","-",COUNTIF($GU14:$HY14,"/")))</f>
        <v/>
      </c>
      <c r="PQ14" s="516" t="str">
        <f>IF(OR(COUNTA($GU$4:$HY$4)=0,$A14=""),"",IF('2.ชื่อนักเรียน'!R20="ย้าย","-",COUNTIF($GU14:$HY14,"ป")))</f>
        <v/>
      </c>
      <c r="PR14" s="516" t="str">
        <f>IF(OR(COUNTA($GU$4:$HY$4)=0,$A14=""),"",IF('2.ชื่อนักเรียน'!R20="ย้าย","-",COUNTIF($GU14:$HY14,"ล")))</f>
        <v/>
      </c>
      <c r="PS14" s="517" t="str">
        <f>IF(OR(COUNTA($GU$4:$HY$4)=0,$A14=""),"",IF('2.ชื่อนักเรียน'!R20="ย้าย","-",COUNTIF($GU14:$HY14,"ข")))</f>
        <v/>
      </c>
      <c r="PT14" s="515" t="str">
        <f>IF(OR(COUNTA($IB$4:$JF$4)=0,$A14=""),"",IF('2.ชื่อนักเรียน'!R20="ย้าย","-",COUNTIF($IB14:$JF14,"/")))</f>
        <v/>
      </c>
      <c r="PU14" s="516" t="str">
        <f>IF(OR(COUNTA($IB$4:$JF$4)=0,$A14=""),"",IF('2.ชื่อนักเรียน'!R20="ย้าย","-",COUNTIF($IB14:$JF14,"ป")))</f>
        <v/>
      </c>
      <c r="PV14" s="516" t="str">
        <f>IF(OR(COUNTA($IB$4:$JF$4)=0,$A14=""),"",IF('2.ชื่อนักเรียน'!R20="ย้าย","-",COUNTIF($IB14:$JF14,"ล")))</f>
        <v/>
      </c>
      <c r="PW14" s="517" t="str">
        <f>IF(OR(COUNTA($IB$4:$JF$4)=0,$A14=""),"",IF('2.ชื่อนักเรียน'!R20="ย้าย","-",COUNTIF($IB14:$JF14,"ข")))</f>
        <v/>
      </c>
      <c r="PX14" s="515" t="str">
        <f>IF(OR(COUNTA($JI$4:$KM$4)=0,$A14=""),"",IF('2.ชื่อนักเรียน'!R20="ย้าย","-",COUNTIF($JI14:$KM14,"/")))</f>
        <v/>
      </c>
      <c r="PY14" s="516" t="str">
        <f>IF(OR(COUNTA($JI$4:$KM$4)=0,$A14=""),"",IF('2.ชื่อนักเรียน'!R20="ย้าย","-",COUNTIF($JI14:$KM14,"ป")))</f>
        <v/>
      </c>
      <c r="PZ14" s="516" t="str">
        <f>IF(OR(COUNTA($JI$4:$KM$4)=0,$A14=""),"",IF('2.ชื่อนักเรียน'!R20="ย้าย","-",COUNTIF($JI14:$KM14,"ล")))</f>
        <v/>
      </c>
      <c r="QA14" s="517" t="str">
        <f>IF(OR(COUNTA($JI$4:$KM$4)=0,$A14=""),"",IF('2.ชื่อนักเรียน'!R20="ย้าย","-",COUNTIF($JI14:$KM14,"ข")))</f>
        <v/>
      </c>
      <c r="QB14" s="515" t="str">
        <f>IF(OR(COUNTA($KP$4:$LT$4)=0,$A14=""),"",IF('2.ชื่อนักเรียน'!R20="ย้าย","-",COUNTIF($KP14:$LT14,"/")))</f>
        <v/>
      </c>
      <c r="QC14" s="516" t="str">
        <f>IF(OR(COUNTA($KP$4:$LT$4)=0,$A14=""),"",IF('2.ชื่อนักเรียน'!R20="ย้าย","-",COUNTIF($KP14:$LT14,"ป")))</f>
        <v/>
      </c>
      <c r="QD14" s="516" t="str">
        <f>IF(OR(COUNTA($KP$4:$LT$4)=0,$A14=""),"",IF('2.ชื่อนักเรียน'!R20="ย้าย","-",COUNTIF($KP14:$LT14,"ล")))</f>
        <v/>
      </c>
      <c r="QE14" s="517" t="str">
        <f>IF(OR(COUNTA($KP$4:$LT$4)=0,$A14=""),"",IF('2.ชื่อนักเรียน'!R20="ย้าย","-",COUNTIF($KP14:$LT14,"ข")))</f>
        <v/>
      </c>
      <c r="QF14" s="515" t="str">
        <f>IF(OR(COUNTA($LW$4:$NA$4)=0,$A14=""),"",IF('2.ชื่อนักเรียน'!R20="ย้าย","-",COUNTIF($LW14:$NA14,"/")))</f>
        <v/>
      </c>
      <c r="QG14" s="516" t="str">
        <f>IF(OR(COUNTA($LW$4:$NA$4)=0,$A14=""),"",IF('2.ชื่อนักเรียน'!R20="ย้าย","-",COUNTIF($LW14:$NA14,"ป")))</f>
        <v/>
      </c>
      <c r="QH14" s="516" t="str">
        <f>IF(OR(COUNTA($LW$4:$NA$4)=0,$A14=""),"",IF('2.ชื่อนักเรียน'!R20="ย้าย","-",COUNTIF($LW14:$NA14,"ล")))</f>
        <v/>
      </c>
      <c r="QI14" s="517" t="str">
        <f>IF(OR(COUNTA($LW$4:$NA$4)=0,$A14=""),"",IF('2.ชื่อนักเรียน'!R20="ย้าย","-",COUNTIF($LW14:$NA14,"ข")))</f>
        <v/>
      </c>
      <c r="QJ14" s="515" t="str">
        <f>IF(OR(COUNTA($ND$4:$OH$4)=0,$A14=""),"",IF('2.ชื่อนักเรียน'!R20="ย้าย","-",COUNTIF($ND14:$OH14,"/")))</f>
        <v/>
      </c>
      <c r="QK14" s="516" t="str">
        <f>IF(OR(COUNTA($ND$4:$OH$4)=0,$A14=""),"",IF('2.ชื่อนักเรียน'!R20="ย้าย","-",COUNTIF($ND14:$OH14,"ป")))</f>
        <v/>
      </c>
      <c r="QL14" s="516" t="str">
        <f>IF(OR(COUNTA($ND$4:$OH$4)=0,$A14=""),"",IF('2.ชื่อนักเรียน'!R20="ย้าย","-",COUNTIF($ND14:$OH14,"ล")))</f>
        <v/>
      </c>
      <c r="QM14" s="516" t="str">
        <f>IF(OR(COUNTA($ND$4:$OH$4)=0,$A14=""),"",IF('2.ชื่อนักเรียน'!R20="ย้าย","-",COUNTIF($ND14:$OH14,"ข")))</f>
        <v/>
      </c>
      <c r="QN14" s="515" t="str">
        <f>IF(OR(COUNTA($PP$3:$QI$3,$QJ$3)=0,$A14=""),"",IF('2.ชื่อนักเรียน'!R20="ย้าย","-",SUM(PP14,PT14,PX14,QB14,QF14,QJ14)))</f>
        <v/>
      </c>
      <c r="QO14" s="516" t="str">
        <f>IF(OR(COUNTA($PP$3:$QI$3,$QJ$3)=0,$A14=""),"",IF('2.ชื่อนักเรียน'!R20="ย้าย","-",SUM(PQ14,PU14,PY14,QC14,QG14,QK14)))</f>
        <v/>
      </c>
      <c r="QP14" s="516" t="str">
        <f>IF(OR(COUNTA($PP$3:$QI$3,$QJ$3)=0,$A14=""),"",IF('2.ชื่อนักเรียน'!R20="ย้าย","-",SUM(PR14,PV14,PZ14,QD14,QH14,QL14)))</f>
        <v/>
      </c>
      <c r="QQ14" s="518" t="str">
        <f>IF(OR(COUNTA($PP$3:$QI$3,$QJ$3)=0,$A14=""),"",IF('2.ชื่อนักเรียน'!R20="ย้าย","-",SUM(PS14,PW14,QA14,QE14,QI14,QM14)))</f>
        <v/>
      </c>
      <c r="QR14" s="511" t="str">
        <f t="shared" si="1"/>
        <v/>
      </c>
      <c r="QS14" s="519" t="str">
        <f>IF(QR14="","",IF('2.ชื่อนักเรียน'!R20="ย้าย","ย้าย",(QR14*100)/COUNTA($GU$4:$HY$4,$IB$4:$JF$4,$JI$4:$KM$4,$KP$4:$LT$4,$LW$4:$NA$4,$ND$4:$OH$4)))</f>
        <v/>
      </c>
      <c r="QT14" s="529" t="str">
        <f>IF('2.ชื่อนักเรียน'!C20="","",'2.ชื่อนักเรียน'!C20)</f>
        <v/>
      </c>
      <c r="QU14" s="532" t="str">
        <f>IF('2.ชื่อนักเรียน'!D20="","",'2.ชื่อนักเรียน'!D20)</f>
        <v/>
      </c>
      <c r="QV14" s="511" t="str">
        <f>IF(A14="","",IF('2.ชื่อนักเรียน'!R20="ย้าย","-",$RJ$4))</f>
        <v/>
      </c>
      <c r="QW14" s="511" t="str">
        <f>IF(A14="","",IF('2.ชื่อนักเรียน'!R20="ย้าย","-",SUM(OK14,OO14,OS14,OW14,PA14,PE14,PP14,PT14,PX14,QB14,QF14,QJ14)))</f>
        <v/>
      </c>
      <c r="QX14" s="511" t="str">
        <f>IF(A14="","",IF('2.ชื่อนักเรียน'!R20="ย้าย","-",SUM(OL14,OP14,OT14,OX14,PB14,PF14,PQ14,PU14,PY14,QC14,QG14,QK14)))</f>
        <v/>
      </c>
      <c r="QY14" s="511" t="str">
        <f>IF(A14="","",IF('2.ชื่อนักเรียน'!R20="ย้าย","-",SUM(OM14,OQ14,OU14,OY14,PC14,PG14,PR14,PV14,PZ14,QD14,QH14,QL14)))</f>
        <v/>
      </c>
      <c r="QZ14" s="511" t="str">
        <f>IF(A14="","",IF('2.ชื่อนักเรียน'!R20="ย้าย","-",SUM(ON14,OR14,OV14,OZ14,PD14,PH14,PS14,PW14,QA14,QE14,QI14,QM14)))</f>
        <v/>
      </c>
      <c r="RA14" s="519" t="str">
        <f>IF(A14="","",IF('2.ชื่อนักเรียน'!R20="ย้าย","-",(QW14*100)/QV14))</f>
        <v/>
      </c>
      <c r="RB14" s="511" t="str">
        <f>IF(A14="","",IF('2.ชื่อนักเรียน'!R20="ย้าย","-",QW14))</f>
        <v/>
      </c>
      <c r="RC14" s="519" t="str">
        <f>IF(A14="","",IF('2.ชื่อนักเรียน'!R20="ย้าย","ย้าย",RA14))</f>
        <v/>
      </c>
      <c r="RD14" s="534"/>
    </row>
    <row r="15" spans="1:479" ht="21" customHeight="1" x14ac:dyDescent="0.35">
      <c r="A15" s="508" t="str">
        <f>IF('2.ชื่อนักเรียน'!C21="","",'2.ชื่อนักเรียน'!C21)</f>
        <v/>
      </c>
      <c r="B15" s="509" t="str">
        <f>IF('2.ชื่อนักเรียน'!D21="","",'2.ชื่อนักเรียน'!D21)</f>
        <v/>
      </c>
      <c r="C15" s="510" t="str">
        <f>IF('2.ชื่อนักเรียน'!R21="","",'2.ชื่อนักเรียน'!R21)</f>
        <v/>
      </c>
      <c r="D15" s="511">
        <v>11</v>
      </c>
      <c r="E15" s="512"/>
      <c r="F15" s="513"/>
      <c r="G15" s="513"/>
      <c r="H15" s="513"/>
      <c r="I15" s="513"/>
      <c r="J15" s="513"/>
      <c r="K15" s="513"/>
      <c r="L15" s="513"/>
      <c r="M15" s="513"/>
      <c r="N15" s="513"/>
      <c r="O15" s="513"/>
      <c r="P15" s="513"/>
      <c r="Q15" s="513"/>
      <c r="R15" s="513"/>
      <c r="S15" s="513"/>
      <c r="T15" s="513"/>
      <c r="U15" s="513"/>
      <c r="V15" s="513"/>
      <c r="W15" s="513"/>
      <c r="X15" s="513"/>
      <c r="Y15" s="513"/>
      <c r="Z15" s="513"/>
      <c r="AA15" s="513"/>
      <c r="AB15" s="513"/>
      <c r="AC15" s="513"/>
      <c r="AD15" s="513"/>
      <c r="AE15" s="513"/>
      <c r="AF15" s="513"/>
      <c r="AG15" s="513"/>
      <c r="AH15" s="513"/>
      <c r="AI15" s="514"/>
      <c r="AJ15" s="511" t="str">
        <f>IF(COUNTA($E$3:$AI$3)=0,"",IF('2.ชื่อนักเรียน'!R21="ย้าย","ย้าย",OK15))</f>
        <v/>
      </c>
      <c r="AK15" s="511">
        <v>11</v>
      </c>
      <c r="AL15" s="512"/>
      <c r="AM15" s="513"/>
      <c r="AN15" s="513"/>
      <c r="AO15" s="513"/>
      <c r="AP15" s="513"/>
      <c r="AQ15" s="513"/>
      <c r="AR15" s="513"/>
      <c r="AS15" s="513"/>
      <c r="AT15" s="513"/>
      <c r="AU15" s="513"/>
      <c r="AV15" s="513"/>
      <c r="AW15" s="513"/>
      <c r="AX15" s="513"/>
      <c r="AY15" s="513"/>
      <c r="AZ15" s="513"/>
      <c r="BA15" s="513"/>
      <c r="BB15" s="513"/>
      <c r="BC15" s="513"/>
      <c r="BD15" s="513"/>
      <c r="BE15" s="513"/>
      <c r="BF15" s="513"/>
      <c r="BG15" s="513"/>
      <c r="BH15" s="513"/>
      <c r="BI15" s="513"/>
      <c r="BJ15" s="513"/>
      <c r="BK15" s="513"/>
      <c r="BL15" s="513"/>
      <c r="BM15" s="513"/>
      <c r="BN15" s="513"/>
      <c r="BO15" s="513"/>
      <c r="BP15" s="514"/>
      <c r="BQ15" s="511" t="str">
        <f>IF(COUNTA($AL$4:$BP$4)=0,"",IF('2.ชื่อนักเรียน'!R21="ย้าย","ย้าย",OO15))</f>
        <v/>
      </c>
      <c r="BR15" s="511">
        <v>11</v>
      </c>
      <c r="BS15" s="512"/>
      <c r="BT15" s="513"/>
      <c r="BU15" s="513"/>
      <c r="BV15" s="513"/>
      <c r="BW15" s="513"/>
      <c r="BX15" s="513"/>
      <c r="BY15" s="513"/>
      <c r="BZ15" s="513"/>
      <c r="CA15" s="513"/>
      <c r="CB15" s="513"/>
      <c r="CC15" s="513"/>
      <c r="CD15" s="513"/>
      <c r="CE15" s="513"/>
      <c r="CF15" s="513"/>
      <c r="CG15" s="513"/>
      <c r="CH15" s="513"/>
      <c r="CI15" s="513"/>
      <c r="CJ15" s="513"/>
      <c r="CK15" s="513"/>
      <c r="CL15" s="513"/>
      <c r="CM15" s="513"/>
      <c r="CN15" s="513"/>
      <c r="CO15" s="513"/>
      <c r="CP15" s="513"/>
      <c r="CQ15" s="513"/>
      <c r="CR15" s="513"/>
      <c r="CS15" s="513"/>
      <c r="CT15" s="513"/>
      <c r="CU15" s="513"/>
      <c r="CV15" s="513"/>
      <c r="CW15" s="514"/>
      <c r="CX15" s="511" t="str">
        <f>IF(COUNTA($BS$4:$CW$4)=0,"",IF('2.ชื่อนักเรียน'!R21="ย้าย","ย้าย",OS15))</f>
        <v/>
      </c>
      <c r="CY15" s="511">
        <v>11</v>
      </c>
      <c r="CZ15" s="512"/>
      <c r="DA15" s="513"/>
      <c r="DB15" s="513"/>
      <c r="DC15" s="513"/>
      <c r="DD15" s="513"/>
      <c r="DE15" s="513"/>
      <c r="DF15" s="513"/>
      <c r="DG15" s="513"/>
      <c r="DH15" s="513"/>
      <c r="DI15" s="513"/>
      <c r="DJ15" s="513"/>
      <c r="DK15" s="513"/>
      <c r="DL15" s="513"/>
      <c r="DM15" s="513"/>
      <c r="DN15" s="513"/>
      <c r="DO15" s="513"/>
      <c r="DP15" s="513"/>
      <c r="DQ15" s="513"/>
      <c r="DR15" s="513"/>
      <c r="DS15" s="513"/>
      <c r="DT15" s="513"/>
      <c r="DU15" s="513"/>
      <c r="DV15" s="513"/>
      <c r="DW15" s="513"/>
      <c r="DX15" s="513"/>
      <c r="DY15" s="513"/>
      <c r="DZ15" s="513"/>
      <c r="EA15" s="513"/>
      <c r="EB15" s="513"/>
      <c r="EC15" s="513"/>
      <c r="ED15" s="514"/>
      <c r="EE15" s="511" t="str">
        <f>IF(COUNTA($CZ$4:$ED$4)=0,"",IF('2.ชื่อนักเรียน'!R21="ย้าย","ย้าย",OW15))</f>
        <v/>
      </c>
      <c r="EF15" s="511">
        <v>11</v>
      </c>
      <c r="EG15" s="512"/>
      <c r="EH15" s="513"/>
      <c r="EI15" s="513"/>
      <c r="EJ15" s="513"/>
      <c r="EK15" s="513"/>
      <c r="EL15" s="513"/>
      <c r="EM15" s="513"/>
      <c r="EN15" s="513"/>
      <c r="EO15" s="513"/>
      <c r="EP15" s="513"/>
      <c r="EQ15" s="513"/>
      <c r="ER15" s="513"/>
      <c r="ES15" s="513"/>
      <c r="ET15" s="513"/>
      <c r="EU15" s="513"/>
      <c r="EV15" s="513"/>
      <c r="EW15" s="513"/>
      <c r="EX15" s="513"/>
      <c r="EY15" s="513"/>
      <c r="EZ15" s="513"/>
      <c r="FA15" s="513"/>
      <c r="FB15" s="513"/>
      <c r="FC15" s="513"/>
      <c r="FD15" s="513"/>
      <c r="FE15" s="513"/>
      <c r="FF15" s="513"/>
      <c r="FG15" s="513"/>
      <c r="FH15" s="513"/>
      <c r="FI15" s="513"/>
      <c r="FJ15" s="513"/>
      <c r="FK15" s="514"/>
      <c r="FL15" s="511" t="str">
        <f>IF(COUNTA($EG$4:$FK$4)=0,"",IF('2.ชื่อนักเรียน'!R21="ย้าย","ย้าย",PA15))</f>
        <v/>
      </c>
      <c r="FM15" s="511">
        <v>11</v>
      </c>
      <c r="FN15" s="512"/>
      <c r="FO15" s="513"/>
      <c r="FP15" s="513"/>
      <c r="FQ15" s="513"/>
      <c r="FR15" s="513"/>
      <c r="FS15" s="513"/>
      <c r="FT15" s="513"/>
      <c r="FU15" s="513"/>
      <c r="FV15" s="513"/>
      <c r="FW15" s="513"/>
      <c r="FX15" s="513"/>
      <c r="FY15" s="513"/>
      <c r="FZ15" s="513"/>
      <c r="GA15" s="513"/>
      <c r="GB15" s="513"/>
      <c r="GC15" s="513"/>
      <c r="GD15" s="513"/>
      <c r="GE15" s="513"/>
      <c r="GF15" s="513"/>
      <c r="GG15" s="513"/>
      <c r="GH15" s="513"/>
      <c r="GI15" s="513"/>
      <c r="GJ15" s="513"/>
      <c r="GK15" s="513"/>
      <c r="GL15" s="513"/>
      <c r="GM15" s="513"/>
      <c r="GN15" s="513"/>
      <c r="GO15" s="513"/>
      <c r="GP15" s="513"/>
      <c r="GQ15" s="513"/>
      <c r="GR15" s="514"/>
      <c r="GS15" s="511" t="str">
        <f>IF(COUNTA($FN$4:$GR$4)=0,"",IF('2.ชื่อนักเรียน'!R21="ย้าย","ย้าย",PE15))</f>
        <v/>
      </c>
      <c r="GT15" s="511">
        <v>11</v>
      </c>
      <c r="GU15" s="512"/>
      <c r="GV15" s="513"/>
      <c r="GW15" s="513"/>
      <c r="GX15" s="513"/>
      <c r="GY15" s="513"/>
      <c r="GZ15" s="513"/>
      <c r="HA15" s="513"/>
      <c r="HB15" s="513"/>
      <c r="HC15" s="513"/>
      <c r="HD15" s="513"/>
      <c r="HE15" s="513"/>
      <c r="HF15" s="513"/>
      <c r="HG15" s="513"/>
      <c r="HH15" s="513"/>
      <c r="HI15" s="513"/>
      <c r="HJ15" s="513"/>
      <c r="HK15" s="513"/>
      <c r="HL15" s="513"/>
      <c r="HM15" s="513"/>
      <c r="HN15" s="513"/>
      <c r="HO15" s="513"/>
      <c r="HP15" s="513"/>
      <c r="HQ15" s="513"/>
      <c r="HR15" s="513"/>
      <c r="HS15" s="513"/>
      <c r="HT15" s="513"/>
      <c r="HU15" s="513"/>
      <c r="HV15" s="513"/>
      <c r="HW15" s="513"/>
      <c r="HX15" s="513"/>
      <c r="HY15" s="514"/>
      <c r="HZ15" s="511" t="str">
        <f>IF(COUNTA($GU$4:HY14)=0,"",IF('2.ชื่อนักเรียน'!R21="ย้าย","ย้าย",PP15))</f>
        <v/>
      </c>
      <c r="IA15" s="511">
        <v>11</v>
      </c>
      <c r="IB15" s="512"/>
      <c r="IC15" s="513"/>
      <c r="ID15" s="513"/>
      <c r="IE15" s="513"/>
      <c r="IF15" s="513"/>
      <c r="IG15" s="513"/>
      <c r="IH15" s="513"/>
      <c r="II15" s="513"/>
      <c r="IJ15" s="513"/>
      <c r="IK15" s="513"/>
      <c r="IL15" s="513"/>
      <c r="IM15" s="513"/>
      <c r="IN15" s="513"/>
      <c r="IO15" s="513"/>
      <c r="IP15" s="513"/>
      <c r="IQ15" s="513"/>
      <c r="IR15" s="513"/>
      <c r="IS15" s="513"/>
      <c r="IT15" s="513"/>
      <c r="IU15" s="513"/>
      <c r="IV15" s="513"/>
      <c r="IW15" s="513"/>
      <c r="IX15" s="513"/>
      <c r="IY15" s="513"/>
      <c r="IZ15" s="513"/>
      <c r="JA15" s="513"/>
      <c r="JB15" s="513"/>
      <c r="JC15" s="513"/>
      <c r="JD15" s="513"/>
      <c r="JE15" s="513"/>
      <c r="JF15" s="514"/>
      <c r="JG15" s="511" t="str">
        <f>IF(COUNTA($IB$4:$JF$4)=0,"",IF('2.ชื่อนักเรียน'!R21="ย้าย","ย้าย",PT15))</f>
        <v/>
      </c>
      <c r="JH15" s="511">
        <v>11</v>
      </c>
      <c r="JI15" s="512"/>
      <c r="JJ15" s="513"/>
      <c r="JK15" s="513"/>
      <c r="JL15" s="513"/>
      <c r="JM15" s="513"/>
      <c r="JN15" s="513"/>
      <c r="JO15" s="513"/>
      <c r="JP15" s="513"/>
      <c r="JQ15" s="513"/>
      <c r="JR15" s="513"/>
      <c r="JS15" s="513"/>
      <c r="JT15" s="513"/>
      <c r="JU15" s="513"/>
      <c r="JV15" s="513"/>
      <c r="JW15" s="513"/>
      <c r="JX15" s="513"/>
      <c r="JY15" s="513"/>
      <c r="JZ15" s="513"/>
      <c r="KA15" s="513"/>
      <c r="KB15" s="513"/>
      <c r="KC15" s="513"/>
      <c r="KD15" s="513"/>
      <c r="KE15" s="513"/>
      <c r="KF15" s="513"/>
      <c r="KG15" s="513"/>
      <c r="KH15" s="513"/>
      <c r="KI15" s="513"/>
      <c r="KJ15" s="513"/>
      <c r="KK15" s="513"/>
      <c r="KL15" s="513"/>
      <c r="KM15" s="514"/>
      <c r="KN15" s="526" t="str">
        <f>IF(COUNTA($JI$4:$KM$4)=0,"",IF('2.ชื่อนักเรียน'!R21="ย้าย","ย้าย",PX15))</f>
        <v/>
      </c>
      <c r="KO15" s="511">
        <v>11</v>
      </c>
      <c r="KP15" s="512"/>
      <c r="KQ15" s="513"/>
      <c r="KR15" s="513"/>
      <c r="KS15" s="513"/>
      <c r="KT15" s="513"/>
      <c r="KU15" s="513"/>
      <c r="KV15" s="513"/>
      <c r="KW15" s="513"/>
      <c r="KX15" s="513"/>
      <c r="KY15" s="513"/>
      <c r="KZ15" s="513"/>
      <c r="LA15" s="513"/>
      <c r="LB15" s="513"/>
      <c r="LC15" s="513"/>
      <c r="LD15" s="513"/>
      <c r="LE15" s="513"/>
      <c r="LF15" s="513"/>
      <c r="LG15" s="513"/>
      <c r="LH15" s="513"/>
      <c r="LI15" s="513"/>
      <c r="LJ15" s="513"/>
      <c r="LK15" s="513"/>
      <c r="LL15" s="513"/>
      <c r="LM15" s="513"/>
      <c r="LN15" s="513"/>
      <c r="LO15" s="513"/>
      <c r="LP15" s="513"/>
      <c r="LQ15" s="513"/>
      <c r="LR15" s="513"/>
      <c r="LS15" s="513"/>
      <c r="LT15" s="514"/>
      <c r="LU15" s="526" t="str">
        <f>IF(COUNTA($KP$4:$LT$4)=0,"",IF('2.ชื่อนักเรียน'!R21="ย้าย","ย้าย",QB15))</f>
        <v/>
      </c>
      <c r="LV15" s="511">
        <v>11</v>
      </c>
      <c r="LW15" s="512"/>
      <c r="LX15" s="513"/>
      <c r="LY15" s="513"/>
      <c r="LZ15" s="513"/>
      <c r="MA15" s="513"/>
      <c r="MB15" s="513"/>
      <c r="MC15" s="513"/>
      <c r="MD15" s="513"/>
      <c r="ME15" s="513"/>
      <c r="MF15" s="513"/>
      <c r="MG15" s="513"/>
      <c r="MH15" s="513"/>
      <c r="MI15" s="513"/>
      <c r="MJ15" s="513"/>
      <c r="MK15" s="513"/>
      <c r="ML15" s="513"/>
      <c r="MM15" s="513"/>
      <c r="MN15" s="513"/>
      <c r="MO15" s="513"/>
      <c r="MP15" s="513"/>
      <c r="MQ15" s="513"/>
      <c r="MR15" s="513"/>
      <c r="MS15" s="513"/>
      <c r="MT15" s="513"/>
      <c r="MU15" s="513"/>
      <c r="MV15" s="513"/>
      <c r="MW15" s="513"/>
      <c r="MX15" s="513"/>
      <c r="MY15" s="513"/>
      <c r="MZ15" s="513"/>
      <c r="NA15" s="514"/>
      <c r="NB15" s="526" t="str">
        <f>IF(COUNTA($LW$5:$NA$5)=0,"",IF('2.ชื่อนักเรียน'!R21="ย้าย","ย้าย",QF15))</f>
        <v/>
      </c>
      <c r="NC15" s="526">
        <v>11</v>
      </c>
      <c r="ND15" s="512"/>
      <c r="NE15" s="513"/>
      <c r="NF15" s="513"/>
      <c r="NG15" s="513"/>
      <c r="NH15" s="513"/>
      <c r="NI15" s="513"/>
      <c r="NJ15" s="513"/>
      <c r="NK15" s="513"/>
      <c r="NL15" s="513"/>
      <c r="NM15" s="513"/>
      <c r="NN15" s="513"/>
      <c r="NO15" s="513"/>
      <c r="NP15" s="513"/>
      <c r="NQ15" s="513"/>
      <c r="NR15" s="513"/>
      <c r="NS15" s="513"/>
      <c r="NT15" s="513"/>
      <c r="NU15" s="513"/>
      <c r="NV15" s="513"/>
      <c r="NW15" s="513"/>
      <c r="NX15" s="513"/>
      <c r="NY15" s="513"/>
      <c r="NZ15" s="513"/>
      <c r="OA15" s="513"/>
      <c r="OB15" s="513"/>
      <c r="OC15" s="513"/>
      <c r="OD15" s="513"/>
      <c r="OE15" s="513"/>
      <c r="OF15" s="513"/>
      <c r="OG15" s="513"/>
      <c r="OH15" s="514"/>
      <c r="OI15" s="526" t="str">
        <f>IF(COUNTA($ND$4:$OH$4)=0,"",IF('2.ชื่อนักเรียน'!R21="ย้าย","ย้าย",QJ15))</f>
        <v/>
      </c>
      <c r="OJ15" s="511">
        <v>11</v>
      </c>
      <c r="OK15" s="515" t="str">
        <f>IF(OR(COUNTA($E$4:$AI$4)=0,$A15=""),"",IF('2.ชื่อนักเรียน'!R21="ย้าย","-",COUNTIF($E15:$AI15,"/")))</f>
        <v/>
      </c>
      <c r="OL15" s="516" t="str">
        <f>IF(OR(COUNTA($E$4:$AI$4)=0,$A15=""),"",IF('2.ชื่อนักเรียน'!R21="ย้าย","-",COUNTIF($E15:$AI15,"ป")))</f>
        <v/>
      </c>
      <c r="OM15" s="516" t="str">
        <f>IF(OR(COUNTA($E$4:$AI$4)=0,$A15=""),"",IF('2.ชื่อนักเรียน'!R21="ย้าย","-",COUNTIF($E15:$AI15,"ล")))</f>
        <v/>
      </c>
      <c r="ON15" s="517" t="str">
        <f>IF(OR(COUNTA($E$4:$AI$4)=0,$A15=""),"",IF('2.ชื่อนักเรียน'!R21="ย้าย","-",COUNTIF($E15:$AI15,"ข")))</f>
        <v/>
      </c>
      <c r="OO15" s="515" t="str">
        <f>IF(OR(COUNTA($AL$4:$BP$4)=0,$A15=""),"",IF('2.ชื่อนักเรียน'!R21="ย้าย","-",COUNTIF($AL15:$BP15,"/")))</f>
        <v/>
      </c>
      <c r="OP15" s="516" t="str">
        <f>IF(OR(COUNTA($AL$4:$BP$4)=0,$A15=""),"",IF('2.ชื่อนักเรียน'!R21="ย้าย","-",COUNTIF($AL15:$BP15,"ป")))</f>
        <v/>
      </c>
      <c r="OQ15" s="516" t="str">
        <f>IF(OR(COUNTA($AL$4:$BP$4)=0,$A15=""),"",IF('2.ชื่อนักเรียน'!R21="ย้าย","-",COUNTIF($AL15:$BP15,"ล")))</f>
        <v/>
      </c>
      <c r="OR15" s="517" t="str">
        <f>IF(OR(COUNTA($AL$4:$BP$4)=0,$A15=""),"",IF('2.ชื่อนักเรียน'!R21="ย้าย","-",COUNTIF($AL15:$BP15,"ข")))</f>
        <v/>
      </c>
      <c r="OS15" s="515" t="str">
        <f>IF(OR(COUNTA($BS$4:$CW$4)=0,$A15=""),"",IF('2.ชื่อนักเรียน'!R21="ย้าย","-",COUNTIF($BS15:$CW15,"/")))</f>
        <v/>
      </c>
      <c r="OT15" s="516" t="str">
        <f>IF(OR(COUNTA($BS$4:$CW$4)=0,$A15=""),"",IF('2.ชื่อนักเรียน'!R21="ย้าย","-",COUNTIF($BS15:$CW15,"ป")))</f>
        <v/>
      </c>
      <c r="OU15" s="516" t="str">
        <f>IF(OR(COUNTA($BS$4:$CW$4)=0,$A15=""),"",IF('2.ชื่อนักเรียน'!R21="ย้าย","-",COUNTIF($BS15:$CW15,"ล")))</f>
        <v/>
      </c>
      <c r="OV15" s="517" t="str">
        <f>IF(OR(COUNTA($BS$4:$CW$4)=0,$A15=""),"",IF('2.ชื่อนักเรียน'!R21="ย้าย","-",COUNTIF($BS15:$CW15,"ข")))</f>
        <v/>
      </c>
      <c r="OW15" s="515" t="str">
        <f>IF(OR(COUNTA($CZ$4:$ED$4)=0,$A15=""),"",IF('2.ชื่อนักเรียน'!R21="ย้าย","-",COUNTIF($CZ15:$ED15,"/")))</f>
        <v/>
      </c>
      <c r="OX15" s="516" t="str">
        <f>IF(OR(COUNTA($CZ$4:$ED$4)=0,$A15=""),"",IF('2.ชื่อนักเรียน'!R21="ย้าย","-",COUNTIF($CZ15:$ED15,"ป")))</f>
        <v/>
      </c>
      <c r="OY15" s="516" t="str">
        <f>IF(OR(COUNTA($CZ$4:$ED$4)=0,A15=""),"",IF('2.ชื่อนักเรียน'!R21="ย้าย","-",COUNTIF($CZ15:$ED15,"ล")))</f>
        <v/>
      </c>
      <c r="OZ15" s="517" t="str">
        <f>IF(OR(COUNTA($CZ$4:$ED$4)=0,A15=""),"",IF('2.ชื่อนักเรียน'!R21="ย้าย","-",COUNTIF($CZ15:$ED15,"ข")))</f>
        <v/>
      </c>
      <c r="PA15" s="515" t="str">
        <f>IF(OR(COUNTA($EG$4:$FK$4)=0,$A15=""),"",IF('2.ชื่อนักเรียน'!R21="ย้าย","-",COUNTIF($EG15:$FK15,"/")))</f>
        <v/>
      </c>
      <c r="PB15" s="516" t="str">
        <f>IF(OR(COUNTA($EG$4:$FK$4)=0,$A15=""),"",IF('2.ชื่อนักเรียน'!R21="ย้าย","-",COUNTIF($EG15:$FK15,"ป")))</f>
        <v/>
      </c>
      <c r="PC15" s="516" t="str">
        <f>IF(OR(COUNTA($EG$4:$FK$4)=0,A15=""),"",IF('2.ชื่อนักเรียน'!R21="ย้าย","-",COUNTIF($EG15:$FK15,"ล")))</f>
        <v/>
      </c>
      <c r="PD15" s="517" t="str">
        <f>IF(OR(COUNTA($EG$4:$FK$4)=0,A15=""),"",IF('2.ชื่อนักเรียน'!R21="ย้าย","-",COUNTIF($EG15:$FK15,"ข")))</f>
        <v/>
      </c>
      <c r="PE15" s="515" t="str">
        <f>IF(OR(COUNTA($FN$4:$GR$4)=0,$A15=""),"",IF('2.ชื่อนักเรียน'!R21="ย้าย","-",COUNTIF($FN15:$GR15,"/")))</f>
        <v/>
      </c>
      <c r="PF15" s="516" t="str">
        <f>IF(OR(COUNTA($FN$4:$GR$4)=0,$A15=""),"",IF('2.ชื่อนักเรียน'!R21="ย้าย","-",COUNTIF($FN15:$GR15,"ป")))</f>
        <v/>
      </c>
      <c r="PG15" s="516" t="str">
        <f>IF(OR(COUNTA($FN$4:$GR$4)=0,A15=""),"",IF('2.ชื่อนักเรียน'!R21="ย้าย","-",COUNTIF($FN15:$GR15,"ล")))</f>
        <v/>
      </c>
      <c r="PH15" s="516" t="str">
        <f>IF(OR(COUNTA($FN$4:$GR$4)=0,A15=""),"",IF('2.ชื่อนักเรียน'!R21="ย้าย","-",COUNTIF($FN15:$GR15,"ข")))</f>
        <v/>
      </c>
      <c r="PI15" s="515" t="str">
        <f>IF(OR(COUNTA($OK$3:$PD$3,$PE$3)=0,$A15=""),"",IF('2.ชื่อนักเรียน'!R21="ย้าย","-",SUM(OK15,OO15,OS15,OW15,PA15,PE15)))</f>
        <v/>
      </c>
      <c r="PJ15" s="516" t="str">
        <f>IF(OR(COUNTA($OK$3:$PD$3,$PE$3)=0,$A15=""),"",IF('2.ชื่อนักเรียน'!R21="ย้าย","-",SUM(OL15,OP15,OT15,OX15,PB15,PF15)))</f>
        <v/>
      </c>
      <c r="PK15" s="516" t="str">
        <f>IF(OR(COUNTA($OK$3:$PD$3,$PE$3)=0,$A15=""),"",IF('2.ชื่อนักเรียน'!R21="ย้าย","-",SUM(OM15,OQ15,OU15,OY15,PC15,PG15)))</f>
        <v/>
      </c>
      <c r="PL15" s="518" t="str">
        <f>IF(OR(COUNTA($OK$3:$PD$3,$PE$3)=0,$A15=""),"",IF('2.ชื่อนักเรียน'!R21="ย้าย","-",SUM(ON15,OR15,OV15,OZ15,PD15,PH15)))</f>
        <v/>
      </c>
      <c r="PM15" s="511" t="str">
        <f t="shared" si="0"/>
        <v/>
      </c>
      <c r="PN15" s="519" t="str">
        <f>IF(PM15="","",IF('2.ชื่อนักเรียน'!R21="ย้าย","ย้าย",(PM15*100)/COUNTA($E$4:$AI$4,$AL$4:$BP$4,$BS$4:$CW$4,$CZ$4:$ED$4,$EG$4:$FK$4,$FN$4:$GR$4)))</f>
        <v/>
      </c>
      <c r="PO15" s="511">
        <v>11</v>
      </c>
      <c r="PP15" s="515" t="str">
        <f>IF(OR(COUNTA($GU$4:$HY$4)=0,$A15=""),"",IF('2.ชื่อนักเรียน'!R21="ย้าย","-",COUNTIF($GU15:$HY15,"/")))</f>
        <v/>
      </c>
      <c r="PQ15" s="516" t="str">
        <f>IF(OR(COUNTA($GU$4:$HY$4)=0,$A15=""),"",IF('2.ชื่อนักเรียน'!R21="ย้าย","-",COUNTIF($GU15:$HY15,"ป")))</f>
        <v/>
      </c>
      <c r="PR15" s="516" t="str">
        <f>IF(OR(COUNTA($GU$4:$HY$4)=0,$A15=""),"",IF('2.ชื่อนักเรียน'!R21="ย้าย","-",COUNTIF($GU15:$HY15,"ล")))</f>
        <v/>
      </c>
      <c r="PS15" s="517" t="str">
        <f>IF(OR(COUNTA($GU$4:$HY$4)=0,$A15=""),"",IF('2.ชื่อนักเรียน'!R21="ย้าย","-",COUNTIF($GU15:$HY15,"ข")))</f>
        <v/>
      </c>
      <c r="PT15" s="515" t="str">
        <f>IF(OR(COUNTA($IB$4:$JF$4)=0,$A15=""),"",IF('2.ชื่อนักเรียน'!R21="ย้าย","-",COUNTIF($IB15:$JF15,"/")))</f>
        <v/>
      </c>
      <c r="PU15" s="516" t="str">
        <f>IF(OR(COUNTA($IB$4:$JF$4)=0,$A15=""),"",IF('2.ชื่อนักเรียน'!R21="ย้าย","-",COUNTIF($IB15:$JF15,"ป")))</f>
        <v/>
      </c>
      <c r="PV15" s="516" t="str">
        <f>IF(OR(COUNTA($IB$4:$JF$4)=0,$A15=""),"",IF('2.ชื่อนักเรียน'!R21="ย้าย","-",COUNTIF($IB15:$JF15,"ล")))</f>
        <v/>
      </c>
      <c r="PW15" s="517" t="str">
        <f>IF(OR(COUNTA($IB$4:$JF$4)=0,$A15=""),"",IF('2.ชื่อนักเรียน'!R21="ย้าย","-",COUNTIF($IB15:$JF15,"ข")))</f>
        <v/>
      </c>
      <c r="PX15" s="515" t="str">
        <f>IF(OR(COUNTA($JI$4:$KM$4)=0,$A15=""),"",IF('2.ชื่อนักเรียน'!R21="ย้าย","-",COUNTIF($JI15:$KM15,"/")))</f>
        <v/>
      </c>
      <c r="PY15" s="516" t="str">
        <f>IF(OR(COUNTA($JI$4:$KM$4)=0,$A15=""),"",IF('2.ชื่อนักเรียน'!R21="ย้าย","-",COUNTIF($JI15:$KM15,"ป")))</f>
        <v/>
      </c>
      <c r="PZ15" s="516" t="str">
        <f>IF(OR(COUNTA($JI$4:$KM$4)=0,$A15=""),"",IF('2.ชื่อนักเรียน'!R21="ย้าย","-",COUNTIF($JI15:$KM15,"ล")))</f>
        <v/>
      </c>
      <c r="QA15" s="517" t="str">
        <f>IF(OR(COUNTA($JI$4:$KM$4)=0,$A15=""),"",IF('2.ชื่อนักเรียน'!R21="ย้าย","-",COUNTIF($JI15:$KM15,"ข")))</f>
        <v/>
      </c>
      <c r="QB15" s="515" t="str">
        <f>IF(OR(COUNTA($KP$4:$LT$4)=0,$A15=""),"",IF('2.ชื่อนักเรียน'!R21="ย้าย","-",COUNTIF($KP15:$LT15,"/")))</f>
        <v/>
      </c>
      <c r="QC15" s="516" t="str">
        <f>IF(OR(COUNTA($KP$4:$LT$4)=0,$A15=""),"",IF('2.ชื่อนักเรียน'!R21="ย้าย","-",COUNTIF($KP15:$LT15,"ป")))</f>
        <v/>
      </c>
      <c r="QD15" s="516" t="str">
        <f>IF(OR(COUNTA($KP$4:$LT$4)=0,$A15=""),"",IF('2.ชื่อนักเรียน'!R21="ย้าย","-",COUNTIF($KP15:$LT15,"ล")))</f>
        <v/>
      </c>
      <c r="QE15" s="517" t="str">
        <f>IF(OR(COUNTA($KP$4:$LT$4)=0,$A15=""),"",IF('2.ชื่อนักเรียน'!R21="ย้าย","-",COUNTIF($KP15:$LT15,"ข")))</f>
        <v/>
      </c>
      <c r="QF15" s="515" t="str">
        <f>IF(OR(COUNTA($LW$4:$NA$4)=0,$A15=""),"",IF('2.ชื่อนักเรียน'!R21="ย้าย","-",COUNTIF($LW15:$NA15,"/")))</f>
        <v/>
      </c>
      <c r="QG15" s="516" t="str">
        <f>IF(OR(COUNTA($LW$4:$NA$4)=0,$A15=""),"",IF('2.ชื่อนักเรียน'!R21="ย้าย","-",COUNTIF($LW15:$NA15,"ป")))</f>
        <v/>
      </c>
      <c r="QH15" s="516" t="str">
        <f>IF(OR(COUNTA($LW$4:$NA$4)=0,$A15=""),"",IF('2.ชื่อนักเรียน'!R21="ย้าย","-",COUNTIF($LW15:$NA15,"ล")))</f>
        <v/>
      </c>
      <c r="QI15" s="517" t="str">
        <f>IF(OR(COUNTA($LW$4:$NA$4)=0,$A15=""),"",IF('2.ชื่อนักเรียน'!R21="ย้าย","-",COUNTIF($LW15:$NA15,"ข")))</f>
        <v/>
      </c>
      <c r="QJ15" s="515" t="str">
        <f>IF(OR(COUNTA($ND$4:$OH$4)=0,$A15=""),"",IF('2.ชื่อนักเรียน'!R21="ย้าย","-",COUNTIF($ND15:$OH15,"/")))</f>
        <v/>
      </c>
      <c r="QK15" s="516" t="str">
        <f>IF(OR(COUNTA($ND$4:$OH$4)=0,$A15=""),"",IF('2.ชื่อนักเรียน'!R21="ย้าย","-",COUNTIF($ND15:$OH15,"ป")))</f>
        <v/>
      </c>
      <c r="QL15" s="516" t="str">
        <f>IF(OR(COUNTA($ND$4:$OH$4)=0,$A15=""),"",IF('2.ชื่อนักเรียน'!R21="ย้าย","-",COUNTIF($ND15:$OH15,"ล")))</f>
        <v/>
      </c>
      <c r="QM15" s="516" t="str">
        <f>IF(OR(COUNTA($ND$4:$OH$4)=0,$A15=""),"",IF('2.ชื่อนักเรียน'!R21="ย้าย","-",COUNTIF($ND15:$OH15,"ข")))</f>
        <v/>
      </c>
      <c r="QN15" s="515" t="str">
        <f>IF(OR(COUNTA($PP$3:$QI$3,$QJ$3)=0,$A15=""),"",IF('2.ชื่อนักเรียน'!R21="ย้าย","-",SUM(PP15,PT15,PX15,QB15,QF15,QJ15)))</f>
        <v/>
      </c>
      <c r="QO15" s="516" t="str">
        <f>IF(OR(COUNTA($PP$3:$QI$3,$QJ$3)=0,$A15=""),"",IF('2.ชื่อนักเรียน'!R21="ย้าย","-",SUM(PQ15,PU15,PY15,QC15,QG15,QK15)))</f>
        <v/>
      </c>
      <c r="QP15" s="516" t="str">
        <f>IF(OR(COUNTA($PP$3:$QI$3,$QJ$3)=0,$A15=""),"",IF('2.ชื่อนักเรียน'!R21="ย้าย","-",SUM(PR15,PV15,PZ15,QD15,QH15,QL15)))</f>
        <v/>
      </c>
      <c r="QQ15" s="518" t="str">
        <f>IF(OR(COUNTA($PP$3:$QI$3,$QJ$3)=0,$A15=""),"",IF('2.ชื่อนักเรียน'!R21="ย้าย","-",SUM(PS15,PW15,QA15,QE15,QI15,QM15)))</f>
        <v/>
      </c>
      <c r="QR15" s="511" t="str">
        <f t="shared" si="1"/>
        <v/>
      </c>
      <c r="QS15" s="519" t="str">
        <f>IF(QR15="","",IF('2.ชื่อนักเรียน'!R21="ย้าย","ย้าย",(QR15*100)/COUNTA($GU$4:$HY$4,$IB$4:$JF$4,$JI$4:$KM$4,$KP$4:$LT$4,$LW$4:$NA$4,$ND$4:$OH$4)))</f>
        <v/>
      </c>
      <c r="QT15" s="529" t="str">
        <f>IF('2.ชื่อนักเรียน'!C21="","",'2.ชื่อนักเรียน'!C21)</f>
        <v/>
      </c>
      <c r="QU15" s="532" t="str">
        <f>IF('2.ชื่อนักเรียน'!D21="","",'2.ชื่อนักเรียน'!D21)</f>
        <v/>
      </c>
      <c r="QV15" s="511" t="str">
        <f>IF(A15="","",IF('2.ชื่อนักเรียน'!R21="ย้าย","-",$RJ$4))</f>
        <v/>
      </c>
      <c r="QW15" s="511" t="str">
        <f>IF(A15="","",IF('2.ชื่อนักเรียน'!R21="ย้าย","-",SUM(OK15,OO15,OS15,OW15,PA15,PE15,PP15,PT15,PX15,QB15,QF15,QJ15)))</f>
        <v/>
      </c>
      <c r="QX15" s="511" t="str">
        <f>IF(A15="","",IF('2.ชื่อนักเรียน'!R21="ย้าย","-",SUM(OL15,OP15,OT15,OX15,PB15,PF15,PQ15,PU15,PY15,QC15,QG15,QK15)))</f>
        <v/>
      </c>
      <c r="QY15" s="511" t="str">
        <f>IF(A15="","",IF('2.ชื่อนักเรียน'!R21="ย้าย","-",SUM(OM15,OQ15,OU15,OY15,PC15,PG15,PR15,PV15,PZ15,QD15,QH15,QL15)))</f>
        <v/>
      </c>
      <c r="QZ15" s="511" t="str">
        <f>IF(A15="","",IF('2.ชื่อนักเรียน'!R21="ย้าย","-",SUM(ON15,OR15,OV15,OZ15,PD15,PH15,PS15,PW15,QA15,QE15,QI15,QM15)))</f>
        <v/>
      </c>
      <c r="RA15" s="519" t="str">
        <f>IF(A15="","",IF('2.ชื่อนักเรียน'!R21="ย้าย","-",(QW15*100)/QV15))</f>
        <v/>
      </c>
      <c r="RB15" s="511" t="str">
        <f>IF(A15="","",IF('2.ชื่อนักเรียน'!R21="ย้าย","-",QW15))</f>
        <v/>
      </c>
      <c r="RC15" s="519" t="str">
        <f>IF(A15="","",IF('2.ชื่อนักเรียน'!R21="ย้าย","ย้าย",RA15))</f>
        <v/>
      </c>
      <c r="RD15" s="534"/>
    </row>
    <row r="16" spans="1:479" ht="21" customHeight="1" x14ac:dyDescent="0.35">
      <c r="A16" s="508" t="str">
        <f>IF('2.ชื่อนักเรียน'!C22="","",'2.ชื่อนักเรียน'!C22)</f>
        <v/>
      </c>
      <c r="B16" s="509" t="str">
        <f>IF('2.ชื่อนักเรียน'!D22="","",'2.ชื่อนักเรียน'!D22)</f>
        <v/>
      </c>
      <c r="C16" s="510" t="str">
        <f>IF('2.ชื่อนักเรียน'!R22="","",'2.ชื่อนักเรียน'!R22)</f>
        <v/>
      </c>
      <c r="D16" s="511">
        <v>12</v>
      </c>
      <c r="E16" s="512"/>
      <c r="F16" s="513"/>
      <c r="G16" s="513"/>
      <c r="H16" s="513"/>
      <c r="I16" s="513"/>
      <c r="J16" s="513"/>
      <c r="K16" s="513"/>
      <c r="L16" s="513"/>
      <c r="M16" s="513"/>
      <c r="N16" s="513"/>
      <c r="O16" s="513"/>
      <c r="P16" s="513"/>
      <c r="Q16" s="513"/>
      <c r="R16" s="513"/>
      <c r="S16" s="513"/>
      <c r="T16" s="513"/>
      <c r="U16" s="513"/>
      <c r="V16" s="513"/>
      <c r="W16" s="513"/>
      <c r="X16" s="513"/>
      <c r="Y16" s="513"/>
      <c r="Z16" s="513"/>
      <c r="AA16" s="513"/>
      <c r="AB16" s="513"/>
      <c r="AC16" s="513"/>
      <c r="AD16" s="513"/>
      <c r="AE16" s="513"/>
      <c r="AF16" s="513"/>
      <c r="AG16" s="513"/>
      <c r="AH16" s="513"/>
      <c r="AI16" s="514"/>
      <c r="AJ16" s="511" t="str">
        <f>IF(COUNTA($E$3:$AI$3)=0,"",IF('2.ชื่อนักเรียน'!R22="ย้าย","ย้าย",OK16))</f>
        <v/>
      </c>
      <c r="AK16" s="511">
        <v>12</v>
      </c>
      <c r="AL16" s="512"/>
      <c r="AM16" s="513"/>
      <c r="AN16" s="513"/>
      <c r="AO16" s="513"/>
      <c r="AP16" s="513"/>
      <c r="AQ16" s="513"/>
      <c r="AR16" s="513"/>
      <c r="AS16" s="513"/>
      <c r="AT16" s="513"/>
      <c r="AU16" s="513"/>
      <c r="AV16" s="513"/>
      <c r="AW16" s="513"/>
      <c r="AX16" s="513"/>
      <c r="AY16" s="513"/>
      <c r="AZ16" s="513"/>
      <c r="BA16" s="513"/>
      <c r="BB16" s="513"/>
      <c r="BC16" s="513"/>
      <c r="BD16" s="513"/>
      <c r="BE16" s="513"/>
      <c r="BF16" s="513"/>
      <c r="BG16" s="513"/>
      <c r="BH16" s="513"/>
      <c r="BI16" s="513"/>
      <c r="BJ16" s="513"/>
      <c r="BK16" s="513"/>
      <c r="BL16" s="513"/>
      <c r="BM16" s="513"/>
      <c r="BN16" s="513"/>
      <c r="BO16" s="513"/>
      <c r="BP16" s="514"/>
      <c r="BQ16" s="511" t="str">
        <f>IF(COUNTA($AL$4:$BP$4)=0,"",IF('2.ชื่อนักเรียน'!R22="ย้าย","ย้าย",OO16))</f>
        <v/>
      </c>
      <c r="BR16" s="511">
        <v>12</v>
      </c>
      <c r="BS16" s="512"/>
      <c r="BT16" s="513"/>
      <c r="BU16" s="513"/>
      <c r="BV16" s="513"/>
      <c r="BW16" s="513"/>
      <c r="BX16" s="513"/>
      <c r="BY16" s="513"/>
      <c r="BZ16" s="513"/>
      <c r="CA16" s="513"/>
      <c r="CB16" s="513"/>
      <c r="CC16" s="513"/>
      <c r="CD16" s="513"/>
      <c r="CE16" s="513"/>
      <c r="CF16" s="513"/>
      <c r="CG16" s="513"/>
      <c r="CH16" s="513"/>
      <c r="CI16" s="513"/>
      <c r="CJ16" s="513"/>
      <c r="CK16" s="513"/>
      <c r="CL16" s="513"/>
      <c r="CM16" s="513"/>
      <c r="CN16" s="513"/>
      <c r="CO16" s="513"/>
      <c r="CP16" s="513"/>
      <c r="CQ16" s="513"/>
      <c r="CR16" s="513"/>
      <c r="CS16" s="513"/>
      <c r="CT16" s="513"/>
      <c r="CU16" s="513"/>
      <c r="CV16" s="513"/>
      <c r="CW16" s="514"/>
      <c r="CX16" s="511" t="str">
        <f>IF(COUNTA($BS$4:$CW$4)=0,"",IF('2.ชื่อนักเรียน'!R22="ย้าย","ย้าย",OS16))</f>
        <v/>
      </c>
      <c r="CY16" s="511">
        <v>12</v>
      </c>
      <c r="CZ16" s="512"/>
      <c r="DA16" s="513"/>
      <c r="DB16" s="513"/>
      <c r="DC16" s="513"/>
      <c r="DD16" s="513"/>
      <c r="DE16" s="513"/>
      <c r="DF16" s="513"/>
      <c r="DG16" s="513"/>
      <c r="DH16" s="513"/>
      <c r="DI16" s="513"/>
      <c r="DJ16" s="513"/>
      <c r="DK16" s="513"/>
      <c r="DL16" s="513"/>
      <c r="DM16" s="513"/>
      <c r="DN16" s="513"/>
      <c r="DO16" s="513"/>
      <c r="DP16" s="513"/>
      <c r="DQ16" s="513"/>
      <c r="DR16" s="513"/>
      <c r="DS16" s="513"/>
      <c r="DT16" s="513"/>
      <c r="DU16" s="513"/>
      <c r="DV16" s="513"/>
      <c r="DW16" s="513"/>
      <c r="DX16" s="513"/>
      <c r="DY16" s="513"/>
      <c r="DZ16" s="513"/>
      <c r="EA16" s="513"/>
      <c r="EB16" s="513"/>
      <c r="EC16" s="513"/>
      <c r="ED16" s="514"/>
      <c r="EE16" s="511" t="str">
        <f>IF(COUNTA($CZ$4:$ED$4)=0,"",IF('2.ชื่อนักเรียน'!R22="ย้าย","ย้าย",OW16))</f>
        <v/>
      </c>
      <c r="EF16" s="511">
        <v>12</v>
      </c>
      <c r="EG16" s="512"/>
      <c r="EH16" s="513"/>
      <c r="EI16" s="513"/>
      <c r="EJ16" s="513"/>
      <c r="EK16" s="513"/>
      <c r="EL16" s="513"/>
      <c r="EM16" s="513"/>
      <c r="EN16" s="513"/>
      <c r="EO16" s="513"/>
      <c r="EP16" s="513"/>
      <c r="EQ16" s="513"/>
      <c r="ER16" s="513"/>
      <c r="ES16" s="513"/>
      <c r="ET16" s="513"/>
      <c r="EU16" s="513"/>
      <c r="EV16" s="513"/>
      <c r="EW16" s="513"/>
      <c r="EX16" s="513"/>
      <c r="EY16" s="513"/>
      <c r="EZ16" s="513"/>
      <c r="FA16" s="513"/>
      <c r="FB16" s="513"/>
      <c r="FC16" s="513"/>
      <c r="FD16" s="513"/>
      <c r="FE16" s="513"/>
      <c r="FF16" s="513"/>
      <c r="FG16" s="513"/>
      <c r="FH16" s="513"/>
      <c r="FI16" s="513"/>
      <c r="FJ16" s="513"/>
      <c r="FK16" s="514"/>
      <c r="FL16" s="511" t="str">
        <f>IF(COUNTA($EG$4:$FK$4)=0,"",IF('2.ชื่อนักเรียน'!R22="ย้าย","ย้าย",PA16))</f>
        <v/>
      </c>
      <c r="FM16" s="511">
        <v>12</v>
      </c>
      <c r="FN16" s="512"/>
      <c r="FO16" s="513"/>
      <c r="FP16" s="513"/>
      <c r="FQ16" s="513"/>
      <c r="FR16" s="513"/>
      <c r="FS16" s="513"/>
      <c r="FT16" s="513"/>
      <c r="FU16" s="513"/>
      <c r="FV16" s="513"/>
      <c r="FW16" s="513"/>
      <c r="FX16" s="513"/>
      <c r="FY16" s="513"/>
      <c r="FZ16" s="513"/>
      <c r="GA16" s="513"/>
      <c r="GB16" s="513"/>
      <c r="GC16" s="513"/>
      <c r="GD16" s="513"/>
      <c r="GE16" s="513"/>
      <c r="GF16" s="513"/>
      <c r="GG16" s="513"/>
      <c r="GH16" s="513"/>
      <c r="GI16" s="513"/>
      <c r="GJ16" s="513"/>
      <c r="GK16" s="513"/>
      <c r="GL16" s="513"/>
      <c r="GM16" s="513"/>
      <c r="GN16" s="513"/>
      <c r="GO16" s="513"/>
      <c r="GP16" s="513"/>
      <c r="GQ16" s="513"/>
      <c r="GR16" s="514"/>
      <c r="GS16" s="511" t="str">
        <f>IF(COUNTA($FN$4:$GR$4)=0,"",IF('2.ชื่อนักเรียน'!R22="ย้าย","ย้าย",PE16))</f>
        <v/>
      </c>
      <c r="GT16" s="511">
        <v>12</v>
      </c>
      <c r="GU16" s="512"/>
      <c r="GV16" s="513"/>
      <c r="GW16" s="513"/>
      <c r="GX16" s="513"/>
      <c r="GY16" s="513"/>
      <c r="GZ16" s="513"/>
      <c r="HA16" s="513"/>
      <c r="HB16" s="513"/>
      <c r="HC16" s="513"/>
      <c r="HD16" s="513"/>
      <c r="HE16" s="513"/>
      <c r="HF16" s="513"/>
      <c r="HG16" s="513"/>
      <c r="HH16" s="513"/>
      <c r="HI16" s="513"/>
      <c r="HJ16" s="513"/>
      <c r="HK16" s="513"/>
      <c r="HL16" s="513"/>
      <c r="HM16" s="513"/>
      <c r="HN16" s="513"/>
      <c r="HO16" s="513"/>
      <c r="HP16" s="513"/>
      <c r="HQ16" s="513"/>
      <c r="HR16" s="513"/>
      <c r="HS16" s="513"/>
      <c r="HT16" s="513"/>
      <c r="HU16" s="513"/>
      <c r="HV16" s="513"/>
      <c r="HW16" s="513"/>
      <c r="HX16" s="513"/>
      <c r="HY16" s="514"/>
      <c r="HZ16" s="511" t="str">
        <f>IF(COUNTA($GU$4:HY15)=0,"",IF('2.ชื่อนักเรียน'!R22="ย้าย","ย้าย",PP16))</f>
        <v/>
      </c>
      <c r="IA16" s="511">
        <v>12</v>
      </c>
      <c r="IB16" s="512"/>
      <c r="IC16" s="513"/>
      <c r="ID16" s="513"/>
      <c r="IE16" s="513"/>
      <c r="IF16" s="513"/>
      <c r="IG16" s="513"/>
      <c r="IH16" s="513"/>
      <c r="II16" s="513"/>
      <c r="IJ16" s="513"/>
      <c r="IK16" s="513"/>
      <c r="IL16" s="513"/>
      <c r="IM16" s="513"/>
      <c r="IN16" s="513"/>
      <c r="IO16" s="513"/>
      <c r="IP16" s="513"/>
      <c r="IQ16" s="513"/>
      <c r="IR16" s="513"/>
      <c r="IS16" s="513"/>
      <c r="IT16" s="513"/>
      <c r="IU16" s="513"/>
      <c r="IV16" s="513"/>
      <c r="IW16" s="513"/>
      <c r="IX16" s="513"/>
      <c r="IY16" s="513"/>
      <c r="IZ16" s="513"/>
      <c r="JA16" s="513"/>
      <c r="JB16" s="513"/>
      <c r="JC16" s="513"/>
      <c r="JD16" s="513"/>
      <c r="JE16" s="513"/>
      <c r="JF16" s="514"/>
      <c r="JG16" s="511" t="str">
        <f>IF(COUNTA($IB$4:$JF$4)=0,"",IF('2.ชื่อนักเรียน'!R22="ย้าย","ย้าย",PT16))</f>
        <v/>
      </c>
      <c r="JH16" s="511">
        <v>12</v>
      </c>
      <c r="JI16" s="512"/>
      <c r="JJ16" s="513"/>
      <c r="JK16" s="513"/>
      <c r="JL16" s="513"/>
      <c r="JM16" s="513"/>
      <c r="JN16" s="513"/>
      <c r="JO16" s="513"/>
      <c r="JP16" s="513"/>
      <c r="JQ16" s="513"/>
      <c r="JR16" s="513"/>
      <c r="JS16" s="513"/>
      <c r="JT16" s="513"/>
      <c r="JU16" s="513"/>
      <c r="JV16" s="513"/>
      <c r="JW16" s="513"/>
      <c r="JX16" s="513"/>
      <c r="JY16" s="513"/>
      <c r="JZ16" s="513"/>
      <c r="KA16" s="513"/>
      <c r="KB16" s="513"/>
      <c r="KC16" s="513"/>
      <c r="KD16" s="513"/>
      <c r="KE16" s="513"/>
      <c r="KF16" s="513"/>
      <c r="KG16" s="513"/>
      <c r="KH16" s="513"/>
      <c r="KI16" s="513"/>
      <c r="KJ16" s="513"/>
      <c r="KK16" s="513"/>
      <c r="KL16" s="513"/>
      <c r="KM16" s="514"/>
      <c r="KN16" s="526" t="str">
        <f>IF(COUNTA($JI$4:$KM$4)=0,"",IF('2.ชื่อนักเรียน'!R22="ย้าย","ย้าย",PX16))</f>
        <v/>
      </c>
      <c r="KO16" s="511">
        <v>12</v>
      </c>
      <c r="KP16" s="512"/>
      <c r="KQ16" s="513"/>
      <c r="KR16" s="513"/>
      <c r="KS16" s="513"/>
      <c r="KT16" s="513"/>
      <c r="KU16" s="513"/>
      <c r="KV16" s="513"/>
      <c r="KW16" s="513"/>
      <c r="KX16" s="513"/>
      <c r="KY16" s="513"/>
      <c r="KZ16" s="513"/>
      <c r="LA16" s="513"/>
      <c r="LB16" s="513"/>
      <c r="LC16" s="513"/>
      <c r="LD16" s="513"/>
      <c r="LE16" s="513"/>
      <c r="LF16" s="513"/>
      <c r="LG16" s="513"/>
      <c r="LH16" s="513"/>
      <c r="LI16" s="513"/>
      <c r="LJ16" s="513"/>
      <c r="LK16" s="513"/>
      <c r="LL16" s="513"/>
      <c r="LM16" s="513"/>
      <c r="LN16" s="513"/>
      <c r="LO16" s="513"/>
      <c r="LP16" s="513"/>
      <c r="LQ16" s="513"/>
      <c r="LR16" s="513"/>
      <c r="LS16" s="513"/>
      <c r="LT16" s="514"/>
      <c r="LU16" s="526" t="str">
        <f>IF(COUNTA($KP$4:$LT$4)=0,"",IF('2.ชื่อนักเรียน'!R22="ย้าย","ย้าย",QB16))</f>
        <v/>
      </c>
      <c r="LV16" s="511">
        <v>12</v>
      </c>
      <c r="LW16" s="512"/>
      <c r="LX16" s="513"/>
      <c r="LY16" s="513"/>
      <c r="LZ16" s="513"/>
      <c r="MA16" s="513"/>
      <c r="MB16" s="513"/>
      <c r="MC16" s="513"/>
      <c r="MD16" s="513"/>
      <c r="ME16" s="513"/>
      <c r="MF16" s="513"/>
      <c r="MG16" s="513"/>
      <c r="MH16" s="513"/>
      <c r="MI16" s="513"/>
      <c r="MJ16" s="513"/>
      <c r="MK16" s="513"/>
      <c r="ML16" s="513"/>
      <c r="MM16" s="513"/>
      <c r="MN16" s="513"/>
      <c r="MO16" s="513"/>
      <c r="MP16" s="513"/>
      <c r="MQ16" s="513"/>
      <c r="MR16" s="513"/>
      <c r="MS16" s="513"/>
      <c r="MT16" s="513"/>
      <c r="MU16" s="513"/>
      <c r="MV16" s="513"/>
      <c r="MW16" s="513"/>
      <c r="MX16" s="513"/>
      <c r="MY16" s="513"/>
      <c r="MZ16" s="513"/>
      <c r="NA16" s="514"/>
      <c r="NB16" s="526" t="str">
        <f>IF(COUNTA($LW$5:$NA$5)=0,"",IF('2.ชื่อนักเรียน'!R22="ย้าย","ย้าย",QF16))</f>
        <v/>
      </c>
      <c r="NC16" s="526">
        <v>12</v>
      </c>
      <c r="ND16" s="512"/>
      <c r="NE16" s="513"/>
      <c r="NF16" s="513"/>
      <c r="NG16" s="513"/>
      <c r="NH16" s="513"/>
      <c r="NI16" s="513"/>
      <c r="NJ16" s="513"/>
      <c r="NK16" s="513"/>
      <c r="NL16" s="513"/>
      <c r="NM16" s="513"/>
      <c r="NN16" s="513"/>
      <c r="NO16" s="513"/>
      <c r="NP16" s="513"/>
      <c r="NQ16" s="513"/>
      <c r="NR16" s="513"/>
      <c r="NS16" s="513"/>
      <c r="NT16" s="513"/>
      <c r="NU16" s="513"/>
      <c r="NV16" s="513"/>
      <c r="NW16" s="513"/>
      <c r="NX16" s="513"/>
      <c r="NY16" s="513"/>
      <c r="NZ16" s="513"/>
      <c r="OA16" s="513"/>
      <c r="OB16" s="513"/>
      <c r="OC16" s="513"/>
      <c r="OD16" s="513"/>
      <c r="OE16" s="513"/>
      <c r="OF16" s="513"/>
      <c r="OG16" s="513"/>
      <c r="OH16" s="514"/>
      <c r="OI16" s="526" t="str">
        <f>IF(COUNTA($ND$4:$OH$4)=0,"",IF('2.ชื่อนักเรียน'!R22="ย้าย","ย้าย",QJ16))</f>
        <v/>
      </c>
      <c r="OJ16" s="511">
        <v>12</v>
      </c>
      <c r="OK16" s="515" t="str">
        <f>IF(OR(COUNTA($E$4:$AI$4)=0,$A16=""),"",IF('2.ชื่อนักเรียน'!R22="ย้าย","-",COUNTIF($E16:$AI16,"/")))</f>
        <v/>
      </c>
      <c r="OL16" s="516" t="str">
        <f>IF(OR(COUNTA($E$4:$AI$4)=0,$A16=""),"",IF('2.ชื่อนักเรียน'!R22="ย้าย","-",COUNTIF($E16:$AI16,"ป")))</f>
        <v/>
      </c>
      <c r="OM16" s="516" t="str">
        <f>IF(OR(COUNTA($E$4:$AI$4)=0,$A16=""),"",IF('2.ชื่อนักเรียน'!R22="ย้าย","-",COUNTIF($E16:$AI16,"ล")))</f>
        <v/>
      </c>
      <c r="ON16" s="517" t="str">
        <f>IF(OR(COUNTA($E$4:$AI$4)=0,$A16=""),"",IF('2.ชื่อนักเรียน'!R22="ย้าย","-",COUNTIF($E16:$AI16,"ข")))</f>
        <v/>
      </c>
      <c r="OO16" s="515" t="str">
        <f>IF(OR(COUNTA($AL$4:$BP$4)=0,$A16=""),"",IF('2.ชื่อนักเรียน'!R22="ย้าย","-",COUNTIF($AL16:$BP16,"/")))</f>
        <v/>
      </c>
      <c r="OP16" s="516" t="str">
        <f>IF(OR(COUNTA($AL$4:$BP$4)=0,$A16=""),"",IF('2.ชื่อนักเรียน'!R22="ย้าย","-",COUNTIF($AL16:$BP16,"ป")))</f>
        <v/>
      </c>
      <c r="OQ16" s="516" t="str">
        <f>IF(OR(COUNTA($AL$4:$BP$4)=0,$A16=""),"",IF('2.ชื่อนักเรียน'!R22="ย้าย","-",COUNTIF($AL16:$BP16,"ล")))</f>
        <v/>
      </c>
      <c r="OR16" s="517" t="str">
        <f>IF(OR(COUNTA($AL$4:$BP$4)=0,$A16=""),"",IF('2.ชื่อนักเรียน'!R22="ย้าย","-",COUNTIF($AL16:$BP16,"ข")))</f>
        <v/>
      </c>
      <c r="OS16" s="515" t="str">
        <f>IF(OR(COUNTA($BS$4:$CW$4)=0,$A16=""),"",IF('2.ชื่อนักเรียน'!R22="ย้าย","-",COUNTIF($BS16:$CW16,"/")))</f>
        <v/>
      </c>
      <c r="OT16" s="516" t="str">
        <f>IF(OR(COUNTA($BS$4:$CW$4)=0,$A16=""),"",IF('2.ชื่อนักเรียน'!R22="ย้าย","-",COUNTIF($BS16:$CW16,"ป")))</f>
        <v/>
      </c>
      <c r="OU16" s="516" t="str">
        <f>IF(OR(COUNTA($BS$4:$CW$4)=0,$A16=""),"",IF('2.ชื่อนักเรียน'!R22="ย้าย","-",COUNTIF($BS16:$CW16,"ล")))</f>
        <v/>
      </c>
      <c r="OV16" s="517" t="str">
        <f>IF(OR(COUNTA($BS$4:$CW$4)=0,$A16=""),"",IF('2.ชื่อนักเรียน'!R22="ย้าย","-",COUNTIF($BS16:$CW16,"ข")))</f>
        <v/>
      </c>
      <c r="OW16" s="515" t="str">
        <f>IF(OR(COUNTA($CZ$4:$ED$4)=0,$A16=""),"",IF('2.ชื่อนักเรียน'!R22="ย้าย","-",COUNTIF($CZ16:$ED16,"/")))</f>
        <v/>
      </c>
      <c r="OX16" s="516" t="str">
        <f>IF(OR(COUNTA($CZ$4:$ED$4)=0,$A16=""),"",IF('2.ชื่อนักเรียน'!R22="ย้าย","-",COUNTIF($CZ16:$ED16,"ป")))</f>
        <v/>
      </c>
      <c r="OY16" s="516" t="str">
        <f>IF(OR(COUNTA($CZ$4:$ED$4)=0,A16=""),"",IF('2.ชื่อนักเรียน'!R22="ย้าย","-",COUNTIF($CZ16:$ED16,"ล")))</f>
        <v/>
      </c>
      <c r="OZ16" s="517" t="str">
        <f>IF(OR(COUNTA($CZ$4:$ED$4)=0,A16=""),"",IF('2.ชื่อนักเรียน'!R22="ย้าย","-",COUNTIF($CZ16:$ED16,"ข")))</f>
        <v/>
      </c>
      <c r="PA16" s="515" t="str">
        <f>IF(OR(COUNTA($EG$4:$FK$4)=0,$A16=""),"",IF('2.ชื่อนักเรียน'!R22="ย้าย","-",COUNTIF($EG16:$FK16,"/")))</f>
        <v/>
      </c>
      <c r="PB16" s="516" t="str">
        <f>IF(OR(COUNTA($EG$4:$FK$4)=0,$A16=""),"",IF('2.ชื่อนักเรียน'!R22="ย้าย","-",COUNTIF($EG16:$FK16,"ป")))</f>
        <v/>
      </c>
      <c r="PC16" s="516" t="str">
        <f>IF(OR(COUNTA($EG$4:$FK$4)=0,A16=""),"",IF('2.ชื่อนักเรียน'!R22="ย้าย","-",COUNTIF($EG16:$FK16,"ล")))</f>
        <v/>
      </c>
      <c r="PD16" s="517" t="str">
        <f>IF(OR(COUNTA($EG$4:$FK$4)=0,A16=""),"",IF('2.ชื่อนักเรียน'!R22="ย้าย","-",COUNTIF($EG16:$FK16,"ข")))</f>
        <v/>
      </c>
      <c r="PE16" s="515" t="str">
        <f>IF(OR(COUNTA($FN$4:$GR$4)=0,$A16=""),"",IF('2.ชื่อนักเรียน'!R22="ย้าย","-",COUNTIF($FN16:$GR16,"/")))</f>
        <v/>
      </c>
      <c r="PF16" s="516" t="str">
        <f>IF(OR(COUNTA($FN$4:$GR$4)=0,$A16=""),"",IF('2.ชื่อนักเรียน'!R22="ย้าย","-",COUNTIF($FN16:$GR16,"ป")))</f>
        <v/>
      </c>
      <c r="PG16" s="516" t="str">
        <f>IF(OR(COUNTA($FN$4:$GR$4)=0,A16=""),"",IF('2.ชื่อนักเรียน'!R22="ย้าย","-",COUNTIF($FN16:$GR16,"ล")))</f>
        <v/>
      </c>
      <c r="PH16" s="516" t="str">
        <f>IF(OR(COUNTA($FN$4:$GR$4)=0,A16=""),"",IF('2.ชื่อนักเรียน'!R22="ย้าย","-",COUNTIF($FN16:$GR16,"ข")))</f>
        <v/>
      </c>
      <c r="PI16" s="515" t="str">
        <f>IF(OR(COUNTA($OK$3:$PD$3,$PE$3)=0,$A16=""),"",IF('2.ชื่อนักเรียน'!R22="ย้าย","-",SUM(OK16,OO16,OS16,OW16,PA16,PE16)))</f>
        <v/>
      </c>
      <c r="PJ16" s="516" t="str">
        <f>IF(OR(COUNTA($OK$3:$PD$3,$PE$3)=0,$A16=""),"",IF('2.ชื่อนักเรียน'!R22="ย้าย","-",SUM(OL16,OP16,OT16,OX16,PB16,PF16)))</f>
        <v/>
      </c>
      <c r="PK16" s="516" t="str">
        <f>IF(OR(COUNTA($OK$3:$PD$3,$PE$3)=0,$A16=""),"",IF('2.ชื่อนักเรียน'!R22="ย้าย","-",SUM(OM16,OQ16,OU16,OY16,PC16,PG16)))</f>
        <v/>
      </c>
      <c r="PL16" s="518" t="str">
        <f>IF(OR(COUNTA($OK$3:$PD$3,$PE$3)=0,$A16=""),"",IF('2.ชื่อนักเรียน'!R22="ย้าย","-",SUM(ON16,OR16,OV16,OZ16,PD16,PH16)))</f>
        <v/>
      </c>
      <c r="PM16" s="511" t="str">
        <f t="shared" si="0"/>
        <v/>
      </c>
      <c r="PN16" s="519" t="str">
        <f>IF(PM16="","",IF('2.ชื่อนักเรียน'!R22="ย้าย","ย้าย",(PM16*100)/COUNTA($E$4:$AI$4,$AL$4:$BP$4,$BS$4:$CW$4,$CZ$4:$ED$4,$EG$4:$FK$4,$FN$4:$GR$4)))</f>
        <v/>
      </c>
      <c r="PO16" s="511">
        <v>12</v>
      </c>
      <c r="PP16" s="515" t="str">
        <f>IF(OR(COUNTA($GU$4:$HY$4)=0,$A16=""),"",IF('2.ชื่อนักเรียน'!R22="ย้าย","-",COUNTIF($GU16:$HY16,"/")))</f>
        <v/>
      </c>
      <c r="PQ16" s="516" t="str">
        <f>IF(OR(COUNTA($GU$4:$HY$4)=0,$A16=""),"",IF('2.ชื่อนักเรียน'!R22="ย้าย","-",COUNTIF($GU16:$HY16,"ป")))</f>
        <v/>
      </c>
      <c r="PR16" s="516" t="str">
        <f>IF(OR(COUNTA($GU$4:$HY$4)=0,$A16=""),"",IF('2.ชื่อนักเรียน'!R22="ย้าย","-",COUNTIF($GU16:$HY16,"ล")))</f>
        <v/>
      </c>
      <c r="PS16" s="517" t="str">
        <f>IF(OR(COUNTA($GU$4:$HY$4)=0,$A16=""),"",IF('2.ชื่อนักเรียน'!R22="ย้าย","-",COUNTIF($GU16:$HY16,"ข")))</f>
        <v/>
      </c>
      <c r="PT16" s="515" t="str">
        <f>IF(OR(COUNTA($IB$4:$JF$4)=0,$A16=""),"",IF('2.ชื่อนักเรียน'!R22="ย้าย","-",COUNTIF($IB16:$JF16,"/")))</f>
        <v/>
      </c>
      <c r="PU16" s="516" t="str">
        <f>IF(OR(COUNTA($IB$4:$JF$4)=0,$A16=""),"",IF('2.ชื่อนักเรียน'!R22="ย้าย","-",COUNTIF($IB16:$JF16,"ป")))</f>
        <v/>
      </c>
      <c r="PV16" s="516" t="str">
        <f>IF(OR(COUNTA($IB$4:$JF$4)=0,$A16=""),"",IF('2.ชื่อนักเรียน'!R22="ย้าย","-",COUNTIF($IB16:$JF16,"ล")))</f>
        <v/>
      </c>
      <c r="PW16" s="517" t="str">
        <f>IF(OR(COUNTA($IB$4:$JF$4)=0,$A16=""),"",IF('2.ชื่อนักเรียน'!R22="ย้าย","-",COUNTIF($IB16:$JF16,"ข")))</f>
        <v/>
      </c>
      <c r="PX16" s="515" t="str">
        <f>IF(OR(COUNTA($JI$4:$KM$4)=0,$A16=""),"",IF('2.ชื่อนักเรียน'!R22="ย้าย","-",COUNTIF($JI16:$KM16,"/")))</f>
        <v/>
      </c>
      <c r="PY16" s="516" t="str">
        <f>IF(OR(COUNTA($JI$4:$KM$4)=0,$A16=""),"",IF('2.ชื่อนักเรียน'!R22="ย้าย","-",COUNTIF($JI16:$KM16,"ป")))</f>
        <v/>
      </c>
      <c r="PZ16" s="516" t="str">
        <f>IF(OR(COUNTA($JI$4:$KM$4)=0,$A16=""),"",IF('2.ชื่อนักเรียน'!R22="ย้าย","-",COUNTIF($JI16:$KM16,"ล")))</f>
        <v/>
      </c>
      <c r="QA16" s="517" t="str">
        <f>IF(OR(COUNTA($JI$4:$KM$4)=0,$A16=""),"",IF('2.ชื่อนักเรียน'!R22="ย้าย","-",COUNTIF($JI16:$KM16,"ข")))</f>
        <v/>
      </c>
      <c r="QB16" s="515" t="str">
        <f>IF(OR(COUNTA($KP$4:$LT$4)=0,$A16=""),"",IF('2.ชื่อนักเรียน'!R22="ย้าย","-",COUNTIF($KP16:$LT16,"/")))</f>
        <v/>
      </c>
      <c r="QC16" s="516" t="str">
        <f>IF(OR(COUNTA($KP$4:$LT$4)=0,$A16=""),"",IF('2.ชื่อนักเรียน'!R22="ย้าย","-",COUNTIF($KP16:$LT16,"ป")))</f>
        <v/>
      </c>
      <c r="QD16" s="516" t="str">
        <f>IF(OR(COUNTA($KP$4:$LT$4)=0,$A16=""),"",IF('2.ชื่อนักเรียน'!R22="ย้าย","-",COUNTIF($KP16:$LT16,"ล")))</f>
        <v/>
      </c>
      <c r="QE16" s="517" t="str">
        <f>IF(OR(COUNTA($KP$4:$LT$4)=0,$A16=""),"",IF('2.ชื่อนักเรียน'!R22="ย้าย","-",COUNTIF($KP16:$LT16,"ข")))</f>
        <v/>
      </c>
      <c r="QF16" s="515" t="str">
        <f>IF(OR(COUNTA($LW$4:$NA$4)=0,$A16=""),"",IF('2.ชื่อนักเรียน'!R22="ย้าย","-",COUNTIF($LW16:$NA16,"/")))</f>
        <v/>
      </c>
      <c r="QG16" s="516" t="str">
        <f>IF(OR(COUNTA($LW$4:$NA$4)=0,$A16=""),"",IF('2.ชื่อนักเรียน'!R22="ย้าย","-",COUNTIF($LW16:$NA16,"ป")))</f>
        <v/>
      </c>
      <c r="QH16" s="516" t="str">
        <f>IF(OR(COUNTA($LW$4:$NA$4)=0,$A16=""),"",IF('2.ชื่อนักเรียน'!R22="ย้าย","-",COUNTIF($LW16:$NA16,"ล")))</f>
        <v/>
      </c>
      <c r="QI16" s="517" t="str">
        <f>IF(OR(COUNTA($LW$4:$NA$4)=0,$A16=""),"",IF('2.ชื่อนักเรียน'!R22="ย้าย","-",COUNTIF($LW16:$NA16,"ข")))</f>
        <v/>
      </c>
      <c r="QJ16" s="515" t="str">
        <f>IF(OR(COUNTA($ND$4:$OH$4)=0,$A16=""),"",IF('2.ชื่อนักเรียน'!R22="ย้าย","-",COUNTIF($ND16:$OH16,"/")))</f>
        <v/>
      </c>
      <c r="QK16" s="516" t="str">
        <f>IF(OR(COUNTA($ND$4:$OH$4)=0,$A16=""),"",IF('2.ชื่อนักเรียน'!R22="ย้าย","-",COUNTIF($ND16:$OH16,"ป")))</f>
        <v/>
      </c>
      <c r="QL16" s="516" t="str">
        <f>IF(OR(COUNTA($ND$4:$OH$4)=0,$A16=""),"",IF('2.ชื่อนักเรียน'!R22="ย้าย","-",COUNTIF($ND16:$OH16,"ล")))</f>
        <v/>
      </c>
      <c r="QM16" s="516" t="str">
        <f>IF(OR(COUNTA($ND$4:$OH$4)=0,$A16=""),"",IF('2.ชื่อนักเรียน'!R22="ย้าย","-",COUNTIF($ND16:$OH16,"ข")))</f>
        <v/>
      </c>
      <c r="QN16" s="515" t="str">
        <f>IF(OR(COUNTA($PP$3:$QI$3,$QJ$3)=0,$A16=""),"",IF('2.ชื่อนักเรียน'!R22="ย้าย","-",SUM(PP16,PT16,PX16,QB16,QF16,QJ16)))</f>
        <v/>
      </c>
      <c r="QO16" s="516" t="str">
        <f>IF(OR(COUNTA($PP$3:$QI$3,$QJ$3)=0,$A16=""),"",IF('2.ชื่อนักเรียน'!R22="ย้าย","-",SUM(PQ16,PU16,PY16,QC16,QG16,QK16)))</f>
        <v/>
      </c>
      <c r="QP16" s="516" t="str">
        <f>IF(OR(COUNTA($PP$3:$QI$3,$QJ$3)=0,$A16=""),"",IF('2.ชื่อนักเรียน'!R22="ย้าย","-",SUM(PR16,PV16,PZ16,QD16,QH16,QL16)))</f>
        <v/>
      </c>
      <c r="QQ16" s="518" t="str">
        <f>IF(OR(COUNTA($PP$3:$QI$3,$QJ$3)=0,$A16=""),"",IF('2.ชื่อนักเรียน'!R22="ย้าย","-",SUM(PS16,PW16,QA16,QE16,QI16,QM16)))</f>
        <v/>
      </c>
      <c r="QR16" s="511" t="str">
        <f t="shared" si="1"/>
        <v/>
      </c>
      <c r="QS16" s="519" t="str">
        <f>IF(QR16="","",IF('2.ชื่อนักเรียน'!R22="ย้าย","ย้าย",(QR16*100)/COUNTA($GU$4:$HY$4,$IB$4:$JF$4,$JI$4:$KM$4,$KP$4:$LT$4,$LW$4:$NA$4,$ND$4:$OH$4)))</f>
        <v/>
      </c>
      <c r="QT16" s="529" t="str">
        <f>IF('2.ชื่อนักเรียน'!C22="","",'2.ชื่อนักเรียน'!C22)</f>
        <v/>
      </c>
      <c r="QU16" s="532" t="str">
        <f>IF('2.ชื่อนักเรียน'!D22="","",'2.ชื่อนักเรียน'!D22)</f>
        <v/>
      </c>
      <c r="QV16" s="511" t="str">
        <f>IF(A16="","",IF('2.ชื่อนักเรียน'!R22="ย้าย","-",$RJ$4))</f>
        <v/>
      </c>
      <c r="QW16" s="511" t="str">
        <f>IF(A16="","",IF('2.ชื่อนักเรียน'!R22="ย้าย","-",SUM(OK16,OO16,OS16,OW16,PA16,PE16,PP16,PT16,PX16,QB16,QF16,QJ16)))</f>
        <v/>
      </c>
      <c r="QX16" s="511" t="str">
        <f>IF(A16="","",IF('2.ชื่อนักเรียน'!R22="ย้าย","-",SUM(OL16,OP16,OT16,OX16,PB16,PF16,PQ16,PU16,PY16,QC16,QG16,QK16)))</f>
        <v/>
      </c>
      <c r="QY16" s="511" t="str">
        <f>IF(A16="","",IF('2.ชื่อนักเรียน'!R22="ย้าย","-",SUM(OM16,OQ16,OU16,OY16,PC16,PG16,PR16,PV16,PZ16,QD16,QH16,QL16)))</f>
        <v/>
      </c>
      <c r="QZ16" s="511" t="str">
        <f>IF(A16="","",IF('2.ชื่อนักเรียน'!R22="ย้าย","-",SUM(ON16,OR16,OV16,OZ16,PD16,PH16,PS16,PW16,QA16,QE16,QI16,QM16)))</f>
        <v/>
      </c>
      <c r="RA16" s="519" t="str">
        <f>IF(A16="","",IF('2.ชื่อนักเรียน'!R22="ย้าย","-",(QW16*100)/QV16))</f>
        <v/>
      </c>
      <c r="RB16" s="511" t="str">
        <f>IF(A16="","",IF('2.ชื่อนักเรียน'!R22="ย้าย","-",QW16))</f>
        <v/>
      </c>
      <c r="RC16" s="519" t="str">
        <f>IF(A16="","",IF('2.ชื่อนักเรียน'!R22="ย้าย","ย้าย",RA16))</f>
        <v/>
      </c>
      <c r="RD16" s="534"/>
    </row>
    <row r="17" spans="1:472" ht="21" customHeight="1" x14ac:dyDescent="0.35">
      <c r="A17" s="508" t="str">
        <f>IF('2.ชื่อนักเรียน'!C23="","",'2.ชื่อนักเรียน'!C23)</f>
        <v/>
      </c>
      <c r="B17" s="509" t="str">
        <f>IF('2.ชื่อนักเรียน'!D23="","",'2.ชื่อนักเรียน'!D23)</f>
        <v/>
      </c>
      <c r="C17" s="510" t="str">
        <f>IF('2.ชื่อนักเรียน'!R23="","",'2.ชื่อนักเรียน'!R23)</f>
        <v/>
      </c>
      <c r="D17" s="511">
        <v>13</v>
      </c>
      <c r="E17" s="512"/>
      <c r="F17" s="513"/>
      <c r="G17" s="513"/>
      <c r="H17" s="513"/>
      <c r="I17" s="513"/>
      <c r="J17" s="513"/>
      <c r="K17" s="513"/>
      <c r="L17" s="513"/>
      <c r="M17" s="513"/>
      <c r="N17" s="513"/>
      <c r="O17" s="513"/>
      <c r="P17" s="513"/>
      <c r="Q17" s="513"/>
      <c r="R17" s="513"/>
      <c r="S17" s="513"/>
      <c r="T17" s="513"/>
      <c r="U17" s="513"/>
      <c r="V17" s="513"/>
      <c r="W17" s="513"/>
      <c r="X17" s="513"/>
      <c r="Y17" s="513"/>
      <c r="Z17" s="513"/>
      <c r="AA17" s="513"/>
      <c r="AB17" s="513"/>
      <c r="AC17" s="513"/>
      <c r="AD17" s="513"/>
      <c r="AE17" s="513"/>
      <c r="AF17" s="513"/>
      <c r="AG17" s="513"/>
      <c r="AH17" s="513"/>
      <c r="AI17" s="514"/>
      <c r="AJ17" s="511" t="str">
        <f>IF(COUNTA($E$3:$AI$3)=0,"",IF('2.ชื่อนักเรียน'!R23="ย้าย","ย้าย",OK17))</f>
        <v/>
      </c>
      <c r="AK17" s="511">
        <v>13</v>
      </c>
      <c r="AL17" s="512"/>
      <c r="AM17" s="513"/>
      <c r="AN17" s="513"/>
      <c r="AO17" s="513"/>
      <c r="AP17" s="513"/>
      <c r="AQ17" s="513"/>
      <c r="AR17" s="513"/>
      <c r="AS17" s="513"/>
      <c r="AT17" s="513"/>
      <c r="AU17" s="513"/>
      <c r="AV17" s="513"/>
      <c r="AW17" s="513"/>
      <c r="AX17" s="513"/>
      <c r="AY17" s="513"/>
      <c r="AZ17" s="513"/>
      <c r="BA17" s="513"/>
      <c r="BB17" s="513"/>
      <c r="BC17" s="513"/>
      <c r="BD17" s="513"/>
      <c r="BE17" s="513"/>
      <c r="BF17" s="513"/>
      <c r="BG17" s="513"/>
      <c r="BH17" s="513"/>
      <c r="BI17" s="513"/>
      <c r="BJ17" s="513"/>
      <c r="BK17" s="513"/>
      <c r="BL17" s="513"/>
      <c r="BM17" s="513"/>
      <c r="BN17" s="513"/>
      <c r="BO17" s="513"/>
      <c r="BP17" s="514"/>
      <c r="BQ17" s="511" t="str">
        <f>IF(COUNTA($AL$4:$BP$4)=0,"",IF('2.ชื่อนักเรียน'!R23="ย้าย","ย้าย",OO17))</f>
        <v/>
      </c>
      <c r="BR17" s="511">
        <v>13</v>
      </c>
      <c r="BS17" s="512"/>
      <c r="BT17" s="513"/>
      <c r="BU17" s="513"/>
      <c r="BV17" s="513"/>
      <c r="BW17" s="513"/>
      <c r="BX17" s="513"/>
      <c r="BY17" s="513"/>
      <c r="BZ17" s="513"/>
      <c r="CA17" s="513"/>
      <c r="CB17" s="513"/>
      <c r="CC17" s="513"/>
      <c r="CD17" s="513"/>
      <c r="CE17" s="513"/>
      <c r="CF17" s="513"/>
      <c r="CG17" s="513"/>
      <c r="CH17" s="513"/>
      <c r="CI17" s="513"/>
      <c r="CJ17" s="513"/>
      <c r="CK17" s="513"/>
      <c r="CL17" s="513"/>
      <c r="CM17" s="513"/>
      <c r="CN17" s="513"/>
      <c r="CO17" s="513"/>
      <c r="CP17" s="513"/>
      <c r="CQ17" s="513"/>
      <c r="CR17" s="513"/>
      <c r="CS17" s="513"/>
      <c r="CT17" s="513"/>
      <c r="CU17" s="513"/>
      <c r="CV17" s="513"/>
      <c r="CW17" s="514"/>
      <c r="CX17" s="511" t="str">
        <f>IF(COUNTA($BS$4:$CW$4)=0,"",IF('2.ชื่อนักเรียน'!R23="ย้าย","ย้าย",OS17))</f>
        <v/>
      </c>
      <c r="CY17" s="511">
        <v>13</v>
      </c>
      <c r="CZ17" s="512"/>
      <c r="DA17" s="513"/>
      <c r="DB17" s="513"/>
      <c r="DC17" s="513"/>
      <c r="DD17" s="513"/>
      <c r="DE17" s="513"/>
      <c r="DF17" s="513"/>
      <c r="DG17" s="513"/>
      <c r="DH17" s="513"/>
      <c r="DI17" s="513"/>
      <c r="DJ17" s="513"/>
      <c r="DK17" s="513"/>
      <c r="DL17" s="513"/>
      <c r="DM17" s="513"/>
      <c r="DN17" s="513"/>
      <c r="DO17" s="513"/>
      <c r="DP17" s="513"/>
      <c r="DQ17" s="513"/>
      <c r="DR17" s="513"/>
      <c r="DS17" s="513"/>
      <c r="DT17" s="513"/>
      <c r="DU17" s="513"/>
      <c r="DV17" s="513"/>
      <c r="DW17" s="513"/>
      <c r="DX17" s="513"/>
      <c r="DY17" s="513"/>
      <c r="DZ17" s="513"/>
      <c r="EA17" s="513"/>
      <c r="EB17" s="513"/>
      <c r="EC17" s="513"/>
      <c r="ED17" s="514"/>
      <c r="EE17" s="511" t="str">
        <f>IF(COUNTA($CZ$4:$ED$4)=0,"",IF('2.ชื่อนักเรียน'!R23="ย้าย","ย้าย",OW17))</f>
        <v/>
      </c>
      <c r="EF17" s="511">
        <v>13</v>
      </c>
      <c r="EG17" s="512"/>
      <c r="EH17" s="513"/>
      <c r="EI17" s="513"/>
      <c r="EJ17" s="513"/>
      <c r="EK17" s="513"/>
      <c r="EL17" s="513"/>
      <c r="EM17" s="513"/>
      <c r="EN17" s="513"/>
      <c r="EO17" s="513"/>
      <c r="EP17" s="513"/>
      <c r="EQ17" s="513"/>
      <c r="ER17" s="513"/>
      <c r="ES17" s="513"/>
      <c r="ET17" s="513"/>
      <c r="EU17" s="513"/>
      <c r="EV17" s="513"/>
      <c r="EW17" s="513"/>
      <c r="EX17" s="513"/>
      <c r="EY17" s="513"/>
      <c r="EZ17" s="513"/>
      <c r="FA17" s="513"/>
      <c r="FB17" s="513"/>
      <c r="FC17" s="513"/>
      <c r="FD17" s="513"/>
      <c r="FE17" s="513"/>
      <c r="FF17" s="513"/>
      <c r="FG17" s="513"/>
      <c r="FH17" s="513"/>
      <c r="FI17" s="513"/>
      <c r="FJ17" s="513"/>
      <c r="FK17" s="514"/>
      <c r="FL17" s="511" t="str">
        <f>IF(COUNTA($EG$4:$FK$4)=0,"",IF('2.ชื่อนักเรียน'!R23="ย้าย","ย้าย",PA17))</f>
        <v/>
      </c>
      <c r="FM17" s="511">
        <v>13</v>
      </c>
      <c r="FN17" s="512"/>
      <c r="FO17" s="513"/>
      <c r="FP17" s="513"/>
      <c r="FQ17" s="513"/>
      <c r="FR17" s="513"/>
      <c r="FS17" s="513"/>
      <c r="FT17" s="513"/>
      <c r="FU17" s="513"/>
      <c r="FV17" s="513"/>
      <c r="FW17" s="513"/>
      <c r="FX17" s="513"/>
      <c r="FY17" s="513"/>
      <c r="FZ17" s="513"/>
      <c r="GA17" s="513"/>
      <c r="GB17" s="513"/>
      <c r="GC17" s="513"/>
      <c r="GD17" s="513"/>
      <c r="GE17" s="513"/>
      <c r="GF17" s="513"/>
      <c r="GG17" s="513"/>
      <c r="GH17" s="513"/>
      <c r="GI17" s="513"/>
      <c r="GJ17" s="513"/>
      <c r="GK17" s="513"/>
      <c r="GL17" s="513"/>
      <c r="GM17" s="513"/>
      <c r="GN17" s="513"/>
      <c r="GO17" s="513"/>
      <c r="GP17" s="513"/>
      <c r="GQ17" s="513"/>
      <c r="GR17" s="514"/>
      <c r="GS17" s="511" t="str">
        <f>IF(COUNTA($FN$4:$GR$4)=0,"",IF('2.ชื่อนักเรียน'!R23="ย้าย","ย้าย",PE17))</f>
        <v/>
      </c>
      <c r="GT17" s="511">
        <v>13</v>
      </c>
      <c r="GU17" s="512"/>
      <c r="GV17" s="513"/>
      <c r="GW17" s="513"/>
      <c r="GX17" s="513"/>
      <c r="GY17" s="513"/>
      <c r="GZ17" s="513"/>
      <c r="HA17" s="513"/>
      <c r="HB17" s="513"/>
      <c r="HC17" s="513"/>
      <c r="HD17" s="513"/>
      <c r="HE17" s="513"/>
      <c r="HF17" s="513"/>
      <c r="HG17" s="513"/>
      <c r="HH17" s="513"/>
      <c r="HI17" s="513"/>
      <c r="HJ17" s="513"/>
      <c r="HK17" s="513"/>
      <c r="HL17" s="513"/>
      <c r="HM17" s="513"/>
      <c r="HN17" s="513"/>
      <c r="HO17" s="513"/>
      <c r="HP17" s="513"/>
      <c r="HQ17" s="513"/>
      <c r="HR17" s="513"/>
      <c r="HS17" s="513"/>
      <c r="HT17" s="513"/>
      <c r="HU17" s="513"/>
      <c r="HV17" s="513"/>
      <c r="HW17" s="513"/>
      <c r="HX17" s="513"/>
      <c r="HY17" s="514"/>
      <c r="HZ17" s="511" t="str">
        <f>IF(COUNTA($GU$4:HY16)=0,"",IF('2.ชื่อนักเรียน'!R23="ย้าย","ย้าย",PP17))</f>
        <v/>
      </c>
      <c r="IA17" s="511">
        <v>13</v>
      </c>
      <c r="IB17" s="512"/>
      <c r="IC17" s="513"/>
      <c r="ID17" s="513"/>
      <c r="IE17" s="513"/>
      <c r="IF17" s="513"/>
      <c r="IG17" s="513"/>
      <c r="IH17" s="513"/>
      <c r="II17" s="513"/>
      <c r="IJ17" s="513"/>
      <c r="IK17" s="513"/>
      <c r="IL17" s="513"/>
      <c r="IM17" s="513"/>
      <c r="IN17" s="513"/>
      <c r="IO17" s="513"/>
      <c r="IP17" s="513"/>
      <c r="IQ17" s="513"/>
      <c r="IR17" s="513"/>
      <c r="IS17" s="513"/>
      <c r="IT17" s="513"/>
      <c r="IU17" s="513"/>
      <c r="IV17" s="513"/>
      <c r="IW17" s="513"/>
      <c r="IX17" s="513"/>
      <c r="IY17" s="513"/>
      <c r="IZ17" s="513"/>
      <c r="JA17" s="513"/>
      <c r="JB17" s="513"/>
      <c r="JC17" s="513"/>
      <c r="JD17" s="513"/>
      <c r="JE17" s="513"/>
      <c r="JF17" s="514"/>
      <c r="JG17" s="511" t="str">
        <f>IF(COUNTA($IB$4:$JF$4)=0,"",IF('2.ชื่อนักเรียน'!R23="ย้าย","ย้าย",PT17))</f>
        <v/>
      </c>
      <c r="JH17" s="511">
        <v>13</v>
      </c>
      <c r="JI17" s="512"/>
      <c r="JJ17" s="513"/>
      <c r="JK17" s="513"/>
      <c r="JL17" s="513"/>
      <c r="JM17" s="513"/>
      <c r="JN17" s="513"/>
      <c r="JO17" s="513"/>
      <c r="JP17" s="513"/>
      <c r="JQ17" s="513"/>
      <c r="JR17" s="513"/>
      <c r="JS17" s="513"/>
      <c r="JT17" s="513"/>
      <c r="JU17" s="513"/>
      <c r="JV17" s="513"/>
      <c r="JW17" s="513"/>
      <c r="JX17" s="513"/>
      <c r="JY17" s="513"/>
      <c r="JZ17" s="513"/>
      <c r="KA17" s="513"/>
      <c r="KB17" s="513"/>
      <c r="KC17" s="513"/>
      <c r="KD17" s="513"/>
      <c r="KE17" s="513"/>
      <c r="KF17" s="513"/>
      <c r="KG17" s="513"/>
      <c r="KH17" s="513"/>
      <c r="KI17" s="513"/>
      <c r="KJ17" s="513"/>
      <c r="KK17" s="513"/>
      <c r="KL17" s="513"/>
      <c r="KM17" s="514"/>
      <c r="KN17" s="526" t="str">
        <f>IF(COUNTA($JI$4:$KM$4)=0,"",IF('2.ชื่อนักเรียน'!R23="ย้าย","ย้าย",PX17))</f>
        <v/>
      </c>
      <c r="KO17" s="511">
        <v>13</v>
      </c>
      <c r="KP17" s="512"/>
      <c r="KQ17" s="513"/>
      <c r="KR17" s="513"/>
      <c r="KS17" s="513"/>
      <c r="KT17" s="513"/>
      <c r="KU17" s="513"/>
      <c r="KV17" s="513"/>
      <c r="KW17" s="513"/>
      <c r="KX17" s="513"/>
      <c r="KY17" s="513"/>
      <c r="KZ17" s="513"/>
      <c r="LA17" s="513"/>
      <c r="LB17" s="513"/>
      <c r="LC17" s="513"/>
      <c r="LD17" s="513"/>
      <c r="LE17" s="513"/>
      <c r="LF17" s="513"/>
      <c r="LG17" s="513"/>
      <c r="LH17" s="513"/>
      <c r="LI17" s="513"/>
      <c r="LJ17" s="513"/>
      <c r="LK17" s="513"/>
      <c r="LL17" s="513"/>
      <c r="LM17" s="513"/>
      <c r="LN17" s="513"/>
      <c r="LO17" s="513"/>
      <c r="LP17" s="513"/>
      <c r="LQ17" s="513"/>
      <c r="LR17" s="513"/>
      <c r="LS17" s="513"/>
      <c r="LT17" s="514"/>
      <c r="LU17" s="526" t="str">
        <f>IF(COUNTA($KP$4:$LT$4)=0,"",IF('2.ชื่อนักเรียน'!R23="ย้าย","ย้าย",QB17))</f>
        <v/>
      </c>
      <c r="LV17" s="511">
        <v>13</v>
      </c>
      <c r="LW17" s="512"/>
      <c r="LX17" s="513"/>
      <c r="LY17" s="513"/>
      <c r="LZ17" s="513"/>
      <c r="MA17" s="513"/>
      <c r="MB17" s="513"/>
      <c r="MC17" s="513"/>
      <c r="MD17" s="513"/>
      <c r="ME17" s="513"/>
      <c r="MF17" s="513"/>
      <c r="MG17" s="513"/>
      <c r="MH17" s="513"/>
      <c r="MI17" s="513"/>
      <c r="MJ17" s="513"/>
      <c r="MK17" s="513"/>
      <c r="ML17" s="513"/>
      <c r="MM17" s="513"/>
      <c r="MN17" s="513"/>
      <c r="MO17" s="513"/>
      <c r="MP17" s="513"/>
      <c r="MQ17" s="513"/>
      <c r="MR17" s="513"/>
      <c r="MS17" s="513"/>
      <c r="MT17" s="513"/>
      <c r="MU17" s="513"/>
      <c r="MV17" s="513"/>
      <c r="MW17" s="513"/>
      <c r="MX17" s="513"/>
      <c r="MY17" s="513"/>
      <c r="MZ17" s="513"/>
      <c r="NA17" s="514"/>
      <c r="NB17" s="526" t="str">
        <f>IF(COUNTA($LW$5:$NA$5)=0,"",IF('2.ชื่อนักเรียน'!R23="ย้าย","ย้าย",QF17))</f>
        <v/>
      </c>
      <c r="NC17" s="526">
        <v>13</v>
      </c>
      <c r="ND17" s="512"/>
      <c r="NE17" s="513"/>
      <c r="NF17" s="513"/>
      <c r="NG17" s="513"/>
      <c r="NH17" s="513"/>
      <c r="NI17" s="513"/>
      <c r="NJ17" s="513"/>
      <c r="NK17" s="513"/>
      <c r="NL17" s="513"/>
      <c r="NM17" s="513"/>
      <c r="NN17" s="513"/>
      <c r="NO17" s="513"/>
      <c r="NP17" s="513"/>
      <c r="NQ17" s="513"/>
      <c r="NR17" s="513"/>
      <c r="NS17" s="513"/>
      <c r="NT17" s="513"/>
      <c r="NU17" s="513"/>
      <c r="NV17" s="513"/>
      <c r="NW17" s="513"/>
      <c r="NX17" s="513"/>
      <c r="NY17" s="513"/>
      <c r="NZ17" s="513"/>
      <c r="OA17" s="513"/>
      <c r="OB17" s="513"/>
      <c r="OC17" s="513"/>
      <c r="OD17" s="513"/>
      <c r="OE17" s="513"/>
      <c r="OF17" s="513"/>
      <c r="OG17" s="513"/>
      <c r="OH17" s="514"/>
      <c r="OI17" s="526" t="str">
        <f>IF(COUNTA($ND$4:$OH$4)=0,"",IF('2.ชื่อนักเรียน'!R23="ย้าย","ย้าย",QJ17))</f>
        <v/>
      </c>
      <c r="OJ17" s="511">
        <v>13</v>
      </c>
      <c r="OK17" s="515" t="str">
        <f>IF(OR(COUNTA($E$4:$AI$4)=0,$A17=""),"",IF('2.ชื่อนักเรียน'!R23="ย้าย","-",COUNTIF($E17:$AI17,"/")))</f>
        <v/>
      </c>
      <c r="OL17" s="516" t="str">
        <f>IF(OR(COUNTA($E$4:$AI$4)=0,$A17=""),"",IF('2.ชื่อนักเรียน'!R23="ย้าย","-",COUNTIF($E17:$AI17,"ป")))</f>
        <v/>
      </c>
      <c r="OM17" s="516" t="str">
        <f>IF(OR(COUNTA($E$4:$AI$4)=0,$A17=""),"",IF('2.ชื่อนักเรียน'!R23="ย้าย","-",COUNTIF($E17:$AI17,"ล")))</f>
        <v/>
      </c>
      <c r="ON17" s="517" t="str">
        <f>IF(OR(COUNTA($E$4:$AI$4)=0,$A17=""),"",IF('2.ชื่อนักเรียน'!R23="ย้าย","-",COUNTIF($E17:$AI17,"ข")))</f>
        <v/>
      </c>
      <c r="OO17" s="515" t="str">
        <f>IF(OR(COUNTA($AL$4:$BP$4)=0,$A17=""),"",IF('2.ชื่อนักเรียน'!R23="ย้าย","-",COUNTIF($AL17:$BP17,"/")))</f>
        <v/>
      </c>
      <c r="OP17" s="516" t="str">
        <f>IF(OR(COUNTA($AL$4:$BP$4)=0,$A17=""),"",IF('2.ชื่อนักเรียน'!R23="ย้าย","-",COUNTIF($AL17:$BP17,"ป")))</f>
        <v/>
      </c>
      <c r="OQ17" s="516" t="str">
        <f>IF(OR(COUNTA($AL$4:$BP$4)=0,$A17=""),"",IF('2.ชื่อนักเรียน'!R23="ย้าย","-",COUNTIF($AL17:$BP17,"ล")))</f>
        <v/>
      </c>
      <c r="OR17" s="517" t="str">
        <f>IF(OR(COUNTA($AL$4:$BP$4)=0,$A17=""),"",IF('2.ชื่อนักเรียน'!R23="ย้าย","-",COUNTIF($AL17:$BP17,"ข")))</f>
        <v/>
      </c>
      <c r="OS17" s="515" t="str">
        <f>IF(OR(COUNTA($BS$4:$CW$4)=0,$A17=""),"",IF('2.ชื่อนักเรียน'!R23="ย้าย","-",COUNTIF($BS17:$CW17,"/")))</f>
        <v/>
      </c>
      <c r="OT17" s="516" t="str">
        <f>IF(OR(COUNTA($BS$4:$CW$4)=0,$A17=""),"",IF('2.ชื่อนักเรียน'!R23="ย้าย","-",COUNTIF($BS17:$CW17,"ป")))</f>
        <v/>
      </c>
      <c r="OU17" s="516" t="str">
        <f>IF(OR(COUNTA($BS$4:$CW$4)=0,$A17=""),"",IF('2.ชื่อนักเรียน'!R23="ย้าย","-",COUNTIF($BS17:$CW17,"ล")))</f>
        <v/>
      </c>
      <c r="OV17" s="517" t="str">
        <f>IF(OR(COUNTA($BS$4:$CW$4)=0,$A17=""),"",IF('2.ชื่อนักเรียน'!R23="ย้าย","-",COUNTIF($BS17:$CW17,"ข")))</f>
        <v/>
      </c>
      <c r="OW17" s="515" t="str">
        <f>IF(OR(COUNTA($CZ$4:$ED$4)=0,$A17=""),"",IF('2.ชื่อนักเรียน'!R23="ย้าย","-",COUNTIF($CZ17:$ED17,"/")))</f>
        <v/>
      </c>
      <c r="OX17" s="516" t="str">
        <f>IF(OR(COUNTA($CZ$4:$ED$4)=0,$A17=""),"",IF('2.ชื่อนักเรียน'!R23="ย้าย","-",COUNTIF($CZ17:$ED17,"ป")))</f>
        <v/>
      </c>
      <c r="OY17" s="516" t="str">
        <f>IF(OR(COUNTA($CZ$4:$ED$4)=0,A17=""),"",IF('2.ชื่อนักเรียน'!R23="ย้าย","-",COUNTIF($CZ17:$ED17,"ล")))</f>
        <v/>
      </c>
      <c r="OZ17" s="517" t="str">
        <f>IF(OR(COUNTA($CZ$4:$ED$4)=0,A17=""),"",IF('2.ชื่อนักเรียน'!R23="ย้าย","-",COUNTIF($CZ17:$ED17,"ข")))</f>
        <v/>
      </c>
      <c r="PA17" s="515" t="str">
        <f>IF(OR(COUNTA($EG$4:$FK$4)=0,$A17=""),"",IF('2.ชื่อนักเรียน'!R23="ย้าย","-",COUNTIF($EG17:$FK17,"/")))</f>
        <v/>
      </c>
      <c r="PB17" s="516" t="str">
        <f>IF(OR(COUNTA($EG$4:$FK$4)=0,$A17=""),"",IF('2.ชื่อนักเรียน'!R23="ย้าย","-",COUNTIF($EG17:$FK17,"ป")))</f>
        <v/>
      </c>
      <c r="PC17" s="516" t="str">
        <f>IF(OR(COUNTA($EG$4:$FK$4)=0,A17=""),"",IF('2.ชื่อนักเรียน'!R23="ย้าย","-",COUNTIF($EG17:$FK17,"ล")))</f>
        <v/>
      </c>
      <c r="PD17" s="517" t="str">
        <f>IF(OR(COUNTA($EG$4:$FK$4)=0,A17=""),"",IF('2.ชื่อนักเรียน'!R23="ย้าย","-",COUNTIF($EG17:$FK17,"ข")))</f>
        <v/>
      </c>
      <c r="PE17" s="515" t="str">
        <f>IF(OR(COUNTA($FN$4:$GR$4)=0,$A17=""),"",IF('2.ชื่อนักเรียน'!R23="ย้าย","-",COUNTIF($FN17:$GR17,"/")))</f>
        <v/>
      </c>
      <c r="PF17" s="516" t="str">
        <f>IF(OR(COUNTA($FN$4:$GR$4)=0,$A17=""),"",IF('2.ชื่อนักเรียน'!R23="ย้าย","-",COUNTIF($FN17:$GR17,"ป")))</f>
        <v/>
      </c>
      <c r="PG17" s="516" t="str">
        <f>IF(OR(COUNTA($FN$4:$GR$4)=0,A17=""),"",IF('2.ชื่อนักเรียน'!R23="ย้าย","-",COUNTIF($FN17:$GR17,"ล")))</f>
        <v/>
      </c>
      <c r="PH17" s="516" t="str">
        <f>IF(OR(COUNTA($FN$4:$GR$4)=0,A17=""),"",IF('2.ชื่อนักเรียน'!R23="ย้าย","-",COUNTIF($FN17:$GR17,"ข")))</f>
        <v/>
      </c>
      <c r="PI17" s="515" t="str">
        <f>IF(OR(COUNTA($OK$3:$PD$3,$PE$3)=0,$A17=""),"",IF('2.ชื่อนักเรียน'!R23="ย้าย","-",SUM(OK17,OO17,OS17,OW17,PA17,PE17)))</f>
        <v/>
      </c>
      <c r="PJ17" s="516" t="str">
        <f>IF(OR(COUNTA($OK$3:$PD$3,$PE$3)=0,$A17=""),"",IF('2.ชื่อนักเรียน'!R23="ย้าย","-",SUM(OL17,OP17,OT17,OX17,PB17,PF17)))</f>
        <v/>
      </c>
      <c r="PK17" s="516" t="str">
        <f>IF(OR(COUNTA($OK$3:$PD$3,$PE$3)=0,$A17=""),"",IF('2.ชื่อนักเรียน'!R23="ย้าย","-",SUM(OM17,OQ17,OU17,OY17,PC17,PG17)))</f>
        <v/>
      </c>
      <c r="PL17" s="518" t="str">
        <f>IF(OR(COUNTA($OK$3:$PD$3,$PE$3)=0,$A17=""),"",IF('2.ชื่อนักเรียน'!R23="ย้าย","-",SUM(ON17,OR17,OV17,OZ17,PD17,PH17)))</f>
        <v/>
      </c>
      <c r="PM17" s="511" t="str">
        <f t="shared" si="0"/>
        <v/>
      </c>
      <c r="PN17" s="519" t="str">
        <f>IF(PM17="","",IF('2.ชื่อนักเรียน'!R23="ย้าย","ย้าย",(PM17*100)/COUNTA($E$4:$AI$4,$AL$4:$BP$4,$BS$4:$CW$4,$CZ$4:$ED$4,$EG$4:$FK$4,$FN$4:$GR$4)))</f>
        <v/>
      </c>
      <c r="PO17" s="511">
        <v>13</v>
      </c>
      <c r="PP17" s="515" t="str">
        <f>IF(OR(COUNTA($GU$4:$HY$4)=0,$A17=""),"",IF('2.ชื่อนักเรียน'!R23="ย้าย","-",COUNTIF($GU17:$HY17,"/")))</f>
        <v/>
      </c>
      <c r="PQ17" s="516" t="str">
        <f>IF(OR(COUNTA($GU$4:$HY$4)=0,$A17=""),"",IF('2.ชื่อนักเรียน'!R23="ย้าย","-",COUNTIF($GU17:$HY17,"ป")))</f>
        <v/>
      </c>
      <c r="PR17" s="516" t="str">
        <f>IF(OR(COUNTA($GU$4:$HY$4)=0,$A17=""),"",IF('2.ชื่อนักเรียน'!R23="ย้าย","-",COUNTIF($GU17:$HY17,"ล")))</f>
        <v/>
      </c>
      <c r="PS17" s="517" t="str">
        <f>IF(OR(COUNTA($GU$4:$HY$4)=0,$A17=""),"",IF('2.ชื่อนักเรียน'!R23="ย้าย","-",COUNTIF($GU17:$HY17,"ข")))</f>
        <v/>
      </c>
      <c r="PT17" s="515" t="str">
        <f>IF(OR(COUNTA($IB$4:$JF$4)=0,$A17=""),"",IF('2.ชื่อนักเรียน'!R23="ย้าย","-",COUNTIF($IB17:$JF17,"/")))</f>
        <v/>
      </c>
      <c r="PU17" s="516" t="str">
        <f>IF(OR(COUNTA($IB$4:$JF$4)=0,$A17=""),"",IF('2.ชื่อนักเรียน'!R23="ย้าย","-",COUNTIF($IB17:$JF17,"ป")))</f>
        <v/>
      </c>
      <c r="PV17" s="516" t="str">
        <f>IF(OR(COUNTA($IB$4:$JF$4)=0,$A17=""),"",IF('2.ชื่อนักเรียน'!R23="ย้าย","-",COUNTIF($IB17:$JF17,"ล")))</f>
        <v/>
      </c>
      <c r="PW17" s="517" t="str">
        <f>IF(OR(COUNTA($IB$4:$JF$4)=0,$A17=""),"",IF('2.ชื่อนักเรียน'!R23="ย้าย","-",COUNTIF($IB17:$JF17,"ข")))</f>
        <v/>
      </c>
      <c r="PX17" s="515" t="str">
        <f>IF(OR(COUNTA($JI$4:$KM$4)=0,$A17=""),"",IF('2.ชื่อนักเรียน'!R23="ย้าย","-",COUNTIF($JI17:$KM17,"/")))</f>
        <v/>
      </c>
      <c r="PY17" s="516" t="str">
        <f>IF(OR(COUNTA($JI$4:$KM$4)=0,$A17=""),"",IF('2.ชื่อนักเรียน'!R23="ย้าย","-",COUNTIF($JI17:$KM17,"ป")))</f>
        <v/>
      </c>
      <c r="PZ17" s="516" t="str">
        <f>IF(OR(COUNTA($JI$4:$KM$4)=0,$A17=""),"",IF('2.ชื่อนักเรียน'!R23="ย้าย","-",COUNTIF($JI17:$KM17,"ล")))</f>
        <v/>
      </c>
      <c r="QA17" s="517" t="str">
        <f>IF(OR(COUNTA($JI$4:$KM$4)=0,$A17=""),"",IF('2.ชื่อนักเรียน'!R23="ย้าย","-",COUNTIF($JI17:$KM17,"ข")))</f>
        <v/>
      </c>
      <c r="QB17" s="515" t="str">
        <f>IF(OR(COUNTA($KP$4:$LT$4)=0,$A17=""),"",IF('2.ชื่อนักเรียน'!R23="ย้าย","-",COUNTIF($KP17:$LT17,"/")))</f>
        <v/>
      </c>
      <c r="QC17" s="516" t="str">
        <f>IF(OR(COUNTA($KP$4:$LT$4)=0,$A17=""),"",IF('2.ชื่อนักเรียน'!R23="ย้าย","-",COUNTIF($KP17:$LT17,"ป")))</f>
        <v/>
      </c>
      <c r="QD17" s="516" t="str">
        <f>IF(OR(COUNTA($KP$4:$LT$4)=0,$A17=""),"",IF('2.ชื่อนักเรียน'!R23="ย้าย","-",COUNTIF($KP17:$LT17,"ล")))</f>
        <v/>
      </c>
      <c r="QE17" s="517" t="str">
        <f>IF(OR(COUNTA($KP$4:$LT$4)=0,$A17=""),"",IF('2.ชื่อนักเรียน'!R23="ย้าย","-",COUNTIF($KP17:$LT17,"ข")))</f>
        <v/>
      </c>
      <c r="QF17" s="515" t="str">
        <f>IF(OR(COUNTA($LW$4:$NA$4)=0,$A17=""),"",IF('2.ชื่อนักเรียน'!R23="ย้าย","-",COUNTIF($LW17:$NA17,"/")))</f>
        <v/>
      </c>
      <c r="QG17" s="516" t="str">
        <f>IF(OR(COUNTA($LW$4:$NA$4)=0,$A17=""),"",IF('2.ชื่อนักเรียน'!R23="ย้าย","-",COUNTIF($LW17:$NA17,"ป")))</f>
        <v/>
      </c>
      <c r="QH17" s="516" t="str">
        <f>IF(OR(COUNTA($LW$4:$NA$4)=0,$A17=""),"",IF('2.ชื่อนักเรียน'!R23="ย้าย","-",COUNTIF($LW17:$NA17,"ล")))</f>
        <v/>
      </c>
      <c r="QI17" s="517" t="str">
        <f>IF(OR(COUNTA($LW$4:$NA$4)=0,$A17=""),"",IF('2.ชื่อนักเรียน'!R23="ย้าย","-",COUNTIF($LW17:$NA17,"ข")))</f>
        <v/>
      </c>
      <c r="QJ17" s="515" t="str">
        <f>IF(OR(COUNTA($ND$4:$OH$4)=0,$A17=""),"",IF('2.ชื่อนักเรียน'!R23="ย้าย","-",COUNTIF($ND17:$OH17,"/")))</f>
        <v/>
      </c>
      <c r="QK17" s="516" t="str">
        <f>IF(OR(COUNTA($ND$4:$OH$4)=0,$A17=""),"",IF('2.ชื่อนักเรียน'!R23="ย้าย","-",COUNTIF($ND17:$OH17,"ป")))</f>
        <v/>
      </c>
      <c r="QL17" s="516" t="str">
        <f>IF(OR(COUNTA($ND$4:$OH$4)=0,$A17=""),"",IF('2.ชื่อนักเรียน'!R23="ย้าย","-",COUNTIF($ND17:$OH17,"ล")))</f>
        <v/>
      </c>
      <c r="QM17" s="516" t="str">
        <f>IF(OR(COUNTA($ND$4:$OH$4)=0,$A17=""),"",IF('2.ชื่อนักเรียน'!R23="ย้าย","-",COUNTIF($ND17:$OH17,"ข")))</f>
        <v/>
      </c>
      <c r="QN17" s="515" t="str">
        <f>IF(OR(COUNTA($PP$3:$QI$3,$QJ$3)=0,$A17=""),"",IF('2.ชื่อนักเรียน'!R23="ย้าย","-",SUM(PP17,PT17,PX17,QB17,QF17,QJ17)))</f>
        <v/>
      </c>
      <c r="QO17" s="516" t="str">
        <f>IF(OR(COUNTA($PP$3:$QI$3,$QJ$3)=0,$A17=""),"",IF('2.ชื่อนักเรียน'!R23="ย้าย","-",SUM(PQ17,PU17,PY17,QC17,QG17,QK17)))</f>
        <v/>
      </c>
      <c r="QP17" s="516" t="str">
        <f>IF(OR(COUNTA($PP$3:$QI$3,$QJ$3)=0,$A17=""),"",IF('2.ชื่อนักเรียน'!R23="ย้าย","-",SUM(PR17,PV17,PZ17,QD17,QH17,QL17)))</f>
        <v/>
      </c>
      <c r="QQ17" s="518" t="str">
        <f>IF(OR(COUNTA($PP$3:$QI$3,$QJ$3)=0,$A17=""),"",IF('2.ชื่อนักเรียน'!R23="ย้าย","-",SUM(PS17,PW17,QA17,QE17,QI17,QM17)))</f>
        <v/>
      </c>
      <c r="QR17" s="511" t="str">
        <f t="shared" si="1"/>
        <v/>
      </c>
      <c r="QS17" s="519" t="str">
        <f>IF(QR17="","",IF('2.ชื่อนักเรียน'!R23="ย้าย","ย้าย",(QR17*100)/COUNTA($GU$4:$HY$4,$IB$4:$JF$4,$JI$4:$KM$4,$KP$4:$LT$4,$LW$4:$NA$4,$ND$4:$OH$4)))</f>
        <v/>
      </c>
      <c r="QT17" s="529" t="str">
        <f>IF('2.ชื่อนักเรียน'!C23="","",'2.ชื่อนักเรียน'!C23)</f>
        <v/>
      </c>
      <c r="QU17" s="532" t="str">
        <f>IF('2.ชื่อนักเรียน'!D23="","",'2.ชื่อนักเรียน'!D23)</f>
        <v/>
      </c>
      <c r="QV17" s="511" t="str">
        <f>IF(A17="","",IF('2.ชื่อนักเรียน'!R23="ย้าย","-",$RJ$4))</f>
        <v/>
      </c>
      <c r="QW17" s="511" t="str">
        <f>IF(A17="","",IF('2.ชื่อนักเรียน'!R23="ย้าย","-",SUM(OK17,OO17,OS17,OW17,PA17,PE17,PP17,PT17,PX17,QB17,QF17,QJ17)))</f>
        <v/>
      </c>
      <c r="QX17" s="511" t="str">
        <f>IF(A17="","",IF('2.ชื่อนักเรียน'!R23="ย้าย","-",SUM(OL17,OP17,OT17,OX17,PB17,PF17,PQ17,PU17,PY17,QC17,QG17,QK17)))</f>
        <v/>
      </c>
      <c r="QY17" s="511" t="str">
        <f>IF(A17="","",IF('2.ชื่อนักเรียน'!R23="ย้าย","-",SUM(OM17,OQ17,OU17,OY17,PC17,PG17,PR17,PV17,PZ17,QD17,QH17,QL17)))</f>
        <v/>
      </c>
      <c r="QZ17" s="511" t="str">
        <f>IF(A17="","",IF('2.ชื่อนักเรียน'!R23="ย้าย","-",SUM(ON17,OR17,OV17,OZ17,PD17,PH17,PS17,PW17,QA17,QE17,QI17,QM17)))</f>
        <v/>
      </c>
      <c r="RA17" s="519" t="str">
        <f>IF(A17="","",IF('2.ชื่อนักเรียน'!R23="ย้าย","-",(QW17*100)/QV17))</f>
        <v/>
      </c>
      <c r="RB17" s="511" t="str">
        <f>IF(A17="","",IF('2.ชื่อนักเรียน'!R23="ย้าย","-",QW17))</f>
        <v/>
      </c>
      <c r="RC17" s="519" t="str">
        <f>IF(A17="","",IF('2.ชื่อนักเรียน'!R23="ย้าย","ย้าย",RA17))</f>
        <v/>
      </c>
      <c r="RD17" s="534"/>
    </row>
    <row r="18" spans="1:472" ht="21" customHeight="1" x14ac:dyDescent="0.35">
      <c r="A18" s="508" t="str">
        <f>IF('2.ชื่อนักเรียน'!C24="","",'2.ชื่อนักเรียน'!C24)</f>
        <v/>
      </c>
      <c r="B18" s="509" t="str">
        <f>IF('2.ชื่อนักเรียน'!D24="","",'2.ชื่อนักเรียน'!D24)</f>
        <v/>
      </c>
      <c r="C18" s="510" t="str">
        <f>IF('2.ชื่อนักเรียน'!R24="","",'2.ชื่อนักเรียน'!R24)</f>
        <v/>
      </c>
      <c r="D18" s="511">
        <v>14</v>
      </c>
      <c r="E18" s="512"/>
      <c r="F18" s="513"/>
      <c r="G18" s="513"/>
      <c r="H18" s="513"/>
      <c r="I18" s="513"/>
      <c r="J18" s="513"/>
      <c r="K18" s="513"/>
      <c r="L18" s="513"/>
      <c r="M18" s="513"/>
      <c r="N18" s="513"/>
      <c r="O18" s="513"/>
      <c r="P18" s="513"/>
      <c r="Q18" s="513"/>
      <c r="R18" s="513"/>
      <c r="S18" s="513"/>
      <c r="T18" s="513"/>
      <c r="U18" s="513"/>
      <c r="V18" s="513"/>
      <c r="W18" s="513"/>
      <c r="X18" s="513"/>
      <c r="Y18" s="513"/>
      <c r="Z18" s="513"/>
      <c r="AA18" s="513"/>
      <c r="AB18" s="513"/>
      <c r="AC18" s="513"/>
      <c r="AD18" s="513"/>
      <c r="AE18" s="513"/>
      <c r="AF18" s="513"/>
      <c r="AG18" s="513"/>
      <c r="AH18" s="513"/>
      <c r="AI18" s="514"/>
      <c r="AJ18" s="511" t="str">
        <f>IF(COUNTA($E$3:$AI$3)=0,"",IF('2.ชื่อนักเรียน'!R24="ย้าย","ย้าย",OK18))</f>
        <v/>
      </c>
      <c r="AK18" s="511">
        <v>14</v>
      </c>
      <c r="AL18" s="512"/>
      <c r="AM18" s="513"/>
      <c r="AN18" s="513"/>
      <c r="AO18" s="513"/>
      <c r="AP18" s="513"/>
      <c r="AQ18" s="513"/>
      <c r="AR18" s="513"/>
      <c r="AS18" s="513"/>
      <c r="AT18" s="513"/>
      <c r="AU18" s="513"/>
      <c r="AV18" s="513"/>
      <c r="AW18" s="513"/>
      <c r="AX18" s="513"/>
      <c r="AY18" s="513"/>
      <c r="AZ18" s="513"/>
      <c r="BA18" s="513"/>
      <c r="BB18" s="513"/>
      <c r="BC18" s="513"/>
      <c r="BD18" s="513"/>
      <c r="BE18" s="513"/>
      <c r="BF18" s="513"/>
      <c r="BG18" s="513"/>
      <c r="BH18" s="513"/>
      <c r="BI18" s="513"/>
      <c r="BJ18" s="513"/>
      <c r="BK18" s="513"/>
      <c r="BL18" s="513"/>
      <c r="BM18" s="513"/>
      <c r="BN18" s="513"/>
      <c r="BO18" s="513"/>
      <c r="BP18" s="514"/>
      <c r="BQ18" s="511" t="str">
        <f>IF(COUNTA($AL$4:$BP$4)=0,"",IF('2.ชื่อนักเรียน'!R24="ย้าย","ย้าย",OO18))</f>
        <v/>
      </c>
      <c r="BR18" s="511">
        <v>14</v>
      </c>
      <c r="BS18" s="512"/>
      <c r="BT18" s="513"/>
      <c r="BU18" s="513"/>
      <c r="BV18" s="513"/>
      <c r="BW18" s="513"/>
      <c r="BX18" s="513"/>
      <c r="BY18" s="513"/>
      <c r="BZ18" s="513"/>
      <c r="CA18" s="513"/>
      <c r="CB18" s="513"/>
      <c r="CC18" s="513"/>
      <c r="CD18" s="513"/>
      <c r="CE18" s="513"/>
      <c r="CF18" s="513"/>
      <c r="CG18" s="513"/>
      <c r="CH18" s="513"/>
      <c r="CI18" s="513"/>
      <c r="CJ18" s="513"/>
      <c r="CK18" s="513"/>
      <c r="CL18" s="513"/>
      <c r="CM18" s="513"/>
      <c r="CN18" s="513"/>
      <c r="CO18" s="513"/>
      <c r="CP18" s="513"/>
      <c r="CQ18" s="513"/>
      <c r="CR18" s="513"/>
      <c r="CS18" s="513"/>
      <c r="CT18" s="513"/>
      <c r="CU18" s="513"/>
      <c r="CV18" s="513"/>
      <c r="CW18" s="514"/>
      <c r="CX18" s="511" t="str">
        <f>IF(COUNTA($BS$4:$CW$4)=0,"",IF('2.ชื่อนักเรียน'!R24="ย้าย","ย้าย",OS18))</f>
        <v/>
      </c>
      <c r="CY18" s="511">
        <v>14</v>
      </c>
      <c r="CZ18" s="512"/>
      <c r="DA18" s="513"/>
      <c r="DB18" s="513"/>
      <c r="DC18" s="513"/>
      <c r="DD18" s="513"/>
      <c r="DE18" s="513"/>
      <c r="DF18" s="513"/>
      <c r="DG18" s="513"/>
      <c r="DH18" s="513"/>
      <c r="DI18" s="513"/>
      <c r="DJ18" s="513"/>
      <c r="DK18" s="513"/>
      <c r="DL18" s="513"/>
      <c r="DM18" s="513"/>
      <c r="DN18" s="513"/>
      <c r="DO18" s="513"/>
      <c r="DP18" s="513"/>
      <c r="DQ18" s="513"/>
      <c r="DR18" s="513"/>
      <c r="DS18" s="513"/>
      <c r="DT18" s="513"/>
      <c r="DU18" s="513"/>
      <c r="DV18" s="513"/>
      <c r="DW18" s="513"/>
      <c r="DX18" s="513"/>
      <c r="DY18" s="513"/>
      <c r="DZ18" s="513"/>
      <c r="EA18" s="513"/>
      <c r="EB18" s="513"/>
      <c r="EC18" s="513"/>
      <c r="ED18" s="514"/>
      <c r="EE18" s="511" t="str">
        <f>IF(COUNTA($CZ$4:$ED$4)=0,"",IF('2.ชื่อนักเรียน'!R24="ย้าย","ย้าย",OW18))</f>
        <v/>
      </c>
      <c r="EF18" s="511">
        <v>14</v>
      </c>
      <c r="EG18" s="512"/>
      <c r="EH18" s="513"/>
      <c r="EI18" s="513"/>
      <c r="EJ18" s="513"/>
      <c r="EK18" s="513"/>
      <c r="EL18" s="513"/>
      <c r="EM18" s="513"/>
      <c r="EN18" s="513"/>
      <c r="EO18" s="513"/>
      <c r="EP18" s="513"/>
      <c r="EQ18" s="513"/>
      <c r="ER18" s="513"/>
      <c r="ES18" s="513"/>
      <c r="ET18" s="513"/>
      <c r="EU18" s="513"/>
      <c r="EV18" s="513"/>
      <c r="EW18" s="513"/>
      <c r="EX18" s="513"/>
      <c r="EY18" s="513"/>
      <c r="EZ18" s="513"/>
      <c r="FA18" s="513"/>
      <c r="FB18" s="513"/>
      <c r="FC18" s="513"/>
      <c r="FD18" s="513"/>
      <c r="FE18" s="513"/>
      <c r="FF18" s="513"/>
      <c r="FG18" s="513"/>
      <c r="FH18" s="513"/>
      <c r="FI18" s="513"/>
      <c r="FJ18" s="513"/>
      <c r="FK18" s="514"/>
      <c r="FL18" s="511" t="str">
        <f>IF(COUNTA($EG$4:$FK$4)=0,"",IF('2.ชื่อนักเรียน'!R24="ย้าย","ย้าย",PA18))</f>
        <v/>
      </c>
      <c r="FM18" s="511">
        <v>14</v>
      </c>
      <c r="FN18" s="512"/>
      <c r="FO18" s="513"/>
      <c r="FP18" s="513"/>
      <c r="FQ18" s="513"/>
      <c r="FR18" s="513"/>
      <c r="FS18" s="513"/>
      <c r="FT18" s="513"/>
      <c r="FU18" s="513"/>
      <c r="FV18" s="513"/>
      <c r="FW18" s="513"/>
      <c r="FX18" s="513"/>
      <c r="FY18" s="513"/>
      <c r="FZ18" s="513"/>
      <c r="GA18" s="513"/>
      <c r="GB18" s="513"/>
      <c r="GC18" s="513"/>
      <c r="GD18" s="513"/>
      <c r="GE18" s="513"/>
      <c r="GF18" s="513"/>
      <c r="GG18" s="513"/>
      <c r="GH18" s="513"/>
      <c r="GI18" s="513"/>
      <c r="GJ18" s="513"/>
      <c r="GK18" s="513"/>
      <c r="GL18" s="513"/>
      <c r="GM18" s="513"/>
      <c r="GN18" s="513"/>
      <c r="GO18" s="513"/>
      <c r="GP18" s="513"/>
      <c r="GQ18" s="513"/>
      <c r="GR18" s="514"/>
      <c r="GS18" s="511" t="str">
        <f>IF(COUNTA($FN$4:$GR$4)=0,"",IF('2.ชื่อนักเรียน'!R24="ย้าย","ย้าย",PE18))</f>
        <v/>
      </c>
      <c r="GT18" s="511">
        <v>14</v>
      </c>
      <c r="GU18" s="512"/>
      <c r="GV18" s="513"/>
      <c r="GW18" s="513"/>
      <c r="GX18" s="513"/>
      <c r="GY18" s="513"/>
      <c r="GZ18" s="513"/>
      <c r="HA18" s="513"/>
      <c r="HB18" s="513"/>
      <c r="HC18" s="513"/>
      <c r="HD18" s="513"/>
      <c r="HE18" s="513"/>
      <c r="HF18" s="513"/>
      <c r="HG18" s="513"/>
      <c r="HH18" s="513"/>
      <c r="HI18" s="513"/>
      <c r="HJ18" s="513"/>
      <c r="HK18" s="513"/>
      <c r="HL18" s="513"/>
      <c r="HM18" s="513"/>
      <c r="HN18" s="513"/>
      <c r="HO18" s="513"/>
      <c r="HP18" s="513"/>
      <c r="HQ18" s="513"/>
      <c r="HR18" s="513"/>
      <c r="HS18" s="513"/>
      <c r="HT18" s="513"/>
      <c r="HU18" s="513"/>
      <c r="HV18" s="513"/>
      <c r="HW18" s="513"/>
      <c r="HX18" s="513"/>
      <c r="HY18" s="514"/>
      <c r="HZ18" s="511" t="str">
        <f>IF(COUNTA($GU$4:HY17)=0,"",IF('2.ชื่อนักเรียน'!R24="ย้าย","ย้าย",PP18))</f>
        <v/>
      </c>
      <c r="IA18" s="511">
        <v>14</v>
      </c>
      <c r="IB18" s="512"/>
      <c r="IC18" s="513"/>
      <c r="ID18" s="513"/>
      <c r="IE18" s="513"/>
      <c r="IF18" s="513"/>
      <c r="IG18" s="513"/>
      <c r="IH18" s="513"/>
      <c r="II18" s="513"/>
      <c r="IJ18" s="513"/>
      <c r="IK18" s="513"/>
      <c r="IL18" s="513"/>
      <c r="IM18" s="513"/>
      <c r="IN18" s="513"/>
      <c r="IO18" s="513"/>
      <c r="IP18" s="513"/>
      <c r="IQ18" s="513"/>
      <c r="IR18" s="513"/>
      <c r="IS18" s="513"/>
      <c r="IT18" s="513"/>
      <c r="IU18" s="513"/>
      <c r="IV18" s="513"/>
      <c r="IW18" s="513"/>
      <c r="IX18" s="513"/>
      <c r="IY18" s="513"/>
      <c r="IZ18" s="513"/>
      <c r="JA18" s="513"/>
      <c r="JB18" s="513"/>
      <c r="JC18" s="513"/>
      <c r="JD18" s="513"/>
      <c r="JE18" s="513"/>
      <c r="JF18" s="514"/>
      <c r="JG18" s="511" t="str">
        <f>IF(COUNTA($IB$4:$JF$4)=0,"",IF('2.ชื่อนักเรียน'!R24="ย้าย","ย้าย",PT18))</f>
        <v/>
      </c>
      <c r="JH18" s="511">
        <v>14</v>
      </c>
      <c r="JI18" s="512"/>
      <c r="JJ18" s="513"/>
      <c r="JK18" s="513"/>
      <c r="JL18" s="513"/>
      <c r="JM18" s="513"/>
      <c r="JN18" s="513"/>
      <c r="JO18" s="513"/>
      <c r="JP18" s="513"/>
      <c r="JQ18" s="513"/>
      <c r="JR18" s="513"/>
      <c r="JS18" s="513"/>
      <c r="JT18" s="513"/>
      <c r="JU18" s="513"/>
      <c r="JV18" s="513"/>
      <c r="JW18" s="513"/>
      <c r="JX18" s="513"/>
      <c r="JY18" s="513"/>
      <c r="JZ18" s="513"/>
      <c r="KA18" s="513"/>
      <c r="KB18" s="513"/>
      <c r="KC18" s="513"/>
      <c r="KD18" s="513"/>
      <c r="KE18" s="513"/>
      <c r="KF18" s="513"/>
      <c r="KG18" s="513"/>
      <c r="KH18" s="513"/>
      <c r="KI18" s="513"/>
      <c r="KJ18" s="513"/>
      <c r="KK18" s="513"/>
      <c r="KL18" s="513"/>
      <c r="KM18" s="514"/>
      <c r="KN18" s="526" t="str">
        <f>IF(COUNTA($JI$4:$KM$4)=0,"",IF('2.ชื่อนักเรียน'!R24="ย้าย","ย้าย",PX18))</f>
        <v/>
      </c>
      <c r="KO18" s="511">
        <v>14</v>
      </c>
      <c r="KP18" s="512"/>
      <c r="KQ18" s="513"/>
      <c r="KR18" s="513"/>
      <c r="KS18" s="513"/>
      <c r="KT18" s="513"/>
      <c r="KU18" s="513"/>
      <c r="KV18" s="513"/>
      <c r="KW18" s="513"/>
      <c r="KX18" s="513"/>
      <c r="KY18" s="513"/>
      <c r="KZ18" s="513"/>
      <c r="LA18" s="513"/>
      <c r="LB18" s="513"/>
      <c r="LC18" s="513"/>
      <c r="LD18" s="513"/>
      <c r="LE18" s="513"/>
      <c r="LF18" s="513"/>
      <c r="LG18" s="513"/>
      <c r="LH18" s="513"/>
      <c r="LI18" s="513"/>
      <c r="LJ18" s="513"/>
      <c r="LK18" s="513"/>
      <c r="LL18" s="513"/>
      <c r="LM18" s="513"/>
      <c r="LN18" s="513"/>
      <c r="LO18" s="513"/>
      <c r="LP18" s="513"/>
      <c r="LQ18" s="513"/>
      <c r="LR18" s="513"/>
      <c r="LS18" s="513"/>
      <c r="LT18" s="514"/>
      <c r="LU18" s="526" t="str">
        <f>IF(COUNTA($KP$4:$LT$4)=0,"",IF('2.ชื่อนักเรียน'!R24="ย้าย","ย้าย",QB18))</f>
        <v/>
      </c>
      <c r="LV18" s="511">
        <v>14</v>
      </c>
      <c r="LW18" s="512"/>
      <c r="LX18" s="513"/>
      <c r="LY18" s="513"/>
      <c r="LZ18" s="513"/>
      <c r="MA18" s="513"/>
      <c r="MB18" s="513"/>
      <c r="MC18" s="513"/>
      <c r="MD18" s="513"/>
      <c r="ME18" s="513"/>
      <c r="MF18" s="513"/>
      <c r="MG18" s="513"/>
      <c r="MH18" s="513"/>
      <c r="MI18" s="513"/>
      <c r="MJ18" s="513"/>
      <c r="MK18" s="513"/>
      <c r="ML18" s="513"/>
      <c r="MM18" s="513"/>
      <c r="MN18" s="513"/>
      <c r="MO18" s="513"/>
      <c r="MP18" s="513"/>
      <c r="MQ18" s="513"/>
      <c r="MR18" s="513"/>
      <c r="MS18" s="513"/>
      <c r="MT18" s="513"/>
      <c r="MU18" s="513"/>
      <c r="MV18" s="513"/>
      <c r="MW18" s="513"/>
      <c r="MX18" s="513"/>
      <c r="MY18" s="513"/>
      <c r="MZ18" s="513"/>
      <c r="NA18" s="514"/>
      <c r="NB18" s="526" t="str">
        <f>IF(COUNTA($LW$5:$NA$5)=0,"",IF('2.ชื่อนักเรียน'!R24="ย้าย","ย้าย",QF18))</f>
        <v/>
      </c>
      <c r="NC18" s="526">
        <v>14</v>
      </c>
      <c r="ND18" s="512"/>
      <c r="NE18" s="513"/>
      <c r="NF18" s="513"/>
      <c r="NG18" s="513"/>
      <c r="NH18" s="513"/>
      <c r="NI18" s="513"/>
      <c r="NJ18" s="513"/>
      <c r="NK18" s="513"/>
      <c r="NL18" s="513"/>
      <c r="NM18" s="513"/>
      <c r="NN18" s="513"/>
      <c r="NO18" s="513"/>
      <c r="NP18" s="513"/>
      <c r="NQ18" s="513"/>
      <c r="NR18" s="513"/>
      <c r="NS18" s="513"/>
      <c r="NT18" s="513"/>
      <c r="NU18" s="513"/>
      <c r="NV18" s="513"/>
      <c r="NW18" s="513"/>
      <c r="NX18" s="513"/>
      <c r="NY18" s="513"/>
      <c r="NZ18" s="513"/>
      <c r="OA18" s="513"/>
      <c r="OB18" s="513"/>
      <c r="OC18" s="513"/>
      <c r="OD18" s="513"/>
      <c r="OE18" s="513"/>
      <c r="OF18" s="513"/>
      <c r="OG18" s="513"/>
      <c r="OH18" s="514"/>
      <c r="OI18" s="526" t="str">
        <f>IF(COUNTA($ND$4:$OH$4)=0,"",IF('2.ชื่อนักเรียน'!R24="ย้าย","ย้าย",QJ18))</f>
        <v/>
      </c>
      <c r="OJ18" s="511">
        <v>14</v>
      </c>
      <c r="OK18" s="515" t="str">
        <f>IF(OR(COUNTA($E$4:$AI$4)=0,$A18=""),"",IF('2.ชื่อนักเรียน'!R24="ย้าย","-",COUNTIF($E18:$AI18,"/")))</f>
        <v/>
      </c>
      <c r="OL18" s="516" t="str">
        <f>IF(OR(COUNTA($E$4:$AI$4)=0,$A18=""),"",IF('2.ชื่อนักเรียน'!R24="ย้าย","-",COUNTIF($E18:$AI18,"ป")))</f>
        <v/>
      </c>
      <c r="OM18" s="516" t="str">
        <f>IF(OR(COUNTA($E$4:$AI$4)=0,$A18=""),"",IF('2.ชื่อนักเรียน'!R24="ย้าย","-",COUNTIF($E18:$AI18,"ล")))</f>
        <v/>
      </c>
      <c r="ON18" s="517" t="str">
        <f>IF(OR(COUNTA($E$4:$AI$4)=0,$A18=""),"",IF('2.ชื่อนักเรียน'!R24="ย้าย","-",COUNTIF($E18:$AI18,"ข")))</f>
        <v/>
      </c>
      <c r="OO18" s="515" t="str">
        <f>IF(OR(COUNTA($AL$4:$BP$4)=0,$A18=""),"",IF('2.ชื่อนักเรียน'!R24="ย้าย","-",COUNTIF($AL18:$BP18,"/")))</f>
        <v/>
      </c>
      <c r="OP18" s="516" t="str">
        <f>IF(OR(COUNTA($AL$4:$BP$4)=0,$A18=""),"",IF('2.ชื่อนักเรียน'!R24="ย้าย","-",COUNTIF($AL18:$BP18,"ป")))</f>
        <v/>
      </c>
      <c r="OQ18" s="516" t="str">
        <f>IF(OR(COUNTA($AL$4:$BP$4)=0,$A18=""),"",IF('2.ชื่อนักเรียน'!R24="ย้าย","-",COUNTIF($AL18:$BP18,"ล")))</f>
        <v/>
      </c>
      <c r="OR18" s="517" t="str">
        <f>IF(OR(COUNTA($AL$4:$BP$4)=0,$A18=""),"",IF('2.ชื่อนักเรียน'!R24="ย้าย","-",COUNTIF($AL18:$BP18,"ข")))</f>
        <v/>
      </c>
      <c r="OS18" s="515" t="str">
        <f>IF(OR(COUNTA($BS$4:$CW$4)=0,$A18=""),"",IF('2.ชื่อนักเรียน'!R24="ย้าย","-",COUNTIF($BS18:$CW18,"/")))</f>
        <v/>
      </c>
      <c r="OT18" s="516" t="str">
        <f>IF(OR(COUNTA($BS$4:$CW$4)=0,$A18=""),"",IF('2.ชื่อนักเรียน'!R24="ย้าย","-",COUNTIF($BS18:$CW18,"ป")))</f>
        <v/>
      </c>
      <c r="OU18" s="516" t="str">
        <f>IF(OR(COUNTA($BS$4:$CW$4)=0,$A18=""),"",IF('2.ชื่อนักเรียน'!R24="ย้าย","-",COUNTIF($BS18:$CW18,"ล")))</f>
        <v/>
      </c>
      <c r="OV18" s="517" t="str">
        <f>IF(OR(COUNTA($BS$4:$CW$4)=0,$A18=""),"",IF('2.ชื่อนักเรียน'!R24="ย้าย","-",COUNTIF($BS18:$CW18,"ข")))</f>
        <v/>
      </c>
      <c r="OW18" s="515" t="str">
        <f>IF(OR(COUNTA($CZ$4:$ED$4)=0,$A18=""),"",IF('2.ชื่อนักเรียน'!R24="ย้าย","-",COUNTIF($CZ18:$ED18,"/")))</f>
        <v/>
      </c>
      <c r="OX18" s="516" t="str">
        <f>IF(OR(COUNTA($CZ$4:$ED$4)=0,$A18=""),"",IF('2.ชื่อนักเรียน'!R24="ย้าย","-",COUNTIF($CZ18:$ED18,"ป")))</f>
        <v/>
      </c>
      <c r="OY18" s="516" t="str">
        <f>IF(OR(COUNTA($CZ$4:$ED$4)=0,A18=""),"",IF('2.ชื่อนักเรียน'!R24="ย้าย","-",COUNTIF($CZ18:$ED18,"ล")))</f>
        <v/>
      </c>
      <c r="OZ18" s="517" t="str">
        <f>IF(OR(COUNTA($CZ$4:$ED$4)=0,A18=""),"",IF('2.ชื่อนักเรียน'!R24="ย้าย","-",COUNTIF($CZ18:$ED18,"ข")))</f>
        <v/>
      </c>
      <c r="PA18" s="515" t="str">
        <f>IF(OR(COUNTA($EG$4:$FK$4)=0,$A18=""),"",IF('2.ชื่อนักเรียน'!R24="ย้าย","-",COUNTIF($EG18:$FK18,"/")))</f>
        <v/>
      </c>
      <c r="PB18" s="516" t="str">
        <f>IF(OR(COUNTA($EG$4:$FK$4)=0,$A18=""),"",IF('2.ชื่อนักเรียน'!R24="ย้าย","-",COUNTIF($EG18:$FK18,"ป")))</f>
        <v/>
      </c>
      <c r="PC18" s="516" t="str">
        <f>IF(OR(COUNTA($EG$4:$FK$4)=0,A18=""),"",IF('2.ชื่อนักเรียน'!R24="ย้าย","-",COUNTIF($EG18:$FK18,"ล")))</f>
        <v/>
      </c>
      <c r="PD18" s="517" t="str">
        <f>IF(OR(COUNTA($EG$4:$FK$4)=0,A18=""),"",IF('2.ชื่อนักเรียน'!R24="ย้าย","-",COUNTIF($EG18:$FK18,"ข")))</f>
        <v/>
      </c>
      <c r="PE18" s="515" t="str">
        <f>IF(OR(COUNTA($FN$4:$GR$4)=0,$A18=""),"",IF('2.ชื่อนักเรียน'!R24="ย้าย","-",COUNTIF($FN18:$GR18,"/")))</f>
        <v/>
      </c>
      <c r="PF18" s="516" t="str">
        <f>IF(OR(COUNTA($FN$4:$GR$4)=0,$A18=""),"",IF('2.ชื่อนักเรียน'!R24="ย้าย","-",COUNTIF($FN18:$GR18,"ป")))</f>
        <v/>
      </c>
      <c r="PG18" s="516" t="str">
        <f>IF(OR(COUNTA($FN$4:$GR$4)=0,A18=""),"",IF('2.ชื่อนักเรียน'!R24="ย้าย","-",COUNTIF($FN18:$GR18,"ล")))</f>
        <v/>
      </c>
      <c r="PH18" s="516" t="str">
        <f>IF(OR(COUNTA($FN$4:$GR$4)=0,A18=""),"",IF('2.ชื่อนักเรียน'!R24="ย้าย","-",COUNTIF($FN18:$GR18,"ข")))</f>
        <v/>
      </c>
      <c r="PI18" s="515" t="str">
        <f>IF(OR(COUNTA($OK$3:$PD$3,$PE$3)=0,$A18=""),"",IF('2.ชื่อนักเรียน'!R24="ย้าย","-",SUM(OK18,OO18,OS18,OW18,PA18,PE18)))</f>
        <v/>
      </c>
      <c r="PJ18" s="516" t="str">
        <f>IF(OR(COUNTA($OK$3:$PD$3,$PE$3)=0,$A18=""),"",IF('2.ชื่อนักเรียน'!R24="ย้าย","-",SUM(OL18,OP18,OT18,OX18,PB18,PF18)))</f>
        <v/>
      </c>
      <c r="PK18" s="516" t="str">
        <f>IF(OR(COUNTA($OK$3:$PD$3,$PE$3)=0,$A18=""),"",IF('2.ชื่อนักเรียน'!R24="ย้าย","-",SUM(OM18,OQ18,OU18,OY18,PC18,PG18)))</f>
        <v/>
      </c>
      <c r="PL18" s="518" t="str">
        <f>IF(OR(COUNTA($OK$3:$PD$3,$PE$3)=0,$A18=""),"",IF('2.ชื่อนักเรียน'!R24="ย้าย","-",SUM(ON18,OR18,OV18,OZ18,PD18,PH18)))</f>
        <v/>
      </c>
      <c r="PM18" s="511" t="str">
        <f t="shared" si="0"/>
        <v/>
      </c>
      <c r="PN18" s="519" t="str">
        <f>IF(PM18="","",IF('2.ชื่อนักเรียน'!R24="ย้าย","ย้าย",(PM18*100)/COUNTA($E$4:$AI$4,$AL$4:$BP$4,$BS$4:$CW$4,$CZ$4:$ED$4,$EG$4:$FK$4,$FN$4:$GR$4)))</f>
        <v/>
      </c>
      <c r="PO18" s="511">
        <v>14</v>
      </c>
      <c r="PP18" s="515" t="str">
        <f>IF(OR(COUNTA($GU$4:$HY$4)=0,$A18=""),"",IF('2.ชื่อนักเรียน'!R24="ย้าย","-",COUNTIF($GU18:$HY18,"/")))</f>
        <v/>
      </c>
      <c r="PQ18" s="516" t="str">
        <f>IF(OR(COUNTA($GU$4:$HY$4)=0,$A18=""),"",IF('2.ชื่อนักเรียน'!R24="ย้าย","-",COUNTIF($GU18:$HY18,"ป")))</f>
        <v/>
      </c>
      <c r="PR18" s="516" t="str">
        <f>IF(OR(COUNTA($GU$4:$HY$4)=0,$A18=""),"",IF('2.ชื่อนักเรียน'!R24="ย้าย","-",COUNTIF($GU18:$HY18,"ล")))</f>
        <v/>
      </c>
      <c r="PS18" s="517" t="str">
        <f>IF(OR(COUNTA($GU$4:$HY$4)=0,$A18=""),"",IF('2.ชื่อนักเรียน'!R24="ย้าย","-",COUNTIF($GU18:$HY18,"ข")))</f>
        <v/>
      </c>
      <c r="PT18" s="515" t="str">
        <f>IF(OR(COUNTA($IB$4:$JF$4)=0,$A18=""),"",IF('2.ชื่อนักเรียน'!R24="ย้าย","-",COUNTIF($IB18:$JF18,"/")))</f>
        <v/>
      </c>
      <c r="PU18" s="516" t="str">
        <f>IF(OR(COUNTA($IB$4:$JF$4)=0,$A18=""),"",IF('2.ชื่อนักเรียน'!R24="ย้าย","-",COUNTIF($IB18:$JF18,"ป")))</f>
        <v/>
      </c>
      <c r="PV18" s="516" t="str">
        <f>IF(OR(COUNTA($IB$4:$JF$4)=0,$A18=""),"",IF('2.ชื่อนักเรียน'!R24="ย้าย","-",COUNTIF($IB18:$JF18,"ล")))</f>
        <v/>
      </c>
      <c r="PW18" s="517" t="str">
        <f>IF(OR(COUNTA($IB$4:$JF$4)=0,$A18=""),"",IF('2.ชื่อนักเรียน'!R24="ย้าย","-",COUNTIF($IB18:$JF18,"ข")))</f>
        <v/>
      </c>
      <c r="PX18" s="515" t="str">
        <f>IF(OR(COUNTA($JI$4:$KM$4)=0,$A18=""),"",IF('2.ชื่อนักเรียน'!R24="ย้าย","-",COUNTIF($JI18:$KM18,"/")))</f>
        <v/>
      </c>
      <c r="PY18" s="516" t="str">
        <f>IF(OR(COUNTA($JI$4:$KM$4)=0,$A18=""),"",IF('2.ชื่อนักเรียน'!R24="ย้าย","-",COUNTIF($JI18:$KM18,"ป")))</f>
        <v/>
      </c>
      <c r="PZ18" s="516" t="str">
        <f>IF(OR(COUNTA($JI$4:$KM$4)=0,$A18=""),"",IF('2.ชื่อนักเรียน'!R24="ย้าย","-",COUNTIF($JI18:$KM18,"ล")))</f>
        <v/>
      </c>
      <c r="QA18" s="517" t="str">
        <f>IF(OR(COUNTA($JI$4:$KM$4)=0,$A18=""),"",IF('2.ชื่อนักเรียน'!R24="ย้าย","-",COUNTIF($JI18:$KM18,"ข")))</f>
        <v/>
      </c>
      <c r="QB18" s="515" t="str">
        <f>IF(OR(COUNTA($KP$4:$LT$4)=0,$A18=""),"",IF('2.ชื่อนักเรียน'!R24="ย้าย","-",COUNTIF($KP18:$LT18,"/")))</f>
        <v/>
      </c>
      <c r="QC18" s="516" t="str">
        <f>IF(OR(COUNTA($KP$4:$LT$4)=0,$A18=""),"",IF('2.ชื่อนักเรียน'!R24="ย้าย","-",COUNTIF($KP18:$LT18,"ป")))</f>
        <v/>
      </c>
      <c r="QD18" s="516" t="str">
        <f>IF(OR(COUNTA($KP$4:$LT$4)=0,$A18=""),"",IF('2.ชื่อนักเรียน'!R24="ย้าย","-",COUNTIF($KP18:$LT18,"ล")))</f>
        <v/>
      </c>
      <c r="QE18" s="517" t="str">
        <f>IF(OR(COUNTA($KP$4:$LT$4)=0,$A18=""),"",IF('2.ชื่อนักเรียน'!R24="ย้าย","-",COUNTIF($KP18:$LT18,"ข")))</f>
        <v/>
      </c>
      <c r="QF18" s="515" t="str">
        <f>IF(OR(COUNTA($LW$4:$NA$4)=0,$A18=""),"",IF('2.ชื่อนักเรียน'!R24="ย้าย","-",COUNTIF($LW18:$NA18,"/")))</f>
        <v/>
      </c>
      <c r="QG18" s="516" t="str">
        <f>IF(OR(COUNTA($LW$4:$NA$4)=0,$A18=""),"",IF('2.ชื่อนักเรียน'!R24="ย้าย","-",COUNTIF($LW18:$NA18,"ป")))</f>
        <v/>
      </c>
      <c r="QH18" s="516" t="str">
        <f>IF(OR(COUNTA($LW$4:$NA$4)=0,$A18=""),"",IF('2.ชื่อนักเรียน'!R24="ย้าย","-",COUNTIF($LW18:$NA18,"ล")))</f>
        <v/>
      </c>
      <c r="QI18" s="517" t="str">
        <f>IF(OR(COUNTA($LW$4:$NA$4)=0,$A18=""),"",IF('2.ชื่อนักเรียน'!R24="ย้าย","-",COUNTIF($LW18:$NA18,"ข")))</f>
        <v/>
      </c>
      <c r="QJ18" s="515" t="str">
        <f>IF(OR(COUNTA($ND$4:$OH$4)=0,$A18=""),"",IF('2.ชื่อนักเรียน'!R24="ย้าย","-",COUNTIF($ND18:$OH18,"/")))</f>
        <v/>
      </c>
      <c r="QK18" s="516" t="str">
        <f>IF(OR(COUNTA($ND$4:$OH$4)=0,$A18=""),"",IF('2.ชื่อนักเรียน'!R24="ย้าย","-",COUNTIF($ND18:$OH18,"ป")))</f>
        <v/>
      </c>
      <c r="QL18" s="516" t="str">
        <f>IF(OR(COUNTA($ND$4:$OH$4)=0,$A18=""),"",IF('2.ชื่อนักเรียน'!R24="ย้าย","-",COUNTIF($ND18:$OH18,"ล")))</f>
        <v/>
      </c>
      <c r="QM18" s="516" t="str">
        <f>IF(OR(COUNTA($ND$4:$OH$4)=0,$A18=""),"",IF('2.ชื่อนักเรียน'!R24="ย้าย","-",COUNTIF($ND18:$OH18,"ข")))</f>
        <v/>
      </c>
      <c r="QN18" s="515" t="str">
        <f>IF(OR(COUNTA($PP$3:$QI$3,$QJ$3)=0,$A18=""),"",IF('2.ชื่อนักเรียน'!R24="ย้าย","-",SUM(PP18,PT18,PX18,QB18,QF18,QJ18)))</f>
        <v/>
      </c>
      <c r="QO18" s="516" t="str">
        <f>IF(OR(COUNTA($PP$3:$QI$3,$QJ$3)=0,$A18=""),"",IF('2.ชื่อนักเรียน'!R24="ย้าย","-",SUM(PQ18,PU18,PY18,QC18,QG18,QK18)))</f>
        <v/>
      </c>
      <c r="QP18" s="516" t="str">
        <f>IF(OR(COUNTA($PP$3:$QI$3,$QJ$3)=0,$A18=""),"",IF('2.ชื่อนักเรียน'!R24="ย้าย","-",SUM(PR18,PV18,PZ18,QD18,QH18,QL18)))</f>
        <v/>
      </c>
      <c r="QQ18" s="518" t="str">
        <f>IF(OR(COUNTA($PP$3:$QI$3,$QJ$3)=0,$A18=""),"",IF('2.ชื่อนักเรียน'!R24="ย้าย","-",SUM(PS18,PW18,QA18,QE18,QI18,QM18)))</f>
        <v/>
      </c>
      <c r="QR18" s="511" t="str">
        <f t="shared" si="1"/>
        <v/>
      </c>
      <c r="QS18" s="519" t="str">
        <f>IF(QR18="","",IF('2.ชื่อนักเรียน'!R24="ย้าย","ย้าย",(QR18*100)/COUNTA($GU$4:$HY$4,$IB$4:$JF$4,$JI$4:$KM$4,$KP$4:$LT$4,$LW$4:$NA$4,$ND$4:$OH$4)))</f>
        <v/>
      </c>
      <c r="QT18" s="529" t="str">
        <f>IF('2.ชื่อนักเรียน'!C24="","",'2.ชื่อนักเรียน'!C24)</f>
        <v/>
      </c>
      <c r="QU18" s="532" t="str">
        <f>IF('2.ชื่อนักเรียน'!D24="","",'2.ชื่อนักเรียน'!D24)</f>
        <v/>
      </c>
      <c r="QV18" s="511" t="str">
        <f>IF(A18="","",IF('2.ชื่อนักเรียน'!R24="ย้าย","-",$RJ$4))</f>
        <v/>
      </c>
      <c r="QW18" s="511" t="str">
        <f>IF(A18="","",IF('2.ชื่อนักเรียน'!R24="ย้าย","-",SUM(OK18,OO18,OS18,OW18,PA18,PE18,PP18,PT18,PX18,QB18,QF18,QJ18)))</f>
        <v/>
      </c>
      <c r="QX18" s="511" t="str">
        <f>IF(A18="","",IF('2.ชื่อนักเรียน'!R24="ย้าย","-",SUM(OL18,OP18,OT18,OX18,PB18,PF18,PQ18,PU18,PY18,QC18,QG18,QK18)))</f>
        <v/>
      </c>
      <c r="QY18" s="511" t="str">
        <f>IF(A18="","",IF('2.ชื่อนักเรียน'!R24="ย้าย","-",SUM(OM18,OQ18,OU18,OY18,PC18,PG18,PR18,PV18,PZ18,QD18,QH18,QL18)))</f>
        <v/>
      </c>
      <c r="QZ18" s="511" t="str">
        <f>IF(A18="","",IF('2.ชื่อนักเรียน'!R24="ย้าย","-",SUM(ON18,OR18,OV18,OZ18,PD18,PH18,PS18,PW18,QA18,QE18,QI18,QM18)))</f>
        <v/>
      </c>
      <c r="RA18" s="519" t="str">
        <f>IF(A18="","",IF('2.ชื่อนักเรียน'!R24="ย้าย","-",(QW18*100)/QV18))</f>
        <v/>
      </c>
      <c r="RB18" s="511" t="str">
        <f>IF(A18="","",IF('2.ชื่อนักเรียน'!R24="ย้าย","-",QW18))</f>
        <v/>
      </c>
      <c r="RC18" s="519" t="str">
        <f>IF(A18="","",IF('2.ชื่อนักเรียน'!R24="ย้าย","ย้าย",RA18))</f>
        <v/>
      </c>
      <c r="RD18" s="534"/>
    </row>
    <row r="19" spans="1:472" ht="21" customHeight="1" x14ac:dyDescent="0.35">
      <c r="A19" s="508" t="str">
        <f>IF('2.ชื่อนักเรียน'!C25="","",'2.ชื่อนักเรียน'!C25)</f>
        <v/>
      </c>
      <c r="B19" s="509" t="str">
        <f>IF('2.ชื่อนักเรียน'!D25="","",'2.ชื่อนักเรียน'!D25)</f>
        <v/>
      </c>
      <c r="C19" s="510" t="str">
        <f>IF('2.ชื่อนักเรียน'!R25="","",'2.ชื่อนักเรียน'!R25)</f>
        <v/>
      </c>
      <c r="D19" s="511">
        <v>15</v>
      </c>
      <c r="E19" s="512"/>
      <c r="F19" s="513"/>
      <c r="G19" s="513"/>
      <c r="H19" s="513"/>
      <c r="I19" s="513"/>
      <c r="J19" s="513"/>
      <c r="K19" s="513"/>
      <c r="L19" s="513"/>
      <c r="M19" s="513"/>
      <c r="N19" s="513"/>
      <c r="O19" s="513"/>
      <c r="P19" s="513"/>
      <c r="Q19" s="513"/>
      <c r="R19" s="513"/>
      <c r="S19" s="513"/>
      <c r="T19" s="513"/>
      <c r="U19" s="513"/>
      <c r="V19" s="513"/>
      <c r="W19" s="513"/>
      <c r="X19" s="513"/>
      <c r="Y19" s="513"/>
      <c r="Z19" s="513"/>
      <c r="AA19" s="513"/>
      <c r="AB19" s="513"/>
      <c r="AC19" s="513"/>
      <c r="AD19" s="513"/>
      <c r="AE19" s="513"/>
      <c r="AF19" s="513"/>
      <c r="AG19" s="513"/>
      <c r="AH19" s="513"/>
      <c r="AI19" s="514"/>
      <c r="AJ19" s="511" t="str">
        <f>IF(COUNTA($E$3:$AI$3)=0,"",IF('2.ชื่อนักเรียน'!R25="ย้าย","ย้าย",OK19))</f>
        <v/>
      </c>
      <c r="AK19" s="511">
        <v>15</v>
      </c>
      <c r="AL19" s="512"/>
      <c r="AM19" s="513"/>
      <c r="AN19" s="513"/>
      <c r="AO19" s="513"/>
      <c r="AP19" s="513"/>
      <c r="AQ19" s="513"/>
      <c r="AR19" s="513"/>
      <c r="AS19" s="513"/>
      <c r="AT19" s="513"/>
      <c r="AU19" s="513"/>
      <c r="AV19" s="513"/>
      <c r="AW19" s="513"/>
      <c r="AX19" s="513"/>
      <c r="AY19" s="513"/>
      <c r="AZ19" s="513"/>
      <c r="BA19" s="513"/>
      <c r="BB19" s="513"/>
      <c r="BC19" s="513"/>
      <c r="BD19" s="513"/>
      <c r="BE19" s="513"/>
      <c r="BF19" s="513"/>
      <c r="BG19" s="513"/>
      <c r="BH19" s="513"/>
      <c r="BI19" s="513"/>
      <c r="BJ19" s="513"/>
      <c r="BK19" s="513"/>
      <c r="BL19" s="513"/>
      <c r="BM19" s="513"/>
      <c r="BN19" s="513"/>
      <c r="BO19" s="513"/>
      <c r="BP19" s="514"/>
      <c r="BQ19" s="511" t="str">
        <f>IF(COUNTA($AL$4:$BP$4)=0,"",IF('2.ชื่อนักเรียน'!R25="ย้าย","ย้าย",OO19))</f>
        <v/>
      </c>
      <c r="BR19" s="511">
        <v>15</v>
      </c>
      <c r="BS19" s="512"/>
      <c r="BT19" s="513"/>
      <c r="BU19" s="513"/>
      <c r="BV19" s="513"/>
      <c r="BW19" s="513"/>
      <c r="BX19" s="513"/>
      <c r="BY19" s="513"/>
      <c r="BZ19" s="513"/>
      <c r="CA19" s="513"/>
      <c r="CB19" s="513"/>
      <c r="CC19" s="513"/>
      <c r="CD19" s="513"/>
      <c r="CE19" s="513"/>
      <c r="CF19" s="513"/>
      <c r="CG19" s="513"/>
      <c r="CH19" s="513"/>
      <c r="CI19" s="513"/>
      <c r="CJ19" s="513"/>
      <c r="CK19" s="513"/>
      <c r="CL19" s="513"/>
      <c r="CM19" s="513"/>
      <c r="CN19" s="513"/>
      <c r="CO19" s="513"/>
      <c r="CP19" s="513"/>
      <c r="CQ19" s="513"/>
      <c r="CR19" s="513"/>
      <c r="CS19" s="513"/>
      <c r="CT19" s="513"/>
      <c r="CU19" s="513"/>
      <c r="CV19" s="513"/>
      <c r="CW19" s="514"/>
      <c r="CX19" s="511" t="str">
        <f>IF(COUNTA($BS$4:$CW$4)=0,"",IF('2.ชื่อนักเรียน'!R25="ย้าย","ย้าย",OS19))</f>
        <v/>
      </c>
      <c r="CY19" s="511">
        <v>15</v>
      </c>
      <c r="CZ19" s="512"/>
      <c r="DA19" s="513"/>
      <c r="DB19" s="513"/>
      <c r="DC19" s="513"/>
      <c r="DD19" s="513"/>
      <c r="DE19" s="513"/>
      <c r="DF19" s="513"/>
      <c r="DG19" s="513"/>
      <c r="DH19" s="513"/>
      <c r="DI19" s="513"/>
      <c r="DJ19" s="513"/>
      <c r="DK19" s="513"/>
      <c r="DL19" s="513"/>
      <c r="DM19" s="513"/>
      <c r="DN19" s="513"/>
      <c r="DO19" s="513"/>
      <c r="DP19" s="513"/>
      <c r="DQ19" s="513"/>
      <c r="DR19" s="513"/>
      <c r="DS19" s="513"/>
      <c r="DT19" s="513"/>
      <c r="DU19" s="513"/>
      <c r="DV19" s="513"/>
      <c r="DW19" s="513"/>
      <c r="DX19" s="513"/>
      <c r="DY19" s="513"/>
      <c r="DZ19" s="513"/>
      <c r="EA19" s="513"/>
      <c r="EB19" s="513"/>
      <c r="EC19" s="513"/>
      <c r="ED19" s="514"/>
      <c r="EE19" s="511" t="str">
        <f>IF(COUNTA($CZ$4:$ED$4)=0,"",IF('2.ชื่อนักเรียน'!R25="ย้าย","ย้าย",OW19))</f>
        <v/>
      </c>
      <c r="EF19" s="511">
        <v>15</v>
      </c>
      <c r="EG19" s="512"/>
      <c r="EH19" s="513"/>
      <c r="EI19" s="513"/>
      <c r="EJ19" s="513"/>
      <c r="EK19" s="513"/>
      <c r="EL19" s="513"/>
      <c r="EM19" s="513"/>
      <c r="EN19" s="513"/>
      <c r="EO19" s="513"/>
      <c r="EP19" s="513"/>
      <c r="EQ19" s="513"/>
      <c r="ER19" s="513"/>
      <c r="ES19" s="513"/>
      <c r="ET19" s="513"/>
      <c r="EU19" s="513"/>
      <c r="EV19" s="513"/>
      <c r="EW19" s="513"/>
      <c r="EX19" s="513"/>
      <c r="EY19" s="513"/>
      <c r="EZ19" s="513"/>
      <c r="FA19" s="513"/>
      <c r="FB19" s="513"/>
      <c r="FC19" s="513"/>
      <c r="FD19" s="513"/>
      <c r="FE19" s="513"/>
      <c r="FF19" s="513"/>
      <c r="FG19" s="513"/>
      <c r="FH19" s="513"/>
      <c r="FI19" s="513"/>
      <c r="FJ19" s="513"/>
      <c r="FK19" s="514"/>
      <c r="FL19" s="511" t="str">
        <f>IF(COUNTA($EG$4:$FK$4)=0,"",IF('2.ชื่อนักเรียน'!R25="ย้าย","ย้าย",PA19))</f>
        <v/>
      </c>
      <c r="FM19" s="511">
        <v>15</v>
      </c>
      <c r="FN19" s="512"/>
      <c r="FO19" s="513"/>
      <c r="FP19" s="513"/>
      <c r="FQ19" s="513"/>
      <c r="FR19" s="513"/>
      <c r="FS19" s="513"/>
      <c r="FT19" s="513"/>
      <c r="FU19" s="513"/>
      <c r="FV19" s="513"/>
      <c r="FW19" s="513"/>
      <c r="FX19" s="513"/>
      <c r="FY19" s="513"/>
      <c r="FZ19" s="513"/>
      <c r="GA19" s="513"/>
      <c r="GB19" s="513"/>
      <c r="GC19" s="513"/>
      <c r="GD19" s="513"/>
      <c r="GE19" s="513"/>
      <c r="GF19" s="513"/>
      <c r="GG19" s="513"/>
      <c r="GH19" s="513"/>
      <c r="GI19" s="513"/>
      <c r="GJ19" s="513"/>
      <c r="GK19" s="513"/>
      <c r="GL19" s="513"/>
      <c r="GM19" s="513"/>
      <c r="GN19" s="513"/>
      <c r="GO19" s="513"/>
      <c r="GP19" s="513"/>
      <c r="GQ19" s="513"/>
      <c r="GR19" s="514"/>
      <c r="GS19" s="511" t="str">
        <f>IF(COUNTA($FN$4:$GR$4)=0,"",IF('2.ชื่อนักเรียน'!R25="ย้าย","ย้าย",PE19))</f>
        <v/>
      </c>
      <c r="GT19" s="511">
        <v>15</v>
      </c>
      <c r="GU19" s="512"/>
      <c r="GV19" s="513"/>
      <c r="GW19" s="513"/>
      <c r="GX19" s="513"/>
      <c r="GY19" s="513"/>
      <c r="GZ19" s="513"/>
      <c r="HA19" s="513"/>
      <c r="HB19" s="513"/>
      <c r="HC19" s="513"/>
      <c r="HD19" s="513"/>
      <c r="HE19" s="513"/>
      <c r="HF19" s="513"/>
      <c r="HG19" s="513"/>
      <c r="HH19" s="513"/>
      <c r="HI19" s="513"/>
      <c r="HJ19" s="513"/>
      <c r="HK19" s="513"/>
      <c r="HL19" s="513"/>
      <c r="HM19" s="513"/>
      <c r="HN19" s="513"/>
      <c r="HO19" s="513"/>
      <c r="HP19" s="513"/>
      <c r="HQ19" s="513"/>
      <c r="HR19" s="513"/>
      <c r="HS19" s="513"/>
      <c r="HT19" s="513"/>
      <c r="HU19" s="513"/>
      <c r="HV19" s="513"/>
      <c r="HW19" s="513"/>
      <c r="HX19" s="513"/>
      <c r="HY19" s="514"/>
      <c r="HZ19" s="511" t="str">
        <f>IF(COUNTA($GU$4:HY18)=0,"",IF('2.ชื่อนักเรียน'!R25="ย้าย","ย้าย",PP19))</f>
        <v/>
      </c>
      <c r="IA19" s="511">
        <v>15</v>
      </c>
      <c r="IB19" s="512"/>
      <c r="IC19" s="513"/>
      <c r="ID19" s="513"/>
      <c r="IE19" s="513"/>
      <c r="IF19" s="513"/>
      <c r="IG19" s="513"/>
      <c r="IH19" s="513"/>
      <c r="II19" s="513"/>
      <c r="IJ19" s="513"/>
      <c r="IK19" s="513"/>
      <c r="IL19" s="513"/>
      <c r="IM19" s="513"/>
      <c r="IN19" s="513"/>
      <c r="IO19" s="513"/>
      <c r="IP19" s="513"/>
      <c r="IQ19" s="513"/>
      <c r="IR19" s="513"/>
      <c r="IS19" s="513"/>
      <c r="IT19" s="513"/>
      <c r="IU19" s="513"/>
      <c r="IV19" s="513"/>
      <c r="IW19" s="513"/>
      <c r="IX19" s="513"/>
      <c r="IY19" s="513"/>
      <c r="IZ19" s="513"/>
      <c r="JA19" s="513"/>
      <c r="JB19" s="513"/>
      <c r="JC19" s="513"/>
      <c r="JD19" s="513"/>
      <c r="JE19" s="513"/>
      <c r="JF19" s="514"/>
      <c r="JG19" s="511" t="str">
        <f>IF(COUNTA($IB$4:$JF$4)=0,"",IF('2.ชื่อนักเรียน'!R25="ย้าย","ย้าย",PT19))</f>
        <v/>
      </c>
      <c r="JH19" s="511">
        <v>15</v>
      </c>
      <c r="JI19" s="512"/>
      <c r="JJ19" s="513"/>
      <c r="JK19" s="513"/>
      <c r="JL19" s="513"/>
      <c r="JM19" s="513"/>
      <c r="JN19" s="513"/>
      <c r="JO19" s="513"/>
      <c r="JP19" s="513"/>
      <c r="JQ19" s="513"/>
      <c r="JR19" s="513"/>
      <c r="JS19" s="513"/>
      <c r="JT19" s="513"/>
      <c r="JU19" s="513"/>
      <c r="JV19" s="513"/>
      <c r="JW19" s="513"/>
      <c r="JX19" s="513"/>
      <c r="JY19" s="513"/>
      <c r="JZ19" s="513"/>
      <c r="KA19" s="513"/>
      <c r="KB19" s="513"/>
      <c r="KC19" s="513"/>
      <c r="KD19" s="513"/>
      <c r="KE19" s="513"/>
      <c r="KF19" s="513"/>
      <c r="KG19" s="513"/>
      <c r="KH19" s="513"/>
      <c r="KI19" s="513"/>
      <c r="KJ19" s="513"/>
      <c r="KK19" s="513"/>
      <c r="KL19" s="513"/>
      <c r="KM19" s="514"/>
      <c r="KN19" s="526" t="str">
        <f>IF(COUNTA($JI$4:$KM$4)=0,"",IF('2.ชื่อนักเรียน'!R25="ย้าย","ย้าย",PX19))</f>
        <v/>
      </c>
      <c r="KO19" s="511">
        <v>15</v>
      </c>
      <c r="KP19" s="512"/>
      <c r="KQ19" s="513"/>
      <c r="KR19" s="513"/>
      <c r="KS19" s="513"/>
      <c r="KT19" s="513"/>
      <c r="KU19" s="513"/>
      <c r="KV19" s="513"/>
      <c r="KW19" s="513"/>
      <c r="KX19" s="513"/>
      <c r="KY19" s="513"/>
      <c r="KZ19" s="513"/>
      <c r="LA19" s="513"/>
      <c r="LB19" s="513"/>
      <c r="LC19" s="513"/>
      <c r="LD19" s="513"/>
      <c r="LE19" s="513"/>
      <c r="LF19" s="513"/>
      <c r="LG19" s="513"/>
      <c r="LH19" s="513"/>
      <c r="LI19" s="513"/>
      <c r="LJ19" s="513"/>
      <c r="LK19" s="513"/>
      <c r="LL19" s="513"/>
      <c r="LM19" s="513"/>
      <c r="LN19" s="513"/>
      <c r="LO19" s="513"/>
      <c r="LP19" s="513"/>
      <c r="LQ19" s="513"/>
      <c r="LR19" s="513"/>
      <c r="LS19" s="513"/>
      <c r="LT19" s="514"/>
      <c r="LU19" s="526" t="str">
        <f>IF(COUNTA($KP$4:$LT$4)=0,"",IF('2.ชื่อนักเรียน'!R25="ย้าย","ย้าย",QB19))</f>
        <v/>
      </c>
      <c r="LV19" s="511">
        <v>15</v>
      </c>
      <c r="LW19" s="512"/>
      <c r="LX19" s="513"/>
      <c r="LY19" s="513"/>
      <c r="LZ19" s="513"/>
      <c r="MA19" s="513"/>
      <c r="MB19" s="513"/>
      <c r="MC19" s="513"/>
      <c r="MD19" s="513"/>
      <c r="ME19" s="513"/>
      <c r="MF19" s="513"/>
      <c r="MG19" s="513"/>
      <c r="MH19" s="513"/>
      <c r="MI19" s="513"/>
      <c r="MJ19" s="513"/>
      <c r="MK19" s="513"/>
      <c r="ML19" s="513"/>
      <c r="MM19" s="513"/>
      <c r="MN19" s="513"/>
      <c r="MO19" s="513"/>
      <c r="MP19" s="513"/>
      <c r="MQ19" s="513"/>
      <c r="MR19" s="513"/>
      <c r="MS19" s="513"/>
      <c r="MT19" s="513"/>
      <c r="MU19" s="513"/>
      <c r="MV19" s="513"/>
      <c r="MW19" s="513"/>
      <c r="MX19" s="513"/>
      <c r="MY19" s="513"/>
      <c r="MZ19" s="513"/>
      <c r="NA19" s="514"/>
      <c r="NB19" s="526" t="str">
        <f>IF(COUNTA($LW$5:$NA$5)=0,"",IF('2.ชื่อนักเรียน'!R25="ย้าย","ย้าย",QF19))</f>
        <v/>
      </c>
      <c r="NC19" s="526">
        <v>15</v>
      </c>
      <c r="ND19" s="512"/>
      <c r="NE19" s="513"/>
      <c r="NF19" s="513"/>
      <c r="NG19" s="513"/>
      <c r="NH19" s="513"/>
      <c r="NI19" s="513"/>
      <c r="NJ19" s="513"/>
      <c r="NK19" s="513"/>
      <c r="NL19" s="513"/>
      <c r="NM19" s="513"/>
      <c r="NN19" s="513"/>
      <c r="NO19" s="513"/>
      <c r="NP19" s="513"/>
      <c r="NQ19" s="513"/>
      <c r="NR19" s="513"/>
      <c r="NS19" s="513"/>
      <c r="NT19" s="513"/>
      <c r="NU19" s="513"/>
      <c r="NV19" s="513"/>
      <c r="NW19" s="513"/>
      <c r="NX19" s="513"/>
      <c r="NY19" s="513"/>
      <c r="NZ19" s="513"/>
      <c r="OA19" s="513"/>
      <c r="OB19" s="513"/>
      <c r="OC19" s="513"/>
      <c r="OD19" s="513"/>
      <c r="OE19" s="513"/>
      <c r="OF19" s="513"/>
      <c r="OG19" s="513"/>
      <c r="OH19" s="514"/>
      <c r="OI19" s="526" t="str">
        <f>IF(COUNTA($ND$4:$OH$4)=0,"",IF('2.ชื่อนักเรียน'!R25="ย้าย","ย้าย",QJ19))</f>
        <v/>
      </c>
      <c r="OJ19" s="511">
        <v>15</v>
      </c>
      <c r="OK19" s="515" t="str">
        <f>IF(OR(COUNTA($E$4:$AI$4)=0,$A19=""),"",IF('2.ชื่อนักเรียน'!R25="ย้าย","-",COUNTIF($E19:$AI19,"/")))</f>
        <v/>
      </c>
      <c r="OL19" s="516" t="str">
        <f>IF(OR(COUNTA($E$4:$AI$4)=0,$A19=""),"",IF('2.ชื่อนักเรียน'!R25="ย้าย","-",COUNTIF($E19:$AI19,"ป")))</f>
        <v/>
      </c>
      <c r="OM19" s="516" t="str">
        <f>IF(OR(COUNTA($E$4:$AI$4)=0,$A19=""),"",IF('2.ชื่อนักเรียน'!R25="ย้าย","-",COUNTIF($E19:$AI19,"ล")))</f>
        <v/>
      </c>
      <c r="ON19" s="517" t="str">
        <f>IF(OR(COUNTA($E$4:$AI$4)=0,$A19=""),"",IF('2.ชื่อนักเรียน'!R25="ย้าย","-",COUNTIF($E19:$AI19,"ข")))</f>
        <v/>
      </c>
      <c r="OO19" s="515" t="str">
        <f>IF(OR(COUNTA($AL$4:$BP$4)=0,$A19=""),"",IF('2.ชื่อนักเรียน'!R25="ย้าย","-",COUNTIF($AL19:$BP19,"/")))</f>
        <v/>
      </c>
      <c r="OP19" s="516" t="str">
        <f>IF(OR(COUNTA($AL$4:$BP$4)=0,$A19=""),"",IF('2.ชื่อนักเรียน'!R25="ย้าย","-",COUNTIF($AL19:$BP19,"ป")))</f>
        <v/>
      </c>
      <c r="OQ19" s="516" t="str">
        <f>IF(OR(COUNTA($AL$4:$BP$4)=0,$A19=""),"",IF('2.ชื่อนักเรียน'!R25="ย้าย","-",COUNTIF($AL19:$BP19,"ล")))</f>
        <v/>
      </c>
      <c r="OR19" s="517" t="str">
        <f>IF(OR(COUNTA($AL$4:$BP$4)=0,$A19=""),"",IF('2.ชื่อนักเรียน'!R25="ย้าย","-",COUNTIF($AL19:$BP19,"ข")))</f>
        <v/>
      </c>
      <c r="OS19" s="515" t="str">
        <f>IF(OR(COUNTA($BS$4:$CW$4)=0,$A19=""),"",IF('2.ชื่อนักเรียน'!R25="ย้าย","-",COUNTIF($BS19:$CW19,"/")))</f>
        <v/>
      </c>
      <c r="OT19" s="516" t="str">
        <f>IF(OR(COUNTA($BS$4:$CW$4)=0,$A19=""),"",IF('2.ชื่อนักเรียน'!R25="ย้าย","-",COUNTIF($BS19:$CW19,"ป")))</f>
        <v/>
      </c>
      <c r="OU19" s="516" t="str">
        <f>IF(OR(COUNTA($BS$4:$CW$4)=0,$A19=""),"",IF('2.ชื่อนักเรียน'!R25="ย้าย","-",COUNTIF($BS19:$CW19,"ล")))</f>
        <v/>
      </c>
      <c r="OV19" s="517" t="str">
        <f>IF(OR(COUNTA($BS$4:$CW$4)=0,$A19=""),"",IF('2.ชื่อนักเรียน'!R25="ย้าย","-",COUNTIF($BS19:$CW19,"ข")))</f>
        <v/>
      </c>
      <c r="OW19" s="515" t="str">
        <f>IF(OR(COUNTA($CZ$4:$ED$4)=0,$A19=""),"",IF('2.ชื่อนักเรียน'!R25="ย้าย","-",COUNTIF($CZ19:$ED19,"/")))</f>
        <v/>
      </c>
      <c r="OX19" s="516" t="str">
        <f>IF(OR(COUNTA($CZ$4:$ED$4)=0,$A19=""),"",IF('2.ชื่อนักเรียน'!R25="ย้าย","-",COUNTIF($CZ19:$ED19,"ป")))</f>
        <v/>
      </c>
      <c r="OY19" s="516" t="str">
        <f>IF(OR(COUNTA($CZ$4:$ED$4)=0,A19=""),"",IF('2.ชื่อนักเรียน'!R25="ย้าย","-",COUNTIF($CZ19:$ED19,"ล")))</f>
        <v/>
      </c>
      <c r="OZ19" s="517" t="str">
        <f>IF(OR(COUNTA($CZ$4:$ED$4)=0,A19=""),"",IF('2.ชื่อนักเรียน'!R25="ย้าย","-",COUNTIF($CZ19:$ED19,"ข")))</f>
        <v/>
      </c>
      <c r="PA19" s="515" t="str">
        <f>IF(OR(COUNTA($EG$4:$FK$4)=0,$A19=""),"",IF('2.ชื่อนักเรียน'!R25="ย้าย","-",COUNTIF($EG19:$FK19,"/")))</f>
        <v/>
      </c>
      <c r="PB19" s="516" t="str">
        <f>IF(OR(COUNTA($EG$4:$FK$4)=0,$A19=""),"",IF('2.ชื่อนักเรียน'!R25="ย้าย","-",COUNTIF($EG19:$FK19,"ป")))</f>
        <v/>
      </c>
      <c r="PC19" s="516" t="str">
        <f>IF(OR(COUNTA($EG$4:$FK$4)=0,A19=""),"",IF('2.ชื่อนักเรียน'!R25="ย้าย","-",COUNTIF($EG19:$FK19,"ล")))</f>
        <v/>
      </c>
      <c r="PD19" s="517" t="str">
        <f>IF(OR(COUNTA($EG$4:$FK$4)=0,A19=""),"",IF('2.ชื่อนักเรียน'!R25="ย้าย","-",COUNTIF($EG19:$FK19,"ข")))</f>
        <v/>
      </c>
      <c r="PE19" s="515" t="str">
        <f>IF(OR(COUNTA($FN$4:$GR$4)=0,$A19=""),"",IF('2.ชื่อนักเรียน'!R25="ย้าย","-",COUNTIF($FN19:$GR19,"/")))</f>
        <v/>
      </c>
      <c r="PF19" s="516" t="str">
        <f>IF(OR(COUNTA($FN$4:$GR$4)=0,$A19=""),"",IF('2.ชื่อนักเรียน'!R25="ย้าย","-",COUNTIF($FN19:$GR19,"ป")))</f>
        <v/>
      </c>
      <c r="PG19" s="516" t="str">
        <f>IF(OR(COUNTA($FN$4:$GR$4)=0,A19=""),"",IF('2.ชื่อนักเรียน'!R25="ย้าย","-",COUNTIF($FN19:$GR19,"ล")))</f>
        <v/>
      </c>
      <c r="PH19" s="516" t="str">
        <f>IF(OR(COUNTA($FN$4:$GR$4)=0,A19=""),"",IF('2.ชื่อนักเรียน'!R25="ย้าย","-",COUNTIF($FN19:$GR19,"ข")))</f>
        <v/>
      </c>
      <c r="PI19" s="515" t="str">
        <f>IF(OR(COUNTA($OK$3:$PD$3,$PE$3)=0,$A19=""),"",IF('2.ชื่อนักเรียน'!R25="ย้าย","-",SUM(OK19,OO19,OS19,OW19,PA19,PE19)))</f>
        <v/>
      </c>
      <c r="PJ19" s="516" t="str">
        <f>IF(OR(COUNTA($OK$3:$PD$3,$PE$3)=0,$A19=""),"",IF('2.ชื่อนักเรียน'!R25="ย้าย","-",SUM(OL19,OP19,OT19,OX19,PB19,PF19)))</f>
        <v/>
      </c>
      <c r="PK19" s="516" t="str">
        <f>IF(OR(COUNTA($OK$3:$PD$3,$PE$3)=0,$A19=""),"",IF('2.ชื่อนักเรียน'!R25="ย้าย","-",SUM(OM19,OQ19,OU19,OY19,PC19,PG19)))</f>
        <v/>
      </c>
      <c r="PL19" s="518" t="str">
        <f>IF(OR(COUNTA($OK$3:$PD$3,$PE$3)=0,$A19=""),"",IF('2.ชื่อนักเรียน'!R25="ย้าย","-",SUM(ON19,OR19,OV19,OZ19,PD19,PH19)))</f>
        <v/>
      </c>
      <c r="PM19" s="511" t="str">
        <f t="shared" si="0"/>
        <v/>
      </c>
      <c r="PN19" s="519" t="str">
        <f>IF(PM19="","",IF('2.ชื่อนักเรียน'!R25="ย้าย","ย้าย",(PM19*100)/COUNTA($E$4:$AI$4,$AL$4:$BP$4,$BS$4:$CW$4,$CZ$4:$ED$4,$EG$4:$FK$4,$FN$4:$GR$4)))</f>
        <v/>
      </c>
      <c r="PO19" s="511">
        <v>15</v>
      </c>
      <c r="PP19" s="515" t="str">
        <f>IF(OR(COUNTA($GU$4:$HY$4)=0,$A19=""),"",IF('2.ชื่อนักเรียน'!R25="ย้าย","-",COUNTIF($GU19:$HY19,"/")))</f>
        <v/>
      </c>
      <c r="PQ19" s="516" t="str">
        <f>IF(OR(COUNTA($GU$4:$HY$4)=0,$A19=""),"",IF('2.ชื่อนักเรียน'!R25="ย้าย","-",COUNTIF($GU19:$HY19,"ป")))</f>
        <v/>
      </c>
      <c r="PR19" s="516" t="str">
        <f>IF(OR(COUNTA($GU$4:$HY$4)=0,$A19=""),"",IF('2.ชื่อนักเรียน'!R25="ย้าย","-",COUNTIF($GU19:$HY19,"ล")))</f>
        <v/>
      </c>
      <c r="PS19" s="517" t="str">
        <f>IF(OR(COUNTA($GU$4:$HY$4)=0,$A19=""),"",IF('2.ชื่อนักเรียน'!R25="ย้าย","-",COUNTIF($GU19:$HY19,"ข")))</f>
        <v/>
      </c>
      <c r="PT19" s="515" t="str">
        <f>IF(OR(COUNTA($IB$4:$JF$4)=0,$A19=""),"",IF('2.ชื่อนักเรียน'!R25="ย้าย","-",COUNTIF($IB19:$JF19,"/")))</f>
        <v/>
      </c>
      <c r="PU19" s="516" t="str">
        <f>IF(OR(COUNTA($IB$4:$JF$4)=0,$A19=""),"",IF('2.ชื่อนักเรียน'!R25="ย้าย","-",COUNTIF($IB19:$JF19,"ป")))</f>
        <v/>
      </c>
      <c r="PV19" s="516" t="str">
        <f>IF(OR(COUNTA($IB$4:$JF$4)=0,$A19=""),"",IF('2.ชื่อนักเรียน'!R25="ย้าย","-",COUNTIF($IB19:$JF19,"ล")))</f>
        <v/>
      </c>
      <c r="PW19" s="517" t="str">
        <f>IF(OR(COUNTA($IB$4:$JF$4)=0,$A19=""),"",IF('2.ชื่อนักเรียน'!R25="ย้าย","-",COUNTIF($IB19:$JF19,"ข")))</f>
        <v/>
      </c>
      <c r="PX19" s="515" t="str">
        <f>IF(OR(COUNTA($JI$4:$KM$4)=0,$A19=""),"",IF('2.ชื่อนักเรียน'!R25="ย้าย","-",COUNTIF($JI19:$KM19,"/")))</f>
        <v/>
      </c>
      <c r="PY19" s="516" t="str">
        <f>IF(OR(COUNTA($JI$4:$KM$4)=0,$A19=""),"",IF('2.ชื่อนักเรียน'!R25="ย้าย","-",COUNTIF($JI19:$KM19,"ป")))</f>
        <v/>
      </c>
      <c r="PZ19" s="516" t="str">
        <f>IF(OR(COUNTA($JI$4:$KM$4)=0,$A19=""),"",IF('2.ชื่อนักเรียน'!R25="ย้าย","-",COUNTIF($JI19:$KM19,"ล")))</f>
        <v/>
      </c>
      <c r="QA19" s="517" t="str">
        <f>IF(OR(COUNTA($JI$4:$KM$4)=0,$A19=""),"",IF('2.ชื่อนักเรียน'!R25="ย้าย","-",COUNTIF($JI19:$KM19,"ข")))</f>
        <v/>
      </c>
      <c r="QB19" s="515" t="str">
        <f>IF(OR(COUNTA($KP$4:$LT$4)=0,$A19=""),"",IF('2.ชื่อนักเรียน'!R25="ย้าย","-",COUNTIF($KP19:$LT19,"/")))</f>
        <v/>
      </c>
      <c r="QC19" s="516" t="str">
        <f>IF(OR(COUNTA($KP$4:$LT$4)=0,$A19=""),"",IF('2.ชื่อนักเรียน'!R25="ย้าย","-",COUNTIF($KP19:$LT19,"ป")))</f>
        <v/>
      </c>
      <c r="QD19" s="516" t="str">
        <f>IF(OR(COUNTA($KP$4:$LT$4)=0,$A19=""),"",IF('2.ชื่อนักเรียน'!R25="ย้าย","-",COUNTIF($KP19:$LT19,"ล")))</f>
        <v/>
      </c>
      <c r="QE19" s="517" t="str">
        <f>IF(OR(COUNTA($KP$4:$LT$4)=0,$A19=""),"",IF('2.ชื่อนักเรียน'!R25="ย้าย","-",COUNTIF($KP19:$LT19,"ข")))</f>
        <v/>
      </c>
      <c r="QF19" s="515" t="str">
        <f>IF(OR(COUNTA($LW$4:$NA$4)=0,$A19=""),"",IF('2.ชื่อนักเรียน'!R25="ย้าย","-",COUNTIF($LW19:$NA19,"/")))</f>
        <v/>
      </c>
      <c r="QG19" s="516" t="str">
        <f>IF(OR(COUNTA($LW$4:$NA$4)=0,$A19=""),"",IF('2.ชื่อนักเรียน'!R25="ย้าย","-",COUNTIF($LW19:$NA19,"ป")))</f>
        <v/>
      </c>
      <c r="QH19" s="516" t="str">
        <f>IF(OR(COUNTA($LW$4:$NA$4)=0,$A19=""),"",IF('2.ชื่อนักเรียน'!R25="ย้าย","-",COUNTIF($LW19:$NA19,"ล")))</f>
        <v/>
      </c>
      <c r="QI19" s="517" t="str">
        <f>IF(OR(COUNTA($LW$4:$NA$4)=0,$A19=""),"",IF('2.ชื่อนักเรียน'!R25="ย้าย","-",COUNTIF($LW19:$NA19,"ข")))</f>
        <v/>
      </c>
      <c r="QJ19" s="515" t="str">
        <f>IF(OR(COUNTA($ND$4:$OH$4)=0,$A19=""),"",IF('2.ชื่อนักเรียน'!R25="ย้าย","-",COUNTIF($ND19:$OH19,"/")))</f>
        <v/>
      </c>
      <c r="QK19" s="516" t="str">
        <f>IF(OR(COUNTA($ND$4:$OH$4)=0,$A19=""),"",IF('2.ชื่อนักเรียน'!R25="ย้าย","-",COUNTIF($ND19:$OH19,"ป")))</f>
        <v/>
      </c>
      <c r="QL19" s="516" t="str">
        <f>IF(OR(COUNTA($ND$4:$OH$4)=0,$A19=""),"",IF('2.ชื่อนักเรียน'!R25="ย้าย","-",COUNTIF($ND19:$OH19,"ล")))</f>
        <v/>
      </c>
      <c r="QM19" s="516" t="str">
        <f>IF(OR(COUNTA($ND$4:$OH$4)=0,$A19=""),"",IF('2.ชื่อนักเรียน'!R25="ย้าย","-",COUNTIF($ND19:$OH19,"ข")))</f>
        <v/>
      </c>
      <c r="QN19" s="515" t="str">
        <f>IF(OR(COUNTA($PP$3:$QI$3,$QJ$3)=0,$A19=""),"",IF('2.ชื่อนักเรียน'!R25="ย้าย","-",SUM(PP19,PT19,PX19,QB19,QF19,QJ19)))</f>
        <v/>
      </c>
      <c r="QO19" s="516" t="str">
        <f>IF(OR(COUNTA($PP$3:$QI$3,$QJ$3)=0,$A19=""),"",IF('2.ชื่อนักเรียน'!R25="ย้าย","-",SUM(PQ19,PU19,PY19,QC19,QG19,QK19)))</f>
        <v/>
      </c>
      <c r="QP19" s="516" t="str">
        <f>IF(OR(COUNTA($PP$3:$QI$3,$QJ$3)=0,$A19=""),"",IF('2.ชื่อนักเรียน'!R25="ย้าย","-",SUM(PR19,PV19,PZ19,QD19,QH19,QL19)))</f>
        <v/>
      </c>
      <c r="QQ19" s="518" t="str">
        <f>IF(OR(COUNTA($PP$3:$QI$3,$QJ$3)=0,$A19=""),"",IF('2.ชื่อนักเรียน'!R25="ย้าย","-",SUM(PS19,PW19,QA19,QE19,QI19,QM19)))</f>
        <v/>
      </c>
      <c r="QR19" s="511" t="str">
        <f t="shared" si="1"/>
        <v/>
      </c>
      <c r="QS19" s="519" t="str">
        <f>IF(QR19="","",IF('2.ชื่อนักเรียน'!R25="ย้าย","ย้าย",(QR19*100)/COUNTA($GU$4:$HY$4,$IB$4:$JF$4,$JI$4:$KM$4,$KP$4:$LT$4,$LW$4:$NA$4,$ND$4:$OH$4)))</f>
        <v/>
      </c>
      <c r="QT19" s="529" t="str">
        <f>IF('2.ชื่อนักเรียน'!C25="","",'2.ชื่อนักเรียน'!C25)</f>
        <v/>
      </c>
      <c r="QU19" s="532" t="str">
        <f>IF('2.ชื่อนักเรียน'!D25="","",'2.ชื่อนักเรียน'!D25)</f>
        <v/>
      </c>
      <c r="QV19" s="511" t="str">
        <f>IF(A19="","",IF('2.ชื่อนักเรียน'!R25="ย้าย","-",$RJ$4))</f>
        <v/>
      </c>
      <c r="QW19" s="511" t="str">
        <f>IF(A19="","",IF('2.ชื่อนักเรียน'!R25="ย้าย","-",SUM(OK19,OO19,OS19,OW19,PA19,PE19,PP19,PT19,PX19,QB19,QF19,QJ19)))</f>
        <v/>
      </c>
      <c r="QX19" s="511" t="str">
        <f>IF(A19="","",IF('2.ชื่อนักเรียน'!R25="ย้าย","-",SUM(OL19,OP19,OT19,OX19,PB19,PF19,PQ19,PU19,PY19,QC19,QG19,QK19)))</f>
        <v/>
      </c>
      <c r="QY19" s="511" t="str">
        <f>IF(A19="","",IF('2.ชื่อนักเรียน'!R25="ย้าย","-",SUM(OM19,OQ19,OU19,OY19,PC19,PG19,PR19,PV19,PZ19,QD19,QH19,QL19)))</f>
        <v/>
      </c>
      <c r="QZ19" s="511" t="str">
        <f>IF(A19="","",IF('2.ชื่อนักเรียน'!R25="ย้าย","-",SUM(ON19,OR19,OV19,OZ19,PD19,PH19,PS19,PW19,QA19,QE19,QI19,QM19)))</f>
        <v/>
      </c>
      <c r="RA19" s="519" t="str">
        <f>IF(A19="","",IF('2.ชื่อนักเรียน'!R25="ย้าย","-",(QW19*100)/QV19))</f>
        <v/>
      </c>
      <c r="RB19" s="511" t="str">
        <f>IF(A19="","",IF('2.ชื่อนักเรียน'!R25="ย้าย","-",QW19))</f>
        <v/>
      </c>
      <c r="RC19" s="519" t="str">
        <f>IF(A19="","",IF('2.ชื่อนักเรียน'!R25="ย้าย","ย้าย",RA19))</f>
        <v/>
      </c>
      <c r="RD19" s="534"/>
    </row>
    <row r="20" spans="1:472" ht="21" customHeight="1" x14ac:dyDescent="0.35">
      <c r="A20" s="508" t="str">
        <f>IF('2.ชื่อนักเรียน'!C26="","",'2.ชื่อนักเรียน'!C26)</f>
        <v/>
      </c>
      <c r="B20" s="509" t="str">
        <f>IF('2.ชื่อนักเรียน'!D26="","",'2.ชื่อนักเรียน'!D26)</f>
        <v/>
      </c>
      <c r="C20" s="510" t="str">
        <f>IF('2.ชื่อนักเรียน'!R26="","",'2.ชื่อนักเรียน'!R26)</f>
        <v/>
      </c>
      <c r="D20" s="511">
        <v>16</v>
      </c>
      <c r="E20" s="512"/>
      <c r="F20" s="513"/>
      <c r="G20" s="513"/>
      <c r="H20" s="513"/>
      <c r="I20" s="513"/>
      <c r="J20" s="513"/>
      <c r="K20" s="513"/>
      <c r="L20" s="513"/>
      <c r="M20" s="513"/>
      <c r="N20" s="513"/>
      <c r="O20" s="513"/>
      <c r="P20" s="513"/>
      <c r="Q20" s="513"/>
      <c r="R20" s="513"/>
      <c r="S20" s="513"/>
      <c r="T20" s="513"/>
      <c r="U20" s="513"/>
      <c r="V20" s="513"/>
      <c r="W20" s="513"/>
      <c r="X20" s="513"/>
      <c r="Y20" s="513"/>
      <c r="Z20" s="513"/>
      <c r="AA20" s="513"/>
      <c r="AB20" s="513"/>
      <c r="AC20" s="513"/>
      <c r="AD20" s="513"/>
      <c r="AE20" s="513"/>
      <c r="AF20" s="513"/>
      <c r="AG20" s="513"/>
      <c r="AH20" s="513"/>
      <c r="AI20" s="514"/>
      <c r="AJ20" s="511" t="str">
        <f>IF(COUNTA($E$3:$AI$3)=0,"",IF('2.ชื่อนักเรียน'!R26="ย้าย","ย้าย",OK20))</f>
        <v/>
      </c>
      <c r="AK20" s="511">
        <v>16</v>
      </c>
      <c r="AL20" s="512"/>
      <c r="AM20" s="513"/>
      <c r="AN20" s="513"/>
      <c r="AO20" s="513"/>
      <c r="AP20" s="513"/>
      <c r="AQ20" s="513"/>
      <c r="AR20" s="513"/>
      <c r="AS20" s="513"/>
      <c r="AT20" s="513"/>
      <c r="AU20" s="513"/>
      <c r="AV20" s="513"/>
      <c r="AW20" s="513"/>
      <c r="AX20" s="513"/>
      <c r="AY20" s="513"/>
      <c r="AZ20" s="513"/>
      <c r="BA20" s="513"/>
      <c r="BB20" s="513"/>
      <c r="BC20" s="513"/>
      <c r="BD20" s="513"/>
      <c r="BE20" s="513"/>
      <c r="BF20" s="513"/>
      <c r="BG20" s="513"/>
      <c r="BH20" s="513"/>
      <c r="BI20" s="513"/>
      <c r="BJ20" s="513"/>
      <c r="BK20" s="513"/>
      <c r="BL20" s="513"/>
      <c r="BM20" s="513"/>
      <c r="BN20" s="513"/>
      <c r="BO20" s="513"/>
      <c r="BP20" s="514"/>
      <c r="BQ20" s="511" t="str">
        <f>IF(COUNTA($AL$4:$BP$4)=0,"",IF('2.ชื่อนักเรียน'!R26="ย้าย","ย้าย",OO20))</f>
        <v/>
      </c>
      <c r="BR20" s="511">
        <v>16</v>
      </c>
      <c r="BS20" s="512"/>
      <c r="BT20" s="513"/>
      <c r="BU20" s="513"/>
      <c r="BV20" s="513"/>
      <c r="BW20" s="513"/>
      <c r="BX20" s="513"/>
      <c r="BY20" s="513"/>
      <c r="BZ20" s="513"/>
      <c r="CA20" s="513"/>
      <c r="CB20" s="513"/>
      <c r="CC20" s="513"/>
      <c r="CD20" s="513"/>
      <c r="CE20" s="513"/>
      <c r="CF20" s="513"/>
      <c r="CG20" s="513"/>
      <c r="CH20" s="513"/>
      <c r="CI20" s="513"/>
      <c r="CJ20" s="513"/>
      <c r="CK20" s="513"/>
      <c r="CL20" s="513"/>
      <c r="CM20" s="513"/>
      <c r="CN20" s="513"/>
      <c r="CO20" s="513"/>
      <c r="CP20" s="513"/>
      <c r="CQ20" s="513"/>
      <c r="CR20" s="513"/>
      <c r="CS20" s="513"/>
      <c r="CT20" s="513"/>
      <c r="CU20" s="513"/>
      <c r="CV20" s="513"/>
      <c r="CW20" s="514"/>
      <c r="CX20" s="511" t="str">
        <f>IF(COUNTA($BS$4:$CW$4)=0,"",IF('2.ชื่อนักเรียน'!R26="ย้าย","ย้าย",OS20))</f>
        <v/>
      </c>
      <c r="CY20" s="511">
        <v>16</v>
      </c>
      <c r="CZ20" s="512"/>
      <c r="DA20" s="513"/>
      <c r="DB20" s="513"/>
      <c r="DC20" s="513"/>
      <c r="DD20" s="513"/>
      <c r="DE20" s="513"/>
      <c r="DF20" s="513"/>
      <c r="DG20" s="513"/>
      <c r="DH20" s="513"/>
      <c r="DI20" s="513"/>
      <c r="DJ20" s="513"/>
      <c r="DK20" s="513"/>
      <c r="DL20" s="513"/>
      <c r="DM20" s="513"/>
      <c r="DN20" s="513"/>
      <c r="DO20" s="513"/>
      <c r="DP20" s="513"/>
      <c r="DQ20" s="513"/>
      <c r="DR20" s="513"/>
      <c r="DS20" s="513"/>
      <c r="DT20" s="513"/>
      <c r="DU20" s="513"/>
      <c r="DV20" s="513"/>
      <c r="DW20" s="513"/>
      <c r="DX20" s="513"/>
      <c r="DY20" s="513"/>
      <c r="DZ20" s="513"/>
      <c r="EA20" s="513"/>
      <c r="EB20" s="513"/>
      <c r="EC20" s="513"/>
      <c r="ED20" s="514"/>
      <c r="EE20" s="511" t="str">
        <f>IF(COUNTA($CZ$4:$ED$4)=0,"",IF('2.ชื่อนักเรียน'!R26="ย้าย","ย้าย",OW20))</f>
        <v/>
      </c>
      <c r="EF20" s="511">
        <v>16</v>
      </c>
      <c r="EG20" s="512"/>
      <c r="EH20" s="513"/>
      <c r="EI20" s="513"/>
      <c r="EJ20" s="513"/>
      <c r="EK20" s="513"/>
      <c r="EL20" s="513"/>
      <c r="EM20" s="513"/>
      <c r="EN20" s="513"/>
      <c r="EO20" s="513"/>
      <c r="EP20" s="513"/>
      <c r="EQ20" s="513"/>
      <c r="ER20" s="513"/>
      <c r="ES20" s="513"/>
      <c r="ET20" s="513"/>
      <c r="EU20" s="513"/>
      <c r="EV20" s="513"/>
      <c r="EW20" s="513"/>
      <c r="EX20" s="513"/>
      <c r="EY20" s="513"/>
      <c r="EZ20" s="513"/>
      <c r="FA20" s="513"/>
      <c r="FB20" s="513"/>
      <c r="FC20" s="513"/>
      <c r="FD20" s="513"/>
      <c r="FE20" s="513"/>
      <c r="FF20" s="513"/>
      <c r="FG20" s="513"/>
      <c r="FH20" s="513"/>
      <c r="FI20" s="513"/>
      <c r="FJ20" s="513"/>
      <c r="FK20" s="514"/>
      <c r="FL20" s="511" t="str">
        <f>IF(COUNTA($EG$4:$FK$4)=0,"",IF('2.ชื่อนักเรียน'!R26="ย้าย","ย้าย",PA20))</f>
        <v/>
      </c>
      <c r="FM20" s="511">
        <v>16</v>
      </c>
      <c r="FN20" s="512"/>
      <c r="FO20" s="513"/>
      <c r="FP20" s="513"/>
      <c r="FQ20" s="513"/>
      <c r="FR20" s="513"/>
      <c r="FS20" s="513"/>
      <c r="FT20" s="513"/>
      <c r="FU20" s="513"/>
      <c r="FV20" s="513"/>
      <c r="FW20" s="513"/>
      <c r="FX20" s="513"/>
      <c r="FY20" s="513"/>
      <c r="FZ20" s="513"/>
      <c r="GA20" s="513"/>
      <c r="GB20" s="513"/>
      <c r="GC20" s="513"/>
      <c r="GD20" s="513"/>
      <c r="GE20" s="513"/>
      <c r="GF20" s="513"/>
      <c r="GG20" s="513"/>
      <c r="GH20" s="513"/>
      <c r="GI20" s="513"/>
      <c r="GJ20" s="513"/>
      <c r="GK20" s="513"/>
      <c r="GL20" s="513"/>
      <c r="GM20" s="513"/>
      <c r="GN20" s="513"/>
      <c r="GO20" s="513"/>
      <c r="GP20" s="513"/>
      <c r="GQ20" s="513"/>
      <c r="GR20" s="514"/>
      <c r="GS20" s="511" t="str">
        <f>IF(COUNTA($FN$4:$GR$4)=0,"",IF('2.ชื่อนักเรียน'!R26="ย้าย","ย้าย",PE20))</f>
        <v/>
      </c>
      <c r="GT20" s="511">
        <v>16</v>
      </c>
      <c r="GU20" s="512"/>
      <c r="GV20" s="513"/>
      <c r="GW20" s="513"/>
      <c r="GX20" s="513"/>
      <c r="GY20" s="513"/>
      <c r="GZ20" s="513"/>
      <c r="HA20" s="513"/>
      <c r="HB20" s="513"/>
      <c r="HC20" s="513"/>
      <c r="HD20" s="513"/>
      <c r="HE20" s="513"/>
      <c r="HF20" s="513"/>
      <c r="HG20" s="513"/>
      <c r="HH20" s="513"/>
      <c r="HI20" s="513"/>
      <c r="HJ20" s="513"/>
      <c r="HK20" s="513"/>
      <c r="HL20" s="513"/>
      <c r="HM20" s="513"/>
      <c r="HN20" s="513"/>
      <c r="HO20" s="513"/>
      <c r="HP20" s="513"/>
      <c r="HQ20" s="513"/>
      <c r="HR20" s="513"/>
      <c r="HS20" s="513"/>
      <c r="HT20" s="513"/>
      <c r="HU20" s="513"/>
      <c r="HV20" s="513"/>
      <c r="HW20" s="513"/>
      <c r="HX20" s="513"/>
      <c r="HY20" s="514"/>
      <c r="HZ20" s="511" t="str">
        <f>IF(COUNTA($GU$4:HY19)=0,"",IF('2.ชื่อนักเรียน'!R26="ย้าย","ย้าย",PP20))</f>
        <v/>
      </c>
      <c r="IA20" s="511">
        <v>16</v>
      </c>
      <c r="IB20" s="512"/>
      <c r="IC20" s="513"/>
      <c r="ID20" s="513"/>
      <c r="IE20" s="513"/>
      <c r="IF20" s="513"/>
      <c r="IG20" s="513"/>
      <c r="IH20" s="513"/>
      <c r="II20" s="513"/>
      <c r="IJ20" s="513"/>
      <c r="IK20" s="513"/>
      <c r="IL20" s="513"/>
      <c r="IM20" s="513"/>
      <c r="IN20" s="513"/>
      <c r="IO20" s="513"/>
      <c r="IP20" s="513"/>
      <c r="IQ20" s="513"/>
      <c r="IR20" s="513"/>
      <c r="IS20" s="513"/>
      <c r="IT20" s="513"/>
      <c r="IU20" s="513"/>
      <c r="IV20" s="513"/>
      <c r="IW20" s="513"/>
      <c r="IX20" s="513"/>
      <c r="IY20" s="513"/>
      <c r="IZ20" s="513"/>
      <c r="JA20" s="513"/>
      <c r="JB20" s="513"/>
      <c r="JC20" s="513"/>
      <c r="JD20" s="513"/>
      <c r="JE20" s="513"/>
      <c r="JF20" s="514"/>
      <c r="JG20" s="511" t="str">
        <f>IF(COUNTA($IB$4:$JF$4)=0,"",IF('2.ชื่อนักเรียน'!R26="ย้าย","ย้าย",PT20))</f>
        <v/>
      </c>
      <c r="JH20" s="511">
        <v>16</v>
      </c>
      <c r="JI20" s="512"/>
      <c r="JJ20" s="513"/>
      <c r="JK20" s="513"/>
      <c r="JL20" s="513"/>
      <c r="JM20" s="513"/>
      <c r="JN20" s="513"/>
      <c r="JO20" s="513"/>
      <c r="JP20" s="513"/>
      <c r="JQ20" s="513"/>
      <c r="JR20" s="513"/>
      <c r="JS20" s="513"/>
      <c r="JT20" s="513"/>
      <c r="JU20" s="513"/>
      <c r="JV20" s="513"/>
      <c r="JW20" s="513"/>
      <c r="JX20" s="513"/>
      <c r="JY20" s="513"/>
      <c r="JZ20" s="513"/>
      <c r="KA20" s="513"/>
      <c r="KB20" s="513"/>
      <c r="KC20" s="513"/>
      <c r="KD20" s="513"/>
      <c r="KE20" s="513"/>
      <c r="KF20" s="513"/>
      <c r="KG20" s="513"/>
      <c r="KH20" s="513"/>
      <c r="KI20" s="513"/>
      <c r="KJ20" s="513"/>
      <c r="KK20" s="513"/>
      <c r="KL20" s="513"/>
      <c r="KM20" s="514"/>
      <c r="KN20" s="526" t="str">
        <f>IF(COUNTA($JI$4:$KM$4)=0,"",IF('2.ชื่อนักเรียน'!R26="ย้าย","ย้าย",PX20))</f>
        <v/>
      </c>
      <c r="KO20" s="511">
        <v>16</v>
      </c>
      <c r="KP20" s="512"/>
      <c r="KQ20" s="513"/>
      <c r="KR20" s="513"/>
      <c r="KS20" s="513"/>
      <c r="KT20" s="513"/>
      <c r="KU20" s="513"/>
      <c r="KV20" s="513"/>
      <c r="KW20" s="513"/>
      <c r="KX20" s="513"/>
      <c r="KY20" s="513"/>
      <c r="KZ20" s="513"/>
      <c r="LA20" s="513"/>
      <c r="LB20" s="513"/>
      <c r="LC20" s="513"/>
      <c r="LD20" s="513"/>
      <c r="LE20" s="513"/>
      <c r="LF20" s="513"/>
      <c r="LG20" s="513"/>
      <c r="LH20" s="513"/>
      <c r="LI20" s="513"/>
      <c r="LJ20" s="513"/>
      <c r="LK20" s="513"/>
      <c r="LL20" s="513"/>
      <c r="LM20" s="513"/>
      <c r="LN20" s="513"/>
      <c r="LO20" s="513"/>
      <c r="LP20" s="513"/>
      <c r="LQ20" s="513"/>
      <c r="LR20" s="513"/>
      <c r="LS20" s="513"/>
      <c r="LT20" s="514"/>
      <c r="LU20" s="526" t="str">
        <f>IF(COUNTA($KP$4:$LT$4)=0,"",IF('2.ชื่อนักเรียน'!R26="ย้าย","ย้าย",QB20))</f>
        <v/>
      </c>
      <c r="LV20" s="511">
        <v>16</v>
      </c>
      <c r="LW20" s="512"/>
      <c r="LX20" s="513"/>
      <c r="LY20" s="513"/>
      <c r="LZ20" s="513"/>
      <c r="MA20" s="513"/>
      <c r="MB20" s="513"/>
      <c r="MC20" s="513"/>
      <c r="MD20" s="513"/>
      <c r="ME20" s="513"/>
      <c r="MF20" s="513"/>
      <c r="MG20" s="513"/>
      <c r="MH20" s="513"/>
      <c r="MI20" s="513"/>
      <c r="MJ20" s="513"/>
      <c r="MK20" s="513"/>
      <c r="ML20" s="513"/>
      <c r="MM20" s="513"/>
      <c r="MN20" s="513"/>
      <c r="MO20" s="513"/>
      <c r="MP20" s="513"/>
      <c r="MQ20" s="513"/>
      <c r="MR20" s="513"/>
      <c r="MS20" s="513"/>
      <c r="MT20" s="513"/>
      <c r="MU20" s="513"/>
      <c r="MV20" s="513"/>
      <c r="MW20" s="513"/>
      <c r="MX20" s="513"/>
      <c r="MY20" s="513"/>
      <c r="MZ20" s="513"/>
      <c r="NA20" s="514"/>
      <c r="NB20" s="526" t="str">
        <f>IF(COUNTA($LW$5:$NA$5)=0,"",IF('2.ชื่อนักเรียน'!R26="ย้าย","ย้าย",QF20))</f>
        <v/>
      </c>
      <c r="NC20" s="526">
        <v>16</v>
      </c>
      <c r="ND20" s="512"/>
      <c r="NE20" s="513"/>
      <c r="NF20" s="513"/>
      <c r="NG20" s="513"/>
      <c r="NH20" s="513"/>
      <c r="NI20" s="513"/>
      <c r="NJ20" s="513"/>
      <c r="NK20" s="513"/>
      <c r="NL20" s="513"/>
      <c r="NM20" s="513"/>
      <c r="NN20" s="513"/>
      <c r="NO20" s="513"/>
      <c r="NP20" s="513"/>
      <c r="NQ20" s="513"/>
      <c r="NR20" s="513"/>
      <c r="NS20" s="513"/>
      <c r="NT20" s="513"/>
      <c r="NU20" s="513"/>
      <c r="NV20" s="513"/>
      <c r="NW20" s="513"/>
      <c r="NX20" s="513"/>
      <c r="NY20" s="513"/>
      <c r="NZ20" s="513"/>
      <c r="OA20" s="513"/>
      <c r="OB20" s="513"/>
      <c r="OC20" s="513"/>
      <c r="OD20" s="513"/>
      <c r="OE20" s="513"/>
      <c r="OF20" s="513"/>
      <c r="OG20" s="513"/>
      <c r="OH20" s="514"/>
      <c r="OI20" s="526" t="str">
        <f>IF(COUNTA($ND$4:$OH$4)=0,"",IF('2.ชื่อนักเรียน'!R26="ย้าย","ย้าย",QJ20))</f>
        <v/>
      </c>
      <c r="OJ20" s="511">
        <v>16</v>
      </c>
      <c r="OK20" s="515" t="str">
        <f>IF(OR(COUNTA($E$4:$AI$4)=0,$A20=""),"",IF('2.ชื่อนักเรียน'!R26="ย้าย","-",COUNTIF($E20:$AI20,"/")))</f>
        <v/>
      </c>
      <c r="OL20" s="516" t="str">
        <f>IF(OR(COUNTA($E$4:$AI$4)=0,$A20=""),"",IF('2.ชื่อนักเรียน'!R26="ย้าย","-",COUNTIF($E20:$AI20,"ป")))</f>
        <v/>
      </c>
      <c r="OM20" s="516" t="str">
        <f>IF(OR(COUNTA($E$4:$AI$4)=0,$A20=""),"",IF('2.ชื่อนักเรียน'!R26="ย้าย","-",COUNTIF($E20:$AI20,"ล")))</f>
        <v/>
      </c>
      <c r="ON20" s="517" t="str">
        <f>IF(OR(COUNTA($E$4:$AI$4)=0,$A20=""),"",IF('2.ชื่อนักเรียน'!R26="ย้าย","-",COUNTIF($E20:$AI20,"ข")))</f>
        <v/>
      </c>
      <c r="OO20" s="515" t="str">
        <f>IF(OR(COUNTA($AL$4:$BP$4)=0,$A20=""),"",IF('2.ชื่อนักเรียน'!R26="ย้าย","-",COUNTIF($AL20:$BP20,"/")))</f>
        <v/>
      </c>
      <c r="OP20" s="516" t="str">
        <f>IF(OR(COUNTA($AL$4:$BP$4)=0,$A20=""),"",IF('2.ชื่อนักเรียน'!R26="ย้าย","-",COUNTIF($AL20:$BP20,"ป")))</f>
        <v/>
      </c>
      <c r="OQ20" s="516" t="str">
        <f>IF(OR(COUNTA($AL$4:$BP$4)=0,$A20=""),"",IF('2.ชื่อนักเรียน'!R26="ย้าย","-",COUNTIF($AL20:$BP20,"ล")))</f>
        <v/>
      </c>
      <c r="OR20" s="517" t="str">
        <f>IF(OR(COUNTA($AL$4:$BP$4)=0,$A20=""),"",IF('2.ชื่อนักเรียน'!R26="ย้าย","-",COUNTIF($AL20:$BP20,"ข")))</f>
        <v/>
      </c>
      <c r="OS20" s="515" t="str">
        <f>IF(OR(COUNTA($BS$4:$CW$4)=0,$A20=""),"",IF('2.ชื่อนักเรียน'!R26="ย้าย","-",COUNTIF($BS20:$CW20,"/")))</f>
        <v/>
      </c>
      <c r="OT20" s="516" t="str">
        <f>IF(OR(COUNTA($BS$4:$CW$4)=0,$A20=""),"",IF('2.ชื่อนักเรียน'!R26="ย้าย","-",COUNTIF($BS20:$CW20,"ป")))</f>
        <v/>
      </c>
      <c r="OU20" s="516" t="str">
        <f>IF(OR(COUNTA($BS$4:$CW$4)=0,$A20=""),"",IF('2.ชื่อนักเรียน'!R26="ย้าย","-",COUNTIF($BS20:$CW20,"ล")))</f>
        <v/>
      </c>
      <c r="OV20" s="517" t="str">
        <f>IF(OR(COUNTA($BS$4:$CW$4)=0,$A20=""),"",IF('2.ชื่อนักเรียน'!R26="ย้าย","-",COUNTIF($BS20:$CW20,"ข")))</f>
        <v/>
      </c>
      <c r="OW20" s="515" t="str">
        <f>IF(OR(COUNTA($CZ$4:$ED$4)=0,$A20=""),"",IF('2.ชื่อนักเรียน'!R26="ย้าย","-",COUNTIF($CZ20:$ED20,"/")))</f>
        <v/>
      </c>
      <c r="OX20" s="516" t="str">
        <f>IF(OR(COUNTA($CZ$4:$ED$4)=0,$A20=""),"",IF('2.ชื่อนักเรียน'!R26="ย้าย","-",COUNTIF($CZ20:$ED20,"ป")))</f>
        <v/>
      </c>
      <c r="OY20" s="516" t="str">
        <f>IF(OR(COUNTA($CZ$4:$ED$4)=0,A20=""),"",IF('2.ชื่อนักเรียน'!R26="ย้าย","-",COUNTIF($CZ20:$ED20,"ล")))</f>
        <v/>
      </c>
      <c r="OZ20" s="517" t="str">
        <f>IF(OR(COUNTA($CZ$4:$ED$4)=0,A20=""),"",IF('2.ชื่อนักเรียน'!R26="ย้าย","-",COUNTIF($CZ20:$ED20,"ข")))</f>
        <v/>
      </c>
      <c r="PA20" s="515" t="str">
        <f>IF(OR(COUNTA($EG$4:$FK$4)=0,$A20=""),"",IF('2.ชื่อนักเรียน'!R26="ย้าย","-",COUNTIF($EG20:$FK20,"/")))</f>
        <v/>
      </c>
      <c r="PB20" s="516" t="str">
        <f>IF(OR(COUNTA($EG$4:$FK$4)=0,$A20=""),"",IF('2.ชื่อนักเรียน'!R26="ย้าย","-",COUNTIF($EG20:$FK20,"ป")))</f>
        <v/>
      </c>
      <c r="PC20" s="516" t="str">
        <f>IF(OR(COUNTA($EG$4:$FK$4)=0,A20=""),"",IF('2.ชื่อนักเรียน'!R26="ย้าย","-",COUNTIF($EG20:$FK20,"ล")))</f>
        <v/>
      </c>
      <c r="PD20" s="517" t="str">
        <f>IF(OR(COUNTA($EG$4:$FK$4)=0,A20=""),"",IF('2.ชื่อนักเรียน'!R26="ย้าย","-",COUNTIF($EG20:$FK20,"ข")))</f>
        <v/>
      </c>
      <c r="PE20" s="515" t="str">
        <f>IF(OR(COUNTA($FN$4:$GR$4)=0,$A20=""),"",IF('2.ชื่อนักเรียน'!R26="ย้าย","-",COUNTIF($FN20:$GR20,"/")))</f>
        <v/>
      </c>
      <c r="PF20" s="516" t="str">
        <f>IF(OR(COUNTA($FN$4:$GR$4)=0,$A20=""),"",IF('2.ชื่อนักเรียน'!R26="ย้าย","-",COUNTIF($FN20:$GR20,"ป")))</f>
        <v/>
      </c>
      <c r="PG20" s="516" t="str">
        <f>IF(OR(COUNTA($FN$4:$GR$4)=0,A20=""),"",IF('2.ชื่อนักเรียน'!R26="ย้าย","-",COUNTIF($FN20:$GR20,"ล")))</f>
        <v/>
      </c>
      <c r="PH20" s="516" t="str">
        <f>IF(OR(COUNTA($FN$4:$GR$4)=0,A20=""),"",IF('2.ชื่อนักเรียน'!R26="ย้าย","-",COUNTIF($FN20:$GR20,"ข")))</f>
        <v/>
      </c>
      <c r="PI20" s="515" t="str">
        <f>IF(OR(COUNTA($OK$3:$PD$3,$PE$3)=0,$A20=""),"",IF('2.ชื่อนักเรียน'!R26="ย้าย","-",SUM(OK20,OO20,OS20,OW20,PA20,PE20)))</f>
        <v/>
      </c>
      <c r="PJ20" s="516" t="str">
        <f>IF(OR(COUNTA($OK$3:$PD$3,$PE$3)=0,$A20=""),"",IF('2.ชื่อนักเรียน'!R26="ย้าย","-",SUM(OL20,OP20,OT20,OX20,PB20,PF20)))</f>
        <v/>
      </c>
      <c r="PK20" s="516" t="str">
        <f>IF(OR(COUNTA($OK$3:$PD$3,$PE$3)=0,$A20=""),"",IF('2.ชื่อนักเรียน'!R26="ย้าย","-",SUM(OM20,OQ20,OU20,OY20,PC20,PG20)))</f>
        <v/>
      </c>
      <c r="PL20" s="518" t="str">
        <f>IF(OR(COUNTA($OK$3:$PD$3,$PE$3)=0,$A20=""),"",IF('2.ชื่อนักเรียน'!R26="ย้าย","-",SUM(ON20,OR20,OV20,OZ20,PD20,PH20)))</f>
        <v/>
      </c>
      <c r="PM20" s="511" t="str">
        <f t="shared" si="0"/>
        <v/>
      </c>
      <c r="PN20" s="519" t="str">
        <f>IF(PM20="","",IF('2.ชื่อนักเรียน'!R26="ย้าย","ย้าย",(PM20*100)/COUNTA($E$4:$AI$4,$AL$4:$BP$4,$BS$4:$CW$4,$CZ$4:$ED$4,$EG$4:$FK$4,$FN$4:$GR$4)))</f>
        <v/>
      </c>
      <c r="PO20" s="511">
        <v>16</v>
      </c>
      <c r="PP20" s="515" t="str">
        <f>IF(OR(COUNTA($GU$4:$HY$4)=0,$A20=""),"",IF('2.ชื่อนักเรียน'!R26="ย้าย","-",COUNTIF($GU20:$HY20,"/")))</f>
        <v/>
      </c>
      <c r="PQ20" s="516" t="str">
        <f>IF(OR(COUNTA($GU$4:$HY$4)=0,$A20=""),"",IF('2.ชื่อนักเรียน'!R26="ย้าย","-",COUNTIF($GU20:$HY20,"ป")))</f>
        <v/>
      </c>
      <c r="PR20" s="516" t="str">
        <f>IF(OR(COUNTA($GU$4:$HY$4)=0,$A20=""),"",IF('2.ชื่อนักเรียน'!R26="ย้าย","-",COUNTIF($GU20:$HY20,"ล")))</f>
        <v/>
      </c>
      <c r="PS20" s="517" t="str">
        <f>IF(OR(COUNTA($GU$4:$HY$4)=0,$A20=""),"",IF('2.ชื่อนักเรียน'!R26="ย้าย","-",COUNTIF($GU20:$HY20,"ข")))</f>
        <v/>
      </c>
      <c r="PT20" s="515" t="str">
        <f>IF(OR(COUNTA($IB$4:$JF$4)=0,$A20=""),"",IF('2.ชื่อนักเรียน'!R26="ย้าย","-",COUNTIF($IB20:$JF20,"/")))</f>
        <v/>
      </c>
      <c r="PU20" s="516" t="str">
        <f>IF(OR(COUNTA($IB$4:$JF$4)=0,$A20=""),"",IF('2.ชื่อนักเรียน'!R26="ย้าย","-",COUNTIF($IB20:$JF20,"ป")))</f>
        <v/>
      </c>
      <c r="PV20" s="516" t="str">
        <f>IF(OR(COUNTA($IB$4:$JF$4)=0,$A20=""),"",IF('2.ชื่อนักเรียน'!R26="ย้าย","-",COUNTIF($IB20:$JF20,"ล")))</f>
        <v/>
      </c>
      <c r="PW20" s="517" t="str">
        <f>IF(OR(COUNTA($IB$4:$JF$4)=0,$A20=""),"",IF('2.ชื่อนักเรียน'!R26="ย้าย","-",COUNTIF($IB20:$JF20,"ข")))</f>
        <v/>
      </c>
      <c r="PX20" s="515" t="str">
        <f>IF(OR(COUNTA($JI$4:$KM$4)=0,$A20=""),"",IF('2.ชื่อนักเรียน'!R26="ย้าย","-",COUNTIF($JI20:$KM20,"/")))</f>
        <v/>
      </c>
      <c r="PY20" s="516" t="str">
        <f>IF(OR(COUNTA($JI$4:$KM$4)=0,$A20=""),"",IF('2.ชื่อนักเรียน'!R26="ย้าย","-",COUNTIF($JI20:$KM20,"ป")))</f>
        <v/>
      </c>
      <c r="PZ20" s="516" t="str">
        <f>IF(OR(COUNTA($JI$4:$KM$4)=0,$A20=""),"",IF('2.ชื่อนักเรียน'!R26="ย้าย","-",COUNTIF($JI20:$KM20,"ล")))</f>
        <v/>
      </c>
      <c r="QA20" s="517" t="str">
        <f>IF(OR(COUNTA($JI$4:$KM$4)=0,$A20=""),"",IF('2.ชื่อนักเรียน'!R26="ย้าย","-",COUNTIF($JI20:$KM20,"ข")))</f>
        <v/>
      </c>
      <c r="QB20" s="515" t="str">
        <f>IF(OR(COUNTA($KP$4:$LT$4)=0,$A20=""),"",IF('2.ชื่อนักเรียน'!R26="ย้าย","-",COUNTIF($KP20:$LT20,"/")))</f>
        <v/>
      </c>
      <c r="QC20" s="516" t="str">
        <f>IF(OR(COUNTA($KP$4:$LT$4)=0,$A20=""),"",IF('2.ชื่อนักเรียน'!R26="ย้าย","-",COUNTIF($KP20:$LT20,"ป")))</f>
        <v/>
      </c>
      <c r="QD20" s="516" t="str">
        <f>IF(OR(COUNTA($KP$4:$LT$4)=0,$A20=""),"",IF('2.ชื่อนักเรียน'!R26="ย้าย","-",COUNTIF($KP20:$LT20,"ล")))</f>
        <v/>
      </c>
      <c r="QE20" s="517" t="str">
        <f>IF(OR(COUNTA($KP$4:$LT$4)=0,$A20=""),"",IF('2.ชื่อนักเรียน'!R26="ย้าย","-",COUNTIF($KP20:$LT20,"ข")))</f>
        <v/>
      </c>
      <c r="QF20" s="515" t="str">
        <f>IF(OR(COUNTA($LW$4:$NA$4)=0,$A20=""),"",IF('2.ชื่อนักเรียน'!R26="ย้าย","-",COUNTIF($LW20:$NA20,"/")))</f>
        <v/>
      </c>
      <c r="QG20" s="516" t="str">
        <f>IF(OR(COUNTA($LW$4:$NA$4)=0,$A20=""),"",IF('2.ชื่อนักเรียน'!R26="ย้าย","-",COUNTIF($LW20:$NA20,"ป")))</f>
        <v/>
      </c>
      <c r="QH20" s="516" t="str">
        <f>IF(OR(COUNTA($LW$4:$NA$4)=0,$A20=""),"",IF('2.ชื่อนักเรียน'!R26="ย้าย","-",COUNTIF($LW20:$NA20,"ล")))</f>
        <v/>
      </c>
      <c r="QI20" s="517" t="str">
        <f>IF(OR(COUNTA($LW$4:$NA$4)=0,$A20=""),"",IF('2.ชื่อนักเรียน'!R26="ย้าย","-",COUNTIF($LW20:$NA20,"ข")))</f>
        <v/>
      </c>
      <c r="QJ20" s="515" t="str">
        <f>IF(OR(COUNTA($ND$4:$OH$4)=0,$A20=""),"",IF('2.ชื่อนักเรียน'!R26="ย้าย","-",COUNTIF($ND20:$OH20,"/")))</f>
        <v/>
      </c>
      <c r="QK20" s="516" t="str">
        <f>IF(OR(COUNTA($ND$4:$OH$4)=0,$A20=""),"",IF('2.ชื่อนักเรียน'!R26="ย้าย","-",COUNTIF($ND20:$OH20,"ป")))</f>
        <v/>
      </c>
      <c r="QL20" s="516" t="str">
        <f>IF(OR(COUNTA($ND$4:$OH$4)=0,$A20=""),"",IF('2.ชื่อนักเรียน'!R26="ย้าย","-",COUNTIF($ND20:$OH20,"ล")))</f>
        <v/>
      </c>
      <c r="QM20" s="516" t="str">
        <f>IF(OR(COUNTA($ND$4:$OH$4)=0,$A20=""),"",IF('2.ชื่อนักเรียน'!R26="ย้าย","-",COUNTIF($ND20:$OH20,"ข")))</f>
        <v/>
      </c>
      <c r="QN20" s="515" t="str">
        <f>IF(OR(COUNTA($PP$3:$QI$3,$QJ$3)=0,$A20=""),"",IF('2.ชื่อนักเรียน'!R26="ย้าย","-",SUM(PP20,PT20,PX20,QB20,QF20,QJ20)))</f>
        <v/>
      </c>
      <c r="QO20" s="516" t="str">
        <f>IF(OR(COUNTA($PP$3:$QI$3,$QJ$3)=0,$A20=""),"",IF('2.ชื่อนักเรียน'!R26="ย้าย","-",SUM(PQ20,PU20,PY20,QC20,QG20,QK20)))</f>
        <v/>
      </c>
      <c r="QP20" s="516" t="str">
        <f>IF(OR(COUNTA($PP$3:$QI$3,$QJ$3)=0,$A20=""),"",IF('2.ชื่อนักเรียน'!R26="ย้าย","-",SUM(PR20,PV20,PZ20,QD20,QH20,QL20)))</f>
        <v/>
      </c>
      <c r="QQ20" s="518" t="str">
        <f>IF(OR(COUNTA($PP$3:$QI$3,$QJ$3)=0,$A20=""),"",IF('2.ชื่อนักเรียน'!R26="ย้าย","-",SUM(PS20,PW20,QA20,QE20,QI20,QM20)))</f>
        <v/>
      </c>
      <c r="QR20" s="511" t="str">
        <f t="shared" si="1"/>
        <v/>
      </c>
      <c r="QS20" s="519" t="str">
        <f>IF(QR20="","",IF('2.ชื่อนักเรียน'!R26="ย้าย","ย้าย",(QR20*100)/COUNTA($GU$4:$HY$4,$IB$4:$JF$4,$JI$4:$KM$4,$KP$4:$LT$4,$LW$4:$NA$4,$ND$4:$OH$4)))</f>
        <v/>
      </c>
      <c r="QT20" s="529" t="str">
        <f>IF('2.ชื่อนักเรียน'!C26="","",'2.ชื่อนักเรียน'!C26)</f>
        <v/>
      </c>
      <c r="QU20" s="532" t="str">
        <f>IF('2.ชื่อนักเรียน'!D26="","",'2.ชื่อนักเรียน'!D26)</f>
        <v/>
      </c>
      <c r="QV20" s="511" t="str">
        <f>IF(A20="","",IF('2.ชื่อนักเรียน'!R26="ย้าย","-",$RJ$4))</f>
        <v/>
      </c>
      <c r="QW20" s="511" t="str">
        <f>IF(A20="","",IF('2.ชื่อนักเรียน'!R26="ย้าย","-",SUM(OK20,OO20,OS20,OW20,PA20,PE20,PP20,PT20,PX20,QB20,QF20,QJ20)))</f>
        <v/>
      </c>
      <c r="QX20" s="511" t="str">
        <f>IF(A20="","",IF('2.ชื่อนักเรียน'!R26="ย้าย","-",SUM(OL20,OP20,OT20,OX20,PB20,PF20,PQ20,PU20,PY20,QC20,QG20,QK20)))</f>
        <v/>
      </c>
      <c r="QY20" s="511" t="str">
        <f>IF(A20="","",IF('2.ชื่อนักเรียน'!R26="ย้าย","-",SUM(OM20,OQ20,OU20,OY20,PC20,PG20,PR20,PV20,PZ20,QD20,QH20,QL20)))</f>
        <v/>
      </c>
      <c r="QZ20" s="511" t="str">
        <f>IF(A20="","",IF('2.ชื่อนักเรียน'!R26="ย้าย","-",SUM(ON20,OR20,OV20,OZ20,PD20,PH20,PS20,PW20,QA20,QE20,QI20,QM20)))</f>
        <v/>
      </c>
      <c r="RA20" s="519" t="str">
        <f>IF(A20="","",IF('2.ชื่อนักเรียน'!R26="ย้าย","-",(QW20*100)/QV20))</f>
        <v/>
      </c>
      <c r="RB20" s="511" t="str">
        <f>IF(A20="","",IF('2.ชื่อนักเรียน'!R26="ย้าย","-",QW20))</f>
        <v/>
      </c>
      <c r="RC20" s="519" t="str">
        <f>IF(A20="","",IF('2.ชื่อนักเรียน'!R26="ย้าย","ย้าย",RA20))</f>
        <v/>
      </c>
      <c r="RD20" s="534"/>
    </row>
    <row r="21" spans="1:472" ht="21" customHeight="1" x14ac:dyDescent="0.35">
      <c r="A21" s="508" t="str">
        <f>IF('2.ชื่อนักเรียน'!C27="","",'2.ชื่อนักเรียน'!C27)</f>
        <v/>
      </c>
      <c r="B21" s="509" t="str">
        <f>IF('2.ชื่อนักเรียน'!D27="","",'2.ชื่อนักเรียน'!D27)</f>
        <v/>
      </c>
      <c r="C21" s="510" t="str">
        <f>IF('2.ชื่อนักเรียน'!R27="","",'2.ชื่อนักเรียน'!R27)</f>
        <v/>
      </c>
      <c r="D21" s="511">
        <v>17</v>
      </c>
      <c r="E21" s="512"/>
      <c r="F21" s="513"/>
      <c r="G21" s="513"/>
      <c r="H21" s="513"/>
      <c r="I21" s="513"/>
      <c r="J21" s="513"/>
      <c r="K21" s="513"/>
      <c r="L21" s="513"/>
      <c r="M21" s="513"/>
      <c r="N21" s="513"/>
      <c r="O21" s="513"/>
      <c r="P21" s="513"/>
      <c r="Q21" s="513"/>
      <c r="R21" s="513"/>
      <c r="S21" s="513"/>
      <c r="T21" s="513"/>
      <c r="U21" s="513"/>
      <c r="V21" s="513"/>
      <c r="W21" s="513"/>
      <c r="X21" s="513"/>
      <c r="Y21" s="513"/>
      <c r="Z21" s="513"/>
      <c r="AA21" s="513"/>
      <c r="AB21" s="513"/>
      <c r="AC21" s="513"/>
      <c r="AD21" s="513"/>
      <c r="AE21" s="513"/>
      <c r="AF21" s="513"/>
      <c r="AG21" s="513"/>
      <c r="AH21" s="513"/>
      <c r="AI21" s="514"/>
      <c r="AJ21" s="511" t="str">
        <f>IF(COUNTA($E$3:$AI$3)=0,"",IF('2.ชื่อนักเรียน'!R27="ย้าย","ย้าย",OK21))</f>
        <v/>
      </c>
      <c r="AK21" s="511">
        <v>17</v>
      </c>
      <c r="AL21" s="512"/>
      <c r="AM21" s="513"/>
      <c r="AN21" s="513"/>
      <c r="AO21" s="513"/>
      <c r="AP21" s="513"/>
      <c r="AQ21" s="513"/>
      <c r="AR21" s="513"/>
      <c r="AS21" s="513"/>
      <c r="AT21" s="513"/>
      <c r="AU21" s="513"/>
      <c r="AV21" s="513"/>
      <c r="AW21" s="513"/>
      <c r="AX21" s="513"/>
      <c r="AY21" s="513"/>
      <c r="AZ21" s="513"/>
      <c r="BA21" s="513"/>
      <c r="BB21" s="513"/>
      <c r="BC21" s="513"/>
      <c r="BD21" s="513"/>
      <c r="BE21" s="513"/>
      <c r="BF21" s="513"/>
      <c r="BG21" s="513"/>
      <c r="BH21" s="513"/>
      <c r="BI21" s="513"/>
      <c r="BJ21" s="513"/>
      <c r="BK21" s="513"/>
      <c r="BL21" s="513"/>
      <c r="BM21" s="513"/>
      <c r="BN21" s="513"/>
      <c r="BO21" s="513"/>
      <c r="BP21" s="514"/>
      <c r="BQ21" s="511" t="str">
        <f>IF(COUNTA($AL$4:$BP$4)=0,"",IF('2.ชื่อนักเรียน'!R27="ย้าย","ย้าย",OO21))</f>
        <v/>
      </c>
      <c r="BR21" s="511">
        <v>17</v>
      </c>
      <c r="BS21" s="512"/>
      <c r="BT21" s="513"/>
      <c r="BU21" s="513"/>
      <c r="BV21" s="513"/>
      <c r="BW21" s="513"/>
      <c r="BX21" s="513"/>
      <c r="BY21" s="513"/>
      <c r="BZ21" s="513"/>
      <c r="CA21" s="513"/>
      <c r="CB21" s="513"/>
      <c r="CC21" s="513"/>
      <c r="CD21" s="513"/>
      <c r="CE21" s="513"/>
      <c r="CF21" s="513"/>
      <c r="CG21" s="513"/>
      <c r="CH21" s="513"/>
      <c r="CI21" s="513"/>
      <c r="CJ21" s="513"/>
      <c r="CK21" s="513"/>
      <c r="CL21" s="513"/>
      <c r="CM21" s="513"/>
      <c r="CN21" s="513"/>
      <c r="CO21" s="513"/>
      <c r="CP21" s="513"/>
      <c r="CQ21" s="513"/>
      <c r="CR21" s="513"/>
      <c r="CS21" s="513"/>
      <c r="CT21" s="513"/>
      <c r="CU21" s="513"/>
      <c r="CV21" s="513"/>
      <c r="CW21" s="514"/>
      <c r="CX21" s="511" t="str">
        <f>IF(COUNTA($BS$4:$CW$4)=0,"",IF('2.ชื่อนักเรียน'!R27="ย้าย","ย้าย",OS21))</f>
        <v/>
      </c>
      <c r="CY21" s="511">
        <v>17</v>
      </c>
      <c r="CZ21" s="512"/>
      <c r="DA21" s="513"/>
      <c r="DB21" s="513"/>
      <c r="DC21" s="513"/>
      <c r="DD21" s="513"/>
      <c r="DE21" s="513"/>
      <c r="DF21" s="513"/>
      <c r="DG21" s="513"/>
      <c r="DH21" s="513"/>
      <c r="DI21" s="513"/>
      <c r="DJ21" s="513"/>
      <c r="DK21" s="513"/>
      <c r="DL21" s="513"/>
      <c r="DM21" s="513"/>
      <c r="DN21" s="513"/>
      <c r="DO21" s="513"/>
      <c r="DP21" s="513"/>
      <c r="DQ21" s="513"/>
      <c r="DR21" s="513"/>
      <c r="DS21" s="513"/>
      <c r="DT21" s="513"/>
      <c r="DU21" s="513"/>
      <c r="DV21" s="513"/>
      <c r="DW21" s="513"/>
      <c r="DX21" s="513"/>
      <c r="DY21" s="513"/>
      <c r="DZ21" s="513"/>
      <c r="EA21" s="513"/>
      <c r="EB21" s="513"/>
      <c r="EC21" s="513"/>
      <c r="ED21" s="514"/>
      <c r="EE21" s="511" t="str">
        <f>IF(COUNTA($CZ$4:$ED$4)=0,"",IF('2.ชื่อนักเรียน'!R27="ย้าย","ย้าย",OW21))</f>
        <v/>
      </c>
      <c r="EF21" s="511">
        <v>17</v>
      </c>
      <c r="EG21" s="512"/>
      <c r="EH21" s="513"/>
      <c r="EI21" s="513"/>
      <c r="EJ21" s="513"/>
      <c r="EK21" s="513"/>
      <c r="EL21" s="513"/>
      <c r="EM21" s="513"/>
      <c r="EN21" s="513"/>
      <c r="EO21" s="513"/>
      <c r="EP21" s="513"/>
      <c r="EQ21" s="513"/>
      <c r="ER21" s="513"/>
      <c r="ES21" s="513"/>
      <c r="ET21" s="513"/>
      <c r="EU21" s="513"/>
      <c r="EV21" s="513"/>
      <c r="EW21" s="513"/>
      <c r="EX21" s="513"/>
      <c r="EY21" s="513"/>
      <c r="EZ21" s="513"/>
      <c r="FA21" s="513"/>
      <c r="FB21" s="513"/>
      <c r="FC21" s="513"/>
      <c r="FD21" s="513"/>
      <c r="FE21" s="513"/>
      <c r="FF21" s="513"/>
      <c r="FG21" s="513"/>
      <c r="FH21" s="513"/>
      <c r="FI21" s="513"/>
      <c r="FJ21" s="513"/>
      <c r="FK21" s="514"/>
      <c r="FL21" s="511" t="str">
        <f>IF(COUNTA($EG$4:$FK$4)=0,"",IF('2.ชื่อนักเรียน'!R27="ย้าย","ย้าย",PA21))</f>
        <v/>
      </c>
      <c r="FM21" s="511">
        <v>17</v>
      </c>
      <c r="FN21" s="512"/>
      <c r="FO21" s="513"/>
      <c r="FP21" s="513"/>
      <c r="FQ21" s="513"/>
      <c r="FR21" s="513"/>
      <c r="FS21" s="513"/>
      <c r="FT21" s="513"/>
      <c r="FU21" s="513"/>
      <c r="FV21" s="513"/>
      <c r="FW21" s="513"/>
      <c r="FX21" s="513"/>
      <c r="FY21" s="513"/>
      <c r="FZ21" s="513"/>
      <c r="GA21" s="513"/>
      <c r="GB21" s="513"/>
      <c r="GC21" s="513"/>
      <c r="GD21" s="513"/>
      <c r="GE21" s="513"/>
      <c r="GF21" s="513"/>
      <c r="GG21" s="513"/>
      <c r="GH21" s="513"/>
      <c r="GI21" s="513"/>
      <c r="GJ21" s="513"/>
      <c r="GK21" s="513"/>
      <c r="GL21" s="513"/>
      <c r="GM21" s="513"/>
      <c r="GN21" s="513"/>
      <c r="GO21" s="513"/>
      <c r="GP21" s="513"/>
      <c r="GQ21" s="513"/>
      <c r="GR21" s="514"/>
      <c r="GS21" s="511" t="str">
        <f>IF(COUNTA($FN$4:$GR$4)=0,"",IF('2.ชื่อนักเรียน'!R27="ย้าย","ย้าย",PE21))</f>
        <v/>
      </c>
      <c r="GT21" s="511">
        <v>17</v>
      </c>
      <c r="GU21" s="512"/>
      <c r="GV21" s="513"/>
      <c r="GW21" s="513"/>
      <c r="GX21" s="513"/>
      <c r="GY21" s="513"/>
      <c r="GZ21" s="513"/>
      <c r="HA21" s="513"/>
      <c r="HB21" s="513"/>
      <c r="HC21" s="513"/>
      <c r="HD21" s="513"/>
      <c r="HE21" s="513"/>
      <c r="HF21" s="513"/>
      <c r="HG21" s="513"/>
      <c r="HH21" s="513"/>
      <c r="HI21" s="513"/>
      <c r="HJ21" s="513"/>
      <c r="HK21" s="513"/>
      <c r="HL21" s="513"/>
      <c r="HM21" s="513"/>
      <c r="HN21" s="513"/>
      <c r="HO21" s="513"/>
      <c r="HP21" s="513"/>
      <c r="HQ21" s="513"/>
      <c r="HR21" s="513"/>
      <c r="HS21" s="513"/>
      <c r="HT21" s="513"/>
      <c r="HU21" s="513"/>
      <c r="HV21" s="513"/>
      <c r="HW21" s="513"/>
      <c r="HX21" s="513"/>
      <c r="HY21" s="514"/>
      <c r="HZ21" s="511" t="str">
        <f>IF(COUNTA($GU$4:HY20)=0,"",IF('2.ชื่อนักเรียน'!R27="ย้าย","ย้าย",PP21))</f>
        <v/>
      </c>
      <c r="IA21" s="511">
        <v>17</v>
      </c>
      <c r="IB21" s="512"/>
      <c r="IC21" s="513"/>
      <c r="ID21" s="513"/>
      <c r="IE21" s="513"/>
      <c r="IF21" s="513"/>
      <c r="IG21" s="513"/>
      <c r="IH21" s="513"/>
      <c r="II21" s="513"/>
      <c r="IJ21" s="513"/>
      <c r="IK21" s="513"/>
      <c r="IL21" s="513"/>
      <c r="IM21" s="513"/>
      <c r="IN21" s="513"/>
      <c r="IO21" s="513"/>
      <c r="IP21" s="513"/>
      <c r="IQ21" s="513"/>
      <c r="IR21" s="513"/>
      <c r="IS21" s="513"/>
      <c r="IT21" s="513"/>
      <c r="IU21" s="513"/>
      <c r="IV21" s="513"/>
      <c r="IW21" s="513"/>
      <c r="IX21" s="513"/>
      <c r="IY21" s="513"/>
      <c r="IZ21" s="513"/>
      <c r="JA21" s="513"/>
      <c r="JB21" s="513"/>
      <c r="JC21" s="513"/>
      <c r="JD21" s="513"/>
      <c r="JE21" s="513"/>
      <c r="JF21" s="514"/>
      <c r="JG21" s="511" t="str">
        <f>IF(COUNTA($IB$4:$JF$4)=0,"",IF('2.ชื่อนักเรียน'!R27="ย้าย","ย้าย",PT21))</f>
        <v/>
      </c>
      <c r="JH21" s="511">
        <v>17</v>
      </c>
      <c r="JI21" s="512"/>
      <c r="JJ21" s="513"/>
      <c r="JK21" s="513"/>
      <c r="JL21" s="513"/>
      <c r="JM21" s="513"/>
      <c r="JN21" s="513"/>
      <c r="JO21" s="513"/>
      <c r="JP21" s="513"/>
      <c r="JQ21" s="513"/>
      <c r="JR21" s="513"/>
      <c r="JS21" s="513"/>
      <c r="JT21" s="513"/>
      <c r="JU21" s="513"/>
      <c r="JV21" s="513"/>
      <c r="JW21" s="513"/>
      <c r="JX21" s="513"/>
      <c r="JY21" s="513"/>
      <c r="JZ21" s="513"/>
      <c r="KA21" s="513"/>
      <c r="KB21" s="513"/>
      <c r="KC21" s="513"/>
      <c r="KD21" s="513"/>
      <c r="KE21" s="513"/>
      <c r="KF21" s="513"/>
      <c r="KG21" s="513"/>
      <c r="KH21" s="513"/>
      <c r="KI21" s="513"/>
      <c r="KJ21" s="513"/>
      <c r="KK21" s="513"/>
      <c r="KL21" s="513"/>
      <c r="KM21" s="514"/>
      <c r="KN21" s="526" t="str">
        <f>IF(COUNTA($JI$4:$KM$4)=0,"",IF('2.ชื่อนักเรียน'!R27="ย้าย","ย้าย",PX21))</f>
        <v/>
      </c>
      <c r="KO21" s="511">
        <v>17</v>
      </c>
      <c r="KP21" s="512"/>
      <c r="KQ21" s="513"/>
      <c r="KR21" s="513"/>
      <c r="KS21" s="513"/>
      <c r="KT21" s="513"/>
      <c r="KU21" s="513"/>
      <c r="KV21" s="513"/>
      <c r="KW21" s="513"/>
      <c r="KX21" s="513"/>
      <c r="KY21" s="513"/>
      <c r="KZ21" s="513"/>
      <c r="LA21" s="513"/>
      <c r="LB21" s="513"/>
      <c r="LC21" s="513"/>
      <c r="LD21" s="513"/>
      <c r="LE21" s="513"/>
      <c r="LF21" s="513"/>
      <c r="LG21" s="513"/>
      <c r="LH21" s="513"/>
      <c r="LI21" s="513"/>
      <c r="LJ21" s="513"/>
      <c r="LK21" s="513"/>
      <c r="LL21" s="513"/>
      <c r="LM21" s="513"/>
      <c r="LN21" s="513"/>
      <c r="LO21" s="513"/>
      <c r="LP21" s="513"/>
      <c r="LQ21" s="513"/>
      <c r="LR21" s="513"/>
      <c r="LS21" s="513"/>
      <c r="LT21" s="514"/>
      <c r="LU21" s="526" t="str">
        <f>IF(COUNTA($KP$4:$LT$4)=0,"",IF('2.ชื่อนักเรียน'!R27="ย้าย","ย้าย",QB21))</f>
        <v/>
      </c>
      <c r="LV21" s="511">
        <v>17</v>
      </c>
      <c r="LW21" s="512"/>
      <c r="LX21" s="513"/>
      <c r="LY21" s="513"/>
      <c r="LZ21" s="513"/>
      <c r="MA21" s="513"/>
      <c r="MB21" s="513"/>
      <c r="MC21" s="513"/>
      <c r="MD21" s="513"/>
      <c r="ME21" s="513"/>
      <c r="MF21" s="513"/>
      <c r="MG21" s="513"/>
      <c r="MH21" s="513"/>
      <c r="MI21" s="513"/>
      <c r="MJ21" s="513"/>
      <c r="MK21" s="513"/>
      <c r="ML21" s="513"/>
      <c r="MM21" s="513"/>
      <c r="MN21" s="513"/>
      <c r="MO21" s="513"/>
      <c r="MP21" s="513"/>
      <c r="MQ21" s="513"/>
      <c r="MR21" s="513"/>
      <c r="MS21" s="513"/>
      <c r="MT21" s="513"/>
      <c r="MU21" s="513"/>
      <c r="MV21" s="513"/>
      <c r="MW21" s="513"/>
      <c r="MX21" s="513"/>
      <c r="MY21" s="513"/>
      <c r="MZ21" s="513"/>
      <c r="NA21" s="514"/>
      <c r="NB21" s="526" t="str">
        <f>IF(COUNTA($LW$5:$NA$5)=0,"",IF('2.ชื่อนักเรียน'!R27="ย้าย","ย้าย",QF21))</f>
        <v/>
      </c>
      <c r="NC21" s="526">
        <v>17</v>
      </c>
      <c r="ND21" s="512"/>
      <c r="NE21" s="513"/>
      <c r="NF21" s="513"/>
      <c r="NG21" s="513"/>
      <c r="NH21" s="513"/>
      <c r="NI21" s="513"/>
      <c r="NJ21" s="513"/>
      <c r="NK21" s="513"/>
      <c r="NL21" s="513"/>
      <c r="NM21" s="513"/>
      <c r="NN21" s="513"/>
      <c r="NO21" s="513"/>
      <c r="NP21" s="513"/>
      <c r="NQ21" s="513"/>
      <c r="NR21" s="513"/>
      <c r="NS21" s="513"/>
      <c r="NT21" s="513"/>
      <c r="NU21" s="513"/>
      <c r="NV21" s="513"/>
      <c r="NW21" s="513"/>
      <c r="NX21" s="513"/>
      <c r="NY21" s="513"/>
      <c r="NZ21" s="513"/>
      <c r="OA21" s="513"/>
      <c r="OB21" s="513"/>
      <c r="OC21" s="513"/>
      <c r="OD21" s="513"/>
      <c r="OE21" s="513"/>
      <c r="OF21" s="513"/>
      <c r="OG21" s="513"/>
      <c r="OH21" s="514"/>
      <c r="OI21" s="526" t="str">
        <f>IF(COUNTA($ND$4:$OH$4)=0,"",IF('2.ชื่อนักเรียน'!R27="ย้าย","ย้าย",QJ21))</f>
        <v/>
      </c>
      <c r="OJ21" s="511">
        <v>17</v>
      </c>
      <c r="OK21" s="515" t="str">
        <f>IF(OR(COUNTA($E$4:$AI$4)=0,$A21=""),"",IF('2.ชื่อนักเรียน'!R27="ย้าย","-",COUNTIF($E21:$AI21,"/")))</f>
        <v/>
      </c>
      <c r="OL21" s="516" t="str">
        <f>IF(OR(COUNTA($E$4:$AI$4)=0,$A21=""),"",IF('2.ชื่อนักเรียน'!R27="ย้าย","-",COUNTIF($E21:$AI21,"ป")))</f>
        <v/>
      </c>
      <c r="OM21" s="516" t="str">
        <f>IF(OR(COUNTA($E$4:$AI$4)=0,$A21=""),"",IF('2.ชื่อนักเรียน'!R27="ย้าย","-",COUNTIF($E21:$AI21,"ล")))</f>
        <v/>
      </c>
      <c r="ON21" s="517" t="str">
        <f>IF(OR(COUNTA($E$4:$AI$4)=0,$A21=""),"",IF('2.ชื่อนักเรียน'!R27="ย้าย","-",COUNTIF($E21:$AI21,"ข")))</f>
        <v/>
      </c>
      <c r="OO21" s="515" t="str">
        <f>IF(OR(COUNTA($AL$4:$BP$4)=0,$A21=""),"",IF('2.ชื่อนักเรียน'!R27="ย้าย","-",COUNTIF($AL21:$BP21,"/")))</f>
        <v/>
      </c>
      <c r="OP21" s="516" t="str">
        <f>IF(OR(COUNTA($AL$4:$BP$4)=0,$A21=""),"",IF('2.ชื่อนักเรียน'!R27="ย้าย","-",COUNTIF($AL21:$BP21,"ป")))</f>
        <v/>
      </c>
      <c r="OQ21" s="516" t="str">
        <f>IF(OR(COUNTA($AL$4:$BP$4)=0,$A21=""),"",IF('2.ชื่อนักเรียน'!R27="ย้าย","-",COUNTIF($AL21:$BP21,"ล")))</f>
        <v/>
      </c>
      <c r="OR21" s="517" t="str">
        <f>IF(OR(COUNTA($AL$4:$BP$4)=0,$A21=""),"",IF('2.ชื่อนักเรียน'!R27="ย้าย","-",COUNTIF($AL21:$BP21,"ข")))</f>
        <v/>
      </c>
      <c r="OS21" s="515" t="str">
        <f>IF(OR(COUNTA($BS$4:$CW$4)=0,$A21=""),"",IF('2.ชื่อนักเรียน'!R27="ย้าย","-",COUNTIF($BS21:$CW21,"/")))</f>
        <v/>
      </c>
      <c r="OT21" s="516" t="str">
        <f>IF(OR(COUNTA($BS$4:$CW$4)=0,$A21=""),"",IF('2.ชื่อนักเรียน'!R27="ย้าย","-",COUNTIF($BS21:$CW21,"ป")))</f>
        <v/>
      </c>
      <c r="OU21" s="516" t="str">
        <f>IF(OR(COUNTA($BS$4:$CW$4)=0,$A21=""),"",IF('2.ชื่อนักเรียน'!R27="ย้าย","-",COUNTIF($BS21:$CW21,"ล")))</f>
        <v/>
      </c>
      <c r="OV21" s="517" t="str">
        <f>IF(OR(COUNTA($BS$4:$CW$4)=0,$A21=""),"",IF('2.ชื่อนักเรียน'!R27="ย้าย","-",COUNTIF($BS21:$CW21,"ข")))</f>
        <v/>
      </c>
      <c r="OW21" s="515" t="str">
        <f>IF(OR(COUNTA($CZ$4:$ED$4)=0,$A21=""),"",IF('2.ชื่อนักเรียน'!R27="ย้าย","-",COUNTIF($CZ21:$ED21,"/")))</f>
        <v/>
      </c>
      <c r="OX21" s="516" t="str">
        <f>IF(OR(COUNTA($CZ$4:$ED$4)=0,$A21=""),"",IF('2.ชื่อนักเรียน'!R27="ย้าย","-",COUNTIF($CZ21:$ED21,"ป")))</f>
        <v/>
      </c>
      <c r="OY21" s="516" t="str">
        <f>IF(OR(COUNTA($CZ$4:$ED$4)=0,A21=""),"",IF('2.ชื่อนักเรียน'!R27="ย้าย","-",COUNTIF($CZ21:$ED21,"ล")))</f>
        <v/>
      </c>
      <c r="OZ21" s="517" t="str">
        <f>IF(OR(COUNTA($CZ$4:$ED$4)=0,A21=""),"",IF('2.ชื่อนักเรียน'!R27="ย้าย","-",COUNTIF($CZ21:$ED21,"ข")))</f>
        <v/>
      </c>
      <c r="PA21" s="515" t="str">
        <f>IF(OR(COUNTA($EG$4:$FK$4)=0,$A21=""),"",IF('2.ชื่อนักเรียน'!R27="ย้าย","-",COUNTIF($EG21:$FK21,"/")))</f>
        <v/>
      </c>
      <c r="PB21" s="516" t="str">
        <f>IF(OR(COUNTA($EG$4:$FK$4)=0,$A21=""),"",IF('2.ชื่อนักเรียน'!R27="ย้าย","-",COUNTIF($EG21:$FK21,"ป")))</f>
        <v/>
      </c>
      <c r="PC21" s="516" t="str">
        <f>IF(OR(COUNTA($EG$4:$FK$4)=0,A21=""),"",IF('2.ชื่อนักเรียน'!R27="ย้าย","-",COUNTIF($EG21:$FK21,"ล")))</f>
        <v/>
      </c>
      <c r="PD21" s="517" t="str">
        <f>IF(OR(COUNTA($EG$4:$FK$4)=0,A21=""),"",IF('2.ชื่อนักเรียน'!R27="ย้าย","-",COUNTIF($EG21:$FK21,"ข")))</f>
        <v/>
      </c>
      <c r="PE21" s="515" t="str">
        <f>IF(OR(COUNTA($FN$4:$GR$4)=0,$A21=""),"",IF('2.ชื่อนักเรียน'!R27="ย้าย","-",COUNTIF($FN21:$GR21,"/")))</f>
        <v/>
      </c>
      <c r="PF21" s="516" t="str">
        <f>IF(OR(COUNTA($FN$4:$GR$4)=0,$A21=""),"",IF('2.ชื่อนักเรียน'!R27="ย้าย","-",COUNTIF($FN21:$GR21,"ป")))</f>
        <v/>
      </c>
      <c r="PG21" s="516" t="str">
        <f>IF(OR(COUNTA($FN$4:$GR$4)=0,A21=""),"",IF('2.ชื่อนักเรียน'!R27="ย้าย","-",COUNTIF($FN21:$GR21,"ล")))</f>
        <v/>
      </c>
      <c r="PH21" s="516" t="str">
        <f>IF(OR(COUNTA($FN$4:$GR$4)=0,A21=""),"",IF('2.ชื่อนักเรียน'!R27="ย้าย","-",COUNTIF($FN21:$GR21,"ข")))</f>
        <v/>
      </c>
      <c r="PI21" s="515" t="str">
        <f>IF(OR(COUNTA($OK$3:$PD$3,$PE$3)=0,$A21=""),"",IF('2.ชื่อนักเรียน'!R27="ย้าย","-",SUM(OK21,OO21,OS21,OW21,PA21,PE21)))</f>
        <v/>
      </c>
      <c r="PJ21" s="516" t="str">
        <f>IF(OR(COUNTA($OK$3:$PD$3,$PE$3)=0,$A21=""),"",IF('2.ชื่อนักเรียน'!R27="ย้าย","-",SUM(OL21,OP21,OT21,OX21,PB21,PF21)))</f>
        <v/>
      </c>
      <c r="PK21" s="516" t="str">
        <f>IF(OR(COUNTA($OK$3:$PD$3,$PE$3)=0,$A21=""),"",IF('2.ชื่อนักเรียน'!R27="ย้าย","-",SUM(OM21,OQ21,OU21,OY21,PC21,PG21)))</f>
        <v/>
      </c>
      <c r="PL21" s="518" t="str">
        <f>IF(OR(COUNTA($OK$3:$PD$3,$PE$3)=0,$A21=""),"",IF('2.ชื่อนักเรียน'!R27="ย้าย","-",SUM(ON21,OR21,OV21,OZ21,PD21,PH21)))</f>
        <v/>
      </c>
      <c r="PM21" s="511" t="str">
        <f t="shared" si="0"/>
        <v/>
      </c>
      <c r="PN21" s="519" t="str">
        <f>IF(PM21="","",IF('2.ชื่อนักเรียน'!R27="ย้าย","ย้าย",(PM21*100)/COUNTA($E$4:$AI$4,$AL$4:$BP$4,$BS$4:$CW$4,$CZ$4:$ED$4,$EG$4:$FK$4,$FN$4:$GR$4)))</f>
        <v/>
      </c>
      <c r="PO21" s="511">
        <v>17</v>
      </c>
      <c r="PP21" s="515" t="str">
        <f>IF(OR(COUNTA($GU$4:$HY$4)=0,$A21=""),"",IF('2.ชื่อนักเรียน'!R27="ย้าย","-",COUNTIF($GU21:$HY21,"/")))</f>
        <v/>
      </c>
      <c r="PQ21" s="516" t="str">
        <f>IF(OR(COUNTA($GU$4:$HY$4)=0,$A21=""),"",IF('2.ชื่อนักเรียน'!R27="ย้าย","-",COUNTIF($GU21:$HY21,"ป")))</f>
        <v/>
      </c>
      <c r="PR21" s="516" t="str">
        <f>IF(OR(COUNTA($GU$4:$HY$4)=0,$A21=""),"",IF('2.ชื่อนักเรียน'!R27="ย้าย","-",COUNTIF($GU21:$HY21,"ล")))</f>
        <v/>
      </c>
      <c r="PS21" s="517" t="str">
        <f>IF(OR(COUNTA($GU$4:$HY$4)=0,$A21=""),"",IF('2.ชื่อนักเรียน'!R27="ย้าย","-",COUNTIF($GU21:$HY21,"ข")))</f>
        <v/>
      </c>
      <c r="PT21" s="515" t="str">
        <f>IF(OR(COUNTA($IB$4:$JF$4)=0,$A21=""),"",IF('2.ชื่อนักเรียน'!R27="ย้าย","-",COUNTIF($IB21:$JF21,"/")))</f>
        <v/>
      </c>
      <c r="PU21" s="516" t="str">
        <f>IF(OR(COUNTA($IB$4:$JF$4)=0,$A21=""),"",IF('2.ชื่อนักเรียน'!R27="ย้าย","-",COUNTIF($IB21:$JF21,"ป")))</f>
        <v/>
      </c>
      <c r="PV21" s="516" t="str">
        <f>IF(OR(COUNTA($IB$4:$JF$4)=0,$A21=""),"",IF('2.ชื่อนักเรียน'!R27="ย้าย","-",COUNTIF($IB21:$JF21,"ล")))</f>
        <v/>
      </c>
      <c r="PW21" s="517" t="str">
        <f>IF(OR(COUNTA($IB$4:$JF$4)=0,$A21=""),"",IF('2.ชื่อนักเรียน'!R27="ย้าย","-",COUNTIF($IB21:$JF21,"ข")))</f>
        <v/>
      </c>
      <c r="PX21" s="515" t="str">
        <f>IF(OR(COUNTA($JI$4:$KM$4)=0,$A21=""),"",IF('2.ชื่อนักเรียน'!R27="ย้าย","-",COUNTIF($JI21:$KM21,"/")))</f>
        <v/>
      </c>
      <c r="PY21" s="516" t="str">
        <f>IF(OR(COUNTA($JI$4:$KM$4)=0,$A21=""),"",IF('2.ชื่อนักเรียน'!R27="ย้าย","-",COUNTIF($JI21:$KM21,"ป")))</f>
        <v/>
      </c>
      <c r="PZ21" s="516" t="str">
        <f>IF(OR(COUNTA($JI$4:$KM$4)=0,$A21=""),"",IF('2.ชื่อนักเรียน'!R27="ย้าย","-",COUNTIF($JI21:$KM21,"ล")))</f>
        <v/>
      </c>
      <c r="QA21" s="517" t="str">
        <f>IF(OR(COUNTA($JI$4:$KM$4)=0,$A21=""),"",IF('2.ชื่อนักเรียน'!R27="ย้าย","-",COUNTIF($JI21:$KM21,"ข")))</f>
        <v/>
      </c>
      <c r="QB21" s="515" t="str">
        <f>IF(OR(COUNTA($KP$4:$LT$4)=0,$A21=""),"",IF('2.ชื่อนักเรียน'!R27="ย้าย","-",COUNTIF($KP21:$LT21,"/")))</f>
        <v/>
      </c>
      <c r="QC21" s="516" t="str">
        <f>IF(OR(COUNTA($KP$4:$LT$4)=0,$A21=""),"",IF('2.ชื่อนักเรียน'!R27="ย้าย","-",COUNTIF($KP21:$LT21,"ป")))</f>
        <v/>
      </c>
      <c r="QD21" s="516" t="str">
        <f>IF(OR(COUNTA($KP$4:$LT$4)=0,$A21=""),"",IF('2.ชื่อนักเรียน'!R27="ย้าย","-",COUNTIF($KP21:$LT21,"ล")))</f>
        <v/>
      </c>
      <c r="QE21" s="517" t="str">
        <f>IF(OR(COUNTA($KP$4:$LT$4)=0,$A21=""),"",IF('2.ชื่อนักเรียน'!R27="ย้าย","-",COUNTIF($KP21:$LT21,"ข")))</f>
        <v/>
      </c>
      <c r="QF21" s="515" t="str">
        <f>IF(OR(COUNTA($LW$4:$NA$4)=0,$A21=""),"",IF('2.ชื่อนักเรียน'!R27="ย้าย","-",COUNTIF($LW21:$NA21,"/")))</f>
        <v/>
      </c>
      <c r="QG21" s="516" t="str">
        <f>IF(OR(COUNTA($LW$4:$NA$4)=0,$A21=""),"",IF('2.ชื่อนักเรียน'!R27="ย้าย","-",COUNTIF($LW21:$NA21,"ป")))</f>
        <v/>
      </c>
      <c r="QH21" s="516" t="str">
        <f>IF(OR(COUNTA($LW$4:$NA$4)=0,$A21=""),"",IF('2.ชื่อนักเรียน'!R27="ย้าย","-",COUNTIF($LW21:$NA21,"ล")))</f>
        <v/>
      </c>
      <c r="QI21" s="517" t="str">
        <f>IF(OR(COUNTA($LW$4:$NA$4)=0,$A21=""),"",IF('2.ชื่อนักเรียน'!R27="ย้าย","-",COUNTIF($LW21:$NA21,"ข")))</f>
        <v/>
      </c>
      <c r="QJ21" s="515" t="str">
        <f>IF(OR(COUNTA($ND$4:$OH$4)=0,$A21=""),"",IF('2.ชื่อนักเรียน'!R27="ย้าย","-",COUNTIF($ND21:$OH21,"/")))</f>
        <v/>
      </c>
      <c r="QK21" s="516" t="str">
        <f>IF(OR(COUNTA($ND$4:$OH$4)=0,$A21=""),"",IF('2.ชื่อนักเรียน'!R27="ย้าย","-",COUNTIF($ND21:$OH21,"ป")))</f>
        <v/>
      </c>
      <c r="QL21" s="516" t="str">
        <f>IF(OR(COUNTA($ND$4:$OH$4)=0,$A21=""),"",IF('2.ชื่อนักเรียน'!R27="ย้าย","-",COUNTIF($ND21:$OH21,"ล")))</f>
        <v/>
      </c>
      <c r="QM21" s="516" t="str">
        <f>IF(OR(COUNTA($ND$4:$OH$4)=0,$A21=""),"",IF('2.ชื่อนักเรียน'!R27="ย้าย","-",COUNTIF($ND21:$OH21,"ข")))</f>
        <v/>
      </c>
      <c r="QN21" s="515" t="str">
        <f>IF(OR(COUNTA($PP$3:$QI$3,$QJ$3)=0,$A21=""),"",IF('2.ชื่อนักเรียน'!R27="ย้าย","-",SUM(PP21,PT21,PX21,QB21,QF21,QJ21)))</f>
        <v/>
      </c>
      <c r="QO21" s="516" t="str">
        <f>IF(OR(COUNTA($PP$3:$QI$3,$QJ$3)=0,$A21=""),"",IF('2.ชื่อนักเรียน'!R27="ย้าย","-",SUM(PQ21,PU21,PY21,QC21,QG21,QK21)))</f>
        <v/>
      </c>
      <c r="QP21" s="516" t="str">
        <f>IF(OR(COUNTA($PP$3:$QI$3,$QJ$3)=0,$A21=""),"",IF('2.ชื่อนักเรียน'!R27="ย้าย","-",SUM(PR21,PV21,PZ21,QD21,QH21,QL21)))</f>
        <v/>
      </c>
      <c r="QQ21" s="518" t="str">
        <f>IF(OR(COUNTA($PP$3:$QI$3,$QJ$3)=0,$A21=""),"",IF('2.ชื่อนักเรียน'!R27="ย้าย","-",SUM(PS21,PW21,QA21,QE21,QI21,QM21)))</f>
        <v/>
      </c>
      <c r="QR21" s="511" t="str">
        <f t="shared" si="1"/>
        <v/>
      </c>
      <c r="QS21" s="519" t="str">
        <f>IF(QR21="","",IF('2.ชื่อนักเรียน'!R27="ย้าย","ย้าย",(QR21*100)/COUNTA($GU$4:$HY$4,$IB$4:$JF$4,$JI$4:$KM$4,$KP$4:$LT$4,$LW$4:$NA$4,$ND$4:$OH$4)))</f>
        <v/>
      </c>
      <c r="QT21" s="529" t="str">
        <f>IF('2.ชื่อนักเรียน'!C27="","",'2.ชื่อนักเรียน'!C27)</f>
        <v/>
      </c>
      <c r="QU21" s="532" t="str">
        <f>IF('2.ชื่อนักเรียน'!D27="","",'2.ชื่อนักเรียน'!D27)</f>
        <v/>
      </c>
      <c r="QV21" s="511" t="str">
        <f>IF(A21="","",IF('2.ชื่อนักเรียน'!R27="ย้าย","-",$RJ$4))</f>
        <v/>
      </c>
      <c r="QW21" s="511" t="str">
        <f>IF(A21="","",IF('2.ชื่อนักเรียน'!R27="ย้าย","-",SUM(OK21,OO21,OS21,OW21,PA21,PE21,PP21,PT21,PX21,QB21,QF21,QJ21)))</f>
        <v/>
      </c>
      <c r="QX21" s="511" t="str">
        <f>IF(A21="","",IF('2.ชื่อนักเรียน'!R27="ย้าย","-",SUM(OL21,OP21,OT21,OX21,PB21,PF21,PQ21,PU21,PY21,QC21,QG21,QK21)))</f>
        <v/>
      </c>
      <c r="QY21" s="511" t="str">
        <f>IF(A21="","",IF('2.ชื่อนักเรียน'!R27="ย้าย","-",SUM(OM21,OQ21,OU21,OY21,PC21,PG21,PR21,PV21,PZ21,QD21,QH21,QL21)))</f>
        <v/>
      </c>
      <c r="QZ21" s="511" t="str">
        <f>IF(A21="","",IF('2.ชื่อนักเรียน'!R27="ย้าย","-",SUM(ON21,OR21,OV21,OZ21,PD21,PH21,PS21,PW21,QA21,QE21,QI21,QM21)))</f>
        <v/>
      </c>
      <c r="RA21" s="519" t="str">
        <f>IF(A21="","",IF('2.ชื่อนักเรียน'!R27="ย้าย","-",(QW21*100)/QV21))</f>
        <v/>
      </c>
      <c r="RB21" s="511" t="str">
        <f>IF(A21="","",IF('2.ชื่อนักเรียน'!R27="ย้าย","-",QW21))</f>
        <v/>
      </c>
      <c r="RC21" s="519" t="str">
        <f>IF(A21="","",IF('2.ชื่อนักเรียน'!R27="ย้าย","ย้าย",RA21))</f>
        <v/>
      </c>
      <c r="RD21" s="534"/>
    </row>
    <row r="22" spans="1:472" ht="21" customHeight="1" x14ac:dyDescent="0.35">
      <c r="A22" s="508" t="str">
        <f>IF('2.ชื่อนักเรียน'!C28="","",'2.ชื่อนักเรียน'!C28)</f>
        <v/>
      </c>
      <c r="B22" s="509" t="str">
        <f>IF('2.ชื่อนักเรียน'!D28="","",'2.ชื่อนักเรียน'!D28)</f>
        <v/>
      </c>
      <c r="C22" s="510" t="str">
        <f>IF('2.ชื่อนักเรียน'!R28="","",'2.ชื่อนักเรียน'!R28)</f>
        <v/>
      </c>
      <c r="D22" s="511">
        <v>18</v>
      </c>
      <c r="E22" s="512"/>
      <c r="F22" s="513"/>
      <c r="G22" s="513"/>
      <c r="H22" s="513"/>
      <c r="I22" s="513"/>
      <c r="J22" s="513"/>
      <c r="K22" s="513"/>
      <c r="L22" s="513"/>
      <c r="M22" s="513"/>
      <c r="N22" s="513"/>
      <c r="O22" s="513"/>
      <c r="P22" s="513"/>
      <c r="Q22" s="513"/>
      <c r="R22" s="513"/>
      <c r="S22" s="513"/>
      <c r="T22" s="513"/>
      <c r="U22" s="513"/>
      <c r="V22" s="513"/>
      <c r="W22" s="513"/>
      <c r="X22" s="513"/>
      <c r="Y22" s="513"/>
      <c r="Z22" s="513"/>
      <c r="AA22" s="513"/>
      <c r="AB22" s="513"/>
      <c r="AC22" s="513"/>
      <c r="AD22" s="513"/>
      <c r="AE22" s="513"/>
      <c r="AF22" s="513"/>
      <c r="AG22" s="513"/>
      <c r="AH22" s="513"/>
      <c r="AI22" s="514"/>
      <c r="AJ22" s="511" t="str">
        <f>IF(COUNTA($E$3:$AI$3)=0,"",IF('2.ชื่อนักเรียน'!R28="ย้าย","ย้าย",OK22))</f>
        <v/>
      </c>
      <c r="AK22" s="511">
        <v>18</v>
      </c>
      <c r="AL22" s="512"/>
      <c r="AM22" s="513"/>
      <c r="AN22" s="513"/>
      <c r="AO22" s="513"/>
      <c r="AP22" s="513"/>
      <c r="AQ22" s="513"/>
      <c r="AR22" s="513"/>
      <c r="AS22" s="513"/>
      <c r="AT22" s="513"/>
      <c r="AU22" s="513"/>
      <c r="AV22" s="513"/>
      <c r="AW22" s="513"/>
      <c r="AX22" s="513"/>
      <c r="AY22" s="513"/>
      <c r="AZ22" s="513"/>
      <c r="BA22" s="513"/>
      <c r="BB22" s="513"/>
      <c r="BC22" s="513"/>
      <c r="BD22" s="513"/>
      <c r="BE22" s="513"/>
      <c r="BF22" s="513"/>
      <c r="BG22" s="513"/>
      <c r="BH22" s="513"/>
      <c r="BI22" s="513"/>
      <c r="BJ22" s="513"/>
      <c r="BK22" s="513"/>
      <c r="BL22" s="513"/>
      <c r="BM22" s="513"/>
      <c r="BN22" s="513"/>
      <c r="BO22" s="513"/>
      <c r="BP22" s="514"/>
      <c r="BQ22" s="511" t="str">
        <f>IF(COUNTA($AL$4:$BP$4)=0,"",IF('2.ชื่อนักเรียน'!R28="ย้าย","ย้าย",OO22))</f>
        <v/>
      </c>
      <c r="BR22" s="511">
        <v>18</v>
      </c>
      <c r="BS22" s="512"/>
      <c r="BT22" s="513"/>
      <c r="BU22" s="513"/>
      <c r="BV22" s="513"/>
      <c r="BW22" s="513"/>
      <c r="BX22" s="513"/>
      <c r="BY22" s="513"/>
      <c r="BZ22" s="513"/>
      <c r="CA22" s="513"/>
      <c r="CB22" s="513"/>
      <c r="CC22" s="513"/>
      <c r="CD22" s="513"/>
      <c r="CE22" s="513"/>
      <c r="CF22" s="513"/>
      <c r="CG22" s="513"/>
      <c r="CH22" s="513"/>
      <c r="CI22" s="513"/>
      <c r="CJ22" s="513"/>
      <c r="CK22" s="513"/>
      <c r="CL22" s="513"/>
      <c r="CM22" s="513"/>
      <c r="CN22" s="513"/>
      <c r="CO22" s="513"/>
      <c r="CP22" s="513"/>
      <c r="CQ22" s="513"/>
      <c r="CR22" s="513"/>
      <c r="CS22" s="513"/>
      <c r="CT22" s="513"/>
      <c r="CU22" s="513"/>
      <c r="CV22" s="513"/>
      <c r="CW22" s="514"/>
      <c r="CX22" s="511" t="str">
        <f>IF(COUNTA($BS$4:$CW$4)=0,"",IF('2.ชื่อนักเรียน'!R28="ย้าย","ย้าย",OS22))</f>
        <v/>
      </c>
      <c r="CY22" s="511">
        <v>18</v>
      </c>
      <c r="CZ22" s="512"/>
      <c r="DA22" s="513"/>
      <c r="DB22" s="513"/>
      <c r="DC22" s="513"/>
      <c r="DD22" s="513"/>
      <c r="DE22" s="513"/>
      <c r="DF22" s="513"/>
      <c r="DG22" s="513"/>
      <c r="DH22" s="513"/>
      <c r="DI22" s="513"/>
      <c r="DJ22" s="513"/>
      <c r="DK22" s="513"/>
      <c r="DL22" s="513"/>
      <c r="DM22" s="513"/>
      <c r="DN22" s="513"/>
      <c r="DO22" s="513"/>
      <c r="DP22" s="513"/>
      <c r="DQ22" s="513"/>
      <c r="DR22" s="513"/>
      <c r="DS22" s="513"/>
      <c r="DT22" s="513"/>
      <c r="DU22" s="513"/>
      <c r="DV22" s="513"/>
      <c r="DW22" s="513"/>
      <c r="DX22" s="513"/>
      <c r="DY22" s="513"/>
      <c r="DZ22" s="513"/>
      <c r="EA22" s="513"/>
      <c r="EB22" s="513"/>
      <c r="EC22" s="513"/>
      <c r="ED22" s="514"/>
      <c r="EE22" s="511" t="str">
        <f>IF(COUNTA($CZ$4:$ED$4)=0,"",IF('2.ชื่อนักเรียน'!R28="ย้าย","ย้าย",OW22))</f>
        <v/>
      </c>
      <c r="EF22" s="511">
        <v>18</v>
      </c>
      <c r="EG22" s="512"/>
      <c r="EH22" s="513"/>
      <c r="EI22" s="513"/>
      <c r="EJ22" s="513"/>
      <c r="EK22" s="513"/>
      <c r="EL22" s="513"/>
      <c r="EM22" s="513"/>
      <c r="EN22" s="513"/>
      <c r="EO22" s="513"/>
      <c r="EP22" s="513"/>
      <c r="EQ22" s="513"/>
      <c r="ER22" s="513"/>
      <c r="ES22" s="513"/>
      <c r="ET22" s="513"/>
      <c r="EU22" s="513"/>
      <c r="EV22" s="513"/>
      <c r="EW22" s="513"/>
      <c r="EX22" s="513"/>
      <c r="EY22" s="513"/>
      <c r="EZ22" s="513"/>
      <c r="FA22" s="513"/>
      <c r="FB22" s="513"/>
      <c r="FC22" s="513"/>
      <c r="FD22" s="513"/>
      <c r="FE22" s="513"/>
      <c r="FF22" s="513"/>
      <c r="FG22" s="513"/>
      <c r="FH22" s="513"/>
      <c r="FI22" s="513"/>
      <c r="FJ22" s="513"/>
      <c r="FK22" s="514"/>
      <c r="FL22" s="511" t="str">
        <f>IF(COUNTA($EG$4:$FK$4)=0,"",IF('2.ชื่อนักเรียน'!R28="ย้าย","ย้าย",PA22))</f>
        <v/>
      </c>
      <c r="FM22" s="511">
        <v>18</v>
      </c>
      <c r="FN22" s="512"/>
      <c r="FO22" s="513"/>
      <c r="FP22" s="513"/>
      <c r="FQ22" s="513"/>
      <c r="FR22" s="513"/>
      <c r="FS22" s="513"/>
      <c r="FT22" s="513"/>
      <c r="FU22" s="513"/>
      <c r="FV22" s="513"/>
      <c r="FW22" s="513"/>
      <c r="FX22" s="513"/>
      <c r="FY22" s="513"/>
      <c r="FZ22" s="513"/>
      <c r="GA22" s="513"/>
      <c r="GB22" s="513"/>
      <c r="GC22" s="513"/>
      <c r="GD22" s="513"/>
      <c r="GE22" s="513"/>
      <c r="GF22" s="513"/>
      <c r="GG22" s="513"/>
      <c r="GH22" s="513"/>
      <c r="GI22" s="513"/>
      <c r="GJ22" s="513"/>
      <c r="GK22" s="513"/>
      <c r="GL22" s="513"/>
      <c r="GM22" s="513"/>
      <c r="GN22" s="513"/>
      <c r="GO22" s="513"/>
      <c r="GP22" s="513"/>
      <c r="GQ22" s="513"/>
      <c r="GR22" s="514"/>
      <c r="GS22" s="511" t="str">
        <f>IF(COUNTA($FN$4:$GR$4)=0,"",IF('2.ชื่อนักเรียน'!R28="ย้าย","ย้าย",PE22))</f>
        <v/>
      </c>
      <c r="GT22" s="511">
        <v>18</v>
      </c>
      <c r="GU22" s="512"/>
      <c r="GV22" s="513"/>
      <c r="GW22" s="513"/>
      <c r="GX22" s="513"/>
      <c r="GY22" s="513"/>
      <c r="GZ22" s="513"/>
      <c r="HA22" s="513"/>
      <c r="HB22" s="513"/>
      <c r="HC22" s="513"/>
      <c r="HD22" s="513"/>
      <c r="HE22" s="513"/>
      <c r="HF22" s="513"/>
      <c r="HG22" s="513"/>
      <c r="HH22" s="513"/>
      <c r="HI22" s="513"/>
      <c r="HJ22" s="513"/>
      <c r="HK22" s="513"/>
      <c r="HL22" s="513"/>
      <c r="HM22" s="513"/>
      <c r="HN22" s="513"/>
      <c r="HO22" s="513"/>
      <c r="HP22" s="513"/>
      <c r="HQ22" s="513"/>
      <c r="HR22" s="513"/>
      <c r="HS22" s="513"/>
      <c r="HT22" s="513"/>
      <c r="HU22" s="513"/>
      <c r="HV22" s="513"/>
      <c r="HW22" s="513"/>
      <c r="HX22" s="513"/>
      <c r="HY22" s="514"/>
      <c r="HZ22" s="511" t="str">
        <f>IF(COUNTA($GU$4:HY21)=0,"",IF('2.ชื่อนักเรียน'!R28="ย้าย","ย้าย",PP22))</f>
        <v/>
      </c>
      <c r="IA22" s="511">
        <v>18</v>
      </c>
      <c r="IB22" s="512"/>
      <c r="IC22" s="513"/>
      <c r="ID22" s="513"/>
      <c r="IE22" s="513"/>
      <c r="IF22" s="513"/>
      <c r="IG22" s="513"/>
      <c r="IH22" s="513"/>
      <c r="II22" s="513"/>
      <c r="IJ22" s="513"/>
      <c r="IK22" s="513"/>
      <c r="IL22" s="513"/>
      <c r="IM22" s="513"/>
      <c r="IN22" s="513"/>
      <c r="IO22" s="513"/>
      <c r="IP22" s="513"/>
      <c r="IQ22" s="513"/>
      <c r="IR22" s="513"/>
      <c r="IS22" s="513"/>
      <c r="IT22" s="513"/>
      <c r="IU22" s="513"/>
      <c r="IV22" s="513"/>
      <c r="IW22" s="513"/>
      <c r="IX22" s="513"/>
      <c r="IY22" s="513"/>
      <c r="IZ22" s="513"/>
      <c r="JA22" s="513"/>
      <c r="JB22" s="513"/>
      <c r="JC22" s="513"/>
      <c r="JD22" s="513"/>
      <c r="JE22" s="513"/>
      <c r="JF22" s="514"/>
      <c r="JG22" s="511" t="str">
        <f>IF(COUNTA($IB$4:$JF$4)=0,"",IF('2.ชื่อนักเรียน'!R28="ย้าย","ย้าย",PT22))</f>
        <v/>
      </c>
      <c r="JH22" s="511">
        <v>18</v>
      </c>
      <c r="JI22" s="512"/>
      <c r="JJ22" s="513"/>
      <c r="JK22" s="513"/>
      <c r="JL22" s="513"/>
      <c r="JM22" s="513"/>
      <c r="JN22" s="513"/>
      <c r="JO22" s="513"/>
      <c r="JP22" s="513"/>
      <c r="JQ22" s="513"/>
      <c r="JR22" s="513"/>
      <c r="JS22" s="513"/>
      <c r="JT22" s="513"/>
      <c r="JU22" s="513"/>
      <c r="JV22" s="513"/>
      <c r="JW22" s="513"/>
      <c r="JX22" s="513"/>
      <c r="JY22" s="513"/>
      <c r="JZ22" s="513"/>
      <c r="KA22" s="513"/>
      <c r="KB22" s="513"/>
      <c r="KC22" s="513"/>
      <c r="KD22" s="513"/>
      <c r="KE22" s="513"/>
      <c r="KF22" s="513"/>
      <c r="KG22" s="513"/>
      <c r="KH22" s="513"/>
      <c r="KI22" s="513"/>
      <c r="KJ22" s="513"/>
      <c r="KK22" s="513"/>
      <c r="KL22" s="513"/>
      <c r="KM22" s="514"/>
      <c r="KN22" s="526" t="str">
        <f>IF(COUNTA($JI$4:$KM$4)=0,"",IF('2.ชื่อนักเรียน'!R28="ย้าย","ย้าย",PX22))</f>
        <v/>
      </c>
      <c r="KO22" s="511">
        <v>18</v>
      </c>
      <c r="KP22" s="512"/>
      <c r="KQ22" s="513"/>
      <c r="KR22" s="513"/>
      <c r="KS22" s="513"/>
      <c r="KT22" s="513"/>
      <c r="KU22" s="513"/>
      <c r="KV22" s="513"/>
      <c r="KW22" s="513"/>
      <c r="KX22" s="513"/>
      <c r="KY22" s="513"/>
      <c r="KZ22" s="513"/>
      <c r="LA22" s="513"/>
      <c r="LB22" s="513"/>
      <c r="LC22" s="513"/>
      <c r="LD22" s="513"/>
      <c r="LE22" s="513"/>
      <c r="LF22" s="513"/>
      <c r="LG22" s="513"/>
      <c r="LH22" s="513"/>
      <c r="LI22" s="513"/>
      <c r="LJ22" s="513"/>
      <c r="LK22" s="513"/>
      <c r="LL22" s="513"/>
      <c r="LM22" s="513"/>
      <c r="LN22" s="513"/>
      <c r="LO22" s="513"/>
      <c r="LP22" s="513"/>
      <c r="LQ22" s="513"/>
      <c r="LR22" s="513"/>
      <c r="LS22" s="513"/>
      <c r="LT22" s="514"/>
      <c r="LU22" s="526" t="str">
        <f>IF(COUNTA($KP$4:$LT$4)=0,"",IF('2.ชื่อนักเรียน'!R28="ย้าย","ย้าย",QB22))</f>
        <v/>
      </c>
      <c r="LV22" s="511">
        <v>18</v>
      </c>
      <c r="LW22" s="512"/>
      <c r="LX22" s="513"/>
      <c r="LY22" s="513"/>
      <c r="LZ22" s="513"/>
      <c r="MA22" s="513"/>
      <c r="MB22" s="513"/>
      <c r="MC22" s="513"/>
      <c r="MD22" s="513"/>
      <c r="ME22" s="513"/>
      <c r="MF22" s="513"/>
      <c r="MG22" s="513"/>
      <c r="MH22" s="513"/>
      <c r="MI22" s="513"/>
      <c r="MJ22" s="513"/>
      <c r="MK22" s="513"/>
      <c r="ML22" s="513"/>
      <c r="MM22" s="513"/>
      <c r="MN22" s="513"/>
      <c r="MO22" s="513"/>
      <c r="MP22" s="513"/>
      <c r="MQ22" s="513"/>
      <c r="MR22" s="513"/>
      <c r="MS22" s="513"/>
      <c r="MT22" s="513"/>
      <c r="MU22" s="513"/>
      <c r="MV22" s="513"/>
      <c r="MW22" s="513"/>
      <c r="MX22" s="513"/>
      <c r="MY22" s="513"/>
      <c r="MZ22" s="513"/>
      <c r="NA22" s="514"/>
      <c r="NB22" s="526" t="str">
        <f>IF(COUNTA($LW$5:$NA$5)=0,"",IF('2.ชื่อนักเรียน'!R28="ย้าย","ย้าย",QF22))</f>
        <v/>
      </c>
      <c r="NC22" s="526">
        <v>18</v>
      </c>
      <c r="ND22" s="512"/>
      <c r="NE22" s="513"/>
      <c r="NF22" s="513"/>
      <c r="NG22" s="513"/>
      <c r="NH22" s="513"/>
      <c r="NI22" s="513"/>
      <c r="NJ22" s="513"/>
      <c r="NK22" s="513"/>
      <c r="NL22" s="513"/>
      <c r="NM22" s="513"/>
      <c r="NN22" s="513"/>
      <c r="NO22" s="513"/>
      <c r="NP22" s="513"/>
      <c r="NQ22" s="513"/>
      <c r="NR22" s="513"/>
      <c r="NS22" s="513"/>
      <c r="NT22" s="513"/>
      <c r="NU22" s="513"/>
      <c r="NV22" s="513"/>
      <c r="NW22" s="513"/>
      <c r="NX22" s="513"/>
      <c r="NY22" s="513"/>
      <c r="NZ22" s="513"/>
      <c r="OA22" s="513"/>
      <c r="OB22" s="513"/>
      <c r="OC22" s="513"/>
      <c r="OD22" s="513"/>
      <c r="OE22" s="513"/>
      <c r="OF22" s="513"/>
      <c r="OG22" s="513"/>
      <c r="OH22" s="514"/>
      <c r="OI22" s="526" t="str">
        <f>IF(COUNTA($ND$4:$OH$4)=0,"",IF('2.ชื่อนักเรียน'!R28="ย้าย","ย้าย",QJ22))</f>
        <v/>
      </c>
      <c r="OJ22" s="511">
        <v>18</v>
      </c>
      <c r="OK22" s="515" t="str">
        <f>IF(OR(COUNTA($E$4:$AI$4)=0,$A22=""),"",IF('2.ชื่อนักเรียน'!R28="ย้าย","-",COUNTIF($E22:$AI22,"/")))</f>
        <v/>
      </c>
      <c r="OL22" s="516" t="str">
        <f>IF(OR(COUNTA($E$4:$AI$4)=0,$A22=""),"",IF('2.ชื่อนักเรียน'!R28="ย้าย","-",COUNTIF($E22:$AI22,"ป")))</f>
        <v/>
      </c>
      <c r="OM22" s="516" t="str">
        <f>IF(OR(COUNTA($E$4:$AI$4)=0,$A22=""),"",IF('2.ชื่อนักเรียน'!R28="ย้าย","-",COUNTIF($E22:$AI22,"ล")))</f>
        <v/>
      </c>
      <c r="ON22" s="517" t="str">
        <f>IF(OR(COUNTA($E$4:$AI$4)=0,$A22=""),"",IF('2.ชื่อนักเรียน'!R28="ย้าย","-",COUNTIF($E22:$AI22,"ข")))</f>
        <v/>
      </c>
      <c r="OO22" s="515" t="str">
        <f>IF(OR(COUNTA($AL$4:$BP$4)=0,$A22=""),"",IF('2.ชื่อนักเรียน'!R28="ย้าย","-",COUNTIF($AL22:$BP22,"/")))</f>
        <v/>
      </c>
      <c r="OP22" s="516" t="str">
        <f>IF(OR(COUNTA($AL$4:$BP$4)=0,$A22=""),"",IF('2.ชื่อนักเรียน'!R28="ย้าย","-",COUNTIF($AL22:$BP22,"ป")))</f>
        <v/>
      </c>
      <c r="OQ22" s="516" t="str">
        <f>IF(OR(COUNTA($AL$4:$BP$4)=0,$A22=""),"",IF('2.ชื่อนักเรียน'!R28="ย้าย","-",COUNTIF($AL22:$BP22,"ล")))</f>
        <v/>
      </c>
      <c r="OR22" s="517" t="str">
        <f>IF(OR(COUNTA($AL$4:$BP$4)=0,$A22=""),"",IF('2.ชื่อนักเรียน'!R28="ย้าย","-",COUNTIF($AL22:$BP22,"ข")))</f>
        <v/>
      </c>
      <c r="OS22" s="515" t="str">
        <f>IF(OR(COUNTA($BS$4:$CW$4)=0,$A22=""),"",IF('2.ชื่อนักเรียน'!R28="ย้าย","-",COUNTIF($BS22:$CW22,"/")))</f>
        <v/>
      </c>
      <c r="OT22" s="516" t="str">
        <f>IF(OR(COUNTA($BS$4:$CW$4)=0,$A22=""),"",IF('2.ชื่อนักเรียน'!R28="ย้าย","-",COUNTIF($BS22:$CW22,"ป")))</f>
        <v/>
      </c>
      <c r="OU22" s="516" t="str">
        <f>IF(OR(COUNTA($BS$4:$CW$4)=0,$A22=""),"",IF('2.ชื่อนักเรียน'!R28="ย้าย","-",COUNTIF($BS22:$CW22,"ล")))</f>
        <v/>
      </c>
      <c r="OV22" s="517" t="str">
        <f>IF(OR(COUNTA($BS$4:$CW$4)=0,$A22=""),"",IF('2.ชื่อนักเรียน'!R28="ย้าย","-",COUNTIF($BS22:$CW22,"ข")))</f>
        <v/>
      </c>
      <c r="OW22" s="515" t="str">
        <f>IF(OR(COUNTA($CZ$4:$ED$4)=0,$A22=""),"",IF('2.ชื่อนักเรียน'!R28="ย้าย","-",COUNTIF($CZ22:$ED22,"/")))</f>
        <v/>
      </c>
      <c r="OX22" s="516" t="str">
        <f>IF(OR(COUNTA($CZ$4:$ED$4)=0,$A22=""),"",IF('2.ชื่อนักเรียน'!R28="ย้าย","-",COUNTIF($CZ22:$ED22,"ป")))</f>
        <v/>
      </c>
      <c r="OY22" s="516" t="str">
        <f>IF(OR(COUNTA($CZ$4:$ED$4)=0,A22=""),"",IF('2.ชื่อนักเรียน'!R28="ย้าย","-",COUNTIF($CZ22:$ED22,"ล")))</f>
        <v/>
      </c>
      <c r="OZ22" s="517" t="str">
        <f>IF(OR(COUNTA($CZ$4:$ED$4)=0,A22=""),"",IF('2.ชื่อนักเรียน'!R28="ย้าย","-",COUNTIF($CZ22:$ED22,"ข")))</f>
        <v/>
      </c>
      <c r="PA22" s="515" t="str">
        <f>IF(OR(COUNTA($EG$4:$FK$4)=0,$A22=""),"",IF('2.ชื่อนักเรียน'!R28="ย้าย","-",COUNTIF($EG22:$FK22,"/")))</f>
        <v/>
      </c>
      <c r="PB22" s="516" t="str">
        <f>IF(OR(COUNTA($EG$4:$FK$4)=0,$A22=""),"",IF('2.ชื่อนักเรียน'!R28="ย้าย","-",COUNTIF($EG22:$FK22,"ป")))</f>
        <v/>
      </c>
      <c r="PC22" s="516" t="str">
        <f>IF(OR(COUNTA($EG$4:$FK$4)=0,A22=""),"",IF('2.ชื่อนักเรียน'!R28="ย้าย","-",COUNTIF($EG22:$FK22,"ล")))</f>
        <v/>
      </c>
      <c r="PD22" s="517" t="str">
        <f>IF(OR(COUNTA($EG$4:$FK$4)=0,A22=""),"",IF('2.ชื่อนักเรียน'!R28="ย้าย","-",COUNTIF($EG22:$FK22,"ข")))</f>
        <v/>
      </c>
      <c r="PE22" s="515" t="str">
        <f>IF(OR(COUNTA($FN$4:$GR$4)=0,$A22=""),"",IF('2.ชื่อนักเรียน'!R28="ย้าย","-",COUNTIF($FN22:$GR22,"/")))</f>
        <v/>
      </c>
      <c r="PF22" s="516" t="str">
        <f>IF(OR(COUNTA($FN$4:$GR$4)=0,$A22=""),"",IF('2.ชื่อนักเรียน'!R28="ย้าย","-",COUNTIF($FN22:$GR22,"ป")))</f>
        <v/>
      </c>
      <c r="PG22" s="516" t="str">
        <f>IF(OR(COUNTA($FN$4:$GR$4)=0,A22=""),"",IF('2.ชื่อนักเรียน'!R28="ย้าย","-",COUNTIF($FN22:$GR22,"ล")))</f>
        <v/>
      </c>
      <c r="PH22" s="516" t="str">
        <f>IF(OR(COUNTA($FN$4:$GR$4)=0,A22=""),"",IF('2.ชื่อนักเรียน'!R28="ย้าย","-",COUNTIF($FN22:$GR22,"ข")))</f>
        <v/>
      </c>
      <c r="PI22" s="515" t="str">
        <f>IF(OR(COUNTA($OK$3:$PD$3,$PE$3)=0,$A22=""),"",IF('2.ชื่อนักเรียน'!R28="ย้าย","-",SUM(OK22,OO22,OS22,OW22,PA22,PE22)))</f>
        <v/>
      </c>
      <c r="PJ22" s="516" t="str">
        <f>IF(OR(COUNTA($OK$3:$PD$3,$PE$3)=0,$A22=""),"",IF('2.ชื่อนักเรียน'!R28="ย้าย","-",SUM(OL22,OP22,OT22,OX22,PB22,PF22)))</f>
        <v/>
      </c>
      <c r="PK22" s="516" t="str">
        <f>IF(OR(COUNTA($OK$3:$PD$3,$PE$3)=0,$A22=""),"",IF('2.ชื่อนักเรียน'!R28="ย้าย","-",SUM(OM22,OQ22,OU22,OY22,PC22,PG22)))</f>
        <v/>
      </c>
      <c r="PL22" s="518" t="str">
        <f>IF(OR(COUNTA($OK$3:$PD$3,$PE$3)=0,$A22=""),"",IF('2.ชื่อนักเรียน'!R28="ย้าย","-",SUM(ON22,OR22,OV22,OZ22,PD22,PH22)))</f>
        <v/>
      </c>
      <c r="PM22" s="511" t="str">
        <f t="shared" si="0"/>
        <v/>
      </c>
      <c r="PN22" s="519" t="str">
        <f>IF(PM22="","",IF('2.ชื่อนักเรียน'!R28="ย้าย","ย้าย",(PM22*100)/COUNTA($E$4:$AI$4,$AL$4:$BP$4,$BS$4:$CW$4,$CZ$4:$ED$4,$EG$4:$FK$4,$FN$4:$GR$4)))</f>
        <v/>
      </c>
      <c r="PO22" s="511">
        <v>18</v>
      </c>
      <c r="PP22" s="515" t="str">
        <f>IF(OR(COUNTA($GU$4:$HY$4)=0,$A22=""),"",IF('2.ชื่อนักเรียน'!R28="ย้าย","-",COUNTIF($GU22:$HY22,"/")))</f>
        <v/>
      </c>
      <c r="PQ22" s="516" t="str">
        <f>IF(OR(COUNTA($GU$4:$HY$4)=0,$A22=""),"",IF('2.ชื่อนักเรียน'!R28="ย้าย","-",COUNTIF($GU22:$HY22,"ป")))</f>
        <v/>
      </c>
      <c r="PR22" s="516" t="str">
        <f>IF(OR(COUNTA($GU$4:$HY$4)=0,$A22=""),"",IF('2.ชื่อนักเรียน'!R28="ย้าย","-",COUNTIF($GU22:$HY22,"ล")))</f>
        <v/>
      </c>
      <c r="PS22" s="517" t="str">
        <f>IF(OR(COUNTA($GU$4:$HY$4)=0,$A22=""),"",IF('2.ชื่อนักเรียน'!R28="ย้าย","-",COUNTIF($GU22:$HY22,"ข")))</f>
        <v/>
      </c>
      <c r="PT22" s="515" t="str">
        <f>IF(OR(COUNTA($IB$4:$JF$4)=0,$A22=""),"",IF('2.ชื่อนักเรียน'!R28="ย้าย","-",COUNTIF($IB22:$JF22,"/")))</f>
        <v/>
      </c>
      <c r="PU22" s="516" t="str">
        <f>IF(OR(COUNTA($IB$4:$JF$4)=0,$A22=""),"",IF('2.ชื่อนักเรียน'!R28="ย้าย","-",COUNTIF($IB22:$JF22,"ป")))</f>
        <v/>
      </c>
      <c r="PV22" s="516" t="str">
        <f>IF(OR(COUNTA($IB$4:$JF$4)=0,$A22=""),"",IF('2.ชื่อนักเรียน'!R28="ย้าย","-",COUNTIF($IB22:$JF22,"ล")))</f>
        <v/>
      </c>
      <c r="PW22" s="517" t="str">
        <f>IF(OR(COUNTA($IB$4:$JF$4)=0,$A22=""),"",IF('2.ชื่อนักเรียน'!R28="ย้าย","-",COUNTIF($IB22:$JF22,"ข")))</f>
        <v/>
      </c>
      <c r="PX22" s="515" t="str">
        <f>IF(OR(COUNTA($JI$4:$KM$4)=0,$A22=""),"",IF('2.ชื่อนักเรียน'!R28="ย้าย","-",COUNTIF($JI22:$KM22,"/")))</f>
        <v/>
      </c>
      <c r="PY22" s="516" t="str">
        <f>IF(OR(COUNTA($JI$4:$KM$4)=0,$A22=""),"",IF('2.ชื่อนักเรียน'!R28="ย้าย","-",COUNTIF($JI22:$KM22,"ป")))</f>
        <v/>
      </c>
      <c r="PZ22" s="516" t="str">
        <f>IF(OR(COUNTA($JI$4:$KM$4)=0,$A22=""),"",IF('2.ชื่อนักเรียน'!R28="ย้าย","-",COUNTIF($JI22:$KM22,"ล")))</f>
        <v/>
      </c>
      <c r="QA22" s="517" t="str">
        <f>IF(OR(COUNTA($JI$4:$KM$4)=0,$A22=""),"",IF('2.ชื่อนักเรียน'!R28="ย้าย","-",COUNTIF($JI22:$KM22,"ข")))</f>
        <v/>
      </c>
      <c r="QB22" s="515" t="str">
        <f>IF(OR(COUNTA($KP$4:$LT$4)=0,$A22=""),"",IF('2.ชื่อนักเรียน'!R28="ย้าย","-",COUNTIF($KP22:$LT22,"/")))</f>
        <v/>
      </c>
      <c r="QC22" s="516" t="str">
        <f>IF(OR(COUNTA($KP$4:$LT$4)=0,$A22=""),"",IF('2.ชื่อนักเรียน'!R28="ย้าย","-",COUNTIF($KP22:$LT22,"ป")))</f>
        <v/>
      </c>
      <c r="QD22" s="516" t="str">
        <f>IF(OR(COUNTA($KP$4:$LT$4)=0,$A22=""),"",IF('2.ชื่อนักเรียน'!R28="ย้าย","-",COUNTIF($KP22:$LT22,"ล")))</f>
        <v/>
      </c>
      <c r="QE22" s="517" t="str">
        <f>IF(OR(COUNTA($KP$4:$LT$4)=0,$A22=""),"",IF('2.ชื่อนักเรียน'!R28="ย้าย","-",COUNTIF($KP22:$LT22,"ข")))</f>
        <v/>
      </c>
      <c r="QF22" s="515" t="str">
        <f>IF(OR(COUNTA($LW$4:$NA$4)=0,$A22=""),"",IF('2.ชื่อนักเรียน'!R28="ย้าย","-",COUNTIF($LW22:$NA22,"/")))</f>
        <v/>
      </c>
      <c r="QG22" s="516" t="str">
        <f>IF(OR(COUNTA($LW$4:$NA$4)=0,$A22=""),"",IF('2.ชื่อนักเรียน'!R28="ย้าย","-",COUNTIF($LW22:$NA22,"ป")))</f>
        <v/>
      </c>
      <c r="QH22" s="516" t="str">
        <f>IF(OR(COUNTA($LW$4:$NA$4)=0,$A22=""),"",IF('2.ชื่อนักเรียน'!R28="ย้าย","-",COUNTIF($LW22:$NA22,"ล")))</f>
        <v/>
      </c>
      <c r="QI22" s="517" t="str">
        <f>IF(OR(COUNTA($LW$4:$NA$4)=0,$A22=""),"",IF('2.ชื่อนักเรียน'!R28="ย้าย","-",COUNTIF($LW22:$NA22,"ข")))</f>
        <v/>
      </c>
      <c r="QJ22" s="515" t="str">
        <f>IF(OR(COUNTA($ND$4:$OH$4)=0,$A22=""),"",IF('2.ชื่อนักเรียน'!R28="ย้าย","-",COUNTIF($ND22:$OH22,"/")))</f>
        <v/>
      </c>
      <c r="QK22" s="516" t="str">
        <f>IF(OR(COUNTA($ND$4:$OH$4)=0,$A22=""),"",IF('2.ชื่อนักเรียน'!R28="ย้าย","-",COUNTIF($ND22:$OH22,"ป")))</f>
        <v/>
      </c>
      <c r="QL22" s="516" t="str">
        <f>IF(OR(COUNTA($ND$4:$OH$4)=0,$A22=""),"",IF('2.ชื่อนักเรียน'!R28="ย้าย","-",COUNTIF($ND22:$OH22,"ล")))</f>
        <v/>
      </c>
      <c r="QM22" s="516" t="str">
        <f>IF(OR(COUNTA($ND$4:$OH$4)=0,$A22=""),"",IF('2.ชื่อนักเรียน'!R28="ย้าย","-",COUNTIF($ND22:$OH22,"ข")))</f>
        <v/>
      </c>
      <c r="QN22" s="515" t="str">
        <f>IF(OR(COUNTA($PP$3:$QI$3,$QJ$3)=0,$A22=""),"",IF('2.ชื่อนักเรียน'!R28="ย้าย","-",SUM(PP22,PT22,PX22,QB22,QF22,QJ22)))</f>
        <v/>
      </c>
      <c r="QO22" s="516" t="str">
        <f>IF(OR(COUNTA($PP$3:$QI$3,$QJ$3)=0,$A22=""),"",IF('2.ชื่อนักเรียน'!R28="ย้าย","-",SUM(PQ22,PU22,PY22,QC22,QG22,QK22)))</f>
        <v/>
      </c>
      <c r="QP22" s="516" t="str">
        <f>IF(OR(COUNTA($PP$3:$QI$3,$QJ$3)=0,$A22=""),"",IF('2.ชื่อนักเรียน'!R28="ย้าย","-",SUM(PR22,PV22,PZ22,QD22,QH22,QL22)))</f>
        <v/>
      </c>
      <c r="QQ22" s="518" t="str">
        <f>IF(OR(COUNTA($PP$3:$QI$3,$QJ$3)=0,$A22=""),"",IF('2.ชื่อนักเรียน'!R28="ย้าย","-",SUM(PS22,PW22,QA22,QE22,QI22,QM22)))</f>
        <v/>
      </c>
      <c r="QR22" s="511" t="str">
        <f t="shared" si="1"/>
        <v/>
      </c>
      <c r="QS22" s="519" t="str">
        <f>IF(QR22="","",IF('2.ชื่อนักเรียน'!R28="ย้าย","ย้าย",(QR22*100)/COUNTA($GU$4:$HY$4,$IB$4:$JF$4,$JI$4:$KM$4,$KP$4:$LT$4,$LW$4:$NA$4,$ND$4:$OH$4)))</f>
        <v/>
      </c>
      <c r="QT22" s="529" t="str">
        <f>IF('2.ชื่อนักเรียน'!C28="","",'2.ชื่อนักเรียน'!C28)</f>
        <v/>
      </c>
      <c r="QU22" s="532" t="str">
        <f>IF('2.ชื่อนักเรียน'!D28="","",'2.ชื่อนักเรียน'!D28)</f>
        <v/>
      </c>
      <c r="QV22" s="511" t="str">
        <f>IF(A22="","",IF('2.ชื่อนักเรียน'!R28="ย้าย","-",$RJ$4))</f>
        <v/>
      </c>
      <c r="QW22" s="511" t="str">
        <f>IF(A22="","",IF('2.ชื่อนักเรียน'!R28="ย้าย","-",SUM(OK22,OO22,OS22,OW22,PA22,PE22,PP22,PT22,PX22,QB22,QF22,QJ22)))</f>
        <v/>
      </c>
      <c r="QX22" s="511" t="str">
        <f>IF(A22="","",IF('2.ชื่อนักเรียน'!R28="ย้าย","-",SUM(OL22,OP22,OT22,OX22,PB22,PF22,PQ22,PU22,PY22,QC22,QG22,QK22)))</f>
        <v/>
      </c>
      <c r="QY22" s="511" t="str">
        <f>IF(A22="","",IF('2.ชื่อนักเรียน'!R28="ย้าย","-",SUM(OM22,OQ22,OU22,OY22,PC22,PG22,PR22,PV22,PZ22,QD22,QH22,QL22)))</f>
        <v/>
      </c>
      <c r="QZ22" s="511" t="str">
        <f>IF(A22="","",IF('2.ชื่อนักเรียน'!R28="ย้าย","-",SUM(ON22,OR22,OV22,OZ22,PD22,PH22,PS22,PW22,QA22,QE22,QI22,QM22)))</f>
        <v/>
      </c>
      <c r="RA22" s="519" t="str">
        <f>IF(A22="","",IF('2.ชื่อนักเรียน'!R28="ย้าย","-",(QW22*100)/QV22))</f>
        <v/>
      </c>
      <c r="RB22" s="511" t="str">
        <f>IF(A22="","",IF('2.ชื่อนักเรียน'!R28="ย้าย","-",QW22))</f>
        <v/>
      </c>
      <c r="RC22" s="519" t="str">
        <f>IF(A22="","",IF('2.ชื่อนักเรียน'!R28="ย้าย","ย้าย",RA22))</f>
        <v/>
      </c>
      <c r="RD22" s="534"/>
    </row>
    <row r="23" spans="1:472" ht="21" customHeight="1" x14ac:dyDescent="0.35">
      <c r="A23" s="508" t="str">
        <f>IF('2.ชื่อนักเรียน'!C29="","",'2.ชื่อนักเรียน'!C29)</f>
        <v/>
      </c>
      <c r="B23" s="509" t="str">
        <f>IF('2.ชื่อนักเรียน'!D29="","",'2.ชื่อนักเรียน'!D29)</f>
        <v/>
      </c>
      <c r="C23" s="510" t="str">
        <f>IF('2.ชื่อนักเรียน'!R29="","",'2.ชื่อนักเรียน'!R29)</f>
        <v/>
      </c>
      <c r="D23" s="511">
        <v>19</v>
      </c>
      <c r="E23" s="512"/>
      <c r="F23" s="513"/>
      <c r="G23" s="513"/>
      <c r="H23" s="513"/>
      <c r="I23" s="513"/>
      <c r="J23" s="513"/>
      <c r="K23" s="513"/>
      <c r="L23" s="513"/>
      <c r="M23" s="513"/>
      <c r="N23" s="513"/>
      <c r="O23" s="513"/>
      <c r="P23" s="513"/>
      <c r="Q23" s="513"/>
      <c r="R23" s="513"/>
      <c r="S23" s="513"/>
      <c r="T23" s="513"/>
      <c r="U23" s="513"/>
      <c r="V23" s="513"/>
      <c r="W23" s="513"/>
      <c r="X23" s="513"/>
      <c r="Y23" s="513"/>
      <c r="Z23" s="513"/>
      <c r="AA23" s="513"/>
      <c r="AB23" s="513"/>
      <c r="AC23" s="513"/>
      <c r="AD23" s="513"/>
      <c r="AE23" s="513"/>
      <c r="AF23" s="513"/>
      <c r="AG23" s="513"/>
      <c r="AH23" s="513"/>
      <c r="AI23" s="514"/>
      <c r="AJ23" s="511" t="str">
        <f>IF(COUNTA($E$3:$AI$3)=0,"",IF('2.ชื่อนักเรียน'!R29="ย้าย","ย้าย",OK23))</f>
        <v/>
      </c>
      <c r="AK23" s="511">
        <v>19</v>
      </c>
      <c r="AL23" s="512"/>
      <c r="AM23" s="513"/>
      <c r="AN23" s="513"/>
      <c r="AO23" s="513"/>
      <c r="AP23" s="513"/>
      <c r="AQ23" s="513"/>
      <c r="AR23" s="513"/>
      <c r="AS23" s="513"/>
      <c r="AT23" s="513"/>
      <c r="AU23" s="513"/>
      <c r="AV23" s="513"/>
      <c r="AW23" s="513"/>
      <c r="AX23" s="513"/>
      <c r="AY23" s="513"/>
      <c r="AZ23" s="513"/>
      <c r="BA23" s="513"/>
      <c r="BB23" s="513"/>
      <c r="BC23" s="513"/>
      <c r="BD23" s="513"/>
      <c r="BE23" s="513"/>
      <c r="BF23" s="513"/>
      <c r="BG23" s="513"/>
      <c r="BH23" s="513"/>
      <c r="BI23" s="513"/>
      <c r="BJ23" s="513"/>
      <c r="BK23" s="513"/>
      <c r="BL23" s="513"/>
      <c r="BM23" s="513"/>
      <c r="BN23" s="513"/>
      <c r="BO23" s="513"/>
      <c r="BP23" s="514"/>
      <c r="BQ23" s="511" t="str">
        <f>IF(COUNTA($AL$4:$BP$4)=0,"",IF('2.ชื่อนักเรียน'!R29="ย้าย","ย้าย",OO23))</f>
        <v/>
      </c>
      <c r="BR23" s="511">
        <v>19</v>
      </c>
      <c r="BS23" s="512"/>
      <c r="BT23" s="513"/>
      <c r="BU23" s="513"/>
      <c r="BV23" s="513"/>
      <c r="BW23" s="513"/>
      <c r="BX23" s="513"/>
      <c r="BY23" s="513"/>
      <c r="BZ23" s="513"/>
      <c r="CA23" s="513"/>
      <c r="CB23" s="513"/>
      <c r="CC23" s="513"/>
      <c r="CD23" s="513"/>
      <c r="CE23" s="513"/>
      <c r="CF23" s="513"/>
      <c r="CG23" s="513"/>
      <c r="CH23" s="513"/>
      <c r="CI23" s="513"/>
      <c r="CJ23" s="513"/>
      <c r="CK23" s="513"/>
      <c r="CL23" s="513"/>
      <c r="CM23" s="513"/>
      <c r="CN23" s="513"/>
      <c r="CO23" s="513"/>
      <c r="CP23" s="513"/>
      <c r="CQ23" s="513"/>
      <c r="CR23" s="513"/>
      <c r="CS23" s="513"/>
      <c r="CT23" s="513"/>
      <c r="CU23" s="513"/>
      <c r="CV23" s="513"/>
      <c r="CW23" s="514"/>
      <c r="CX23" s="511" t="str">
        <f>IF(COUNTA($BS$4:$CW$4)=0,"",IF('2.ชื่อนักเรียน'!R29="ย้าย","ย้าย",OS23))</f>
        <v/>
      </c>
      <c r="CY23" s="511">
        <v>19</v>
      </c>
      <c r="CZ23" s="512"/>
      <c r="DA23" s="513"/>
      <c r="DB23" s="513"/>
      <c r="DC23" s="513"/>
      <c r="DD23" s="513"/>
      <c r="DE23" s="513"/>
      <c r="DF23" s="513"/>
      <c r="DG23" s="513"/>
      <c r="DH23" s="513"/>
      <c r="DI23" s="513"/>
      <c r="DJ23" s="513"/>
      <c r="DK23" s="513"/>
      <c r="DL23" s="513"/>
      <c r="DM23" s="513"/>
      <c r="DN23" s="513"/>
      <c r="DO23" s="513"/>
      <c r="DP23" s="513"/>
      <c r="DQ23" s="513"/>
      <c r="DR23" s="513"/>
      <c r="DS23" s="513"/>
      <c r="DT23" s="513"/>
      <c r="DU23" s="513"/>
      <c r="DV23" s="513"/>
      <c r="DW23" s="513"/>
      <c r="DX23" s="513"/>
      <c r="DY23" s="513"/>
      <c r="DZ23" s="513"/>
      <c r="EA23" s="513"/>
      <c r="EB23" s="513"/>
      <c r="EC23" s="513"/>
      <c r="ED23" s="514"/>
      <c r="EE23" s="511" t="str">
        <f>IF(COUNTA($CZ$4:$ED$4)=0,"",IF('2.ชื่อนักเรียน'!R29="ย้าย","ย้าย",OW23))</f>
        <v/>
      </c>
      <c r="EF23" s="511">
        <v>19</v>
      </c>
      <c r="EG23" s="512"/>
      <c r="EH23" s="513"/>
      <c r="EI23" s="513"/>
      <c r="EJ23" s="513"/>
      <c r="EK23" s="513"/>
      <c r="EL23" s="513"/>
      <c r="EM23" s="513"/>
      <c r="EN23" s="513"/>
      <c r="EO23" s="513"/>
      <c r="EP23" s="513"/>
      <c r="EQ23" s="513"/>
      <c r="ER23" s="513"/>
      <c r="ES23" s="513"/>
      <c r="ET23" s="513"/>
      <c r="EU23" s="513"/>
      <c r="EV23" s="513"/>
      <c r="EW23" s="513"/>
      <c r="EX23" s="513"/>
      <c r="EY23" s="513"/>
      <c r="EZ23" s="513"/>
      <c r="FA23" s="513"/>
      <c r="FB23" s="513"/>
      <c r="FC23" s="513"/>
      <c r="FD23" s="513"/>
      <c r="FE23" s="513"/>
      <c r="FF23" s="513"/>
      <c r="FG23" s="513"/>
      <c r="FH23" s="513"/>
      <c r="FI23" s="513"/>
      <c r="FJ23" s="513"/>
      <c r="FK23" s="514"/>
      <c r="FL23" s="511" t="str">
        <f>IF(COUNTA($EG$4:$FK$4)=0,"",IF('2.ชื่อนักเรียน'!R29="ย้าย","ย้าย",PA23))</f>
        <v/>
      </c>
      <c r="FM23" s="511">
        <v>19</v>
      </c>
      <c r="FN23" s="512"/>
      <c r="FO23" s="513"/>
      <c r="FP23" s="513"/>
      <c r="FQ23" s="513"/>
      <c r="FR23" s="513"/>
      <c r="FS23" s="513"/>
      <c r="FT23" s="513"/>
      <c r="FU23" s="513"/>
      <c r="FV23" s="513"/>
      <c r="FW23" s="513"/>
      <c r="FX23" s="513"/>
      <c r="FY23" s="513"/>
      <c r="FZ23" s="513"/>
      <c r="GA23" s="513"/>
      <c r="GB23" s="513"/>
      <c r="GC23" s="513"/>
      <c r="GD23" s="513"/>
      <c r="GE23" s="513"/>
      <c r="GF23" s="513"/>
      <c r="GG23" s="513"/>
      <c r="GH23" s="513"/>
      <c r="GI23" s="513"/>
      <c r="GJ23" s="513"/>
      <c r="GK23" s="513"/>
      <c r="GL23" s="513"/>
      <c r="GM23" s="513"/>
      <c r="GN23" s="513"/>
      <c r="GO23" s="513"/>
      <c r="GP23" s="513"/>
      <c r="GQ23" s="513"/>
      <c r="GR23" s="514"/>
      <c r="GS23" s="511" t="str">
        <f>IF(COUNTA($FN$4:$GR$4)=0,"",IF('2.ชื่อนักเรียน'!R29="ย้าย","ย้าย",PE23))</f>
        <v/>
      </c>
      <c r="GT23" s="511">
        <v>19</v>
      </c>
      <c r="GU23" s="512"/>
      <c r="GV23" s="513"/>
      <c r="GW23" s="513"/>
      <c r="GX23" s="513"/>
      <c r="GY23" s="513"/>
      <c r="GZ23" s="513"/>
      <c r="HA23" s="513"/>
      <c r="HB23" s="513"/>
      <c r="HC23" s="513"/>
      <c r="HD23" s="513"/>
      <c r="HE23" s="513"/>
      <c r="HF23" s="513"/>
      <c r="HG23" s="513"/>
      <c r="HH23" s="513"/>
      <c r="HI23" s="513"/>
      <c r="HJ23" s="513"/>
      <c r="HK23" s="513"/>
      <c r="HL23" s="513"/>
      <c r="HM23" s="513"/>
      <c r="HN23" s="513"/>
      <c r="HO23" s="513"/>
      <c r="HP23" s="513"/>
      <c r="HQ23" s="513"/>
      <c r="HR23" s="513"/>
      <c r="HS23" s="513"/>
      <c r="HT23" s="513"/>
      <c r="HU23" s="513"/>
      <c r="HV23" s="513"/>
      <c r="HW23" s="513"/>
      <c r="HX23" s="513"/>
      <c r="HY23" s="514"/>
      <c r="HZ23" s="511" t="str">
        <f>IF(COUNTA($GU$4:HY22)=0,"",IF('2.ชื่อนักเรียน'!R29="ย้าย","ย้าย",PP23))</f>
        <v/>
      </c>
      <c r="IA23" s="511">
        <v>19</v>
      </c>
      <c r="IB23" s="512"/>
      <c r="IC23" s="513"/>
      <c r="ID23" s="513"/>
      <c r="IE23" s="513"/>
      <c r="IF23" s="513"/>
      <c r="IG23" s="513"/>
      <c r="IH23" s="513"/>
      <c r="II23" s="513"/>
      <c r="IJ23" s="513"/>
      <c r="IK23" s="513"/>
      <c r="IL23" s="513"/>
      <c r="IM23" s="513"/>
      <c r="IN23" s="513"/>
      <c r="IO23" s="513"/>
      <c r="IP23" s="513"/>
      <c r="IQ23" s="513"/>
      <c r="IR23" s="513"/>
      <c r="IS23" s="513"/>
      <c r="IT23" s="513"/>
      <c r="IU23" s="513"/>
      <c r="IV23" s="513"/>
      <c r="IW23" s="513"/>
      <c r="IX23" s="513"/>
      <c r="IY23" s="513"/>
      <c r="IZ23" s="513"/>
      <c r="JA23" s="513"/>
      <c r="JB23" s="513"/>
      <c r="JC23" s="513"/>
      <c r="JD23" s="513"/>
      <c r="JE23" s="513"/>
      <c r="JF23" s="514"/>
      <c r="JG23" s="511" t="str">
        <f>IF(COUNTA($IB$4:$JF$4)=0,"",IF('2.ชื่อนักเรียน'!R29="ย้าย","ย้าย",PT23))</f>
        <v/>
      </c>
      <c r="JH23" s="511">
        <v>19</v>
      </c>
      <c r="JI23" s="512"/>
      <c r="JJ23" s="513"/>
      <c r="JK23" s="513"/>
      <c r="JL23" s="513"/>
      <c r="JM23" s="513"/>
      <c r="JN23" s="513"/>
      <c r="JO23" s="513"/>
      <c r="JP23" s="513"/>
      <c r="JQ23" s="513"/>
      <c r="JR23" s="513"/>
      <c r="JS23" s="513"/>
      <c r="JT23" s="513"/>
      <c r="JU23" s="513"/>
      <c r="JV23" s="513"/>
      <c r="JW23" s="513"/>
      <c r="JX23" s="513"/>
      <c r="JY23" s="513"/>
      <c r="JZ23" s="513"/>
      <c r="KA23" s="513"/>
      <c r="KB23" s="513"/>
      <c r="KC23" s="513"/>
      <c r="KD23" s="513"/>
      <c r="KE23" s="513"/>
      <c r="KF23" s="513"/>
      <c r="KG23" s="513"/>
      <c r="KH23" s="513"/>
      <c r="KI23" s="513"/>
      <c r="KJ23" s="513"/>
      <c r="KK23" s="513"/>
      <c r="KL23" s="513"/>
      <c r="KM23" s="514"/>
      <c r="KN23" s="526" t="str">
        <f>IF(COUNTA($JI$4:$KM$4)=0,"",IF('2.ชื่อนักเรียน'!R29="ย้าย","ย้าย",PX23))</f>
        <v/>
      </c>
      <c r="KO23" s="511">
        <v>19</v>
      </c>
      <c r="KP23" s="512"/>
      <c r="KQ23" s="513"/>
      <c r="KR23" s="513"/>
      <c r="KS23" s="513"/>
      <c r="KT23" s="513"/>
      <c r="KU23" s="513"/>
      <c r="KV23" s="513"/>
      <c r="KW23" s="513"/>
      <c r="KX23" s="513"/>
      <c r="KY23" s="513"/>
      <c r="KZ23" s="513"/>
      <c r="LA23" s="513"/>
      <c r="LB23" s="513"/>
      <c r="LC23" s="513"/>
      <c r="LD23" s="513"/>
      <c r="LE23" s="513"/>
      <c r="LF23" s="513"/>
      <c r="LG23" s="513"/>
      <c r="LH23" s="513"/>
      <c r="LI23" s="513"/>
      <c r="LJ23" s="513"/>
      <c r="LK23" s="513"/>
      <c r="LL23" s="513"/>
      <c r="LM23" s="513"/>
      <c r="LN23" s="513"/>
      <c r="LO23" s="513"/>
      <c r="LP23" s="513"/>
      <c r="LQ23" s="513"/>
      <c r="LR23" s="513"/>
      <c r="LS23" s="513"/>
      <c r="LT23" s="514"/>
      <c r="LU23" s="526" t="str">
        <f>IF(COUNTA($KP$4:$LT$4)=0,"",IF('2.ชื่อนักเรียน'!R29="ย้าย","ย้าย",QB23))</f>
        <v/>
      </c>
      <c r="LV23" s="511">
        <v>19</v>
      </c>
      <c r="LW23" s="512"/>
      <c r="LX23" s="513"/>
      <c r="LY23" s="513"/>
      <c r="LZ23" s="513"/>
      <c r="MA23" s="513"/>
      <c r="MB23" s="513"/>
      <c r="MC23" s="513"/>
      <c r="MD23" s="513"/>
      <c r="ME23" s="513"/>
      <c r="MF23" s="513"/>
      <c r="MG23" s="513"/>
      <c r="MH23" s="513"/>
      <c r="MI23" s="513"/>
      <c r="MJ23" s="513"/>
      <c r="MK23" s="513"/>
      <c r="ML23" s="513"/>
      <c r="MM23" s="513"/>
      <c r="MN23" s="513"/>
      <c r="MO23" s="513"/>
      <c r="MP23" s="513"/>
      <c r="MQ23" s="513"/>
      <c r="MR23" s="513"/>
      <c r="MS23" s="513"/>
      <c r="MT23" s="513"/>
      <c r="MU23" s="513"/>
      <c r="MV23" s="513"/>
      <c r="MW23" s="513"/>
      <c r="MX23" s="513"/>
      <c r="MY23" s="513"/>
      <c r="MZ23" s="513"/>
      <c r="NA23" s="514"/>
      <c r="NB23" s="526" t="str">
        <f>IF(COUNTA($LW$5:$NA$5)=0,"",IF('2.ชื่อนักเรียน'!R29="ย้าย","ย้าย",QF23))</f>
        <v/>
      </c>
      <c r="NC23" s="526">
        <v>19</v>
      </c>
      <c r="ND23" s="512"/>
      <c r="NE23" s="513"/>
      <c r="NF23" s="513"/>
      <c r="NG23" s="513"/>
      <c r="NH23" s="513"/>
      <c r="NI23" s="513"/>
      <c r="NJ23" s="513"/>
      <c r="NK23" s="513"/>
      <c r="NL23" s="513"/>
      <c r="NM23" s="513"/>
      <c r="NN23" s="513"/>
      <c r="NO23" s="513"/>
      <c r="NP23" s="513"/>
      <c r="NQ23" s="513"/>
      <c r="NR23" s="513"/>
      <c r="NS23" s="513"/>
      <c r="NT23" s="513"/>
      <c r="NU23" s="513"/>
      <c r="NV23" s="513"/>
      <c r="NW23" s="513"/>
      <c r="NX23" s="513"/>
      <c r="NY23" s="513"/>
      <c r="NZ23" s="513"/>
      <c r="OA23" s="513"/>
      <c r="OB23" s="513"/>
      <c r="OC23" s="513"/>
      <c r="OD23" s="513"/>
      <c r="OE23" s="513"/>
      <c r="OF23" s="513"/>
      <c r="OG23" s="513"/>
      <c r="OH23" s="514"/>
      <c r="OI23" s="526" t="str">
        <f>IF(COUNTA($ND$4:$OH$4)=0,"",IF('2.ชื่อนักเรียน'!R29="ย้าย","ย้าย",QJ23))</f>
        <v/>
      </c>
      <c r="OJ23" s="511">
        <v>19</v>
      </c>
      <c r="OK23" s="515" t="str">
        <f>IF(OR(COUNTA($E$4:$AI$4)=0,$A23=""),"",IF('2.ชื่อนักเรียน'!R29="ย้าย","-",COUNTIF($E23:$AI23,"/")))</f>
        <v/>
      </c>
      <c r="OL23" s="516" t="str">
        <f>IF(OR(COUNTA($E$4:$AI$4)=0,$A23=""),"",IF('2.ชื่อนักเรียน'!R29="ย้าย","-",COUNTIF($E23:$AI23,"ป")))</f>
        <v/>
      </c>
      <c r="OM23" s="516" t="str">
        <f>IF(OR(COUNTA($E$4:$AI$4)=0,$A23=""),"",IF('2.ชื่อนักเรียน'!R29="ย้าย","-",COUNTIF($E23:$AI23,"ล")))</f>
        <v/>
      </c>
      <c r="ON23" s="517" t="str">
        <f>IF(OR(COUNTA($E$4:$AI$4)=0,$A23=""),"",IF('2.ชื่อนักเรียน'!R29="ย้าย","-",COUNTIF($E23:$AI23,"ข")))</f>
        <v/>
      </c>
      <c r="OO23" s="515" t="str">
        <f>IF(OR(COUNTA($AL$4:$BP$4)=0,$A23=""),"",IF('2.ชื่อนักเรียน'!R29="ย้าย","-",COUNTIF($AL23:$BP23,"/")))</f>
        <v/>
      </c>
      <c r="OP23" s="516" t="str">
        <f>IF(OR(COUNTA($AL$4:$BP$4)=0,$A23=""),"",IF('2.ชื่อนักเรียน'!R29="ย้าย","-",COUNTIF($AL23:$BP23,"ป")))</f>
        <v/>
      </c>
      <c r="OQ23" s="516" t="str">
        <f>IF(OR(COUNTA($AL$4:$BP$4)=0,$A23=""),"",IF('2.ชื่อนักเรียน'!R29="ย้าย","-",COUNTIF($AL23:$BP23,"ล")))</f>
        <v/>
      </c>
      <c r="OR23" s="517" t="str">
        <f>IF(OR(COUNTA($AL$4:$BP$4)=0,$A23=""),"",IF('2.ชื่อนักเรียน'!R29="ย้าย","-",COUNTIF($AL23:$BP23,"ข")))</f>
        <v/>
      </c>
      <c r="OS23" s="515" t="str">
        <f>IF(OR(COUNTA($BS$4:$CW$4)=0,$A23=""),"",IF('2.ชื่อนักเรียน'!R29="ย้าย","-",COUNTIF($BS23:$CW23,"/")))</f>
        <v/>
      </c>
      <c r="OT23" s="516" t="str">
        <f>IF(OR(COUNTA($BS$4:$CW$4)=0,$A23=""),"",IF('2.ชื่อนักเรียน'!R29="ย้าย","-",COUNTIF($BS23:$CW23,"ป")))</f>
        <v/>
      </c>
      <c r="OU23" s="516" t="str">
        <f>IF(OR(COUNTA($BS$4:$CW$4)=0,$A23=""),"",IF('2.ชื่อนักเรียน'!R29="ย้าย","-",COUNTIF($BS23:$CW23,"ล")))</f>
        <v/>
      </c>
      <c r="OV23" s="517" t="str">
        <f>IF(OR(COUNTA($BS$4:$CW$4)=0,$A23=""),"",IF('2.ชื่อนักเรียน'!R29="ย้าย","-",COUNTIF($BS23:$CW23,"ข")))</f>
        <v/>
      </c>
      <c r="OW23" s="515" t="str">
        <f>IF(OR(COUNTA($CZ$4:$ED$4)=0,$A23=""),"",IF('2.ชื่อนักเรียน'!R29="ย้าย","-",COUNTIF($CZ23:$ED23,"/")))</f>
        <v/>
      </c>
      <c r="OX23" s="516" t="str">
        <f>IF(OR(COUNTA($CZ$4:$ED$4)=0,$A23=""),"",IF('2.ชื่อนักเรียน'!R29="ย้าย","-",COUNTIF($CZ23:$ED23,"ป")))</f>
        <v/>
      </c>
      <c r="OY23" s="516" t="str">
        <f>IF(OR(COUNTA($CZ$4:$ED$4)=0,A23=""),"",IF('2.ชื่อนักเรียน'!R29="ย้าย","-",COUNTIF($CZ23:$ED23,"ล")))</f>
        <v/>
      </c>
      <c r="OZ23" s="517" t="str">
        <f>IF(OR(COUNTA($CZ$4:$ED$4)=0,A23=""),"",IF('2.ชื่อนักเรียน'!R29="ย้าย","-",COUNTIF($CZ23:$ED23,"ข")))</f>
        <v/>
      </c>
      <c r="PA23" s="515" t="str">
        <f>IF(OR(COUNTA($EG$4:$FK$4)=0,$A23=""),"",IF('2.ชื่อนักเรียน'!R29="ย้าย","-",COUNTIF($EG23:$FK23,"/")))</f>
        <v/>
      </c>
      <c r="PB23" s="516" t="str">
        <f>IF(OR(COUNTA($EG$4:$FK$4)=0,$A23=""),"",IF('2.ชื่อนักเรียน'!R29="ย้าย","-",COUNTIF($EG23:$FK23,"ป")))</f>
        <v/>
      </c>
      <c r="PC23" s="516" t="str">
        <f>IF(OR(COUNTA($EG$4:$FK$4)=0,A23=""),"",IF('2.ชื่อนักเรียน'!R29="ย้าย","-",COUNTIF($EG23:$FK23,"ล")))</f>
        <v/>
      </c>
      <c r="PD23" s="517" t="str">
        <f>IF(OR(COUNTA($EG$4:$FK$4)=0,A23=""),"",IF('2.ชื่อนักเรียน'!R29="ย้าย","-",COUNTIF($EG23:$FK23,"ข")))</f>
        <v/>
      </c>
      <c r="PE23" s="515" t="str">
        <f>IF(OR(COUNTA($FN$4:$GR$4)=0,$A23=""),"",IF('2.ชื่อนักเรียน'!R29="ย้าย","-",COUNTIF($FN23:$GR23,"/")))</f>
        <v/>
      </c>
      <c r="PF23" s="516" t="str">
        <f>IF(OR(COUNTA($FN$4:$GR$4)=0,$A23=""),"",IF('2.ชื่อนักเรียน'!R29="ย้าย","-",COUNTIF($FN23:$GR23,"ป")))</f>
        <v/>
      </c>
      <c r="PG23" s="516" t="str">
        <f>IF(OR(COUNTA($FN$4:$GR$4)=0,A23=""),"",IF('2.ชื่อนักเรียน'!R29="ย้าย","-",COUNTIF($FN23:$GR23,"ล")))</f>
        <v/>
      </c>
      <c r="PH23" s="516" t="str">
        <f>IF(OR(COUNTA($FN$4:$GR$4)=0,A23=""),"",IF('2.ชื่อนักเรียน'!R29="ย้าย","-",COUNTIF($FN23:$GR23,"ข")))</f>
        <v/>
      </c>
      <c r="PI23" s="515" t="str">
        <f>IF(OR(COUNTA($OK$3:$PD$3,$PE$3)=0,$A23=""),"",IF('2.ชื่อนักเรียน'!R29="ย้าย","-",SUM(OK23,OO23,OS23,OW23,PA23,PE23)))</f>
        <v/>
      </c>
      <c r="PJ23" s="516" t="str">
        <f>IF(OR(COUNTA($OK$3:$PD$3,$PE$3)=0,$A23=""),"",IF('2.ชื่อนักเรียน'!R29="ย้าย","-",SUM(OL23,OP23,OT23,OX23,PB23,PF23)))</f>
        <v/>
      </c>
      <c r="PK23" s="516" t="str">
        <f>IF(OR(COUNTA($OK$3:$PD$3,$PE$3)=0,$A23=""),"",IF('2.ชื่อนักเรียน'!R29="ย้าย","-",SUM(OM23,OQ23,OU23,OY23,PC23,PG23)))</f>
        <v/>
      </c>
      <c r="PL23" s="518" t="str">
        <f>IF(OR(COUNTA($OK$3:$PD$3,$PE$3)=0,$A23=""),"",IF('2.ชื่อนักเรียน'!R29="ย้าย","-",SUM(ON23,OR23,OV23,OZ23,PD23,PH23)))</f>
        <v/>
      </c>
      <c r="PM23" s="511" t="str">
        <f t="shared" si="0"/>
        <v/>
      </c>
      <c r="PN23" s="519" t="str">
        <f>IF(PM23="","",IF('2.ชื่อนักเรียน'!R29="ย้าย","ย้าย",(PM23*100)/COUNTA($E$4:$AI$4,$AL$4:$BP$4,$BS$4:$CW$4,$CZ$4:$ED$4,$EG$4:$FK$4,$FN$4:$GR$4)))</f>
        <v/>
      </c>
      <c r="PO23" s="511">
        <v>19</v>
      </c>
      <c r="PP23" s="515" t="str">
        <f>IF(OR(COUNTA($GU$4:$HY$4)=0,$A23=""),"",IF('2.ชื่อนักเรียน'!R29="ย้าย","-",COUNTIF($GU23:$HY23,"/")))</f>
        <v/>
      </c>
      <c r="PQ23" s="516" t="str">
        <f>IF(OR(COUNTA($GU$4:$HY$4)=0,$A23=""),"",IF('2.ชื่อนักเรียน'!R29="ย้าย","-",COUNTIF($GU23:$HY23,"ป")))</f>
        <v/>
      </c>
      <c r="PR23" s="516" t="str">
        <f>IF(OR(COUNTA($GU$4:$HY$4)=0,$A23=""),"",IF('2.ชื่อนักเรียน'!R29="ย้าย","-",COUNTIF($GU23:$HY23,"ล")))</f>
        <v/>
      </c>
      <c r="PS23" s="517" t="str">
        <f>IF(OR(COUNTA($GU$4:$HY$4)=0,$A23=""),"",IF('2.ชื่อนักเรียน'!R29="ย้าย","-",COUNTIF($GU23:$HY23,"ข")))</f>
        <v/>
      </c>
      <c r="PT23" s="515" t="str">
        <f>IF(OR(COUNTA($IB$4:$JF$4)=0,$A23=""),"",IF('2.ชื่อนักเรียน'!R29="ย้าย","-",COUNTIF($IB23:$JF23,"/")))</f>
        <v/>
      </c>
      <c r="PU23" s="516" t="str">
        <f>IF(OR(COUNTA($IB$4:$JF$4)=0,$A23=""),"",IF('2.ชื่อนักเรียน'!R29="ย้าย","-",COUNTIF($IB23:$JF23,"ป")))</f>
        <v/>
      </c>
      <c r="PV23" s="516" t="str">
        <f>IF(OR(COUNTA($IB$4:$JF$4)=0,$A23=""),"",IF('2.ชื่อนักเรียน'!R29="ย้าย","-",COUNTIF($IB23:$JF23,"ล")))</f>
        <v/>
      </c>
      <c r="PW23" s="517" t="str">
        <f>IF(OR(COUNTA($IB$4:$JF$4)=0,$A23=""),"",IF('2.ชื่อนักเรียน'!R29="ย้าย","-",COUNTIF($IB23:$JF23,"ข")))</f>
        <v/>
      </c>
      <c r="PX23" s="515" t="str">
        <f>IF(OR(COUNTA($JI$4:$KM$4)=0,$A23=""),"",IF('2.ชื่อนักเรียน'!R29="ย้าย","-",COUNTIF($JI23:$KM23,"/")))</f>
        <v/>
      </c>
      <c r="PY23" s="516" t="str">
        <f>IF(OR(COUNTA($JI$4:$KM$4)=0,$A23=""),"",IF('2.ชื่อนักเรียน'!R29="ย้าย","-",COUNTIF($JI23:$KM23,"ป")))</f>
        <v/>
      </c>
      <c r="PZ23" s="516" t="str">
        <f>IF(OR(COUNTA($JI$4:$KM$4)=0,$A23=""),"",IF('2.ชื่อนักเรียน'!R29="ย้าย","-",COUNTIF($JI23:$KM23,"ล")))</f>
        <v/>
      </c>
      <c r="QA23" s="517" t="str">
        <f>IF(OR(COUNTA($JI$4:$KM$4)=0,$A23=""),"",IF('2.ชื่อนักเรียน'!R29="ย้าย","-",COUNTIF($JI23:$KM23,"ข")))</f>
        <v/>
      </c>
      <c r="QB23" s="515" t="str">
        <f>IF(OR(COUNTA($KP$4:$LT$4)=0,$A23=""),"",IF('2.ชื่อนักเรียน'!R29="ย้าย","-",COUNTIF($KP23:$LT23,"/")))</f>
        <v/>
      </c>
      <c r="QC23" s="516" t="str">
        <f>IF(OR(COUNTA($KP$4:$LT$4)=0,$A23=""),"",IF('2.ชื่อนักเรียน'!R29="ย้าย","-",COUNTIF($KP23:$LT23,"ป")))</f>
        <v/>
      </c>
      <c r="QD23" s="516" t="str">
        <f>IF(OR(COUNTA($KP$4:$LT$4)=0,$A23=""),"",IF('2.ชื่อนักเรียน'!R29="ย้าย","-",COUNTIF($KP23:$LT23,"ล")))</f>
        <v/>
      </c>
      <c r="QE23" s="517" t="str">
        <f>IF(OR(COUNTA($KP$4:$LT$4)=0,$A23=""),"",IF('2.ชื่อนักเรียน'!R29="ย้าย","-",COUNTIF($KP23:$LT23,"ข")))</f>
        <v/>
      </c>
      <c r="QF23" s="515" t="str">
        <f>IF(OR(COUNTA($LW$4:$NA$4)=0,$A23=""),"",IF('2.ชื่อนักเรียน'!R29="ย้าย","-",COUNTIF($LW23:$NA23,"/")))</f>
        <v/>
      </c>
      <c r="QG23" s="516" t="str">
        <f>IF(OR(COUNTA($LW$4:$NA$4)=0,$A23=""),"",IF('2.ชื่อนักเรียน'!R29="ย้าย","-",COUNTIF($LW23:$NA23,"ป")))</f>
        <v/>
      </c>
      <c r="QH23" s="516" t="str">
        <f>IF(OR(COUNTA($LW$4:$NA$4)=0,$A23=""),"",IF('2.ชื่อนักเรียน'!R29="ย้าย","-",COUNTIF($LW23:$NA23,"ล")))</f>
        <v/>
      </c>
      <c r="QI23" s="517" t="str">
        <f>IF(OR(COUNTA($LW$4:$NA$4)=0,$A23=""),"",IF('2.ชื่อนักเรียน'!R29="ย้าย","-",COUNTIF($LW23:$NA23,"ข")))</f>
        <v/>
      </c>
      <c r="QJ23" s="515" t="str">
        <f>IF(OR(COUNTA($ND$4:$OH$4)=0,$A23=""),"",IF('2.ชื่อนักเรียน'!R29="ย้าย","-",COUNTIF($ND23:$OH23,"/")))</f>
        <v/>
      </c>
      <c r="QK23" s="516" t="str">
        <f>IF(OR(COUNTA($ND$4:$OH$4)=0,$A23=""),"",IF('2.ชื่อนักเรียน'!R29="ย้าย","-",COUNTIF($ND23:$OH23,"ป")))</f>
        <v/>
      </c>
      <c r="QL23" s="516" t="str">
        <f>IF(OR(COUNTA($ND$4:$OH$4)=0,$A23=""),"",IF('2.ชื่อนักเรียน'!R29="ย้าย","-",COUNTIF($ND23:$OH23,"ล")))</f>
        <v/>
      </c>
      <c r="QM23" s="516" t="str">
        <f>IF(OR(COUNTA($ND$4:$OH$4)=0,$A23=""),"",IF('2.ชื่อนักเรียน'!R29="ย้าย","-",COUNTIF($ND23:$OH23,"ข")))</f>
        <v/>
      </c>
      <c r="QN23" s="515" t="str">
        <f>IF(OR(COUNTA($PP$3:$QI$3,$QJ$3)=0,$A23=""),"",IF('2.ชื่อนักเรียน'!R29="ย้าย","-",SUM(PP23,PT23,PX23,QB23,QF23,QJ23)))</f>
        <v/>
      </c>
      <c r="QO23" s="516" t="str">
        <f>IF(OR(COUNTA($PP$3:$QI$3,$QJ$3)=0,$A23=""),"",IF('2.ชื่อนักเรียน'!R29="ย้าย","-",SUM(PQ23,PU23,PY23,QC23,QG23,QK23)))</f>
        <v/>
      </c>
      <c r="QP23" s="516" t="str">
        <f>IF(OR(COUNTA($PP$3:$QI$3,$QJ$3)=0,$A23=""),"",IF('2.ชื่อนักเรียน'!R29="ย้าย","-",SUM(PR23,PV23,PZ23,QD23,QH23,QL23)))</f>
        <v/>
      </c>
      <c r="QQ23" s="518" t="str">
        <f>IF(OR(COUNTA($PP$3:$QI$3,$QJ$3)=0,$A23=""),"",IF('2.ชื่อนักเรียน'!R29="ย้าย","-",SUM(PS23,PW23,QA23,QE23,QI23,QM23)))</f>
        <v/>
      </c>
      <c r="QR23" s="511" t="str">
        <f t="shared" si="1"/>
        <v/>
      </c>
      <c r="QS23" s="519" t="str">
        <f>IF(QR23="","",IF('2.ชื่อนักเรียน'!R29="ย้าย","ย้าย",(QR23*100)/COUNTA($GU$4:$HY$4,$IB$4:$JF$4,$JI$4:$KM$4,$KP$4:$LT$4,$LW$4:$NA$4,$ND$4:$OH$4)))</f>
        <v/>
      </c>
      <c r="QT23" s="529" t="str">
        <f>IF('2.ชื่อนักเรียน'!C29="","",'2.ชื่อนักเรียน'!C29)</f>
        <v/>
      </c>
      <c r="QU23" s="532" t="str">
        <f>IF('2.ชื่อนักเรียน'!D29="","",'2.ชื่อนักเรียน'!D29)</f>
        <v/>
      </c>
      <c r="QV23" s="511" t="str">
        <f>IF(A23="","",IF('2.ชื่อนักเรียน'!R29="ย้าย","-",$RJ$4))</f>
        <v/>
      </c>
      <c r="QW23" s="511" t="str">
        <f>IF(A23="","",IF('2.ชื่อนักเรียน'!R29="ย้าย","-",SUM(OK23,OO23,OS23,OW23,PA23,PE23,PP23,PT23,PX23,QB23,QF23,QJ23)))</f>
        <v/>
      </c>
      <c r="QX23" s="511" t="str">
        <f>IF(A23="","",IF('2.ชื่อนักเรียน'!R29="ย้าย","-",SUM(OL23,OP23,OT23,OX23,PB23,PF23,PQ23,PU23,PY23,QC23,QG23,QK23)))</f>
        <v/>
      </c>
      <c r="QY23" s="511" t="str">
        <f>IF(A23="","",IF('2.ชื่อนักเรียน'!R29="ย้าย","-",SUM(OM23,OQ23,OU23,OY23,PC23,PG23,PR23,PV23,PZ23,QD23,QH23,QL23)))</f>
        <v/>
      </c>
      <c r="QZ23" s="511" t="str">
        <f>IF(A23="","",IF('2.ชื่อนักเรียน'!R29="ย้าย","-",SUM(ON23,OR23,OV23,OZ23,PD23,PH23,PS23,PW23,QA23,QE23,QI23,QM23)))</f>
        <v/>
      </c>
      <c r="RA23" s="519" t="str">
        <f>IF(A23="","",IF('2.ชื่อนักเรียน'!R29="ย้าย","-",(QW23*100)/QV23))</f>
        <v/>
      </c>
      <c r="RB23" s="511" t="str">
        <f>IF(A23="","",IF('2.ชื่อนักเรียน'!R29="ย้าย","-",QW23))</f>
        <v/>
      </c>
      <c r="RC23" s="519" t="str">
        <f>IF(A23="","",IF('2.ชื่อนักเรียน'!R29="ย้าย","ย้าย",RA23))</f>
        <v/>
      </c>
      <c r="RD23" s="534"/>
    </row>
    <row r="24" spans="1:472" ht="21" customHeight="1" x14ac:dyDescent="0.35">
      <c r="A24" s="508" t="str">
        <f>IF('2.ชื่อนักเรียน'!C30="","",'2.ชื่อนักเรียน'!C30)</f>
        <v/>
      </c>
      <c r="B24" s="509" t="str">
        <f>IF('2.ชื่อนักเรียน'!D30="","",'2.ชื่อนักเรียน'!D30)</f>
        <v/>
      </c>
      <c r="C24" s="510" t="str">
        <f>IF('2.ชื่อนักเรียน'!R30="","",'2.ชื่อนักเรียน'!R30)</f>
        <v/>
      </c>
      <c r="D24" s="511">
        <v>20</v>
      </c>
      <c r="E24" s="512"/>
      <c r="F24" s="513"/>
      <c r="G24" s="513"/>
      <c r="H24" s="513"/>
      <c r="I24" s="513"/>
      <c r="J24" s="513"/>
      <c r="K24" s="513"/>
      <c r="L24" s="513"/>
      <c r="M24" s="513"/>
      <c r="N24" s="513"/>
      <c r="O24" s="513"/>
      <c r="P24" s="513"/>
      <c r="Q24" s="513"/>
      <c r="R24" s="513"/>
      <c r="S24" s="513"/>
      <c r="T24" s="513"/>
      <c r="U24" s="513"/>
      <c r="V24" s="513"/>
      <c r="W24" s="513"/>
      <c r="X24" s="513"/>
      <c r="Y24" s="513"/>
      <c r="Z24" s="513"/>
      <c r="AA24" s="513"/>
      <c r="AB24" s="513"/>
      <c r="AC24" s="513"/>
      <c r="AD24" s="513"/>
      <c r="AE24" s="513"/>
      <c r="AF24" s="513"/>
      <c r="AG24" s="513"/>
      <c r="AH24" s="513"/>
      <c r="AI24" s="514"/>
      <c r="AJ24" s="511" t="str">
        <f>IF(COUNTA($E$3:$AI$3)=0,"",IF('2.ชื่อนักเรียน'!R30="ย้าย","ย้าย",OK24))</f>
        <v/>
      </c>
      <c r="AK24" s="511">
        <v>20</v>
      </c>
      <c r="AL24" s="512"/>
      <c r="AM24" s="513"/>
      <c r="AN24" s="513"/>
      <c r="AO24" s="513"/>
      <c r="AP24" s="513"/>
      <c r="AQ24" s="513"/>
      <c r="AR24" s="513"/>
      <c r="AS24" s="513"/>
      <c r="AT24" s="513"/>
      <c r="AU24" s="513"/>
      <c r="AV24" s="513"/>
      <c r="AW24" s="513"/>
      <c r="AX24" s="513"/>
      <c r="AY24" s="513"/>
      <c r="AZ24" s="513"/>
      <c r="BA24" s="513"/>
      <c r="BB24" s="513"/>
      <c r="BC24" s="513"/>
      <c r="BD24" s="513"/>
      <c r="BE24" s="513"/>
      <c r="BF24" s="513"/>
      <c r="BG24" s="513"/>
      <c r="BH24" s="513"/>
      <c r="BI24" s="513"/>
      <c r="BJ24" s="513"/>
      <c r="BK24" s="513"/>
      <c r="BL24" s="513"/>
      <c r="BM24" s="513"/>
      <c r="BN24" s="513"/>
      <c r="BO24" s="513"/>
      <c r="BP24" s="514"/>
      <c r="BQ24" s="511" t="str">
        <f>IF(COUNTA($AL$4:$BP$4)=0,"",IF('2.ชื่อนักเรียน'!R30="ย้าย","ย้าย",OO24))</f>
        <v/>
      </c>
      <c r="BR24" s="511">
        <v>20</v>
      </c>
      <c r="BS24" s="512"/>
      <c r="BT24" s="513"/>
      <c r="BU24" s="513"/>
      <c r="BV24" s="513"/>
      <c r="BW24" s="513"/>
      <c r="BX24" s="513"/>
      <c r="BY24" s="513"/>
      <c r="BZ24" s="513"/>
      <c r="CA24" s="513"/>
      <c r="CB24" s="513"/>
      <c r="CC24" s="513"/>
      <c r="CD24" s="513"/>
      <c r="CE24" s="513"/>
      <c r="CF24" s="513"/>
      <c r="CG24" s="513"/>
      <c r="CH24" s="513"/>
      <c r="CI24" s="513"/>
      <c r="CJ24" s="513"/>
      <c r="CK24" s="513"/>
      <c r="CL24" s="513"/>
      <c r="CM24" s="513"/>
      <c r="CN24" s="513"/>
      <c r="CO24" s="513"/>
      <c r="CP24" s="513"/>
      <c r="CQ24" s="513"/>
      <c r="CR24" s="513"/>
      <c r="CS24" s="513"/>
      <c r="CT24" s="513"/>
      <c r="CU24" s="513"/>
      <c r="CV24" s="513"/>
      <c r="CW24" s="514"/>
      <c r="CX24" s="511" t="str">
        <f>IF(COUNTA($BS$4:$CW$4)=0,"",IF('2.ชื่อนักเรียน'!R30="ย้าย","ย้าย",OS24))</f>
        <v/>
      </c>
      <c r="CY24" s="511">
        <v>20</v>
      </c>
      <c r="CZ24" s="512"/>
      <c r="DA24" s="513"/>
      <c r="DB24" s="513"/>
      <c r="DC24" s="513"/>
      <c r="DD24" s="513"/>
      <c r="DE24" s="513"/>
      <c r="DF24" s="513"/>
      <c r="DG24" s="513"/>
      <c r="DH24" s="513"/>
      <c r="DI24" s="513"/>
      <c r="DJ24" s="513"/>
      <c r="DK24" s="513"/>
      <c r="DL24" s="513"/>
      <c r="DM24" s="513"/>
      <c r="DN24" s="513"/>
      <c r="DO24" s="513"/>
      <c r="DP24" s="513"/>
      <c r="DQ24" s="513"/>
      <c r="DR24" s="513"/>
      <c r="DS24" s="513"/>
      <c r="DT24" s="513"/>
      <c r="DU24" s="513"/>
      <c r="DV24" s="513"/>
      <c r="DW24" s="513"/>
      <c r="DX24" s="513"/>
      <c r="DY24" s="513"/>
      <c r="DZ24" s="513"/>
      <c r="EA24" s="513"/>
      <c r="EB24" s="513"/>
      <c r="EC24" s="513"/>
      <c r="ED24" s="514"/>
      <c r="EE24" s="511" t="str">
        <f>IF(COUNTA($CZ$4:$ED$4)=0,"",IF('2.ชื่อนักเรียน'!R30="ย้าย","ย้าย",OW24))</f>
        <v/>
      </c>
      <c r="EF24" s="511">
        <v>20</v>
      </c>
      <c r="EG24" s="512"/>
      <c r="EH24" s="513"/>
      <c r="EI24" s="513"/>
      <c r="EJ24" s="513"/>
      <c r="EK24" s="513"/>
      <c r="EL24" s="513"/>
      <c r="EM24" s="513"/>
      <c r="EN24" s="513"/>
      <c r="EO24" s="513"/>
      <c r="EP24" s="513"/>
      <c r="EQ24" s="513"/>
      <c r="ER24" s="513"/>
      <c r="ES24" s="513"/>
      <c r="ET24" s="513"/>
      <c r="EU24" s="513"/>
      <c r="EV24" s="513"/>
      <c r="EW24" s="513"/>
      <c r="EX24" s="513"/>
      <c r="EY24" s="513"/>
      <c r="EZ24" s="513"/>
      <c r="FA24" s="513"/>
      <c r="FB24" s="513"/>
      <c r="FC24" s="513"/>
      <c r="FD24" s="513"/>
      <c r="FE24" s="513"/>
      <c r="FF24" s="513"/>
      <c r="FG24" s="513"/>
      <c r="FH24" s="513"/>
      <c r="FI24" s="513"/>
      <c r="FJ24" s="513"/>
      <c r="FK24" s="514"/>
      <c r="FL24" s="511" t="str">
        <f>IF(COUNTA($EG$4:$FK$4)=0,"",IF('2.ชื่อนักเรียน'!R30="ย้าย","ย้าย",PA24))</f>
        <v/>
      </c>
      <c r="FM24" s="511">
        <v>20</v>
      </c>
      <c r="FN24" s="512"/>
      <c r="FO24" s="513"/>
      <c r="FP24" s="513"/>
      <c r="FQ24" s="513"/>
      <c r="FR24" s="513"/>
      <c r="FS24" s="513"/>
      <c r="FT24" s="513"/>
      <c r="FU24" s="513"/>
      <c r="FV24" s="513"/>
      <c r="FW24" s="513"/>
      <c r="FX24" s="513"/>
      <c r="FY24" s="513"/>
      <c r="FZ24" s="513"/>
      <c r="GA24" s="513"/>
      <c r="GB24" s="513"/>
      <c r="GC24" s="513"/>
      <c r="GD24" s="513"/>
      <c r="GE24" s="513"/>
      <c r="GF24" s="513"/>
      <c r="GG24" s="513"/>
      <c r="GH24" s="513"/>
      <c r="GI24" s="513"/>
      <c r="GJ24" s="513"/>
      <c r="GK24" s="513"/>
      <c r="GL24" s="513"/>
      <c r="GM24" s="513"/>
      <c r="GN24" s="513"/>
      <c r="GO24" s="513"/>
      <c r="GP24" s="513"/>
      <c r="GQ24" s="513"/>
      <c r="GR24" s="514"/>
      <c r="GS24" s="511" t="str">
        <f>IF(COUNTA($FN$4:$GR$4)=0,"",IF('2.ชื่อนักเรียน'!R30="ย้าย","ย้าย",PE24))</f>
        <v/>
      </c>
      <c r="GT24" s="511">
        <v>20</v>
      </c>
      <c r="GU24" s="512"/>
      <c r="GV24" s="513"/>
      <c r="GW24" s="513"/>
      <c r="GX24" s="513"/>
      <c r="GY24" s="513"/>
      <c r="GZ24" s="513"/>
      <c r="HA24" s="513"/>
      <c r="HB24" s="513"/>
      <c r="HC24" s="513"/>
      <c r="HD24" s="513"/>
      <c r="HE24" s="513"/>
      <c r="HF24" s="513"/>
      <c r="HG24" s="513"/>
      <c r="HH24" s="513"/>
      <c r="HI24" s="513"/>
      <c r="HJ24" s="513"/>
      <c r="HK24" s="513"/>
      <c r="HL24" s="513"/>
      <c r="HM24" s="513"/>
      <c r="HN24" s="513"/>
      <c r="HO24" s="513"/>
      <c r="HP24" s="513"/>
      <c r="HQ24" s="513"/>
      <c r="HR24" s="513"/>
      <c r="HS24" s="513"/>
      <c r="HT24" s="513"/>
      <c r="HU24" s="513"/>
      <c r="HV24" s="513"/>
      <c r="HW24" s="513"/>
      <c r="HX24" s="513"/>
      <c r="HY24" s="514"/>
      <c r="HZ24" s="511" t="str">
        <f>IF(COUNTA($GU$4:HY23)=0,"",IF('2.ชื่อนักเรียน'!R30="ย้าย","ย้าย",PP24))</f>
        <v/>
      </c>
      <c r="IA24" s="511">
        <v>20</v>
      </c>
      <c r="IB24" s="512"/>
      <c r="IC24" s="513"/>
      <c r="ID24" s="513"/>
      <c r="IE24" s="513"/>
      <c r="IF24" s="513"/>
      <c r="IG24" s="513"/>
      <c r="IH24" s="513"/>
      <c r="II24" s="513"/>
      <c r="IJ24" s="513"/>
      <c r="IK24" s="513"/>
      <c r="IL24" s="513"/>
      <c r="IM24" s="513"/>
      <c r="IN24" s="513"/>
      <c r="IO24" s="513"/>
      <c r="IP24" s="513"/>
      <c r="IQ24" s="513"/>
      <c r="IR24" s="513"/>
      <c r="IS24" s="513"/>
      <c r="IT24" s="513"/>
      <c r="IU24" s="513"/>
      <c r="IV24" s="513"/>
      <c r="IW24" s="513"/>
      <c r="IX24" s="513"/>
      <c r="IY24" s="513"/>
      <c r="IZ24" s="513"/>
      <c r="JA24" s="513"/>
      <c r="JB24" s="513"/>
      <c r="JC24" s="513"/>
      <c r="JD24" s="513"/>
      <c r="JE24" s="513"/>
      <c r="JF24" s="514"/>
      <c r="JG24" s="511" t="str">
        <f>IF(COUNTA($IB$4:$JF$4)=0,"",IF('2.ชื่อนักเรียน'!R30="ย้าย","ย้าย",PT24))</f>
        <v/>
      </c>
      <c r="JH24" s="511">
        <v>20</v>
      </c>
      <c r="JI24" s="512"/>
      <c r="JJ24" s="513"/>
      <c r="JK24" s="513"/>
      <c r="JL24" s="513"/>
      <c r="JM24" s="513"/>
      <c r="JN24" s="513"/>
      <c r="JO24" s="513"/>
      <c r="JP24" s="513"/>
      <c r="JQ24" s="513"/>
      <c r="JR24" s="513"/>
      <c r="JS24" s="513"/>
      <c r="JT24" s="513"/>
      <c r="JU24" s="513"/>
      <c r="JV24" s="513"/>
      <c r="JW24" s="513"/>
      <c r="JX24" s="513"/>
      <c r="JY24" s="513"/>
      <c r="JZ24" s="513"/>
      <c r="KA24" s="513"/>
      <c r="KB24" s="513"/>
      <c r="KC24" s="513"/>
      <c r="KD24" s="513"/>
      <c r="KE24" s="513"/>
      <c r="KF24" s="513"/>
      <c r="KG24" s="513"/>
      <c r="KH24" s="513"/>
      <c r="KI24" s="513"/>
      <c r="KJ24" s="513"/>
      <c r="KK24" s="513"/>
      <c r="KL24" s="513"/>
      <c r="KM24" s="514"/>
      <c r="KN24" s="526" t="str">
        <f>IF(COUNTA($JI$4:$KM$4)=0,"",IF('2.ชื่อนักเรียน'!R30="ย้าย","ย้าย",PX24))</f>
        <v/>
      </c>
      <c r="KO24" s="511">
        <v>20</v>
      </c>
      <c r="KP24" s="512"/>
      <c r="KQ24" s="513"/>
      <c r="KR24" s="513"/>
      <c r="KS24" s="513"/>
      <c r="KT24" s="513"/>
      <c r="KU24" s="513"/>
      <c r="KV24" s="513"/>
      <c r="KW24" s="513"/>
      <c r="KX24" s="513"/>
      <c r="KY24" s="513"/>
      <c r="KZ24" s="513"/>
      <c r="LA24" s="513"/>
      <c r="LB24" s="513"/>
      <c r="LC24" s="513"/>
      <c r="LD24" s="513"/>
      <c r="LE24" s="513"/>
      <c r="LF24" s="513"/>
      <c r="LG24" s="513"/>
      <c r="LH24" s="513"/>
      <c r="LI24" s="513"/>
      <c r="LJ24" s="513"/>
      <c r="LK24" s="513"/>
      <c r="LL24" s="513"/>
      <c r="LM24" s="513"/>
      <c r="LN24" s="513"/>
      <c r="LO24" s="513"/>
      <c r="LP24" s="513"/>
      <c r="LQ24" s="513"/>
      <c r="LR24" s="513"/>
      <c r="LS24" s="513"/>
      <c r="LT24" s="514"/>
      <c r="LU24" s="526" t="str">
        <f>IF(COUNTA($KP$4:$LT$4)=0,"",IF('2.ชื่อนักเรียน'!R30="ย้าย","ย้าย",QB24))</f>
        <v/>
      </c>
      <c r="LV24" s="511">
        <v>20</v>
      </c>
      <c r="LW24" s="512"/>
      <c r="LX24" s="513"/>
      <c r="LY24" s="513"/>
      <c r="LZ24" s="513"/>
      <c r="MA24" s="513"/>
      <c r="MB24" s="513"/>
      <c r="MC24" s="513"/>
      <c r="MD24" s="513"/>
      <c r="ME24" s="513"/>
      <c r="MF24" s="513"/>
      <c r="MG24" s="513"/>
      <c r="MH24" s="513"/>
      <c r="MI24" s="513"/>
      <c r="MJ24" s="513"/>
      <c r="MK24" s="513"/>
      <c r="ML24" s="513"/>
      <c r="MM24" s="513"/>
      <c r="MN24" s="513"/>
      <c r="MO24" s="513"/>
      <c r="MP24" s="513"/>
      <c r="MQ24" s="513"/>
      <c r="MR24" s="513"/>
      <c r="MS24" s="513"/>
      <c r="MT24" s="513"/>
      <c r="MU24" s="513"/>
      <c r="MV24" s="513"/>
      <c r="MW24" s="513"/>
      <c r="MX24" s="513"/>
      <c r="MY24" s="513"/>
      <c r="MZ24" s="513"/>
      <c r="NA24" s="514"/>
      <c r="NB24" s="526" t="str">
        <f>IF(COUNTA($LW$5:$NA$5)=0,"",IF('2.ชื่อนักเรียน'!R30="ย้าย","ย้าย",QF24))</f>
        <v/>
      </c>
      <c r="NC24" s="526">
        <v>20</v>
      </c>
      <c r="ND24" s="512"/>
      <c r="NE24" s="513"/>
      <c r="NF24" s="513"/>
      <c r="NG24" s="513"/>
      <c r="NH24" s="513"/>
      <c r="NI24" s="513"/>
      <c r="NJ24" s="513"/>
      <c r="NK24" s="513"/>
      <c r="NL24" s="513"/>
      <c r="NM24" s="513"/>
      <c r="NN24" s="513"/>
      <c r="NO24" s="513"/>
      <c r="NP24" s="513"/>
      <c r="NQ24" s="513"/>
      <c r="NR24" s="513"/>
      <c r="NS24" s="513"/>
      <c r="NT24" s="513"/>
      <c r="NU24" s="513"/>
      <c r="NV24" s="513"/>
      <c r="NW24" s="513"/>
      <c r="NX24" s="513"/>
      <c r="NY24" s="513"/>
      <c r="NZ24" s="513"/>
      <c r="OA24" s="513"/>
      <c r="OB24" s="513"/>
      <c r="OC24" s="513"/>
      <c r="OD24" s="513"/>
      <c r="OE24" s="513"/>
      <c r="OF24" s="513"/>
      <c r="OG24" s="513"/>
      <c r="OH24" s="514"/>
      <c r="OI24" s="526" t="str">
        <f>IF(COUNTA($ND$4:$OH$4)=0,"",IF('2.ชื่อนักเรียน'!R30="ย้าย","ย้าย",QJ24))</f>
        <v/>
      </c>
      <c r="OJ24" s="511">
        <v>20</v>
      </c>
      <c r="OK24" s="515" t="str">
        <f>IF(OR(COUNTA($E$4:$AI$4)=0,$A24=""),"",IF('2.ชื่อนักเรียน'!R30="ย้าย","-",COUNTIF($E24:$AI24,"/")))</f>
        <v/>
      </c>
      <c r="OL24" s="516" t="str">
        <f>IF(OR(COUNTA($E$4:$AI$4)=0,$A24=""),"",IF('2.ชื่อนักเรียน'!R30="ย้าย","-",COUNTIF($E24:$AI24,"ป")))</f>
        <v/>
      </c>
      <c r="OM24" s="516" t="str">
        <f>IF(OR(COUNTA($E$4:$AI$4)=0,$A24=""),"",IF('2.ชื่อนักเรียน'!R30="ย้าย","-",COUNTIF($E24:$AI24,"ล")))</f>
        <v/>
      </c>
      <c r="ON24" s="517" t="str">
        <f>IF(OR(COUNTA($E$4:$AI$4)=0,$A24=""),"",IF('2.ชื่อนักเรียน'!R30="ย้าย","-",COUNTIF($E24:$AI24,"ข")))</f>
        <v/>
      </c>
      <c r="OO24" s="515" t="str">
        <f>IF(OR(COUNTA($AL$4:$BP$4)=0,$A24=""),"",IF('2.ชื่อนักเรียน'!R30="ย้าย","-",COUNTIF($AL24:$BP24,"/")))</f>
        <v/>
      </c>
      <c r="OP24" s="516" t="str">
        <f>IF(OR(COUNTA($AL$4:$BP$4)=0,$A24=""),"",IF('2.ชื่อนักเรียน'!R30="ย้าย","-",COUNTIF($AL24:$BP24,"ป")))</f>
        <v/>
      </c>
      <c r="OQ24" s="516" t="str">
        <f>IF(OR(COUNTA($AL$4:$BP$4)=0,$A24=""),"",IF('2.ชื่อนักเรียน'!R30="ย้าย","-",COUNTIF($AL24:$BP24,"ล")))</f>
        <v/>
      </c>
      <c r="OR24" s="517" t="str">
        <f>IF(OR(COUNTA($AL$4:$BP$4)=0,$A24=""),"",IF('2.ชื่อนักเรียน'!R30="ย้าย","-",COUNTIF($AL24:$BP24,"ข")))</f>
        <v/>
      </c>
      <c r="OS24" s="515" t="str">
        <f>IF(OR(COUNTA($BS$4:$CW$4)=0,$A24=""),"",IF('2.ชื่อนักเรียน'!R30="ย้าย","-",COUNTIF($BS24:$CW24,"/")))</f>
        <v/>
      </c>
      <c r="OT24" s="516" t="str">
        <f>IF(OR(COUNTA($BS$4:$CW$4)=0,$A24=""),"",IF('2.ชื่อนักเรียน'!R30="ย้าย","-",COUNTIF($BS24:$CW24,"ป")))</f>
        <v/>
      </c>
      <c r="OU24" s="516" t="str">
        <f>IF(OR(COUNTA($BS$4:$CW$4)=0,$A24=""),"",IF('2.ชื่อนักเรียน'!R30="ย้าย","-",COUNTIF($BS24:$CW24,"ล")))</f>
        <v/>
      </c>
      <c r="OV24" s="517" t="str">
        <f>IF(OR(COUNTA($BS$4:$CW$4)=0,$A24=""),"",IF('2.ชื่อนักเรียน'!R30="ย้าย","-",COUNTIF($BS24:$CW24,"ข")))</f>
        <v/>
      </c>
      <c r="OW24" s="515" t="str">
        <f>IF(OR(COUNTA($CZ$4:$ED$4)=0,$A24=""),"",IF('2.ชื่อนักเรียน'!R30="ย้าย","-",COUNTIF($CZ24:$ED24,"/")))</f>
        <v/>
      </c>
      <c r="OX24" s="516" t="str">
        <f>IF(OR(COUNTA($CZ$4:$ED$4)=0,$A24=""),"",IF('2.ชื่อนักเรียน'!R30="ย้าย","-",COUNTIF($CZ24:$ED24,"ป")))</f>
        <v/>
      </c>
      <c r="OY24" s="516" t="str">
        <f>IF(OR(COUNTA($CZ$4:$ED$4)=0,A24=""),"",IF('2.ชื่อนักเรียน'!R30="ย้าย","-",COUNTIF($CZ24:$ED24,"ล")))</f>
        <v/>
      </c>
      <c r="OZ24" s="517" t="str">
        <f>IF(OR(COUNTA($CZ$4:$ED$4)=0,A24=""),"",IF('2.ชื่อนักเรียน'!R30="ย้าย","-",COUNTIF($CZ24:$ED24,"ข")))</f>
        <v/>
      </c>
      <c r="PA24" s="515" t="str">
        <f>IF(OR(COUNTA($EG$4:$FK$4)=0,$A24=""),"",IF('2.ชื่อนักเรียน'!R30="ย้าย","-",COUNTIF($EG24:$FK24,"/")))</f>
        <v/>
      </c>
      <c r="PB24" s="516" t="str">
        <f>IF(OR(COUNTA($EG$4:$FK$4)=0,$A24=""),"",IF('2.ชื่อนักเรียน'!R30="ย้าย","-",COUNTIF($EG24:$FK24,"ป")))</f>
        <v/>
      </c>
      <c r="PC24" s="516" t="str">
        <f>IF(OR(COUNTA($EG$4:$FK$4)=0,A24=""),"",IF('2.ชื่อนักเรียน'!R30="ย้าย","-",COUNTIF($EG24:$FK24,"ล")))</f>
        <v/>
      </c>
      <c r="PD24" s="517" t="str">
        <f>IF(OR(COUNTA($EG$4:$FK$4)=0,A24=""),"",IF('2.ชื่อนักเรียน'!R30="ย้าย","-",COUNTIF($EG24:$FK24,"ข")))</f>
        <v/>
      </c>
      <c r="PE24" s="515" t="str">
        <f>IF(OR(COUNTA($FN$4:$GR$4)=0,$A24=""),"",IF('2.ชื่อนักเรียน'!R30="ย้าย","-",COUNTIF($FN24:$GR24,"/")))</f>
        <v/>
      </c>
      <c r="PF24" s="516" t="str">
        <f>IF(OR(COUNTA($FN$4:$GR$4)=0,$A24=""),"",IF('2.ชื่อนักเรียน'!R30="ย้าย","-",COUNTIF($FN24:$GR24,"ป")))</f>
        <v/>
      </c>
      <c r="PG24" s="516" t="str">
        <f>IF(OR(COUNTA($FN$4:$GR$4)=0,A24=""),"",IF('2.ชื่อนักเรียน'!R30="ย้าย","-",COUNTIF($FN24:$GR24,"ล")))</f>
        <v/>
      </c>
      <c r="PH24" s="516" t="str">
        <f>IF(OR(COUNTA($FN$4:$GR$4)=0,A24=""),"",IF('2.ชื่อนักเรียน'!R30="ย้าย","-",COUNTIF($FN24:$GR24,"ข")))</f>
        <v/>
      </c>
      <c r="PI24" s="515" t="str">
        <f>IF(OR(COUNTA($OK$3:$PD$3,$PE$3)=0,$A24=""),"",IF('2.ชื่อนักเรียน'!R30="ย้าย","-",SUM(OK24,OO24,OS24,OW24,PA24,PE24)))</f>
        <v/>
      </c>
      <c r="PJ24" s="516" t="str">
        <f>IF(OR(COUNTA($OK$3:$PD$3,$PE$3)=0,$A24=""),"",IF('2.ชื่อนักเรียน'!R30="ย้าย","-",SUM(OL24,OP24,OT24,OX24,PB24,PF24)))</f>
        <v/>
      </c>
      <c r="PK24" s="516" t="str">
        <f>IF(OR(COUNTA($OK$3:$PD$3,$PE$3)=0,$A24=""),"",IF('2.ชื่อนักเรียน'!R30="ย้าย","-",SUM(OM24,OQ24,OU24,OY24,PC24,PG24)))</f>
        <v/>
      </c>
      <c r="PL24" s="518" t="str">
        <f>IF(OR(COUNTA($OK$3:$PD$3,$PE$3)=0,$A24=""),"",IF('2.ชื่อนักเรียน'!R30="ย้าย","-",SUM(ON24,OR24,OV24,OZ24,PD24,PH24)))</f>
        <v/>
      </c>
      <c r="PM24" s="511" t="str">
        <f t="shared" si="0"/>
        <v/>
      </c>
      <c r="PN24" s="519" t="str">
        <f>IF(PM24="","",IF('2.ชื่อนักเรียน'!R30="ย้าย","ย้าย",(PM24*100)/COUNTA($E$4:$AI$4,$AL$4:$BP$4,$BS$4:$CW$4,$CZ$4:$ED$4,$EG$4:$FK$4,$FN$4:$GR$4)))</f>
        <v/>
      </c>
      <c r="PO24" s="511">
        <v>20</v>
      </c>
      <c r="PP24" s="515" t="str">
        <f>IF(OR(COUNTA($GU$4:$HY$4)=0,$A24=""),"",IF('2.ชื่อนักเรียน'!R30="ย้าย","-",COUNTIF($GU24:$HY24,"/")))</f>
        <v/>
      </c>
      <c r="PQ24" s="516" t="str">
        <f>IF(OR(COUNTA($GU$4:$HY$4)=0,$A24=""),"",IF('2.ชื่อนักเรียน'!R30="ย้าย","-",COUNTIF($GU24:$HY24,"ป")))</f>
        <v/>
      </c>
      <c r="PR24" s="516" t="str">
        <f>IF(OR(COUNTA($GU$4:$HY$4)=0,$A24=""),"",IF('2.ชื่อนักเรียน'!R30="ย้าย","-",COUNTIF($GU24:$HY24,"ล")))</f>
        <v/>
      </c>
      <c r="PS24" s="517" t="str">
        <f>IF(OR(COUNTA($GU$4:$HY$4)=0,$A24=""),"",IF('2.ชื่อนักเรียน'!R30="ย้าย","-",COUNTIF($GU24:$HY24,"ข")))</f>
        <v/>
      </c>
      <c r="PT24" s="515" t="str">
        <f>IF(OR(COUNTA($IB$4:$JF$4)=0,$A24=""),"",IF('2.ชื่อนักเรียน'!R30="ย้าย","-",COUNTIF($IB24:$JF24,"/")))</f>
        <v/>
      </c>
      <c r="PU24" s="516" t="str">
        <f>IF(OR(COUNTA($IB$4:$JF$4)=0,$A24=""),"",IF('2.ชื่อนักเรียน'!R30="ย้าย","-",COUNTIF($IB24:$JF24,"ป")))</f>
        <v/>
      </c>
      <c r="PV24" s="516" t="str">
        <f>IF(OR(COUNTA($IB$4:$JF$4)=0,$A24=""),"",IF('2.ชื่อนักเรียน'!R30="ย้าย","-",COUNTIF($IB24:$JF24,"ล")))</f>
        <v/>
      </c>
      <c r="PW24" s="517" t="str">
        <f>IF(OR(COUNTA($IB$4:$JF$4)=0,$A24=""),"",IF('2.ชื่อนักเรียน'!R30="ย้าย","-",COUNTIF($IB24:$JF24,"ข")))</f>
        <v/>
      </c>
      <c r="PX24" s="515" t="str">
        <f>IF(OR(COUNTA($JI$4:$KM$4)=0,$A24=""),"",IF('2.ชื่อนักเรียน'!R30="ย้าย","-",COUNTIF($JI24:$KM24,"/")))</f>
        <v/>
      </c>
      <c r="PY24" s="516" t="str">
        <f>IF(OR(COUNTA($JI$4:$KM$4)=0,$A24=""),"",IF('2.ชื่อนักเรียน'!R30="ย้าย","-",COUNTIF($JI24:$KM24,"ป")))</f>
        <v/>
      </c>
      <c r="PZ24" s="516" t="str">
        <f>IF(OR(COUNTA($JI$4:$KM$4)=0,$A24=""),"",IF('2.ชื่อนักเรียน'!R30="ย้าย","-",COUNTIF($JI24:$KM24,"ล")))</f>
        <v/>
      </c>
      <c r="QA24" s="517" t="str">
        <f>IF(OR(COUNTA($JI$4:$KM$4)=0,$A24=""),"",IF('2.ชื่อนักเรียน'!R30="ย้าย","-",COUNTIF($JI24:$KM24,"ข")))</f>
        <v/>
      </c>
      <c r="QB24" s="515" t="str">
        <f>IF(OR(COUNTA($KP$4:$LT$4)=0,$A24=""),"",IF('2.ชื่อนักเรียน'!R30="ย้าย","-",COUNTIF($KP24:$LT24,"/")))</f>
        <v/>
      </c>
      <c r="QC24" s="516" t="str">
        <f>IF(OR(COUNTA($KP$4:$LT$4)=0,$A24=""),"",IF('2.ชื่อนักเรียน'!R30="ย้าย","-",COUNTIF($KP24:$LT24,"ป")))</f>
        <v/>
      </c>
      <c r="QD24" s="516" t="str">
        <f>IF(OR(COUNTA($KP$4:$LT$4)=0,$A24=""),"",IF('2.ชื่อนักเรียน'!R30="ย้าย","-",COUNTIF($KP24:$LT24,"ล")))</f>
        <v/>
      </c>
      <c r="QE24" s="517" t="str">
        <f>IF(OR(COUNTA($KP$4:$LT$4)=0,$A24=""),"",IF('2.ชื่อนักเรียน'!R30="ย้าย","-",COUNTIF($KP24:$LT24,"ข")))</f>
        <v/>
      </c>
      <c r="QF24" s="515" t="str">
        <f>IF(OR(COUNTA($LW$4:$NA$4)=0,$A24=""),"",IF('2.ชื่อนักเรียน'!R30="ย้าย","-",COUNTIF($LW24:$NA24,"/")))</f>
        <v/>
      </c>
      <c r="QG24" s="516" t="str">
        <f>IF(OR(COUNTA($LW$4:$NA$4)=0,$A24=""),"",IF('2.ชื่อนักเรียน'!R30="ย้าย","-",COUNTIF($LW24:$NA24,"ป")))</f>
        <v/>
      </c>
      <c r="QH24" s="516" t="str">
        <f>IF(OR(COUNTA($LW$4:$NA$4)=0,$A24=""),"",IF('2.ชื่อนักเรียน'!R30="ย้าย","-",COUNTIF($LW24:$NA24,"ล")))</f>
        <v/>
      </c>
      <c r="QI24" s="517" t="str">
        <f>IF(OR(COUNTA($LW$4:$NA$4)=0,$A24=""),"",IF('2.ชื่อนักเรียน'!R30="ย้าย","-",COUNTIF($LW24:$NA24,"ข")))</f>
        <v/>
      </c>
      <c r="QJ24" s="515" t="str">
        <f>IF(OR(COUNTA($ND$4:$OH$4)=0,$A24=""),"",IF('2.ชื่อนักเรียน'!R30="ย้าย","-",COUNTIF($ND24:$OH24,"/")))</f>
        <v/>
      </c>
      <c r="QK24" s="516" t="str">
        <f>IF(OR(COUNTA($ND$4:$OH$4)=0,$A24=""),"",IF('2.ชื่อนักเรียน'!R30="ย้าย","-",COUNTIF($ND24:$OH24,"ป")))</f>
        <v/>
      </c>
      <c r="QL24" s="516" t="str">
        <f>IF(OR(COUNTA($ND$4:$OH$4)=0,$A24=""),"",IF('2.ชื่อนักเรียน'!R30="ย้าย","-",COUNTIF($ND24:$OH24,"ล")))</f>
        <v/>
      </c>
      <c r="QM24" s="516" t="str">
        <f>IF(OR(COUNTA($ND$4:$OH$4)=0,$A24=""),"",IF('2.ชื่อนักเรียน'!R30="ย้าย","-",COUNTIF($ND24:$OH24,"ข")))</f>
        <v/>
      </c>
      <c r="QN24" s="515" t="str">
        <f>IF(OR(COUNTA($PP$3:$QI$3,$QJ$3)=0,$A24=""),"",IF('2.ชื่อนักเรียน'!R30="ย้าย","-",SUM(PP24,PT24,PX24,QB24,QF24,QJ24)))</f>
        <v/>
      </c>
      <c r="QO24" s="516" t="str">
        <f>IF(OR(COUNTA($PP$3:$QI$3,$QJ$3)=0,$A24=""),"",IF('2.ชื่อนักเรียน'!R30="ย้าย","-",SUM(PQ24,PU24,PY24,QC24,QG24,QK24)))</f>
        <v/>
      </c>
      <c r="QP24" s="516" t="str">
        <f>IF(OR(COUNTA($PP$3:$QI$3,$QJ$3)=0,$A24=""),"",IF('2.ชื่อนักเรียน'!R30="ย้าย","-",SUM(PR24,PV24,PZ24,QD24,QH24,QL24)))</f>
        <v/>
      </c>
      <c r="QQ24" s="518" t="str">
        <f>IF(OR(COUNTA($PP$3:$QI$3,$QJ$3)=0,$A24=""),"",IF('2.ชื่อนักเรียน'!R30="ย้าย","-",SUM(PS24,PW24,QA24,QE24,QI24,QM24)))</f>
        <v/>
      </c>
      <c r="QR24" s="511" t="str">
        <f t="shared" si="1"/>
        <v/>
      </c>
      <c r="QS24" s="519" t="str">
        <f>IF(QR24="","",IF('2.ชื่อนักเรียน'!R30="ย้าย","ย้าย",(QR24*100)/COUNTA($GU$4:$HY$4,$IB$4:$JF$4,$JI$4:$KM$4,$KP$4:$LT$4,$LW$4:$NA$4,$ND$4:$OH$4)))</f>
        <v/>
      </c>
      <c r="QT24" s="529" t="str">
        <f>IF('2.ชื่อนักเรียน'!C30="","",'2.ชื่อนักเรียน'!C30)</f>
        <v/>
      </c>
      <c r="QU24" s="532" t="str">
        <f>IF('2.ชื่อนักเรียน'!D30="","",'2.ชื่อนักเรียน'!D30)</f>
        <v/>
      </c>
      <c r="QV24" s="511" t="str">
        <f>IF(A24="","",IF('2.ชื่อนักเรียน'!R30="ย้าย","-",$RJ$4))</f>
        <v/>
      </c>
      <c r="QW24" s="511" t="str">
        <f>IF(A24="","",IF('2.ชื่อนักเรียน'!R30="ย้าย","-",SUM(OK24,OO24,OS24,OW24,PA24,PE24,PP24,PT24,PX24,QB24,QF24,QJ24)))</f>
        <v/>
      </c>
      <c r="QX24" s="511" t="str">
        <f>IF(A24="","",IF('2.ชื่อนักเรียน'!R30="ย้าย","-",SUM(OL24,OP24,OT24,OX24,PB24,PF24,PQ24,PU24,PY24,QC24,QG24,QK24)))</f>
        <v/>
      </c>
      <c r="QY24" s="511" t="str">
        <f>IF(A24="","",IF('2.ชื่อนักเรียน'!R30="ย้าย","-",SUM(OM24,OQ24,OU24,OY24,PC24,PG24,PR24,PV24,PZ24,QD24,QH24,QL24)))</f>
        <v/>
      </c>
      <c r="QZ24" s="511" t="str">
        <f>IF(A24="","",IF('2.ชื่อนักเรียน'!R30="ย้าย","-",SUM(ON24,OR24,OV24,OZ24,PD24,PH24,PS24,PW24,QA24,QE24,QI24,QM24)))</f>
        <v/>
      </c>
      <c r="RA24" s="519" t="str">
        <f>IF(A24="","",IF('2.ชื่อนักเรียน'!R30="ย้าย","-",(QW24*100)/QV24))</f>
        <v/>
      </c>
      <c r="RB24" s="511" t="str">
        <f>IF(A24="","",IF('2.ชื่อนักเรียน'!R30="ย้าย","-",QW24))</f>
        <v/>
      </c>
      <c r="RC24" s="519" t="str">
        <f>IF(A24="","",IF('2.ชื่อนักเรียน'!R30="ย้าย","ย้าย",RA24))</f>
        <v/>
      </c>
      <c r="RD24" s="534"/>
    </row>
    <row r="25" spans="1:472" ht="21" customHeight="1" x14ac:dyDescent="0.35">
      <c r="A25" s="508" t="str">
        <f>IF('2.ชื่อนักเรียน'!C31="","",'2.ชื่อนักเรียน'!C31)</f>
        <v/>
      </c>
      <c r="B25" s="509" t="str">
        <f>IF('2.ชื่อนักเรียน'!D31="","",'2.ชื่อนักเรียน'!D31)</f>
        <v/>
      </c>
      <c r="C25" s="510" t="str">
        <f>IF('2.ชื่อนักเรียน'!R31="","",'2.ชื่อนักเรียน'!R31)</f>
        <v/>
      </c>
      <c r="D25" s="511">
        <v>21</v>
      </c>
      <c r="E25" s="512"/>
      <c r="F25" s="513"/>
      <c r="G25" s="513"/>
      <c r="H25" s="513"/>
      <c r="I25" s="513"/>
      <c r="J25" s="513"/>
      <c r="K25" s="513"/>
      <c r="L25" s="513"/>
      <c r="M25" s="513"/>
      <c r="N25" s="513"/>
      <c r="O25" s="513"/>
      <c r="P25" s="513"/>
      <c r="Q25" s="513"/>
      <c r="R25" s="513"/>
      <c r="S25" s="513"/>
      <c r="T25" s="513"/>
      <c r="U25" s="513"/>
      <c r="V25" s="513"/>
      <c r="W25" s="513"/>
      <c r="X25" s="513"/>
      <c r="Y25" s="513"/>
      <c r="Z25" s="513"/>
      <c r="AA25" s="513"/>
      <c r="AB25" s="513"/>
      <c r="AC25" s="513"/>
      <c r="AD25" s="513"/>
      <c r="AE25" s="513"/>
      <c r="AF25" s="513"/>
      <c r="AG25" s="513"/>
      <c r="AH25" s="513"/>
      <c r="AI25" s="514"/>
      <c r="AJ25" s="511" t="str">
        <f>IF(COUNTA($E$3:$AI$3)=0,"",IF('2.ชื่อนักเรียน'!R31="ย้าย","ย้าย",OK25))</f>
        <v/>
      </c>
      <c r="AK25" s="511">
        <v>21</v>
      </c>
      <c r="AL25" s="512"/>
      <c r="AM25" s="513"/>
      <c r="AN25" s="513"/>
      <c r="AO25" s="513"/>
      <c r="AP25" s="513"/>
      <c r="AQ25" s="513"/>
      <c r="AR25" s="513"/>
      <c r="AS25" s="513"/>
      <c r="AT25" s="513"/>
      <c r="AU25" s="513"/>
      <c r="AV25" s="513"/>
      <c r="AW25" s="513"/>
      <c r="AX25" s="513"/>
      <c r="AY25" s="513"/>
      <c r="AZ25" s="513"/>
      <c r="BA25" s="513"/>
      <c r="BB25" s="513"/>
      <c r="BC25" s="513"/>
      <c r="BD25" s="513"/>
      <c r="BE25" s="513"/>
      <c r="BF25" s="513"/>
      <c r="BG25" s="513"/>
      <c r="BH25" s="513"/>
      <c r="BI25" s="513"/>
      <c r="BJ25" s="513"/>
      <c r="BK25" s="513"/>
      <c r="BL25" s="513"/>
      <c r="BM25" s="513"/>
      <c r="BN25" s="513"/>
      <c r="BO25" s="513"/>
      <c r="BP25" s="514"/>
      <c r="BQ25" s="511" t="str">
        <f>IF(COUNTA($AL$4:$BP$4)=0,"",IF('2.ชื่อนักเรียน'!R31="ย้าย","ย้าย",OO25))</f>
        <v/>
      </c>
      <c r="BR25" s="511">
        <v>21</v>
      </c>
      <c r="BS25" s="512"/>
      <c r="BT25" s="513"/>
      <c r="BU25" s="513"/>
      <c r="BV25" s="513"/>
      <c r="BW25" s="513"/>
      <c r="BX25" s="513"/>
      <c r="BY25" s="513"/>
      <c r="BZ25" s="513"/>
      <c r="CA25" s="513"/>
      <c r="CB25" s="513"/>
      <c r="CC25" s="513"/>
      <c r="CD25" s="513"/>
      <c r="CE25" s="513"/>
      <c r="CF25" s="513"/>
      <c r="CG25" s="513"/>
      <c r="CH25" s="513"/>
      <c r="CI25" s="513"/>
      <c r="CJ25" s="513"/>
      <c r="CK25" s="513"/>
      <c r="CL25" s="513"/>
      <c r="CM25" s="513"/>
      <c r="CN25" s="513"/>
      <c r="CO25" s="513"/>
      <c r="CP25" s="513"/>
      <c r="CQ25" s="513"/>
      <c r="CR25" s="513"/>
      <c r="CS25" s="513"/>
      <c r="CT25" s="513"/>
      <c r="CU25" s="513"/>
      <c r="CV25" s="513"/>
      <c r="CW25" s="514"/>
      <c r="CX25" s="511" t="str">
        <f>IF(COUNTA($BS$4:$CW$4)=0,"",IF('2.ชื่อนักเรียน'!R31="ย้าย","ย้าย",OS25))</f>
        <v/>
      </c>
      <c r="CY25" s="511">
        <v>21</v>
      </c>
      <c r="CZ25" s="512"/>
      <c r="DA25" s="513"/>
      <c r="DB25" s="513"/>
      <c r="DC25" s="513"/>
      <c r="DD25" s="513"/>
      <c r="DE25" s="513"/>
      <c r="DF25" s="513"/>
      <c r="DG25" s="513"/>
      <c r="DH25" s="513"/>
      <c r="DI25" s="513"/>
      <c r="DJ25" s="513"/>
      <c r="DK25" s="513"/>
      <c r="DL25" s="513"/>
      <c r="DM25" s="513"/>
      <c r="DN25" s="513"/>
      <c r="DO25" s="513"/>
      <c r="DP25" s="513"/>
      <c r="DQ25" s="513"/>
      <c r="DR25" s="513"/>
      <c r="DS25" s="513"/>
      <c r="DT25" s="513"/>
      <c r="DU25" s="513"/>
      <c r="DV25" s="513"/>
      <c r="DW25" s="513"/>
      <c r="DX25" s="513"/>
      <c r="DY25" s="513"/>
      <c r="DZ25" s="513"/>
      <c r="EA25" s="513"/>
      <c r="EB25" s="513"/>
      <c r="EC25" s="513"/>
      <c r="ED25" s="514"/>
      <c r="EE25" s="511" t="str">
        <f>IF(COUNTA($CZ$4:$ED$4)=0,"",IF('2.ชื่อนักเรียน'!R31="ย้าย","ย้าย",OW25))</f>
        <v/>
      </c>
      <c r="EF25" s="511">
        <v>21</v>
      </c>
      <c r="EG25" s="512"/>
      <c r="EH25" s="513"/>
      <c r="EI25" s="513"/>
      <c r="EJ25" s="513"/>
      <c r="EK25" s="513"/>
      <c r="EL25" s="513"/>
      <c r="EM25" s="513"/>
      <c r="EN25" s="513"/>
      <c r="EO25" s="513"/>
      <c r="EP25" s="513"/>
      <c r="EQ25" s="513"/>
      <c r="ER25" s="513"/>
      <c r="ES25" s="513"/>
      <c r="ET25" s="513"/>
      <c r="EU25" s="513"/>
      <c r="EV25" s="513"/>
      <c r="EW25" s="513"/>
      <c r="EX25" s="513"/>
      <c r="EY25" s="513"/>
      <c r="EZ25" s="513"/>
      <c r="FA25" s="513"/>
      <c r="FB25" s="513"/>
      <c r="FC25" s="513"/>
      <c r="FD25" s="513"/>
      <c r="FE25" s="513"/>
      <c r="FF25" s="513"/>
      <c r="FG25" s="513"/>
      <c r="FH25" s="513"/>
      <c r="FI25" s="513"/>
      <c r="FJ25" s="513"/>
      <c r="FK25" s="514"/>
      <c r="FL25" s="511" t="str">
        <f>IF(COUNTA($EG$4:$FK$4)=0,"",IF('2.ชื่อนักเรียน'!R31="ย้าย","ย้าย",PA25))</f>
        <v/>
      </c>
      <c r="FM25" s="511">
        <v>21</v>
      </c>
      <c r="FN25" s="512"/>
      <c r="FO25" s="513"/>
      <c r="FP25" s="513"/>
      <c r="FQ25" s="513"/>
      <c r="FR25" s="513"/>
      <c r="FS25" s="513"/>
      <c r="FT25" s="513"/>
      <c r="FU25" s="513"/>
      <c r="FV25" s="513"/>
      <c r="FW25" s="513"/>
      <c r="FX25" s="513"/>
      <c r="FY25" s="513"/>
      <c r="FZ25" s="513"/>
      <c r="GA25" s="513"/>
      <c r="GB25" s="513"/>
      <c r="GC25" s="513"/>
      <c r="GD25" s="513"/>
      <c r="GE25" s="513"/>
      <c r="GF25" s="513"/>
      <c r="GG25" s="513"/>
      <c r="GH25" s="513"/>
      <c r="GI25" s="513"/>
      <c r="GJ25" s="513"/>
      <c r="GK25" s="513"/>
      <c r="GL25" s="513"/>
      <c r="GM25" s="513"/>
      <c r="GN25" s="513"/>
      <c r="GO25" s="513"/>
      <c r="GP25" s="513"/>
      <c r="GQ25" s="513"/>
      <c r="GR25" s="514"/>
      <c r="GS25" s="511" t="str">
        <f>IF(COUNTA($FN$4:$GR$4)=0,"",IF('2.ชื่อนักเรียน'!R31="ย้าย","ย้าย",PE25))</f>
        <v/>
      </c>
      <c r="GT25" s="511">
        <v>21</v>
      </c>
      <c r="GU25" s="512"/>
      <c r="GV25" s="513"/>
      <c r="GW25" s="513"/>
      <c r="GX25" s="513"/>
      <c r="GY25" s="513"/>
      <c r="GZ25" s="513"/>
      <c r="HA25" s="513"/>
      <c r="HB25" s="513"/>
      <c r="HC25" s="513"/>
      <c r="HD25" s="513"/>
      <c r="HE25" s="513"/>
      <c r="HF25" s="513"/>
      <c r="HG25" s="513"/>
      <c r="HH25" s="513"/>
      <c r="HI25" s="513"/>
      <c r="HJ25" s="513"/>
      <c r="HK25" s="513"/>
      <c r="HL25" s="513"/>
      <c r="HM25" s="513"/>
      <c r="HN25" s="513"/>
      <c r="HO25" s="513"/>
      <c r="HP25" s="513"/>
      <c r="HQ25" s="513"/>
      <c r="HR25" s="513"/>
      <c r="HS25" s="513"/>
      <c r="HT25" s="513"/>
      <c r="HU25" s="513"/>
      <c r="HV25" s="513"/>
      <c r="HW25" s="513"/>
      <c r="HX25" s="513"/>
      <c r="HY25" s="514"/>
      <c r="HZ25" s="511" t="str">
        <f>IF(COUNTA($GU$4:HY24)=0,"",IF('2.ชื่อนักเรียน'!R31="ย้าย","ย้าย",PP25))</f>
        <v/>
      </c>
      <c r="IA25" s="511">
        <v>21</v>
      </c>
      <c r="IB25" s="512"/>
      <c r="IC25" s="513"/>
      <c r="ID25" s="513"/>
      <c r="IE25" s="513"/>
      <c r="IF25" s="513"/>
      <c r="IG25" s="513"/>
      <c r="IH25" s="513"/>
      <c r="II25" s="513"/>
      <c r="IJ25" s="513"/>
      <c r="IK25" s="513"/>
      <c r="IL25" s="513"/>
      <c r="IM25" s="513"/>
      <c r="IN25" s="513"/>
      <c r="IO25" s="513"/>
      <c r="IP25" s="513"/>
      <c r="IQ25" s="513"/>
      <c r="IR25" s="513"/>
      <c r="IS25" s="513"/>
      <c r="IT25" s="513"/>
      <c r="IU25" s="513"/>
      <c r="IV25" s="513"/>
      <c r="IW25" s="513"/>
      <c r="IX25" s="513"/>
      <c r="IY25" s="513"/>
      <c r="IZ25" s="513"/>
      <c r="JA25" s="513"/>
      <c r="JB25" s="513"/>
      <c r="JC25" s="513"/>
      <c r="JD25" s="513"/>
      <c r="JE25" s="513"/>
      <c r="JF25" s="514"/>
      <c r="JG25" s="511" t="str">
        <f>IF(COUNTA($IB$4:$JF$4)=0,"",IF('2.ชื่อนักเรียน'!R31="ย้าย","ย้าย",PT25))</f>
        <v/>
      </c>
      <c r="JH25" s="511">
        <v>21</v>
      </c>
      <c r="JI25" s="512"/>
      <c r="JJ25" s="513"/>
      <c r="JK25" s="513"/>
      <c r="JL25" s="513"/>
      <c r="JM25" s="513"/>
      <c r="JN25" s="513"/>
      <c r="JO25" s="513"/>
      <c r="JP25" s="513"/>
      <c r="JQ25" s="513"/>
      <c r="JR25" s="513"/>
      <c r="JS25" s="513"/>
      <c r="JT25" s="513"/>
      <c r="JU25" s="513"/>
      <c r="JV25" s="513"/>
      <c r="JW25" s="513"/>
      <c r="JX25" s="513"/>
      <c r="JY25" s="513"/>
      <c r="JZ25" s="513"/>
      <c r="KA25" s="513"/>
      <c r="KB25" s="513"/>
      <c r="KC25" s="513"/>
      <c r="KD25" s="513"/>
      <c r="KE25" s="513"/>
      <c r="KF25" s="513"/>
      <c r="KG25" s="513"/>
      <c r="KH25" s="513"/>
      <c r="KI25" s="513"/>
      <c r="KJ25" s="513"/>
      <c r="KK25" s="513"/>
      <c r="KL25" s="513"/>
      <c r="KM25" s="514"/>
      <c r="KN25" s="526" t="str">
        <f>IF(COUNTA($JI$4:$KM$4)=0,"",IF('2.ชื่อนักเรียน'!R31="ย้าย","ย้าย",PX25))</f>
        <v/>
      </c>
      <c r="KO25" s="511">
        <v>21</v>
      </c>
      <c r="KP25" s="512"/>
      <c r="KQ25" s="513"/>
      <c r="KR25" s="513"/>
      <c r="KS25" s="513"/>
      <c r="KT25" s="513"/>
      <c r="KU25" s="513"/>
      <c r="KV25" s="513"/>
      <c r="KW25" s="513"/>
      <c r="KX25" s="513"/>
      <c r="KY25" s="513"/>
      <c r="KZ25" s="513"/>
      <c r="LA25" s="513"/>
      <c r="LB25" s="513"/>
      <c r="LC25" s="513"/>
      <c r="LD25" s="513"/>
      <c r="LE25" s="513"/>
      <c r="LF25" s="513"/>
      <c r="LG25" s="513"/>
      <c r="LH25" s="513"/>
      <c r="LI25" s="513"/>
      <c r="LJ25" s="513"/>
      <c r="LK25" s="513"/>
      <c r="LL25" s="513"/>
      <c r="LM25" s="513"/>
      <c r="LN25" s="513"/>
      <c r="LO25" s="513"/>
      <c r="LP25" s="513"/>
      <c r="LQ25" s="513"/>
      <c r="LR25" s="513"/>
      <c r="LS25" s="513"/>
      <c r="LT25" s="514"/>
      <c r="LU25" s="526" t="str">
        <f>IF(COUNTA($KP$4:$LT$4)=0,"",IF('2.ชื่อนักเรียน'!R31="ย้าย","ย้าย",QB25))</f>
        <v/>
      </c>
      <c r="LV25" s="511">
        <v>21</v>
      </c>
      <c r="LW25" s="512"/>
      <c r="LX25" s="513"/>
      <c r="LY25" s="513"/>
      <c r="LZ25" s="513"/>
      <c r="MA25" s="513"/>
      <c r="MB25" s="513"/>
      <c r="MC25" s="513"/>
      <c r="MD25" s="513"/>
      <c r="ME25" s="513"/>
      <c r="MF25" s="513"/>
      <c r="MG25" s="513"/>
      <c r="MH25" s="513"/>
      <c r="MI25" s="513"/>
      <c r="MJ25" s="513"/>
      <c r="MK25" s="513"/>
      <c r="ML25" s="513"/>
      <c r="MM25" s="513"/>
      <c r="MN25" s="513"/>
      <c r="MO25" s="513"/>
      <c r="MP25" s="513"/>
      <c r="MQ25" s="513"/>
      <c r="MR25" s="513"/>
      <c r="MS25" s="513"/>
      <c r="MT25" s="513"/>
      <c r="MU25" s="513"/>
      <c r="MV25" s="513"/>
      <c r="MW25" s="513"/>
      <c r="MX25" s="513"/>
      <c r="MY25" s="513"/>
      <c r="MZ25" s="513"/>
      <c r="NA25" s="514"/>
      <c r="NB25" s="526" t="str">
        <f>IF(COUNTA($LW$5:$NA$5)=0,"",IF('2.ชื่อนักเรียน'!R31="ย้าย","ย้าย",QF25))</f>
        <v/>
      </c>
      <c r="NC25" s="526">
        <v>21</v>
      </c>
      <c r="ND25" s="512"/>
      <c r="NE25" s="513"/>
      <c r="NF25" s="513"/>
      <c r="NG25" s="513"/>
      <c r="NH25" s="513"/>
      <c r="NI25" s="513"/>
      <c r="NJ25" s="513"/>
      <c r="NK25" s="513"/>
      <c r="NL25" s="513"/>
      <c r="NM25" s="513"/>
      <c r="NN25" s="513"/>
      <c r="NO25" s="513"/>
      <c r="NP25" s="513"/>
      <c r="NQ25" s="513"/>
      <c r="NR25" s="513"/>
      <c r="NS25" s="513"/>
      <c r="NT25" s="513"/>
      <c r="NU25" s="513"/>
      <c r="NV25" s="513"/>
      <c r="NW25" s="513"/>
      <c r="NX25" s="513"/>
      <c r="NY25" s="513"/>
      <c r="NZ25" s="513"/>
      <c r="OA25" s="513"/>
      <c r="OB25" s="513"/>
      <c r="OC25" s="513"/>
      <c r="OD25" s="513"/>
      <c r="OE25" s="513"/>
      <c r="OF25" s="513"/>
      <c r="OG25" s="513"/>
      <c r="OH25" s="514"/>
      <c r="OI25" s="526" t="str">
        <f>IF(COUNTA($ND$4:$OH$4)=0,"",IF('2.ชื่อนักเรียน'!R31="ย้าย","ย้าย",QJ25))</f>
        <v/>
      </c>
      <c r="OJ25" s="511">
        <v>21</v>
      </c>
      <c r="OK25" s="515" t="str">
        <f>IF(OR(COUNTA($E$4:$AI$4)=0,$A25=""),"",IF('2.ชื่อนักเรียน'!R31="ย้าย","-",COUNTIF($E25:$AI25,"/")))</f>
        <v/>
      </c>
      <c r="OL25" s="516" t="str">
        <f>IF(OR(COUNTA($E$4:$AI$4)=0,$A25=""),"",IF('2.ชื่อนักเรียน'!R31="ย้าย","-",COUNTIF($E25:$AI25,"ป")))</f>
        <v/>
      </c>
      <c r="OM25" s="516" t="str">
        <f>IF(OR(COUNTA($E$4:$AI$4)=0,$A25=""),"",IF('2.ชื่อนักเรียน'!R31="ย้าย","-",COUNTIF($E25:$AI25,"ล")))</f>
        <v/>
      </c>
      <c r="ON25" s="517" t="str">
        <f>IF(OR(COUNTA($E$4:$AI$4)=0,$A25=""),"",IF('2.ชื่อนักเรียน'!R31="ย้าย","-",COUNTIF($E25:$AI25,"ข")))</f>
        <v/>
      </c>
      <c r="OO25" s="515" t="str">
        <f>IF(OR(COUNTA($AL$4:$BP$4)=0,$A25=""),"",IF('2.ชื่อนักเรียน'!R31="ย้าย","-",COUNTIF($AL25:$BP25,"/")))</f>
        <v/>
      </c>
      <c r="OP25" s="516" t="str">
        <f>IF(OR(COUNTA($AL$4:$BP$4)=0,$A25=""),"",IF('2.ชื่อนักเรียน'!R31="ย้าย","-",COUNTIF($AL25:$BP25,"ป")))</f>
        <v/>
      </c>
      <c r="OQ25" s="516" t="str">
        <f>IF(OR(COUNTA($AL$4:$BP$4)=0,$A25=""),"",IF('2.ชื่อนักเรียน'!R31="ย้าย","-",COUNTIF($AL25:$BP25,"ล")))</f>
        <v/>
      </c>
      <c r="OR25" s="517" t="str">
        <f>IF(OR(COUNTA($AL$4:$BP$4)=0,$A25=""),"",IF('2.ชื่อนักเรียน'!R31="ย้าย","-",COUNTIF($AL25:$BP25,"ข")))</f>
        <v/>
      </c>
      <c r="OS25" s="515" t="str">
        <f>IF(OR(COUNTA($BS$4:$CW$4)=0,$A25=""),"",IF('2.ชื่อนักเรียน'!R31="ย้าย","-",COUNTIF($BS25:$CW25,"/")))</f>
        <v/>
      </c>
      <c r="OT25" s="516" t="str">
        <f>IF(OR(COUNTA($BS$4:$CW$4)=0,$A25=""),"",IF('2.ชื่อนักเรียน'!R31="ย้าย","-",COUNTIF($BS25:$CW25,"ป")))</f>
        <v/>
      </c>
      <c r="OU25" s="516" t="str">
        <f>IF(OR(COUNTA($BS$4:$CW$4)=0,$A25=""),"",IF('2.ชื่อนักเรียน'!R31="ย้าย","-",COUNTIF($BS25:$CW25,"ล")))</f>
        <v/>
      </c>
      <c r="OV25" s="517" t="str">
        <f>IF(OR(COUNTA($BS$4:$CW$4)=0,$A25=""),"",IF('2.ชื่อนักเรียน'!R31="ย้าย","-",COUNTIF($BS25:$CW25,"ข")))</f>
        <v/>
      </c>
      <c r="OW25" s="515" t="str">
        <f>IF(OR(COUNTA($CZ$4:$ED$4)=0,$A25=""),"",IF('2.ชื่อนักเรียน'!R31="ย้าย","-",COUNTIF($CZ25:$ED25,"/")))</f>
        <v/>
      </c>
      <c r="OX25" s="516" t="str">
        <f>IF(OR(COUNTA($CZ$4:$ED$4)=0,$A25=""),"",IF('2.ชื่อนักเรียน'!R31="ย้าย","-",COUNTIF($CZ25:$ED25,"ป")))</f>
        <v/>
      </c>
      <c r="OY25" s="516" t="str">
        <f>IF(OR(COUNTA($CZ$4:$ED$4)=0,A25=""),"",IF('2.ชื่อนักเรียน'!R31="ย้าย","-",COUNTIF($CZ25:$ED25,"ล")))</f>
        <v/>
      </c>
      <c r="OZ25" s="517" t="str">
        <f>IF(OR(COUNTA($CZ$4:$ED$4)=0,A25=""),"",IF('2.ชื่อนักเรียน'!R31="ย้าย","-",COUNTIF($CZ25:$ED25,"ข")))</f>
        <v/>
      </c>
      <c r="PA25" s="515" t="str">
        <f>IF(OR(COUNTA($EG$4:$FK$4)=0,$A25=""),"",IF('2.ชื่อนักเรียน'!R31="ย้าย","-",COUNTIF($EG25:$FK25,"/")))</f>
        <v/>
      </c>
      <c r="PB25" s="516" t="str">
        <f>IF(OR(COUNTA($EG$4:$FK$4)=0,$A25=""),"",IF('2.ชื่อนักเรียน'!R31="ย้าย","-",COUNTIF($EG25:$FK25,"ป")))</f>
        <v/>
      </c>
      <c r="PC25" s="516" t="str">
        <f>IF(OR(COUNTA($EG$4:$FK$4)=0,A25=""),"",IF('2.ชื่อนักเรียน'!R31="ย้าย","-",COUNTIF($EG25:$FK25,"ล")))</f>
        <v/>
      </c>
      <c r="PD25" s="517" t="str">
        <f>IF(OR(COUNTA($EG$4:$FK$4)=0,A25=""),"",IF('2.ชื่อนักเรียน'!R31="ย้าย","-",COUNTIF($EG25:$FK25,"ข")))</f>
        <v/>
      </c>
      <c r="PE25" s="515" t="str">
        <f>IF(OR(COUNTA($FN$4:$GR$4)=0,$A25=""),"",IF('2.ชื่อนักเรียน'!R31="ย้าย","-",COUNTIF($FN25:$GR25,"/")))</f>
        <v/>
      </c>
      <c r="PF25" s="516" t="str">
        <f>IF(OR(COUNTA($FN$4:$GR$4)=0,$A25=""),"",IF('2.ชื่อนักเรียน'!R31="ย้าย","-",COUNTIF($FN25:$GR25,"ป")))</f>
        <v/>
      </c>
      <c r="PG25" s="516" t="str">
        <f>IF(OR(COUNTA($FN$4:$GR$4)=0,A25=""),"",IF('2.ชื่อนักเรียน'!R31="ย้าย","-",COUNTIF($FN25:$GR25,"ล")))</f>
        <v/>
      </c>
      <c r="PH25" s="516" t="str">
        <f>IF(OR(COUNTA($FN$4:$GR$4)=0,A25=""),"",IF('2.ชื่อนักเรียน'!R31="ย้าย","-",COUNTIF($FN25:$GR25,"ข")))</f>
        <v/>
      </c>
      <c r="PI25" s="515" t="str">
        <f>IF(OR(COUNTA($OK$3:$PD$3,$PE$3)=0,$A25=""),"",IF('2.ชื่อนักเรียน'!R31="ย้าย","-",SUM(OK25,OO25,OS25,OW25,PA25,PE25)))</f>
        <v/>
      </c>
      <c r="PJ25" s="516" t="str">
        <f>IF(OR(COUNTA($OK$3:$PD$3,$PE$3)=0,$A25=""),"",IF('2.ชื่อนักเรียน'!R31="ย้าย","-",SUM(OL25,OP25,OT25,OX25,PB25,PF25)))</f>
        <v/>
      </c>
      <c r="PK25" s="516" t="str">
        <f>IF(OR(COUNTA($OK$3:$PD$3,$PE$3)=0,$A25=""),"",IF('2.ชื่อนักเรียน'!R31="ย้าย","-",SUM(OM25,OQ25,OU25,OY25,PC25,PG25)))</f>
        <v/>
      </c>
      <c r="PL25" s="518" t="str">
        <f>IF(OR(COUNTA($OK$3:$PD$3,$PE$3)=0,$A25=""),"",IF('2.ชื่อนักเรียน'!R31="ย้าย","-",SUM(ON25,OR25,OV25,OZ25,PD25,PH25)))</f>
        <v/>
      </c>
      <c r="PM25" s="511" t="str">
        <f t="shared" si="0"/>
        <v/>
      </c>
      <c r="PN25" s="519" t="str">
        <f>IF(PM25="","",IF('2.ชื่อนักเรียน'!R31="ย้าย","ย้าย",(PM25*100)/COUNTA($E$4:$AI$4,$AL$4:$BP$4,$BS$4:$CW$4,$CZ$4:$ED$4,$EG$4:$FK$4,$FN$4:$GR$4)))</f>
        <v/>
      </c>
      <c r="PO25" s="511">
        <v>21</v>
      </c>
      <c r="PP25" s="515" t="str">
        <f>IF(OR(COUNTA($GU$4:$HY$4)=0,$A25=""),"",IF('2.ชื่อนักเรียน'!R31="ย้าย","-",COUNTIF($GU25:$HY25,"/")))</f>
        <v/>
      </c>
      <c r="PQ25" s="516" t="str">
        <f>IF(OR(COUNTA($GU$4:$HY$4)=0,$A25=""),"",IF('2.ชื่อนักเรียน'!R31="ย้าย","-",COUNTIF($GU25:$HY25,"ป")))</f>
        <v/>
      </c>
      <c r="PR25" s="516" t="str">
        <f>IF(OR(COUNTA($GU$4:$HY$4)=0,$A25=""),"",IF('2.ชื่อนักเรียน'!R31="ย้าย","-",COUNTIF($GU25:$HY25,"ล")))</f>
        <v/>
      </c>
      <c r="PS25" s="517" t="str">
        <f>IF(OR(COUNTA($GU$4:$HY$4)=0,$A25=""),"",IF('2.ชื่อนักเรียน'!R31="ย้าย","-",COUNTIF($GU25:$HY25,"ข")))</f>
        <v/>
      </c>
      <c r="PT25" s="515" t="str">
        <f>IF(OR(COUNTA($IB$4:$JF$4)=0,$A25=""),"",IF('2.ชื่อนักเรียน'!R31="ย้าย","-",COUNTIF($IB25:$JF25,"/")))</f>
        <v/>
      </c>
      <c r="PU25" s="516" t="str">
        <f>IF(OR(COUNTA($IB$4:$JF$4)=0,$A25=""),"",IF('2.ชื่อนักเรียน'!R31="ย้าย","-",COUNTIF($IB25:$JF25,"ป")))</f>
        <v/>
      </c>
      <c r="PV25" s="516" t="str">
        <f>IF(OR(COUNTA($IB$4:$JF$4)=0,$A25=""),"",IF('2.ชื่อนักเรียน'!R31="ย้าย","-",COUNTIF($IB25:$JF25,"ล")))</f>
        <v/>
      </c>
      <c r="PW25" s="517" t="str">
        <f>IF(OR(COUNTA($IB$4:$JF$4)=0,$A25=""),"",IF('2.ชื่อนักเรียน'!R31="ย้าย","-",COUNTIF($IB25:$JF25,"ข")))</f>
        <v/>
      </c>
      <c r="PX25" s="515" t="str">
        <f>IF(OR(COUNTA($JI$4:$KM$4)=0,$A25=""),"",IF('2.ชื่อนักเรียน'!R31="ย้าย","-",COUNTIF($JI25:$KM25,"/")))</f>
        <v/>
      </c>
      <c r="PY25" s="516" t="str">
        <f>IF(OR(COUNTA($JI$4:$KM$4)=0,$A25=""),"",IF('2.ชื่อนักเรียน'!R31="ย้าย","-",COUNTIF($JI25:$KM25,"ป")))</f>
        <v/>
      </c>
      <c r="PZ25" s="516" t="str">
        <f>IF(OR(COUNTA($JI$4:$KM$4)=0,$A25=""),"",IF('2.ชื่อนักเรียน'!R31="ย้าย","-",COUNTIF($JI25:$KM25,"ล")))</f>
        <v/>
      </c>
      <c r="QA25" s="517" t="str">
        <f>IF(OR(COUNTA($JI$4:$KM$4)=0,$A25=""),"",IF('2.ชื่อนักเรียน'!R31="ย้าย","-",COUNTIF($JI25:$KM25,"ข")))</f>
        <v/>
      </c>
      <c r="QB25" s="515" t="str">
        <f>IF(OR(COUNTA($KP$4:$LT$4)=0,$A25=""),"",IF('2.ชื่อนักเรียน'!R31="ย้าย","-",COUNTIF($KP25:$LT25,"/")))</f>
        <v/>
      </c>
      <c r="QC25" s="516" t="str">
        <f>IF(OR(COUNTA($KP$4:$LT$4)=0,$A25=""),"",IF('2.ชื่อนักเรียน'!R31="ย้าย","-",COUNTIF($KP25:$LT25,"ป")))</f>
        <v/>
      </c>
      <c r="QD25" s="516" t="str">
        <f>IF(OR(COUNTA($KP$4:$LT$4)=0,$A25=""),"",IF('2.ชื่อนักเรียน'!R31="ย้าย","-",COUNTIF($KP25:$LT25,"ล")))</f>
        <v/>
      </c>
      <c r="QE25" s="517" t="str">
        <f>IF(OR(COUNTA($KP$4:$LT$4)=0,$A25=""),"",IF('2.ชื่อนักเรียน'!R31="ย้าย","-",COUNTIF($KP25:$LT25,"ข")))</f>
        <v/>
      </c>
      <c r="QF25" s="515" t="str">
        <f>IF(OR(COUNTA($LW$4:$NA$4)=0,$A25=""),"",IF('2.ชื่อนักเรียน'!R31="ย้าย","-",COUNTIF($LW25:$NA25,"/")))</f>
        <v/>
      </c>
      <c r="QG25" s="516" t="str">
        <f>IF(OR(COUNTA($LW$4:$NA$4)=0,$A25=""),"",IF('2.ชื่อนักเรียน'!R31="ย้าย","-",COUNTIF($LW25:$NA25,"ป")))</f>
        <v/>
      </c>
      <c r="QH25" s="516" t="str">
        <f>IF(OR(COUNTA($LW$4:$NA$4)=0,$A25=""),"",IF('2.ชื่อนักเรียน'!R31="ย้าย","-",COUNTIF($LW25:$NA25,"ล")))</f>
        <v/>
      </c>
      <c r="QI25" s="517" t="str">
        <f>IF(OR(COUNTA($LW$4:$NA$4)=0,$A25=""),"",IF('2.ชื่อนักเรียน'!R31="ย้าย","-",COUNTIF($LW25:$NA25,"ข")))</f>
        <v/>
      </c>
      <c r="QJ25" s="515" t="str">
        <f>IF(OR(COUNTA($ND$4:$OH$4)=0,$A25=""),"",IF('2.ชื่อนักเรียน'!R31="ย้าย","-",COUNTIF($ND25:$OH25,"/")))</f>
        <v/>
      </c>
      <c r="QK25" s="516" t="str">
        <f>IF(OR(COUNTA($ND$4:$OH$4)=0,$A25=""),"",IF('2.ชื่อนักเรียน'!R31="ย้าย","-",COUNTIF($ND25:$OH25,"ป")))</f>
        <v/>
      </c>
      <c r="QL25" s="516" t="str">
        <f>IF(OR(COUNTA($ND$4:$OH$4)=0,$A25=""),"",IF('2.ชื่อนักเรียน'!R31="ย้าย","-",COUNTIF($ND25:$OH25,"ล")))</f>
        <v/>
      </c>
      <c r="QM25" s="516" t="str">
        <f>IF(OR(COUNTA($ND$4:$OH$4)=0,$A25=""),"",IF('2.ชื่อนักเรียน'!R31="ย้าย","-",COUNTIF($ND25:$OH25,"ข")))</f>
        <v/>
      </c>
      <c r="QN25" s="515" t="str">
        <f>IF(OR(COUNTA($PP$3:$QI$3,$QJ$3)=0,$A25=""),"",IF('2.ชื่อนักเรียน'!R31="ย้าย","-",SUM(PP25,PT25,PX25,QB25,QF25,QJ25)))</f>
        <v/>
      </c>
      <c r="QO25" s="516" t="str">
        <f>IF(OR(COUNTA($PP$3:$QI$3,$QJ$3)=0,$A25=""),"",IF('2.ชื่อนักเรียน'!R31="ย้าย","-",SUM(PQ25,PU25,PY25,QC25,QG25,QK25)))</f>
        <v/>
      </c>
      <c r="QP25" s="516" t="str">
        <f>IF(OR(COUNTA($PP$3:$QI$3,$QJ$3)=0,$A25=""),"",IF('2.ชื่อนักเรียน'!R31="ย้าย","-",SUM(PR25,PV25,PZ25,QD25,QH25,QL25)))</f>
        <v/>
      </c>
      <c r="QQ25" s="518" t="str">
        <f>IF(OR(COUNTA($PP$3:$QI$3,$QJ$3)=0,$A25=""),"",IF('2.ชื่อนักเรียน'!R31="ย้าย","-",SUM(PS25,PW25,QA25,QE25,QI25,QM25)))</f>
        <v/>
      </c>
      <c r="QR25" s="511" t="str">
        <f t="shared" si="1"/>
        <v/>
      </c>
      <c r="QS25" s="519" t="str">
        <f>IF(QR25="","",IF('2.ชื่อนักเรียน'!R31="ย้าย","ย้าย",(QR25*100)/COUNTA($GU$4:$HY$4,$IB$4:$JF$4,$JI$4:$KM$4,$KP$4:$LT$4,$LW$4:$NA$4,$ND$4:$OH$4)))</f>
        <v/>
      </c>
      <c r="QT25" s="529" t="str">
        <f>IF('2.ชื่อนักเรียน'!C31="","",'2.ชื่อนักเรียน'!C31)</f>
        <v/>
      </c>
      <c r="QU25" s="532" t="str">
        <f>IF('2.ชื่อนักเรียน'!D31="","",'2.ชื่อนักเรียน'!D31)</f>
        <v/>
      </c>
      <c r="QV25" s="511" t="str">
        <f>IF(A25="","",IF('2.ชื่อนักเรียน'!R31="ย้าย","-",$RJ$4))</f>
        <v/>
      </c>
      <c r="QW25" s="511" t="str">
        <f>IF(A25="","",IF('2.ชื่อนักเรียน'!R31="ย้าย","-",SUM(OK25,OO25,OS25,OW25,PA25,PE25,PP25,PT25,PX25,QB25,QF25,QJ25)))</f>
        <v/>
      </c>
      <c r="QX25" s="511" t="str">
        <f>IF(A25="","",IF('2.ชื่อนักเรียน'!R31="ย้าย","-",SUM(OL25,OP25,OT25,OX25,PB25,PF25,PQ25,PU25,PY25,QC25,QG25,QK25)))</f>
        <v/>
      </c>
      <c r="QY25" s="511" t="str">
        <f>IF(A25="","",IF('2.ชื่อนักเรียน'!R31="ย้าย","-",SUM(OM25,OQ25,OU25,OY25,PC25,PG25,PR25,PV25,PZ25,QD25,QH25,QL25)))</f>
        <v/>
      </c>
      <c r="QZ25" s="511" t="str">
        <f>IF(A25="","",IF('2.ชื่อนักเรียน'!R31="ย้าย","-",SUM(ON25,OR25,OV25,OZ25,PD25,PH25,PS25,PW25,QA25,QE25,QI25,QM25)))</f>
        <v/>
      </c>
      <c r="RA25" s="519" t="str">
        <f>IF(A25="","",IF('2.ชื่อนักเรียน'!R31="ย้าย","-",(QW25*100)/QV25))</f>
        <v/>
      </c>
      <c r="RB25" s="511" t="str">
        <f>IF(A25="","",IF('2.ชื่อนักเรียน'!R31="ย้าย","-",QW25))</f>
        <v/>
      </c>
      <c r="RC25" s="519" t="str">
        <f>IF(A25="","",IF('2.ชื่อนักเรียน'!R31="ย้าย","ย้าย",RA25))</f>
        <v/>
      </c>
      <c r="RD25" s="534"/>
    </row>
    <row r="26" spans="1:472" ht="21" customHeight="1" x14ac:dyDescent="0.35">
      <c r="A26" s="508" t="str">
        <f>IF('2.ชื่อนักเรียน'!C32="","",'2.ชื่อนักเรียน'!C32)</f>
        <v/>
      </c>
      <c r="B26" s="509" t="str">
        <f>IF('2.ชื่อนักเรียน'!D32="","",'2.ชื่อนักเรียน'!D32)</f>
        <v/>
      </c>
      <c r="C26" s="510" t="str">
        <f>IF('2.ชื่อนักเรียน'!R32="","",'2.ชื่อนักเรียน'!R32)</f>
        <v/>
      </c>
      <c r="D26" s="511">
        <v>22</v>
      </c>
      <c r="E26" s="512"/>
      <c r="F26" s="513"/>
      <c r="G26" s="513"/>
      <c r="H26" s="513"/>
      <c r="I26" s="513"/>
      <c r="J26" s="513"/>
      <c r="K26" s="513"/>
      <c r="L26" s="513"/>
      <c r="M26" s="513"/>
      <c r="N26" s="513"/>
      <c r="O26" s="513"/>
      <c r="P26" s="513"/>
      <c r="Q26" s="513"/>
      <c r="R26" s="513"/>
      <c r="S26" s="513"/>
      <c r="T26" s="513"/>
      <c r="U26" s="513"/>
      <c r="V26" s="513"/>
      <c r="W26" s="513"/>
      <c r="X26" s="513"/>
      <c r="Y26" s="513"/>
      <c r="Z26" s="513"/>
      <c r="AA26" s="513"/>
      <c r="AB26" s="513"/>
      <c r="AC26" s="513"/>
      <c r="AD26" s="513"/>
      <c r="AE26" s="513"/>
      <c r="AF26" s="513"/>
      <c r="AG26" s="513"/>
      <c r="AH26" s="513"/>
      <c r="AI26" s="514"/>
      <c r="AJ26" s="511" t="str">
        <f>IF(COUNTA($E$3:$AI$3)=0,"",IF('2.ชื่อนักเรียน'!R32="ย้าย","ย้าย",OK26))</f>
        <v/>
      </c>
      <c r="AK26" s="511">
        <v>22</v>
      </c>
      <c r="AL26" s="512"/>
      <c r="AM26" s="513"/>
      <c r="AN26" s="513"/>
      <c r="AO26" s="513"/>
      <c r="AP26" s="513"/>
      <c r="AQ26" s="513"/>
      <c r="AR26" s="513"/>
      <c r="AS26" s="513"/>
      <c r="AT26" s="513"/>
      <c r="AU26" s="513"/>
      <c r="AV26" s="513"/>
      <c r="AW26" s="513"/>
      <c r="AX26" s="513"/>
      <c r="AY26" s="513"/>
      <c r="AZ26" s="513"/>
      <c r="BA26" s="513"/>
      <c r="BB26" s="513"/>
      <c r="BC26" s="513"/>
      <c r="BD26" s="513"/>
      <c r="BE26" s="513"/>
      <c r="BF26" s="513"/>
      <c r="BG26" s="513"/>
      <c r="BH26" s="513"/>
      <c r="BI26" s="513"/>
      <c r="BJ26" s="513"/>
      <c r="BK26" s="513"/>
      <c r="BL26" s="513"/>
      <c r="BM26" s="513"/>
      <c r="BN26" s="513"/>
      <c r="BO26" s="513"/>
      <c r="BP26" s="514"/>
      <c r="BQ26" s="511" t="str">
        <f>IF(COUNTA($AL$4:$BP$4)=0,"",IF('2.ชื่อนักเรียน'!R32="ย้าย","ย้าย",OO26))</f>
        <v/>
      </c>
      <c r="BR26" s="511">
        <v>22</v>
      </c>
      <c r="BS26" s="512"/>
      <c r="BT26" s="513"/>
      <c r="BU26" s="513"/>
      <c r="BV26" s="513"/>
      <c r="BW26" s="513"/>
      <c r="BX26" s="513"/>
      <c r="BY26" s="513"/>
      <c r="BZ26" s="513"/>
      <c r="CA26" s="513"/>
      <c r="CB26" s="513"/>
      <c r="CC26" s="513"/>
      <c r="CD26" s="513"/>
      <c r="CE26" s="513"/>
      <c r="CF26" s="513"/>
      <c r="CG26" s="513"/>
      <c r="CH26" s="513"/>
      <c r="CI26" s="513"/>
      <c r="CJ26" s="513"/>
      <c r="CK26" s="513"/>
      <c r="CL26" s="513"/>
      <c r="CM26" s="513"/>
      <c r="CN26" s="513"/>
      <c r="CO26" s="513"/>
      <c r="CP26" s="513"/>
      <c r="CQ26" s="513"/>
      <c r="CR26" s="513"/>
      <c r="CS26" s="513"/>
      <c r="CT26" s="513"/>
      <c r="CU26" s="513"/>
      <c r="CV26" s="513"/>
      <c r="CW26" s="514"/>
      <c r="CX26" s="511" t="str">
        <f>IF(COUNTA($BS$4:$CW$4)=0,"",IF('2.ชื่อนักเรียน'!R32="ย้าย","ย้าย",OS26))</f>
        <v/>
      </c>
      <c r="CY26" s="511">
        <v>22</v>
      </c>
      <c r="CZ26" s="512"/>
      <c r="DA26" s="513"/>
      <c r="DB26" s="513"/>
      <c r="DC26" s="513"/>
      <c r="DD26" s="513"/>
      <c r="DE26" s="513"/>
      <c r="DF26" s="513"/>
      <c r="DG26" s="513"/>
      <c r="DH26" s="513"/>
      <c r="DI26" s="513"/>
      <c r="DJ26" s="513"/>
      <c r="DK26" s="513"/>
      <c r="DL26" s="513"/>
      <c r="DM26" s="513"/>
      <c r="DN26" s="513"/>
      <c r="DO26" s="513"/>
      <c r="DP26" s="513"/>
      <c r="DQ26" s="513"/>
      <c r="DR26" s="513"/>
      <c r="DS26" s="513"/>
      <c r="DT26" s="513"/>
      <c r="DU26" s="513"/>
      <c r="DV26" s="513"/>
      <c r="DW26" s="513"/>
      <c r="DX26" s="513"/>
      <c r="DY26" s="513"/>
      <c r="DZ26" s="513"/>
      <c r="EA26" s="513"/>
      <c r="EB26" s="513"/>
      <c r="EC26" s="513"/>
      <c r="ED26" s="514"/>
      <c r="EE26" s="511" t="str">
        <f>IF(COUNTA($CZ$4:$ED$4)=0,"",IF('2.ชื่อนักเรียน'!R32="ย้าย","ย้าย",OW26))</f>
        <v/>
      </c>
      <c r="EF26" s="511">
        <v>22</v>
      </c>
      <c r="EG26" s="512"/>
      <c r="EH26" s="513"/>
      <c r="EI26" s="513"/>
      <c r="EJ26" s="513"/>
      <c r="EK26" s="513"/>
      <c r="EL26" s="513"/>
      <c r="EM26" s="513"/>
      <c r="EN26" s="513"/>
      <c r="EO26" s="513"/>
      <c r="EP26" s="513"/>
      <c r="EQ26" s="513"/>
      <c r="ER26" s="513"/>
      <c r="ES26" s="513"/>
      <c r="ET26" s="513"/>
      <c r="EU26" s="513"/>
      <c r="EV26" s="513"/>
      <c r="EW26" s="513"/>
      <c r="EX26" s="513"/>
      <c r="EY26" s="513"/>
      <c r="EZ26" s="513"/>
      <c r="FA26" s="513"/>
      <c r="FB26" s="513"/>
      <c r="FC26" s="513"/>
      <c r="FD26" s="513"/>
      <c r="FE26" s="513"/>
      <c r="FF26" s="513"/>
      <c r="FG26" s="513"/>
      <c r="FH26" s="513"/>
      <c r="FI26" s="513"/>
      <c r="FJ26" s="513"/>
      <c r="FK26" s="514"/>
      <c r="FL26" s="511" t="str">
        <f>IF(COUNTA($EG$4:$FK$4)=0,"",IF('2.ชื่อนักเรียน'!R32="ย้าย","ย้าย",PA26))</f>
        <v/>
      </c>
      <c r="FM26" s="511">
        <v>22</v>
      </c>
      <c r="FN26" s="512"/>
      <c r="FO26" s="513"/>
      <c r="FP26" s="513"/>
      <c r="FQ26" s="513"/>
      <c r="FR26" s="513"/>
      <c r="FS26" s="513"/>
      <c r="FT26" s="513"/>
      <c r="FU26" s="513"/>
      <c r="FV26" s="513"/>
      <c r="FW26" s="513"/>
      <c r="FX26" s="513"/>
      <c r="FY26" s="513"/>
      <c r="FZ26" s="513"/>
      <c r="GA26" s="513"/>
      <c r="GB26" s="513"/>
      <c r="GC26" s="513"/>
      <c r="GD26" s="513"/>
      <c r="GE26" s="513"/>
      <c r="GF26" s="513"/>
      <c r="GG26" s="513"/>
      <c r="GH26" s="513"/>
      <c r="GI26" s="513"/>
      <c r="GJ26" s="513"/>
      <c r="GK26" s="513"/>
      <c r="GL26" s="513"/>
      <c r="GM26" s="513"/>
      <c r="GN26" s="513"/>
      <c r="GO26" s="513"/>
      <c r="GP26" s="513"/>
      <c r="GQ26" s="513"/>
      <c r="GR26" s="514"/>
      <c r="GS26" s="511" t="str">
        <f>IF(COUNTA($FN$4:$GR$4)=0,"",IF('2.ชื่อนักเรียน'!R32="ย้าย","ย้าย",PE26))</f>
        <v/>
      </c>
      <c r="GT26" s="511">
        <v>22</v>
      </c>
      <c r="GU26" s="512"/>
      <c r="GV26" s="513"/>
      <c r="GW26" s="513"/>
      <c r="GX26" s="513"/>
      <c r="GY26" s="513"/>
      <c r="GZ26" s="513"/>
      <c r="HA26" s="513"/>
      <c r="HB26" s="513"/>
      <c r="HC26" s="513"/>
      <c r="HD26" s="513"/>
      <c r="HE26" s="513"/>
      <c r="HF26" s="513"/>
      <c r="HG26" s="513"/>
      <c r="HH26" s="513"/>
      <c r="HI26" s="513"/>
      <c r="HJ26" s="513"/>
      <c r="HK26" s="513"/>
      <c r="HL26" s="513"/>
      <c r="HM26" s="513"/>
      <c r="HN26" s="513"/>
      <c r="HO26" s="513"/>
      <c r="HP26" s="513"/>
      <c r="HQ26" s="513"/>
      <c r="HR26" s="513"/>
      <c r="HS26" s="513"/>
      <c r="HT26" s="513"/>
      <c r="HU26" s="513"/>
      <c r="HV26" s="513"/>
      <c r="HW26" s="513"/>
      <c r="HX26" s="513"/>
      <c r="HY26" s="514"/>
      <c r="HZ26" s="511" t="str">
        <f>IF(COUNTA($GU$4:HY25)=0,"",IF('2.ชื่อนักเรียน'!R32="ย้าย","ย้าย",PP26))</f>
        <v/>
      </c>
      <c r="IA26" s="511">
        <v>22</v>
      </c>
      <c r="IB26" s="512"/>
      <c r="IC26" s="513"/>
      <c r="ID26" s="513"/>
      <c r="IE26" s="513"/>
      <c r="IF26" s="513"/>
      <c r="IG26" s="513"/>
      <c r="IH26" s="513"/>
      <c r="II26" s="513"/>
      <c r="IJ26" s="513"/>
      <c r="IK26" s="513"/>
      <c r="IL26" s="513"/>
      <c r="IM26" s="513"/>
      <c r="IN26" s="513"/>
      <c r="IO26" s="513"/>
      <c r="IP26" s="513"/>
      <c r="IQ26" s="513"/>
      <c r="IR26" s="513"/>
      <c r="IS26" s="513"/>
      <c r="IT26" s="513"/>
      <c r="IU26" s="513"/>
      <c r="IV26" s="513"/>
      <c r="IW26" s="513"/>
      <c r="IX26" s="513"/>
      <c r="IY26" s="513"/>
      <c r="IZ26" s="513"/>
      <c r="JA26" s="513"/>
      <c r="JB26" s="513"/>
      <c r="JC26" s="513"/>
      <c r="JD26" s="513"/>
      <c r="JE26" s="513"/>
      <c r="JF26" s="514"/>
      <c r="JG26" s="511" t="str">
        <f>IF(COUNTA($IB$4:$JF$4)=0,"",IF('2.ชื่อนักเรียน'!R32="ย้าย","ย้าย",PT26))</f>
        <v/>
      </c>
      <c r="JH26" s="511">
        <v>22</v>
      </c>
      <c r="JI26" s="512"/>
      <c r="JJ26" s="513"/>
      <c r="JK26" s="513"/>
      <c r="JL26" s="513"/>
      <c r="JM26" s="513"/>
      <c r="JN26" s="513"/>
      <c r="JO26" s="513"/>
      <c r="JP26" s="513"/>
      <c r="JQ26" s="513"/>
      <c r="JR26" s="513"/>
      <c r="JS26" s="513"/>
      <c r="JT26" s="513"/>
      <c r="JU26" s="513"/>
      <c r="JV26" s="513"/>
      <c r="JW26" s="513"/>
      <c r="JX26" s="513"/>
      <c r="JY26" s="513"/>
      <c r="JZ26" s="513"/>
      <c r="KA26" s="513"/>
      <c r="KB26" s="513"/>
      <c r="KC26" s="513"/>
      <c r="KD26" s="513"/>
      <c r="KE26" s="513"/>
      <c r="KF26" s="513"/>
      <c r="KG26" s="513"/>
      <c r="KH26" s="513"/>
      <c r="KI26" s="513"/>
      <c r="KJ26" s="513"/>
      <c r="KK26" s="513"/>
      <c r="KL26" s="513"/>
      <c r="KM26" s="514"/>
      <c r="KN26" s="526" t="str">
        <f>IF(COUNTA($JI$4:$KM$4)=0,"",IF('2.ชื่อนักเรียน'!R32="ย้าย","ย้าย",PX26))</f>
        <v/>
      </c>
      <c r="KO26" s="511">
        <v>22</v>
      </c>
      <c r="KP26" s="512"/>
      <c r="KQ26" s="513"/>
      <c r="KR26" s="513"/>
      <c r="KS26" s="513"/>
      <c r="KT26" s="513"/>
      <c r="KU26" s="513"/>
      <c r="KV26" s="513"/>
      <c r="KW26" s="513"/>
      <c r="KX26" s="513"/>
      <c r="KY26" s="513"/>
      <c r="KZ26" s="513"/>
      <c r="LA26" s="513"/>
      <c r="LB26" s="513"/>
      <c r="LC26" s="513"/>
      <c r="LD26" s="513"/>
      <c r="LE26" s="513"/>
      <c r="LF26" s="513"/>
      <c r="LG26" s="513"/>
      <c r="LH26" s="513"/>
      <c r="LI26" s="513"/>
      <c r="LJ26" s="513"/>
      <c r="LK26" s="513"/>
      <c r="LL26" s="513"/>
      <c r="LM26" s="513"/>
      <c r="LN26" s="513"/>
      <c r="LO26" s="513"/>
      <c r="LP26" s="513"/>
      <c r="LQ26" s="513"/>
      <c r="LR26" s="513"/>
      <c r="LS26" s="513"/>
      <c r="LT26" s="514"/>
      <c r="LU26" s="526" t="str">
        <f>IF(COUNTA($KP$4:$LT$4)=0,"",IF('2.ชื่อนักเรียน'!R32="ย้าย","ย้าย",QB26))</f>
        <v/>
      </c>
      <c r="LV26" s="511">
        <v>22</v>
      </c>
      <c r="LW26" s="512"/>
      <c r="LX26" s="513"/>
      <c r="LY26" s="513"/>
      <c r="LZ26" s="513"/>
      <c r="MA26" s="513"/>
      <c r="MB26" s="513"/>
      <c r="MC26" s="513"/>
      <c r="MD26" s="513"/>
      <c r="ME26" s="513"/>
      <c r="MF26" s="513"/>
      <c r="MG26" s="513"/>
      <c r="MH26" s="513"/>
      <c r="MI26" s="513"/>
      <c r="MJ26" s="513"/>
      <c r="MK26" s="513"/>
      <c r="ML26" s="513"/>
      <c r="MM26" s="513"/>
      <c r="MN26" s="513"/>
      <c r="MO26" s="513"/>
      <c r="MP26" s="513"/>
      <c r="MQ26" s="513"/>
      <c r="MR26" s="513"/>
      <c r="MS26" s="513"/>
      <c r="MT26" s="513"/>
      <c r="MU26" s="513"/>
      <c r="MV26" s="513"/>
      <c r="MW26" s="513"/>
      <c r="MX26" s="513"/>
      <c r="MY26" s="513"/>
      <c r="MZ26" s="513"/>
      <c r="NA26" s="514"/>
      <c r="NB26" s="526" t="str">
        <f>IF(COUNTA($LW$5:$NA$5)=0,"",IF('2.ชื่อนักเรียน'!R32="ย้าย","ย้าย",QF26))</f>
        <v/>
      </c>
      <c r="NC26" s="526">
        <v>22</v>
      </c>
      <c r="ND26" s="512"/>
      <c r="NE26" s="513"/>
      <c r="NF26" s="513"/>
      <c r="NG26" s="513"/>
      <c r="NH26" s="513"/>
      <c r="NI26" s="513"/>
      <c r="NJ26" s="513"/>
      <c r="NK26" s="513"/>
      <c r="NL26" s="513"/>
      <c r="NM26" s="513"/>
      <c r="NN26" s="513"/>
      <c r="NO26" s="513"/>
      <c r="NP26" s="513"/>
      <c r="NQ26" s="513"/>
      <c r="NR26" s="513"/>
      <c r="NS26" s="513"/>
      <c r="NT26" s="513"/>
      <c r="NU26" s="513"/>
      <c r="NV26" s="513"/>
      <c r="NW26" s="513"/>
      <c r="NX26" s="513"/>
      <c r="NY26" s="513"/>
      <c r="NZ26" s="513"/>
      <c r="OA26" s="513"/>
      <c r="OB26" s="513"/>
      <c r="OC26" s="513"/>
      <c r="OD26" s="513"/>
      <c r="OE26" s="513"/>
      <c r="OF26" s="513"/>
      <c r="OG26" s="513"/>
      <c r="OH26" s="514"/>
      <c r="OI26" s="526" t="str">
        <f>IF(COUNTA($ND$4:$OH$4)=0,"",IF('2.ชื่อนักเรียน'!R32="ย้าย","ย้าย",QJ26))</f>
        <v/>
      </c>
      <c r="OJ26" s="511">
        <v>22</v>
      </c>
      <c r="OK26" s="515" t="str">
        <f>IF(OR(COUNTA($E$4:$AI$4)=0,$A26=""),"",IF('2.ชื่อนักเรียน'!R32="ย้าย","-",COUNTIF($E26:$AI26,"/")))</f>
        <v/>
      </c>
      <c r="OL26" s="516" t="str">
        <f>IF(OR(COUNTA($E$4:$AI$4)=0,$A26=""),"",IF('2.ชื่อนักเรียน'!R32="ย้าย","-",COUNTIF($E26:$AI26,"ป")))</f>
        <v/>
      </c>
      <c r="OM26" s="516" t="str">
        <f>IF(OR(COUNTA($E$4:$AI$4)=0,$A26=""),"",IF('2.ชื่อนักเรียน'!R32="ย้าย","-",COUNTIF($E26:$AI26,"ล")))</f>
        <v/>
      </c>
      <c r="ON26" s="517" t="str">
        <f>IF(OR(COUNTA($E$4:$AI$4)=0,$A26=""),"",IF('2.ชื่อนักเรียน'!R32="ย้าย","-",COUNTIF($E26:$AI26,"ข")))</f>
        <v/>
      </c>
      <c r="OO26" s="515" t="str">
        <f>IF(OR(COUNTA($AL$4:$BP$4)=0,$A26=""),"",IF('2.ชื่อนักเรียน'!R32="ย้าย","-",COUNTIF($AL26:$BP26,"/")))</f>
        <v/>
      </c>
      <c r="OP26" s="516" t="str">
        <f>IF(OR(COUNTA($AL$4:$BP$4)=0,$A26=""),"",IF('2.ชื่อนักเรียน'!R32="ย้าย","-",COUNTIF($AL26:$BP26,"ป")))</f>
        <v/>
      </c>
      <c r="OQ26" s="516" t="str">
        <f>IF(OR(COUNTA($AL$4:$BP$4)=0,$A26=""),"",IF('2.ชื่อนักเรียน'!R32="ย้าย","-",COUNTIF($AL26:$BP26,"ล")))</f>
        <v/>
      </c>
      <c r="OR26" s="517" t="str">
        <f>IF(OR(COUNTA($AL$4:$BP$4)=0,$A26=""),"",IF('2.ชื่อนักเรียน'!R32="ย้าย","-",COUNTIF($AL26:$BP26,"ข")))</f>
        <v/>
      </c>
      <c r="OS26" s="515" t="str">
        <f>IF(OR(COUNTA($BS$4:$CW$4)=0,$A26=""),"",IF('2.ชื่อนักเรียน'!R32="ย้าย","-",COUNTIF($BS26:$CW26,"/")))</f>
        <v/>
      </c>
      <c r="OT26" s="516" t="str">
        <f>IF(OR(COUNTA($BS$4:$CW$4)=0,$A26=""),"",IF('2.ชื่อนักเรียน'!R32="ย้าย","-",COUNTIF($BS26:$CW26,"ป")))</f>
        <v/>
      </c>
      <c r="OU26" s="516" t="str">
        <f>IF(OR(COUNTA($BS$4:$CW$4)=0,$A26=""),"",IF('2.ชื่อนักเรียน'!R32="ย้าย","-",COUNTIF($BS26:$CW26,"ล")))</f>
        <v/>
      </c>
      <c r="OV26" s="517" t="str">
        <f>IF(OR(COUNTA($BS$4:$CW$4)=0,$A26=""),"",IF('2.ชื่อนักเรียน'!R32="ย้าย","-",COUNTIF($BS26:$CW26,"ข")))</f>
        <v/>
      </c>
      <c r="OW26" s="515" t="str">
        <f>IF(OR(COUNTA($CZ$4:$ED$4)=0,$A26=""),"",IF('2.ชื่อนักเรียน'!R32="ย้าย","-",COUNTIF($CZ26:$ED26,"/")))</f>
        <v/>
      </c>
      <c r="OX26" s="516" t="str">
        <f>IF(OR(COUNTA($CZ$4:$ED$4)=0,$A26=""),"",IF('2.ชื่อนักเรียน'!R32="ย้าย","-",COUNTIF($CZ26:$ED26,"ป")))</f>
        <v/>
      </c>
      <c r="OY26" s="516" t="str">
        <f>IF(OR(COUNTA($CZ$4:$ED$4)=0,A26=""),"",IF('2.ชื่อนักเรียน'!R32="ย้าย","-",COUNTIF($CZ26:$ED26,"ล")))</f>
        <v/>
      </c>
      <c r="OZ26" s="517" t="str">
        <f>IF(OR(COUNTA($CZ$4:$ED$4)=0,A26=""),"",IF('2.ชื่อนักเรียน'!R32="ย้าย","-",COUNTIF($CZ26:$ED26,"ข")))</f>
        <v/>
      </c>
      <c r="PA26" s="515" t="str">
        <f>IF(OR(COUNTA($EG$4:$FK$4)=0,$A26=""),"",IF('2.ชื่อนักเรียน'!R32="ย้าย","-",COUNTIF($EG26:$FK26,"/")))</f>
        <v/>
      </c>
      <c r="PB26" s="516" t="str">
        <f>IF(OR(COUNTA($EG$4:$FK$4)=0,$A26=""),"",IF('2.ชื่อนักเรียน'!R32="ย้าย","-",COUNTIF($EG26:$FK26,"ป")))</f>
        <v/>
      </c>
      <c r="PC26" s="516" t="str">
        <f>IF(OR(COUNTA($EG$4:$FK$4)=0,A26=""),"",IF('2.ชื่อนักเรียน'!R32="ย้าย","-",COUNTIF($EG26:$FK26,"ล")))</f>
        <v/>
      </c>
      <c r="PD26" s="517" t="str">
        <f>IF(OR(COUNTA($EG$4:$FK$4)=0,A26=""),"",IF('2.ชื่อนักเรียน'!R32="ย้าย","-",COUNTIF($EG26:$FK26,"ข")))</f>
        <v/>
      </c>
      <c r="PE26" s="515" t="str">
        <f>IF(OR(COUNTA($FN$4:$GR$4)=0,$A26=""),"",IF('2.ชื่อนักเรียน'!R32="ย้าย","-",COUNTIF($FN26:$GR26,"/")))</f>
        <v/>
      </c>
      <c r="PF26" s="516" t="str">
        <f>IF(OR(COUNTA($FN$4:$GR$4)=0,$A26=""),"",IF('2.ชื่อนักเรียน'!R32="ย้าย","-",COUNTIF($FN26:$GR26,"ป")))</f>
        <v/>
      </c>
      <c r="PG26" s="516" t="str">
        <f>IF(OR(COUNTA($FN$4:$GR$4)=0,A26=""),"",IF('2.ชื่อนักเรียน'!R32="ย้าย","-",COUNTIF($FN26:$GR26,"ล")))</f>
        <v/>
      </c>
      <c r="PH26" s="516" t="str">
        <f>IF(OR(COUNTA($FN$4:$GR$4)=0,A26=""),"",IF('2.ชื่อนักเรียน'!R32="ย้าย","-",COUNTIF($FN26:$GR26,"ข")))</f>
        <v/>
      </c>
      <c r="PI26" s="515" t="str">
        <f>IF(OR(COUNTA($OK$3:$PD$3,$PE$3)=0,$A26=""),"",IF('2.ชื่อนักเรียน'!R32="ย้าย","-",SUM(OK26,OO26,OS26,OW26,PA26,PE26)))</f>
        <v/>
      </c>
      <c r="PJ26" s="516" t="str">
        <f>IF(OR(COUNTA($OK$3:$PD$3,$PE$3)=0,$A26=""),"",IF('2.ชื่อนักเรียน'!R32="ย้าย","-",SUM(OL26,OP26,OT26,OX26,PB26,PF26)))</f>
        <v/>
      </c>
      <c r="PK26" s="516" t="str">
        <f>IF(OR(COUNTA($OK$3:$PD$3,$PE$3)=0,$A26=""),"",IF('2.ชื่อนักเรียน'!R32="ย้าย","-",SUM(OM26,OQ26,OU26,OY26,PC26,PG26)))</f>
        <v/>
      </c>
      <c r="PL26" s="518" t="str">
        <f>IF(OR(COUNTA($OK$3:$PD$3,$PE$3)=0,$A26=""),"",IF('2.ชื่อนักเรียน'!R32="ย้าย","-",SUM(ON26,OR26,OV26,OZ26,PD26,PH26)))</f>
        <v/>
      </c>
      <c r="PM26" s="511" t="str">
        <f t="shared" si="0"/>
        <v/>
      </c>
      <c r="PN26" s="519" t="str">
        <f>IF(PM26="","",IF('2.ชื่อนักเรียน'!R32="ย้าย","ย้าย",(PM26*100)/COUNTA($E$4:$AI$4,$AL$4:$BP$4,$BS$4:$CW$4,$CZ$4:$ED$4,$EG$4:$FK$4,$FN$4:$GR$4)))</f>
        <v/>
      </c>
      <c r="PO26" s="511">
        <v>22</v>
      </c>
      <c r="PP26" s="515" t="str">
        <f>IF(OR(COUNTA($GU$4:$HY$4)=0,$A26=""),"",IF('2.ชื่อนักเรียน'!R32="ย้าย","-",COUNTIF($GU26:$HY26,"/")))</f>
        <v/>
      </c>
      <c r="PQ26" s="516" t="str">
        <f>IF(OR(COUNTA($GU$4:$HY$4)=0,$A26=""),"",IF('2.ชื่อนักเรียน'!R32="ย้าย","-",COUNTIF($GU26:$HY26,"ป")))</f>
        <v/>
      </c>
      <c r="PR26" s="516" t="str">
        <f>IF(OR(COUNTA($GU$4:$HY$4)=0,$A26=""),"",IF('2.ชื่อนักเรียน'!R32="ย้าย","-",COUNTIF($GU26:$HY26,"ล")))</f>
        <v/>
      </c>
      <c r="PS26" s="517" t="str">
        <f>IF(OR(COUNTA($GU$4:$HY$4)=0,$A26=""),"",IF('2.ชื่อนักเรียน'!R32="ย้าย","-",COUNTIF($GU26:$HY26,"ข")))</f>
        <v/>
      </c>
      <c r="PT26" s="515" t="str">
        <f>IF(OR(COUNTA($IB$4:$JF$4)=0,$A26=""),"",IF('2.ชื่อนักเรียน'!R32="ย้าย","-",COUNTIF($IB26:$JF26,"/")))</f>
        <v/>
      </c>
      <c r="PU26" s="516" t="str">
        <f>IF(OR(COUNTA($IB$4:$JF$4)=0,$A26=""),"",IF('2.ชื่อนักเรียน'!R32="ย้าย","-",COUNTIF($IB26:$JF26,"ป")))</f>
        <v/>
      </c>
      <c r="PV26" s="516" t="str">
        <f>IF(OR(COUNTA($IB$4:$JF$4)=0,$A26=""),"",IF('2.ชื่อนักเรียน'!R32="ย้าย","-",COUNTIF($IB26:$JF26,"ล")))</f>
        <v/>
      </c>
      <c r="PW26" s="517" t="str">
        <f>IF(OR(COUNTA($IB$4:$JF$4)=0,$A26=""),"",IF('2.ชื่อนักเรียน'!R32="ย้าย","-",COUNTIF($IB26:$JF26,"ข")))</f>
        <v/>
      </c>
      <c r="PX26" s="515" t="str">
        <f>IF(OR(COUNTA($JI$4:$KM$4)=0,$A26=""),"",IF('2.ชื่อนักเรียน'!R32="ย้าย","-",COUNTIF($JI26:$KM26,"/")))</f>
        <v/>
      </c>
      <c r="PY26" s="516" t="str">
        <f>IF(OR(COUNTA($JI$4:$KM$4)=0,$A26=""),"",IF('2.ชื่อนักเรียน'!R32="ย้าย","-",COUNTIF($JI26:$KM26,"ป")))</f>
        <v/>
      </c>
      <c r="PZ26" s="516" t="str">
        <f>IF(OR(COUNTA($JI$4:$KM$4)=0,$A26=""),"",IF('2.ชื่อนักเรียน'!R32="ย้าย","-",COUNTIF($JI26:$KM26,"ล")))</f>
        <v/>
      </c>
      <c r="QA26" s="517" t="str">
        <f>IF(OR(COUNTA($JI$4:$KM$4)=0,$A26=""),"",IF('2.ชื่อนักเรียน'!R32="ย้าย","-",COUNTIF($JI26:$KM26,"ข")))</f>
        <v/>
      </c>
      <c r="QB26" s="515" t="str">
        <f>IF(OR(COUNTA($KP$4:$LT$4)=0,$A26=""),"",IF('2.ชื่อนักเรียน'!R32="ย้าย","-",COUNTIF($KP26:$LT26,"/")))</f>
        <v/>
      </c>
      <c r="QC26" s="516" t="str">
        <f>IF(OR(COUNTA($KP$4:$LT$4)=0,$A26=""),"",IF('2.ชื่อนักเรียน'!R32="ย้าย","-",COUNTIF($KP26:$LT26,"ป")))</f>
        <v/>
      </c>
      <c r="QD26" s="516" t="str">
        <f>IF(OR(COUNTA($KP$4:$LT$4)=0,$A26=""),"",IF('2.ชื่อนักเรียน'!R32="ย้าย","-",COUNTIF($KP26:$LT26,"ล")))</f>
        <v/>
      </c>
      <c r="QE26" s="517" t="str">
        <f>IF(OR(COUNTA($KP$4:$LT$4)=0,$A26=""),"",IF('2.ชื่อนักเรียน'!R32="ย้าย","-",COUNTIF($KP26:$LT26,"ข")))</f>
        <v/>
      </c>
      <c r="QF26" s="515" t="str">
        <f>IF(OR(COUNTA($LW$4:$NA$4)=0,$A26=""),"",IF('2.ชื่อนักเรียน'!R32="ย้าย","-",COUNTIF($LW26:$NA26,"/")))</f>
        <v/>
      </c>
      <c r="QG26" s="516" t="str">
        <f>IF(OR(COUNTA($LW$4:$NA$4)=0,$A26=""),"",IF('2.ชื่อนักเรียน'!R32="ย้าย","-",COUNTIF($LW26:$NA26,"ป")))</f>
        <v/>
      </c>
      <c r="QH26" s="516" t="str">
        <f>IF(OR(COUNTA($LW$4:$NA$4)=0,$A26=""),"",IF('2.ชื่อนักเรียน'!R32="ย้าย","-",COUNTIF($LW26:$NA26,"ล")))</f>
        <v/>
      </c>
      <c r="QI26" s="517" t="str">
        <f>IF(OR(COUNTA($LW$4:$NA$4)=0,$A26=""),"",IF('2.ชื่อนักเรียน'!R32="ย้าย","-",COUNTIF($LW26:$NA26,"ข")))</f>
        <v/>
      </c>
      <c r="QJ26" s="515" t="str">
        <f>IF(OR(COUNTA($ND$4:$OH$4)=0,$A26=""),"",IF('2.ชื่อนักเรียน'!R32="ย้าย","-",COUNTIF($ND26:$OH26,"/")))</f>
        <v/>
      </c>
      <c r="QK26" s="516" t="str">
        <f>IF(OR(COUNTA($ND$4:$OH$4)=0,$A26=""),"",IF('2.ชื่อนักเรียน'!R32="ย้าย","-",COUNTIF($ND26:$OH26,"ป")))</f>
        <v/>
      </c>
      <c r="QL26" s="516" t="str">
        <f>IF(OR(COUNTA($ND$4:$OH$4)=0,$A26=""),"",IF('2.ชื่อนักเรียน'!R32="ย้าย","-",COUNTIF($ND26:$OH26,"ล")))</f>
        <v/>
      </c>
      <c r="QM26" s="516" t="str">
        <f>IF(OR(COUNTA($ND$4:$OH$4)=0,$A26=""),"",IF('2.ชื่อนักเรียน'!R32="ย้าย","-",COUNTIF($ND26:$OH26,"ข")))</f>
        <v/>
      </c>
      <c r="QN26" s="515" t="str">
        <f>IF(OR(COUNTA($PP$3:$QI$3,$QJ$3)=0,$A26=""),"",IF('2.ชื่อนักเรียน'!R32="ย้าย","-",SUM(PP26,PT26,PX26,QB26,QF26,QJ26)))</f>
        <v/>
      </c>
      <c r="QO26" s="516" t="str">
        <f>IF(OR(COUNTA($PP$3:$QI$3,$QJ$3)=0,$A26=""),"",IF('2.ชื่อนักเรียน'!R32="ย้าย","-",SUM(PQ26,PU26,PY26,QC26,QG26,QK26)))</f>
        <v/>
      </c>
      <c r="QP26" s="516" t="str">
        <f>IF(OR(COUNTA($PP$3:$QI$3,$QJ$3)=0,$A26=""),"",IF('2.ชื่อนักเรียน'!R32="ย้าย","-",SUM(PR26,PV26,PZ26,QD26,QH26,QL26)))</f>
        <v/>
      </c>
      <c r="QQ26" s="518" t="str">
        <f>IF(OR(COUNTA($PP$3:$QI$3,$QJ$3)=0,$A26=""),"",IF('2.ชื่อนักเรียน'!R32="ย้าย","-",SUM(PS26,PW26,QA26,QE26,QI26,QM26)))</f>
        <v/>
      </c>
      <c r="QR26" s="511" t="str">
        <f t="shared" si="1"/>
        <v/>
      </c>
      <c r="QS26" s="519" t="str">
        <f>IF(QR26="","",IF('2.ชื่อนักเรียน'!R32="ย้าย","ย้าย",(QR26*100)/COUNTA($GU$4:$HY$4,$IB$4:$JF$4,$JI$4:$KM$4,$KP$4:$LT$4,$LW$4:$NA$4,$ND$4:$OH$4)))</f>
        <v/>
      </c>
      <c r="QT26" s="529" t="str">
        <f>IF('2.ชื่อนักเรียน'!C32="","",'2.ชื่อนักเรียน'!C32)</f>
        <v/>
      </c>
      <c r="QU26" s="532" t="str">
        <f>IF('2.ชื่อนักเรียน'!D32="","",'2.ชื่อนักเรียน'!D32)</f>
        <v/>
      </c>
      <c r="QV26" s="511" t="str">
        <f>IF(A26="","",IF('2.ชื่อนักเรียน'!R32="ย้าย","-",$RJ$4))</f>
        <v/>
      </c>
      <c r="QW26" s="511" t="str">
        <f>IF(A26="","",IF('2.ชื่อนักเรียน'!R32="ย้าย","-",SUM(OK26,OO26,OS26,OW26,PA26,PE26,PP26,PT26,PX26,QB26,QF26,QJ26)))</f>
        <v/>
      </c>
      <c r="QX26" s="511" t="str">
        <f>IF(A26="","",IF('2.ชื่อนักเรียน'!R32="ย้าย","-",SUM(OL26,OP26,OT26,OX26,PB26,PF26,PQ26,PU26,PY26,QC26,QG26,QK26)))</f>
        <v/>
      </c>
      <c r="QY26" s="511" t="str">
        <f>IF(A26="","",IF('2.ชื่อนักเรียน'!R32="ย้าย","-",SUM(OM26,OQ26,OU26,OY26,PC26,PG26,PR26,PV26,PZ26,QD26,QH26,QL26)))</f>
        <v/>
      </c>
      <c r="QZ26" s="511" t="str">
        <f>IF(A26="","",IF('2.ชื่อนักเรียน'!R32="ย้าย","-",SUM(ON26,OR26,OV26,OZ26,PD26,PH26,PS26,PW26,QA26,QE26,QI26,QM26)))</f>
        <v/>
      </c>
      <c r="RA26" s="519" t="str">
        <f>IF(A26="","",IF('2.ชื่อนักเรียน'!R32="ย้าย","-",(QW26*100)/QV26))</f>
        <v/>
      </c>
      <c r="RB26" s="511" t="str">
        <f>IF(A26="","",IF('2.ชื่อนักเรียน'!R32="ย้าย","-",QW26))</f>
        <v/>
      </c>
      <c r="RC26" s="519" t="str">
        <f>IF(A26="","",IF('2.ชื่อนักเรียน'!R32="ย้าย","ย้าย",RA26))</f>
        <v/>
      </c>
      <c r="RD26" s="534"/>
    </row>
    <row r="27" spans="1:472" ht="21" customHeight="1" x14ac:dyDescent="0.35">
      <c r="A27" s="508" t="str">
        <f>IF('2.ชื่อนักเรียน'!C33="","",'2.ชื่อนักเรียน'!C33)</f>
        <v/>
      </c>
      <c r="B27" s="509" t="str">
        <f>IF('2.ชื่อนักเรียน'!D33="","",'2.ชื่อนักเรียน'!D33)</f>
        <v/>
      </c>
      <c r="C27" s="510" t="str">
        <f>IF('2.ชื่อนักเรียน'!R33="","",'2.ชื่อนักเรียน'!R33)</f>
        <v/>
      </c>
      <c r="D27" s="511">
        <v>23</v>
      </c>
      <c r="E27" s="512"/>
      <c r="F27" s="513"/>
      <c r="G27" s="513"/>
      <c r="H27" s="513"/>
      <c r="I27" s="513"/>
      <c r="J27" s="513"/>
      <c r="K27" s="513"/>
      <c r="L27" s="513"/>
      <c r="M27" s="513"/>
      <c r="N27" s="513"/>
      <c r="O27" s="513"/>
      <c r="P27" s="513"/>
      <c r="Q27" s="513"/>
      <c r="R27" s="513"/>
      <c r="S27" s="513"/>
      <c r="T27" s="513"/>
      <c r="U27" s="513"/>
      <c r="V27" s="513"/>
      <c r="W27" s="513"/>
      <c r="X27" s="513"/>
      <c r="Y27" s="513"/>
      <c r="Z27" s="513"/>
      <c r="AA27" s="513"/>
      <c r="AB27" s="513"/>
      <c r="AC27" s="513"/>
      <c r="AD27" s="513"/>
      <c r="AE27" s="513"/>
      <c r="AF27" s="513"/>
      <c r="AG27" s="513"/>
      <c r="AH27" s="513"/>
      <c r="AI27" s="514"/>
      <c r="AJ27" s="511" t="str">
        <f>IF(COUNTA($E$3:$AI$3)=0,"",IF('2.ชื่อนักเรียน'!R33="ย้าย","ย้าย",OK27))</f>
        <v/>
      </c>
      <c r="AK27" s="511">
        <v>23</v>
      </c>
      <c r="AL27" s="512"/>
      <c r="AM27" s="513"/>
      <c r="AN27" s="513"/>
      <c r="AO27" s="513"/>
      <c r="AP27" s="513"/>
      <c r="AQ27" s="513"/>
      <c r="AR27" s="513"/>
      <c r="AS27" s="513"/>
      <c r="AT27" s="513"/>
      <c r="AU27" s="513"/>
      <c r="AV27" s="513"/>
      <c r="AW27" s="513"/>
      <c r="AX27" s="513"/>
      <c r="AY27" s="513"/>
      <c r="AZ27" s="513"/>
      <c r="BA27" s="513"/>
      <c r="BB27" s="513"/>
      <c r="BC27" s="513"/>
      <c r="BD27" s="513"/>
      <c r="BE27" s="513"/>
      <c r="BF27" s="513"/>
      <c r="BG27" s="513"/>
      <c r="BH27" s="513"/>
      <c r="BI27" s="513"/>
      <c r="BJ27" s="513"/>
      <c r="BK27" s="513"/>
      <c r="BL27" s="513"/>
      <c r="BM27" s="513"/>
      <c r="BN27" s="513"/>
      <c r="BO27" s="513"/>
      <c r="BP27" s="514"/>
      <c r="BQ27" s="511" t="str">
        <f>IF(COUNTA($AL$4:$BP$4)=0,"",IF('2.ชื่อนักเรียน'!R33="ย้าย","ย้าย",OO27))</f>
        <v/>
      </c>
      <c r="BR27" s="511">
        <v>23</v>
      </c>
      <c r="BS27" s="512"/>
      <c r="BT27" s="513"/>
      <c r="BU27" s="513"/>
      <c r="BV27" s="513"/>
      <c r="BW27" s="513"/>
      <c r="BX27" s="513"/>
      <c r="BY27" s="513"/>
      <c r="BZ27" s="513"/>
      <c r="CA27" s="513"/>
      <c r="CB27" s="513"/>
      <c r="CC27" s="513"/>
      <c r="CD27" s="513"/>
      <c r="CE27" s="513"/>
      <c r="CF27" s="513"/>
      <c r="CG27" s="513"/>
      <c r="CH27" s="513"/>
      <c r="CI27" s="513"/>
      <c r="CJ27" s="513"/>
      <c r="CK27" s="513"/>
      <c r="CL27" s="513"/>
      <c r="CM27" s="513"/>
      <c r="CN27" s="513"/>
      <c r="CO27" s="513"/>
      <c r="CP27" s="513"/>
      <c r="CQ27" s="513"/>
      <c r="CR27" s="513"/>
      <c r="CS27" s="513"/>
      <c r="CT27" s="513"/>
      <c r="CU27" s="513"/>
      <c r="CV27" s="513"/>
      <c r="CW27" s="514"/>
      <c r="CX27" s="511" t="str">
        <f>IF(COUNTA($BS$4:$CW$4)=0,"",IF('2.ชื่อนักเรียน'!R33="ย้าย","ย้าย",OS27))</f>
        <v/>
      </c>
      <c r="CY27" s="511">
        <v>23</v>
      </c>
      <c r="CZ27" s="512"/>
      <c r="DA27" s="513"/>
      <c r="DB27" s="513"/>
      <c r="DC27" s="513"/>
      <c r="DD27" s="513"/>
      <c r="DE27" s="513"/>
      <c r="DF27" s="513"/>
      <c r="DG27" s="513"/>
      <c r="DH27" s="513"/>
      <c r="DI27" s="513"/>
      <c r="DJ27" s="513"/>
      <c r="DK27" s="513"/>
      <c r="DL27" s="513"/>
      <c r="DM27" s="513"/>
      <c r="DN27" s="513"/>
      <c r="DO27" s="513"/>
      <c r="DP27" s="513"/>
      <c r="DQ27" s="513"/>
      <c r="DR27" s="513"/>
      <c r="DS27" s="513"/>
      <c r="DT27" s="513"/>
      <c r="DU27" s="513"/>
      <c r="DV27" s="513"/>
      <c r="DW27" s="513"/>
      <c r="DX27" s="513"/>
      <c r="DY27" s="513"/>
      <c r="DZ27" s="513"/>
      <c r="EA27" s="513"/>
      <c r="EB27" s="513"/>
      <c r="EC27" s="513"/>
      <c r="ED27" s="514"/>
      <c r="EE27" s="511" t="str">
        <f>IF(COUNTA($CZ$4:$ED$4)=0,"",IF('2.ชื่อนักเรียน'!R33="ย้าย","ย้าย",OW27))</f>
        <v/>
      </c>
      <c r="EF27" s="511">
        <v>23</v>
      </c>
      <c r="EG27" s="512"/>
      <c r="EH27" s="513"/>
      <c r="EI27" s="513"/>
      <c r="EJ27" s="513"/>
      <c r="EK27" s="513"/>
      <c r="EL27" s="513"/>
      <c r="EM27" s="513"/>
      <c r="EN27" s="513"/>
      <c r="EO27" s="513"/>
      <c r="EP27" s="513"/>
      <c r="EQ27" s="513"/>
      <c r="ER27" s="513"/>
      <c r="ES27" s="513"/>
      <c r="ET27" s="513"/>
      <c r="EU27" s="513"/>
      <c r="EV27" s="513"/>
      <c r="EW27" s="513"/>
      <c r="EX27" s="513"/>
      <c r="EY27" s="513"/>
      <c r="EZ27" s="513"/>
      <c r="FA27" s="513"/>
      <c r="FB27" s="513"/>
      <c r="FC27" s="513"/>
      <c r="FD27" s="513"/>
      <c r="FE27" s="513"/>
      <c r="FF27" s="513"/>
      <c r="FG27" s="513"/>
      <c r="FH27" s="513"/>
      <c r="FI27" s="513"/>
      <c r="FJ27" s="513"/>
      <c r="FK27" s="514"/>
      <c r="FL27" s="511" t="str">
        <f>IF(COUNTA($EG$4:$FK$4)=0,"",IF('2.ชื่อนักเรียน'!R33="ย้าย","ย้าย",PA27))</f>
        <v/>
      </c>
      <c r="FM27" s="511">
        <v>23</v>
      </c>
      <c r="FN27" s="512"/>
      <c r="FO27" s="513"/>
      <c r="FP27" s="513"/>
      <c r="FQ27" s="513"/>
      <c r="FR27" s="513"/>
      <c r="FS27" s="513"/>
      <c r="FT27" s="513"/>
      <c r="FU27" s="513"/>
      <c r="FV27" s="513"/>
      <c r="FW27" s="513"/>
      <c r="FX27" s="513"/>
      <c r="FY27" s="513"/>
      <c r="FZ27" s="513"/>
      <c r="GA27" s="513"/>
      <c r="GB27" s="513"/>
      <c r="GC27" s="513"/>
      <c r="GD27" s="513"/>
      <c r="GE27" s="513"/>
      <c r="GF27" s="513"/>
      <c r="GG27" s="513"/>
      <c r="GH27" s="513"/>
      <c r="GI27" s="513"/>
      <c r="GJ27" s="513"/>
      <c r="GK27" s="513"/>
      <c r="GL27" s="513"/>
      <c r="GM27" s="513"/>
      <c r="GN27" s="513"/>
      <c r="GO27" s="513"/>
      <c r="GP27" s="513"/>
      <c r="GQ27" s="513"/>
      <c r="GR27" s="514"/>
      <c r="GS27" s="511" t="str">
        <f>IF(COUNTA($FN$4:$GR$4)=0,"",IF('2.ชื่อนักเรียน'!R33="ย้าย","ย้าย",PE27))</f>
        <v/>
      </c>
      <c r="GT27" s="511">
        <v>23</v>
      </c>
      <c r="GU27" s="512"/>
      <c r="GV27" s="513"/>
      <c r="GW27" s="513"/>
      <c r="GX27" s="513"/>
      <c r="GY27" s="513"/>
      <c r="GZ27" s="513"/>
      <c r="HA27" s="513"/>
      <c r="HB27" s="513"/>
      <c r="HC27" s="513"/>
      <c r="HD27" s="513"/>
      <c r="HE27" s="513"/>
      <c r="HF27" s="513"/>
      <c r="HG27" s="513"/>
      <c r="HH27" s="513"/>
      <c r="HI27" s="513"/>
      <c r="HJ27" s="513"/>
      <c r="HK27" s="513"/>
      <c r="HL27" s="513"/>
      <c r="HM27" s="513"/>
      <c r="HN27" s="513"/>
      <c r="HO27" s="513"/>
      <c r="HP27" s="513"/>
      <c r="HQ27" s="513"/>
      <c r="HR27" s="513"/>
      <c r="HS27" s="513"/>
      <c r="HT27" s="513"/>
      <c r="HU27" s="513"/>
      <c r="HV27" s="513"/>
      <c r="HW27" s="513"/>
      <c r="HX27" s="513"/>
      <c r="HY27" s="514"/>
      <c r="HZ27" s="511" t="str">
        <f>IF(COUNTA($GU$4:HY26)=0,"",IF('2.ชื่อนักเรียน'!R33="ย้าย","ย้าย",PP27))</f>
        <v/>
      </c>
      <c r="IA27" s="511">
        <v>23</v>
      </c>
      <c r="IB27" s="512"/>
      <c r="IC27" s="513"/>
      <c r="ID27" s="513"/>
      <c r="IE27" s="513"/>
      <c r="IF27" s="513"/>
      <c r="IG27" s="513"/>
      <c r="IH27" s="513"/>
      <c r="II27" s="513"/>
      <c r="IJ27" s="513"/>
      <c r="IK27" s="513"/>
      <c r="IL27" s="513"/>
      <c r="IM27" s="513"/>
      <c r="IN27" s="513"/>
      <c r="IO27" s="513"/>
      <c r="IP27" s="513"/>
      <c r="IQ27" s="513"/>
      <c r="IR27" s="513"/>
      <c r="IS27" s="513"/>
      <c r="IT27" s="513"/>
      <c r="IU27" s="513"/>
      <c r="IV27" s="513"/>
      <c r="IW27" s="513"/>
      <c r="IX27" s="513"/>
      <c r="IY27" s="513"/>
      <c r="IZ27" s="513"/>
      <c r="JA27" s="513"/>
      <c r="JB27" s="513"/>
      <c r="JC27" s="513"/>
      <c r="JD27" s="513"/>
      <c r="JE27" s="513"/>
      <c r="JF27" s="514"/>
      <c r="JG27" s="511" t="str">
        <f>IF(COUNTA($IB$4:$JF$4)=0,"",IF('2.ชื่อนักเรียน'!R33="ย้าย","ย้าย",PT27))</f>
        <v/>
      </c>
      <c r="JH27" s="511">
        <v>23</v>
      </c>
      <c r="JI27" s="512"/>
      <c r="JJ27" s="513"/>
      <c r="JK27" s="513"/>
      <c r="JL27" s="513"/>
      <c r="JM27" s="513"/>
      <c r="JN27" s="513"/>
      <c r="JO27" s="513"/>
      <c r="JP27" s="513"/>
      <c r="JQ27" s="513"/>
      <c r="JR27" s="513"/>
      <c r="JS27" s="513"/>
      <c r="JT27" s="513"/>
      <c r="JU27" s="513"/>
      <c r="JV27" s="513"/>
      <c r="JW27" s="513"/>
      <c r="JX27" s="513"/>
      <c r="JY27" s="513"/>
      <c r="JZ27" s="513"/>
      <c r="KA27" s="513"/>
      <c r="KB27" s="513"/>
      <c r="KC27" s="513"/>
      <c r="KD27" s="513"/>
      <c r="KE27" s="513"/>
      <c r="KF27" s="513"/>
      <c r="KG27" s="513"/>
      <c r="KH27" s="513"/>
      <c r="KI27" s="513"/>
      <c r="KJ27" s="513"/>
      <c r="KK27" s="513"/>
      <c r="KL27" s="513"/>
      <c r="KM27" s="514"/>
      <c r="KN27" s="526" t="str">
        <f>IF(COUNTA($JI$4:$KM$4)=0,"",IF('2.ชื่อนักเรียน'!R33="ย้าย","ย้าย",PX27))</f>
        <v/>
      </c>
      <c r="KO27" s="511">
        <v>23</v>
      </c>
      <c r="KP27" s="512"/>
      <c r="KQ27" s="513"/>
      <c r="KR27" s="513"/>
      <c r="KS27" s="513"/>
      <c r="KT27" s="513"/>
      <c r="KU27" s="513"/>
      <c r="KV27" s="513"/>
      <c r="KW27" s="513"/>
      <c r="KX27" s="513"/>
      <c r="KY27" s="513"/>
      <c r="KZ27" s="513"/>
      <c r="LA27" s="513"/>
      <c r="LB27" s="513"/>
      <c r="LC27" s="513"/>
      <c r="LD27" s="513"/>
      <c r="LE27" s="513"/>
      <c r="LF27" s="513"/>
      <c r="LG27" s="513"/>
      <c r="LH27" s="513"/>
      <c r="LI27" s="513"/>
      <c r="LJ27" s="513"/>
      <c r="LK27" s="513"/>
      <c r="LL27" s="513"/>
      <c r="LM27" s="513"/>
      <c r="LN27" s="513"/>
      <c r="LO27" s="513"/>
      <c r="LP27" s="513"/>
      <c r="LQ27" s="513"/>
      <c r="LR27" s="513"/>
      <c r="LS27" s="513"/>
      <c r="LT27" s="514"/>
      <c r="LU27" s="526" t="str">
        <f>IF(COUNTA($KP$4:$LT$4)=0,"",IF('2.ชื่อนักเรียน'!R33="ย้าย","ย้าย",QB27))</f>
        <v/>
      </c>
      <c r="LV27" s="511">
        <v>23</v>
      </c>
      <c r="LW27" s="512"/>
      <c r="LX27" s="513"/>
      <c r="LY27" s="513"/>
      <c r="LZ27" s="513"/>
      <c r="MA27" s="513"/>
      <c r="MB27" s="513"/>
      <c r="MC27" s="513"/>
      <c r="MD27" s="513"/>
      <c r="ME27" s="513"/>
      <c r="MF27" s="513"/>
      <c r="MG27" s="513"/>
      <c r="MH27" s="513"/>
      <c r="MI27" s="513"/>
      <c r="MJ27" s="513"/>
      <c r="MK27" s="513"/>
      <c r="ML27" s="513"/>
      <c r="MM27" s="513"/>
      <c r="MN27" s="513"/>
      <c r="MO27" s="513"/>
      <c r="MP27" s="513"/>
      <c r="MQ27" s="513"/>
      <c r="MR27" s="513"/>
      <c r="MS27" s="513"/>
      <c r="MT27" s="513"/>
      <c r="MU27" s="513"/>
      <c r="MV27" s="513"/>
      <c r="MW27" s="513"/>
      <c r="MX27" s="513"/>
      <c r="MY27" s="513"/>
      <c r="MZ27" s="513"/>
      <c r="NA27" s="514"/>
      <c r="NB27" s="526" t="str">
        <f>IF(COUNTA($LW$5:$NA$5)=0,"",IF('2.ชื่อนักเรียน'!R33="ย้าย","ย้าย",QF27))</f>
        <v/>
      </c>
      <c r="NC27" s="526">
        <v>23</v>
      </c>
      <c r="ND27" s="512"/>
      <c r="NE27" s="513"/>
      <c r="NF27" s="513"/>
      <c r="NG27" s="513"/>
      <c r="NH27" s="513"/>
      <c r="NI27" s="513"/>
      <c r="NJ27" s="513"/>
      <c r="NK27" s="513"/>
      <c r="NL27" s="513"/>
      <c r="NM27" s="513"/>
      <c r="NN27" s="513"/>
      <c r="NO27" s="513"/>
      <c r="NP27" s="513"/>
      <c r="NQ27" s="513"/>
      <c r="NR27" s="513"/>
      <c r="NS27" s="513"/>
      <c r="NT27" s="513"/>
      <c r="NU27" s="513"/>
      <c r="NV27" s="513"/>
      <c r="NW27" s="513"/>
      <c r="NX27" s="513"/>
      <c r="NY27" s="513"/>
      <c r="NZ27" s="513"/>
      <c r="OA27" s="513"/>
      <c r="OB27" s="513"/>
      <c r="OC27" s="513"/>
      <c r="OD27" s="513"/>
      <c r="OE27" s="513"/>
      <c r="OF27" s="513"/>
      <c r="OG27" s="513"/>
      <c r="OH27" s="514"/>
      <c r="OI27" s="526" t="str">
        <f>IF(COUNTA($ND$4:$OH$4)=0,"",IF('2.ชื่อนักเรียน'!R33="ย้าย","ย้าย",QJ27))</f>
        <v/>
      </c>
      <c r="OJ27" s="511">
        <v>23</v>
      </c>
      <c r="OK27" s="515" t="str">
        <f>IF(OR(COUNTA($E$4:$AI$4)=0,$A27=""),"",IF('2.ชื่อนักเรียน'!R33="ย้าย","-",COUNTIF($E27:$AI27,"/")))</f>
        <v/>
      </c>
      <c r="OL27" s="516" t="str">
        <f>IF(OR(COUNTA($E$4:$AI$4)=0,$A27=""),"",IF('2.ชื่อนักเรียน'!R33="ย้าย","-",COUNTIF($E27:$AI27,"ป")))</f>
        <v/>
      </c>
      <c r="OM27" s="516" t="str">
        <f>IF(OR(COUNTA($E$4:$AI$4)=0,$A27=""),"",IF('2.ชื่อนักเรียน'!R33="ย้าย","-",COUNTIF($E27:$AI27,"ล")))</f>
        <v/>
      </c>
      <c r="ON27" s="517" t="str">
        <f>IF(OR(COUNTA($E$4:$AI$4)=0,$A27=""),"",IF('2.ชื่อนักเรียน'!R33="ย้าย","-",COUNTIF($E27:$AI27,"ข")))</f>
        <v/>
      </c>
      <c r="OO27" s="515" t="str">
        <f>IF(OR(COUNTA($AL$4:$BP$4)=0,$A27=""),"",IF('2.ชื่อนักเรียน'!R33="ย้าย","-",COUNTIF($AL27:$BP27,"/")))</f>
        <v/>
      </c>
      <c r="OP27" s="516" t="str">
        <f>IF(OR(COUNTA($AL$4:$BP$4)=0,$A27=""),"",IF('2.ชื่อนักเรียน'!R33="ย้าย","-",COUNTIF($AL27:$BP27,"ป")))</f>
        <v/>
      </c>
      <c r="OQ27" s="516" t="str">
        <f>IF(OR(COUNTA($AL$4:$BP$4)=0,$A27=""),"",IF('2.ชื่อนักเรียน'!R33="ย้าย","-",COUNTIF($AL27:$BP27,"ล")))</f>
        <v/>
      </c>
      <c r="OR27" s="517" t="str">
        <f>IF(OR(COUNTA($AL$4:$BP$4)=0,$A27=""),"",IF('2.ชื่อนักเรียน'!R33="ย้าย","-",COUNTIF($AL27:$BP27,"ข")))</f>
        <v/>
      </c>
      <c r="OS27" s="515" t="str">
        <f>IF(OR(COUNTA($BS$4:$CW$4)=0,$A27=""),"",IF('2.ชื่อนักเรียน'!R33="ย้าย","-",COUNTIF($BS27:$CW27,"/")))</f>
        <v/>
      </c>
      <c r="OT27" s="516" t="str">
        <f>IF(OR(COUNTA($BS$4:$CW$4)=0,$A27=""),"",IF('2.ชื่อนักเรียน'!R33="ย้าย","-",COUNTIF($BS27:$CW27,"ป")))</f>
        <v/>
      </c>
      <c r="OU27" s="516" t="str">
        <f>IF(OR(COUNTA($BS$4:$CW$4)=0,$A27=""),"",IF('2.ชื่อนักเรียน'!R33="ย้าย","-",COUNTIF($BS27:$CW27,"ล")))</f>
        <v/>
      </c>
      <c r="OV27" s="517" t="str">
        <f>IF(OR(COUNTA($BS$4:$CW$4)=0,$A27=""),"",IF('2.ชื่อนักเรียน'!R33="ย้าย","-",COUNTIF($BS27:$CW27,"ข")))</f>
        <v/>
      </c>
      <c r="OW27" s="515" t="str">
        <f>IF(OR(COUNTA($CZ$4:$ED$4)=0,$A27=""),"",IF('2.ชื่อนักเรียน'!R33="ย้าย","-",COUNTIF($CZ27:$ED27,"/")))</f>
        <v/>
      </c>
      <c r="OX27" s="516" t="str">
        <f>IF(OR(COUNTA($CZ$4:$ED$4)=0,$A27=""),"",IF('2.ชื่อนักเรียน'!R33="ย้าย","-",COUNTIF($CZ27:$ED27,"ป")))</f>
        <v/>
      </c>
      <c r="OY27" s="516" t="str">
        <f>IF(OR(COUNTA($CZ$4:$ED$4)=0,A27=""),"",IF('2.ชื่อนักเรียน'!R33="ย้าย","-",COUNTIF($CZ27:$ED27,"ล")))</f>
        <v/>
      </c>
      <c r="OZ27" s="517" t="str">
        <f>IF(OR(COUNTA($CZ$4:$ED$4)=0,A27=""),"",IF('2.ชื่อนักเรียน'!R33="ย้าย","-",COUNTIF($CZ27:$ED27,"ข")))</f>
        <v/>
      </c>
      <c r="PA27" s="515" t="str">
        <f>IF(OR(COUNTA($EG$4:$FK$4)=0,$A27=""),"",IF('2.ชื่อนักเรียน'!R33="ย้าย","-",COUNTIF($EG27:$FK27,"/")))</f>
        <v/>
      </c>
      <c r="PB27" s="516" t="str">
        <f>IF(OR(COUNTA($EG$4:$FK$4)=0,$A27=""),"",IF('2.ชื่อนักเรียน'!R33="ย้าย","-",COUNTIF($EG27:$FK27,"ป")))</f>
        <v/>
      </c>
      <c r="PC27" s="516" t="str">
        <f>IF(OR(COUNTA($EG$4:$FK$4)=0,A27=""),"",IF('2.ชื่อนักเรียน'!R33="ย้าย","-",COUNTIF($EG27:$FK27,"ล")))</f>
        <v/>
      </c>
      <c r="PD27" s="517" t="str">
        <f>IF(OR(COUNTA($EG$4:$FK$4)=0,A27=""),"",IF('2.ชื่อนักเรียน'!R33="ย้าย","-",COUNTIF($EG27:$FK27,"ข")))</f>
        <v/>
      </c>
      <c r="PE27" s="515" t="str">
        <f>IF(OR(COUNTA($FN$4:$GR$4)=0,$A27=""),"",IF('2.ชื่อนักเรียน'!R33="ย้าย","-",COUNTIF($FN27:$GR27,"/")))</f>
        <v/>
      </c>
      <c r="PF27" s="516" t="str">
        <f>IF(OR(COUNTA($FN$4:$GR$4)=0,$A27=""),"",IF('2.ชื่อนักเรียน'!R33="ย้าย","-",COUNTIF($FN27:$GR27,"ป")))</f>
        <v/>
      </c>
      <c r="PG27" s="516" t="str">
        <f>IF(OR(COUNTA($FN$4:$GR$4)=0,A27=""),"",IF('2.ชื่อนักเรียน'!R33="ย้าย","-",COUNTIF($FN27:$GR27,"ล")))</f>
        <v/>
      </c>
      <c r="PH27" s="516" t="str">
        <f>IF(OR(COUNTA($FN$4:$GR$4)=0,A27=""),"",IF('2.ชื่อนักเรียน'!R33="ย้าย","-",COUNTIF($FN27:$GR27,"ข")))</f>
        <v/>
      </c>
      <c r="PI27" s="515" t="str">
        <f>IF(OR(COUNTA($OK$3:$PD$3,$PE$3)=0,$A27=""),"",IF('2.ชื่อนักเรียน'!R33="ย้าย","-",SUM(OK27,OO27,OS27,OW27,PA27,PE27)))</f>
        <v/>
      </c>
      <c r="PJ27" s="516" t="str">
        <f>IF(OR(COUNTA($OK$3:$PD$3,$PE$3)=0,$A27=""),"",IF('2.ชื่อนักเรียน'!R33="ย้าย","-",SUM(OL27,OP27,OT27,OX27,PB27,PF27)))</f>
        <v/>
      </c>
      <c r="PK27" s="516" t="str">
        <f>IF(OR(COUNTA($OK$3:$PD$3,$PE$3)=0,$A27=""),"",IF('2.ชื่อนักเรียน'!R33="ย้าย","-",SUM(OM27,OQ27,OU27,OY27,PC27,PG27)))</f>
        <v/>
      </c>
      <c r="PL27" s="518" t="str">
        <f>IF(OR(COUNTA($OK$3:$PD$3,$PE$3)=0,$A27=""),"",IF('2.ชื่อนักเรียน'!R33="ย้าย","-",SUM(ON27,OR27,OV27,OZ27,PD27,PH27)))</f>
        <v/>
      </c>
      <c r="PM27" s="511" t="str">
        <f t="shared" si="0"/>
        <v/>
      </c>
      <c r="PN27" s="519" t="str">
        <f>IF(PM27="","",IF('2.ชื่อนักเรียน'!R33="ย้าย","ย้าย",(PM27*100)/COUNTA($E$4:$AI$4,$AL$4:$BP$4,$BS$4:$CW$4,$CZ$4:$ED$4,$EG$4:$FK$4,$FN$4:$GR$4)))</f>
        <v/>
      </c>
      <c r="PO27" s="511">
        <v>23</v>
      </c>
      <c r="PP27" s="515" t="str">
        <f>IF(OR(COUNTA($GU$4:$HY$4)=0,$A27=""),"",IF('2.ชื่อนักเรียน'!R33="ย้าย","-",COUNTIF($GU27:$HY27,"/")))</f>
        <v/>
      </c>
      <c r="PQ27" s="516" t="str">
        <f>IF(OR(COUNTA($GU$4:$HY$4)=0,$A27=""),"",IF('2.ชื่อนักเรียน'!R33="ย้าย","-",COUNTIF($GU27:$HY27,"ป")))</f>
        <v/>
      </c>
      <c r="PR27" s="516" t="str">
        <f>IF(OR(COUNTA($GU$4:$HY$4)=0,$A27=""),"",IF('2.ชื่อนักเรียน'!R33="ย้าย","-",COUNTIF($GU27:$HY27,"ล")))</f>
        <v/>
      </c>
      <c r="PS27" s="517" t="str">
        <f>IF(OR(COUNTA($GU$4:$HY$4)=0,$A27=""),"",IF('2.ชื่อนักเรียน'!R33="ย้าย","-",COUNTIF($GU27:$HY27,"ข")))</f>
        <v/>
      </c>
      <c r="PT27" s="515" t="str">
        <f>IF(OR(COUNTA($IB$4:$JF$4)=0,$A27=""),"",IF('2.ชื่อนักเรียน'!R33="ย้าย","-",COUNTIF($IB27:$JF27,"/")))</f>
        <v/>
      </c>
      <c r="PU27" s="516" t="str">
        <f>IF(OR(COUNTA($IB$4:$JF$4)=0,$A27=""),"",IF('2.ชื่อนักเรียน'!R33="ย้าย","-",COUNTIF($IB27:$JF27,"ป")))</f>
        <v/>
      </c>
      <c r="PV27" s="516" t="str">
        <f>IF(OR(COUNTA($IB$4:$JF$4)=0,$A27=""),"",IF('2.ชื่อนักเรียน'!R33="ย้าย","-",COUNTIF($IB27:$JF27,"ล")))</f>
        <v/>
      </c>
      <c r="PW27" s="517" t="str">
        <f>IF(OR(COUNTA($IB$4:$JF$4)=0,$A27=""),"",IF('2.ชื่อนักเรียน'!R33="ย้าย","-",COUNTIF($IB27:$JF27,"ข")))</f>
        <v/>
      </c>
      <c r="PX27" s="515" t="str">
        <f>IF(OR(COUNTA($JI$4:$KM$4)=0,$A27=""),"",IF('2.ชื่อนักเรียน'!R33="ย้าย","-",COUNTIF($JI27:$KM27,"/")))</f>
        <v/>
      </c>
      <c r="PY27" s="516" t="str">
        <f>IF(OR(COUNTA($JI$4:$KM$4)=0,$A27=""),"",IF('2.ชื่อนักเรียน'!R33="ย้าย","-",COUNTIF($JI27:$KM27,"ป")))</f>
        <v/>
      </c>
      <c r="PZ27" s="516" t="str">
        <f>IF(OR(COUNTA($JI$4:$KM$4)=0,$A27=""),"",IF('2.ชื่อนักเรียน'!R33="ย้าย","-",COUNTIF($JI27:$KM27,"ล")))</f>
        <v/>
      </c>
      <c r="QA27" s="517" t="str">
        <f>IF(OR(COUNTA($JI$4:$KM$4)=0,$A27=""),"",IF('2.ชื่อนักเรียน'!R33="ย้าย","-",COUNTIF($JI27:$KM27,"ข")))</f>
        <v/>
      </c>
      <c r="QB27" s="515" t="str">
        <f>IF(OR(COUNTA($KP$4:$LT$4)=0,$A27=""),"",IF('2.ชื่อนักเรียน'!R33="ย้าย","-",COUNTIF($KP27:$LT27,"/")))</f>
        <v/>
      </c>
      <c r="QC27" s="516" t="str">
        <f>IF(OR(COUNTA($KP$4:$LT$4)=0,$A27=""),"",IF('2.ชื่อนักเรียน'!R33="ย้าย","-",COUNTIF($KP27:$LT27,"ป")))</f>
        <v/>
      </c>
      <c r="QD27" s="516" t="str">
        <f>IF(OR(COUNTA($KP$4:$LT$4)=0,$A27=""),"",IF('2.ชื่อนักเรียน'!R33="ย้าย","-",COUNTIF($KP27:$LT27,"ล")))</f>
        <v/>
      </c>
      <c r="QE27" s="517" t="str">
        <f>IF(OR(COUNTA($KP$4:$LT$4)=0,$A27=""),"",IF('2.ชื่อนักเรียน'!R33="ย้าย","-",COUNTIF($KP27:$LT27,"ข")))</f>
        <v/>
      </c>
      <c r="QF27" s="515" t="str">
        <f>IF(OR(COUNTA($LW$4:$NA$4)=0,$A27=""),"",IF('2.ชื่อนักเรียน'!R33="ย้าย","-",COUNTIF($LW27:$NA27,"/")))</f>
        <v/>
      </c>
      <c r="QG27" s="516" t="str">
        <f>IF(OR(COUNTA($LW$4:$NA$4)=0,$A27=""),"",IF('2.ชื่อนักเรียน'!R33="ย้าย","-",COUNTIF($LW27:$NA27,"ป")))</f>
        <v/>
      </c>
      <c r="QH27" s="516" t="str">
        <f>IF(OR(COUNTA($LW$4:$NA$4)=0,$A27=""),"",IF('2.ชื่อนักเรียน'!R33="ย้าย","-",COUNTIF($LW27:$NA27,"ล")))</f>
        <v/>
      </c>
      <c r="QI27" s="517" t="str">
        <f>IF(OR(COUNTA($LW$4:$NA$4)=0,$A27=""),"",IF('2.ชื่อนักเรียน'!R33="ย้าย","-",COUNTIF($LW27:$NA27,"ข")))</f>
        <v/>
      </c>
      <c r="QJ27" s="515" t="str">
        <f>IF(OR(COUNTA($ND$4:$OH$4)=0,$A27=""),"",IF('2.ชื่อนักเรียน'!R33="ย้าย","-",COUNTIF($ND27:$OH27,"/")))</f>
        <v/>
      </c>
      <c r="QK27" s="516" t="str">
        <f>IF(OR(COUNTA($ND$4:$OH$4)=0,$A27=""),"",IF('2.ชื่อนักเรียน'!R33="ย้าย","-",COUNTIF($ND27:$OH27,"ป")))</f>
        <v/>
      </c>
      <c r="QL27" s="516" t="str">
        <f>IF(OR(COUNTA($ND$4:$OH$4)=0,$A27=""),"",IF('2.ชื่อนักเรียน'!R33="ย้าย","-",COUNTIF($ND27:$OH27,"ล")))</f>
        <v/>
      </c>
      <c r="QM27" s="516" t="str">
        <f>IF(OR(COUNTA($ND$4:$OH$4)=0,$A27=""),"",IF('2.ชื่อนักเรียน'!R33="ย้าย","-",COUNTIF($ND27:$OH27,"ข")))</f>
        <v/>
      </c>
      <c r="QN27" s="515" t="str">
        <f>IF(OR(COUNTA($PP$3:$QI$3,$QJ$3)=0,$A27=""),"",IF('2.ชื่อนักเรียน'!R33="ย้าย","-",SUM(PP27,PT27,PX27,QB27,QF27,QJ27)))</f>
        <v/>
      </c>
      <c r="QO27" s="516" t="str">
        <f>IF(OR(COUNTA($PP$3:$QI$3,$QJ$3)=0,$A27=""),"",IF('2.ชื่อนักเรียน'!R33="ย้าย","-",SUM(PQ27,PU27,PY27,QC27,QG27,QK27)))</f>
        <v/>
      </c>
      <c r="QP27" s="516" t="str">
        <f>IF(OR(COUNTA($PP$3:$QI$3,$QJ$3)=0,$A27=""),"",IF('2.ชื่อนักเรียน'!R33="ย้าย","-",SUM(PR27,PV27,PZ27,QD27,QH27,QL27)))</f>
        <v/>
      </c>
      <c r="QQ27" s="518" t="str">
        <f>IF(OR(COUNTA($PP$3:$QI$3,$QJ$3)=0,$A27=""),"",IF('2.ชื่อนักเรียน'!R33="ย้าย","-",SUM(PS27,PW27,QA27,QE27,QI27,QM27)))</f>
        <v/>
      </c>
      <c r="QR27" s="511" t="str">
        <f t="shared" si="1"/>
        <v/>
      </c>
      <c r="QS27" s="519" t="str">
        <f>IF(QR27="","",IF('2.ชื่อนักเรียน'!R33="ย้าย","ย้าย",(QR27*100)/COUNTA($GU$4:$HY$4,$IB$4:$JF$4,$JI$4:$KM$4,$KP$4:$LT$4,$LW$4:$NA$4,$ND$4:$OH$4)))</f>
        <v/>
      </c>
      <c r="QT27" s="529" t="str">
        <f>IF('2.ชื่อนักเรียน'!C33="","",'2.ชื่อนักเรียน'!C33)</f>
        <v/>
      </c>
      <c r="QU27" s="532" t="str">
        <f>IF('2.ชื่อนักเรียน'!D33="","",'2.ชื่อนักเรียน'!D33)</f>
        <v/>
      </c>
      <c r="QV27" s="511" t="str">
        <f>IF(A27="","",IF('2.ชื่อนักเรียน'!R33="ย้าย","-",$RJ$4))</f>
        <v/>
      </c>
      <c r="QW27" s="511" t="str">
        <f>IF(A27="","",IF('2.ชื่อนักเรียน'!R33="ย้าย","-",SUM(OK27,OO27,OS27,OW27,PA27,PE27,PP27,PT27,PX27,QB27,QF27,QJ27)))</f>
        <v/>
      </c>
      <c r="QX27" s="511" t="str">
        <f>IF(A27="","",IF('2.ชื่อนักเรียน'!R33="ย้าย","-",SUM(OL27,OP27,OT27,OX27,PB27,PF27,PQ27,PU27,PY27,QC27,QG27,QK27)))</f>
        <v/>
      </c>
      <c r="QY27" s="511" t="str">
        <f>IF(A27="","",IF('2.ชื่อนักเรียน'!R33="ย้าย","-",SUM(OM27,OQ27,OU27,OY27,PC27,PG27,PR27,PV27,PZ27,QD27,QH27,QL27)))</f>
        <v/>
      </c>
      <c r="QZ27" s="511" t="str">
        <f>IF(A27="","",IF('2.ชื่อนักเรียน'!R33="ย้าย","-",SUM(ON27,OR27,OV27,OZ27,PD27,PH27,PS27,PW27,QA27,QE27,QI27,QM27)))</f>
        <v/>
      </c>
      <c r="RA27" s="519" t="str">
        <f>IF(A27="","",IF('2.ชื่อนักเรียน'!R33="ย้าย","-",(QW27*100)/QV27))</f>
        <v/>
      </c>
      <c r="RB27" s="511" t="str">
        <f>IF(A27="","",IF('2.ชื่อนักเรียน'!R33="ย้าย","-",QW27))</f>
        <v/>
      </c>
      <c r="RC27" s="519" t="str">
        <f>IF(A27="","",IF('2.ชื่อนักเรียน'!R33="ย้าย","ย้าย",RA27))</f>
        <v/>
      </c>
      <c r="RD27" s="534"/>
    </row>
    <row r="28" spans="1:472" ht="21" customHeight="1" x14ac:dyDescent="0.35">
      <c r="A28" s="508" t="str">
        <f>IF('2.ชื่อนักเรียน'!C34="","",'2.ชื่อนักเรียน'!C34)</f>
        <v/>
      </c>
      <c r="B28" s="509" t="str">
        <f>IF('2.ชื่อนักเรียน'!D34="","",'2.ชื่อนักเรียน'!D34)</f>
        <v/>
      </c>
      <c r="C28" s="510" t="str">
        <f>IF('2.ชื่อนักเรียน'!R34="","",'2.ชื่อนักเรียน'!R34)</f>
        <v/>
      </c>
      <c r="D28" s="511">
        <v>24</v>
      </c>
      <c r="E28" s="512"/>
      <c r="F28" s="513"/>
      <c r="G28" s="513"/>
      <c r="H28" s="513"/>
      <c r="I28" s="513"/>
      <c r="J28" s="513"/>
      <c r="K28" s="513"/>
      <c r="L28" s="513"/>
      <c r="M28" s="513"/>
      <c r="N28" s="513"/>
      <c r="O28" s="513"/>
      <c r="P28" s="513"/>
      <c r="Q28" s="513"/>
      <c r="R28" s="513"/>
      <c r="S28" s="513"/>
      <c r="T28" s="513"/>
      <c r="U28" s="513"/>
      <c r="V28" s="513"/>
      <c r="W28" s="513"/>
      <c r="X28" s="513"/>
      <c r="Y28" s="513"/>
      <c r="Z28" s="513"/>
      <c r="AA28" s="513"/>
      <c r="AB28" s="513"/>
      <c r="AC28" s="513"/>
      <c r="AD28" s="513"/>
      <c r="AE28" s="513"/>
      <c r="AF28" s="513"/>
      <c r="AG28" s="513"/>
      <c r="AH28" s="513"/>
      <c r="AI28" s="514"/>
      <c r="AJ28" s="511" t="str">
        <f>IF(COUNTA($E$3:$AI$3)=0,"",IF('2.ชื่อนักเรียน'!R34="ย้าย","ย้าย",OK28))</f>
        <v/>
      </c>
      <c r="AK28" s="511">
        <v>24</v>
      </c>
      <c r="AL28" s="512"/>
      <c r="AM28" s="513"/>
      <c r="AN28" s="513"/>
      <c r="AO28" s="513"/>
      <c r="AP28" s="513"/>
      <c r="AQ28" s="513"/>
      <c r="AR28" s="513"/>
      <c r="AS28" s="513"/>
      <c r="AT28" s="513"/>
      <c r="AU28" s="513"/>
      <c r="AV28" s="513"/>
      <c r="AW28" s="513"/>
      <c r="AX28" s="513"/>
      <c r="AY28" s="513"/>
      <c r="AZ28" s="513"/>
      <c r="BA28" s="513"/>
      <c r="BB28" s="513"/>
      <c r="BC28" s="513"/>
      <c r="BD28" s="513"/>
      <c r="BE28" s="513"/>
      <c r="BF28" s="513"/>
      <c r="BG28" s="513"/>
      <c r="BH28" s="513"/>
      <c r="BI28" s="513"/>
      <c r="BJ28" s="513"/>
      <c r="BK28" s="513"/>
      <c r="BL28" s="513"/>
      <c r="BM28" s="513"/>
      <c r="BN28" s="513"/>
      <c r="BO28" s="513"/>
      <c r="BP28" s="514"/>
      <c r="BQ28" s="511" t="str">
        <f>IF(COUNTA($AL$4:$BP$4)=0,"",IF('2.ชื่อนักเรียน'!R34="ย้าย","ย้าย",OO28))</f>
        <v/>
      </c>
      <c r="BR28" s="511">
        <v>24</v>
      </c>
      <c r="BS28" s="512"/>
      <c r="BT28" s="513"/>
      <c r="BU28" s="513"/>
      <c r="BV28" s="513"/>
      <c r="BW28" s="513"/>
      <c r="BX28" s="513"/>
      <c r="BY28" s="513"/>
      <c r="BZ28" s="513"/>
      <c r="CA28" s="513"/>
      <c r="CB28" s="513"/>
      <c r="CC28" s="513"/>
      <c r="CD28" s="513"/>
      <c r="CE28" s="513"/>
      <c r="CF28" s="513"/>
      <c r="CG28" s="513"/>
      <c r="CH28" s="513"/>
      <c r="CI28" s="513"/>
      <c r="CJ28" s="513"/>
      <c r="CK28" s="513"/>
      <c r="CL28" s="513"/>
      <c r="CM28" s="513"/>
      <c r="CN28" s="513"/>
      <c r="CO28" s="513"/>
      <c r="CP28" s="513"/>
      <c r="CQ28" s="513"/>
      <c r="CR28" s="513"/>
      <c r="CS28" s="513"/>
      <c r="CT28" s="513"/>
      <c r="CU28" s="513"/>
      <c r="CV28" s="513"/>
      <c r="CW28" s="514"/>
      <c r="CX28" s="511" t="str">
        <f>IF(COUNTA($BS$4:$CW$4)=0,"",IF('2.ชื่อนักเรียน'!R34="ย้าย","ย้าย",OS28))</f>
        <v/>
      </c>
      <c r="CY28" s="511">
        <v>24</v>
      </c>
      <c r="CZ28" s="512"/>
      <c r="DA28" s="513"/>
      <c r="DB28" s="513"/>
      <c r="DC28" s="513"/>
      <c r="DD28" s="513"/>
      <c r="DE28" s="513"/>
      <c r="DF28" s="513"/>
      <c r="DG28" s="513"/>
      <c r="DH28" s="513"/>
      <c r="DI28" s="513"/>
      <c r="DJ28" s="513"/>
      <c r="DK28" s="513"/>
      <c r="DL28" s="513"/>
      <c r="DM28" s="513"/>
      <c r="DN28" s="513"/>
      <c r="DO28" s="513"/>
      <c r="DP28" s="513"/>
      <c r="DQ28" s="513"/>
      <c r="DR28" s="513"/>
      <c r="DS28" s="513"/>
      <c r="DT28" s="513"/>
      <c r="DU28" s="513"/>
      <c r="DV28" s="513"/>
      <c r="DW28" s="513"/>
      <c r="DX28" s="513"/>
      <c r="DY28" s="513"/>
      <c r="DZ28" s="513"/>
      <c r="EA28" s="513"/>
      <c r="EB28" s="513"/>
      <c r="EC28" s="513"/>
      <c r="ED28" s="514"/>
      <c r="EE28" s="511" t="str">
        <f>IF(COUNTA($CZ$4:$ED$4)=0,"",IF('2.ชื่อนักเรียน'!R34="ย้าย","ย้าย",OW28))</f>
        <v/>
      </c>
      <c r="EF28" s="511">
        <v>24</v>
      </c>
      <c r="EG28" s="512"/>
      <c r="EH28" s="513"/>
      <c r="EI28" s="513"/>
      <c r="EJ28" s="513"/>
      <c r="EK28" s="513"/>
      <c r="EL28" s="513"/>
      <c r="EM28" s="513"/>
      <c r="EN28" s="513"/>
      <c r="EO28" s="513"/>
      <c r="EP28" s="513"/>
      <c r="EQ28" s="513"/>
      <c r="ER28" s="513"/>
      <c r="ES28" s="513"/>
      <c r="ET28" s="513"/>
      <c r="EU28" s="513"/>
      <c r="EV28" s="513"/>
      <c r="EW28" s="513"/>
      <c r="EX28" s="513"/>
      <c r="EY28" s="513"/>
      <c r="EZ28" s="513"/>
      <c r="FA28" s="513"/>
      <c r="FB28" s="513"/>
      <c r="FC28" s="513"/>
      <c r="FD28" s="513"/>
      <c r="FE28" s="513"/>
      <c r="FF28" s="513"/>
      <c r="FG28" s="513"/>
      <c r="FH28" s="513"/>
      <c r="FI28" s="513"/>
      <c r="FJ28" s="513"/>
      <c r="FK28" s="514"/>
      <c r="FL28" s="511" t="str">
        <f>IF(COUNTA($EG$4:$FK$4)=0,"",IF('2.ชื่อนักเรียน'!R34="ย้าย","ย้าย",PA28))</f>
        <v/>
      </c>
      <c r="FM28" s="511">
        <v>24</v>
      </c>
      <c r="FN28" s="512"/>
      <c r="FO28" s="513"/>
      <c r="FP28" s="513"/>
      <c r="FQ28" s="513"/>
      <c r="FR28" s="513"/>
      <c r="FS28" s="513"/>
      <c r="FT28" s="513"/>
      <c r="FU28" s="513"/>
      <c r="FV28" s="513"/>
      <c r="FW28" s="513"/>
      <c r="FX28" s="513"/>
      <c r="FY28" s="513"/>
      <c r="FZ28" s="513"/>
      <c r="GA28" s="513"/>
      <c r="GB28" s="513"/>
      <c r="GC28" s="513"/>
      <c r="GD28" s="513"/>
      <c r="GE28" s="513"/>
      <c r="GF28" s="513"/>
      <c r="GG28" s="513"/>
      <c r="GH28" s="513"/>
      <c r="GI28" s="513"/>
      <c r="GJ28" s="513"/>
      <c r="GK28" s="513"/>
      <c r="GL28" s="513"/>
      <c r="GM28" s="513"/>
      <c r="GN28" s="513"/>
      <c r="GO28" s="513"/>
      <c r="GP28" s="513"/>
      <c r="GQ28" s="513"/>
      <c r="GR28" s="514"/>
      <c r="GS28" s="511" t="str">
        <f>IF(COUNTA($FN$4:$GR$4)=0,"",IF('2.ชื่อนักเรียน'!R34="ย้าย","ย้าย",PE28))</f>
        <v/>
      </c>
      <c r="GT28" s="511">
        <v>24</v>
      </c>
      <c r="GU28" s="512"/>
      <c r="GV28" s="513"/>
      <c r="GW28" s="513"/>
      <c r="GX28" s="513"/>
      <c r="GY28" s="513"/>
      <c r="GZ28" s="513"/>
      <c r="HA28" s="513"/>
      <c r="HB28" s="513"/>
      <c r="HC28" s="513"/>
      <c r="HD28" s="513"/>
      <c r="HE28" s="513"/>
      <c r="HF28" s="513"/>
      <c r="HG28" s="513"/>
      <c r="HH28" s="513"/>
      <c r="HI28" s="513"/>
      <c r="HJ28" s="513"/>
      <c r="HK28" s="513"/>
      <c r="HL28" s="513"/>
      <c r="HM28" s="513"/>
      <c r="HN28" s="513"/>
      <c r="HO28" s="513"/>
      <c r="HP28" s="513"/>
      <c r="HQ28" s="513"/>
      <c r="HR28" s="513"/>
      <c r="HS28" s="513"/>
      <c r="HT28" s="513"/>
      <c r="HU28" s="513"/>
      <c r="HV28" s="513"/>
      <c r="HW28" s="513"/>
      <c r="HX28" s="513"/>
      <c r="HY28" s="514"/>
      <c r="HZ28" s="511" t="str">
        <f>IF(COUNTA($GU$4:HY27)=0,"",IF('2.ชื่อนักเรียน'!R34="ย้าย","ย้าย",PP28))</f>
        <v/>
      </c>
      <c r="IA28" s="511">
        <v>24</v>
      </c>
      <c r="IB28" s="512"/>
      <c r="IC28" s="513"/>
      <c r="ID28" s="513"/>
      <c r="IE28" s="513"/>
      <c r="IF28" s="513"/>
      <c r="IG28" s="513"/>
      <c r="IH28" s="513"/>
      <c r="II28" s="513"/>
      <c r="IJ28" s="513"/>
      <c r="IK28" s="513"/>
      <c r="IL28" s="513"/>
      <c r="IM28" s="513"/>
      <c r="IN28" s="513"/>
      <c r="IO28" s="513"/>
      <c r="IP28" s="513"/>
      <c r="IQ28" s="513"/>
      <c r="IR28" s="513"/>
      <c r="IS28" s="513"/>
      <c r="IT28" s="513"/>
      <c r="IU28" s="513"/>
      <c r="IV28" s="513"/>
      <c r="IW28" s="513"/>
      <c r="IX28" s="513"/>
      <c r="IY28" s="513"/>
      <c r="IZ28" s="513"/>
      <c r="JA28" s="513"/>
      <c r="JB28" s="513"/>
      <c r="JC28" s="513"/>
      <c r="JD28" s="513"/>
      <c r="JE28" s="513"/>
      <c r="JF28" s="514"/>
      <c r="JG28" s="511" t="str">
        <f>IF(COUNTA($IB$4:$JF$4)=0,"",IF('2.ชื่อนักเรียน'!R34="ย้าย","ย้าย",PT28))</f>
        <v/>
      </c>
      <c r="JH28" s="511">
        <v>24</v>
      </c>
      <c r="JI28" s="512"/>
      <c r="JJ28" s="513"/>
      <c r="JK28" s="513"/>
      <c r="JL28" s="513"/>
      <c r="JM28" s="513"/>
      <c r="JN28" s="513"/>
      <c r="JO28" s="513"/>
      <c r="JP28" s="513"/>
      <c r="JQ28" s="513"/>
      <c r="JR28" s="513"/>
      <c r="JS28" s="513"/>
      <c r="JT28" s="513"/>
      <c r="JU28" s="513"/>
      <c r="JV28" s="513"/>
      <c r="JW28" s="513"/>
      <c r="JX28" s="513"/>
      <c r="JY28" s="513"/>
      <c r="JZ28" s="513"/>
      <c r="KA28" s="513"/>
      <c r="KB28" s="513"/>
      <c r="KC28" s="513"/>
      <c r="KD28" s="513"/>
      <c r="KE28" s="513"/>
      <c r="KF28" s="513"/>
      <c r="KG28" s="513"/>
      <c r="KH28" s="513"/>
      <c r="KI28" s="513"/>
      <c r="KJ28" s="513"/>
      <c r="KK28" s="513"/>
      <c r="KL28" s="513"/>
      <c r="KM28" s="514"/>
      <c r="KN28" s="526" t="str">
        <f>IF(COUNTA($JI$4:$KM$4)=0,"",IF('2.ชื่อนักเรียน'!R34="ย้าย","ย้าย",PX28))</f>
        <v/>
      </c>
      <c r="KO28" s="511">
        <v>24</v>
      </c>
      <c r="KP28" s="512"/>
      <c r="KQ28" s="513"/>
      <c r="KR28" s="513"/>
      <c r="KS28" s="513"/>
      <c r="KT28" s="513"/>
      <c r="KU28" s="513"/>
      <c r="KV28" s="513"/>
      <c r="KW28" s="513"/>
      <c r="KX28" s="513"/>
      <c r="KY28" s="513"/>
      <c r="KZ28" s="513"/>
      <c r="LA28" s="513"/>
      <c r="LB28" s="513"/>
      <c r="LC28" s="513"/>
      <c r="LD28" s="513"/>
      <c r="LE28" s="513"/>
      <c r="LF28" s="513"/>
      <c r="LG28" s="513"/>
      <c r="LH28" s="513"/>
      <c r="LI28" s="513"/>
      <c r="LJ28" s="513"/>
      <c r="LK28" s="513"/>
      <c r="LL28" s="513"/>
      <c r="LM28" s="513"/>
      <c r="LN28" s="513"/>
      <c r="LO28" s="513"/>
      <c r="LP28" s="513"/>
      <c r="LQ28" s="513"/>
      <c r="LR28" s="513"/>
      <c r="LS28" s="513"/>
      <c r="LT28" s="514"/>
      <c r="LU28" s="526" t="str">
        <f>IF(COUNTA($KP$4:$LT$4)=0,"",IF('2.ชื่อนักเรียน'!R34="ย้าย","ย้าย",QB28))</f>
        <v/>
      </c>
      <c r="LV28" s="511">
        <v>24</v>
      </c>
      <c r="LW28" s="512"/>
      <c r="LX28" s="513"/>
      <c r="LY28" s="513"/>
      <c r="LZ28" s="513"/>
      <c r="MA28" s="513"/>
      <c r="MB28" s="513"/>
      <c r="MC28" s="513"/>
      <c r="MD28" s="513"/>
      <c r="ME28" s="513"/>
      <c r="MF28" s="513"/>
      <c r="MG28" s="513"/>
      <c r="MH28" s="513"/>
      <c r="MI28" s="513"/>
      <c r="MJ28" s="513"/>
      <c r="MK28" s="513"/>
      <c r="ML28" s="513"/>
      <c r="MM28" s="513"/>
      <c r="MN28" s="513"/>
      <c r="MO28" s="513"/>
      <c r="MP28" s="513"/>
      <c r="MQ28" s="513"/>
      <c r="MR28" s="513"/>
      <c r="MS28" s="513"/>
      <c r="MT28" s="513"/>
      <c r="MU28" s="513"/>
      <c r="MV28" s="513"/>
      <c r="MW28" s="513"/>
      <c r="MX28" s="513"/>
      <c r="MY28" s="513"/>
      <c r="MZ28" s="513"/>
      <c r="NA28" s="514"/>
      <c r="NB28" s="526" t="str">
        <f>IF(COUNTA($LW$5:$NA$5)=0,"",IF('2.ชื่อนักเรียน'!R34="ย้าย","ย้าย",QF28))</f>
        <v/>
      </c>
      <c r="NC28" s="526">
        <v>24</v>
      </c>
      <c r="ND28" s="512"/>
      <c r="NE28" s="513"/>
      <c r="NF28" s="513"/>
      <c r="NG28" s="513"/>
      <c r="NH28" s="513"/>
      <c r="NI28" s="513"/>
      <c r="NJ28" s="513"/>
      <c r="NK28" s="513"/>
      <c r="NL28" s="513"/>
      <c r="NM28" s="513"/>
      <c r="NN28" s="513"/>
      <c r="NO28" s="513"/>
      <c r="NP28" s="513"/>
      <c r="NQ28" s="513"/>
      <c r="NR28" s="513"/>
      <c r="NS28" s="513"/>
      <c r="NT28" s="513"/>
      <c r="NU28" s="513"/>
      <c r="NV28" s="513"/>
      <c r="NW28" s="513"/>
      <c r="NX28" s="513"/>
      <c r="NY28" s="513"/>
      <c r="NZ28" s="513"/>
      <c r="OA28" s="513"/>
      <c r="OB28" s="513"/>
      <c r="OC28" s="513"/>
      <c r="OD28" s="513"/>
      <c r="OE28" s="513"/>
      <c r="OF28" s="513"/>
      <c r="OG28" s="513"/>
      <c r="OH28" s="514"/>
      <c r="OI28" s="526" t="str">
        <f>IF(COUNTA($ND$4:$OH$4)=0,"",IF('2.ชื่อนักเรียน'!R34="ย้าย","ย้าย",QJ28))</f>
        <v/>
      </c>
      <c r="OJ28" s="511">
        <v>24</v>
      </c>
      <c r="OK28" s="515" t="str">
        <f>IF(OR(COUNTA($E$4:$AI$4)=0,$A28=""),"",IF('2.ชื่อนักเรียน'!R34="ย้าย","-",COUNTIF($E28:$AI28,"/")))</f>
        <v/>
      </c>
      <c r="OL28" s="516" t="str">
        <f>IF(OR(COUNTA($E$4:$AI$4)=0,$A28=""),"",IF('2.ชื่อนักเรียน'!R34="ย้าย","-",COUNTIF($E28:$AI28,"ป")))</f>
        <v/>
      </c>
      <c r="OM28" s="516" t="str">
        <f>IF(OR(COUNTA($E$4:$AI$4)=0,$A28=""),"",IF('2.ชื่อนักเรียน'!R34="ย้าย","-",COUNTIF($E28:$AI28,"ล")))</f>
        <v/>
      </c>
      <c r="ON28" s="517" t="str">
        <f>IF(OR(COUNTA($E$4:$AI$4)=0,$A28=""),"",IF('2.ชื่อนักเรียน'!R34="ย้าย","-",COUNTIF($E28:$AI28,"ข")))</f>
        <v/>
      </c>
      <c r="OO28" s="515" t="str">
        <f>IF(OR(COUNTA($AL$4:$BP$4)=0,$A28=""),"",IF('2.ชื่อนักเรียน'!R34="ย้าย","-",COUNTIF($AL28:$BP28,"/")))</f>
        <v/>
      </c>
      <c r="OP28" s="516" t="str">
        <f>IF(OR(COUNTA($AL$4:$BP$4)=0,$A28=""),"",IF('2.ชื่อนักเรียน'!R34="ย้าย","-",COUNTIF($AL28:$BP28,"ป")))</f>
        <v/>
      </c>
      <c r="OQ28" s="516" t="str">
        <f>IF(OR(COUNTA($AL$4:$BP$4)=0,$A28=""),"",IF('2.ชื่อนักเรียน'!R34="ย้าย","-",COUNTIF($AL28:$BP28,"ล")))</f>
        <v/>
      </c>
      <c r="OR28" s="517" t="str">
        <f>IF(OR(COUNTA($AL$4:$BP$4)=0,$A28=""),"",IF('2.ชื่อนักเรียน'!R34="ย้าย","-",COUNTIF($AL28:$BP28,"ข")))</f>
        <v/>
      </c>
      <c r="OS28" s="515" t="str">
        <f>IF(OR(COUNTA($BS$4:$CW$4)=0,$A28=""),"",IF('2.ชื่อนักเรียน'!R34="ย้าย","-",COUNTIF($BS28:$CW28,"/")))</f>
        <v/>
      </c>
      <c r="OT28" s="516" t="str">
        <f>IF(OR(COUNTA($BS$4:$CW$4)=0,$A28=""),"",IF('2.ชื่อนักเรียน'!R34="ย้าย","-",COUNTIF($BS28:$CW28,"ป")))</f>
        <v/>
      </c>
      <c r="OU28" s="516" t="str">
        <f>IF(OR(COUNTA($BS$4:$CW$4)=0,$A28=""),"",IF('2.ชื่อนักเรียน'!R34="ย้าย","-",COUNTIF($BS28:$CW28,"ล")))</f>
        <v/>
      </c>
      <c r="OV28" s="517" t="str">
        <f>IF(OR(COUNTA($BS$4:$CW$4)=0,$A28=""),"",IF('2.ชื่อนักเรียน'!R34="ย้าย","-",COUNTIF($BS28:$CW28,"ข")))</f>
        <v/>
      </c>
      <c r="OW28" s="515" t="str">
        <f>IF(OR(COUNTA($CZ$4:$ED$4)=0,$A28=""),"",IF('2.ชื่อนักเรียน'!R34="ย้าย","-",COUNTIF($CZ28:$ED28,"/")))</f>
        <v/>
      </c>
      <c r="OX28" s="516" t="str">
        <f>IF(OR(COUNTA($CZ$4:$ED$4)=0,$A28=""),"",IF('2.ชื่อนักเรียน'!R34="ย้าย","-",COUNTIF($CZ28:$ED28,"ป")))</f>
        <v/>
      </c>
      <c r="OY28" s="516" t="str">
        <f>IF(OR(COUNTA($CZ$4:$ED$4)=0,A28=""),"",IF('2.ชื่อนักเรียน'!R34="ย้าย","-",COUNTIF($CZ28:$ED28,"ล")))</f>
        <v/>
      </c>
      <c r="OZ28" s="517" t="str">
        <f>IF(OR(COUNTA($CZ$4:$ED$4)=0,A28=""),"",IF('2.ชื่อนักเรียน'!R34="ย้าย","-",COUNTIF($CZ28:$ED28,"ข")))</f>
        <v/>
      </c>
      <c r="PA28" s="515" t="str">
        <f>IF(OR(COUNTA($EG$4:$FK$4)=0,$A28=""),"",IF('2.ชื่อนักเรียน'!R34="ย้าย","-",COUNTIF($EG28:$FK28,"/")))</f>
        <v/>
      </c>
      <c r="PB28" s="516" t="str">
        <f>IF(OR(COUNTA($EG$4:$FK$4)=0,$A28=""),"",IF('2.ชื่อนักเรียน'!R34="ย้าย","-",COUNTIF($EG28:$FK28,"ป")))</f>
        <v/>
      </c>
      <c r="PC28" s="516" t="str">
        <f>IF(OR(COUNTA($EG$4:$FK$4)=0,A28=""),"",IF('2.ชื่อนักเรียน'!R34="ย้าย","-",COUNTIF($EG28:$FK28,"ล")))</f>
        <v/>
      </c>
      <c r="PD28" s="517" t="str">
        <f>IF(OR(COUNTA($EG$4:$FK$4)=0,A28=""),"",IF('2.ชื่อนักเรียน'!R34="ย้าย","-",COUNTIF($EG28:$FK28,"ข")))</f>
        <v/>
      </c>
      <c r="PE28" s="515" t="str">
        <f>IF(OR(COUNTA($FN$4:$GR$4)=0,$A28=""),"",IF('2.ชื่อนักเรียน'!R34="ย้าย","-",COUNTIF($FN28:$GR28,"/")))</f>
        <v/>
      </c>
      <c r="PF28" s="516" t="str">
        <f>IF(OR(COUNTA($FN$4:$GR$4)=0,$A28=""),"",IF('2.ชื่อนักเรียน'!R34="ย้าย","-",COUNTIF($FN28:$GR28,"ป")))</f>
        <v/>
      </c>
      <c r="PG28" s="516" t="str">
        <f>IF(OR(COUNTA($FN$4:$GR$4)=0,A28=""),"",IF('2.ชื่อนักเรียน'!R34="ย้าย","-",COUNTIF($FN28:$GR28,"ล")))</f>
        <v/>
      </c>
      <c r="PH28" s="516" t="str">
        <f>IF(OR(COUNTA($FN$4:$GR$4)=0,A28=""),"",IF('2.ชื่อนักเรียน'!R34="ย้าย","-",COUNTIF($FN28:$GR28,"ข")))</f>
        <v/>
      </c>
      <c r="PI28" s="515" t="str">
        <f>IF(OR(COUNTA($OK$3:$PD$3,$PE$3)=0,$A28=""),"",IF('2.ชื่อนักเรียน'!R34="ย้าย","-",SUM(OK28,OO28,OS28,OW28,PA28,PE28)))</f>
        <v/>
      </c>
      <c r="PJ28" s="516" t="str">
        <f>IF(OR(COUNTA($OK$3:$PD$3,$PE$3)=0,$A28=""),"",IF('2.ชื่อนักเรียน'!R34="ย้าย","-",SUM(OL28,OP28,OT28,OX28,PB28,PF28)))</f>
        <v/>
      </c>
      <c r="PK28" s="516" t="str">
        <f>IF(OR(COUNTA($OK$3:$PD$3,$PE$3)=0,$A28=""),"",IF('2.ชื่อนักเรียน'!R34="ย้าย","-",SUM(OM28,OQ28,OU28,OY28,PC28,PG28)))</f>
        <v/>
      </c>
      <c r="PL28" s="518" t="str">
        <f>IF(OR(COUNTA($OK$3:$PD$3,$PE$3)=0,$A28=""),"",IF('2.ชื่อนักเรียน'!R34="ย้าย","-",SUM(ON28,OR28,OV28,OZ28,PD28,PH28)))</f>
        <v/>
      </c>
      <c r="PM28" s="511" t="str">
        <f t="shared" si="0"/>
        <v/>
      </c>
      <c r="PN28" s="519" t="str">
        <f>IF(PM28="","",IF('2.ชื่อนักเรียน'!R34="ย้าย","ย้าย",(PM28*100)/COUNTA($E$4:$AI$4,$AL$4:$BP$4,$BS$4:$CW$4,$CZ$4:$ED$4,$EG$4:$FK$4,$FN$4:$GR$4)))</f>
        <v/>
      </c>
      <c r="PO28" s="511">
        <v>24</v>
      </c>
      <c r="PP28" s="515" t="str">
        <f>IF(OR(COUNTA($GU$4:$HY$4)=0,$A28=""),"",IF('2.ชื่อนักเรียน'!R34="ย้าย","-",COUNTIF($GU28:$HY28,"/")))</f>
        <v/>
      </c>
      <c r="PQ28" s="516" t="str">
        <f>IF(OR(COUNTA($GU$4:$HY$4)=0,$A28=""),"",IF('2.ชื่อนักเรียน'!R34="ย้าย","-",COUNTIF($GU28:$HY28,"ป")))</f>
        <v/>
      </c>
      <c r="PR28" s="516" t="str">
        <f>IF(OR(COUNTA($GU$4:$HY$4)=0,$A28=""),"",IF('2.ชื่อนักเรียน'!R34="ย้าย","-",COUNTIF($GU28:$HY28,"ล")))</f>
        <v/>
      </c>
      <c r="PS28" s="517" t="str">
        <f>IF(OR(COUNTA($GU$4:$HY$4)=0,$A28=""),"",IF('2.ชื่อนักเรียน'!R34="ย้าย","-",COUNTIF($GU28:$HY28,"ข")))</f>
        <v/>
      </c>
      <c r="PT28" s="515" t="str">
        <f>IF(OR(COUNTA($IB$4:$JF$4)=0,$A28=""),"",IF('2.ชื่อนักเรียน'!R34="ย้าย","-",COUNTIF($IB28:$JF28,"/")))</f>
        <v/>
      </c>
      <c r="PU28" s="516" t="str">
        <f>IF(OR(COUNTA($IB$4:$JF$4)=0,$A28=""),"",IF('2.ชื่อนักเรียน'!R34="ย้าย","-",COUNTIF($IB28:$JF28,"ป")))</f>
        <v/>
      </c>
      <c r="PV28" s="516" t="str">
        <f>IF(OR(COUNTA($IB$4:$JF$4)=0,$A28=""),"",IF('2.ชื่อนักเรียน'!R34="ย้าย","-",COUNTIF($IB28:$JF28,"ล")))</f>
        <v/>
      </c>
      <c r="PW28" s="517" t="str">
        <f>IF(OR(COUNTA($IB$4:$JF$4)=0,$A28=""),"",IF('2.ชื่อนักเรียน'!R34="ย้าย","-",COUNTIF($IB28:$JF28,"ข")))</f>
        <v/>
      </c>
      <c r="PX28" s="515" t="str">
        <f>IF(OR(COUNTA($JI$4:$KM$4)=0,$A28=""),"",IF('2.ชื่อนักเรียน'!R34="ย้าย","-",COUNTIF($JI28:$KM28,"/")))</f>
        <v/>
      </c>
      <c r="PY28" s="516" t="str">
        <f>IF(OR(COUNTA($JI$4:$KM$4)=0,$A28=""),"",IF('2.ชื่อนักเรียน'!R34="ย้าย","-",COUNTIF($JI28:$KM28,"ป")))</f>
        <v/>
      </c>
      <c r="PZ28" s="516" t="str">
        <f>IF(OR(COUNTA($JI$4:$KM$4)=0,$A28=""),"",IF('2.ชื่อนักเรียน'!R34="ย้าย","-",COUNTIF($JI28:$KM28,"ล")))</f>
        <v/>
      </c>
      <c r="QA28" s="517" t="str">
        <f>IF(OR(COUNTA($JI$4:$KM$4)=0,$A28=""),"",IF('2.ชื่อนักเรียน'!R34="ย้าย","-",COUNTIF($JI28:$KM28,"ข")))</f>
        <v/>
      </c>
      <c r="QB28" s="515" t="str">
        <f>IF(OR(COUNTA($KP$4:$LT$4)=0,$A28=""),"",IF('2.ชื่อนักเรียน'!R34="ย้าย","-",COUNTIF($KP28:$LT28,"/")))</f>
        <v/>
      </c>
      <c r="QC28" s="516" t="str">
        <f>IF(OR(COUNTA($KP$4:$LT$4)=0,$A28=""),"",IF('2.ชื่อนักเรียน'!R34="ย้าย","-",COUNTIF($KP28:$LT28,"ป")))</f>
        <v/>
      </c>
      <c r="QD28" s="516" t="str">
        <f>IF(OR(COUNTA($KP$4:$LT$4)=0,$A28=""),"",IF('2.ชื่อนักเรียน'!R34="ย้าย","-",COUNTIF($KP28:$LT28,"ล")))</f>
        <v/>
      </c>
      <c r="QE28" s="517" t="str">
        <f>IF(OR(COUNTA($KP$4:$LT$4)=0,$A28=""),"",IF('2.ชื่อนักเรียน'!R34="ย้าย","-",COUNTIF($KP28:$LT28,"ข")))</f>
        <v/>
      </c>
      <c r="QF28" s="515" t="str">
        <f>IF(OR(COUNTA($LW$4:$NA$4)=0,$A28=""),"",IF('2.ชื่อนักเรียน'!R34="ย้าย","-",COUNTIF($LW28:$NA28,"/")))</f>
        <v/>
      </c>
      <c r="QG28" s="516" t="str">
        <f>IF(OR(COUNTA($LW$4:$NA$4)=0,$A28=""),"",IF('2.ชื่อนักเรียน'!R34="ย้าย","-",COUNTIF($LW28:$NA28,"ป")))</f>
        <v/>
      </c>
      <c r="QH28" s="516" t="str">
        <f>IF(OR(COUNTA($LW$4:$NA$4)=0,$A28=""),"",IF('2.ชื่อนักเรียน'!R34="ย้าย","-",COUNTIF($LW28:$NA28,"ล")))</f>
        <v/>
      </c>
      <c r="QI28" s="517" t="str">
        <f>IF(OR(COUNTA($LW$4:$NA$4)=0,$A28=""),"",IF('2.ชื่อนักเรียน'!R34="ย้าย","-",COUNTIF($LW28:$NA28,"ข")))</f>
        <v/>
      </c>
      <c r="QJ28" s="515" t="str">
        <f>IF(OR(COUNTA($ND$4:$OH$4)=0,$A28=""),"",IF('2.ชื่อนักเรียน'!R34="ย้าย","-",COUNTIF($ND28:$OH28,"/")))</f>
        <v/>
      </c>
      <c r="QK28" s="516" t="str">
        <f>IF(OR(COUNTA($ND$4:$OH$4)=0,$A28=""),"",IF('2.ชื่อนักเรียน'!R34="ย้าย","-",COUNTIF($ND28:$OH28,"ป")))</f>
        <v/>
      </c>
      <c r="QL28" s="516" t="str">
        <f>IF(OR(COUNTA($ND$4:$OH$4)=0,$A28=""),"",IF('2.ชื่อนักเรียน'!R34="ย้าย","-",COUNTIF($ND28:$OH28,"ล")))</f>
        <v/>
      </c>
      <c r="QM28" s="516" t="str">
        <f>IF(OR(COUNTA($ND$4:$OH$4)=0,$A28=""),"",IF('2.ชื่อนักเรียน'!R34="ย้าย","-",COUNTIF($ND28:$OH28,"ข")))</f>
        <v/>
      </c>
      <c r="QN28" s="515" t="str">
        <f>IF(OR(COUNTA($PP$3:$QI$3,$QJ$3)=0,$A28=""),"",IF('2.ชื่อนักเรียน'!R34="ย้าย","-",SUM(PP28,PT28,PX28,QB28,QF28,QJ28)))</f>
        <v/>
      </c>
      <c r="QO28" s="516" t="str">
        <f>IF(OR(COUNTA($PP$3:$QI$3,$QJ$3)=0,$A28=""),"",IF('2.ชื่อนักเรียน'!R34="ย้าย","-",SUM(PQ28,PU28,PY28,QC28,QG28,QK28)))</f>
        <v/>
      </c>
      <c r="QP28" s="516" t="str">
        <f>IF(OR(COUNTA($PP$3:$QI$3,$QJ$3)=0,$A28=""),"",IF('2.ชื่อนักเรียน'!R34="ย้าย","-",SUM(PR28,PV28,PZ28,QD28,QH28,QL28)))</f>
        <v/>
      </c>
      <c r="QQ28" s="518" t="str">
        <f>IF(OR(COUNTA($PP$3:$QI$3,$QJ$3)=0,$A28=""),"",IF('2.ชื่อนักเรียน'!R34="ย้าย","-",SUM(PS28,PW28,QA28,QE28,QI28,QM28)))</f>
        <v/>
      </c>
      <c r="QR28" s="511" t="str">
        <f t="shared" si="1"/>
        <v/>
      </c>
      <c r="QS28" s="519" t="str">
        <f>IF(QR28="","",IF('2.ชื่อนักเรียน'!R34="ย้าย","ย้าย",(QR28*100)/COUNTA($GU$4:$HY$4,$IB$4:$JF$4,$JI$4:$KM$4,$KP$4:$LT$4,$LW$4:$NA$4,$ND$4:$OH$4)))</f>
        <v/>
      </c>
      <c r="QT28" s="529" t="str">
        <f>IF('2.ชื่อนักเรียน'!C34="","",'2.ชื่อนักเรียน'!C34)</f>
        <v/>
      </c>
      <c r="QU28" s="532" t="str">
        <f>IF('2.ชื่อนักเรียน'!D34="","",'2.ชื่อนักเรียน'!D34)</f>
        <v/>
      </c>
      <c r="QV28" s="511" t="str">
        <f>IF(A28="","",IF('2.ชื่อนักเรียน'!R34="ย้าย","-",$RJ$4))</f>
        <v/>
      </c>
      <c r="QW28" s="511" t="str">
        <f>IF(A28="","",IF('2.ชื่อนักเรียน'!R34="ย้าย","-",SUM(OK28,OO28,OS28,OW28,PA28,PE28,PP28,PT28,PX28,QB28,QF28,QJ28)))</f>
        <v/>
      </c>
      <c r="QX28" s="511" t="str">
        <f>IF(A28="","",IF('2.ชื่อนักเรียน'!R34="ย้าย","-",SUM(OL28,OP28,OT28,OX28,PB28,PF28,PQ28,PU28,PY28,QC28,QG28,QK28)))</f>
        <v/>
      </c>
      <c r="QY28" s="511" t="str">
        <f>IF(A28="","",IF('2.ชื่อนักเรียน'!R34="ย้าย","-",SUM(OM28,OQ28,OU28,OY28,PC28,PG28,PR28,PV28,PZ28,QD28,QH28,QL28)))</f>
        <v/>
      </c>
      <c r="QZ28" s="511" t="str">
        <f>IF(A28="","",IF('2.ชื่อนักเรียน'!R34="ย้าย","-",SUM(ON28,OR28,OV28,OZ28,PD28,PH28,PS28,PW28,QA28,QE28,QI28,QM28)))</f>
        <v/>
      </c>
      <c r="RA28" s="519" t="str">
        <f>IF(A28="","",IF('2.ชื่อนักเรียน'!R34="ย้าย","-",(QW28*100)/QV28))</f>
        <v/>
      </c>
      <c r="RB28" s="511" t="str">
        <f>IF(A28="","",IF('2.ชื่อนักเรียน'!R34="ย้าย","-",QW28))</f>
        <v/>
      </c>
      <c r="RC28" s="519" t="str">
        <f>IF(A28="","",IF('2.ชื่อนักเรียน'!R34="ย้าย","ย้าย",RA28))</f>
        <v/>
      </c>
      <c r="RD28" s="534"/>
    </row>
    <row r="29" spans="1:472" ht="21" customHeight="1" x14ac:dyDescent="0.35">
      <c r="A29" s="508" t="str">
        <f>IF('2.ชื่อนักเรียน'!C35="","",'2.ชื่อนักเรียน'!C35)</f>
        <v/>
      </c>
      <c r="B29" s="509" t="str">
        <f>IF('2.ชื่อนักเรียน'!D35="","",'2.ชื่อนักเรียน'!D35)</f>
        <v/>
      </c>
      <c r="C29" s="510" t="str">
        <f>IF('2.ชื่อนักเรียน'!R35="","",'2.ชื่อนักเรียน'!R35)</f>
        <v/>
      </c>
      <c r="D29" s="511">
        <v>25</v>
      </c>
      <c r="E29" s="512"/>
      <c r="F29" s="513"/>
      <c r="G29" s="513"/>
      <c r="H29" s="513"/>
      <c r="I29" s="513"/>
      <c r="J29" s="513"/>
      <c r="K29" s="513"/>
      <c r="L29" s="513"/>
      <c r="M29" s="513"/>
      <c r="N29" s="513"/>
      <c r="O29" s="513"/>
      <c r="P29" s="513"/>
      <c r="Q29" s="513"/>
      <c r="R29" s="513"/>
      <c r="S29" s="513"/>
      <c r="T29" s="513"/>
      <c r="U29" s="513"/>
      <c r="V29" s="513"/>
      <c r="W29" s="513"/>
      <c r="X29" s="513"/>
      <c r="Y29" s="513"/>
      <c r="Z29" s="513"/>
      <c r="AA29" s="513"/>
      <c r="AB29" s="513"/>
      <c r="AC29" s="513"/>
      <c r="AD29" s="513"/>
      <c r="AE29" s="513"/>
      <c r="AF29" s="513"/>
      <c r="AG29" s="513"/>
      <c r="AH29" s="513"/>
      <c r="AI29" s="514"/>
      <c r="AJ29" s="511" t="str">
        <f>IF(COUNTA($E$3:$AI$3)=0,"",IF('2.ชื่อนักเรียน'!R35="ย้าย","ย้าย",OK29))</f>
        <v/>
      </c>
      <c r="AK29" s="511">
        <v>25</v>
      </c>
      <c r="AL29" s="512"/>
      <c r="AM29" s="513"/>
      <c r="AN29" s="513"/>
      <c r="AO29" s="513"/>
      <c r="AP29" s="513"/>
      <c r="AQ29" s="513"/>
      <c r="AR29" s="513"/>
      <c r="AS29" s="513"/>
      <c r="AT29" s="513"/>
      <c r="AU29" s="513"/>
      <c r="AV29" s="513"/>
      <c r="AW29" s="513"/>
      <c r="AX29" s="513"/>
      <c r="AY29" s="513"/>
      <c r="AZ29" s="513"/>
      <c r="BA29" s="513"/>
      <c r="BB29" s="513"/>
      <c r="BC29" s="513"/>
      <c r="BD29" s="513"/>
      <c r="BE29" s="513"/>
      <c r="BF29" s="513"/>
      <c r="BG29" s="513"/>
      <c r="BH29" s="513"/>
      <c r="BI29" s="513"/>
      <c r="BJ29" s="513"/>
      <c r="BK29" s="513"/>
      <c r="BL29" s="513"/>
      <c r="BM29" s="513"/>
      <c r="BN29" s="513"/>
      <c r="BO29" s="513"/>
      <c r="BP29" s="514"/>
      <c r="BQ29" s="511" t="str">
        <f>IF(COUNTA($AL$4:$BP$4)=0,"",IF('2.ชื่อนักเรียน'!R35="ย้าย","ย้าย",OO29))</f>
        <v/>
      </c>
      <c r="BR29" s="511">
        <v>25</v>
      </c>
      <c r="BS29" s="512"/>
      <c r="BT29" s="513"/>
      <c r="BU29" s="513"/>
      <c r="BV29" s="513"/>
      <c r="BW29" s="513"/>
      <c r="BX29" s="513"/>
      <c r="BY29" s="513"/>
      <c r="BZ29" s="513"/>
      <c r="CA29" s="513"/>
      <c r="CB29" s="513"/>
      <c r="CC29" s="513"/>
      <c r="CD29" s="513"/>
      <c r="CE29" s="513"/>
      <c r="CF29" s="513"/>
      <c r="CG29" s="513"/>
      <c r="CH29" s="513"/>
      <c r="CI29" s="513"/>
      <c r="CJ29" s="513"/>
      <c r="CK29" s="513"/>
      <c r="CL29" s="513"/>
      <c r="CM29" s="513"/>
      <c r="CN29" s="513"/>
      <c r="CO29" s="513"/>
      <c r="CP29" s="513"/>
      <c r="CQ29" s="513"/>
      <c r="CR29" s="513"/>
      <c r="CS29" s="513"/>
      <c r="CT29" s="513"/>
      <c r="CU29" s="513"/>
      <c r="CV29" s="513"/>
      <c r="CW29" s="514"/>
      <c r="CX29" s="511" t="str">
        <f>IF(COUNTA($BS$4:$CW$4)=0,"",IF('2.ชื่อนักเรียน'!R35="ย้าย","ย้าย",OS29))</f>
        <v/>
      </c>
      <c r="CY29" s="511">
        <v>25</v>
      </c>
      <c r="CZ29" s="512"/>
      <c r="DA29" s="513"/>
      <c r="DB29" s="513"/>
      <c r="DC29" s="513"/>
      <c r="DD29" s="513"/>
      <c r="DE29" s="513"/>
      <c r="DF29" s="513"/>
      <c r="DG29" s="513"/>
      <c r="DH29" s="513"/>
      <c r="DI29" s="513"/>
      <c r="DJ29" s="513"/>
      <c r="DK29" s="513"/>
      <c r="DL29" s="513"/>
      <c r="DM29" s="513"/>
      <c r="DN29" s="513"/>
      <c r="DO29" s="513"/>
      <c r="DP29" s="513"/>
      <c r="DQ29" s="513"/>
      <c r="DR29" s="513"/>
      <c r="DS29" s="513"/>
      <c r="DT29" s="513"/>
      <c r="DU29" s="513"/>
      <c r="DV29" s="513"/>
      <c r="DW29" s="513"/>
      <c r="DX29" s="513"/>
      <c r="DY29" s="513"/>
      <c r="DZ29" s="513"/>
      <c r="EA29" s="513"/>
      <c r="EB29" s="513"/>
      <c r="EC29" s="513"/>
      <c r="ED29" s="514"/>
      <c r="EE29" s="511" t="str">
        <f>IF(COUNTA($CZ$4:$ED$4)=0,"",IF('2.ชื่อนักเรียน'!R35="ย้าย","ย้าย",OW29))</f>
        <v/>
      </c>
      <c r="EF29" s="511">
        <v>25</v>
      </c>
      <c r="EG29" s="512"/>
      <c r="EH29" s="513"/>
      <c r="EI29" s="513"/>
      <c r="EJ29" s="513"/>
      <c r="EK29" s="513"/>
      <c r="EL29" s="513"/>
      <c r="EM29" s="513"/>
      <c r="EN29" s="513"/>
      <c r="EO29" s="513"/>
      <c r="EP29" s="513"/>
      <c r="EQ29" s="513"/>
      <c r="ER29" s="513"/>
      <c r="ES29" s="513"/>
      <c r="ET29" s="513"/>
      <c r="EU29" s="513"/>
      <c r="EV29" s="513"/>
      <c r="EW29" s="513"/>
      <c r="EX29" s="513"/>
      <c r="EY29" s="513"/>
      <c r="EZ29" s="513"/>
      <c r="FA29" s="513"/>
      <c r="FB29" s="513"/>
      <c r="FC29" s="513"/>
      <c r="FD29" s="513"/>
      <c r="FE29" s="513"/>
      <c r="FF29" s="513"/>
      <c r="FG29" s="513"/>
      <c r="FH29" s="513"/>
      <c r="FI29" s="513"/>
      <c r="FJ29" s="513"/>
      <c r="FK29" s="514"/>
      <c r="FL29" s="511" t="str">
        <f>IF(COUNTA($EG$4:$FK$4)=0,"",IF('2.ชื่อนักเรียน'!R35="ย้าย","ย้าย",PA29))</f>
        <v/>
      </c>
      <c r="FM29" s="511">
        <v>25</v>
      </c>
      <c r="FN29" s="512"/>
      <c r="FO29" s="513"/>
      <c r="FP29" s="513"/>
      <c r="FQ29" s="513"/>
      <c r="FR29" s="513"/>
      <c r="FS29" s="513"/>
      <c r="FT29" s="513"/>
      <c r="FU29" s="513"/>
      <c r="FV29" s="513"/>
      <c r="FW29" s="513"/>
      <c r="FX29" s="513"/>
      <c r="FY29" s="513"/>
      <c r="FZ29" s="513"/>
      <c r="GA29" s="513"/>
      <c r="GB29" s="513"/>
      <c r="GC29" s="513"/>
      <c r="GD29" s="513"/>
      <c r="GE29" s="513"/>
      <c r="GF29" s="513"/>
      <c r="GG29" s="513"/>
      <c r="GH29" s="513"/>
      <c r="GI29" s="513"/>
      <c r="GJ29" s="513"/>
      <c r="GK29" s="513"/>
      <c r="GL29" s="513"/>
      <c r="GM29" s="513"/>
      <c r="GN29" s="513"/>
      <c r="GO29" s="513"/>
      <c r="GP29" s="513"/>
      <c r="GQ29" s="513"/>
      <c r="GR29" s="514"/>
      <c r="GS29" s="511" t="str">
        <f>IF(COUNTA($FN$4:$GR$4)=0,"",IF('2.ชื่อนักเรียน'!R35="ย้าย","ย้าย",PE29))</f>
        <v/>
      </c>
      <c r="GT29" s="511">
        <v>25</v>
      </c>
      <c r="GU29" s="512"/>
      <c r="GV29" s="513"/>
      <c r="GW29" s="513"/>
      <c r="GX29" s="513"/>
      <c r="GY29" s="513"/>
      <c r="GZ29" s="513"/>
      <c r="HA29" s="513"/>
      <c r="HB29" s="513"/>
      <c r="HC29" s="513"/>
      <c r="HD29" s="513"/>
      <c r="HE29" s="513"/>
      <c r="HF29" s="513"/>
      <c r="HG29" s="513"/>
      <c r="HH29" s="513"/>
      <c r="HI29" s="513"/>
      <c r="HJ29" s="513"/>
      <c r="HK29" s="513"/>
      <c r="HL29" s="513"/>
      <c r="HM29" s="513"/>
      <c r="HN29" s="513"/>
      <c r="HO29" s="513"/>
      <c r="HP29" s="513"/>
      <c r="HQ29" s="513"/>
      <c r="HR29" s="513"/>
      <c r="HS29" s="513"/>
      <c r="HT29" s="513"/>
      <c r="HU29" s="513"/>
      <c r="HV29" s="513"/>
      <c r="HW29" s="513"/>
      <c r="HX29" s="513"/>
      <c r="HY29" s="514"/>
      <c r="HZ29" s="511" t="str">
        <f>IF(COUNTA($GU$4:HY28)=0,"",IF('2.ชื่อนักเรียน'!R35="ย้าย","ย้าย",PP29))</f>
        <v/>
      </c>
      <c r="IA29" s="511">
        <v>25</v>
      </c>
      <c r="IB29" s="512"/>
      <c r="IC29" s="513"/>
      <c r="ID29" s="513"/>
      <c r="IE29" s="513"/>
      <c r="IF29" s="513"/>
      <c r="IG29" s="513"/>
      <c r="IH29" s="513"/>
      <c r="II29" s="513"/>
      <c r="IJ29" s="513"/>
      <c r="IK29" s="513"/>
      <c r="IL29" s="513"/>
      <c r="IM29" s="513"/>
      <c r="IN29" s="513"/>
      <c r="IO29" s="513"/>
      <c r="IP29" s="513"/>
      <c r="IQ29" s="513"/>
      <c r="IR29" s="513"/>
      <c r="IS29" s="513"/>
      <c r="IT29" s="513"/>
      <c r="IU29" s="513"/>
      <c r="IV29" s="513"/>
      <c r="IW29" s="513"/>
      <c r="IX29" s="513"/>
      <c r="IY29" s="513"/>
      <c r="IZ29" s="513"/>
      <c r="JA29" s="513"/>
      <c r="JB29" s="513"/>
      <c r="JC29" s="513"/>
      <c r="JD29" s="513"/>
      <c r="JE29" s="513"/>
      <c r="JF29" s="514"/>
      <c r="JG29" s="511" t="str">
        <f>IF(COUNTA($IB$4:$JF$4)=0,"",IF('2.ชื่อนักเรียน'!R35="ย้าย","ย้าย",PT29))</f>
        <v/>
      </c>
      <c r="JH29" s="511">
        <v>25</v>
      </c>
      <c r="JI29" s="512"/>
      <c r="JJ29" s="513"/>
      <c r="JK29" s="513"/>
      <c r="JL29" s="513"/>
      <c r="JM29" s="513"/>
      <c r="JN29" s="513"/>
      <c r="JO29" s="513"/>
      <c r="JP29" s="513"/>
      <c r="JQ29" s="513"/>
      <c r="JR29" s="513"/>
      <c r="JS29" s="513"/>
      <c r="JT29" s="513"/>
      <c r="JU29" s="513"/>
      <c r="JV29" s="513"/>
      <c r="JW29" s="513"/>
      <c r="JX29" s="513"/>
      <c r="JY29" s="513"/>
      <c r="JZ29" s="513"/>
      <c r="KA29" s="513"/>
      <c r="KB29" s="513"/>
      <c r="KC29" s="513"/>
      <c r="KD29" s="513"/>
      <c r="KE29" s="513"/>
      <c r="KF29" s="513"/>
      <c r="KG29" s="513"/>
      <c r="KH29" s="513"/>
      <c r="KI29" s="513"/>
      <c r="KJ29" s="513"/>
      <c r="KK29" s="513"/>
      <c r="KL29" s="513"/>
      <c r="KM29" s="514"/>
      <c r="KN29" s="526" t="str">
        <f>IF(COUNTA($JI$4:$KM$4)=0,"",IF('2.ชื่อนักเรียน'!R35="ย้าย","ย้าย",PX29))</f>
        <v/>
      </c>
      <c r="KO29" s="511">
        <v>25</v>
      </c>
      <c r="KP29" s="512"/>
      <c r="KQ29" s="513"/>
      <c r="KR29" s="513"/>
      <c r="KS29" s="513"/>
      <c r="KT29" s="513"/>
      <c r="KU29" s="513"/>
      <c r="KV29" s="513"/>
      <c r="KW29" s="513"/>
      <c r="KX29" s="513"/>
      <c r="KY29" s="513"/>
      <c r="KZ29" s="513"/>
      <c r="LA29" s="513"/>
      <c r="LB29" s="513"/>
      <c r="LC29" s="513"/>
      <c r="LD29" s="513"/>
      <c r="LE29" s="513"/>
      <c r="LF29" s="513"/>
      <c r="LG29" s="513"/>
      <c r="LH29" s="513"/>
      <c r="LI29" s="513"/>
      <c r="LJ29" s="513"/>
      <c r="LK29" s="513"/>
      <c r="LL29" s="513"/>
      <c r="LM29" s="513"/>
      <c r="LN29" s="513"/>
      <c r="LO29" s="513"/>
      <c r="LP29" s="513"/>
      <c r="LQ29" s="513"/>
      <c r="LR29" s="513"/>
      <c r="LS29" s="513"/>
      <c r="LT29" s="514"/>
      <c r="LU29" s="526" t="str">
        <f>IF(COUNTA($KP$4:$LT$4)=0,"",IF('2.ชื่อนักเรียน'!R35="ย้าย","ย้าย",QB29))</f>
        <v/>
      </c>
      <c r="LV29" s="511">
        <v>25</v>
      </c>
      <c r="LW29" s="512"/>
      <c r="LX29" s="513"/>
      <c r="LY29" s="513"/>
      <c r="LZ29" s="513"/>
      <c r="MA29" s="513"/>
      <c r="MB29" s="513"/>
      <c r="MC29" s="513"/>
      <c r="MD29" s="513"/>
      <c r="ME29" s="513"/>
      <c r="MF29" s="513"/>
      <c r="MG29" s="513"/>
      <c r="MH29" s="513"/>
      <c r="MI29" s="513"/>
      <c r="MJ29" s="513"/>
      <c r="MK29" s="513"/>
      <c r="ML29" s="513"/>
      <c r="MM29" s="513"/>
      <c r="MN29" s="513"/>
      <c r="MO29" s="513"/>
      <c r="MP29" s="513"/>
      <c r="MQ29" s="513"/>
      <c r="MR29" s="513"/>
      <c r="MS29" s="513"/>
      <c r="MT29" s="513"/>
      <c r="MU29" s="513"/>
      <c r="MV29" s="513"/>
      <c r="MW29" s="513"/>
      <c r="MX29" s="513"/>
      <c r="MY29" s="513"/>
      <c r="MZ29" s="513"/>
      <c r="NA29" s="514"/>
      <c r="NB29" s="526" t="str">
        <f>IF(COUNTA($LW$5:$NA$5)=0,"",IF('2.ชื่อนักเรียน'!R35="ย้าย","ย้าย",QF29))</f>
        <v/>
      </c>
      <c r="NC29" s="526">
        <v>25</v>
      </c>
      <c r="ND29" s="512"/>
      <c r="NE29" s="513"/>
      <c r="NF29" s="513"/>
      <c r="NG29" s="513"/>
      <c r="NH29" s="513"/>
      <c r="NI29" s="513"/>
      <c r="NJ29" s="513"/>
      <c r="NK29" s="513"/>
      <c r="NL29" s="513"/>
      <c r="NM29" s="513"/>
      <c r="NN29" s="513"/>
      <c r="NO29" s="513"/>
      <c r="NP29" s="513"/>
      <c r="NQ29" s="513"/>
      <c r="NR29" s="513"/>
      <c r="NS29" s="513"/>
      <c r="NT29" s="513"/>
      <c r="NU29" s="513"/>
      <c r="NV29" s="513"/>
      <c r="NW29" s="513"/>
      <c r="NX29" s="513"/>
      <c r="NY29" s="513"/>
      <c r="NZ29" s="513"/>
      <c r="OA29" s="513"/>
      <c r="OB29" s="513"/>
      <c r="OC29" s="513"/>
      <c r="OD29" s="513"/>
      <c r="OE29" s="513"/>
      <c r="OF29" s="513"/>
      <c r="OG29" s="513"/>
      <c r="OH29" s="514"/>
      <c r="OI29" s="526" t="str">
        <f>IF(COUNTA($ND$4:$OH$4)=0,"",IF('2.ชื่อนักเรียน'!R35="ย้าย","ย้าย",QJ29))</f>
        <v/>
      </c>
      <c r="OJ29" s="511">
        <v>25</v>
      </c>
      <c r="OK29" s="515" t="str">
        <f>IF(OR(COUNTA($E$4:$AI$4)=0,$A29=""),"",IF('2.ชื่อนักเรียน'!R35="ย้าย","-",COUNTIF($E29:$AI29,"/")))</f>
        <v/>
      </c>
      <c r="OL29" s="516" t="str">
        <f>IF(OR(COUNTA($E$4:$AI$4)=0,$A29=""),"",IF('2.ชื่อนักเรียน'!R35="ย้าย","-",COUNTIF($E29:$AI29,"ป")))</f>
        <v/>
      </c>
      <c r="OM29" s="516" t="str">
        <f>IF(OR(COUNTA($E$4:$AI$4)=0,$A29=""),"",IF('2.ชื่อนักเรียน'!R35="ย้าย","-",COUNTIF($E29:$AI29,"ล")))</f>
        <v/>
      </c>
      <c r="ON29" s="517" t="str">
        <f>IF(OR(COUNTA($E$4:$AI$4)=0,$A29=""),"",IF('2.ชื่อนักเรียน'!R35="ย้าย","-",COUNTIF($E29:$AI29,"ข")))</f>
        <v/>
      </c>
      <c r="OO29" s="515" t="str">
        <f>IF(OR(COUNTA($AL$4:$BP$4)=0,$A29=""),"",IF('2.ชื่อนักเรียน'!R35="ย้าย","-",COUNTIF($AL29:$BP29,"/")))</f>
        <v/>
      </c>
      <c r="OP29" s="516" t="str">
        <f>IF(OR(COUNTA($AL$4:$BP$4)=0,$A29=""),"",IF('2.ชื่อนักเรียน'!R35="ย้าย","-",COUNTIF($AL29:$BP29,"ป")))</f>
        <v/>
      </c>
      <c r="OQ29" s="516" t="str">
        <f>IF(OR(COUNTA($AL$4:$BP$4)=0,$A29=""),"",IF('2.ชื่อนักเรียน'!R35="ย้าย","-",COUNTIF($AL29:$BP29,"ล")))</f>
        <v/>
      </c>
      <c r="OR29" s="517" t="str">
        <f>IF(OR(COUNTA($AL$4:$BP$4)=0,$A29=""),"",IF('2.ชื่อนักเรียน'!R35="ย้าย","-",COUNTIF($AL29:$BP29,"ข")))</f>
        <v/>
      </c>
      <c r="OS29" s="515" t="str">
        <f>IF(OR(COUNTA($BS$4:$CW$4)=0,$A29=""),"",IF('2.ชื่อนักเรียน'!R35="ย้าย","-",COUNTIF($BS29:$CW29,"/")))</f>
        <v/>
      </c>
      <c r="OT29" s="516" t="str">
        <f>IF(OR(COUNTA($BS$4:$CW$4)=0,$A29=""),"",IF('2.ชื่อนักเรียน'!R35="ย้าย","-",COUNTIF($BS29:$CW29,"ป")))</f>
        <v/>
      </c>
      <c r="OU29" s="516" t="str">
        <f>IF(OR(COUNTA($BS$4:$CW$4)=0,$A29=""),"",IF('2.ชื่อนักเรียน'!R35="ย้าย","-",COUNTIF($BS29:$CW29,"ล")))</f>
        <v/>
      </c>
      <c r="OV29" s="517" t="str">
        <f>IF(OR(COUNTA($BS$4:$CW$4)=0,$A29=""),"",IF('2.ชื่อนักเรียน'!R35="ย้าย","-",COUNTIF($BS29:$CW29,"ข")))</f>
        <v/>
      </c>
      <c r="OW29" s="515" t="str">
        <f>IF(OR(COUNTA($CZ$4:$ED$4)=0,$A29=""),"",IF('2.ชื่อนักเรียน'!R35="ย้าย","-",COUNTIF($CZ29:$ED29,"/")))</f>
        <v/>
      </c>
      <c r="OX29" s="516" t="str">
        <f>IF(OR(COUNTA($CZ$4:$ED$4)=0,$A29=""),"",IF('2.ชื่อนักเรียน'!R35="ย้าย","-",COUNTIF($CZ29:$ED29,"ป")))</f>
        <v/>
      </c>
      <c r="OY29" s="516" t="str">
        <f>IF(OR(COUNTA($CZ$4:$ED$4)=0,A29=""),"",IF('2.ชื่อนักเรียน'!R35="ย้าย","-",COUNTIF($CZ29:$ED29,"ล")))</f>
        <v/>
      </c>
      <c r="OZ29" s="517" t="str">
        <f>IF(OR(COUNTA($CZ$4:$ED$4)=0,A29=""),"",IF('2.ชื่อนักเรียน'!R35="ย้าย","-",COUNTIF($CZ29:$ED29,"ข")))</f>
        <v/>
      </c>
      <c r="PA29" s="515" t="str">
        <f>IF(OR(COUNTA($EG$4:$FK$4)=0,$A29=""),"",IF('2.ชื่อนักเรียน'!R35="ย้าย","-",COUNTIF($EG29:$FK29,"/")))</f>
        <v/>
      </c>
      <c r="PB29" s="516" t="str">
        <f>IF(OR(COUNTA($EG$4:$FK$4)=0,$A29=""),"",IF('2.ชื่อนักเรียน'!R35="ย้าย","-",COUNTIF($EG29:$FK29,"ป")))</f>
        <v/>
      </c>
      <c r="PC29" s="516" t="str">
        <f>IF(OR(COUNTA($EG$4:$FK$4)=0,A29=""),"",IF('2.ชื่อนักเรียน'!R35="ย้าย","-",COUNTIF($EG29:$FK29,"ล")))</f>
        <v/>
      </c>
      <c r="PD29" s="517" t="str">
        <f>IF(OR(COUNTA($EG$4:$FK$4)=0,A29=""),"",IF('2.ชื่อนักเรียน'!R35="ย้าย","-",COUNTIF($EG29:$FK29,"ข")))</f>
        <v/>
      </c>
      <c r="PE29" s="515" t="str">
        <f>IF(OR(COUNTA($FN$4:$GR$4)=0,$A29=""),"",IF('2.ชื่อนักเรียน'!R35="ย้าย","-",COUNTIF($FN29:$GR29,"/")))</f>
        <v/>
      </c>
      <c r="PF29" s="516" t="str">
        <f>IF(OR(COUNTA($FN$4:$GR$4)=0,$A29=""),"",IF('2.ชื่อนักเรียน'!R35="ย้าย","-",COUNTIF($FN29:$GR29,"ป")))</f>
        <v/>
      </c>
      <c r="PG29" s="516" t="str">
        <f>IF(OR(COUNTA($FN$4:$GR$4)=0,A29=""),"",IF('2.ชื่อนักเรียน'!R35="ย้าย","-",COUNTIF($FN29:$GR29,"ล")))</f>
        <v/>
      </c>
      <c r="PH29" s="516" t="str">
        <f>IF(OR(COUNTA($FN$4:$GR$4)=0,A29=""),"",IF('2.ชื่อนักเรียน'!R35="ย้าย","-",COUNTIF($FN29:$GR29,"ข")))</f>
        <v/>
      </c>
      <c r="PI29" s="515" t="str">
        <f>IF(OR(COUNTA($OK$3:$PD$3,$PE$3)=0,$A29=""),"",IF('2.ชื่อนักเรียน'!R35="ย้าย","-",SUM(OK29,OO29,OS29,OW29,PA29,PE29)))</f>
        <v/>
      </c>
      <c r="PJ29" s="516" t="str">
        <f>IF(OR(COUNTA($OK$3:$PD$3,$PE$3)=0,$A29=""),"",IF('2.ชื่อนักเรียน'!R35="ย้าย","-",SUM(OL29,OP29,OT29,OX29,PB29,PF29)))</f>
        <v/>
      </c>
      <c r="PK29" s="516" t="str">
        <f>IF(OR(COUNTA($OK$3:$PD$3,$PE$3)=0,$A29=""),"",IF('2.ชื่อนักเรียน'!R35="ย้าย","-",SUM(OM29,OQ29,OU29,OY29,PC29,PG29)))</f>
        <v/>
      </c>
      <c r="PL29" s="518" t="str">
        <f>IF(OR(COUNTA($OK$3:$PD$3,$PE$3)=0,$A29=""),"",IF('2.ชื่อนักเรียน'!R35="ย้าย","-",SUM(ON29,OR29,OV29,OZ29,PD29,PH29)))</f>
        <v/>
      </c>
      <c r="PM29" s="511" t="str">
        <f t="shared" si="0"/>
        <v/>
      </c>
      <c r="PN29" s="519" t="str">
        <f>IF(PM29="","",IF('2.ชื่อนักเรียน'!R35="ย้าย","ย้าย",(PM29*100)/COUNTA($E$4:$AI$4,$AL$4:$BP$4,$BS$4:$CW$4,$CZ$4:$ED$4,$EG$4:$FK$4,$FN$4:$GR$4)))</f>
        <v/>
      </c>
      <c r="PO29" s="511">
        <v>25</v>
      </c>
      <c r="PP29" s="515" t="str">
        <f>IF(OR(COUNTA($GU$4:$HY$4)=0,$A29=""),"",IF('2.ชื่อนักเรียน'!R35="ย้าย","-",COUNTIF($GU29:$HY29,"/")))</f>
        <v/>
      </c>
      <c r="PQ29" s="516" t="str">
        <f>IF(OR(COUNTA($GU$4:$HY$4)=0,$A29=""),"",IF('2.ชื่อนักเรียน'!R35="ย้าย","-",COUNTIF($GU29:$HY29,"ป")))</f>
        <v/>
      </c>
      <c r="PR29" s="516" t="str">
        <f>IF(OR(COUNTA($GU$4:$HY$4)=0,$A29=""),"",IF('2.ชื่อนักเรียน'!R35="ย้าย","-",COUNTIF($GU29:$HY29,"ล")))</f>
        <v/>
      </c>
      <c r="PS29" s="517" t="str">
        <f>IF(OR(COUNTA($GU$4:$HY$4)=0,$A29=""),"",IF('2.ชื่อนักเรียน'!R35="ย้าย","-",COUNTIF($GU29:$HY29,"ข")))</f>
        <v/>
      </c>
      <c r="PT29" s="515" t="str">
        <f>IF(OR(COUNTA($IB$4:$JF$4)=0,$A29=""),"",IF('2.ชื่อนักเรียน'!R35="ย้าย","-",COUNTIF($IB29:$JF29,"/")))</f>
        <v/>
      </c>
      <c r="PU29" s="516" t="str">
        <f>IF(OR(COUNTA($IB$4:$JF$4)=0,$A29=""),"",IF('2.ชื่อนักเรียน'!R35="ย้าย","-",COUNTIF($IB29:$JF29,"ป")))</f>
        <v/>
      </c>
      <c r="PV29" s="516" t="str">
        <f>IF(OR(COUNTA($IB$4:$JF$4)=0,$A29=""),"",IF('2.ชื่อนักเรียน'!R35="ย้าย","-",COUNTIF($IB29:$JF29,"ล")))</f>
        <v/>
      </c>
      <c r="PW29" s="517" t="str">
        <f>IF(OR(COUNTA($IB$4:$JF$4)=0,$A29=""),"",IF('2.ชื่อนักเรียน'!R35="ย้าย","-",COUNTIF($IB29:$JF29,"ข")))</f>
        <v/>
      </c>
      <c r="PX29" s="515" t="str">
        <f>IF(OR(COUNTA($JI$4:$KM$4)=0,$A29=""),"",IF('2.ชื่อนักเรียน'!R35="ย้าย","-",COUNTIF($JI29:$KM29,"/")))</f>
        <v/>
      </c>
      <c r="PY29" s="516" t="str">
        <f>IF(OR(COUNTA($JI$4:$KM$4)=0,$A29=""),"",IF('2.ชื่อนักเรียน'!R35="ย้าย","-",COUNTIF($JI29:$KM29,"ป")))</f>
        <v/>
      </c>
      <c r="PZ29" s="516" t="str">
        <f>IF(OR(COUNTA($JI$4:$KM$4)=0,$A29=""),"",IF('2.ชื่อนักเรียน'!R35="ย้าย","-",COUNTIF($JI29:$KM29,"ล")))</f>
        <v/>
      </c>
      <c r="QA29" s="517" t="str">
        <f>IF(OR(COUNTA($JI$4:$KM$4)=0,$A29=""),"",IF('2.ชื่อนักเรียน'!R35="ย้าย","-",COUNTIF($JI29:$KM29,"ข")))</f>
        <v/>
      </c>
      <c r="QB29" s="515" t="str">
        <f>IF(OR(COUNTA($KP$4:$LT$4)=0,$A29=""),"",IF('2.ชื่อนักเรียน'!R35="ย้าย","-",COUNTIF($KP29:$LT29,"/")))</f>
        <v/>
      </c>
      <c r="QC29" s="516" t="str">
        <f>IF(OR(COUNTA($KP$4:$LT$4)=0,$A29=""),"",IF('2.ชื่อนักเรียน'!R35="ย้าย","-",COUNTIF($KP29:$LT29,"ป")))</f>
        <v/>
      </c>
      <c r="QD29" s="516" t="str">
        <f>IF(OR(COUNTA($KP$4:$LT$4)=0,$A29=""),"",IF('2.ชื่อนักเรียน'!R35="ย้าย","-",COUNTIF($KP29:$LT29,"ล")))</f>
        <v/>
      </c>
      <c r="QE29" s="517" t="str">
        <f>IF(OR(COUNTA($KP$4:$LT$4)=0,$A29=""),"",IF('2.ชื่อนักเรียน'!R35="ย้าย","-",COUNTIF($KP29:$LT29,"ข")))</f>
        <v/>
      </c>
      <c r="QF29" s="515" t="str">
        <f>IF(OR(COUNTA($LW$4:$NA$4)=0,$A29=""),"",IF('2.ชื่อนักเรียน'!R35="ย้าย","-",COUNTIF($LW29:$NA29,"/")))</f>
        <v/>
      </c>
      <c r="QG29" s="516" t="str">
        <f>IF(OR(COUNTA($LW$4:$NA$4)=0,$A29=""),"",IF('2.ชื่อนักเรียน'!R35="ย้าย","-",COUNTIF($LW29:$NA29,"ป")))</f>
        <v/>
      </c>
      <c r="QH29" s="516" t="str">
        <f>IF(OR(COUNTA($LW$4:$NA$4)=0,$A29=""),"",IF('2.ชื่อนักเรียน'!R35="ย้าย","-",COUNTIF($LW29:$NA29,"ล")))</f>
        <v/>
      </c>
      <c r="QI29" s="517" t="str">
        <f>IF(OR(COUNTA($LW$4:$NA$4)=0,$A29=""),"",IF('2.ชื่อนักเรียน'!R35="ย้าย","-",COUNTIF($LW29:$NA29,"ข")))</f>
        <v/>
      </c>
      <c r="QJ29" s="515" t="str">
        <f>IF(OR(COUNTA($ND$4:$OH$4)=0,$A29=""),"",IF('2.ชื่อนักเรียน'!R35="ย้าย","-",COUNTIF($ND29:$OH29,"/")))</f>
        <v/>
      </c>
      <c r="QK29" s="516" t="str">
        <f>IF(OR(COUNTA($ND$4:$OH$4)=0,$A29=""),"",IF('2.ชื่อนักเรียน'!R35="ย้าย","-",COUNTIF($ND29:$OH29,"ป")))</f>
        <v/>
      </c>
      <c r="QL29" s="516" t="str">
        <f>IF(OR(COUNTA($ND$4:$OH$4)=0,$A29=""),"",IF('2.ชื่อนักเรียน'!R35="ย้าย","-",COUNTIF($ND29:$OH29,"ล")))</f>
        <v/>
      </c>
      <c r="QM29" s="516" t="str">
        <f>IF(OR(COUNTA($ND$4:$OH$4)=0,$A29=""),"",IF('2.ชื่อนักเรียน'!R35="ย้าย","-",COUNTIF($ND29:$OH29,"ข")))</f>
        <v/>
      </c>
      <c r="QN29" s="515" t="str">
        <f>IF(OR(COUNTA($PP$3:$QI$3,$QJ$3)=0,$A29=""),"",IF('2.ชื่อนักเรียน'!R35="ย้าย","-",SUM(PP29,PT29,PX29,QB29,QF29,QJ29)))</f>
        <v/>
      </c>
      <c r="QO29" s="516" t="str">
        <f>IF(OR(COUNTA($PP$3:$QI$3,$QJ$3)=0,$A29=""),"",IF('2.ชื่อนักเรียน'!R35="ย้าย","-",SUM(PQ29,PU29,PY29,QC29,QG29,QK29)))</f>
        <v/>
      </c>
      <c r="QP29" s="516" t="str">
        <f>IF(OR(COUNTA($PP$3:$QI$3,$QJ$3)=0,$A29=""),"",IF('2.ชื่อนักเรียน'!R35="ย้าย","-",SUM(PR29,PV29,PZ29,QD29,QH29,QL29)))</f>
        <v/>
      </c>
      <c r="QQ29" s="518" t="str">
        <f>IF(OR(COUNTA($PP$3:$QI$3,$QJ$3)=0,$A29=""),"",IF('2.ชื่อนักเรียน'!R35="ย้าย","-",SUM(PS29,PW29,QA29,QE29,QI29,QM29)))</f>
        <v/>
      </c>
      <c r="QR29" s="511" t="str">
        <f t="shared" si="1"/>
        <v/>
      </c>
      <c r="QS29" s="519" t="str">
        <f>IF(QR29="","",IF('2.ชื่อนักเรียน'!R35="ย้าย","ย้าย",(QR29*100)/COUNTA($GU$4:$HY$4,$IB$4:$JF$4,$JI$4:$KM$4,$KP$4:$LT$4,$LW$4:$NA$4,$ND$4:$OH$4)))</f>
        <v/>
      </c>
      <c r="QT29" s="529" t="str">
        <f>IF('2.ชื่อนักเรียน'!C35="","",'2.ชื่อนักเรียน'!C35)</f>
        <v/>
      </c>
      <c r="QU29" s="532" t="str">
        <f>IF('2.ชื่อนักเรียน'!D35="","",'2.ชื่อนักเรียน'!D35)</f>
        <v/>
      </c>
      <c r="QV29" s="511" t="str">
        <f>IF(A29="","",IF('2.ชื่อนักเรียน'!R35="ย้าย","-",$RJ$4))</f>
        <v/>
      </c>
      <c r="QW29" s="511" t="str">
        <f>IF(A29="","",IF('2.ชื่อนักเรียน'!R35="ย้าย","-",SUM(OK29,OO29,OS29,OW29,PA29,PE29,PP29,PT29,PX29,QB29,QF29,QJ29)))</f>
        <v/>
      </c>
      <c r="QX29" s="511" t="str">
        <f>IF(A29="","",IF('2.ชื่อนักเรียน'!R35="ย้าย","-",SUM(OL29,OP29,OT29,OX29,PB29,PF29,PQ29,PU29,PY29,QC29,QG29,QK29)))</f>
        <v/>
      </c>
      <c r="QY29" s="511" t="str">
        <f>IF(A29="","",IF('2.ชื่อนักเรียน'!R35="ย้าย","-",SUM(OM29,OQ29,OU29,OY29,PC29,PG29,PR29,PV29,PZ29,QD29,QH29,QL29)))</f>
        <v/>
      </c>
      <c r="QZ29" s="511" t="str">
        <f>IF(A29="","",IF('2.ชื่อนักเรียน'!R35="ย้าย","-",SUM(ON29,OR29,OV29,OZ29,PD29,PH29,PS29,PW29,QA29,QE29,QI29,QM29)))</f>
        <v/>
      </c>
      <c r="RA29" s="519" t="str">
        <f>IF(A29="","",IF('2.ชื่อนักเรียน'!R35="ย้าย","-",(QW29*100)/QV29))</f>
        <v/>
      </c>
      <c r="RB29" s="511" t="str">
        <f>IF(A29="","",IF('2.ชื่อนักเรียน'!R35="ย้าย","-",QW29))</f>
        <v/>
      </c>
      <c r="RC29" s="519" t="str">
        <f>IF(A29="","",IF('2.ชื่อนักเรียน'!R35="ย้าย","ย้าย",RA29))</f>
        <v/>
      </c>
      <c r="RD29" s="534"/>
    </row>
    <row r="30" spans="1:472" ht="21" customHeight="1" x14ac:dyDescent="0.35">
      <c r="A30" s="508" t="str">
        <f>IF('2.ชื่อนักเรียน'!C36="","",'2.ชื่อนักเรียน'!C36)</f>
        <v/>
      </c>
      <c r="B30" s="509" t="str">
        <f>IF('2.ชื่อนักเรียน'!D36="","",'2.ชื่อนักเรียน'!D36)</f>
        <v/>
      </c>
      <c r="C30" s="510" t="str">
        <f>IF('2.ชื่อนักเรียน'!R36="","",'2.ชื่อนักเรียน'!R36)</f>
        <v/>
      </c>
      <c r="D30" s="511">
        <v>26</v>
      </c>
      <c r="E30" s="512"/>
      <c r="F30" s="513"/>
      <c r="G30" s="513"/>
      <c r="H30" s="513"/>
      <c r="I30" s="513"/>
      <c r="J30" s="513"/>
      <c r="K30" s="513"/>
      <c r="L30" s="513"/>
      <c r="M30" s="513"/>
      <c r="N30" s="513"/>
      <c r="O30" s="513"/>
      <c r="P30" s="513"/>
      <c r="Q30" s="513"/>
      <c r="R30" s="513"/>
      <c r="S30" s="513"/>
      <c r="T30" s="513"/>
      <c r="U30" s="513"/>
      <c r="V30" s="513"/>
      <c r="W30" s="513"/>
      <c r="X30" s="513"/>
      <c r="Y30" s="513"/>
      <c r="Z30" s="513"/>
      <c r="AA30" s="513"/>
      <c r="AB30" s="513"/>
      <c r="AC30" s="513"/>
      <c r="AD30" s="513"/>
      <c r="AE30" s="513"/>
      <c r="AF30" s="513"/>
      <c r="AG30" s="513"/>
      <c r="AH30" s="513"/>
      <c r="AI30" s="514"/>
      <c r="AJ30" s="511" t="str">
        <f>IF(COUNTA($E$3:$AI$3)=0,"",IF('2.ชื่อนักเรียน'!R36="ย้าย","ย้าย",OK30))</f>
        <v/>
      </c>
      <c r="AK30" s="511">
        <v>26</v>
      </c>
      <c r="AL30" s="512"/>
      <c r="AM30" s="513"/>
      <c r="AN30" s="513"/>
      <c r="AO30" s="513"/>
      <c r="AP30" s="513"/>
      <c r="AQ30" s="513"/>
      <c r="AR30" s="513"/>
      <c r="AS30" s="513"/>
      <c r="AT30" s="513"/>
      <c r="AU30" s="513"/>
      <c r="AV30" s="513"/>
      <c r="AW30" s="513"/>
      <c r="AX30" s="513"/>
      <c r="AY30" s="513"/>
      <c r="AZ30" s="513"/>
      <c r="BA30" s="513"/>
      <c r="BB30" s="513"/>
      <c r="BC30" s="513"/>
      <c r="BD30" s="513"/>
      <c r="BE30" s="513"/>
      <c r="BF30" s="513"/>
      <c r="BG30" s="513"/>
      <c r="BH30" s="513"/>
      <c r="BI30" s="513"/>
      <c r="BJ30" s="513"/>
      <c r="BK30" s="513"/>
      <c r="BL30" s="513"/>
      <c r="BM30" s="513"/>
      <c r="BN30" s="513"/>
      <c r="BO30" s="513"/>
      <c r="BP30" s="514"/>
      <c r="BQ30" s="511" t="str">
        <f>IF(COUNTA($AL$4:$BP$4)=0,"",IF('2.ชื่อนักเรียน'!R36="ย้าย","ย้าย",OO30))</f>
        <v/>
      </c>
      <c r="BR30" s="511">
        <v>26</v>
      </c>
      <c r="BS30" s="512"/>
      <c r="BT30" s="513"/>
      <c r="BU30" s="513"/>
      <c r="BV30" s="513"/>
      <c r="BW30" s="513"/>
      <c r="BX30" s="513"/>
      <c r="BY30" s="513"/>
      <c r="BZ30" s="513"/>
      <c r="CA30" s="513"/>
      <c r="CB30" s="513"/>
      <c r="CC30" s="513"/>
      <c r="CD30" s="513"/>
      <c r="CE30" s="513"/>
      <c r="CF30" s="513"/>
      <c r="CG30" s="513"/>
      <c r="CH30" s="513"/>
      <c r="CI30" s="513"/>
      <c r="CJ30" s="513"/>
      <c r="CK30" s="513"/>
      <c r="CL30" s="513"/>
      <c r="CM30" s="513"/>
      <c r="CN30" s="513"/>
      <c r="CO30" s="513"/>
      <c r="CP30" s="513"/>
      <c r="CQ30" s="513"/>
      <c r="CR30" s="513"/>
      <c r="CS30" s="513"/>
      <c r="CT30" s="513"/>
      <c r="CU30" s="513"/>
      <c r="CV30" s="513"/>
      <c r="CW30" s="514"/>
      <c r="CX30" s="511" t="str">
        <f>IF(COUNTA($BS$4:$CW$4)=0,"",IF('2.ชื่อนักเรียน'!R36="ย้าย","ย้าย",OS30))</f>
        <v/>
      </c>
      <c r="CY30" s="511">
        <v>26</v>
      </c>
      <c r="CZ30" s="512"/>
      <c r="DA30" s="513"/>
      <c r="DB30" s="513"/>
      <c r="DC30" s="513"/>
      <c r="DD30" s="513"/>
      <c r="DE30" s="513"/>
      <c r="DF30" s="513"/>
      <c r="DG30" s="513"/>
      <c r="DH30" s="513"/>
      <c r="DI30" s="513"/>
      <c r="DJ30" s="513"/>
      <c r="DK30" s="513"/>
      <c r="DL30" s="513"/>
      <c r="DM30" s="513"/>
      <c r="DN30" s="513"/>
      <c r="DO30" s="513"/>
      <c r="DP30" s="513"/>
      <c r="DQ30" s="513"/>
      <c r="DR30" s="513"/>
      <c r="DS30" s="513"/>
      <c r="DT30" s="513"/>
      <c r="DU30" s="513"/>
      <c r="DV30" s="513"/>
      <c r="DW30" s="513"/>
      <c r="DX30" s="513"/>
      <c r="DY30" s="513"/>
      <c r="DZ30" s="513"/>
      <c r="EA30" s="513"/>
      <c r="EB30" s="513"/>
      <c r="EC30" s="513"/>
      <c r="ED30" s="514"/>
      <c r="EE30" s="511" t="str">
        <f>IF(COUNTA($CZ$4:$ED$4)=0,"",IF('2.ชื่อนักเรียน'!R36="ย้าย","ย้าย",OW30))</f>
        <v/>
      </c>
      <c r="EF30" s="511">
        <v>26</v>
      </c>
      <c r="EG30" s="512"/>
      <c r="EH30" s="513"/>
      <c r="EI30" s="513"/>
      <c r="EJ30" s="513"/>
      <c r="EK30" s="513"/>
      <c r="EL30" s="513"/>
      <c r="EM30" s="513"/>
      <c r="EN30" s="513"/>
      <c r="EO30" s="513"/>
      <c r="EP30" s="513"/>
      <c r="EQ30" s="513"/>
      <c r="ER30" s="513"/>
      <c r="ES30" s="513"/>
      <c r="ET30" s="513"/>
      <c r="EU30" s="513"/>
      <c r="EV30" s="513"/>
      <c r="EW30" s="513"/>
      <c r="EX30" s="513"/>
      <c r="EY30" s="513"/>
      <c r="EZ30" s="513"/>
      <c r="FA30" s="513"/>
      <c r="FB30" s="513"/>
      <c r="FC30" s="513"/>
      <c r="FD30" s="513"/>
      <c r="FE30" s="513"/>
      <c r="FF30" s="513"/>
      <c r="FG30" s="513"/>
      <c r="FH30" s="513"/>
      <c r="FI30" s="513"/>
      <c r="FJ30" s="513"/>
      <c r="FK30" s="514"/>
      <c r="FL30" s="511" t="str">
        <f>IF(COUNTA($EG$4:$FK$4)=0,"",IF('2.ชื่อนักเรียน'!R36="ย้าย","ย้าย",PA30))</f>
        <v/>
      </c>
      <c r="FM30" s="511">
        <v>26</v>
      </c>
      <c r="FN30" s="512"/>
      <c r="FO30" s="513"/>
      <c r="FP30" s="513"/>
      <c r="FQ30" s="513"/>
      <c r="FR30" s="513"/>
      <c r="FS30" s="513"/>
      <c r="FT30" s="513"/>
      <c r="FU30" s="513"/>
      <c r="FV30" s="513"/>
      <c r="FW30" s="513"/>
      <c r="FX30" s="513"/>
      <c r="FY30" s="513"/>
      <c r="FZ30" s="513"/>
      <c r="GA30" s="513"/>
      <c r="GB30" s="513"/>
      <c r="GC30" s="513"/>
      <c r="GD30" s="513"/>
      <c r="GE30" s="513"/>
      <c r="GF30" s="513"/>
      <c r="GG30" s="513"/>
      <c r="GH30" s="513"/>
      <c r="GI30" s="513"/>
      <c r="GJ30" s="513"/>
      <c r="GK30" s="513"/>
      <c r="GL30" s="513"/>
      <c r="GM30" s="513"/>
      <c r="GN30" s="513"/>
      <c r="GO30" s="513"/>
      <c r="GP30" s="513"/>
      <c r="GQ30" s="513"/>
      <c r="GR30" s="514"/>
      <c r="GS30" s="511" t="str">
        <f>IF(COUNTA($FN$4:$GR$4)=0,"",IF('2.ชื่อนักเรียน'!R36="ย้าย","ย้าย",PE30))</f>
        <v/>
      </c>
      <c r="GT30" s="511">
        <v>26</v>
      </c>
      <c r="GU30" s="512"/>
      <c r="GV30" s="513"/>
      <c r="GW30" s="513"/>
      <c r="GX30" s="513"/>
      <c r="GY30" s="513"/>
      <c r="GZ30" s="513"/>
      <c r="HA30" s="513"/>
      <c r="HB30" s="513"/>
      <c r="HC30" s="513"/>
      <c r="HD30" s="513"/>
      <c r="HE30" s="513"/>
      <c r="HF30" s="513"/>
      <c r="HG30" s="513"/>
      <c r="HH30" s="513"/>
      <c r="HI30" s="513"/>
      <c r="HJ30" s="513"/>
      <c r="HK30" s="513"/>
      <c r="HL30" s="513"/>
      <c r="HM30" s="513"/>
      <c r="HN30" s="513"/>
      <c r="HO30" s="513"/>
      <c r="HP30" s="513"/>
      <c r="HQ30" s="513"/>
      <c r="HR30" s="513"/>
      <c r="HS30" s="513"/>
      <c r="HT30" s="513"/>
      <c r="HU30" s="513"/>
      <c r="HV30" s="513"/>
      <c r="HW30" s="513"/>
      <c r="HX30" s="513"/>
      <c r="HY30" s="514"/>
      <c r="HZ30" s="511" t="str">
        <f>IF(COUNTA($GU$4:HY29)=0,"",IF('2.ชื่อนักเรียน'!R36="ย้าย","ย้าย",PP30))</f>
        <v/>
      </c>
      <c r="IA30" s="511">
        <v>26</v>
      </c>
      <c r="IB30" s="512"/>
      <c r="IC30" s="513"/>
      <c r="ID30" s="513"/>
      <c r="IE30" s="513"/>
      <c r="IF30" s="513"/>
      <c r="IG30" s="513"/>
      <c r="IH30" s="513"/>
      <c r="II30" s="513"/>
      <c r="IJ30" s="513"/>
      <c r="IK30" s="513"/>
      <c r="IL30" s="513"/>
      <c r="IM30" s="513"/>
      <c r="IN30" s="513"/>
      <c r="IO30" s="513"/>
      <c r="IP30" s="513"/>
      <c r="IQ30" s="513"/>
      <c r="IR30" s="513"/>
      <c r="IS30" s="513"/>
      <c r="IT30" s="513"/>
      <c r="IU30" s="513"/>
      <c r="IV30" s="513"/>
      <c r="IW30" s="513"/>
      <c r="IX30" s="513"/>
      <c r="IY30" s="513"/>
      <c r="IZ30" s="513"/>
      <c r="JA30" s="513"/>
      <c r="JB30" s="513"/>
      <c r="JC30" s="513"/>
      <c r="JD30" s="513"/>
      <c r="JE30" s="513"/>
      <c r="JF30" s="514"/>
      <c r="JG30" s="511" t="str">
        <f>IF(COUNTA($IB$4:$JF$4)=0,"",IF('2.ชื่อนักเรียน'!R36="ย้าย","ย้าย",PT30))</f>
        <v/>
      </c>
      <c r="JH30" s="511">
        <v>26</v>
      </c>
      <c r="JI30" s="512"/>
      <c r="JJ30" s="513"/>
      <c r="JK30" s="513"/>
      <c r="JL30" s="513"/>
      <c r="JM30" s="513"/>
      <c r="JN30" s="513"/>
      <c r="JO30" s="513"/>
      <c r="JP30" s="513"/>
      <c r="JQ30" s="513"/>
      <c r="JR30" s="513"/>
      <c r="JS30" s="513"/>
      <c r="JT30" s="513"/>
      <c r="JU30" s="513"/>
      <c r="JV30" s="513"/>
      <c r="JW30" s="513"/>
      <c r="JX30" s="513"/>
      <c r="JY30" s="513"/>
      <c r="JZ30" s="513"/>
      <c r="KA30" s="513"/>
      <c r="KB30" s="513"/>
      <c r="KC30" s="513"/>
      <c r="KD30" s="513"/>
      <c r="KE30" s="513"/>
      <c r="KF30" s="513"/>
      <c r="KG30" s="513"/>
      <c r="KH30" s="513"/>
      <c r="KI30" s="513"/>
      <c r="KJ30" s="513"/>
      <c r="KK30" s="513"/>
      <c r="KL30" s="513"/>
      <c r="KM30" s="514"/>
      <c r="KN30" s="526" t="str">
        <f>IF(COUNTA($JI$4:$KM$4)=0,"",IF('2.ชื่อนักเรียน'!R36="ย้าย","ย้าย",PX30))</f>
        <v/>
      </c>
      <c r="KO30" s="511">
        <v>26</v>
      </c>
      <c r="KP30" s="512"/>
      <c r="KQ30" s="513"/>
      <c r="KR30" s="513"/>
      <c r="KS30" s="513"/>
      <c r="KT30" s="513"/>
      <c r="KU30" s="513"/>
      <c r="KV30" s="513"/>
      <c r="KW30" s="513"/>
      <c r="KX30" s="513"/>
      <c r="KY30" s="513"/>
      <c r="KZ30" s="513"/>
      <c r="LA30" s="513"/>
      <c r="LB30" s="513"/>
      <c r="LC30" s="513"/>
      <c r="LD30" s="513"/>
      <c r="LE30" s="513"/>
      <c r="LF30" s="513"/>
      <c r="LG30" s="513"/>
      <c r="LH30" s="513"/>
      <c r="LI30" s="513"/>
      <c r="LJ30" s="513"/>
      <c r="LK30" s="513"/>
      <c r="LL30" s="513"/>
      <c r="LM30" s="513"/>
      <c r="LN30" s="513"/>
      <c r="LO30" s="513"/>
      <c r="LP30" s="513"/>
      <c r="LQ30" s="513"/>
      <c r="LR30" s="513"/>
      <c r="LS30" s="513"/>
      <c r="LT30" s="514"/>
      <c r="LU30" s="526" t="str">
        <f>IF(COUNTA($KP$4:$LT$4)=0,"",IF('2.ชื่อนักเรียน'!R36="ย้าย","ย้าย",QB30))</f>
        <v/>
      </c>
      <c r="LV30" s="511">
        <v>26</v>
      </c>
      <c r="LW30" s="512"/>
      <c r="LX30" s="513"/>
      <c r="LY30" s="513"/>
      <c r="LZ30" s="513"/>
      <c r="MA30" s="513"/>
      <c r="MB30" s="513"/>
      <c r="MC30" s="513"/>
      <c r="MD30" s="513"/>
      <c r="ME30" s="513"/>
      <c r="MF30" s="513"/>
      <c r="MG30" s="513"/>
      <c r="MH30" s="513"/>
      <c r="MI30" s="513"/>
      <c r="MJ30" s="513"/>
      <c r="MK30" s="513"/>
      <c r="ML30" s="513"/>
      <c r="MM30" s="513"/>
      <c r="MN30" s="513"/>
      <c r="MO30" s="513"/>
      <c r="MP30" s="513"/>
      <c r="MQ30" s="513"/>
      <c r="MR30" s="513"/>
      <c r="MS30" s="513"/>
      <c r="MT30" s="513"/>
      <c r="MU30" s="513"/>
      <c r="MV30" s="513"/>
      <c r="MW30" s="513"/>
      <c r="MX30" s="513"/>
      <c r="MY30" s="513"/>
      <c r="MZ30" s="513"/>
      <c r="NA30" s="514"/>
      <c r="NB30" s="526" t="str">
        <f>IF(COUNTA($LW$5:$NA$5)=0,"",IF('2.ชื่อนักเรียน'!R36="ย้าย","ย้าย",QF30))</f>
        <v/>
      </c>
      <c r="NC30" s="526">
        <v>26</v>
      </c>
      <c r="ND30" s="512"/>
      <c r="NE30" s="513"/>
      <c r="NF30" s="513"/>
      <c r="NG30" s="513"/>
      <c r="NH30" s="513"/>
      <c r="NI30" s="513"/>
      <c r="NJ30" s="513"/>
      <c r="NK30" s="513"/>
      <c r="NL30" s="513"/>
      <c r="NM30" s="513"/>
      <c r="NN30" s="513"/>
      <c r="NO30" s="513"/>
      <c r="NP30" s="513"/>
      <c r="NQ30" s="513"/>
      <c r="NR30" s="513"/>
      <c r="NS30" s="513"/>
      <c r="NT30" s="513"/>
      <c r="NU30" s="513"/>
      <c r="NV30" s="513"/>
      <c r="NW30" s="513"/>
      <c r="NX30" s="513"/>
      <c r="NY30" s="513"/>
      <c r="NZ30" s="513"/>
      <c r="OA30" s="513"/>
      <c r="OB30" s="513"/>
      <c r="OC30" s="513"/>
      <c r="OD30" s="513"/>
      <c r="OE30" s="513"/>
      <c r="OF30" s="513"/>
      <c r="OG30" s="513"/>
      <c r="OH30" s="514"/>
      <c r="OI30" s="526" t="str">
        <f>IF(COUNTA($ND$4:$OH$4)=0,"",IF('2.ชื่อนักเรียน'!R36="ย้าย","ย้าย",QJ30))</f>
        <v/>
      </c>
      <c r="OJ30" s="511">
        <v>26</v>
      </c>
      <c r="OK30" s="515" t="str">
        <f>IF(OR(COUNTA($E$4:$AI$4)=0,$A30=""),"",IF('2.ชื่อนักเรียน'!R36="ย้าย","-",COUNTIF($E30:$AI30,"/")))</f>
        <v/>
      </c>
      <c r="OL30" s="516" t="str">
        <f>IF(OR(COUNTA($E$4:$AI$4)=0,$A30=""),"",IF('2.ชื่อนักเรียน'!R36="ย้าย","-",COUNTIF($E30:$AI30,"ป")))</f>
        <v/>
      </c>
      <c r="OM30" s="516" t="str">
        <f>IF(OR(COUNTA($E$4:$AI$4)=0,$A30=""),"",IF('2.ชื่อนักเรียน'!R36="ย้าย","-",COUNTIF($E30:$AI30,"ล")))</f>
        <v/>
      </c>
      <c r="ON30" s="517" t="str">
        <f>IF(OR(COUNTA($E$4:$AI$4)=0,$A30=""),"",IF('2.ชื่อนักเรียน'!R36="ย้าย","-",COUNTIF($E30:$AI30,"ข")))</f>
        <v/>
      </c>
      <c r="OO30" s="515" t="str">
        <f>IF(OR(COUNTA($AL$4:$BP$4)=0,$A30=""),"",IF('2.ชื่อนักเรียน'!R36="ย้าย","-",COUNTIF($AL30:$BP30,"/")))</f>
        <v/>
      </c>
      <c r="OP30" s="516" t="str">
        <f>IF(OR(COUNTA($AL$4:$BP$4)=0,$A30=""),"",IF('2.ชื่อนักเรียน'!R36="ย้าย","-",COUNTIF($AL30:$BP30,"ป")))</f>
        <v/>
      </c>
      <c r="OQ30" s="516" t="str">
        <f>IF(OR(COUNTA($AL$4:$BP$4)=0,$A30=""),"",IF('2.ชื่อนักเรียน'!R36="ย้าย","-",COUNTIF($AL30:$BP30,"ล")))</f>
        <v/>
      </c>
      <c r="OR30" s="517" t="str">
        <f>IF(OR(COUNTA($AL$4:$BP$4)=0,$A30=""),"",IF('2.ชื่อนักเรียน'!R36="ย้าย","-",COUNTIF($AL30:$BP30,"ข")))</f>
        <v/>
      </c>
      <c r="OS30" s="515" t="str">
        <f>IF(OR(COUNTA($BS$4:$CW$4)=0,$A30=""),"",IF('2.ชื่อนักเรียน'!R36="ย้าย","-",COUNTIF($BS30:$CW30,"/")))</f>
        <v/>
      </c>
      <c r="OT30" s="516" t="str">
        <f>IF(OR(COUNTA($BS$4:$CW$4)=0,$A30=""),"",IF('2.ชื่อนักเรียน'!R36="ย้าย","-",COUNTIF($BS30:$CW30,"ป")))</f>
        <v/>
      </c>
      <c r="OU30" s="516" t="str">
        <f>IF(OR(COUNTA($BS$4:$CW$4)=0,$A30=""),"",IF('2.ชื่อนักเรียน'!R36="ย้าย","-",COUNTIF($BS30:$CW30,"ล")))</f>
        <v/>
      </c>
      <c r="OV30" s="517" t="str">
        <f>IF(OR(COUNTA($BS$4:$CW$4)=0,$A30=""),"",IF('2.ชื่อนักเรียน'!R36="ย้าย","-",COUNTIF($BS30:$CW30,"ข")))</f>
        <v/>
      </c>
      <c r="OW30" s="515" t="str">
        <f>IF(OR(COUNTA($CZ$4:$ED$4)=0,$A30=""),"",IF('2.ชื่อนักเรียน'!R36="ย้าย","-",COUNTIF($CZ30:$ED30,"/")))</f>
        <v/>
      </c>
      <c r="OX30" s="516" t="str">
        <f>IF(OR(COUNTA($CZ$4:$ED$4)=0,$A30=""),"",IF('2.ชื่อนักเรียน'!R36="ย้าย","-",COUNTIF($CZ30:$ED30,"ป")))</f>
        <v/>
      </c>
      <c r="OY30" s="516" t="str">
        <f>IF(OR(COUNTA($CZ$4:$ED$4)=0,A30=""),"",IF('2.ชื่อนักเรียน'!R36="ย้าย","-",COUNTIF($CZ30:$ED30,"ล")))</f>
        <v/>
      </c>
      <c r="OZ30" s="517" t="str">
        <f>IF(OR(COUNTA($CZ$4:$ED$4)=0,A30=""),"",IF('2.ชื่อนักเรียน'!R36="ย้าย","-",COUNTIF($CZ30:$ED30,"ข")))</f>
        <v/>
      </c>
      <c r="PA30" s="515" t="str">
        <f>IF(OR(COUNTA($EG$4:$FK$4)=0,$A30=""),"",IF('2.ชื่อนักเรียน'!R36="ย้าย","-",COUNTIF($EG30:$FK30,"/")))</f>
        <v/>
      </c>
      <c r="PB30" s="516" t="str">
        <f>IF(OR(COUNTA($EG$4:$FK$4)=0,$A30=""),"",IF('2.ชื่อนักเรียน'!R36="ย้าย","-",COUNTIF($EG30:$FK30,"ป")))</f>
        <v/>
      </c>
      <c r="PC30" s="516" t="str">
        <f>IF(OR(COUNTA($EG$4:$FK$4)=0,A30=""),"",IF('2.ชื่อนักเรียน'!R36="ย้าย","-",COUNTIF($EG30:$FK30,"ล")))</f>
        <v/>
      </c>
      <c r="PD30" s="517" t="str">
        <f>IF(OR(COUNTA($EG$4:$FK$4)=0,A30=""),"",IF('2.ชื่อนักเรียน'!R36="ย้าย","-",COUNTIF($EG30:$FK30,"ข")))</f>
        <v/>
      </c>
      <c r="PE30" s="515" t="str">
        <f>IF(OR(COUNTA($FN$4:$GR$4)=0,$A30=""),"",IF('2.ชื่อนักเรียน'!R36="ย้าย","-",COUNTIF($FN30:$GR30,"/")))</f>
        <v/>
      </c>
      <c r="PF30" s="516" t="str">
        <f>IF(OR(COUNTA($FN$4:$GR$4)=0,$A30=""),"",IF('2.ชื่อนักเรียน'!R36="ย้าย","-",COUNTIF($FN30:$GR30,"ป")))</f>
        <v/>
      </c>
      <c r="PG30" s="516" t="str">
        <f>IF(OR(COUNTA($FN$4:$GR$4)=0,A30=""),"",IF('2.ชื่อนักเรียน'!R36="ย้าย","-",COUNTIF($FN30:$GR30,"ล")))</f>
        <v/>
      </c>
      <c r="PH30" s="516" t="str">
        <f>IF(OR(COUNTA($FN$4:$GR$4)=0,A30=""),"",IF('2.ชื่อนักเรียน'!R36="ย้าย","-",COUNTIF($FN30:$GR30,"ข")))</f>
        <v/>
      </c>
      <c r="PI30" s="515" t="str">
        <f>IF(OR(COUNTA($OK$3:$PD$3,$PE$3)=0,$A30=""),"",IF('2.ชื่อนักเรียน'!R36="ย้าย","-",SUM(OK30,OO30,OS30,OW30,PA30,PE30)))</f>
        <v/>
      </c>
      <c r="PJ30" s="516" t="str">
        <f>IF(OR(COUNTA($OK$3:$PD$3,$PE$3)=0,$A30=""),"",IF('2.ชื่อนักเรียน'!R36="ย้าย","-",SUM(OL30,OP30,OT30,OX30,PB30,PF30)))</f>
        <v/>
      </c>
      <c r="PK30" s="516" t="str">
        <f>IF(OR(COUNTA($OK$3:$PD$3,$PE$3)=0,$A30=""),"",IF('2.ชื่อนักเรียน'!R36="ย้าย","-",SUM(OM30,OQ30,OU30,OY30,PC30,PG30)))</f>
        <v/>
      </c>
      <c r="PL30" s="518" t="str">
        <f>IF(OR(COUNTA($OK$3:$PD$3,$PE$3)=0,$A30=""),"",IF('2.ชื่อนักเรียน'!R36="ย้าย","-",SUM(ON30,OR30,OV30,OZ30,PD30,PH30)))</f>
        <v/>
      </c>
      <c r="PM30" s="511" t="str">
        <f t="shared" si="0"/>
        <v/>
      </c>
      <c r="PN30" s="519" t="str">
        <f>IF(PM30="","",IF('2.ชื่อนักเรียน'!R36="ย้าย","ย้าย",(PM30*100)/COUNTA($E$4:$AI$4,$AL$4:$BP$4,$BS$4:$CW$4,$CZ$4:$ED$4,$EG$4:$FK$4,$FN$4:$GR$4)))</f>
        <v/>
      </c>
      <c r="PO30" s="511">
        <v>26</v>
      </c>
      <c r="PP30" s="515" t="str">
        <f>IF(OR(COUNTA($GU$4:$HY$4)=0,$A30=""),"",IF('2.ชื่อนักเรียน'!R36="ย้าย","-",COUNTIF($GU30:$HY30,"/")))</f>
        <v/>
      </c>
      <c r="PQ30" s="516" t="str">
        <f>IF(OR(COUNTA($GU$4:$HY$4)=0,$A30=""),"",IF('2.ชื่อนักเรียน'!R36="ย้าย","-",COUNTIF($GU30:$HY30,"ป")))</f>
        <v/>
      </c>
      <c r="PR30" s="516" t="str">
        <f>IF(OR(COUNTA($GU$4:$HY$4)=0,$A30=""),"",IF('2.ชื่อนักเรียน'!R36="ย้าย","-",COUNTIF($GU30:$HY30,"ล")))</f>
        <v/>
      </c>
      <c r="PS30" s="517" t="str">
        <f>IF(OR(COUNTA($GU$4:$HY$4)=0,$A30=""),"",IF('2.ชื่อนักเรียน'!R36="ย้าย","-",COUNTIF($GU30:$HY30,"ข")))</f>
        <v/>
      </c>
      <c r="PT30" s="515" t="str">
        <f>IF(OR(COUNTA($IB$4:$JF$4)=0,$A30=""),"",IF('2.ชื่อนักเรียน'!R36="ย้าย","-",COUNTIF($IB30:$JF30,"/")))</f>
        <v/>
      </c>
      <c r="PU30" s="516" t="str">
        <f>IF(OR(COUNTA($IB$4:$JF$4)=0,$A30=""),"",IF('2.ชื่อนักเรียน'!R36="ย้าย","-",COUNTIF($IB30:$JF30,"ป")))</f>
        <v/>
      </c>
      <c r="PV30" s="516" t="str">
        <f>IF(OR(COUNTA($IB$4:$JF$4)=0,$A30=""),"",IF('2.ชื่อนักเรียน'!R36="ย้าย","-",COUNTIF($IB30:$JF30,"ล")))</f>
        <v/>
      </c>
      <c r="PW30" s="517" t="str">
        <f>IF(OR(COUNTA($IB$4:$JF$4)=0,$A30=""),"",IF('2.ชื่อนักเรียน'!R36="ย้าย","-",COUNTIF($IB30:$JF30,"ข")))</f>
        <v/>
      </c>
      <c r="PX30" s="515" t="str">
        <f>IF(OR(COUNTA($JI$4:$KM$4)=0,$A30=""),"",IF('2.ชื่อนักเรียน'!R36="ย้าย","-",COUNTIF($JI30:$KM30,"/")))</f>
        <v/>
      </c>
      <c r="PY30" s="516" t="str">
        <f>IF(OR(COUNTA($JI$4:$KM$4)=0,$A30=""),"",IF('2.ชื่อนักเรียน'!R36="ย้าย","-",COUNTIF($JI30:$KM30,"ป")))</f>
        <v/>
      </c>
      <c r="PZ30" s="516" t="str">
        <f>IF(OR(COUNTA($JI$4:$KM$4)=0,$A30=""),"",IF('2.ชื่อนักเรียน'!R36="ย้าย","-",COUNTIF($JI30:$KM30,"ล")))</f>
        <v/>
      </c>
      <c r="QA30" s="517" t="str">
        <f>IF(OR(COUNTA($JI$4:$KM$4)=0,$A30=""),"",IF('2.ชื่อนักเรียน'!R36="ย้าย","-",COUNTIF($JI30:$KM30,"ข")))</f>
        <v/>
      </c>
      <c r="QB30" s="515" t="str">
        <f>IF(OR(COUNTA($KP$4:$LT$4)=0,$A30=""),"",IF('2.ชื่อนักเรียน'!R36="ย้าย","-",COUNTIF($KP30:$LT30,"/")))</f>
        <v/>
      </c>
      <c r="QC30" s="516" t="str">
        <f>IF(OR(COUNTA($KP$4:$LT$4)=0,$A30=""),"",IF('2.ชื่อนักเรียน'!R36="ย้าย","-",COUNTIF($KP30:$LT30,"ป")))</f>
        <v/>
      </c>
      <c r="QD30" s="516" t="str">
        <f>IF(OR(COUNTA($KP$4:$LT$4)=0,$A30=""),"",IF('2.ชื่อนักเรียน'!R36="ย้าย","-",COUNTIF($KP30:$LT30,"ล")))</f>
        <v/>
      </c>
      <c r="QE30" s="517" t="str">
        <f>IF(OR(COUNTA($KP$4:$LT$4)=0,$A30=""),"",IF('2.ชื่อนักเรียน'!R36="ย้าย","-",COUNTIF($KP30:$LT30,"ข")))</f>
        <v/>
      </c>
      <c r="QF30" s="515" t="str">
        <f>IF(OR(COUNTA($LW$4:$NA$4)=0,$A30=""),"",IF('2.ชื่อนักเรียน'!R36="ย้าย","-",COUNTIF($LW30:$NA30,"/")))</f>
        <v/>
      </c>
      <c r="QG30" s="516" t="str">
        <f>IF(OR(COUNTA($LW$4:$NA$4)=0,$A30=""),"",IF('2.ชื่อนักเรียน'!R36="ย้าย","-",COUNTIF($LW30:$NA30,"ป")))</f>
        <v/>
      </c>
      <c r="QH30" s="516" t="str">
        <f>IF(OR(COUNTA($LW$4:$NA$4)=0,$A30=""),"",IF('2.ชื่อนักเรียน'!R36="ย้าย","-",COUNTIF($LW30:$NA30,"ล")))</f>
        <v/>
      </c>
      <c r="QI30" s="517" t="str">
        <f>IF(OR(COUNTA($LW$4:$NA$4)=0,$A30=""),"",IF('2.ชื่อนักเรียน'!R36="ย้าย","-",COUNTIF($LW30:$NA30,"ข")))</f>
        <v/>
      </c>
      <c r="QJ30" s="515" t="str">
        <f>IF(OR(COUNTA($ND$4:$OH$4)=0,$A30=""),"",IF('2.ชื่อนักเรียน'!R36="ย้าย","-",COUNTIF($ND30:$OH30,"/")))</f>
        <v/>
      </c>
      <c r="QK30" s="516" t="str">
        <f>IF(OR(COUNTA($ND$4:$OH$4)=0,$A30=""),"",IF('2.ชื่อนักเรียน'!R36="ย้าย","-",COUNTIF($ND30:$OH30,"ป")))</f>
        <v/>
      </c>
      <c r="QL30" s="516" t="str">
        <f>IF(OR(COUNTA($ND$4:$OH$4)=0,$A30=""),"",IF('2.ชื่อนักเรียน'!R36="ย้าย","-",COUNTIF($ND30:$OH30,"ล")))</f>
        <v/>
      </c>
      <c r="QM30" s="516" t="str">
        <f>IF(OR(COUNTA($ND$4:$OH$4)=0,$A30=""),"",IF('2.ชื่อนักเรียน'!R36="ย้าย","-",COUNTIF($ND30:$OH30,"ข")))</f>
        <v/>
      </c>
      <c r="QN30" s="515" t="str">
        <f>IF(OR(COUNTA($PP$3:$QI$3,$QJ$3)=0,$A30=""),"",IF('2.ชื่อนักเรียน'!R36="ย้าย","-",SUM(PP30,PT30,PX30,QB30,QF30,QJ30)))</f>
        <v/>
      </c>
      <c r="QO30" s="516" t="str">
        <f>IF(OR(COUNTA($PP$3:$QI$3,$QJ$3)=0,$A30=""),"",IF('2.ชื่อนักเรียน'!R36="ย้าย","-",SUM(PQ30,PU30,PY30,QC30,QG30,QK30)))</f>
        <v/>
      </c>
      <c r="QP30" s="516" t="str">
        <f>IF(OR(COUNTA($PP$3:$QI$3,$QJ$3)=0,$A30=""),"",IF('2.ชื่อนักเรียน'!R36="ย้าย","-",SUM(PR30,PV30,PZ30,QD30,QH30,QL30)))</f>
        <v/>
      </c>
      <c r="QQ30" s="518" t="str">
        <f>IF(OR(COUNTA($PP$3:$QI$3,$QJ$3)=0,$A30=""),"",IF('2.ชื่อนักเรียน'!R36="ย้าย","-",SUM(PS30,PW30,QA30,QE30,QI30,QM30)))</f>
        <v/>
      </c>
      <c r="QR30" s="511" t="str">
        <f t="shared" si="1"/>
        <v/>
      </c>
      <c r="QS30" s="519" t="str">
        <f>IF(QR30="","",IF('2.ชื่อนักเรียน'!R36="ย้าย","ย้าย",(QR30*100)/COUNTA($GU$4:$HY$4,$IB$4:$JF$4,$JI$4:$KM$4,$KP$4:$LT$4,$LW$4:$NA$4,$ND$4:$OH$4)))</f>
        <v/>
      </c>
      <c r="QT30" s="529" t="str">
        <f>IF('2.ชื่อนักเรียน'!C36="","",'2.ชื่อนักเรียน'!C36)</f>
        <v/>
      </c>
      <c r="QU30" s="532" t="str">
        <f>IF('2.ชื่อนักเรียน'!D36="","",'2.ชื่อนักเรียน'!D36)</f>
        <v/>
      </c>
      <c r="QV30" s="511" t="str">
        <f>IF(A30="","",IF('2.ชื่อนักเรียน'!R36="ย้าย","-",$RJ$4))</f>
        <v/>
      </c>
      <c r="QW30" s="511" t="str">
        <f>IF(A30="","",IF('2.ชื่อนักเรียน'!R36="ย้าย","-",SUM(OK30,OO30,OS30,OW30,PA30,PE30,PP30,PT30,PX30,QB30,QF30,QJ30)))</f>
        <v/>
      </c>
      <c r="QX30" s="511" t="str">
        <f>IF(A30="","",IF('2.ชื่อนักเรียน'!R36="ย้าย","-",SUM(OL30,OP30,OT30,OX30,PB30,PF30,PQ30,PU30,PY30,QC30,QG30,QK30)))</f>
        <v/>
      </c>
      <c r="QY30" s="511" t="str">
        <f>IF(A30="","",IF('2.ชื่อนักเรียน'!R36="ย้าย","-",SUM(OM30,OQ30,OU30,OY30,PC30,PG30,PR30,PV30,PZ30,QD30,QH30,QL30)))</f>
        <v/>
      </c>
      <c r="QZ30" s="511" t="str">
        <f>IF(A30="","",IF('2.ชื่อนักเรียน'!R36="ย้าย","-",SUM(ON30,OR30,OV30,OZ30,PD30,PH30,PS30,PW30,QA30,QE30,QI30,QM30)))</f>
        <v/>
      </c>
      <c r="RA30" s="519" t="str">
        <f>IF(A30="","",IF('2.ชื่อนักเรียน'!R36="ย้าย","-",(QW30*100)/QV30))</f>
        <v/>
      </c>
      <c r="RB30" s="511" t="str">
        <f>IF(A30="","",IF('2.ชื่อนักเรียน'!R36="ย้าย","-",QW30))</f>
        <v/>
      </c>
      <c r="RC30" s="519" t="str">
        <f>IF(A30="","",IF('2.ชื่อนักเรียน'!R36="ย้าย","ย้าย",RA30))</f>
        <v/>
      </c>
      <c r="RD30" s="534"/>
    </row>
    <row r="31" spans="1:472" ht="21" customHeight="1" x14ac:dyDescent="0.35">
      <c r="A31" s="508" t="str">
        <f>IF('2.ชื่อนักเรียน'!C37="","",'2.ชื่อนักเรียน'!C37)</f>
        <v/>
      </c>
      <c r="B31" s="509" t="str">
        <f>IF('2.ชื่อนักเรียน'!D37="","",'2.ชื่อนักเรียน'!D37)</f>
        <v/>
      </c>
      <c r="C31" s="510" t="str">
        <f>IF('2.ชื่อนักเรียน'!R37="","",'2.ชื่อนักเรียน'!R37)</f>
        <v/>
      </c>
      <c r="D31" s="511">
        <v>27</v>
      </c>
      <c r="E31" s="512"/>
      <c r="F31" s="513"/>
      <c r="G31" s="513"/>
      <c r="H31" s="513"/>
      <c r="I31" s="513"/>
      <c r="J31" s="513"/>
      <c r="K31" s="513"/>
      <c r="L31" s="513"/>
      <c r="M31" s="513"/>
      <c r="N31" s="513"/>
      <c r="O31" s="513"/>
      <c r="P31" s="513"/>
      <c r="Q31" s="513"/>
      <c r="R31" s="513"/>
      <c r="S31" s="513"/>
      <c r="T31" s="513"/>
      <c r="U31" s="513"/>
      <c r="V31" s="513"/>
      <c r="W31" s="513"/>
      <c r="X31" s="513"/>
      <c r="Y31" s="513"/>
      <c r="Z31" s="513"/>
      <c r="AA31" s="513"/>
      <c r="AB31" s="513"/>
      <c r="AC31" s="513"/>
      <c r="AD31" s="513"/>
      <c r="AE31" s="513"/>
      <c r="AF31" s="513"/>
      <c r="AG31" s="513"/>
      <c r="AH31" s="513"/>
      <c r="AI31" s="514"/>
      <c r="AJ31" s="511" t="str">
        <f>IF(COUNTA($E$3:$AI$3)=0,"",IF('2.ชื่อนักเรียน'!R37="ย้าย","ย้าย",OK31))</f>
        <v/>
      </c>
      <c r="AK31" s="511">
        <v>27</v>
      </c>
      <c r="AL31" s="512"/>
      <c r="AM31" s="513"/>
      <c r="AN31" s="513"/>
      <c r="AO31" s="513"/>
      <c r="AP31" s="513"/>
      <c r="AQ31" s="513"/>
      <c r="AR31" s="513"/>
      <c r="AS31" s="513"/>
      <c r="AT31" s="513"/>
      <c r="AU31" s="513"/>
      <c r="AV31" s="513"/>
      <c r="AW31" s="513"/>
      <c r="AX31" s="513"/>
      <c r="AY31" s="513"/>
      <c r="AZ31" s="513"/>
      <c r="BA31" s="513"/>
      <c r="BB31" s="513"/>
      <c r="BC31" s="513"/>
      <c r="BD31" s="513"/>
      <c r="BE31" s="513"/>
      <c r="BF31" s="513"/>
      <c r="BG31" s="513"/>
      <c r="BH31" s="513"/>
      <c r="BI31" s="513"/>
      <c r="BJ31" s="513"/>
      <c r="BK31" s="513"/>
      <c r="BL31" s="513"/>
      <c r="BM31" s="513"/>
      <c r="BN31" s="513"/>
      <c r="BO31" s="513"/>
      <c r="BP31" s="514"/>
      <c r="BQ31" s="511" t="str">
        <f>IF(COUNTA($AL$4:$BP$4)=0,"",IF('2.ชื่อนักเรียน'!R37="ย้าย","ย้าย",OO31))</f>
        <v/>
      </c>
      <c r="BR31" s="511">
        <v>27</v>
      </c>
      <c r="BS31" s="512"/>
      <c r="BT31" s="513"/>
      <c r="BU31" s="513"/>
      <c r="BV31" s="513"/>
      <c r="BW31" s="513"/>
      <c r="BX31" s="513"/>
      <c r="BY31" s="513"/>
      <c r="BZ31" s="513"/>
      <c r="CA31" s="513"/>
      <c r="CB31" s="513"/>
      <c r="CC31" s="513"/>
      <c r="CD31" s="513"/>
      <c r="CE31" s="513"/>
      <c r="CF31" s="513"/>
      <c r="CG31" s="513"/>
      <c r="CH31" s="513"/>
      <c r="CI31" s="513"/>
      <c r="CJ31" s="513"/>
      <c r="CK31" s="513"/>
      <c r="CL31" s="513"/>
      <c r="CM31" s="513"/>
      <c r="CN31" s="513"/>
      <c r="CO31" s="513"/>
      <c r="CP31" s="513"/>
      <c r="CQ31" s="513"/>
      <c r="CR31" s="513"/>
      <c r="CS31" s="513"/>
      <c r="CT31" s="513"/>
      <c r="CU31" s="513"/>
      <c r="CV31" s="513"/>
      <c r="CW31" s="514"/>
      <c r="CX31" s="511" t="str">
        <f>IF(COUNTA($BS$4:$CW$4)=0,"",IF('2.ชื่อนักเรียน'!R37="ย้าย","ย้าย",OS31))</f>
        <v/>
      </c>
      <c r="CY31" s="511">
        <v>27</v>
      </c>
      <c r="CZ31" s="512"/>
      <c r="DA31" s="513"/>
      <c r="DB31" s="513"/>
      <c r="DC31" s="513"/>
      <c r="DD31" s="513"/>
      <c r="DE31" s="513"/>
      <c r="DF31" s="513"/>
      <c r="DG31" s="513"/>
      <c r="DH31" s="513"/>
      <c r="DI31" s="513"/>
      <c r="DJ31" s="513"/>
      <c r="DK31" s="513"/>
      <c r="DL31" s="513"/>
      <c r="DM31" s="513"/>
      <c r="DN31" s="513"/>
      <c r="DO31" s="513"/>
      <c r="DP31" s="513"/>
      <c r="DQ31" s="513"/>
      <c r="DR31" s="513"/>
      <c r="DS31" s="513"/>
      <c r="DT31" s="513"/>
      <c r="DU31" s="513"/>
      <c r="DV31" s="513"/>
      <c r="DW31" s="513"/>
      <c r="DX31" s="513"/>
      <c r="DY31" s="513"/>
      <c r="DZ31" s="513"/>
      <c r="EA31" s="513"/>
      <c r="EB31" s="513"/>
      <c r="EC31" s="513"/>
      <c r="ED31" s="514"/>
      <c r="EE31" s="511" t="str">
        <f>IF(COUNTA($CZ$4:$ED$4)=0,"",IF('2.ชื่อนักเรียน'!R37="ย้าย","ย้าย",OW31))</f>
        <v/>
      </c>
      <c r="EF31" s="511">
        <v>27</v>
      </c>
      <c r="EG31" s="512"/>
      <c r="EH31" s="513"/>
      <c r="EI31" s="513"/>
      <c r="EJ31" s="513"/>
      <c r="EK31" s="513"/>
      <c r="EL31" s="513"/>
      <c r="EM31" s="513"/>
      <c r="EN31" s="513"/>
      <c r="EO31" s="513"/>
      <c r="EP31" s="513"/>
      <c r="EQ31" s="513"/>
      <c r="ER31" s="513"/>
      <c r="ES31" s="513"/>
      <c r="ET31" s="513"/>
      <c r="EU31" s="513"/>
      <c r="EV31" s="513"/>
      <c r="EW31" s="513"/>
      <c r="EX31" s="513"/>
      <c r="EY31" s="513"/>
      <c r="EZ31" s="513"/>
      <c r="FA31" s="513"/>
      <c r="FB31" s="513"/>
      <c r="FC31" s="513"/>
      <c r="FD31" s="513"/>
      <c r="FE31" s="513"/>
      <c r="FF31" s="513"/>
      <c r="FG31" s="513"/>
      <c r="FH31" s="513"/>
      <c r="FI31" s="513"/>
      <c r="FJ31" s="513"/>
      <c r="FK31" s="514"/>
      <c r="FL31" s="511" t="str">
        <f>IF(COUNTA($EG$4:$FK$4)=0,"",IF('2.ชื่อนักเรียน'!R37="ย้าย","ย้าย",PA31))</f>
        <v/>
      </c>
      <c r="FM31" s="511">
        <v>27</v>
      </c>
      <c r="FN31" s="512"/>
      <c r="FO31" s="513"/>
      <c r="FP31" s="513"/>
      <c r="FQ31" s="513"/>
      <c r="FR31" s="513"/>
      <c r="FS31" s="513"/>
      <c r="FT31" s="513"/>
      <c r="FU31" s="513"/>
      <c r="FV31" s="513"/>
      <c r="FW31" s="513"/>
      <c r="FX31" s="513"/>
      <c r="FY31" s="513"/>
      <c r="FZ31" s="513"/>
      <c r="GA31" s="513"/>
      <c r="GB31" s="513"/>
      <c r="GC31" s="513"/>
      <c r="GD31" s="513"/>
      <c r="GE31" s="513"/>
      <c r="GF31" s="513"/>
      <c r="GG31" s="513"/>
      <c r="GH31" s="513"/>
      <c r="GI31" s="513"/>
      <c r="GJ31" s="513"/>
      <c r="GK31" s="513"/>
      <c r="GL31" s="513"/>
      <c r="GM31" s="513"/>
      <c r="GN31" s="513"/>
      <c r="GO31" s="513"/>
      <c r="GP31" s="513"/>
      <c r="GQ31" s="513"/>
      <c r="GR31" s="514"/>
      <c r="GS31" s="511" t="str">
        <f>IF(COUNTA($FN$4:$GR$4)=0,"",IF('2.ชื่อนักเรียน'!R37="ย้าย","ย้าย",PE31))</f>
        <v/>
      </c>
      <c r="GT31" s="511">
        <v>27</v>
      </c>
      <c r="GU31" s="512"/>
      <c r="GV31" s="513"/>
      <c r="GW31" s="513"/>
      <c r="GX31" s="513"/>
      <c r="GY31" s="513"/>
      <c r="GZ31" s="513"/>
      <c r="HA31" s="513"/>
      <c r="HB31" s="513"/>
      <c r="HC31" s="513"/>
      <c r="HD31" s="513"/>
      <c r="HE31" s="513"/>
      <c r="HF31" s="513"/>
      <c r="HG31" s="513"/>
      <c r="HH31" s="513"/>
      <c r="HI31" s="513"/>
      <c r="HJ31" s="513"/>
      <c r="HK31" s="513"/>
      <c r="HL31" s="513"/>
      <c r="HM31" s="513"/>
      <c r="HN31" s="513"/>
      <c r="HO31" s="513"/>
      <c r="HP31" s="513"/>
      <c r="HQ31" s="513"/>
      <c r="HR31" s="513"/>
      <c r="HS31" s="513"/>
      <c r="HT31" s="513"/>
      <c r="HU31" s="513"/>
      <c r="HV31" s="513"/>
      <c r="HW31" s="513"/>
      <c r="HX31" s="513"/>
      <c r="HY31" s="514"/>
      <c r="HZ31" s="511" t="str">
        <f>IF(COUNTA($GU$4:HY30)=0,"",IF('2.ชื่อนักเรียน'!R37="ย้าย","ย้าย",PP31))</f>
        <v/>
      </c>
      <c r="IA31" s="511">
        <v>27</v>
      </c>
      <c r="IB31" s="512"/>
      <c r="IC31" s="513"/>
      <c r="ID31" s="513"/>
      <c r="IE31" s="513"/>
      <c r="IF31" s="513"/>
      <c r="IG31" s="513"/>
      <c r="IH31" s="513"/>
      <c r="II31" s="513"/>
      <c r="IJ31" s="513"/>
      <c r="IK31" s="513"/>
      <c r="IL31" s="513"/>
      <c r="IM31" s="513"/>
      <c r="IN31" s="513"/>
      <c r="IO31" s="513"/>
      <c r="IP31" s="513"/>
      <c r="IQ31" s="513"/>
      <c r="IR31" s="513"/>
      <c r="IS31" s="513"/>
      <c r="IT31" s="513"/>
      <c r="IU31" s="513"/>
      <c r="IV31" s="513"/>
      <c r="IW31" s="513"/>
      <c r="IX31" s="513"/>
      <c r="IY31" s="513"/>
      <c r="IZ31" s="513"/>
      <c r="JA31" s="513"/>
      <c r="JB31" s="513"/>
      <c r="JC31" s="513"/>
      <c r="JD31" s="513"/>
      <c r="JE31" s="513"/>
      <c r="JF31" s="514"/>
      <c r="JG31" s="511" t="str">
        <f>IF(COUNTA($IB$4:$JF$4)=0,"",IF('2.ชื่อนักเรียน'!R37="ย้าย","ย้าย",PT31))</f>
        <v/>
      </c>
      <c r="JH31" s="511">
        <v>27</v>
      </c>
      <c r="JI31" s="512"/>
      <c r="JJ31" s="513"/>
      <c r="JK31" s="513"/>
      <c r="JL31" s="513"/>
      <c r="JM31" s="513"/>
      <c r="JN31" s="513"/>
      <c r="JO31" s="513"/>
      <c r="JP31" s="513"/>
      <c r="JQ31" s="513"/>
      <c r="JR31" s="513"/>
      <c r="JS31" s="513"/>
      <c r="JT31" s="513"/>
      <c r="JU31" s="513"/>
      <c r="JV31" s="513"/>
      <c r="JW31" s="513"/>
      <c r="JX31" s="513"/>
      <c r="JY31" s="513"/>
      <c r="JZ31" s="513"/>
      <c r="KA31" s="513"/>
      <c r="KB31" s="513"/>
      <c r="KC31" s="513"/>
      <c r="KD31" s="513"/>
      <c r="KE31" s="513"/>
      <c r="KF31" s="513"/>
      <c r="KG31" s="513"/>
      <c r="KH31" s="513"/>
      <c r="KI31" s="513"/>
      <c r="KJ31" s="513"/>
      <c r="KK31" s="513"/>
      <c r="KL31" s="513"/>
      <c r="KM31" s="514"/>
      <c r="KN31" s="526" t="str">
        <f>IF(COUNTA($JI$4:$KM$4)=0,"",IF('2.ชื่อนักเรียน'!R37="ย้าย","ย้าย",PX31))</f>
        <v/>
      </c>
      <c r="KO31" s="511">
        <v>27</v>
      </c>
      <c r="KP31" s="512"/>
      <c r="KQ31" s="513"/>
      <c r="KR31" s="513"/>
      <c r="KS31" s="513"/>
      <c r="KT31" s="513"/>
      <c r="KU31" s="513"/>
      <c r="KV31" s="513"/>
      <c r="KW31" s="513"/>
      <c r="KX31" s="513"/>
      <c r="KY31" s="513"/>
      <c r="KZ31" s="513"/>
      <c r="LA31" s="513"/>
      <c r="LB31" s="513"/>
      <c r="LC31" s="513"/>
      <c r="LD31" s="513"/>
      <c r="LE31" s="513"/>
      <c r="LF31" s="513"/>
      <c r="LG31" s="513"/>
      <c r="LH31" s="513"/>
      <c r="LI31" s="513"/>
      <c r="LJ31" s="513"/>
      <c r="LK31" s="513"/>
      <c r="LL31" s="513"/>
      <c r="LM31" s="513"/>
      <c r="LN31" s="513"/>
      <c r="LO31" s="513"/>
      <c r="LP31" s="513"/>
      <c r="LQ31" s="513"/>
      <c r="LR31" s="513"/>
      <c r="LS31" s="513"/>
      <c r="LT31" s="514"/>
      <c r="LU31" s="526" t="str">
        <f>IF(COUNTA($KP$4:$LT$4)=0,"",IF('2.ชื่อนักเรียน'!R37="ย้าย","ย้าย",QB31))</f>
        <v/>
      </c>
      <c r="LV31" s="511">
        <v>27</v>
      </c>
      <c r="LW31" s="512"/>
      <c r="LX31" s="513"/>
      <c r="LY31" s="513"/>
      <c r="LZ31" s="513"/>
      <c r="MA31" s="513"/>
      <c r="MB31" s="513"/>
      <c r="MC31" s="513"/>
      <c r="MD31" s="513"/>
      <c r="ME31" s="513"/>
      <c r="MF31" s="513"/>
      <c r="MG31" s="513"/>
      <c r="MH31" s="513"/>
      <c r="MI31" s="513"/>
      <c r="MJ31" s="513"/>
      <c r="MK31" s="513"/>
      <c r="ML31" s="513"/>
      <c r="MM31" s="513"/>
      <c r="MN31" s="513"/>
      <c r="MO31" s="513"/>
      <c r="MP31" s="513"/>
      <c r="MQ31" s="513"/>
      <c r="MR31" s="513"/>
      <c r="MS31" s="513"/>
      <c r="MT31" s="513"/>
      <c r="MU31" s="513"/>
      <c r="MV31" s="513"/>
      <c r="MW31" s="513"/>
      <c r="MX31" s="513"/>
      <c r="MY31" s="513"/>
      <c r="MZ31" s="513"/>
      <c r="NA31" s="514"/>
      <c r="NB31" s="526" t="str">
        <f>IF(COUNTA($LW$5:$NA$5)=0,"",IF('2.ชื่อนักเรียน'!R37="ย้าย","ย้าย",QF31))</f>
        <v/>
      </c>
      <c r="NC31" s="526">
        <v>27</v>
      </c>
      <c r="ND31" s="512"/>
      <c r="NE31" s="513"/>
      <c r="NF31" s="513"/>
      <c r="NG31" s="513"/>
      <c r="NH31" s="513"/>
      <c r="NI31" s="513"/>
      <c r="NJ31" s="513"/>
      <c r="NK31" s="513"/>
      <c r="NL31" s="513"/>
      <c r="NM31" s="513"/>
      <c r="NN31" s="513"/>
      <c r="NO31" s="513"/>
      <c r="NP31" s="513"/>
      <c r="NQ31" s="513"/>
      <c r="NR31" s="513"/>
      <c r="NS31" s="513"/>
      <c r="NT31" s="513"/>
      <c r="NU31" s="513"/>
      <c r="NV31" s="513"/>
      <c r="NW31" s="513"/>
      <c r="NX31" s="513"/>
      <c r="NY31" s="513"/>
      <c r="NZ31" s="513"/>
      <c r="OA31" s="513"/>
      <c r="OB31" s="513"/>
      <c r="OC31" s="513"/>
      <c r="OD31" s="513"/>
      <c r="OE31" s="513"/>
      <c r="OF31" s="513"/>
      <c r="OG31" s="513"/>
      <c r="OH31" s="514"/>
      <c r="OI31" s="526" t="str">
        <f>IF(COUNTA($ND$4:$OH$4)=0,"",IF('2.ชื่อนักเรียน'!R37="ย้าย","ย้าย",QJ31))</f>
        <v/>
      </c>
      <c r="OJ31" s="511">
        <v>27</v>
      </c>
      <c r="OK31" s="515" t="str">
        <f>IF(OR(COUNTA($E$4:$AI$4)=0,$A31=""),"",IF('2.ชื่อนักเรียน'!R37="ย้าย","-",COUNTIF($E31:$AI31,"/")))</f>
        <v/>
      </c>
      <c r="OL31" s="516" t="str">
        <f>IF(OR(COUNTA($E$4:$AI$4)=0,$A31=""),"",IF('2.ชื่อนักเรียน'!R37="ย้าย","-",COUNTIF($E31:$AI31,"ป")))</f>
        <v/>
      </c>
      <c r="OM31" s="516" t="str">
        <f>IF(OR(COUNTA($E$4:$AI$4)=0,$A31=""),"",IF('2.ชื่อนักเรียน'!R37="ย้าย","-",COUNTIF($E31:$AI31,"ล")))</f>
        <v/>
      </c>
      <c r="ON31" s="517" t="str">
        <f>IF(OR(COUNTA($E$4:$AI$4)=0,$A31=""),"",IF('2.ชื่อนักเรียน'!R37="ย้าย","-",COUNTIF($E31:$AI31,"ข")))</f>
        <v/>
      </c>
      <c r="OO31" s="515" t="str">
        <f>IF(OR(COUNTA($AL$4:$BP$4)=0,$A31=""),"",IF('2.ชื่อนักเรียน'!R37="ย้าย","-",COUNTIF($AL31:$BP31,"/")))</f>
        <v/>
      </c>
      <c r="OP31" s="516" t="str">
        <f>IF(OR(COUNTA($AL$4:$BP$4)=0,$A31=""),"",IF('2.ชื่อนักเรียน'!R37="ย้าย","-",COUNTIF($AL31:$BP31,"ป")))</f>
        <v/>
      </c>
      <c r="OQ31" s="516" t="str">
        <f>IF(OR(COUNTA($AL$4:$BP$4)=0,$A31=""),"",IF('2.ชื่อนักเรียน'!R37="ย้าย","-",COUNTIF($AL31:$BP31,"ล")))</f>
        <v/>
      </c>
      <c r="OR31" s="517" t="str">
        <f>IF(OR(COUNTA($AL$4:$BP$4)=0,$A31=""),"",IF('2.ชื่อนักเรียน'!R37="ย้าย","-",COUNTIF($AL31:$BP31,"ข")))</f>
        <v/>
      </c>
      <c r="OS31" s="515" t="str">
        <f>IF(OR(COUNTA($BS$4:$CW$4)=0,$A31=""),"",IF('2.ชื่อนักเรียน'!R37="ย้าย","-",COUNTIF($BS31:$CW31,"/")))</f>
        <v/>
      </c>
      <c r="OT31" s="516" t="str">
        <f>IF(OR(COUNTA($BS$4:$CW$4)=0,$A31=""),"",IF('2.ชื่อนักเรียน'!R37="ย้าย","-",COUNTIF($BS31:$CW31,"ป")))</f>
        <v/>
      </c>
      <c r="OU31" s="516" t="str">
        <f>IF(OR(COUNTA($BS$4:$CW$4)=0,$A31=""),"",IF('2.ชื่อนักเรียน'!R37="ย้าย","-",COUNTIF($BS31:$CW31,"ล")))</f>
        <v/>
      </c>
      <c r="OV31" s="517" t="str">
        <f>IF(OR(COUNTA($BS$4:$CW$4)=0,$A31=""),"",IF('2.ชื่อนักเรียน'!R37="ย้าย","-",COUNTIF($BS31:$CW31,"ข")))</f>
        <v/>
      </c>
      <c r="OW31" s="515" t="str">
        <f>IF(OR(COUNTA($CZ$4:$ED$4)=0,$A31=""),"",IF('2.ชื่อนักเรียน'!R37="ย้าย","-",COUNTIF($CZ31:$ED31,"/")))</f>
        <v/>
      </c>
      <c r="OX31" s="516" t="str">
        <f>IF(OR(COUNTA($CZ$4:$ED$4)=0,$A31=""),"",IF('2.ชื่อนักเรียน'!R37="ย้าย","-",COUNTIF($CZ31:$ED31,"ป")))</f>
        <v/>
      </c>
      <c r="OY31" s="516" t="str">
        <f>IF(OR(COUNTA($CZ$4:$ED$4)=0,A31=""),"",IF('2.ชื่อนักเรียน'!R37="ย้าย","-",COUNTIF($CZ31:$ED31,"ล")))</f>
        <v/>
      </c>
      <c r="OZ31" s="517" t="str">
        <f>IF(OR(COUNTA($CZ$4:$ED$4)=0,A31=""),"",IF('2.ชื่อนักเรียน'!R37="ย้าย","-",COUNTIF($CZ31:$ED31,"ข")))</f>
        <v/>
      </c>
      <c r="PA31" s="515" t="str">
        <f>IF(OR(COUNTA($EG$4:$FK$4)=0,$A31=""),"",IF('2.ชื่อนักเรียน'!R37="ย้าย","-",COUNTIF($EG31:$FK31,"/")))</f>
        <v/>
      </c>
      <c r="PB31" s="516" t="str">
        <f>IF(OR(COUNTA($EG$4:$FK$4)=0,$A31=""),"",IF('2.ชื่อนักเรียน'!R37="ย้าย","-",COUNTIF($EG31:$FK31,"ป")))</f>
        <v/>
      </c>
      <c r="PC31" s="516" t="str">
        <f>IF(OR(COUNTA($EG$4:$FK$4)=0,A31=""),"",IF('2.ชื่อนักเรียน'!R37="ย้าย","-",COUNTIF($EG31:$FK31,"ล")))</f>
        <v/>
      </c>
      <c r="PD31" s="517" t="str">
        <f>IF(OR(COUNTA($EG$4:$FK$4)=0,A31=""),"",IF('2.ชื่อนักเรียน'!R37="ย้าย","-",COUNTIF($EG31:$FK31,"ข")))</f>
        <v/>
      </c>
      <c r="PE31" s="515" t="str">
        <f>IF(OR(COUNTA($FN$4:$GR$4)=0,$A31=""),"",IF('2.ชื่อนักเรียน'!R37="ย้าย","-",COUNTIF($FN31:$GR31,"/")))</f>
        <v/>
      </c>
      <c r="PF31" s="516" t="str">
        <f>IF(OR(COUNTA($FN$4:$GR$4)=0,$A31=""),"",IF('2.ชื่อนักเรียน'!R37="ย้าย","-",COUNTIF($FN31:$GR31,"ป")))</f>
        <v/>
      </c>
      <c r="PG31" s="516" t="str">
        <f>IF(OR(COUNTA($FN$4:$GR$4)=0,A31=""),"",IF('2.ชื่อนักเรียน'!R37="ย้าย","-",COUNTIF($FN31:$GR31,"ล")))</f>
        <v/>
      </c>
      <c r="PH31" s="516" t="str">
        <f>IF(OR(COUNTA($FN$4:$GR$4)=0,A31=""),"",IF('2.ชื่อนักเรียน'!R37="ย้าย","-",COUNTIF($FN31:$GR31,"ข")))</f>
        <v/>
      </c>
      <c r="PI31" s="515" t="str">
        <f>IF(OR(COUNTA($OK$3:$PD$3,$PE$3)=0,$A31=""),"",IF('2.ชื่อนักเรียน'!R37="ย้าย","-",SUM(OK31,OO31,OS31,OW31,PA31,PE31)))</f>
        <v/>
      </c>
      <c r="PJ31" s="516" t="str">
        <f>IF(OR(COUNTA($OK$3:$PD$3,$PE$3)=0,$A31=""),"",IF('2.ชื่อนักเรียน'!R37="ย้าย","-",SUM(OL31,OP31,OT31,OX31,PB31,PF31)))</f>
        <v/>
      </c>
      <c r="PK31" s="516" t="str">
        <f>IF(OR(COUNTA($OK$3:$PD$3,$PE$3)=0,$A31=""),"",IF('2.ชื่อนักเรียน'!R37="ย้าย","-",SUM(OM31,OQ31,OU31,OY31,PC31,PG31)))</f>
        <v/>
      </c>
      <c r="PL31" s="518" t="str">
        <f>IF(OR(COUNTA($OK$3:$PD$3,$PE$3)=0,$A31=""),"",IF('2.ชื่อนักเรียน'!R37="ย้าย","-",SUM(ON31,OR31,OV31,OZ31,PD31,PH31)))</f>
        <v/>
      </c>
      <c r="PM31" s="511" t="str">
        <f t="shared" si="0"/>
        <v/>
      </c>
      <c r="PN31" s="519" t="str">
        <f>IF(PM31="","",IF('2.ชื่อนักเรียน'!R37="ย้าย","ย้าย",(PM31*100)/COUNTA($E$4:$AI$4,$AL$4:$BP$4,$BS$4:$CW$4,$CZ$4:$ED$4,$EG$4:$FK$4,$FN$4:$GR$4)))</f>
        <v/>
      </c>
      <c r="PO31" s="511">
        <v>27</v>
      </c>
      <c r="PP31" s="515" t="str">
        <f>IF(OR(COUNTA($GU$4:$HY$4)=0,$A31=""),"",IF('2.ชื่อนักเรียน'!R37="ย้าย","-",COUNTIF($GU31:$HY31,"/")))</f>
        <v/>
      </c>
      <c r="PQ31" s="516" t="str">
        <f>IF(OR(COUNTA($GU$4:$HY$4)=0,$A31=""),"",IF('2.ชื่อนักเรียน'!R37="ย้าย","-",COUNTIF($GU31:$HY31,"ป")))</f>
        <v/>
      </c>
      <c r="PR31" s="516" t="str">
        <f>IF(OR(COUNTA($GU$4:$HY$4)=0,$A31=""),"",IF('2.ชื่อนักเรียน'!R37="ย้าย","-",COUNTIF($GU31:$HY31,"ล")))</f>
        <v/>
      </c>
      <c r="PS31" s="517" t="str">
        <f>IF(OR(COUNTA($GU$4:$HY$4)=0,$A31=""),"",IF('2.ชื่อนักเรียน'!R37="ย้าย","-",COUNTIF($GU31:$HY31,"ข")))</f>
        <v/>
      </c>
      <c r="PT31" s="515" t="str">
        <f>IF(OR(COUNTA($IB$4:$JF$4)=0,$A31=""),"",IF('2.ชื่อนักเรียน'!R37="ย้าย","-",COUNTIF($IB31:$JF31,"/")))</f>
        <v/>
      </c>
      <c r="PU31" s="516" t="str">
        <f>IF(OR(COUNTA($IB$4:$JF$4)=0,$A31=""),"",IF('2.ชื่อนักเรียน'!R37="ย้าย","-",COUNTIF($IB31:$JF31,"ป")))</f>
        <v/>
      </c>
      <c r="PV31" s="516" t="str">
        <f>IF(OR(COUNTA($IB$4:$JF$4)=0,$A31=""),"",IF('2.ชื่อนักเรียน'!R37="ย้าย","-",COUNTIF($IB31:$JF31,"ล")))</f>
        <v/>
      </c>
      <c r="PW31" s="517" t="str">
        <f>IF(OR(COUNTA($IB$4:$JF$4)=0,$A31=""),"",IF('2.ชื่อนักเรียน'!R37="ย้าย","-",COUNTIF($IB31:$JF31,"ข")))</f>
        <v/>
      </c>
      <c r="PX31" s="515" t="str">
        <f>IF(OR(COUNTA($JI$4:$KM$4)=0,$A31=""),"",IF('2.ชื่อนักเรียน'!R37="ย้าย","-",COUNTIF($JI31:$KM31,"/")))</f>
        <v/>
      </c>
      <c r="PY31" s="516" t="str">
        <f>IF(OR(COUNTA($JI$4:$KM$4)=0,$A31=""),"",IF('2.ชื่อนักเรียน'!R37="ย้าย","-",COUNTIF($JI31:$KM31,"ป")))</f>
        <v/>
      </c>
      <c r="PZ31" s="516" t="str">
        <f>IF(OR(COUNTA($JI$4:$KM$4)=0,$A31=""),"",IF('2.ชื่อนักเรียน'!R37="ย้าย","-",COUNTIF($JI31:$KM31,"ล")))</f>
        <v/>
      </c>
      <c r="QA31" s="517" t="str">
        <f>IF(OR(COUNTA($JI$4:$KM$4)=0,$A31=""),"",IF('2.ชื่อนักเรียน'!R37="ย้าย","-",COUNTIF($JI31:$KM31,"ข")))</f>
        <v/>
      </c>
      <c r="QB31" s="515" t="str">
        <f>IF(OR(COUNTA($KP$4:$LT$4)=0,$A31=""),"",IF('2.ชื่อนักเรียน'!R37="ย้าย","-",COUNTIF($KP31:$LT31,"/")))</f>
        <v/>
      </c>
      <c r="QC31" s="516" t="str">
        <f>IF(OR(COUNTA($KP$4:$LT$4)=0,$A31=""),"",IF('2.ชื่อนักเรียน'!R37="ย้าย","-",COUNTIF($KP31:$LT31,"ป")))</f>
        <v/>
      </c>
      <c r="QD31" s="516" t="str">
        <f>IF(OR(COUNTA($KP$4:$LT$4)=0,$A31=""),"",IF('2.ชื่อนักเรียน'!R37="ย้าย","-",COUNTIF($KP31:$LT31,"ล")))</f>
        <v/>
      </c>
      <c r="QE31" s="517" t="str">
        <f>IF(OR(COUNTA($KP$4:$LT$4)=0,$A31=""),"",IF('2.ชื่อนักเรียน'!R37="ย้าย","-",COUNTIF($KP31:$LT31,"ข")))</f>
        <v/>
      </c>
      <c r="QF31" s="515" t="str">
        <f>IF(OR(COUNTA($LW$4:$NA$4)=0,$A31=""),"",IF('2.ชื่อนักเรียน'!R37="ย้าย","-",COUNTIF($LW31:$NA31,"/")))</f>
        <v/>
      </c>
      <c r="QG31" s="516" t="str">
        <f>IF(OR(COUNTA($LW$4:$NA$4)=0,$A31=""),"",IF('2.ชื่อนักเรียน'!R37="ย้าย","-",COUNTIF($LW31:$NA31,"ป")))</f>
        <v/>
      </c>
      <c r="QH31" s="516" t="str">
        <f>IF(OR(COUNTA($LW$4:$NA$4)=0,$A31=""),"",IF('2.ชื่อนักเรียน'!R37="ย้าย","-",COUNTIF($LW31:$NA31,"ล")))</f>
        <v/>
      </c>
      <c r="QI31" s="517" t="str">
        <f>IF(OR(COUNTA($LW$4:$NA$4)=0,$A31=""),"",IF('2.ชื่อนักเรียน'!R37="ย้าย","-",COUNTIF($LW31:$NA31,"ข")))</f>
        <v/>
      </c>
      <c r="QJ31" s="515" t="str">
        <f>IF(OR(COUNTA($ND$4:$OH$4)=0,$A31=""),"",IF('2.ชื่อนักเรียน'!R37="ย้าย","-",COUNTIF($ND31:$OH31,"/")))</f>
        <v/>
      </c>
      <c r="QK31" s="516" t="str">
        <f>IF(OR(COUNTA($ND$4:$OH$4)=0,$A31=""),"",IF('2.ชื่อนักเรียน'!R37="ย้าย","-",COUNTIF($ND31:$OH31,"ป")))</f>
        <v/>
      </c>
      <c r="QL31" s="516" t="str">
        <f>IF(OR(COUNTA($ND$4:$OH$4)=0,$A31=""),"",IF('2.ชื่อนักเรียน'!R37="ย้าย","-",COUNTIF($ND31:$OH31,"ล")))</f>
        <v/>
      </c>
      <c r="QM31" s="516" t="str">
        <f>IF(OR(COUNTA($ND$4:$OH$4)=0,$A31=""),"",IF('2.ชื่อนักเรียน'!R37="ย้าย","-",COUNTIF($ND31:$OH31,"ข")))</f>
        <v/>
      </c>
      <c r="QN31" s="515" t="str">
        <f>IF(OR(COUNTA($PP$3:$QI$3,$QJ$3)=0,$A31=""),"",IF('2.ชื่อนักเรียน'!R37="ย้าย","-",SUM(PP31,PT31,PX31,QB31,QF31,QJ31)))</f>
        <v/>
      </c>
      <c r="QO31" s="516" t="str">
        <f>IF(OR(COUNTA($PP$3:$QI$3,$QJ$3)=0,$A31=""),"",IF('2.ชื่อนักเรียน'!R37="ย้าย","-",SUM(PQ31,PU31,PY31,QC31,QG31,QK31)))</f>
        <v/>
      </c>
      <c r="QP31" s="516" t="str">
        <f>IF(OR(COUNTA($PP$3:$QI$3,$QJ$3)=0,$A31=""),"",IF('2.ชื่อนักเรียน'!R37="ย้าย","-",SUM(PR31,PV31,PZ31,QD31,QH31,QL31)))</f>
        <v/>
      </c>
      <c r="QQ31" s="518" t="str">
        <f>IF(OR(COUNTA($PP$3:$QI$3,$QJ$3)=0,$A31=""),"",IF('2.ชื่อนักเรียน'!R37="ย้าย","-",SUM(PS31,PW31,QA31,QE31,QI31,QM31)))</f>
        <v/>
      </c>
      <c r="QR31" s="511" t="str">
        <f t="shared" si="1"/>
        <v/>
      </c>
      <c r="QS31" s="519" t="str">
        <f>IF(QR31="","",IF('2.ชื่อนักเรียน'!R37="ย้าย","ย้าย",(QR31*100)/COUNTA($GU$4:$HY$4,$IB$4:$JF$4,$JI$4:$KM$4,$KP$4:$LT$4,$LW$4:$NA$4,$ND$4:$OH$4)))</f>
        <v/>
      </c>
      <c r="QT31" s="529" t="str">
        <f>IF('2.ชื่อนักเรียน'!C37="","",'2.ชื่อนักเรียน'!C37)</f>
        <v/>
      </c>
      <c r="QU31" s="532" t="str">
        <f>IF('2.ชื่อนักเรียน'!D37="","",'2.ชื่อนักเรียน'!D37)</f>
        <v/>
      </c>
      <c r="QV31" s="511" t="str">
        <f>IF(A31="","",IF('2.ชื่อนักเรียน'!R37="ย้าย","-",$RJ$4))</f>
        <v/>
      </c>
      <c r="QW31" s="511" t="str">
        <f>IF(A31="","",IF('2.ชื่อนักเรียน'!R37="ย้าย","-",SUM(OK31,OO31,OS31,OW31,PA31,PE31,PP31,PT31,PX31,QB31,QF31,QJ31)))</f>
        <v/>
      </c>
      <c r="QX31" s="511" t="str">
        <f>IF(A31="","",IF('2.ชื่อนักเรียน'!R37="ย้าย","-",SUM(OL31,OP31,OT31,OX31,PB31,PF31,PQ31,PU31,PY31,QC31,QG31,QK31)))</f>
        <v/>
      </c>
      <c r="QY31" s="511" t="str">
        <f>IF(A31="","",IF('2.ชื่อนักเรียน'!R37="ย้าย","-",SUM(OM31,OQ31,OU31,OY31,PC31,PG31,PR31,PV31,PZ31,QD31,QH31,QL31)))</f>
        <v/>
      </c>
      <c r="QZ31" s="511" t="str">
        <f>IF(A31="","",IF('2.ชื่อนักเรียน'!R37="ย้าย","-",SUM(ON31,OR31,OV31,OZ31,PD31,PH31,PS31,PW31,QA31,QE31,QI31,QM31)))</f>
        <v/>
      </c>
      <c r="RA31" s="519" t="str">
        <f>IF(A31="","",IF('2.ชื่อนักเรียน'!R37="ย้าย","-",(QW31*100)/QV31))</f>
        <v/>
      </c>
      <c r="RB31" s="511" t="str">
        <f>IF(A31="","",IF('2.ชื่อนักเรียน'!R37="ย้าย","-",QW31))</f>
        <v/>
      </c>
      <c r="RC31" s="519" t="str">
        <f>IF(A31="","",IF('2.ชื่อนักเรียน'!R37="ย้าย","ย้าย",RA31))</f>
        <v/>
      </c>
      <c r="RD31" s="534"/>
    </row>
    <row r="32" spans="1:472" ht="21" customHeight="1" x14ac:dyDescent="0.35">
      <c r="A32" s="508" t="str">
        <f>IF('2.ชื่อนักเรียน'!C38="","",'2.ชื่อนักเรียน'!C38)</f>
        <v/>
      </c>
      <c r="B32" s="509" t="str">
        <f>IF('2.ชื่อนักเรียน'!D38="","",'2.ชื่อนักเรียน'!D38)</f>
        <v/>
      </c>
      <c r="C32" s="510" t="str">
        <f>IF('2.ชื่อนักเรียน'!R38="","",'2.ชื่อนักเรียน'!R38)</f>
        <v/>
      </c>
      <c r="D32" s="511">
        <v>28</v>
      </c>
      <c r="E32" s="512"/>
      <c r="F32" s="513"/>
      <c r="G32" s="513"/>
      <c r="H32" s="513"/>
      <c r="I32" s="513"/>
      <c r="J32" s="513"/>
      <c r="K32" s="513"/>
      <c r="L32" s="513"/>
      <c r="M32" s="513"/>
      <c r="N32" s="513"/>
      <c r="O32" s="513"/>
      <c r="P32" s="513"/>
      <c r="Q32" s="513"/>
      <c r="R32" s="513"/>
      <c r="S32" s="513"/>
      <c r="T32" s="513"/>
      <c r="U32" s="513"/>
      <c r="V32" s="513"/>
      <c r="W32" s="513"/>
      <c r="X32" s="513"/>
      <c r="Y32" s="513"/>
      <c r="Z32" s="513"/>
      <c r="AA32" s="513"/>
      <c r="AB32" s="513"/>
      <c r="AC32" s="513"/>
      <c r="AD32" s="513"/>
      <c r="AE32" s="513"/>
      <c r="AF32" s="513"/>
      <c r="AG32" s="513"/>
      <c r="AH32" s="513"/>
      <c r="AI32" s="514"/>
      <c r="AJ32" s="511" t="str">
        <f>IF(COUNTA($E$3:$AI$3)=0,"",IF('2.ชื่อนักเรียน'!R38="ย้าย","ย้าย",OK32))</f>
        <v/>
      </c>
      <c r="AK32" s="511">
        <v>28</v>
      </c>
      <c r="AL32" s="512"/>
      <c r="AM32" s="513"/>
      <c r="AN32" s="513"/>
      <c r="AO32" s="513"/>
      <c r="AP32" s="513"/>
      <c r="AQ32" s="513"/>
      <c r="AR32" s="513"/>
      <c r="AS32" s="513"/>
      <c r="AT32" s="513"/>
      <c r="AU32" s="513"/>
      <c r="AV32" s="513"/>
      <c r="AW32" s="513"/>
      <c r="AX32" s="513"/>
      <c r="AY32" s="513"/>
      <c r="AZ32" s="513"/>
      <c r="BA32" s="513"/>
      <c r="BB32" s="513"/>
      <c r="BC32" s="513"/>
      <c r="BD32" s="513"/>
      <c r="BE32" s="513"/>
      <c r="BF32" s="513"/>
      <c r="BG32" s="513"/>
      <c r="BH32" s="513"/>
      <c r="BI32" s="513"/>
      <c r="BJ32" s="513"/>
      <c r="BK32" s="513"/>
      <c r="BL32" s="513"/>
      <c r="BM32" s="513"/>
      <c r="BN32" s="513"/>
      <c r="BO32" s="513"/>
      <c r="BP32" s="514"/>
      <c r="BQ32" s="511" t="str">
        <f>IF(COUNTA($AL$4:$BP$4)=0,"",IF('2.ชื่อนักเรียน'!R38="ย้าย","ย้าย",OO32))</f>
        <v/>
      </c>
      <c r="BR32" s="511">
        <v>28</v>
      </c>
      <c r="BS32" s="512"/>
      <c r="BT32" s="513"/>
      <c r="BU32" s="513"/>
      <c r="BV32" s="513"/>
      <c r="BW32" s="513"/>
      <c r="BX32" s="513"/>
      <c r="BY32" s="513"/>
      <c r="BZ32" s="513"/>
      <c r="CA32" s="513"/>
      <c r="CB32" s="513"/>
      <c r="CC32" s="513"/>
      <c r="CD32" s="513"/>
      <c r="CE32" s="513"/>
      <c r="CF32" s="513"/>
      <c r="CG32" s="513"/>
      <c r="CH32" s="513"/>
      <c r="CI32" s="513"/>
      <c r="CJ32" s="513"/>
      <c r="CK32" s="513"/>
      <c r="CL32" s="513"/>
      <c r="CM32" s="513"/>
      <c r="CN32" s="513"/>
      <c r="CO32" s="513"/>
      <c r="CP32" s="513"/>
      <c r="CQ32" s="513"/>
      <c r="CR32" s="513"/>
      <c r="CS32" s="513"/>
      <c r="CT32" s="513"/>
      <c r="CU32" s="513"/>
      <c r="CV32" s="513"/>
      <c r="CW32" s="514"/>
      <c r="CX32" s="511" t="str">
        <f>IF(COUNTA($BS$4:$CW$4)=0,"",IF('2.ชื่อนักเรียน'!R38="ย้าย","ย้าย",OS32))</f>
        <v/>
      </c>
      <c r="CY32" s="511">
        <v>28</v>
      </c>
      <c r="CZ32" s="512"/>
      <c r="DA32" s="513"/>
      <c r="DB32" s="513"/>
      <c r="DC32" s="513"/>
      <c r="DD32" s="513"/>
      <c r="DE32" s="513"/>
      <c r="DF32" s="513"/>
      <c r="DG32" s="513"/>
      <c r="DH32" s="513"/>
      <c r="DI32" s="513"/>
      <c r="DJ32" s="513"/>
      <c r="DK32" s="513"/>
      <c r="DL32" s="513"/>
      <c r="DM32" s="513"/>
      <c r="DN32" s="513"/>
      <c r="DO32" s="513"/>
      <c r="DP32" s="513"/>
      <c r="DQ32" s="513"/>
      <c r="DR32" s="513"/>
      <c r="DS32" s="513"/>
      <c r="DT32" s="513"/>
      <c r="DU32" s="513"/>
      <c r="DV32" s="513"/>
      <c r="DW32" s="513"/>
      <c r="DX32" s="513"/>
      <c r="DY32" s="513"/>
      <c r="DZ32" s="513"/>
      <c r="EA32" s="513"/>
      <c r="EB32" s="513"/>
      <c r="EC32" s="513"/>
      <c r="ED32" s="514"/>
      <c r="EE32" s="511" t="str">
        <f>IF(COUNTA($CZ$4:$ED$4)=0,"",IF('2.ชื่อนักเรียน'!R38="ย้าย","ย้าย",OW32))</f>
        <v/>
      </c>
      <c r="EF32" s="511">
        <v>28</v>
      </c>
      <c r="EG32" s="512"/>
      <c r="EH32" s="513"/>
      <c r="EI32" s="513"/>
      <c r="EJ32" s="513"/>
      <c r="EK32" s="513"/>
      <c r="EL32" s="513"/>
      <c r="EM32" s="513"/>
      <c r="EN32" s="513"/>
      <c r="EO32" s="513"/>
      <c r="EP32" s="513"/>
      <c r="EQ32" s="513"/>
      <c r="ER32" s="513"/>
      <c r="ES32" s="513"/>
      <c r="ET32" s="513"/>
      <c r="EU32" s="513"/>
      <c r="EV32" s="513"/>
      <c r="EW32" s="513"/>
      <c r="EX32" s="513"/>
      <c r="EY32" s="513"/>
      <c r="EZ32" s="513"/>
      <c r="FA32" s="513"/>
      <c r="FB32" s="513"/>
      <c r="FC32" s="513"/>
      <c r="FD32" s="513"/>
      <c r="FE32" s="513"/>
      <c r="FF32" s="513"/>
      <c r="FG32" s="513"/>
      <c r="FH32" s="513"/>
      <c r="FI32" s="513"/>
      <c r="FJ32" s="513"/>
      <c r="FK32" s="514"/>
      <c r="FL32" s="511" t="str">
        <f>IF(COUNTA($EG$4:$FK$4)=0,"",IF('2.ชื่อนักเรียน'!R38="ย้าย","ย้าย",PA32))</f>
        <v/>
      </c>
      <c r="FM32" s="511">
        <v>28</v>
      </c>
      <c r="FN32" s="512"/>
      <c r="FO32" s="513"/>
      <c r="FP32" s="513"/>
      <c r="FQ32" s="513"/>
      <c r="FR32" s="513"/>
      <c r="FS32" s="513"/>
      <c r="FT32" s="513"/>
      <c r="FU32" s="513"/>
      <c r="FV32" s="513"/>
      <c r="FW32" s="513"/>
      <c r="FX32" s="513"/>
      <c r="FY32" s="513"/>
      <c r="FZ32" s="513"/>
      <c r="GA32" s="513"/>
      <c r="GB32" s="513"/>
      <c r="GC32" s="513"/>
      <c r="GD32" s="513"/>
      <c r="GE32" s="513"/>
      <c r="GF32" s="513"/>
      <c r="GG32" s="513"/>
      <c r="GH32" s="513"/>
      <c r="GI32" s="513"/>
      <c r="GJ32" s="513"/>
      <c r="GK32" s="513"/>
      <c r="GL32" s="513"/>
      <c r="GM32" s="513"/>
      <c r="GN32" s="513"/>
      <c r="GO32" s="513"/>
      <c r="GP32" s="513"/>
      <c r="GQ32" s="513"/>
      <c r="GR32" s="514"/>
      <c r="GS32" s="511" t="str">
        <f>IF(COUNTA($FN$4:$GR$4)=0,"",IF('2.ชื่อนักเรียน'!R38="ย้าย","ย้าย",PE32))</f>
        <v/>
      </c>
      <c r="GT32" s="511">
        <v>28</v>
      </c>
      <c r="GU32" s="512"/>
      <c r="GV32" s="513"/>
      <c r="GW32" s="513"/>
      <c r="GX32" s="513"/>
      <c r="GY32" s="513"/>
      <c r="GZ32" s="513"/>
      <c r="HA32" s="513"/>
      <c r="HB32" s="513"/>
      <c r="HC32" s="513"/>
      <c r="HD32" s="513"/>
      <c r="HE32" s="513"/>
      <c r="HF32" s="513"/>
      <c r="HG32" s="513"/>
      <c r="HH32" s="513"/>
      <c r="HI32" s="513"/>
      <c r="HJ32" s="513"/>
      <c r="HK32" s="513"/>
      <c r="HL32" s="513"/>
      <c r="HM32" s="513"/>
      <c r="HN32" s="513"/>
      <c r="HO32" s="513"/>
      <c r="HP32" s="513"/>
      <c r="HQ32" s="513"/>
      <c r="HR32" s="513"/>
      <c r="HS32" s="513"/>
      <c r="HT32" s="513"/>
      <c r="HU32" s="513"/>
      <c r="HV32" s="513"/>
      <c r="HW32" s="513"/>
      <c r="HX32" s="513"/>
      <c r="HY32" s="514"/>
      <c r="HZ32" s="511" t="str">
        <f>IF(COUNTA($GU$4:HY31)=0,"",IF('2.ชื่อนักเรียน'!R38="ย้าย","ย้าย",PP32))</f>
        <v/>
      </c>
      <c r="IA32" s="511">
        <v>28</v>
      </c>
      <c r="IB32" s="512"/>
      <c r="IC32" s="513"/>
      <c r="ID32" s="513"/>
      <c r="IE32" s="513"/>
      <c r="IF32" s="513"/>
      <c r="IG32" s="513"/>
      <c r="IH32" s="513"/>
      <c r="II32" s="513"/>
      <c r="IJ32" s="513"/>
      <c r="IK32" s="513"/>
      <c r="IL32" s="513"/>
      <c r="IM32" s="513"/>
      <c r="IN32" s="513"/>
      <c r="IO32" s="513"/>
      <c r="IP32" s="513"/>
      <c r="IQ32" s="513"/>
      <c r="IR32" s="513"/>
      <c r="IS32" s="513"/>
      <c r="IT32" s="513"/>
      <c r="IU32" s="513"/>
      <c r="IV32" s="513"/>
      <c r="IW32" s="513"/>
      <c r="IX32" s="513"/>
      <c r="IY32" s="513"/>
      <c r="IZ32" s="513"/>
      <c r="JA32" s="513"/>
      <c r="JB32" s="513"/>
      <c r="JC32" s="513"/>
      <c r="JD32" s="513"/>
      <c r="JE32" s="513"/>
      <c r="JF32" s="514"/>
      <c r="JG32" s="511" t="str">
        <f>IF(COUNTA($IB$4:$JF$4)=0,"",IF('2.ชื่อนักเรียน'!R38="ย้าย","ย้าย",PT32))</f>
        <v/>
      </c>
      <c r="JH32" s="511">
        <v>28</v>
      </c>
      <c r="JI32" s="512"/>
      <c r="JJ32" s="513"/>
      <c r="JK32" s="513"/>
      <c r="JL32" s="513"/>
      <c r="JM32" s="513"/>
      <c r="JN32" s="513"/>
      <c r="JO32" s="513"/>
      <c r="JP32" s="513"/>
      <c r="JQ32" s="513"/>
      <c r="JR32" s="513"/>
      <c r="JS32" s="513"/>
      <c r="JT32" s="513"/>
      <c r="JU32" s="513"/>
      <c r="JV32" s="513"/>
      <c r="JW32" s="513"/>
      <c r="JX32" s="513"/>
      <c r="JY32" s="513"/>
      <c r="JZ32" s="513"/>
      <c r="KA32" s="513"/>
      <c r="KB32" s="513"/>
      <c r="KC32" s="513"/>
      <c r="KD32" s="513"/>
      <c r="KE32" s="513"/>
      <c r="KF32" s="513"/>
      <c r="KG32" s="513"/>
      <c r="KH32" s="513"/>
      <c r="KI32" s="513"/>
      <c r="KJ32" s="513"/>
      <c r="KK32" s="513"/>
      <c r="KL32" s="513"/>
      <c r="KM32" s="514"/>
      <c r="KN32" s="526" t="str">
        <f>IF(COUNTA($JI$4:$KM$4)=0,"",IF('2.ชื่อนักเรียน'!R38="ย้าย","ย้าย",PX32))</f>
        <v/>
      </c>
      <c r="KO32" s="511">
        <v>28</v>
      </c>
      <c r="KP32" s="512"/>
      <c r="KQ32" s="513"/>
      <c r="KR32" s="513"/>
      <c r="KS32" s="513"/>
      <c r="KT32" s="513"/>
      <c r="KU32" s="513"/>
      <c r="KV32" s="513"/>
      <c r="KW32" s="513"/>
      <c r="KX32" s="513"/>
      <c r="KY32" s="513"/>
      <c r="KZ32" s="513"/>
      <c r="LA32" s="513"/>
      <c r="LB32" s="513"/>
      <c r="LC32" s="513"/>
      <c r="LD32" s="513"/>
      <c r="LE32" s="513"/>
      <c r="LF32" s="513"/>
      <c r="LG32" s="513"/>
      <c r="LH32" s="513"/>
      <c r="LI32" s="513"/>
      <c r="LJ32" s="513"/>
      <c r="LK32" s="513"/>
      <c r="LL32" s="513"/>
      <c r="LM32" s="513"/>
      <c r="LN32" s="513"/>
      <c r="LO32" s="513"/>
      <c r="LP32" s="513"/>
      <c r="LQ32" s="513"/>
      <c r="LR32" s="513"/>
      <c r="LS32" s="513"/>
      <c r="LT32" s="514"/>
      <c r="LU32" s="526" t="str">
        <f>IF(COUNTA($KP$4:$LT$4)=0,"",IF('2.ชื่อนักเรียน'!R38="ย้าย","ย้าย",QB32))</f>
        <v/>
      </c>
      <c r="LV32" s="511">
        <v>28</v>
      </c>
      <c r="LW32" s="512"/>
      <c r="LX32" s="513"/>
      <c r="LY32" s="513"/>
      <c r="LZ32" s="513"/>
      <c r="MA32" s="513"/>
      <c r="MB32" s="513"/>
      <c r="MC32" s="513"/>
      <c r="MD32" s="513"/>
      <c r="ME32" s="513"/>
      <c r="MF32" s="513"/>
      <c r="MG32" s="513"/>
      <c r="MH32" s="513"/>
      <c r="MI32" s="513"/>
      <c r="MJ32" s="513"/>
      <c r="MK32" s="513"/>
      <c r="ML32" s="513"/>
      <c r="MM32" s="513"/>
      <c r="MN32" s="513"/>
      <c r="MO32" s="513"/>
      <c r="MP32" s="513"/>
      <c r="MQ32" s="513"/>
      <c r="MR32" s="513"/>
      <c r="MS32" s="513"/>
      <c r="MT32" s="513"/>
      <c r="MU32" s="513"/>
      <c r="MV32" s="513"/>
      <c r="MW32" s="513"/>
      <c r="MX32" s="513"/>
      <c r="MY32" s="513"/>
      <c r="MZ32" s="513"/>
      <c r="NA32" s="514"/>
      <c r="NB32" s="526" t="str">
        <f>IF(COUNTA($LW$5:$NA$5)=0,"",IF('2.ชื่อนักเรียน'!R38="ย้าย","ย้าย",QF32))</f>
        <v/>
      </c>
      <c r="NC32" s="526">
        <v>28</v>
      </c>
      <c r="ND32" s="512"/>
      <c r="NE32" s="513"/>
      <c r="NF32" s="513"/>
      <c r="NG32" s="513"/>
      <c r="NH32" s="513"/>
      <c r="NI32" s="513"/>
      <c r="NJ32" s="513"/>
      <c r="NK32" s="513"/>
      <c r="NL32" s="513"/>
      <c r="NM32" s="513"/>
      <c r="NN32" s="513"/>
      <c r="NO32" s="513"/>
      <c r="NP32" s="513"/>
      <c r="NQ32" s="513"/>
      <c r="NR32" s="513"/>
      <c r="NS32" s="513"/>
      <c r="NT32" s="513"/>
      <c r="NU32" s="513"/>
      <c r="NV32" s="513"/>
      <c r="NW32" s="513"/>
      <c r="NX32" s="513"/>
      <c r="NY32" s="513"/>
      <c r="NZ32" s="513"/>
      <c r="OA32" s="513"/>
      <c r="OB32" s="513"/>
      <c r="OC32" s="513"/>
      <c r="OD32" s="513"/>
      <c r="OE32" s="513"/>
      <c r="OF32" s="513"/>
      <c r="OG32" s="513"/>
      <c r="OH32" s="514"/>
      <c r="OI32" s="526" t="str">
        <f>IF(COUNTA($ND$4:$OH$4)=0,"",IF('2.ชื่อนักเรียน'!R38="ย้าย","ย้าย",QJ32))</f>
        <v/>
      </c>
      <c r="OJ32" s="511">
        <v>28</v>
      </c>
      <c r="OK32" s="515" t="str">
        <f>IF(OR(COUNTA($E$4:$AI$4)=0,$A32=""),"",IF('2.ชื่อนักเรียน'!R38="ย้าย","-",COUNTIF($E32:$AI32,"/")))</f>
        <v/>
      </c>
      <c r="OL32" s="516" t="str">
        <f>IF(OR(COUNTA($E$4:$AI$4)=0,$A32=""),"",IF('2.ชื่อนักเรียน'!R38="ย้าย","-",COUNTIF($E32:$AI32,"ป")))</f>
        <v/>
      </c>
      <c r="OM32" s="516" t="str">
        <f>IF(OR(COUNTA($E$4:$AI$4)=0,$A32=""),"",IF('2.ชื่อนักเรียน'!R38="ย้าย","-",COUNTIF($E32:$AI32,"ล")))</f>
        <v/>
      </c>
      <c r="ON32" s="517" t="str">
        <f>IF(OR(COUNTA($E$4:$AI$4)=0,$A32=""),"",IF('2.ชื่อนักเรียน'!R38="ย้าย","-",COUNTIF($E32:$AI32,"ข")))</f>
        <v/>
      </c>
      <c r="OO32" s="515" t="str">
        <f>IF(OR(COUNTA($AL$4:$BP$4)=0,$A32=""),"",IF('2.ชื่อนักเรียน'!R38="ย้าย","-",COUNTIF($AL32:$BP32,"/")))</f>
        <v/>
      </c>
      <c r="OP32" s="516" t="str">
        <f>IF(OR(COUNTA($AL$4:$BP$4)=0,$A32=""),"",IF('2.ชื่อนักเรียน'!R38="ย้าย","-",COUNTIF($AL32:$BP32,"ป")))</f>
        <v/>
      </c>
      <c r="OQ32" s="516" t="str">
        <f>IF(OR(COUNTA($AL$4:$BP$4)=0,$A32=""),"",IF('2.ชื่อนักเรียน'!R38="ย้าย","-",COUNTIF($AL32:$BP32,"ล")))</f>
        <v/>
      </c>
      <c r="OR32" s="517" t="str">
        <f>IF(OR(COUNTA($AL$4:$BP$4)=0,$A32=""),"",IF('2.ชื่อนักเรียน'!R38="ย้าย","-",COUNTIF($AL32:$BP32,"ข")))</f>
        <v/>
      </c>
      <c r="OS32" s="515" t="str">
        <f>IF(OR(COUNTA($BS$4:$CW$4)=0,$A32=""),"",IF('2.ชื่อนักเรียน'!R38="ย้าย","-",COUNTIF($BS32:$CW32,"/")))</f>
        <v/>
      </c>
      <c r="OT32" s="516" t="str">
        <f>IF(OR(COUNTA($BS$4:$CW$4)=0,$A32=""),"",IF('2.ชื่อนักเรียน'!R38="ย้าย","-",COUNTIF($BS32:$CW32,"ป")))</f>
        <v/>
      </c>
      <c r="OU32" s="516" t="str">
        <f>IF(OR(COUNTA($BS$4:$CW$4)=0,$A32=""),"",IF('2.ชื่อนักเรียน'!R38="ย้าย","-",COUNTIF($BS32:$CW32,"ล")))</f>
        <v/>
      </c>
      <c r="OV32" s="517" t="str">
        <f>IF(OR(COUNTA($BS$4:$CW$4)=0,$A32=""),"",IF('2.ชื่อนักเรียน'!R38="ย้าย","-",COUNTIF($BS32:$CW32,"ข")))</f>
        <v/>
      </c>
      <c r="OW32" s="515" t="str">
        <f>IF(OR(COUNTA($CZ$4:$ED$4)=0,$A32=""),"",IF('2.ชื่อนักเรียน'!R38="ย้าย","-",COUNTIF($CZ32:$ED32,"/")))</f>
        <v/>
      </c>
      <c r="OX32" s="516" t="str">
        <f>IF(OR(COUNTA($CZ$4:$ED$4)=0,$A32=""),"",IF('2.ชื่อนักเรียน'!R38="ย้าย","-",COUNTIF($CZ32:$ED32,"ป")))</f>
        <v/>
      </c>
      <c r="OY32" s="516" t="str">
        <f>IF(OR(COUNTA($CZ$4:$ED$4)=0,A32=""),"",IF('2.ชื่อนักเรียน'!R38="ย้าย","-",COUNTIF($CZ32:$ED32,"ล")))</f>
        <v/>
      </c>
      <c r="OZ32" s="517" t="str">
        <f>IF(OR(COUNTA($CZ$4:$ED$4)=0,A32=""),"",IF('2.ชื่อนักเรียน'!R38="ย้าย","-",COUNTIF($CZ32:$ED32,"ข")))</f>
        <v/>
      </c>
      <c r="PA32" s="515" t="str">
        <f>IF(OR(COUNTA($EG$4:$FK$4)=0,$A32=""),"",IF('2.ชื่อนักเรียน'!R38="ย้าย","-",COUNTIF($EG32:$FK32,"/")))</f>
        <v/>
      </c>
      <c r="PB32" s="516" t="str">
        <f>IF(OR(COUNTA($EG$4:$FK$4)=0,$A32=""),"",IF('2.ชื่อนักเรียน'!R38="ย้าย","-",COUNTIF($EG32:$FK32,"ป")))</f>
        <v/>
      </c>
      <c r="PC32" s="516" t="str">
        <f>IF(OR(COUNTA($EG$4:$FK$4)=0,A32=""),"",IF('2.ชื่อนักเรียน'!R38="ย้าย","-",COUNTIF($EG32:$FK32,"ล")))</f>
        <v/>
      </c>
      <c r="PD32" s="517" t="str">
        <f>IF(OR(COUNTA($EG$4:$FK$4)=0,A32=""),"",IF('2.ชื่อนักเรียน'!R38="ย้าย","-",COUNTIF($EG32:$FK32,"ข")))</f>
        <v/>
      </c>
      <c r="PE32" s="515" t="str">
        <f>IF(OR(COUNTA($FN$4:$GR$4)=0,$A32=""),"",IF('2.ชื่อนักเรียน'!R38="ย้าย","-",COUNTIF($FN32:$GR32,"/")))</f>
        <v/>
      </c>
      <c r="PF32" s="516" t="str">
        <f>IF(OR(COUNTA($FN$4:$GR$4)=0,$A32=""),"",IF('2.ชื่อนักเรียน'!R38="ย้าย","-",COUNTIF($FN32:$GR32,"ป")))</f>
        <v/>
      </c>
      <c r="PG32" s="516" t="str">
        <f>IF(OR(COUNTA($FN$4:$GR$4)=0,A32=""),"",IF('2.ชื่อนักเรียน'!R38="ย้าย","-",COUNTIF($FN32:$GR32,"ล")))</f>
        <v/>
      </c>
      <c r="PH32" s="516" t="str">
        <f>IF(OR(COUNTA($FN$4:$GR$4)=0,A32=""),"",IF('2.ชื่อนักเรียน'!R38="ย้าย","-",COUNTIF($FN32:$GR32,"ข")))</f>
        <v/>
      </c>
      <c r="PI32" s="515" t="str">
        <f>IF(OR(COUNTA($OK$3:$PD$3,$PE$3)=0,$A32=""),"",IF('2.ชื่อนักเรียน'!R38="ย้าย","-",SUM(OK32,OO32,OS32,OW32,PA32,PE32)))</f>
        <v/>
      </c>
      <c r="PJ32" s="516" t="str">
        <f>IF(OR(COUNTA($OK$3:$PD$3,$PE$3)=0,$A32=""),"",IF('2.ชื่อนักเรียน'!R38="ย้าย","-",SUM(OL32,OP32,OT32,OX32,PB32,PF32)))</f>
        <v/>
      </c>
      <c r="PK32" s="516" t="str">
        <f>IF(OR(COUNTA($OK$3:$PD$3,$PE$3)=0,$A32=""),"",IF('2.ชื่อนักเรียน'!R38="ย้าย","-",SUM(OM32,OQ32,OU32,OY32,PC32,PG32)))</f>
        <v/>
      </c>
      <c r="PL32" s="518" t="str">
        <f>IF(OR(COUNTA($OK$3:$PD$3,$PE$3)=0,$A32=""),"",IF('2.ชื่อนักเรียน'!R38="ย้าย","-",SUM(ON32,OR32,OV32,OZ32,PD32,PH32)))</f>
        <v/>
      </c>
      <c r="PM32" s="511" t="str">
        <f t="shared" si="0"/>
        <v/>
      </c>
      <c r="PN32" s="519" t="str">
        <f>IF(PM32="","",IF('2.ชื่อนักเรียน'!R38="ย้าย","ย้าย",(PM32*100)/COUNTA($E$4:$AI$4,$AL$4:$BP$4,$BS$4:$CW$4,$CZ$4:$ED$4,$EG$4:$FK$4,$FN$4:$GR$4)))</f>
        <v/>
      </c>
      <c r="PO32" s="511">
        <v>28</v>
      </c>
      <c r="PP32" s="515" t="str">
        <f>IF(OR(COUNTA($GU$4:$HY$4)=0,$A32=""),"",IF('2.ชื่อนักเรียน'!R38="ย้าย","-",COUNTIF($GU32:$HY32,"/")))</f>
        <v/>
      </c>
      <c r="PQ32" s="516" t="str">
        <f>IF(OR(COUNTA($GU$4:$HY$4)=0,$A32=""),"",IF('2.ชื่อนักเรียน'!R38="ย้าย","-",COUNTIF($GU32:$HY32,"ป")))</f>
        <v/>
      </c>
      <c r="PR32" s="516" t="str">
        <f>IF(OR(COUNTA($GU$4:$HY$4)=0,$A32=""),"",IF('2.ชื่อนักเรียน'!R38="ย้าย","-",COUNTIF($GU32:$HY32,"ล")))</f>
        <v/>
      </c>
      <c r="PS32" s="517" t="str">
        <f>IF(OR(COUNTA($GU$4:$HY$4)=0,$A32=""),"",IF('2.ชื่อนักเรียน'!R38="ย้าย","-",COUNTIF($GU32:$HY32,"ข")))</f>
        <v/>
      </c>
      <c r="PT32" s="515" t="str">
        <f>IF(OR(COUNTA($IB$4:$JF$4)=0,$A32=""),"",IF('2.ชื่อนักเรียน'!R38="ย้าย","-",COUNTIF($IB32:$JF32,"/")))</f>
        <v/>
      </c>
      <c r="PU32" s="516" t="str">
        <f>IF(OR(COUNTA($IB$4:$JF$4)=0,$A32=""),"",IF('2.ชื่อนักเรียน'!R38="ย้าย","-",COUNTIF($IB32:$JF32,"ป")))</f>
        <v/>
      </c>
      <c r="PV32" s="516" t="str">
        <f>IF(OR(COUNTA($IB$4:$JF$4)=0,$A32=""),"",IF('2.ชื่อนักเรียน'!R38="ย้าย","-",COUNTIF($IB32:$JF32,"ล")))</f>
        <v/>
      </c>
      <c r="PW32" s="517" t="str">
        <f>IF(OR(COUNTA($IB$4:$JF$4)=0,$A32=""),"",IF('2.ชื่อนักเรียน'!R38="ย้าย","-",COUNTIF($IB32:$JF32,"ข")))</f>
        <v/>
      </c>
      <c r="PX32" s="515" t="str">
        <f>IF(OR(COUNTA($JI$4:$KM$4)=0,$A32=""),"",IF('2.ชื่อนักเรียน'!R38="ย้าย","-",COUNTIF($JI32:$KM32,"/")))</f>
        <v/>
      </c>
      <c r="PY32" s="516" t="str">
        <f>IF(OR(COUNTA($JI$4:$KM$4)=0,$A32=""),"",IF('2.ชื่อนักเรียน'!R38="ย้าย","-",COUNTIF($JI32:$KM32,"ป")))</f>
        <v/>
      </c>
      <c r="PZ32" s="516" t="str">
        <f>IF(OR(COUNTA($JI$4:$KM$4)=0,$A32=""),"",IF('2.ชื่อนักเรียน'!R38="ย้าย","-",COUNTIF($JI32:$KM32,"ล")))</f>
        <v/>
      </c>
      <c r="QA32" s="517" t="str">
        <f>IF(OR(COUNTA($JI$4:$KM$4)=0,$A32=""),"",IF('2.ชื่อนักเรียน'!R38="ย้าย","-",COUNTIF($JI32:$KM32,"ข")))</f>
        <v/>
      </c>
      <c r="QB32" s="515" t="str">
        <f>IF(OR(COUNTA($KP$4:$LT$4)=0,$A32=""),"",IF('2.ชื่อนักเรียน'!R38="ย้าย","-",COUNTIF($KP32:$LT32,"/")))</f>
        <v/>
      </c>
      <c r="QC32" s="516" t="str">
        <f>IF(OR(COUNTA($KP$4:$LT$4)=0,$A32=""),"",IF('2.ชื่อนักเรียน'!R38="ย้าย","-",COUNTIF($KP32:$LT32,"ป")))</f>
        <v/>
      </c>
      <c r="QD32" s="516" t="str">
        <f>IF(OR(COUNTA($KP$4:$LT$4)=0,$A32=""),"",IF('2.ชื่อนักเรียน'!R38="ย้าย","-",COUNTIF($KP32:$LT32,"ล")))</f>
        <v/>
      </c>
      <c r="QE32" s="517" t="str">
        <f>IF(OR(COUNTA($KP$4:$LT$4)=0,$A32=""),"",IF('2.ชื่อนักเรียน'!R38="ย้าย","-",COUNTIF($KP32:$LT32,"ข")))</f>
        <v/>
      </c>
      <c r="QF32" s="515" t="str">
        <f>IF(OR(COUNTA($LW$4:$NA$4)=0,$A32=""),"",IF('2.ชื่อนักเรียน'!R38="ย้าย","-",COUNTIF($LW32:$NA32,"/")))</f>
        <v/>
      </c>
      <c r="QG32" s="516" t="str">
        <f>IF(OR(COUNTA($LW$4:$NA$4)=0,$A32=""),"",IF('2.ชื่อนักเรียน'!R38="ย้าย","-",COUNTIF($LW32:$NA32,"ป")))</f>
        <v/>
      </c>
      <c r="QH32" s="516" t="str">
        <f>IF(OR(COUNTA($LW$4:$NA$4)=0,$A32=""),"",IF('2.ชื่อนักเรียน'!R38="ย้าย","-",COUNTIF($LW32:$NA32,"ล")))</f>
        <v/>
      </c>
      <c r="QI32" s="517" t="str">
        <f>IF(OR(COUNTA($LW$4:$NA$4)=0,$A32=""),"",IF('2.ชื่อนักเรียน'!R38="ย้าย","-",COUNTIF($LW32:$NA32,"ข")))</f>
        <v/>
      </c>
      <c r="QJ32" s="515" t="str">
        <f>IF(OR(COUNTA($ND$4:$OH$4)=0,$A32=""),"",IF('2.ชื่อนักเรียน'!R38="ย้าย","-",COUNTIF($ND32:$OH32,"/")))</f>
        <v/>
      </c>
      <c r="QK32" s="516" t="str">
        <f>IF(OR(COUNTA($ND$4:$OH$4)=0,$A32=""),"",IF('2.ชื่อนักเรียน'!R38="ย้าย","-",COUNTIF($ND32:$OH32,"ป")))</f>
        <v/>
      </c>
      <c r="QL32" s="516" t="str">
        <f>IF(OR(COUNTA($ND$4:$OH$4)=0,$A32=""),"",IF('2.ชื่อนักเรียน'!R38="ย้าย","-",COUNTIF($ND32:$OH32,"ล")))</f>
        <v/>
      </c>
      <c r="QM32" s="516" t="str">
        <f>IF(OR(COUNTA($ND$4:$OH$4)=0,$A32=""),"",IF('2.ชื่อนักเรียน'!R38="ย้าย","-",COUNTIF($ND32:$OH32,"ข")))</f>
        <v/>
      </c>
      <c r="QN32" s="515" t="str">
        <f>IF(OR(COUNTA($PP$3:$QI$3,$QJ$3)=0,$A32=""),"",IF('2.ชื่อนักเรียน'!R38="ย้าย","-",SUM(PP32,PT32,PX32,QB32,QF32,QJ32)))</f>
        <v/>
      </c>
      <c r="QO32" s="516" t="str">
        <f>IF(OR(COUNTA($PP$3:$QI$3,$QJ$3)=0,$A32=""),"",IF('2.ชื่อนักเรียน'!R38="ย้าย","-",SUM(PQ32,PU32,PY32,QC32,QG32,QK32)))</f>
        <v/>
      </c>
      <c r="QP32" s="516" t="str">
        <f>IF(OR(COUNTA($PP$3:$QI$3,$QJ$3)=0,$A32=""),"",IF('2.ชื่อนักเรียน'!R38="ย้าย","-",SUM(PR32,PV32,PZ32,QD32,QH32,QL32)))</f>
        <v/>
      </c>
      <c r="QQ32" s="518" t="str">
        <f>IF(OR(COUNTA($PP$3:$QI$3,$QJ$3)=0,$A32=""),"",IF('2.ชื่อนักเรียน'!R38="ย้าย","-",SUM(PS32,PW32,QA32,QE32,QI32,QM32)))</f>
        <v/>
      </c>
      <c r="QR32" s="511" t="str">
        <f t="shared" si="1"/>
        <v/>
      </c>
      <c r="QS32" s="519" t="str">
        <f>IF(QR32="","",IF('2.ชื่อนักเรียน'!R38="ย้าย","ย้าย",(QR32*100)/COUNTA($GU$4:$HY$4,$IB$4:$JF$4,$JI$4:$KM$4,$KP$4:$LT$4,$LW$4:$NA$4,$ND$4:$OH$4)))</f>
        <v/>
      </c>
      <c r="QT32" s="529" t="str">
        <f>IF('2.ชื่อนักเรียน'!C38="","",'2.ชื่อนักเรียน'!C38)</f>
        <v/>
      </c>
      <c r="QU32" s="532" t="str">
        <f>IF('2.ชื่อนักเรียน'!D38="","",'2.ชื่อนักเรียน'!D38)</f>
        <v/>
      </c>
      <c r="QV32" s="511" t="str">
        <f>IF(A32="","",IF('2.ชื่อนักเรียน'!R38="ย้าย","-",$RJ$4))</f>
        <v/>
      </c>
      <c r="QW32" s="511" t="str">
        <f>IF(A32="","",IF('2.ชื่อนักเรียน'!R38="ย้าย","-",SUM(OK32,OO32,OS32,OW32,PA32,PE32,PP32,PT32,PX32,QB32,QF32,QJ32)))</f>
        <v/>
      </c>
      <c r="QX32" s="511" t="str">
        <f>IF(A32="","",IF('2.ชื่อนักเรียน'!R38="ย้าย","-",SUM(OL32,OP32,OT32,OX32,PB32,PF32,PQ32,PU32,PY32,QC32,QG32,QK32)))</f>
        <v/>
      </c>
      <c r="QY32" s="511" t="str">
        <f>IF(A32="","",IF('2.ชื่อนักเรียน'!R38="ย้าย","-",SUM(OM32,OQ32,OU32,OY32,PC32,PG32,PR32,PV32,PZ32,QD32,QH32,QL32)))</f>
        <v/>
      </c>
      <c r="QZ32" s="511" t="str">
        <f>IF(A32="","",IF('2.ชื่อนักเรียน'!R38="ย้าย","-",SUM(ON32,OR32,OV32,OZ32,PD32,PH32,PS32,PW32,QA32,QE32,QI32,QM32)))</f>
        <v/>
      </c>
      <c r="RA32" s="519" t="str">
        <f>IF(A32="","",IF('2.ชื่อนักเรียน'!R38="ย้าย","-",(QW32*100)/QV32))</f>
        <v/>
      </c>
      <c r="RB32" s="511" t="str">
        <f>IF(A32="","",IF('2.ชื่อนักเรียน'!R38="ย้าย","-",QW32))</f>
        <v/>
      </c>
      <c r="RC32" s="519" t="str">
        <f>IF(A32="","",IF('2.ชื่อนักเรียน'!R38="ย้าย","ย้าย",RA32))</f>
        <v/>
      </c>
      <c r="RD32" s="534"/>
    </row>
    <row r="33" spans="1:472" ht="21" customHeight="1" x14ac:dyDescent="0.35">
      <c r="A33" s="508" t="str">
        <f>IF('2.ชื่อนักเรียน'!C39="","",'2.ชื่อนักเรียน'!C39)</f>
        <v/>
      </c>
      <c r="B33" s="509" t="str">
        <f>IF('2.ชื่อนักเรียน'!D39="","",'2.ชื่อนักเรียน'!D39)</f>
        <v/>
      </c>
      <c r="C33" s="510" t="str">
        <f>IF('2.ชื่อนักเรียน'!R39="","",'2.ชื่อนักเรียน'!R39)</f>
        <v/>
      </c>
      <c r="D33" s="511">
        <v>29</v>
      </c>
      <c r="E33" s="512"/>
      <c r="F33" s="513"/>
      <c r="G33" s="513"/>
      <c r="H33" s="513"/>
      <c r="I33" s="513"/>
      <c r="J33" s="513"/>
      <c r="K33" s="513"/>
      <c r="L33" s="513"/>
      <c r="M33" s="513"/>
      <c r="N33" s="513"/>
      <c r="O33" s="513"/>
      <c r="P33" s="513"/>
      <c r="Q33" s="513"/>
      <c r="R33" s="513"/>
      <c r="S33" s="513"/>
      <c r="T33" s="513"/>
      <c r="U33" s="513"/>
      <c r="V33" s="513"/>
      <c r="W33" s="513"/>
      <c r="X33" s="513"/>
      <c r="Y33" s="513"/>
      <c r="Z33" s="513"/>
      <c r="AA33" s="513"/>
      <c r="AB33" s="513"/>
      <c r="AC33" s="513"/>
      <c r="AD33" s="513"/>
      <c r="AE33" s="513"/>
      <c r="AF33" s="513"/>
      <c r="AG33" s="513"/>
      <c r="AH33" s="514"/>
      <c r="AI33" s="514"/>
      <c r="AJ33" s="511" t="str">
        <f>IF(COUNTA($E$3:$AI$3)=0,"",IF('2.ชื่อนักเรียน'!R39="ย้าย","ย้าย",OK33))</f>
        <v/>
      </c>
      <c r="AK33" s="511">
        <v>29</v>
      </c>
      <c r="AL33" s="512"/>
      <c r="AM33" s="513"/>
      <c r="AN33" s="513"/>
      <c r="AO33" s="513"/>
      <c r="AP33" s="513"/>
      <c r="AQ33" s="513"/>
      <c r="AR33" s="513"/>
      <c r="AS33" s="513"/>
      <c r="AT33" s="513"/>
      <c r="AU33" s="513"/>
      <c r="AV33" s="513"/>
      <c r="AW33" s="513"/>
      <c r="AX33" s="513"/>
      <c r="AY33" s="513"/>
      <c r="AZ33" s="513"/>
      <c r="BA33" s="513"/>
      <c r="BB33" s="513"/>
      <c r="BC33" s="513"/>
      <c r="BD33" s="513"/>
      <c r="BE33" s="513"/>
      <c r="BF33" s="513"/>
      <c r="BG33" s="513"/>
      <c r="BH33" s="513"/>
      <c r="BI33" s="513"/>
      <c r="BJ33" s="513"/>
      <c r="BK33" s="513"/>
      <c r="BL33" s="513"/>
      <c r="BM33" s="513"/>
      <c r="BN33" s="513"/>
      <c r="BO33" s="514"/>
      <c r="BP33" s="514"/>
      <c r="BQ33" s="511" t="str">
        <f>IF(COUNTA($AL$4:$BP$4)=0,"",IF('2.ชื่อนักเรียน'!R39="ย้าย","ย้าย",OO33))</f>
        <v/>
      </c>
      <c r="BR33" s="511">
        <v>29</v>
      </c>
      <c r="BS33" s="512"/>
      <c r="BT33" s="513"/>
      <c r="BU33" s="513"/>
      <c r="BV33" s="513"/>
      <c r="BW33" s="513"/>
      <c r="BX33" s="513"/>
      <c r="BY33" s="513"/>
      <c r="BZ33" s="513"/>
      <c r="CA33" s="513"/>
      <c r="CB33" s="513"/>
      <c r="CC33" s="513"/>
      <c r="CD33" s="513"/>
      <c r="CE33" s="513"/>
      <c r="CF33" s="513"/>
      <c r="CG33" s="513"/>
      <c r="CH33" s="513"/>
      <c r="CI33" s="513"/>
      <c r="CJ33" s="513"/>
      <c r="CK33" s="513"/>
      <c r="CL33" s="513"/>
      <c r="CM33" s="513"/>
      <c r="CN33" s="513"/>
      <c r="CO33" s="513"/>
      <c r="CP33" s="513"/>
      <c r="CQ33" s="513"/>
      <c r="CR33" s="513"/>
      <c r="CS33" s="513"/>
      <c r="CT33" s="513"/>
      <c r="CU33" s="513"/>
      <c r="CV33" s="514"/>
      <c r="CW33" s="514"/>
      <c r="CX33" s="511" t="str">
        <f>IF(COUNTA($BS$4:$CW$4)=0,"",IF('2.ชื่อนักเรียน'!R39="ย้าย","ย้าย",OS33))</f>
        <v/>
      </c>
      <c r="CY33" s="511">
        <v>29</v>
      </c>
      <c r="CZ33" s="512"/>
      <c r="DA33" s="513"/>
      <c r="DB33" s="513"/>
      <c r="DC33" s="513"/>
      <c r="DD33" s="513"/>
      <c r="DE33" s="513"/>
      <c r="DF33" s="513"/>
      <c r="DG33" s="513"/>
      <c r="DH33" s="513"/>
      <c r="DI33" s="513"/>
      <c r="DJ33" s="513"/>
      <c r="DK33" s="513"/>
      <c r="DL33" s="513"/>
      <c r="DM33" s="513"/>
      <c r="DN33" s="513"/>
      <c r="DO33" s="513"/>
      <c r="DP33" s="513"/>
      <c r="DQ33" s="513"/>
      <c r="DR33" s="513"/>
      <c r="DS33" s="513"/>
      <c r="DT33" s="513"/>
      <c r="DU33" s="513"/>
      <c r="DV33" s="513"/>
      <c r="DW33" s="513"/>
      <c r="DX33" s="513"/>
      <c r="DY33" s="513"/>
      <c r="DZ33" s="513"/>
      <c r="EA33" s="513"/>
      <c r="EB33" s="513"/>
      <c r="EC33" s="514"/>
      <c r="ED33" s="514"/>
      <c r="EE33" s="511" t="str">
        <f>IF(COUNTA($CZ$4:$ED$4)=0,"",IF('2.ชื่อนักเรียน'!R39="ย้าย","ย้าย",OW33))</f>
        <v/>
      </c>
      <c r="EF33" s="511">
        <v>29</v>
      </c>
      <c r="EG33" s="512"/>
      <c r="EH33" s="513"/>
      <c r="EI33" s="513"/>
      <c r="EJ33" s="513"/>
      <c r="EK33" s="513"/>
      <c r="EL33" s="513"/>
      <c r="EM33" s="513"/>
      <c r="EN33" s="513"/>
      <c r="EO33" s="513"/>
      <c r="EP33" s="513"/>
      <c r="EQ33" s="513"/>
      <c r="ER33" s="513"/>
      <c r="ES33" s="513"/>
      <c r="ET33" s="513"/>
      <c r="EU33" s="513"/>
      <c r="EV33" s="513"/>
      <c r="EW33" s="513"/>
      <c r="EX33" s="513"/>
      <c r="EY33" s="513"/>
      <c r="EZ33" s="513"/>
      <c r="FA33" s="513"/>
      <c r="FB33" s="513"/>
      <c r="FC33" s="513"/>
      <c r="FD33" s="513"/>
      <c r="FE33" s="513"/>
      <c r="FF33" s="513"/>
      <c r="FG33" s="513"/>
      <c r="FH33" s="513"/>
      <c r="FI33" s="513"/>
      <c r="FJ33" s="514"/>
      <c r="FK33" s="514"/>
      <c r="FL33" s="511" t="str">
        <f>IF(COUNTA($EG$4:$FK$4)=0,"",IF('2.ชื่อนักเรียน'!R39="ย้าย","ย้าย",PA33))</f>
        <v/>
      </c>
      <c r="FM33" s="511">
        <v>29</v>
      </c>
      <c r="FN33" s="512"/>
      <c r="FO33" s="513"/>
      <c r="FP33" s="513"/>
      <c r="FQ33" s="513"/>
      <c r="FR33" s="513"/>
      <c r="FS33" s="513"/>
      <c r="FT33" s="513"/>
      <c r="FU33" s="513"/>
      <c r="FV33" s="513"/>
      <c r="FW33" s="513"/>
      <c r="FX33" s="513"/>
      <c r="FY33" s="513"/>
      <c r="FZ33" s="513"/>
      <c r="GA33" s="513"/>
      <c r="GB33" s="513"/>
      <c r="GC33" s="513"/>
      <c r="GD33" s="513"/>
      <c r="GE33" s="513"/>
      <c r="GF33" s="513"/>
      <c r="GG33" s="513"/>
      <c r="GH33" s="513"/>
      <c r="GI33" s="513"/>
      <c r="GJ33" s="513"/>
      <c r="GK33" s="513"/>
      <c r="GL33" s="513"/>
      <c r="GM33" s="513"/>
      <c r="GN33" s="513"/>
      <c r="GO33" s="513"/>
      <c r="GP33" s="513"/>
      <c r="GQ33" s="514"/>
      <c r="GR33" s="514"/>
      <c r="GS33" s="511" t="str">
        <f>IF(COUNTA($FN$4:$GR$4)=0,"",IF('2.ชื่อนักเรียน'!R39="ย้าย","ย้าย",PE33))</f>
        <v/>
      </c>
      <c r="GT33" s="511">
        <v>29</v>
      </c>
      <c r="GU33" s="512"/>
      <c r="GV33" s="513"/>
      <c r="GW33" s="513"/>
      <c r="GX33" s="513"/>
      <c r="GY33" s="513"/>
      <c r="GZ33" s="513"/>
      <c r="HA33" s="513"/>
      <c r="HB33" s="513"/>
      <c r="HC33" s="513"/>
      <c r="HD33" s="513"/>
      <c r="HE33" s="513"/>
      <c r="HF33" s="513"/>
      <c r="HG33" s="513"/>
      <c r="HH33" s="513"/>
      <c r="HI33" s="513"/>
      <c r="HJ33" s="513"/>
      <c r="HK33" s="513"/>
      <c r="HL33" s="513"/>
      <c r="HM33" s="513"/>
      <c r="HN33" s="513"/>
      <c r="HO33" s="513"/>
      <c r="HP33" s="513"/>
      <c r="HQ33" s="513"/>
      <c r="HR33" s="513"/>
      <c r="HS33" s="513"/>
      <c r="HT33" s="513"/>
      <c r="HU33" s="513"/>
      <c r="HV33" s="513"/>
      <c r="HW33" s="513"/>
      <c r="HX33" s="514"/>
      <c r="HY33" s="514"/>
      <c r="HZ33" s="511" t="str">
        <f>IF(COUNTA($GU$4:HY32)=0,"",IF('2.ชื่อนักเรียน'!R39="ย้าย","ย้าย",PP33))</f>
        <v/>
      </c>
      <c r="IA33" s="511">
        <v>29</v>
      </c>
      <c r="IB33" s="512"/>
      <c r="IC33" s="513"/>
      <c r="ID33" s="513"/>
      <c r="IE33" s="513"/>
      <c r="IF33" s="513"/>
      <c r="IG33" s="513"/>
      <c r="IH33" s="513"/>
      <c r="II33" s="513"/>
      <c r="IJ33" s="513"/>
      <c r="IK33" s="513"/>
      <c r="IL33" s="513"/>
      <c r="IM33" s="513"/>
      <c r="IN33" s="513"/>
      <c r="IO33" s="513"/>
      <c r="IP33" s="513"/>
      <c r="IQ33" s="513"/>
      <c r="IR33" s="513"/>
      <c r="IS33" s="513"/>
      <c r="IT33" s="513"/>
      <c r="IU33" s="513"/>
      <c r="IV33" s="513"/>
      <c r="IW33" s="513"/>
      <c r="IX33" s="513"/>
      <c r="IY33" s="513"/>
      <c r="IZ33" s="513"/>
      <c r="JA33" s="513"/>
      <c r="JB33" s="513"/>
      <c r="JC33" s="513"/>
      <c r="JD33" s="513"/>
      <c r="JE33" s="514"/>
      <c r="JF33" s="514"/>
      <c r="JG33" s="511" t="str">
        <f>IF(COUNTA($IB$4:$JF$4)=0,"",IF('2.ชื่อนักเรียน'!R39="ย้าย","ย้าย",PT33))</f>
        <v/>
      </c>
      <c r="JH33" s="511">
        <v>29</v>
      </c>
      <c r="JI33" s="512"/>
      <c r="JJ33" s="513"/>
      <c r="JK33" s="513"/>
      <c r="JL33" s="513"/>
      <c r="JM33" s="513"/>
      <c r="JN33" s="513"/>
      <c r="JO33" s="513"/>
      <c r="JP33" s="513"/>
      <c r="JQ33" s="513"/>
      <c r="JR33" s="513"/>
      <c r="JS33" s="513"/>
      <c r="JT33" s="513"/>
      <c r="JU33" s="513"/>
      <c r="JV33" s="513"/>
      <c r="JW33" s="513"/>
      <c r="JX33" s="513"/>
      <c r="JY33" s="513"/>
      <c r="JZ33" s="513"/>
      <c r="KA33" s="513"/>
      <c r="KB33" s="513"/>
      <c r="KC33" s="513"/>
      <c r="KD33" s="513"/>
      <c r="KE33" s="513"/>
      <c r="KF33" s="513"/>
      <c r="KG33" s="513"/>
      <c r="KH33" s="513"/>
      <c r="KI33" s="513"/>
      <c r="KJ33" s="513"/>
      <c r="KK33" s="513"/>
      <c r="KL33" s="514"/>
      <c r="KM33" s="514"/>
      <c r="KN33" s="526" t="str">
        <f>IF(COUNTA($JI$4:$KM$4)=0,"",IF('2.ชื่อนักเรียน'!R39="ย้าย","ย้าย",PX33))</f>
        <v/>
      </c>
      <c r="KO33" s="511">
        <v>29</v>
      </c>
      <c r="KP33" s="512"/>
      <c r="KQ33" s="513"/>
      <c r="KR33" s="513"/>
      <c r="KS33" s="513"/>
      <c r="KT33" s="513"/>
      <c r="KU33" s="513"/>
      <c r="KV33" s="513"/>
      <c r="KW33" s="513"/>
      <c r="KX33" s="513"/>
      <c r="KY33" s="513"/>
      <c r="KZ33" s="513"/>
      <c r="LA33" s="513"/>
      <c r="LB33" s="513"/>
      <c r="LC33" s="513"/>
      <c r="LD33" s="513"/>
      <c r="LE33" s="513"/>
      <c r="LF33" s="513"/>
      <c r="LG33" s="513"/>
      <c r="LH33" s="513"/>
      <c r="LI33" s="513"/>
      <c r="LJ33" s="513"/>
      <c r="LK33" s="513"/>
      <c r="LL33" s="513"/>
      <c r="LM33" s="513"/>
      <c r="LN33" s="513"/>
      <c r="LO33" s="513"/>
      <c r="LP33" s="513"/>
      <c r="LQ33" s="513"/>
      <c r="LR33" s="513"/>
      <c r="LS33" s="514"/>
      <c r="LT33" s="514"/>
      <c r="LU33" s="526" t="str">
        <f>IF(COUNTA($KP$4:$LT$4)=0,"",IF('2.ชื่อนักเรียน'!R39="ย้าย","ย้าย",QB33))</f>
        <v/>
      </c>
      <c r="LV33" s="511">
        <v>29</v>
      </c>
      <c r="LW33" s="512"/>
      <c r="LX33" s="513"/>
      <c r="LY33" s="513"/>
      <c r="LZ33" s="513"/>
      <c r="MA33" s="513"/>
      <c r="MB33" s="513"/>
      <c r="MC33" s="513"/>
      <c r="MD33" s="513"/>
      <c r="ME33" s="513"/>
      <c r="MF33" s="513"/>
      <c r="MG33" s="513"/>
      <c r="MH33" s="513"/>
      <c r="MI33" s="513"/>
      <c r="MJ33" s="513"/>
      <c r="MK33" s="513"/>
      <c r="ML33" s="513"/>
      <c r="MM33" s="513"/>
      <c r="MN33" s="513"/>
      <c r="MO33" s="513"/>
      <c r="MP33" s="513"/>
      <c r="MQ33" s="513"/>
      <c r="MR33" s="513"/>
      <c r="MS33" s="513"/>
      <c r="MT33" s="513"/>
      <c r="MU33" s="513"/>
      <c r="MV33" s="513"/>
      <c r="MW33" s="513"/>
      <c r="MX33" s="513"/>
      <c r="MY33" s="513"/>
      <c r="MZ33" s="514"/>
      <c r="NA33" s="514"/>
      <c r="NB33" s="526" t="str">
        <f>IF(COUNTA($LW$5:$NA$5)=0,"",IF('2.ชื่อนักเรียน'!R39="ย้าย","ย้าย",QF33))</f>
        <v/>
      </c>
      <c r="NC33" s="526">
        <v>29</v>
      </c>
      <c r="ND33" s="512"/>
      <c r="NE33" s="513"/>
      <c r="NF33" s="513"/>
      <c r="NG33" s="513"/>
      <c r="NH33" s="513"/>
      <c r="NI33" s="513"/>
      <c r="NJ33" s="513"/>
      <c r="NK33" s="513"/>
      <c r="NL33" s="513"/>
      <c r="NM33" s="513"/>
      <c r="NN33" s="513"/>
      <c r="NO33" s="513"/>
      <c r="NP33" s="513"/>
      <c r="NQ33" s="513"/>
      <c r="NR33" s="513"/>
      <c r="NS33" s="513"/>
      <c r="NT33" s="513"/>
      <c r="NU33" s="513"/>
      <c r="NV33" s="513"/>
      <c r="NW33" s="513"/>
      <c r="NX33" s="513"/>
      <c r="NY33" s="513"/>
      <c r="NZ33" s="513"/>
      <c r="OA33" s="513"/>
      <c r="OB33" s="513"/>
      <c r="OC33" s="513"/>
      <c r="OD33" s="513"/>
      <c r="OE33" s="513"/>
      <c r="OF33" s="513"/>
      <c r="OG33" s="514"/>
      <c r="OH33" s="514"/>
      <c r="OI33" s="526" t="str">
        <f>IF(COUNTA($ND$4:$OH$4)=0,"",IF('2.ชื่อนักเรียน'!R39="ย้าย","ย้าย",QJ33))</f>
        <v/>
      </c>
      <c r="OJ33" s="511">
        <v>29</v>
      </c>
      <c r="OK33" s="515" t="str">
        <f>IF(OR(COUNTA($E$4:$AI$4)=0,$A33=""),"",IF('2.ชื่อนักเรียน'!R39="ย้าย","-",COUNTIF($E33:$AI33,"/")))</f>
        <v/>
      </c>
      <c r="OL33" s="516" t="str">
        <f>IF(OR(COUNTA($E$4:$AI$4)=0,$A33=""),"",IF('2.ชื่อนักเรียน'!R39="ย้าย","-",COUNTIF($E33:$AI33,"ป")))</f>
        <v/>
      </c>
      <c r="OM33" s="516" t="str">
        <f>IF(OR(COUNTA($E$4:$AI$4)=0,$A33=""),"",IF('2.ชื่อนักเรียน'!R39="ย้าย","-",COUNTIF($E33:$AI33,"ล")))</f>
        <v/>
      </c>
      <c r="ON33" s="517" t="str">
        <f>IF(OR(COUNTA($E$4:$AI$4)=0,$A33=""),"",IF('2.ชื่อนักเรียน'!R39="ย้าย","-",COUNTIF($E33:$AI33,"ข")))</f>
        <v/>
      </c>
      <c r="OO33" s="515" t="str">
        <f>IF(OR(COUNTA($AL$4:$BP$4)=0,$A33=""),"",IF('2.ชื่อนักเรียน'!R39="ย้าย","-",COUNTIF($AL33:$BP33,"/")))</f>
        <v/>
      </c>
      <c r="OP33" s="516" t="str">
        <f>IF(OR(COUNTA($AL$4:$BP$4)=0,$A33=""),"",IF('2.ชื่อนักเรียน'!R39="ย้าย","-",COUNTIF($AL33:$BP33,"ป")))</f>
        <v/>
      </c>
      <c r="OQ33" s="516" t="str">
        <f>IF(OR(COUNTA($AL$4:$BP$4)=0,$A33=""),"",IF('2.ชื่อนักเรียน'!R39="ย้าย","-",COUNTIF($AL33:$BP33,"ล")))</f>
        <v/>
      </c>
      <c r="OR33" s="517" t="str">
        <f>IF(OR(COUNTA($AL$4:$BP$4)=0,$A33=""),"",IF('2.ชื่อนักเรียน'!R39="ย้าย","-",COUNTIF($AL33:$BP33,"ข")))</f>
        <v/>
      </c>
      <c r="OS33" s="515" t="str">
        <f>IF(OR(COUNTA($BS$4:$CW$4)=0,$A33=""),"",IF('2.ชื่อนักเรียน'!R39="ย้าย","-",COUNTIF($BS33:$CW33,"/")))</f>
        <v/>
      </c>
      <c r="OT33" s="516" t="str">
        <f>IF(OR(COUNTA($BS$4:$CW$4)=0,$A33=""),"",IF('2.ชื่อนักเรียน'!R39="ย้าย","-",COUNTIF($BS33:$CW33,"ป")))</f>
        <v/>
      </c>
      <c r="OU33" s="516" t="str">
        <f>IF(OR(COUNTA($BS$4:$CW$4)=0,$A33=""),"",IF('2.ชื่อนักเรียน'!R39="ย้าย","-",COUNTIF($BS33:$CW33,"ล")))</f>
        <v/>
      </c>
      <c r="OV33" s="517" t="str">
        <f>IF(OR(COUNTA($BS$4:$CW$4)=0,$A33=""),"",IF('2.ชื่อนักเรียน'!R39="ย้าย","-",COUNTIF($BS33:$CW33,"ข")))</f>
        <v/>
      </c>
      <c r="OW33" s="515" t="str">
        <f>IF(OR(COUNTA($CZ$4:$ED$4)=0,$A33=""),"",IF('2.ชื่อนักเรียน'!R39="ย้าย","-",COUNTIF($CZ33:$ED33,"/")))</f>
        <v/>
      </c>
      <c r="OX33" s="516" t="str">
        <f>IF(OR(COUNTA($CZ$4:$ED$4)=0,$A33=""),"",IF('2.ชื่อนักเรียน'!R39="ย้าย","-",COUNTIF($CZ33:$ED33,"ป")))</f>
        <v/>
      </c>
      <c r="OY33" s="516" t="str">
        <f>IF(OR(COUNTA($CZ$4:$ED$4)=0,A33=""),"",IF('2.ชื่อนักเรียน'!R39="ย้าย","-",COUNTIF($CZ33:$ED33,"ล")))</f>
        <v/>
      </c>
      <c r="OZ33" s="517" t="str">
        <f>IF(OR(COUNTA($CZ$4:$ED$4)=0,A33=""),"",IF('2.ชื่อนักเรียน'!R39="ย้าย","-",COUNTIF($CZ33:$ED33,"ข")))</f>
        <v/>
      </c>
      <c r="PA33" s="515" t="str">
        <f>IF(OR(COUNTA($EG$4:$FK$4)=0,$A33=""),"",IF('2.ชื่อนักเรียน'!R39="ย้าย","-",COUNTIF($EG33:$FK33,"/")))</f>
        <v/>
      </c>
      <c r="PB33" s="516" t="str">
        <f>IF(OR(COUNTA($EG$4:$FK$4)=0,$A33=""),"",IF('2.ชื่อนักเรียน'!R39="ย้าย","-",COUNTIF($EG33:$FK33,"ป")))</f>
        <v/>
      </c>
      <c r="PC33" s="516" t="str">
        <f>IF(OR(COUNTA($EG$4:$FK$4)=0,A33=""),"",IF('2.ชื่อนักเรียน'!R39="ย้าย","-",COUNTIF($EG33:$FK33,"ล")))</f>
        <v/>
      </c>
      <c r="PD33" s="517" t="str">
        <f>IF(OR(COUNTA($EG$4:$FK$4)=0,A33=""),"",IF('2.ชื่อนักเรียน'!R39="ย้าย","-",COUNTIF($EG33:$FK33,"ข")))</f>
        <v/>
      </c>
      <c r="PE33" s="515" t="str">
        <f>IF(OR(COUNTA($FN$4:$GR$4)=0,$A33=""),"",IF('2.ชื่อนักเรียน'!R39="ย้าย","-",COUNTIF($FN33:$GR33,"/")))</f>
        <v/>
      </c>
      <c r="PF33" s="516" t="str">
        <f>IF(OR(COUNTA($FN$4:$GR$4)=0,$A33=""),"",IF('2.ชื่อนักเรียน'!R39="ย้าย","-",COUNTIF($FN33:$GR33,"ป")))</f>
        <v/>
      </c>
      <c r="PG33" s="516" t="str">
        <f>IF(OR(COUNTA($FN$4:$GR$4)=0,A33=""),"",IF('2.ชื่อนักเรียน'!R39="ย้าย","-",COUNTIF($FN33:$GR33,"ล")))</f>
        <v/>
      </c>
      <c r="PH33" s="516" t="str">
        <f>IF(OR(COUNTA($FN$4:$GR$4)=0,A33=""),"",IF('2.ชื่อนักเรียน'!R39="ย้าย","-",COUNTIF($FN33:$GR33,"ข")))</f>
        <v/>
      </c>
      <c r="PI33" s="515" t="str">
        <f>IF(OR(COUNTA($OK$3:$PD$3,$PE$3)=0,$A33=""),"",IF('2.ชื่อนักเรียน'!R39="ย้าย","-",SUM(OK33,OO33,OS33,OW33,PA33,PE33)))</f>
        <v/>
      </c>
      <c r="PJ33" s="516" t="str">
        <f>IF(OR(COUNTA($OK$3:$PD$3,$PE$3)=0,$A33=""),"",IF('2.ชื่อนักเรียน'!R39="ย้าย","-",SUM(OL33,OP33,OT33,OX33,PB33,PF33)))</f>
        <v/>
      </c>
      <c r="PK33" s="516" t="str">
        <f>IF(OR(COUNTA($OK$3:$PD$3,$PE$3)=0,$A33=""),"",IF('2.ชื่อนักเรียน'!R39="ย้าย","-",SUM(OM33,OQ33,OU33,OY33,PC33,PG33)))</f>
        <v/>
      </c>
      <c r="PL33" s="518" t="str">
        <f>IF(OR(COUNTA($OK$3:$PD$3,$PE$3)=0,$A33=""),"",IF('2.ชื่อนักเรียน'!R39="ย้าย","-",SUM(ON33,OR33,OV33,OZ33,PD33,PH33)))</f>
        <v/>
      </c>
      <c r="PM33" s="511" t="str">
        <f t="shared" si="0"/>
        <v/>
      </c>
      <c r="PN33" s="519" t="str">
        <f>IF(PM33="","",IF('2.ชื่อนักเรียน'!R39="ย้าย","ย้าย",(PM33*100)/COUNTA($E$4:$AI$4,$AL$4:$BP$4,$BS$4:$CW$4,$CZ$4:$ED$4,$EG$4:$FK$4,$FN$4:$GR$4)))</f>
        <v/>
      </c>
      <c r="PO33" s="511">
        <v>29</v>
      </c>
      <c r="PP33" s="515" t="str">
        <f>IF(OR(COUNTA($GU$4:$HY$4)=0,$A33=""),"",IF('2.ชื่อนักเรียน'!R39="ย้าย","-",COUNTIF($GU33:$HY33,"/")))</f>
        <v/>
      </c>
      <c r="PQ33" s="516" t="str">
        <f>IF(OR(COUNTA($GU$4:$HY$4)=0,$A33=""),"",IF('2.ชื่อนักเรียน'!R39="ย้าย","-",COUNTIF($GU33:$HY33,"ป")))</f>
        <v/>
      </c>
      <c r="PR33" s="516" t="str">
        <f>IF(OR(COUNTA($GU$4:$HY$4)=0,$A33=""),"",IF('2.ชื่อนักเรียน'!R39="ย้าย","-",COUNTIF($GU33:$HY33,"ล")))</f>
        <v/>
      </c>
      <c r="PS33" s="517" t="str">
        <f>IF(OR(COUNTA($GU$4:$HY$4)=0,$A33=""),"",IF('2.ชื่อนักเรียน'!R39="ย้าย","-",COUNTIF($GU33:$HY33,"ข")))</f>
        <v/>
      </c>
      <c r="PT33" s="515" t="str">
        <f>IF(OR(COUNTA($IB$4:$JF$4)=0,$A33=""),"",IF('2.ชื่อนักเรียน'!R39="ย้าย","-",COUNTIF($IB33:$JF33,"/")))</f>
        <v/>
      </c>
      <c r="PU33" s="516" t="str">
        <f>IF(OR(COUNTA($IB$4:$JF$4)=0,$A33=""),"",IF('2.ชื่อนักเรียน'!R39="ย้าย","-",COUNTIF($IB33:$JF33,"ป")))</f>
        <v/>
      </c>
      <c r="PV33" s="516" t="str">
        <f>IF(OR(COUNTA($IB$4:$JF$4)=0,$A33=""),"",IF('2.ชื่อนักเรียน'!R39="ย้าย","-",COUNTIF($IB33:$JF33,"ล")))</f>
        <v/>
      </c>
      <c r="PW33" s="517" t="str">
        <f>IF(OR(COUNTA($IB$4:$JF$4)=0,$A33=""),"",IF('2.ชื่อนักเรียน'!R39="ย้าย","-",COUNTIF($IB33:$JF33,"ข")))</f>
        <v/>
      </c>
      <c r="PX33" s="515" t="str">
        <f>IF(OR(COUNTA($JI$4:$KM$4)=0,$A33=""),"",IF('2.ชื่อนักเรียน'!R39="ย้าย","-",COUNTIF($JI33:$KM33,"/")))</f>
        <v/>
      </c>
      <c r="PY33" s="516" t="str">
        <f>IF(OR(COUNTA($JI$4:$KM$4)=0,$A33=""),"",IF('2.ชื่อนักเรียน'!R39="ย้าย","-",COUNTIF($JI33:$KM33,"ป")))</f>
        <v/>
      </c>
      <c r="PZ33" s="516" t="str">
        <f>IF(OR(COUNTA($JI$4:$KM$4)=0,$A33=""),"",IF('2.ชื่อนักเรียน'!R39="ย้าย","-",COUNTIF($JI33:$KM33,"ล")))</f>
        <v/>
      </c>
      <c r="QA33" s="517" t="str">
        <f>IF(OR(COUNTA($JI$4:$KM$4)=0,$A33=""),"",IF('2.ชื่อนักเรียน'!R39="ย้าย","-",COUNTIF($JI33:$KM33,"ข")))</f>
        <v/>
      </c>
      <c r="QB33" s="515" t="str">
        <f>IF(OR(COUNTA($KP$4:$LT$4)=0,$A33=""),"",IF('2.ชื่อนักเรียน'!R39="ย้าย","-",COUNTIF($KP33:$LT33,"/")))</f>
        <v/>
      </c>
      <c r="QC33" s="516" t="str">
        <f>IF(OR(COUNTA($KP$4:$LT$4)=0,$A33=""),"",IF('2.ชื่อนักเรียน'!R39="ย้าย","-",COUNTIF($KP33:$LT33,"ป")))</f>
        <v/>
      </c>
      <c r="QD33" s="516" t="str">
        <f>IF(OR(COUNTA($KP$4:$LT$4)=0,$A33=""),"",IF('2.ชื่อนักเรียน'!R39="ย้าย","-",COUNTIF($KP33:$LT33,"ล")))</f>
        <v/>
      </c>
      <c r="QE33" s="517" t="str">
        <f>IF(OR(COUNTA($KP$4:$LT$4)=0,$A33=""),"",IF('2.ชื่อนักเรียน'!R39="ย้าย","-",COUNTIF($KP33:$LT33,"ข")))</f>
        <v/>
      </c>
      <c r="QF33" s="515" t="str">
        <f>IF(OR(COUNTA($LW$4:$NA$4)=0,$A33=""),"",IF('2.ชื่อนักเรียน'!R39="ย้าย","-",COUNTIF($LW33:$NA33,"/")))</f>
        <v/>
      </c>
      <c r="QG33" s="516" t="str">
        <f>IF(OR(COUNTA($LW$4:$NA$4)=0,$A33=""),"",IF('2.ชื่อนักเรียน'!R39="ย้าย","-",COUNTIF($LW33:$NA33,"ป")))</f>
        <v/>
      </c>
      <c r="QH33" s="516" t="str">
        <f>IF(OR(COUNTA($LW$4:$NA$4)=0,$A33=""),"",IF('2.ชื่อนักเรียน'!R39="ย้าย","-",COUNTIF($LW33:$NA33,"ล")))</f>
        <v/>
      </c>
      <c r="QI33" s="517" t="str">
        <f>IF(OR(COUNTA($LW$4:$NA$4)=0,$A33=""),"",IF('2.ชื่อนักเรียน'!R39="ย้าย","-",COUNTIF($LW33:$NA33,"ข")))</f>
        <v/>
      </c>
      <c r="QJ33" s="515" t="str">
        <f>IF(OR(COUNTA($ND$4:$OH$4)=0,$A33=""),"",IF('2.ชื่อนักเรียน'!R39="ย้าย","-",COUNTIF($ND33:$OH33,"/")))</f>
        <v/>
      </c>
      <c r="QK33" s="516" t="str">
        <f>IF(OR(COUNTA($ND$4:$OH$4)=0,$A33=""),"",IF('2.ชื่อนักเรียน'!R39="ย้าย","-",COUNTIF($ND33:$OH33,"ป")))</f>
        <v/>
      </c>
      <c r="QL33" s="516" t="str">
        <f>IF(OR(COUNTA($ND$4:$OH$4)=0,$A33=""),"",IF('2.ชื่อนักเรียน'!R39="ย้าย","-",COUNTIF($ND33:$OH33,"ล")))</f>
        <v/>
      </c>
      <c r="QM33" s="516" t="str">
        <f>IF(OR(COUNTA($ND$4:$OH$4)=0,$A33=""),"",IF('2.ชื่อนักเรียน'!R39="ย้าย","-",COUNTIF($ND33:$OH33,"ข")))</f>
        <v/>
      </c>
      <c r="QN33" s="515" t="str">
        <f>IF(OR(COUNTA($PP$3:$QI$3,$QJ$3)=0,$A33=""),"",IF('2.ชื่อนักเรียน'!R39="ย้าย","-",SUM(PP33,PT33,PX33,QB33,QF33,QJ33)))</f>
        <v/>
      </c>
      <c r="QO33" s="516" t="str">
        <f>IF(OR(COUNTA($PP$3:$QI$3,$QJ$3)=0,$A33=""),"",IF('2.ชื่อนักเรียน'!R39="ย้าย","-",SUM(PQ33,PU33,PY33,QC33,QG33,QK33)))</f>
        <v/>
      </c>
      <c r="QP33" s="516" t="str">
        <f>IF(OR(COUNTA($PP$3:$QI$3,$QJ$3)=0,$A33=""),"",IF('2.ชื่อนักเรียน'!R39="ย้าย","-",SUM(PR33,PV33,PZ33,QD33,QH33,QL33)))</f>
        <v/>
      </c>
      <c r="QQ33" s="518" t="str">
        <f>IF(OR(COUNTA($PP$3:$QI$3,$QJ$3)=0,$A33=""),"",IF('2.ชื่อนักเรียน'!R39="ย้าย","-",SUM(PS33,PW33,QA33,QE33,QI33,QM33)))</f>
        <v/>
      </c>
      <c r="QR33" s="511" t="str">
        <f t="shared" si="1"/>
        <v/>
      </c>
      <c r="QS33" s="519" t="str">
        <f>IF(QR33="","",IF('2.ชื่อนักเรียน'!R39="ย้าย","ย้าย",(QR33*100)/COUNTA($GU$4:$HY$4,$IB$4:$JF$4,$JI$4:$KM$4,$KP$4:$LT$4,$LW$4:$NA$4,$ND$4:$OH$4)))</f>
        <v/>
      </c>
      <c r="QT33" s="529" t="str">
        <f>IF('2.ชื่อนักเรียน'!C39="","",'2.ชื่อนักเรียน'!C39)</f>
        <v/>
      </c>
      <c r="QU33" s="532" t="str">
        <f>IF('2.ชื่อนักเรียน'!D39="","",'2.ชื่อนักเรียน'!D39)</f>
        <v/>
      </c>
      <c r="QV33" s="511" t="str">
        <f>IF(A33="","",IF('2.ชื่อนักเรียน'!R39="ย้าย","-",$RJ$4))</f>
        <v/>
      </c>
      <c r="QW33" s="511" t="str">
        <f>IF(A33="","",IF('2.ชื่อนักเรียน'!R39="ย้าย","-",SUM(OK33,OO33,OS33,OW33,PA33,PE33,PP33,PT33,PX33,QB33,QF33,QJ33)))</f>
        <v/>
      </c>
      <c r="QX33" s="511" t="str">
        <f>IF(A33="","",IF('2.ชื่อนักเรียน'!R39="ย้าย","-",SUM(OL33,OP33,OT33,OX33,PB33,PF33,PQ33,PU33,PY33,QC33,QG33,QK33)))</f>
        <v/>
      </c>
      <c r="QY33" s="511" t="str">
        <f>IF(A33="","",IF('2.ชื่อนักเรียน'!R39="ย้าย","-",SUM(OM33,OQ33,OU33,OY33,PC33,PG33,PR33,PV33,PZ33,QD33,QH33,QL33)))</f>
        <v/>
      </c>
      <c r="QZ33" s="511" t="str">
        <f>IF(A33="","",IF('2.ชื่อนักเรียน'!R39="ย้าย","-",SUM(ON33,OR33,OV33,OZ33,PD33,PH33,PS33,PW33,QA33,QE33,QI33,QM33)))</f>
        <v/>
      </c>
      <c r="RA33" s="519" t="str">
        <f>IF(A33="","",IF('2.ชื่อนักเรียน'!R39="ย้าย","-",(QW33*100)/QV33))</f>
        <v/>
      </c>
      <c r="RB33" s="511" t="str">
        <f>IF(A33="","",IF('2.ชื่อนักเรียน'!R39="ย้าย","-",QW33))</f>
        <v/>
      </c>
      <c r="RC33" s="519" t="str">
        <f>IF(A33="","",IF('2.ชื่อนักเรียน'!R39="ย้าย","ย้าย",RA33))</f>
        <v/>
      </c>
      <c r="RD33" s="534"/>
    </row>
    <row r="34" spans="1:472" ht="21" customHeight="1" x14ac:dyDescent="0.35">
      <c r="A34" s="508" t="str">
        <f>IF('2.ชื่อนักเรียน'!C40="","",'2.ชื่อนักเรียน'!C40)</f>
        <v/>
      </c>
      <c r="B34" s="509" t="str">
        <f>IF('2.ชื่อนักเรียน'!D40="","",'2.ชื่อนักเรียน'!D40)</f>
        <v/>
      </c>
      <c r="C34" s="510" t="str">
        <f>IF('2.ชื่อนักเรียน'!R40="","",'2.ชื่อนักเรียน'!R40)</f>
        <v/>
      </c>
      <c r="D34" s="511">
        <v>30</v>
      </c>
      <c r="E34" s="512"/>
      <c r="F34" s="513"/>
      <c r="G34" s="513"/>
      <c r="H34" s="513"/>
      <c r="I34" s="513"/>
      <c r="J34" s="513"/>
      <c r="K34" s="513"/>
      <c r="L34" s="513"/>
      <c r="M34" s="513"/>
      <c r="N34" s="513"/>
      <c r="O34" s="513"/>
      <c r="P34" s="513"/>
      <c r="Q34" s="513"/>
      <c r="R34" s="513"/>
      <c r="S34" s="513"/>
      <c r="T34" s="513"/>
      <c r="U34" s="513"/>
      <c r="V34" s="513"/>
      <c r="W34" s="513"/>
      <c r="X34" s="513"/>
      <c r="Y34" s="513"/>
      <c r="Z34" s="513"/>
      <c r="AA34" s="513"/>
      <c r="AB34" s="513"/>
      <c r="AC34" s="513"/>
      <c r="AD34" s="513"/>
      <c r="AE34" s="513"/>
      <c r="AF34" s="513"/>
      <c r="AG34" s="513"/>
      <c r="AH34" s="514"/>
      <c r="AI34" s="514"/>
      <c r="AJ34" s="511" t="str">
        <f>IF(COUNTA($E$3:$AI$3)=0,"",IF('2.ชื่อนักเรียน'!R40="ย้าย","ย้าย",OK34))</f>
        <v/>
      </c>
      <c r="AK34" s="511">
        <v>30</v>
      </c>
      <c r="AL34" s="512"/>
      <c r="AM34" s="513"/>
      <c r="AN34" s="513"/>
      <c r="AO34" s="513"/>
      <c r="AP34" s="513"/>
      <c r="AQ34" s="513"/>
      <c r="AR34" s="513"/>
      <c r="AS34" s="513"/>
      <c r="AT34" s="513"/>
      <c r="AU34" s="513"/>
      <c r="AV34" s="513"/>
      <c r="AW34" s="513"/>
      <c r="AX34" s="513"/>
      <c r="AY34" s="513"/>
      <c r="AZ34" s="513"/>
      <c r="BA34" s="513"/>
      <c r="BB34" s="513"/>
      <c r="BC34" s="513"/>
      <c r="BD34" s="513"/>
      <c r="BE34" s="513"/>
      <c r="BF34" s="513"/>
      <c r="BG34" s="513"/>
      <c r="BH34" s="513"/>
      <c r="BI34" s="513"/>
      <c r="BJ34" s="513"/>
      <c r="BK34" s="513"/>
      <c r="BL34" s="513"/>
      <c r="BM34" s="513"/>
      <c r="BN34" s="513"/>
      <c r="BO34" s="514"/>
      <c r="BP34" s="514"/>
      <c r="BQ34" s="511" t="str">
        <f>IF(COUNTA($AL$4:$BP$4)=0,"",IF('2.ชื่อนักเรียน'!R40="ย้าย","ย้าย",OO34))</f>
        <v/>
      </c>
      <c r="BR34" s="511">
        <v>30</v>
      </c>
      <c r="BS34" s="512"/>
      <c r="BT34" s="513"/>
      <c r="BU34" s="513"/>
      <c r="BV34" s="513"/>
      <c r="BW34" s="513"/>
      <c r="BX34" s="513"/>
      <c r="BY34" s="513"/>
      <c r="BZ34" s="513"/>
      <c r="CA34" s="513"/>
      <c r="CB34" s="513"/>
      <c r="CC34" s="513"/>
      <c r="CD34" s="513"/>
      <c r="CE34" s="513"/>
      <c r="CF34" s="513"/>
      <c r="CG34" s="513"/>
      <c r="CH34" s="513"/>
      <c r="CI34" s="513"/>
      <c r="CJ34" s="513"/>
      <c r="CK34" s="513"/>
      <c r="CL34" s="513"/>
      <c r="CM34" s="513"/>
      <c r="CN34" s="513"/>
      <c r="CO34" s="513"/>
      <c r="CP34" s="513"/>
      <c r="CQ34" s="513"/>
      <c r="CR34" s="513"/>
      <c r="CS34" s="513"/>
      <c r="CT34" s="513"/>
      <c r="CU34" s="513"/>
      <c r="CV34" s="514"/>
      <c r="CW34" s="514"/>
      <c r="CX34" s="511" t="str">
        <f>IF(COUNTA($BS$4:$CW$4)=0,"",IF('2.ชื่อนักเรียน'!R40="ย้าย","ย้าย",OS34))</f>
        <v/>
      </c>
      <c r="CY34" s="511">
        <v>30</v>
      </c>
      <c r="CZ34" s="512"/>
      <c r="DA34" s="513"/>
      <c r="DB34" s="513"/>
      <c r="DC34" s="513"/>
      <c r="DD34" s="513"/>
      <c r="DE34" s="513"/>
      <c r="DF34" s="513"/>
      <c r="DG34" s="513"/>
      <c r="DH34" s="513"/>
      <c r="DI34" s="513"/>
      <c r="DJ34" s="513"/>
      <c r="DK34" s="513"/>
      <c r="DL34" s="513"/>
      <c r="DM34" s="513"/>
      <c r="DN34" s="513"/>
      <c r="DO34" s="513"/>
      <c r="DP34" s="513"/>
      <c r="DQ34" s="513"/>
      <c r="DR34" s="513"/>
      <c r="DS34" s="513"/>
      <c r="DT34" s="513"/>
      <c r="DU34" s="513"/>
      <c r="DV34" s="513"/>
      <c r="DW34" s="513"/>
      <c r="DX34" s="513"/>
      <c r="DY34" s="513"/>
      <c r="DZ34" s="513"/>
      <c r="EA34" s="513"/>
      <c r="EB34" s="513"/>
      <c r="EC34" s="514"/>
      <c r="ED34" s="514"/>
      <c r="EE34" s="511" t="str">
        <f>IF(COUNTA($CZ$4:$ED$4)=0,"",IF('2.ชื่อนักเรียน'!R40="ย้าย","ย้าย",OW34))</f>
        <v/>
      </c>
      <c r="EF34" s="511">
        <v>30</v>
      </c>
      <c r="EG34" s="512"/>
      <c r="EH34" s="513"/>
      <c r="EI34" s="513"/>
      <c r="EJ34" s="513"/>
      <c r="EK34" s="513"/>
      <c r="EL34" s="513"/>
      <c r="EM34" s="513"/>
      <c r="EN34" s="513"/>
      <c r="EO34" s="513"/>
      <c r="EP34" s="513"/>
      <c r="EQ34" s="513"/>
      <c r="ER34" s="513"/>
      <c r="ES34" s="513"/>
      <c r="ET34" s="513"/>
      <c r="EU34" s="513"/>
      <c r="EV34" s="513"/>
      <c r="EW34" s="513"/>
      <c r="EX34" s="513"/>
      <c r="EY34" s="513"/>
      <c r="EZ34" s="513"/>
      <c r="FA34" s="513"/>
      <c r="FB34" s="513"/>
      <c r="FC34" s="513"/>
      <c r="FD34" s="513"/>
      <c r="FE34" s="513"/>
      <c r="FF34" s="513"/>
      <c r="FG34" s="513"/>
      <c r="FH34" s="513"/>
      <c r="FI34" s="513"/>
      <c r="FJ34" s="514"/>
      <c r="FK34" s="514"/>
      <c r="FL34" s="511" t="str">
        <f>IF(COUNTA($EG$4:$FK$4)=0,"",IF('2.ชื่อนักเรียน'!R40="ย้าย","ย้าย",PA34))</f>
        <v/>
      </c>
      <c r="FM34" s="511">
        <v>30</v>
      </c>
      <c r="FN34" s="512"/>
      <c r="FO34" s="513"/>
      <c r="FP34" s="513"/>
      <c r="FQ34" s="513"/>
      <c r="FR34" s="513"/>
      <c r="FS34" s="513"/>
      <c r="FT34" s="513"/>
      <c r="FU34" s="513"/>
      <c r="FV34" s="513"/>
      <c r="FW34" s="513"/>
      <c r="FX34" s="513"/>
      <c r="FY34" s="513"/>
      <c r="FZ34" s="513"/>
      <c r="GA34" s="513"/>
      <c r="GB34" s="513"/>
      <c r="GC34" s="513"/>
      <c r="GD34" s="513"/>
      <c r="GE34" s="513"/>
      <c r="GF34" s="513"/>
      <c r="GG34" s="513"/>
      <c r="GH34" s="513"/>
      <c r="GI34" s="513"/>
      <c r="GJ34" s="513"/>
      <c r="GK34" s="513"/>
      <c r="GL34" s="513"/>
      <c r="GM34" s="513"/>
      <c r="GN34" s="513"/>
      <c r="GO34" s="513"/>
      <c r="GP34" s="513"/>
      <c r="GQ34" s="514"/>
      <c r="GR34" s="514"/>
      <c r="GS34" s="511" t="str">
        <f>IF(COUNTA($FN$4:$GR$4)=0,"",IF('2.ชื่อนักเรียน'!R40="ย้าย","ย้าย",PE34))</f>
        <v/>
      </c>
      <c r="GT34" s="511">
        <v>30</v>
      </c>
      <c r="GU34" s="512"/>
      <c r="GV34" s="513"/>
      <c r="GW34" s="513"/>
      <c r="GX34" s="513"/>
      <c r="GY34" s="513"/>
      <c r="GZ34" s="513"/>
      <c r="HA34" s="513"/>
      <c r="HB34" s="513"/>
      <c r="HC34" s="513"/>
      <c r="HD34" s="513"/>
      <c r="HE34" s="513"/>
      <c r="HF34" s="513"/>
      <c r="HG34" s="513"/>
      <c r="HH34" s="513"/>
      <c r="HI34" s="513"/>
      <c r="HJ34" s="513"/>
      <c r="HK34" s="513"/>
      <c r="HL34" s="513"/>
      <c r="HM34" s="513"/>
      <c r="HN34" s="513"/>
      <c r="HO34" s="513"/>
      <c r="HP34" s="513"/>
      <c r="HQ34" s="513"/>
      <c r="HR34" s="513"/>
      <c r="HS34" s="513"/>
      <c r="HT34" s="513"/>
      <c r="HU34" s="513"/>
      <c r="HV34" s="513"/>
      <c r="HW34" s="513"/>
      <c r="HX34" s="514"/>
      <c r="HY34" s="514"/>
      <c r="HZ34" s="511" t="str">
        <f>IF(COUNTA($GU$4:HY33)=0,"",IF('2.ชื่อนักเรียน'!R40="ย้าย","ย้าย",PP34))</f>
        <v/>
      </c>
      <c r="IA34" s="511">
        <v>30</v>
      </c>
      <c r="IB34" s="512"/>
      <c r="IC34" s="513"/>
      <c r="ID34" s="513"/>
      <c r="IE34" s="513"/>
      <c r="IF34" s="513"/>
      <c r="IG34" s="513"/>
      <c r="IH34" s="513"/>
      <c r="II34" s="513"/>
      <c r="IJ34" s="513"/>
      <c r="IK34" s="513"/>
      <c r="IL34" s="513"/>
      <c r="IM34" s="513"/>
      <c r="IN34" s="513"/>
      <c r="IO34" s="513"/>
      <c r="IP34" s="513"/>
      <c r="IQ34" s="513"/>
      <c r="IR34" s="513"/>
      <c r="IS34" s="513"/>
      <c r="IT34" s="513"/>
      <c r="IU34" s="513"/>
      <c r="IV34" s="513"/>
      <c r="IW34" s="513"/>
      <c r="IX34" s="513"/>
      <c r="IY34" s="513"/>
      <c r="IZ34" s="513"/>
      <c r="JA34" s="513"/>
      <c r="JB34" s="513"/>
      <c r="JC34" s="513"/>
      <c r="JD34" s="513"/>
      <c r="JE34" s="514"/>
      <c r="JF34" s="514"/>
      <c r="JG34" s="511" t="str">
        <f>IF(COUNTA($IB$4:$JF$4)=0,"",IF('2.ชื่อนักเรียน'!R40="ย้าย","ย้าย",PT34))</f>
        <v/>
      </c>
      <c r="JH34" s="511">
        <v>30</v>
      </c>
      <c r="JI34" s="512"/>
      <c r="JJ34" s="513"/>
      <c r="JK34" s="513"/>
      <c r="JL34" s="513"/>
      <c r="JM34" s="513"/>
      <c r="JN34" s="513"/>
      <c r="JO34" s="513"/>
      <c r="JP34" s="513"/>
      <c r="JQ34" s="513"/>
      <c r="JR34" s="513"/>
      <c r="JS34" s="513"/>
      <c r="JT34" s="513"/>
      <c r="JU34" s="513"/>
      <c r="JV34" s="513"/>
      <c r="JW34" s="513"/>
      <c r="JX34" s="513"/>
      <c r="JY34" s="513"/>
      <c r="JZ34" s="513"/>
      <c r="KA34" s="513"/>
      <c r="KB34" s="513"/>
      <c r="KC34" s="513"/>
      <c r="KD34" s="513"/>
      <c r="KE34" s="513"/>
      <c r="KF34" s="513"/>
      <c r="KG34" s="513"/>
      <c r="KH34" s="513"/>
      <c r="KI34" s="513"/>
      <c r="KJ34" s="513"/>
      <c r="KK34" s="513"/>
      <c r="KL34" s="514"/>
      <c r="KM34" s="514"/>
      <c r="KN34" s="526" t="str">
        <f>IF(COUNTA($JI$4:$KM$4)=0,"",IF('2.ชื่อนักเรียน'!R40="ย้าย","ย้าย",PX34))</f>
        <v/>
      </c>
      <c r="KO34" s="511">
        <v>30</v>
      </c>
      <c r="KP34" s="512"/>
      <c r="KQ34" s="513"/>
      <c r="KR34" s="513"/>
      <c r="KS34" s="513"/>
      <c r="KT34" s="513"/>
      <c r="KU34" s="513"/>
      <c r="KV34" s="513"/>
      <c r="KW34" s="513"/>
      <c r="KX34" s="513"/>
      <c r="KY34" s="513"/>
      <c r="KZ34" s="513"/>
      <c r="LA34" s="513"/>
      <c r="LB34" s="513"/>
      <c r="LC34" s="513"/>
      <c r="LD34" s="513"/>
      <c r="LE34" s="513"/>
      <c r="LF34" s="513"/>
      <c r="LG34" s="513"/>
      <c r="LH34" s="513"/>
      <c r="LI34" s="513"/>
      <c r="LJ34" s="513"/>
      <c r="LK34" s="513"/>
      <c r="LL34" s="513"/>
      <c r="LM34" s="513"/>
      <c r="LN34" s="513"/>
      <c r="LO34" s="513"/>
      <c r="LP34" s="513"/>
      <c r="LQ34" s="513"/>
      <c r="LR34" s="513"/>
      <c r="LS34" s="514"/>
      <c r="LT34" s="514"/>
      <c r="LU34" s="526" t="str">
        <f>IF(COUNTA($KP$4:$LT$4)=0,"",IF('2.ชื่อนักเรียน'!R40="ย้าย","ย้าย",QB34))</f>
        <v/>
      </c>
      <c r="LV34" s="511">
        <v>30</v>
      </c>
      <c r="LW34" s="512"/>
      <c r="LX34" s="513"/>
      <c r="LY34" s="513"/>
      <c r="LZ34" s="513"/>
      <c r="MA34" s="513"/>
      <c r="MB34" s="513"/>
      <c r="MC34" s="513"/>
      <c r="MD34" s="513"/>
      <c r="ME34" s="513"/>
      <c r="MF34" s="513"/>
      <c r="MG34" s="513"/>
      <c r="MH34" s="513"/>
      <c r="MI34" s="513"/>
      <c r="MJ34" s="513"/>
      <c r="MK34" s="513"/>
      <c r="ML34" s="513"/>
      <c r="MM34" s="513"/>
      <c r="MN34" s="513"/>
      <c r="MO34" s="513"/>
      <c r="MP34" s="513"/>
      <c r="MQ34" s="513"/>
      <c r="MR34" s="513"/>
      <c r="MS34" s="513"/>
      <c r="MT34" s="513"/>
      <c r="MU34" s="513"/>
      <c r="MV34" s="513"/>
      <c r="MW34" s="513"/>
      <c r="MX34" s="513"/>
      <c r="MY34" s="513"/>
      <c r="MZ34" s="514"/>
      <c r="NA34" s="514"/>
      <c r="NB34" s="526" t="str">
        <f>IF(COUNTA($LW$5:$NA$5)=0,"",IF('2.ชื่อนักเรียน'!R40="ย้าย","ย้าย",QF34))</f>
        <v/>
      </c>
      <c r="NC34" s="526">
        <v>30</v>
      </c>
      <c r="ND34" s="512"/>
      <c r="NE34" s="513"/>
      <c r="NF34" s="513"/>
      <c r="NG34" s="513"/>
      <c r="NH34" s="513"/>
      <c r="NI34" s="513"/>
      <c r="NJ34" s="513"/>
      <c r="NK34" s="513"/>
      <c r="NL34" s="513"/>
      <c r="NM34" s="513"/>
      <c r="NN34" s="513"/>
      <c r="NO34" s="513"/>
      <c r="NP34" s="513"/>
      <c r="NQ34" s="513"/>
      <c r="NR34" s="513"/>
      <c r="NS34" s="513"/>
      <c r="NT34" s="513"/>
      <c r="NU34" s="513"/>
      <c r="NV34" s="513"/>
      <c r="NW34" s="513"/>
      <c r="NX34" s="513"/>
      <c r="NY34" s="513"/>
      <c r="NZ34" s="513"/>
      <c r="OA34" s="513"/>
      <c r="OB34" s="513"/>
      <c r="OC34" s="513"/>
      <c r="OD34" s="513"/>
      <c r="OE34" s="513"/>
      <c r="OF34" s="513"/>
      <c r="OG34" s="514"/>
      <c r="OH34" s="514"/>
      <c r="OI34" s="526" t="str">
        <f>IF(COUNTA($ND$4:$OH$4)=0,"",IF('2.ชื่อนักเรียน'!R40="ย้าย","ย้าย",QJ34))</f>
        <v/>
      </c>
      <c r="OJ34" s="511">
        <v>30</v>
      </c>
      <c r="OK34" s="515" t="str">
        <f>IF(OR(COUNTA($E$4:$AI$4)=0,$A34=""),"",IF('2.ชื่อนักเรียน'!R40="ย้าย","-",COUNTIF($E34:$AI34,"/")))</f>
        <v/>
      </c>
      <c r="OL34" s="516" t="str">
        <f>IF(OR(COUNTA($E$4:$AI$4)=0,$A34=""),"",IF('2.ชื่อนักเรียน'!R40="ย้าย","-",COUNTIF($E34:$AI34,"ป")))</f>
        <v/>
      </c>
      <c r="OM34" s="516" t="str">
        <f>IF(OR(COUNTA($E$4:$AI$4)=0,$A34=""),"",IF('2.ชื่อนักเรียน'!R40="ย้าย","-",COUNTIF($E34:$AI34,"ล")))</f>
        <v/>
      </c>
      <c r="ON34" s="517" t="str">
        <f>IF(OR(COUNTA($E$4:$AI$4)=0,$A34=""),"",IF('2.ชื่อนักเรียน'!R40="ย้าย","-",COUNTIF($E34:$AI34,"ข")))</f>
        <v/>
      </c>
      <c r="OO34" s="515" t="str">
        <f>IF(OR(COUNTA($AL$4:$BP$4)=0,$A34=""),"",IF('2.ชื่อนักเรียน'!R40="ย้าย","-",COUNTIF($AL34:$BP34,"/")))</f>
        <v/>
      </c>
      <c r="OP34" s="516" t="str">
        <f>IF(OR(COUNTA($AL$4:$BP$4)=0,$A34=""),"",IF('2.ชื่อนักเรียน'!R40="ย้าย","-",COUNTIF($AL34:$BP34,"ป")))</f>
        <v/>
      </c>
      <c r="OQ34" s="516" t="str">
        <f>IF(OR(COUNTA($AL$4:$BP$4)=0,$A34=""),"",IF('2.ชื่อนักเรียน'!R40="ย้าย","-",COUNTIF($AL34:$BP34,"ล")))</f>
        <v/>
      </c>
      <c r="OR34" s="517" t="str">
        <f>IF(OR(COUNTA($AL$4:$BP$4)=0,$A34=""),"",IF('2.ชื่อนักเรียน'!R40="ย้าย","-",COUNTIF($AL34:$BP34,"ข")))</f>
        <v/>
      </c>
      <c r="OS34" s="515" t="str">
        <f>IF(OR(COUNTA($BS$4:$CW$4)=0,$A34=""),"",IF('2.ชื่อนักเรียน'!R40="ย้าย","-",COUNTIF($BS34:$CW34,"/")))</f>
        <v/>
      </c>
      <c r="OT34" s="516" t="str">
        <f>IF(OR(COUNTA($BS$4:$CW$4)=0,$A34=""),"",IF('2.ชื่อนักเรียน'!R40="ย้าย","-",COUNTIF($BS34:$CW34,"ป")))</f>
        <v/>
      </c>
      <c r="OU34" s="516" t="str">
        <f>IF(OR(COUNTA($BS$4:$CW$4)=0,$A34=""),"",IF('2.ชื่อนักเรียน'!R40="ย้าย","-",COUNTIF($BS34:$CW34,"ล")))</f>
        <v/>
      </c>
      <c r="OV34" s="517" t="str">
        <f>IF(OR(COUNTA($BS$4:$CW$4)=0,$A34=""),"",IF('2.ชื่อนักเรียน'!R40="ย้าย","-",COUNTIF($BS34:$CW34,"ข")))</f>
        <v/>
      </c>
      <c r="OW34" s="515" t="str">
        <f>IF(OR(COUNTA($CZ$4:$ED$4)=0,$A34=""),"",IF('2.ชื่อนักเรียน'!R40="ย้าย","-",COUNTIF($CZ34:$ED34,"/")))</f>
        <v/>
      </c>
      <c r="OX34" s="516" t="str">
        <f>IF(OR(COUNTA($CZ$4:$ED$4)=0,$A34=""),"",IF('2.ชื่อนักเรียน'!R40="ย้าย","-",COUNTIF($CZ34:$ED34,"ป")))</f>
        <v/>
      </c>
      <c r="OY34" s="516" t="str">
        <f>IF(OR(COUNTA($CZ$4:$ED$4)=0,A34=""),"",IF('2.ชื่อนักเรียน'!R40="ย้าย","-",COUNTIF($CZ34:$ED34,"ล")))</f>
        <v/>
      </c>
      <c r="OZ34" s="517" t="str">
        <f>IF(OR(COUNTA($CZ$4:$ED$4)=0,A34=""),"",IF('2.ชื่อนักเรียน'!R40="ย้าย","-",COUNTIF($CZ34:$ED34,"ข")))</f>
        <v/>
      </c>
      <c r="PA34" s="515" t="str">
        <f>IF(OR(COUNTA($EG$4:$FK$4)=0,$A34=""),"",IF('2.ชื่อนักเรียน'!R40="ย้าย","-",COUNTIF($EG34:$FK34,"/")))</f>
        <v/>
      </c>
      <c r="PB34" s="516" t="str">
        <f>IF(OR(COUNTA($EG$4:$FK$4)=0,$A34=""),"",IF('2.ชื่อนักเรียน'!R40="ย้าย","-",COUNTIF($EG34:$FK34,"ป")))</f>
        <v/>
      </c>
      <c r="PC34" s="516" t="str">
        <f>IF(OR(COUNTA($EG$4:$FK$4)=0,A34=""),"",IF('2.ชื่อนักเรียน'!R40="ย้าย","-",COUNTIF($EG34:$FK34,"ล")))</f>
        <v/>
      </c>
      <c r="PD34" s="517" t="str">
        <f>IF(OR(COUNTA($EG$4:$FK$4)=0,A34=""),"",IF('2.ชื่อนักเรียน'!R40="ย้าย","-",COUNTIF($EG34:$FK34,"ข")))</f>
        <v/>
      </c>
      <c r="PE34" s="515" t="str">
        <f>IF(OR(COUNTA($FN$4:$GR$4)=0,$A34=""),"",IF('2.ชื่อนักเรียน'!R40="ย้าย","-",COUNTIF($FN34:$GR34,"/")))</f>
        <v/>
      </c>
      <c r="PF34" s="516" t="str">
        <f>IF(OR(COUNTA($FN$4:$GR$4)=0,$A34=""),"",IF('2.ชื่อนักเรียน'!R40="ย้าย","-",COUNTIF($FN34:$GR34,"ป")))</f>
        <v/>
      </c>
      <c r="PG34" s="516" t="str">
        <f>IF(OR(COUNTA($FN$4:$GR$4)=0,A34=""),"",IF('2.ชื่อนักเรียน'!R40="ย้าย","-",COUNTIF($FN34:$GR34,"ล")))</f>
        <v/>
      </c>
      <c r="PH34" s="516" t="str">
        <f>IF(OR(COUNTA($FN$4:$GR$4)=0,A34=""),"",IF('2.ชื่อนักเรียน'!R40="ย้าย","-",COUNTIF($FN34:$GR34,"ข")))</f>
        <v/>
      </c>
      <c r="PI34" s="515" t="str">
        <f>IF(OR(COUNTA($OK$3:$PD$3,$PE$3)=0,$A34=""),"",IF('2.ชื่อนักเรียน'!R40="ย้าย","-",SUM(OK34,OO34,OS34,OW34,PA34,PE34)))</f>
        <v/>
      </c>
      <c r="PJ34" s="516" t="str">
        <f>IF(OR(COUNTA($OK$3:$PD$3,$PE$3)=0,$A34=""),"",IF('2.ชื่อนักเรียน'!R40="ย้าย","-",SUM(OL34,OP34,OT34,OX34,PB34,PF34)))</f>
        <v/>
      </c>
      <c r="PK34" s="516" t="str">
        <f>IF(OR(COUNTA($OK$3:$PD$3,$PE$3)=0,$A34=""),"",IF('2.ชื่อนักเรียน'!R40="ย้าย","-",SUM(OM34,OQ34,OU34,OY34,PC34,PG34)))</f>
        <v/>
      </c>
      <c r="PL34" s="518" t="str">
        <f>IF(OR(COUNTA($OK$3:$PD$3,$PE$3)=0,$A34=""),"",IF('2.ชื่อนักเรียน'!R40="ย้าย","-",SUM(ON34,OR34,OV34,OZ34,PD34,PH34)))</f>
        <v/>
      </c>
      <c r="PM34" s="511" t="str">
        <f t="shared" si="0"/>
        <v/>
      </c>
      <c r="PN34" s="519" t="str">
        <f>IF(PM34="","",IF('2.ชื่อนักเรียน'!R40="ย้าย","ย้าย",(PM34*100)/COUNTA($E$4:$AI$4,$AL$4:$BP$4,$BS$4:$CW$4,$CZ$4:$ED$4,$EG$4:$FK$4,$FN$4:$GR$4)))</f>
        <v/>
      </c>
      <c r="PO34" s="511">
        <v>30</v>
      </c>
      <c r="PP34" s="515" t="str">
        <f>IF(OR(COUNTA($GU$4:$HY$4)=0,$A34=""),"",IF('2.ชื่อนักเรียน'!R40="ย้าย","-",COUNTIF($GU34:$HY34,"/")))</f>
        <v/>
      </c>
      <c r="PQ34" s="516" t="str">
        <f>IF(OR(COUNTA($GU$4:$HY$4)=0,$A34=""),"",IF('2.ชื่อนักเรียน'!R40="ย้าย","-",COUNTIF($GU34:$HY34,"ป")))</f>
        <v/>
      </c>
      <c r="PR34" s="516" t="str">
        <f>IF(OR(COUNTA($GU$4:$HY$4)=0,$A34=""),"",IF('2.ชื่อนักเรียน'!R40="ย้าย","-",COUNTIF($GU34:$HY34,"ล")))</f>
        <v/>
      </c>
      <c r="PS34" s="517" t="str">
        <f>IF(OR(COUNTA($GU$4:$HY$4)=0,$A34=""),"",IF('2.ชื่อนักเรียน'!R40="ย้าย","-",COUNTIF($GU34:$HY34,"ข")))</f>
        <v/>
      </c>
      <c r="PT34" s="515" t="str">
        <f>IF(OR(COUNTA($IB$4:$JF$4)=0,$A34=""),"",IF('2.ชื่อนักเรียน'!R40="ย้าย","-",COUNTIF($IB34:$JF34,"/")))</f>
        <v/>
      </c>
      <c r="PU34" s="516" t="str">
        <f>IF(OR(COUNTA($IB$4:$JF$4)=0,$A34=""),"",IF('2.ชื่อนักเรียน'!R40="ย้าย","-",COUNTIF($IB34:$JF34,"ป")))</f>
        <v/>
      </c>
      <c r="PV34" s="516" t="str">
        <f>IF(OR(COUNTA($IB$4:$JF$4)=0,$A34=""),"",IF('2.ชื่อนักเรียน'!R40="ย้าย","-",COUNTIF($IB34:$JF34,"ล")))</f>
        <v/>
      </c>
      <c r="PW34" s="517" t="str">
        <f>IF(OR(COUNTA($IB$4:$JF$4)=0,$A34=""),"",IF('2.ชื่อนักเรียน'!R40="ย้าย","-",COUNTIF($IB34:$JF34,"ข")))</f>
        <v/>
      </c>
      <c r="PX34" s="515" t="str">
        <f>IF(OR(COUNTA($JI$4:$KM$4)=0,$A34=""),"",IF('2.ชื่อนักเรียน'!R40="ย้าย","-",COUNTIF($JI34:$KM34,"/")))</f>
        <v/>
      </c>
      <c r="PY34" s="516" t="str">
        <f>IF(OR(COUNTA($JI$4:$KM$4)=0,$A34=""),"",IF('2.ชื่อนักเรียน'!R40="ย้าย","-",COUNTIF($JI34:$KM34,"ป")))</f>
        <v/>
      </c>
      <c r="PZ34" s="516" t="str">
        <f>IF(OR(COUNTA($JI$4:$KM$4)=0,$A34=""),"",IF('2.ชื่อนักเรียน'!R40="ย้าย","-",COUNTIF($JI34:$KM34,"ล")))</f>
        <v/>
      </c>
      <c r="QA34" s="517" t="str">
        <f>IF(OR(COUNTA($JI$4:$KM$4)=0,$A34=""),"",IF('2.ชื่อนักเรียน'!R40="ย้าย","-",COUNTIF($JI34:$KM34,"ข")))</f>
        <v/>
      </c>
      <c r="QB34" s="515" t="str">
        <f>IF(OR(COUNTA($KP$4:$LT$4)=0,$A34=""),"",IF('2.ชื่อนักเรียน'!R40="ย้าย","-",COUNTIF($KP34:$LT34,"/")))</f>
        <v/>
      </c>
      <c r="QC34" s="516" t="str">
        <f>IF(OR(COUNTA($KP$4:$LT$4)=0,$A34=""),"",IF('2.ชื่อนักเรียน'!R40="ย้าย","-",COUNTIF($KP34:$LT34,"ป")))</f>
        <v/>
      </c>
      <c r="QD34" s="516" t="str">
        <f>IF(OR(COUNTA($KP$4:$LT$4)=0,$A34=""),"",IF('2.ชื่อนักเรียน'!R40="ย้าย","-",COUNTIF($KP34:$LT34,"ล")))</f>
        <v/>
      </c>
      <c r="QE34" s="517" t="str">
        <f>IF(OR(COUNTA($KP$4:$LT$4)=0,$A34=""),"",IF('2.ชื่อนักเรียน'!R40="ย้าย","-",COUNTIF($KP34:$LT34,"ข")))</f>
        <v/>
      </c>
      <c r="QF34" s="515" t="str">
        <f>IF(OR(COUNTA($LW$4:$NA$4)=0,$A34=""),"",IF('2.ชื่อนักเรียน'!R40="ย้าย","-",COUNTIF($LW34:$NA34,"/")))</f>
        <v/>
      </c>
      <c r="QG34" s="516" t="str">
        <f>IF(OR(COUNTA($LW$4:$NA$4)=0,$A34=""),"",IF('2.ชื่อนักเรียน'!R40="ย้าย","-",COUNTIF($LW34:$NA34,"ป")))</f>
        <v/>
      </c>
      <c r="QH34" s="516" t="str">
        <f>IF(OR(COUNTA($LW$4:$NA$4)=0,$A34=""),"",IF('2.ชื่อนักเรียน'!R40="ย้าย","-",COUNTIF($LW34:$NA34,"ล")))</f>
        <v/>
      </c>
      <c r="QI34" s="517" t="str">
        <f>IF(OR(COUNTA($LW$4:$NA$4)=0,$A34=""),"",IF('2.ชื่อนักเรียน'!R40="ย้าย","-",COUNTIF($LW34:$NA34,"ข")))</f>
        <v/>
      </c>
      <c r="QJ34" s="515" t="str">
        <f>IF(OR(COUNTA($ND$4:$OH$4)=0,$A34=""),"",IF('2.ชื่อนักเรียน'!R40="ย้าย","-",COUNTIF($ND34:$OH34,"/")))</f>
        <v/>
      </c>
      <c r="QK34" s="516" t="str">
        <f>IF(OR(COUNTA($ND$4:$OH$4)=0,$A34=""),"",IF('2.ชื่อนักเรียน'!R40="ย้าย","-",COUNTIF($ND34:$OH34,"ป")))</f>
        <v/>
      </c>
      <c r="QL34" s="516" t="str">
        <f>IF(OR(COUNTA($ND$4:$OH$4)=0,$A34=""),"",IF('2.ชื่อนักเรียน'!R40="ย้าย","-",COUNTIF($ND34:$OH34,"ล")))</f>
        <v/>
      </c>
      <c r="QM34" s="516" t="str">
        <f>IF(OR(COUNTA($ND$4:$OH$4)=0,$A34=""),"",IF('2.ชื่อนักเรียน'!R40="ย้าย","-",COUNTIF($ND34:$OH34,"ข")))</f>
        <v/>
      </c>
      <c r="QN34" s="515" t="str">
        <f>IF(OR(COUNTA($PP$3:$QI$3,$QJ$3)=0,$A34=""),"",IF('2.ชื่อนักเรียน'!R40="ย้าย","-",SUM(PP34,PT34,PX34,QB34,QF34,QJ34)))</f>
        <v/>
      </c>
      <c r="QO34" s="516" t="str">
        <f>IF(OR(COUNTA($PP$3:$QI$3,$QJ$3)=0,$A34=""),"",IF('2.ชื่อนักเรียน'!R40="ย้าย","-",SUM(PQ34,PU34,PY34,QC34,QG34,QK34)))</f>
        <v/>
      </c>
      <c r="QP34" s="516" t="str">
        <f>IF(OR(COUNTA($PP$3:$QI$3,$QJ$3)=0,$A34=""),"",IF('2.ชื่อนักเรียน'!R40="ย้าย","-",SUM(PR34,PV34,PZ34,QD34,QH34,QL34)))</f>
        <v/>
      </c>
      <c r="QQ34" s="518" t="str">
        <f>IF(OR(COUNTA($PP$3:$QI$3,$QJ$3)=0,$A34=""),"",IF('2.ชื่อนักเรียน'!R40="ย้าย","-",SUM(PS34,PW34,QA34,QE34,QI34,QM34)))</f>
        <v/>
      </c>
      <c r="QR34" s="511" t="str">
        <f t="shared" si="1"/>
        <v/>
      </c>
      <c r="QS34" s="519" t="str">
        <f>IF(QR34="","",IF('2.ชื่อนักเรียน'!R40="ย้าย","ย้าย",(QR34*100)/COUNTA($GU$4:$HY$4,$IB$4:$JF$4,$JI$4:$KM$4,$KP$4:$LT$4,$LW$4:$NA$4,$ND$4:$OH$4)))</f>
        <v/>
      </c>
      <c r="QT34" s="529" t="str">
        <f>IF('2.ชื่อนักเรียน'!C40="","",'2.ชื่อนักเรียน'!C40)</f>
        <v/>
      </c>
      <c r="QU34" s="532" t="str">
        <f>IF('2.ชื่อนักเรียน'!D40="","",'2.ชื่อนักเรียน'!D40)</f>
        <v/>
      </c>
      <c r="QV34" s="511" t="str">
        <f>IF(A34="","",IF('2.ชื่อนักเรียน'!R40="ย้าย","-",$RJ$4))</f>
        <v/>
      </c>
      <c r="QW34" s="511" t="str">
        <f>IF(A34="","",IF('2.ชื่อนักเรียน'!R40="ย้าย","-",SUM(OK34,OO34,OS34,OW34,PA34,PE34,PP34,PT34,PX34,QB34,QF34,QJ34)))</f>
        <v/>
      </c>
      <c r="QX34" s="511" t="str">
        <f>IF(A34="","",IF('2.ชื่อนักเรียน'!R40="ย้าย","-",SUM(OL34,OP34,OT34,OX34,PB34,PF34,PQ34,PU34,PY34,QC34,QG34,QK34)))</f>
        <v/>
      </c>
      <c r="QY34" s="511" t="str">
        <f>IF(A34="","",IF('2.ชื่อนักเรียน'!R40="ย้าย","-",SUM(OM34,OQ34,OU34,OY34,PC34,PG34,PR34,PV34,PZ34,QD34,QH34,QL34)))</f>
        <v/>
      </c>
      <c r="QZ34" s="511" t="str">
        <f>IF(A34="","",IF('2.ชื่อนักเรียน'!R40="ย้าย","-",SUM(ON34,OR34,OV34,OZ34,PD34,PH34,PS34,PW34,QA34,QE34,QI34,QM34)))</f>
        <v/>
      </c>
      <c r="RA34" s="519" t="str">
        <f>IF(A34="","",IF('2.ชื่อนักเรียน'!R40="ย้าย","-",(QW34*100)/QV34))</f>
        <v/>
      </c>
      <c r="RB34" s="511" t="str">
        <f>IF(A34="","",IF('2.ชื่อนักเรียน'!R40="ย้าย","-",QW34))</f>
        <v/>
      </c>
      <c r="RC34" s="519" t="str">
        <f>IF(A34="","",IF('2.ชื่อนักเรียน'!R40="ย้าย","ย้าย",RA34))</f>
        <v/>
      </c>
      <c r="RD34" s="534"/>
    </row>
    <row r="35" spans="1:472" ht="21" customHeight="1" x14ac:dyDescent="0.35">
      <c r="A35" s="508" t="str">
        <f>IF('2.ชื่อนักเรียน'!C41="","",'2.ชื่อนักเรียน'!C41)</f>
        <v/>
      </c>
      <c r="B35" s="509" t="str">
        <f>IF('2.ชื่อนักเรียน'!D41="","",'2.ชื่อนักเรียน'!D41)</f>
        <v/>
      </c>
      <c r="C35" s="510" t="str">
        <f>IF('2.ชื่อนักเรียน'!R41="","",'2.ชื่อนักเรียน'!R41)</f>
        <v/>
      </c>
      <c r="D35" s="511">
        <v>31</v>
      </c>
      <c r="E35" s="512"/>
      <c r="F35" s="513"/>
      <c r="G35" s="513"/>
      <c r="H35" s="513"/>
      <c r="I35" s="513"/>
      <c r="J35" s="513"/>
      <c r="K35" s="513"/>
      <c r="L35" s="513"/>
      <c r="M35" s="513"/>
      <c r="N35" s="513"/>
      <c r="O35" s="513"/>
      <c r="P35" s="513"/>
      <c r="Q35" s="513"/>
      <c r="R35" s="513"/>
      <c r="S35" s="513"/>
      <c r="T35" s="513"/>
      <c r="U35" s="513"/>
      <c r="V35" s="513"/>
      <c r="W35" s="513"/>
      <c r="X35" s="513"/>
      <c r="Y35" s="513"/>
      <c r="Z35" s="513"/>
      <c r="AA35" s="513"/>
      <c r="AB35" s="513"/>
      <c r="AC35" s="513"/>
      <c r="AD35" s="513"/>
      <c r="AE35" s="513"/>
      <c r="AF35" s="513"/>
      <c r="AG35" s="513"/>
      <c r="AH35" s="514"/>
      <c r="AI35" s="514"/>
      <c r="AJ35" s="511" t="str">
        <f>IF(COUNTA($E$3:$AI$3)=0,"",IF('2.ชื่อนักเรียน'!R41="ย้าย","ย้าย",OK35))</f>
        <v/>
      </c>
      <c r="AK35" s="511">
        <v>31</v>
      </c>
      <c r="AL35" s="512"/>
      <c r="AM35" s="513"/>
      <c r="AN35" s="513"/>
      <c r="AO35" s="513"/>
      <c r="AP35" s="513"/>
      <c r="AQ35" s="513"/>
      <c r="AR35" s="513"/>
      <c r="AS35" s="513"/>
      <c r="AT35" s="513"/>
      <c r="AU35" s="513"/>
      <c r="AV35" s="513"/>
      <c r="AW35" s="513"/>
      <c r="AX35" s="513"/>
      <c r="AY35" s="513"/>
      <c r="AZ35" s="513"/>
      <c r="BA35" s="513"/>
      <c r="BB35" s="513"/>
      <c r="BC35" s="513"/>
      <c r="BD35" s="513"/>
      <c r="BE35" s="513"/>
      <c r="BF35" s="513"/>
      <c r="BG35" s="513"/>
      <c r="BH35" s="513"/>
      <c r="BI35" s="513"/>
      <c r="BJ35" s="513"/>
      <c r="BK35" s="513"/>
      <c r="BL35" s="513"/>
      <c r="BM35" s="513"/>
      <c r="BN35" s="513"/>
      <c r="BO35" s="514"/>
      <c r="BP35" s="514"/>
      <c r="BQ35" s="511" t="str">
        <f>IF(COUNTA($AL$4:$BP$4)=0,"",IF('2.ชื่อนักเรียน'!R41="ย้าย","ย้าย",OO35))</f>
        <v/>
      </c>
      <c r="BR35" s="511">
        <v>31</v>
      </c>
      <c r="BS35" s="512"/>
      <c r="BT35" s="513"/>
      <c r="BU35" s="513"/>
      <c r="BV35" s="513"/>
      <c r="BW35" s="513"/>
      <c r="BX35" s="513"/>
      <c r="BY35" s="513"/>
      <c r="BZ35" s="513"/>
      <c r="CA35" s="513"/>
      <c r="CB35" s="513"/>
      <c r="CC35" s="513"/>
      <c r="CD35" s="513"/>
      <c r="CE35" s="513"/>
      <c r="CF35" s="513"/>
      <c r="CG35" s="513"/>
      <c r="CH35" s="513"/>
      <c r="CI35" s="513"/>
      <c r="CJ35" s="513"/>
      <c r="CK35" s="513"/>
      <c r="CL35" s="513"/>
      <c r="CM35" s="513"/>
      <c r="CN35" s="513"/>
      <c r="CO35" s="513"/>
      <c r="CP35" s="513"/>
      <c r="CQ35" s="513"/>
      <c r="CR35" s="513"/>
      <c r="CS35" s="513"/>
      <c r="CT35" s="513"/>
      <c r="CU35" s="513"/>
      <c r="CV35" s="514"/>
      <c r="CW35" s="514"/>
      <c r="CX35" s="511" t="str">
        <f>IF(COUNTA($BS$4:$CW$4)=0,"",IF('2.ชื่อนักเรียน'!R41="ย้าย","ย้าย",OS35))</f>
        <v/>
      </c>
      <c r="CY35" s="511">
        <v>31</v>
      </c>
      <c r="CZ35" s="512"/>
      <c r="DA35" s="513"/>
      <c r="DB35" s="513"/>
      <c r="DC35" s="513"/>
      <c r="DD35" s="513"/>
      <c r="DE35" s="513"/>
      <c r="DF35" s="513"/>
      <c r="DG35" s="513"/>
      <c r="DH35" s="513"/>
      <c r="DI35" s="513"/>
      <c r="DJ35" s="513"/>
      <c r="DK35" s="513"/>
      <c r="DL35" s="513"/>
      <c r="DM35" s="513"/>
      <c r="DN35" s="513"/>
      <c r="DO35" s="513"/>
      <c r="DP35" s="513"/>
      <c r="DQ35" s="513"/>
      <c r="DR35" s="513"/>
      <c r="DS35" s="513"/>
      <c r="DT35" s="513"/>
      <c r="DU35" s="513"/>
      <c r="DV35" s="513"/>
      <c r="DW35" s="513"/>
      <c r="DX35" s="513"/>
      <c r="DY35" s="513"/>
      <c r="DZ35" s="513"/>
      <c r="EA35" s="513"/>
      <c r="EB35" s="513"/>
      <c r="EC35" s="514"/>
      <c r="ED35" s="514"/>
      <c r="EE35" s="511" t="str">
        <f>IF(COUNTA($CZ$4:$ED$4)=0,"",IF('2.ชื่อนักเรียน'!R41="ย้าย","ย้าย",OW35))</f>
        <v/>
      </c>
      <c r="EF35" s="511">
        <v>31</v>
      </c>
      <c r="EG35" s="512"/>
      <c r="EH35" s="513"/>
      <c r="EI35" s="513"/>
      <c r="EJ35" s="513"/>
      <c r="EK35" s="513"/>
      <c r="EL35" s="513"/>
      <c r="EM35" s="513"/>
      <c r="EN35" s="513"/>
      <c r="EO35" s="513"/>
      <c r="EP35" s="513"/>
      <c r="EQ35" s="513"/>
      <c r="ER35" s="513"/>
      <c r="ES35" s="513"/>
      <c r="ET35" s="513"/>
      <c r="EU35" s="513"/>
      <c r="EV35" s="513"/>
      <c r="EW35" s="513"/>
      <c r="EX35" s="513"/>
      <c r="EY35" s="513"/>
      <c r="EZ35" s="513"/>
      <c r="FA35" s="513"/>
      <c r="FB35" s="513"/>
      <c r="FC35" s="513"/>
      <c r="FD35" s="513"/>
      <c r="FE35" s="513"/>
      <c r="FF35" s="513"/>
      <c r="FG35" s="513"/>
      <c r="FH35" s="513"/>
      <c r="FI35" s="513"/>
      <c r="FJ35" s="514"/>
      <c r="FK35" s="514"/>
      <c r="FL35" s="511" t="str">
        <f>IF(COUNTA($EG$4:$FK$4)=0,"",IF('2.ชื่อนักเรียน'!R41="ย้าย","ย้าย",PA35))</f>
        <v/>
      </c>
      <c r="FM35" s="511">
        <v>31</v>
      </c>
      <c r="FN35" s="512"/>
      <c r="FO35" s="513"/>
      <c r="FP35" s="513"/>
      <c r="FQ35" s="513"/>
      <c r="FR35" s="513"/>
      <c r="FS35" s="513"/>
      <c r="FT35" s="513"/>
      <c r="FU35" s="513"/>
      <c r="FV35" s="513"/>
      <c r="FW35" s="513"/>
      <c r="FX35" s="513"/>
      <c r="FY35" s="513"/>
      <c r="FZ35" s="513"/>
      <c r="GA35" s="513"/>
      <c r="GB35" s="513"/>
      <c r="GC35" s="513"/>
      <c r="GD35" s="513"/>
      <c r="GE35" s="513"/>
      <c r="GF35" s="513"/>
      <c r="GG35" s="513"/>
      <c r="GH35" s="513"/>
      <c r="GI35" s="513"/>
      <c r="GJ35" s="513"/>
      <c r="GK35" s="513"/>
      <c r="GL35" s="513"/>
      <c r="GM35" s="513"/>
      <c r="GN35" s="513"/>
      <c r="GO35" s="513"/>
      <c r="GP35" s="513"/>
      <c r="GQ35" s="514"/>
      <c r="GR35" s="514"/>
      <c r="GS35" s="511" t="str">
        <f>IF(COUNTA($FN$4:$GR$4)=0,"",IF('2.ชื่อนักเรียน'!R41="ย้าย","ย้าย",PE35))</f>
        <v/>
      </c>
      <c r="GT35" s="511">
        <v>31</v>
      </c>
      <c r="GU35" s="512"/>
      <c r="GV35" s="513"/>
      <c r="GW35" s="513"/>
      <c r="GX35" s="513"/>
      <c r="GY35" s="513"/>
      <c r="GZ35" s="513"/>
      <c r="HA35" s="513"/>
      <c r="HB35" s="513"/>
      <c r="HC35" s="513"/>
      <c r="HD35" s="513"/>
      <c r="HE35" s="513"/>
      <c r="HF35" s="513"/>
      <c r="HG35" s="513"/>
      <c r="HH35" s="513"/>
      <c r="HI35" s="513"/>
      <c r="HJ35" s="513"/>
      <c r="HK35" s="513"/>
      <c r="HL35" s="513"/>
      <c r="HM35" s="513"/>
      <c r="HN35" s="513"/>
      <c r="HO35" s="513"/>
      <c r="HP35" s="513"/>
      <c r="HQ35" s="513"/>
      <c r="HR35" s="513"/>
      <c r="HS35" s="513"/>
      <c r="HT35" s="513"/>
      <c r="HU35" s="513"/>
      <c r="HV35" s="513"/>
      <c r="HW35" s="513"/>
      <c r="HX35" s="514"/>
      <c r="HY35" s="514"/>
      <c r="HZ35" s="511" t="str">
        <f>IF(COUNTA($GU$4:HY34)=0,"",IF('2.ชื่อนักเรียน'!R41="ย้าย","ย้าย",PP35))</f>
        <v/>
      </c>
      <c r="IA35" s="511">
        <v>31</v>
      </c>
      <c r="IB35" s="512"/>
      <c r="IC35" s="513"/>
      <c r="ID35" s="513"/>
      <c r="IE35" s="513"/>
      <c r="IF35" s="513"/>
      <c r="IG35" s="513"/>
      <c r="IH35" s="513"/>
      <c r="II35" s="513"/>
      <c r="IJ35" s="513"/>
      <c r="IK35" s="513"/>
      <c r="IL35" s="513"/>
      <c r="IM35" s="513"/>
      <c r="IN35" s="513"/>
      <c r="IO35" s="513"/>
      <c r="IP35" s="513"/>
      <c r="IQ35" s="513"/>
      <c r="IR35" s="513"/>
      <c r="IS35" s="513"/>
      <c r="IT35" s="513"/>
      <c r="IU35" s="513"/>
      <c r="IV35" s="513"/>
      <c r="IW35" s="513"/>
      <c r="IX35" s="513"/>
      <c r="IY35" s="513"/>
      <c r="IZ35" s="513"/>
      <c r="JA35" s="513"/>
      <c r="JB35" s="513"/>
      <c r="JC35" s="513"/>
      <c r="JD35" s="513"/>
      <c r="JE35" s="514"/>
      <c r="JF35" s="514"/>
      <c r="JG35" s="511" t="str">
        <f>IF(COUNTA($IB$4:$JF$4)=0,"",IF('2.ชื่อนักเรียน'!R41="ย้าย","ย้าย",PT35))</f>
        <v/>
      </c>
      <c r="JH35" s="511">
        <v>31</v>
      </c>
      <c r="JI35" s="512"/>
      <c r="JJ35" s="513"/>
      <c r="JK35" s="513"/>
      <c r="JL35" s="513"/>
      <c r="JM35" s="513"/>
      <c r="JN35" s="513"/>
      <c r="JO35" s="513"/>
      <c r="JP35" s="513"/>
      <c r="JQ35" s="513"/>
      <c r="JR35" s="513"/>
      <c r="JS35" s="513"/>
      <c r="JT35" s="513"/>
      <c r="JU35" s="513"/>
      <c r="JV35" s="513"/>
      <c r="JW35" s="513"/>
      <c r="JX35" s="513"/>
      <c r="JY35" s="513"/>
      <c r="JZ35" s="513"/>
      <c r="KA35" s="513"/>
      <c r="KB35" s="513"/>
      <c r="KC35" s="513"/>
      <c r="KD35" s="513"/>
      <c r="KE35" s="513"/>
      <c r="KF35" s="513"/>
      <c r="KG35" s="513"/>
      <c r="KH35" s="513"/>
      <c r="KI35" s="513"/>
      <c r="KJ35" s="513"/>
      <c r="KK35" s="513"/>
      <c r="KL35" s="514"/>
      <c r="KM35" s="514"/>
      <c r="KN35" s="511" t="str">
        <f>IF(COUNTA($JI$4:$KM$4)=0,"",IF('2.ชื่อนักเรียน'!R41="ย้าย","ย้าย",PX35))</f>
        <v/>
      </c>
      <c r="KO35" s="511">
        <v>31</v>
      </c>
      <c r="KP35" s="512"/>
      <c r="KQ35" s="513"/>
      <c r="KR35" s="513"/>
      <c r="KS35" s="513"/>
      <c r="KT35" s="513"/>
      <c r="KU35" s="513"/>
      <c r="KV35" s="513"/>
      <c r="KW35" s="513"/>
      <c r="KX35" s="513"/>
      <c r="KY35" s="513"/>
      <c r="KZ35" s="513"/>
      <c r="LA35" s="513"/>
      <c r="LB35" s="513"/>
      <c r="LC35" s="513"/>
      <c r="LD35" s="513"/>
      <c r="LE35" s="513"/>
      <c r="LF35" s="513"/>
      <c r="LG35" s="513"/>
      <c r="LH35" s="513"/>
      <c r="LI35" s="513"/>
      <c r="LJ35" s="513"/>
      <c r="LK35" s="513"/>
      <c r="LL35" s="513"/>
      <c r="LM35" s="513"/>
      <c r="LN35" s="513"/>
      <c r="LO35" s="513"/>
      <c r="LP35" s="513"/>
      <c r="LQ35" s="513"/>
      <c r="LR35" s="513"/>
      <c r="LS35" s="514"/>
      <c r="LT35" s="514"/>
      <c r="LU35" s="511" t="str">
        <f>IF(COUNTA($KP$4:$LT$4)=0,"",IF('2.ชื่อนักเรียน'!R41="ย้าย","ย้าย",QB35))</f>
        <v/>
      </c>
      <c r="LV35" s="511">
        <v>31</v>
      </c>
      <c r="LW35" s="512"/>
      <c r="LX35" s="513"/>
      <c r="LY35" s="513"/>
      <c r="LZ35" s="513"/>
      <c r="MA35" s="513"/>
      <c r="MB35" s="513"/>
      <c r="MC35" s="513"/>
      <c r="MD35" s="513"/>
      <c r="ME35" s="513"/>
      <c r="MF35" s="513"/>
      <c r="MG35" s="513"/>
      <c r="MH35" s="513"/>
      <c r="MI35" s="513"/>
      <c r="MJ35" s="513"/>
      <c r="MK35" s="513"/>
      <c r="ML35" s="513"/>
      <c r="MM35" s="513"/>
      <c r="MN35" s="513"/>
      <c r="MO35" s="513"/>
      <c r="MP35" s="513"/>
      <c r="MQ35" s="513"/>
      <c r="MR35" s="513"/>
      <c r="MS35" s="513"/>
      <c r="MT35" s="513"/>
      <c r="MU35" s="513"/>
      <c r="MV35" s="513"/>
      <c r="MW35" s="513"/>
      <c r="MX35" s="513"/>
      <c r="MY35" s="513"/>
      <c r="MZ35" s="514"/>
      <c r="NA35" s="514"/>
      <c r="NB35" s="526" t="str">
        <f>IF(COUNTA($LW$5:$NA$5)=0,"",IF('2.ชื่อนักเรียน'!R41="ย้าย","ย้าย",QF35))</f>
        <v/>
      </c>
      <c r="NC35" s="526">
        <v>31</v>
      </c>
      <c r="ND35" s="512"/>
      <c r="NE35" s="513"/>
      <c r="NF35" s="513"/>
      <c r="NG35" s="513"/>
      <c r="NH35" s="513"/>
      <c r="NI35" s="513"/>
      <c r="NJ35" s="513"/>
      <c r="NK35" s="513"/>
      <c r="NL35" s="513"/>
      <c r="NM35" s="513"/>
      <c r="NN35" s="513"/>
      <c r="NO35" s="513"/>
      <c r="NP35" s="513"/>
      <c r="NQ35" s="513"/>
      <c r="NR35" s="513"/>
      <c r="NS35" s="513"/>
      <c r="NT35" s="513"/>
      <c r="NU35" s="513"/>
      <c r="NV35" s="513"/>
      <c r="NW35" s="513"/>
      <c r="NX35" s="513"/>
      <c r="NY35" s="513"/>
      <c r="NZ35" s="513"/>
      <c r="OA35" s="513"/>
      <c r="OB35" s="513"/>
      <c r="OC35" s="513"/>
      <c r="OD35" s="513"/>
      <c r="OE35" s="513"/>
      <c r="OF35" s="513"/>
      <c r="OG35" s="514"/>
      <c r="OH35" s="514"/>
      <c r="OI35" s="526" t="str">
        <f>IF(COUNTA($ND$4:$OH$4)=0,"",IF('2.ชื่อนักเรียน'!R41="ย้าย","ย้าย",QJ35))</f>
        <v/>
      </c>
      <c r="OJ35" s="511">
        <v>31</v>
      </c>
      <c r="OK35" s="515" t="str">
        <f>IF(OR(COUNTA($E$4:$AI$4)=0,$A35=""),"",IF('2.ชื่อนักเรียน'!R41="ย้าย","-",COUNTIF($E35:$AI35,"/")))</f>
        <v/>
      </c>
      <c r="OL35" s="516" t="str">
        <f>IF(OR(COUNTA($E$4:$AI$4)=0,$A35=""),"",IF('2.ชื่อนักเรียน'!R41="ย้าย","-",COUNTIF($E35:$AI35,"ป")))</f>
        <v/>
      </c>
      <c r="OM35" s="516" t="str">
        <f>IF(OR(COUNTA($E$4:$AI$4)=0,$A35=""),"",IF('2.ชื่อนักเรียน'!R41="ย้าย","-",COUNTIF($E35:$AI35,"ล")))</f>
        <v/>
      </c>
      <c r="ON35" s="517" t="str">
        <f>IF(OR(COUNTA($E$4:$AI$4)=0,$A35=""),"",IF('2.ชื่อนักเรียน'!R41="ย้าย","-",COUNTIF($E35:$AI35,"ข")))</f>
        <v/>
      </c>
      <c r="OO35" s="515" t="str">
        <f>IF(OR(COUNTA($AL$4:$BP$4)=0,$A35=""),"",IF('2.ชื่อนักเรียน'!R41="ย้าย","-",COUNTIF($AL35:$BP35,"/")))</f>
        <v/>
      </c>
      <c r="OP35" s="516" t="str">
        <f>IF(OR(COUNTA($AL$4:$BP$4)=0,$A35=""),"",IF('2.ชื่อนักเรียน'!R41="ย้าย","-",COUNTIF($AL35:$BP35,"ป")))</f>
        <v/>
      </c>
      <c r="OQ35" s="516" t="str">
        <f>IF(OR(COUNTA($AL$4:$BP$4)=0,$A35=""),"",IF('2.ชื่อนักเรียน'!R41="ย้าย","-",COUNTIF($AL35:$BP35,"ล")))</f>
        <v/>
      </c>
      <c r="OR35" s="517" t="str">
        <f>IF(OR(COUNTA($AL$4:$BP$4)=0,$A35=""),"",IF('2.ชื่อนักเรียน'!R41="ย้าย","-",COUNTIF($AL35:$BP35,"ข")))</f>
        <v/>
      </c>
      <c r="OS35" s="515" t="str">
        <f>IF(OR(COUNTA($BS$4:$CW$4)=0,$A35=""),"",IF('2.ชื่อนักเรียน'!R41="ย้าย","-",COUNTIF($BS35:$CW35,"/")))</f>
        <v/>
      </c>
      <c r="OT35" s="516" t="str">
        <f>IF(OR(COUNTA($BS$4:$CW$4)=0,$A35=""),"",IF('2.ชื่อนักเรียน'!R41="ย้าย","-",COUNTIF($BS35:$CW35,"ป")))</f>
        <v/>
      </c>
      <c r="OU35" s="516" t="str">
        <f>IF(OR(COUNTA($BS$4:$CW$4)=0,$A35=""),"",IF('2.ชื่อนักเรียน'!R41="ย้าย","-",COUNTIF($BS35:$CW35,"ล")))</f>
        <v/>
      </c>
      <c r="OV35" s="517" t="str">
        <f>IF(OR(COUNTA($BS$4:$CW$4)=0,$A35=""),"",IF('2.ชื่อนักเรียน'!R41="ย้าย","-",COUNTIF($BS35:$CW35,"ข")))</f>
        <v/>
      </c>
      <c r="OW35" s="515" t="str">
        <f>IF(OR(COUNTA($CZ$4:$ED$4)=0,$A35=""),"",IF('2.ชื่อนักเรียน'!R41="ย้าย","-",COUNTIF($CZ35:$ED35,"/")))</f>
        <v/>
      </c>
      <c r="OX35" s="516" t="str">
        <f>IF(OR(COUNTA($CZ$4:$ED$4)=0,$A35=""),"",IF('2.ชื่อนักเรียน'!R41="ย้าย","-",COUNTIF($CZ35:$ED35,"ป")))</f>
        <v/>
      </c>
      <c r="OY35" s="516" t="str">
        <f>IF(OR(COUNTA($CZ$4:$ED$4)=0,A35=""),"",IF('2.ชื่อนักเรียน'!R41="ย้าย","-",COUNTIF($CZ35:$ED35,"ล")))</f>
        <v/>
      </c>
      <c r="OZ35" s="517" t="str">
        <f>IF(OR(COUNTA($CZ$4:$ED$4)=0,A35=""),"",IF('2.ชื่อนักเรียน'!R41="ย้าย","-",COUNTIF($CZ35:$ED35,"ข")))</f>
        <v/>
      </c>
      <c r="PA35" s="515" t="str">
        <f>IF(OR(COUNTA($EG$4:$FK$4)=0,$A35=""),"",IF('2.ชื่อนักเรียน'!R41="ย้าย","-",COUNTIF($EG35:$FK35,"/")))</f>
        <v/>
      </c>
      <c r="PB35" s="516" t="str">
        <f>IF(OR(COUNTA($EG$4:$FK$4)=0,$A35=""),"",IF('2.ชื่อนักเรียน'!R41="ย้าย","-",COUNTIF($EG35:$FK35,"ป")))</f>
        <v/>
      </c>
      <c r="PC35" s="516" t="str">
        <f>IF(OR(COUNTA($EG$4:$FK$4)=0,A35=""),"",IF('2.ชื่อนักเรียน'!R41="ย้าย","-",COUNTIF($EG35:$FK35,"ล")))</f>
        <v/>
      </c>
      <c r="PD35" s="517" t="str">
        <f>IF(OR(COUNTA($EG$4:$FK$4)=0,A35=""),"",IF('2.ชื่อนักเรียน'!R41="ย้าย","-",COUNTIF($EG35:$FK35,"ข")))</f>
        <v/>
      </c>
      <c r="PE35" s="515" t="str">
        <f>IF(OR(COUNTA($FN$4:$GR$4)=0,$A35=""),"",IF('2.ชื่อนักเรียน'!R41="ย้าย","-",COUNTIF($FN35:$GR35,"/")))</f>
        <v/>
      </c>
      <c r="PF35" s="516" t="str">
        <f>IF(OR(COUNTA($FN$4:$GR$4)=0,$A35=""),"",IF('2.ชื่อนักเรียน'!R41="ย้าย","-",COUNTIF($FN35:$GR35,"ป")))</f>
        <v/>
      </c>
      <c r="PG35" s="516" t="str">
        <f>IF(OR(COUNTA($FN$4:$GR$4)=0,A35=""),"",IF('2.ชื่อนักเรียน'!R41="ย้าย","-",COUNTIF($FN35:$GR35,"ล")))</f>
        <v/>
      </c>
      <c r="PH35" s="516" t="str">
        <f>IF(OR(COUNTA($FN$4:$GR$4)=0,A35=""),"",IF('2.ชื่อนักเรียน'!R41="ย้าย","-",COUNTIF($FN35:$GR35,"ข")))</f>
        <v/>
      </c>
      <c r="PI35" s="515" t="str">
        <f>IF(OR(COUNTA($OK$3:$PD$3,$PE$3)=0,$A35=""),"",IF('2.ชื่อนักเรียน'!R41="ย้าย","-",SUM(OK35,OO35,OS35,OW35,PA35,PE35)))</f>
        <v/>
      </c>
      <c r="PJ35" s="516" t="str">
        <f>IF(OR(COUNTA($OK$3:$PD$3,$PE$3)=0,$A35=""),"",IF('2.ชื่อนักเรียน'!R41="ย้าย","-",SUM(OL35,OP35,OT35,OX35,PB35,PF35)))</f>
        <v/>
      </c>
      <c r="PK35" s="516" t="str">
        <f>IF(OR(COUNTA($OK$3:$PD$3,$PE$3)=0,$A35=""),"",IF('2.ชื่อนักเรียน'!R41="ย้าย","-",SUM(OM35,OQ35,OU35,OY35,PC35,PG35)))</f>
        <v/>
      </c>
      <c r="PL35" s="518" t="str">
        <f>IF(OR(COUNTA($OK$3:$PD$3,$PE$3)=0,$A35=""),"",IF('2.ชื่อนักเรียน'!R41="ย้าย","-",SUM(ON35,OR35,OV35,OZ35,PD35,PH35)))</f>
        <v/>
      </c>
      <c r="PM35" s="511" t="str">
        <f t="shared" si="0"/>
        <v/>
      </c>
      <c r="PN35" s="519" t="str">
        <f>IF(PM35="","",IF('2.ชื่อนักเรียน'!R41="ย้าย","ย้าย",(PM35*100)/COUNTA($E$4:$AI$4,$AL$4:$BP$4,$BS$4:$CW$4,$CZ$4:$ED$4,$EG$4:$FK$4,$FN$4:$GR$4)))</f>
        <v/>
      </c>
      <c r="PO35" s="511">
        <v>31</v>
      </c>
      <c r="PP35" s="515" t="str">
        <f>IF(OR(COUNTA($GU$4:$HY$4)=0,$A35=""),"",IF('2.ชื่อนักเรียน'!R41="ย้าย","-",COUNTIF($GU35:$HY35,"/")))</f>
        <v/>
      </c>
      <c r="PQ35" s="516" t="str">
        <f>IF(OR(COUNTA($GU$4:$HY$4)=0,$A35=""),"",IF('2.ชื่อนักเรียน'!R41="ย้าย","-",COUNTIF($GU35:$HY35,"ป")))</f>
        <v/>
      </c>
      <c r="PR35" s="516" t="str">
        <f>IF(OR(COUNTA($GU$4:$HY$4)=0,$A35=""),"",IF('2.ชื่อนักเรียน'!R41="ย้าย","-",COUNTIF($GU35:$HY35,"ล")))</f>
        <v/>
      </c>
      <c r="PS35" s="517" t="str">
        <f>IF(OR(COUNTA($GU$4:$HY$4)=0,$A35=""),"",IF('2.ชื่อนักเรียน'!R41="ย้าย","-",COUNTIF($GU35:$HY35,"ข")))</f>
        <v/>
      </c>
      <c r="PT35" s="515" t="str">
        <f>IF(OR(COUNTA($IB$4:$JF$4)=0,$A35=""),"",IF('2.ชื่อนักเรียน'!R41="ย้าย","-",COUNTIF($IB35:$JF35,"/")))</f>
        <v/>
      </c>
      <c r="PU35" s="516" t="str">
        <f>IF(OR(COUNTA($IB$4:$JF$4)=0,$A35=""),"",IF('2.ชื่อนักเรียน'!R41="ย้าย","-",COUNTIF($IB35:$JF35,"ป")))</f>
        <v/>
      </c>
      <c r="PV35" s="516" t="str">
        <f>IF(OR(COUNTA($IB$4:$JF$4)=0,$A35=""),"",IF('2.ชื่อนักเรียน'!R41="ย้าย","-",COUNTIF($IB35:$JF35,"ล")))</f>
        <v/>
      </c>
      <c r="PW35" s="517" t="str">
        <f>IF(OR(COUNTA($IB$4:$JF$4)=0,$A35=""),"",IF('2.ชื่อนักเรียน'!R41="ย้าย","-",COUNTIF($IB35:$JF35,"ข")))</f>
        <v/>
      </c>
      <c r="PX35" s="515" t="str">
        <f>IF(OR(COUNTA($JI$4:$KM$4)=0,$A35=""),"",IF('2.ชื่อนักเรียน'!R41="ย้าย","-",COUNTIF($JI35:$KM35,"/")))</f>
        <v/>
      </c>
      <c r="PY35" s="516" t="str">
        <f>IF(OR(COUNTA($JI$4:$KM$4)=0,$A35=""),"",IF('2.ชื่อนักเรียน'!R41="ย้าย","-",COUNTIF($JI35:$KM35,"ป")))</f>
        <v/>
      </c>
      <c r="PZ35" s="516" t="str">
        <f>IF(OR(COUNTA($JI$4:$KM$4)=0,$A35=""),"",IF('2.ชื่อนักเรียน'!R41="ย้าย","-",COUNTIF($JI35:$KM35,"ล")))</f>
        <v/>
      </c>
      <c r="QA35" s="517" t="str">
        <f>IF(OR(COUNTA($JI$4:$KM$4)=0,$A35=""),"",IF('2.ชื่อนักเรียน'!R41="ย้าย","-",COUNTIF($JI35:$KM35,"ข")))</f>
        <v/>
      </c>
      <c r="QB35" s="515" t="str">
        <f>IF(OR(COUNTA($KP$4:$LT$4)=0,$A35=""),"",IF('2.ชื่อนักเรียน'!R41="ย้าย","-",COUNTIF($KP35:$LT35,"/")))</f>
        <v/>
      </c>
      <c r="QC35" s="516" t="str">
        <f>IF(OR(COUNTA($KP$4:$LT$4)=0,$A35=""),"",IF('2.ชื่อนักเรียน'!R41="ย้าย","-",COUNTIF($KP35:$LT35,"ป")))</f>
        <v/>
      </c>
      <c r="QD35" s="516" t="str">
        <f>IF(OR(COUNTA($KP$4:$LT$4)=0,$A35=""),"",IF('2.ชื่อนักเรียน'!R41="ย้าย","-",COUNTIF($KP35:$LT35,"ล")))</f>
        <v/>
      </c>
      <c r="QE35" s="517" t="str">
        <f>IF(OR(COUNTA($KP$4:$LT$4)=0,$A35=""),"",IF('2.ชื่อนักเรียน'!R41="ย้าย","-",COUNTIF($KP35:$LT35,"ข")))</f>
        <v/>
      </c>
      <c r="QF35" s="515" t="str">
        <f>IF(OR(COUNTA($LW$4:$NA$4)=0,$A35=""),"",IF('2.ชื่อนักเรียน'!R41="ย้าย","-",COUNTIF($LW35:$NA35,"/")))</f>
        <v/>
      </c>
      <c r="QG35" s="516" t="str">
        <f>IF(OR(COUNTA($LW$4:$NA$4)=0,$A35=""),"",IF('2.ชื่อนักเรียน'!R41="ย้าย","-",COUNTIF($LW35:$NA35,"ป")))</f>
        <v/>
      </c>
      <c r="QH35" s="516" t="str">
        <f>IF(OR(COUNTA($LW$4:$NA$4)=0,$A35=""),"",IF('2.ชื่อนักเรียน'!R41="ย้าย","-",COUNTIF($LW35:$NA35,"ล")))</f>
        <v/>
      </c>
      <c r="QI35" s="517" t="str">
        <f>IF(OR(COUNTA($LW$4:$NA$4)=0,$A35=""),"",IF('2.ชื่อนักเรียน'!R41="ย้าย","-",COUNTIF($LW35:$NA35,"ข")))</f>
        <v/>
      </c>
      <c r="QJ35" s="515" t="str">
        <f>IF(OR(COUNTA($ND$4:$OH$4)=0,$A35=""),"",IF('2.ชื่อนักเรียน'!R41="ย้าย","-",COUNTIF($ND35:$OH35,"/")))</f>
        <v/>
      </c>
      <c r="QK35" s="516" t="str">
        <f>IF(OR(COUNTA($ND$4:$OH$4)=0,$A35=""),"",IF('2.ชื่อนักเรียน'!R41="ย้าย","-",COUNTIF($ND35:$OH35,"ป")))</f>
        <v/>
      </c>
      <c r="QL35" s="516" t="str">
        <f>IF(OR(COUNTA($ND$4:$OH$4)=0,$A35=""),"",IF('2.ชื่อนักเรียน'!R41="ย้าย","-",COUNTIF($ND35:$OH35,"ล")))</f>
        <v/>
      </c>
      <c r="QM35" s="516" t="str">
        <f>IF(OR(COUNTA($ND$4:$OH$4)=0,$A35=""),"",IF('2.ชื่อนักเรียน'!R41="ย้าย","-",COUNTIF($ND35:$OH35,"ข")))</f>
        <v/>
      </c>
      <c r="QN35" s="515" t="str">
        <f>IF(OR(COUNTA($PP$3:$QI$3,$QJ$3)=0,$A35=""),"",IF('2.ชื่อนักเรียน'!R41="ย้าย","-",SUM(PP35,PT35,PX35,QB35,QF35,QJ35)))</f>
        <v/>
      </c>
      <c r="QO35" s="516" t="str">
        <f>IF(OR(COUNTA($PP$3:$QI$3,$QJ$3)=0,$A35=""),"",IF('2.ชื่อนักเรียน'!R41="ย้าย","-",SUM(PQ35,PU35,PY35,QC35,QG35,QK35)))</f>
        <v/>
      </c>
      <c r="QP35" s="516" t="str">
        <f>IF(OR(COUNTA($PP$3:$QI$3,$QJ$3)=0,$A35=""),"",IF('2.ชื่อนักเรียน'!R41="ย้าย","-",SUM(PR35,PV35,PZ35,QD35,QH35,QL35)))</f>
        <v/>
      </c>
      <c r="QQ35" s="518" t="str">
        <f>IF(OR(COUNTA($PP$3:$QI$3,$QJ$3)=0,$A35=""),"",IF('2.ชื่อนักเรียน'!R41="ย้าย","-",SUM(PS35,PW35,QA35,QE35,QI35,QM35)))</f>
        <v/>
      </c>
      <c r="QR35" s="511" t="str">
        <f t="shared" si="1"/>
        <v/>
      </c>
      <c r="QS35" s="519" t="str">
        <f>IF(QR35="","",IF('2.ชื่อนักเรียน'!R41="ย้าย","ย้าย",(QR35*100)/COUNTA($GU$4:$HY$4,$IB$4:$JF$4,$JI$4:$KM$4,$KP$4:$LT$4,$LW$4:$NA$4,$ND$4:$OH$4)))</f>
        <v/>
      </c>
      <c r="QT35" s="529" t="str">
        <f>IF('2.ชื่อนักเรียน'!C41="","",'2.ชื่อนักเรียน'!C41)</f>
        <v/>
      </c>
      <c r="QU35" s="532" t="str">
        <f>IF('2.ชื่อนักเรียน'!D41="","",'2.ชื่อนักเรียน'!D41)</f>
        <v/>
      </c>
      <c r="QV35" s="511" t="str">
        <f>IF(A35="","",IF('2.ชื่อนักเรียน'!R41="ย้าย","-",$RJ$4))</f>
        <v/>
      </c>
      <c r="QW35" s="511" t="str">
        <f>IF(A35="","",IF('2.ชื่อนักเรียน'!R41="ย้าย","-",SUM(OK35,OO35,OS35,OW35,PA35,PE35,PP35,PT35,PX35,QB35,QF35,QJ35)))</f>
        <v/>
      </c>
      <c r="QX35" s="511" t="str">
        <f>IF(A35="","",IF('2.ชื่อนักเรียน'!R41="ย้าย","-",SUM(OL35,OP35,OT35,OX35,PB35,PF35,PQ35,PU35,PY35,QC35,QG35,QK35)))</f>
        <v/>
      </c>
      <c r="QY35" s="511" t="str">
        <f>IF(A35="","",IF('2.ชื่อนักเรียน'!R41="ย้าย","-",SUM(OM35,OQ35,OU35,OY35,PC35,PG35,PR35,PV35,PZ35,QD35,QH35,QL35)))</f>
        <v/>
      </c>
      <c r="QZ35" s="511" t="str">
        <f>IF(A35="","",IF('2.ชื่อนักเรียน'!R41="ย้าย","-",SUM(ON35,OR35,OV35,OZ35,PD35,PH35,PS35,PW35,QA35,QE35,QI35,QM35)))</f>
        <v/>
      </c>
      <c r="RA35" s="519" t="str">
        <f>IF(A35="","",IF('2.ชื่อนักเรียน'!R41="ย้าย","-",(QW35*100)/QV35))</f>
        <v/>
      </c>
      <c r="RB35" s="511" t="str">
        <f>IF(A35="","",IF('2.ชื่อนักเรียน'!R41="ย้าย","-",QW35))</f>
        <v/>
      </c>
      <c r="RC35" s="519" t="str">
        <f>IF(A35="","",IF('2.ชื่อนักเรียน'!R41="ย้าย","ย้าย",RA35))</f>
        <v/>
      </c>
      <c r="RD35" s="534"/>
    </row>
    <row r="36" spans="1:472" ht="21" customHeight="1" x14ac:dyDescent="0.35">
      <c r="A36" s="508" t="str">
        <f>IF('2.ชื่อนักเรียน'!C42="","",'2.ชื่อนักเรียน'!C42)</f>
        <v/>
      </c>
      <c r="B36" s="509" t="str">
        <f>IF('2.ชื่อนักเรียน'!D42="","",'2.ชื่อนักเรียน'!D42)</f>
        <v/>
      </c>
      <c r="C36" s="510" t="str">
        <f>IF('2.ชื่อนักเรียน'!R42="","",'2.ชื่อนักเรียน'!R42)</f>
        <v/>
      </c>
      <c r="D36" s="511">
        <v>32</v>
      </c>
      <c r="E36" s="512"/>
      <c r="F36" s="513"/>
      <c r="G36" s="513"/>
      <c r="H36" s="513"/>
      <c r="I36" s="513"/>
      <c r="J36" s="513"/>
      <c r="K36" s="513"/>
      <c r="L36" s="513"/>
      <c r="M36" s="513"/>
      <c r="N36" s="513"/>
      <c r="O36" s="513"/>
      <c r="P36" s="513"/>
      <c r="Q36" s="513"/>
      <c r="R36" s="513"/>
      <c r="S36" s="513"/>
      <c r="T36" s="513"/>
      <c r="U36" s="513"/>
      <c r="V36" s="513"/>
      <c r="W36" s="513"/>
      <c r="X36" s="513"/>
      <c r="Y36" s="513"/>
      <c r="Z36" s="513"/>
      <c r="AA36" s="513"/>
      <c r="AB36" s="513"/>
      <c r="AC36" s="513"/>
      <c r="AD36" s="513"/>
      <c r="AE36" s="513"/>
      <c r="AF36" s="513"/>
      <c r="AG36" s="513"/>
      <c r="AH36" s="514"/>
      <c r="AI36" s="514"/>
      <c r="AJ36" s="511" t="str">
        <f>IF(COUNTA($E$3:$AI$3)=0,"",IF('2.ชื่อนักเรียน'!R42="ย้าย","ย้าย",OK36))</f>
        <v/>
      </c>
      <c r="AK36" s="511">
        <v>32</v>
      </c>
      <c r="AL36" s="512"/>
      <c r="AM36" s="513"/>
      <c r="AN36" s="513"/>
      <c r="AO36" s="513"/>
      <c r="AP36" s="513"/>
      <c r="AQ36" s="513"/>
      <c r="AR36" s="513"/>
      <c r="AS36" s="513"/>
      <c r="AT36" s="513"/>
      <c r="AU36" s="513"/>
      <c r="AV36" s="513"/>
      <c r="AW36" s="513"/>
      <c r="AX36" s="513"/>
      <c r="AY36" s="513"/>
      <c r="AZ36" s="513"/>
      <c r="BA36" s="513"/>
      <c r="BB36" s="513"/>
      <c r="BC36" s="513"/>
      <c r="BD36" s="513"/>
      <c r="BE36" s="513"/>
      <c r="BF36" s="513"/>
      <c r="BG36" s="513"/>
      <c r="BH36" s="513"/>
      <c r="BI36" s="513"/>
      <c r="BJ36" s="513"/>
      <c r="BK36" s="513"/>
      <c r="BL36" s="513"/>
      <c r="BM36" s="513"/>
      <c r="BN36" s="513"/>
      <c r="BO36" s="514"/>
      <c r="BP36" s="514"/>
      <c r="BQ36" s="511" t="str">
        <f>IF(COUNTA($AL$4:$BP$4)=0,"",IF('2.ชื่อนักเรียน'!R42="ย้าย","ย้าย",OO36))</f>
        <v/>
      </c>
      <c r="BR36" s="511">
        <v>32</v>
      </c>
      <c r="BS36" s="512"/>
      <c r="BT36" s="513"/>
      <c r="BU36" s="513"/>
      <c r="BV36" s="513"/>
      <c r="BW36" s="513"/>
      <c r="BX36" s="513"/>
      <c r="BY36" s="513"/>
      <c r="BZ36" s="513"/>
      <c r="CA36" s="513"/>
      <c r="CB36" s="513"/>
      <c r="CC36" s="513"/>
      <c r="CD36" s="513"/>
      <c r="CE36" s="513"/>
      <c r="CF36" s="513"/>
      <c r="CG36" s="513"/>
      <c r="CH36" s="513"/>
      <c r="CI36" s="513"/>
      <c r="CJ36" s="513"/>
      <c r="CK36" s="513"/>
      <c r="CL36" s="513"/>
      <c r="CM36" s="513"/>
      <c r="CN36" s="513"/>
      <c r="CO36" s="513"/>
      <c r="CP36" s="513"/>
      <c r="CQ36" s="513"/>
      <c r="CR36" s="513"/>
      <c r="CS36" s="513"/>
      <c r="CT36" s="513"/>
      <c r="CU36" s="513"/>
      <c r="CV36" s="514"/>
      <c r="CW36" s="514"/>
      <c r="CX36" s="511" t="str">
        <f>IF(COUNTA($BS$4:$CW$4)=0,"",IF('2.ชื่อนักเรียน'!R42="ย้าย","ย้าย",OS36))</f>
        <v/>
      </c>
      <c r="CY36" s="511">
        <v>32</v>
      </c>
      <c r="CZ36" s="512"/>
      <c r="DA36" s="513"/>
      <c r="DB36" s="513"/>
      <c r="DC36" s="513"/>
      <c r="DD36" s="513"/>
      <c r="DE36" s="513"/>
      <c r="DF36" s="513"/>
      <c r="DG36" s="513"/>
      <c r="DH36" s="513"/>
      <c r="DI36" s="513"/>
      <c r="DJ36" s="513"/>
      <c r="DK36" s="513"/>
      <c r="DL36" s="513"/>
      <c r="DM36" s="513"/>
      <c r="DN36" s="513"/>
      <c r="DO36" s="513"/>
      <c r="DP36" s="513"/>
      <c r="DQ36" s="513"/>
      <c r="DR36" s="513"/>
      <c r="DS36" s="513"/>
      <c r="DT36" s="513"/>
      <c r="DU36" s="513"/>
      <c r="DV36" s="513"/>
      <c r="DW36" s="513"/>
      <c r="DX36" s="513"/>
      <c r="DY36" s="513"/>
      <c r="DZ36" s="513"/>
      <c r="EA36" s="513"/>
      <c r="EB36" s="513"/>
      <c r="EC36" s="514"/>
      <c r="ED36" s="514"/>
      <c r="EE36" s="511" t="str">
        <f>IF(COUNTA($CZ$4:$ED$4)=0,"",IF('2.ชื่อนักเรียน'!R42="ย้าย","ย้าย",OW36))</f>
        <v/>
      </c>
      <c r="EF36" s="511">
        <v>32</v>
      </c>
      <c r="EG36" s="512"/>
      <c r="EH36" s="513"/>
      <c r="EI36" s="513"/>
      <c r="EJ36" s="513"/>
      <c r="EK36" s="513"/>
      <c r="EL36" s="513"/>
      <c r="EM36" s="513"/>
      <c r="EN36" s="513"/>
      <c r="EO36" s="513"/>
      <c r="EP36" s="513"/>
      <c r="EQ36" s="513"/>
      <c r="ER36" s="513"/>
      <c r="ES36" s="513"/>
      <c r="ET36" s="513"/>
      <c r="EU36" s="513"/>
      <c r="EV36" s="513"/>
      <c r="EW36" s="513"/>
      <c r="EX36" s="513"/>
      <c r="EY36" s="513"/>
      <c r="EZ36" s="513"/>
      <c r="FA36" s="513"/>
      <c r="FB36" s="513"/>
      <c r="FC36" s="513"/>
      <c r="FD36" s="513"/>
      <c r="FE36" s="513"/>
      <c r="FF36" s="513"/>
      <c r="FG36" s="513"/>
      <c r="FH36" s="513"/>
      <c r="FI36" s="513"/>
      <c r="FJ36" s="514"/>
      <c r="FK36" s="514"/>
      <c r="FL36" s="511" t="str">
        <f>IF(COUNTA($EG$4:$FK$4)=0,"",IF('2.ชื่อนักเรียน'!R42="ย้าย","ย้าย",PA36))</f>
        <v/>
      </c>
      <c r="FM36" s="511">
        <v>32</v>
      </c>
      <c r="FN36" s="512"/>
      <c r="FO36" s="513"/>
      <c r="FP36" s="513"/>
      <c r="FQ36" s="513"/>
      <c r="FR36" s="513"/>
      <c r="FS36" s="513"/>
      <c r="FT36" s="513"/>
      <c r="FU36" s="513"/>
      <c r="FV36" s="513"/>
      <c r="FW36" s="513"/>
      <c r="FX36" s="513"/>
      <c r="FY36" s="513"/>
      <c r="FZ36" s="513"/>
      <c r="GA36" s="513"/>
      <c r="GB36" s="513"/>
      <c r="GC36" s="513"/>
      <c r="GD36" s="513"/>
      <c r="GE36" s="513"/>
      <c r="GF36" s="513"/>
      <c r="GG36" s="513"/>
      <c r="GH36" s="513"/>
      <c r="GI36" s="513"/>
      <c r="GJ36" s="513"/>
      <c r="GK36" s="513"/>
      <c r="GL36" s="513"/>
      <c r="GM36" s="513"/>
      <c r="GN36" s="513"/>
      <c r="GO36" s="513"/>
      <c r="GP36" s="513"/>
      <c r="GQ36" s="514"/>
      <c r="GR36" s="514"/>
      <c r="GS36" s="511" t="str">
        <f>IF(COUNTA($FN$4:$GR$4)=0,"",IF('2.ชื่อนักเรียน'!R42="ย้าย","ย้าย",PE36))</f>
        <v/>
      </c>
      <c r="GT36" s="511">
        <v>32</v>
      </c>
      <c r="GU36" s="512"/>
      <c r="GV36" s="513"/>
      <c r="GW36" s="513"/>
      <c r="GX36" s="513"/>
      <c r="GY36" s="513"/>
      <c r="GZ36" s="513"/>
      <c r="HA36" s="513"/>
      <c r="HB36" s="513"/>
      <c r="HC36" s="513"/>
      <c r="HD36" s="513"/>
      <c r="HE36" s="513"/>
      <c r="HF36" s="513"/>
      <c r="HG36" s="513"/>
      <c r="HH36" s="513"/>
      <c r="HI36" s="513"/>
      <c r="HJ36" s="513"/>
      <c r="HK36" s="513"/>
      <c r="HL36" s="513"/>
      <c r="HM36" s="513"/>
      <c r="HN36" s="513"/>
      <c r="HO36" s="513"/>
      <c r="HP36" s="513"/>
      <c r="HQ36" s="513"/>
      <c r="HR36" s="513"/>
      <c r="HS36" s="513"/>
      <c r="HT36" s="513"/>
      <c r="HU36" s="513"/>
      <c r="HV36" s="513"/>
      <c r="HW36" s="513"/>
      <c r="HX36" s="514"/>
      <c r="HY36" s="514"/>
      <c r="HZ36" s="511" t="str">
        <f>IF(COUNTA($GU$4:HY35)=0,"",IF('2.ชื่อนักเรียน'!R42="ย้าย","ย้าย",PP36))</f>
        <v/>
      </c>
      <c r="IA36" s="511">
        <v>32</v>
      </c>
      <c r="IB36" s="512"/>
      <c r="IC36" s="513"/>
      <c r="ID36" s="513"/>
      <c r="IE36" s="513"/>
      <c r="IF36" s="513"/>
      <c r="IG36" s="513"/>
      <c r="IH36" s="513"/>
      <c r="II36" s="513"/>
      <c r="IJ36" s="513"/>
      <c r="IK36" s="513"/>
      <c r="IL36" s="513"/>
      <c r="IM36" s="513"/>
      <c r="IN36" s="513"/>
      <c r="IO36" s="513"/>
      <c r="IP36" s="513"/>
      <c r="IQ36" s="513"/>
      <c r="IR36" s="513"/>
      <c r="IS36" s="513"/>
      <c r="IT36" s="513"/>
      <c r="IU36" s="513"/>
      <c r="IV36" s="513"/>
      <c r="IW36" s="513"/>
      <c r="IX36" s="513"/>
      <c r="IY36" s="513"/>
      <c r="IZ36" s="513"/>
      <c r="JA36" s="513"/>
      <c r="JB36" s="513"/>
      <c r="JC36" s="513"/>
      <c r="JD36" s="513"/>
      <c r="JE36" s="514"/>
      <c r="JF36" s="514"/>
      <c r="JG36" s="511" t="str">
        <f>IF(COUNTA($IB$4:$JF$4)=0,"",IF('2.ชื่อนักเรียน'!R42="ย้าย","ย้าย",PT36))</f>
        <v/>
      </c>
      <c r="JH36" s="511">
        <v>32</v>
      </c>
      <c r="JI36" s="512"/>
      <c r="JJ36" s="513"/>
      <c r="JK36" s="513"/>
      <c r="JL36" s="513"/>
      <c r="JM36" s="513"/>
      <c r="JN36" s="513"/>
      <c r="JO36" s="513"/>
      <c r="JP36" s="513"/>
      <c r="JQ36" s="513"/>
      <c r="JR36" s="513"/>
      <c r="JS36" s="513"/>
      <c r="JT36" s="513"/>
      <c r="JU36" s="513"/>
      <c r="JV36" s="513"/>
      <c r="JW36" s="513"/>
      <c r="JX36" s="513"/>
      <c r="JY36" s="513"/>
      <c r="JZ36" s="513"/>
      <c r="KA36" s="513"/>
      <c r="KB36" s="513"/>
      <c r="KC36" s="513"/>
      <c r="KD36" s="513"/>
      <c r="KE36" s="513"/>
      <c r="KF36" s="513"/>
      <c r="KG36" s="513"/>
      <c r="KH36" s="513"/>
      <c r="KI36" s="513"/>
      <c r="KJ36" s="513"/>
      <c r="KK36" s="513"/>
      <c r="KL36" s="514"/>
      <c r="KM36" s="514"/>
      <c r="KN36" s="511" t="str">
        <f>IF(COUNTA($JI$4:$KM$4)=0,"",IF('2.ชื่อนักเรียน'!R42="ย้าย","ย้าย",PX36))</f>
        <v/>
      </c>
      <c r="KO36" s="511">
        <v>32</v>
      </c>
      <c r="KP36" s="512"/>
      <c r="KQ36" s="513"/>
      <c r="KR36" s="513"/>
      <c r="KS36" s="513"/>
      <c r="KT36" s="513"/>
      <c r="KU36" s="513"/>
      <c r="KV36" s="513"/>
      <c r="KW36" s="513"/>
      <c r="KX36" s="513"/>
      <c r="KY36" s="513"/>
      <c r="KZ36" s="513"/>
      <c r="LA36" s="513"/>
      <c r="LB36" s="513"/>
      <c r="LC36" s="513"/>
      <c r="LD36" s="513"/>
      <c r="LE36" s="513"/>
      <c r="LF36" s="513"/>
      <c r="LG36" s="513"/>
      <c r="LH36" s="513"/>
      <c r="LI36" s="513"/>
      <c r="LJ36" s="513"/>
      <c r="LK36" s="513"/>
      <c r="LL36" s="513"/>
      <c r="LM36" s="513"/>
      <c r="LN36" s="513"/>
      <c r="LO36" s="513"/>
      <c r="LP36" s="513"/>
      <c r="LQ36" s="513"/>
      <c r="LR36" s="513"/>
      <c r="LS36" s="514"/>
      <c r="LT36" s="514"/>
      <c r="LU36" s="511" t="str">
        <f>IF(COUNTA($KP$4:$LT$4)=0,"",IF('2.ชื่อนักเรียน'!R42="ย้าย","ย้าย",QB36))</f>
        <v/>
      </c>
      <c r="LV36" s="511">
        <v>32</v>
      </c>
      <c r="LW36" s="512"/>
      <c r="LX36" s="513"/>
      <c r="LY36" s="513"/>
      <c r="LZ36" s="513"/>
      <c r="MA36" s="513"/>
      <c r="MB36" s="513"/>
      <c r="MC36" s="513"/>
      <c r="MD36" s="513"/>
      <c r="ME36" s="513"/>
      <c r="MF36" s="513"/>
      <c r="MG36" s="513"/>
      <c r="MH36" s="513"/>
      <c r="MI36" s="513"/>
      <c r="MJ36" s="513"/>
      <c r="MK36" s="513"/>
      <c r="ML36" s="513"/>
      <c r="MM36" s="513"/>
      <c r="MN36" s="513"/>
      <c r="MO36" s="513"/>
      <c r="MP36" s="513"/>
      <c r="MQ36" s="513"/>
      <c r="MR36" s="513"/>
      <c r="MS36" s="513"/>
      <c r="MT36" s="513"/>
      <c r="MU36" s="513"/>
      <c r="MV36" s="513"/>
      <c r="MW36" s="513"/>
      <c r="MX36" s="513"/>
      <c r="MY36" s="513"/>
      <c r="MZ36" s="514"/>
      <c r="NA36" s="514"/>
      <c r="NB36" s="511" t="str">
        <f>IF(COUNTA($LW$5:$NA$5)=0,"",IF('2.ชื่อนักเรียน'!R42="ย้าย","ย้าย",QF36))</f>
        <v/>
      </c>
      <c r="NC36" s="511">
        <v>32</v>
      </c>
      <c r="ND36" s="512"/>
      <c r="NE36" s="513"/>
      <c r="NF36" s="513"/>
      <c r="NG36" s="513"/>
      <c r="NH36" s="513"/>
      <c r="NI36" s="513"/>
      <c r="NJ36" s="513"/>
      <c r="NK36" s="513"/>
      <c r="NL36" s="513"/>
      <c r="NM36" s="513"/>
      <c r="NN36" s="513"/>
      <c r="NO36" s="513"/>
      <c r="NP36" s="513"/>
      <c r="NQ36" s="513"/>
      <c r="NR36" s="513"/>
      <c r="NS36" s="513"/>
      <c r="NT36" s="513"/>
      <c r="NU36" s="513"/>
      <c r="NV36" s="513"/>
      <c r="NW36" s="513"/>
      <c r="NX36" s="513"/>
      <c r="NY36" s="513"/>
      <c r="NZ36" s="513"/>
      <c r="OA36" s="513"/>
      <c r="OB36" s="513"/>
      <c r="OC36" s="513"/>
      <c r="OD36" s="513"/>
      <c r="OE36" s="513"/>
      <c r="OF36" s="513"/>
      <c r="OG36" s="514"/>
      <c r="OH36" s="514"/>
      <c r="OI36" s="511" t="str">
        <f>IF(COUNTA($ND$4:$OH$4)=0,"",IF('2.ชื่อนักเรียน'!R42="ย้าย","ย้าย",QJ36))</f>
        <v/>
      </c>
      <c r="OJ36" s="511">
        <v>32</v>
      </c>
      <c r="OK36" s="515" t="str">
        <f>IF(OR(COUNTA($E$4:$AI$4)=0,$A36=""),"",IF('2.ชื่อนักเรียน'!R42="ย้าย","-",COUNTIF($E36:$AI36,"/")))</f>
        <v/>
      </c>
      <c r="OL36" s="516" t="str">
        <f>IF(OR(COUNTA($E$4:$AI$4)=0,$A36=""),"",IF('2.ชื่อนักเรียน'!R42="ย้าย","-",COUNTIF($E36:$AI36,"ป")))</f>
        <v/>
      </c>
      <c r="OM36" s="516" t="str">
        <f>IF(OR(COUNTA($E$4:$AI$4)=0,$A36=""),"",IF('2.ชื่อนักเรียน'!R42="ย้าย","-",COUNTIF($E36:$AI36,"ล")))</f>
        <v/>
      </c>
      <c r="ON36" s="517" t="str">
        <f>IF(OR(COUNTA($E$4:$AI$4)=0,$A36=""),"",IF('2.ชื่อนักเรียน'!R42="ย้าย","-",COUNTIF($E36:$AI36,"ข")))</f>
        <v/>
      </c>
      <c r="OO36" s="515" t="str">
        <f>IF(OR(COUNTA($AL$4:$BP$4)=0,$A36=""),"",IF('2.ชื่อนักเรียน'!R42="ย้าย","-",COUNTIF($AL36:$BP36,"/")))</f>
        <v/>
      </c>
      <c r="OP36" s="516" t="str">
        <f>IF(OR(COUNTA($AL$4:$BP$4)=0,$A36=""),"",IF('2.ชื่อนักเรียน'!R42="ย้าย","-",COUNTIF($AL36:$BP36,"ป")))</f>
        <v/>
      </c>
      <c r="OQ36" s="516" t="str">
        <f>IF(OR(COUNTA($AL$4:$BP$4)=0,$A36=""),"",IF('2.ชื่อนักเรียน'!R42="ย้าย","-",COUNTIF($AL36:$BP36,"ล")))</f>
        <v/>
      </c>
      <c r="OR36" s="517" t="str">
        <f>IF(OR(COUNTA($AL$4:$BP$4)=0,$A36=""),"",IF('2.ชื่อนักเรียน'!R42="ย้าย","-",COUNTIF($AL36:$BP36,"ข")))</f>
        <v/>
      </c>
      <c r="OS36" s="515" t="str">
        <f>IF(OR(COUNTA($BS$4:$CW$4)=0,$A36=""),"",IF('2.ชื่อนักเรียน'!R42="ย้าย","-",COUNTIF($BS36:$CW36,"/")))</f>
        <v/>
      </c>
      <c r="OT36" s="516" t="str">
        <f>IF(OR(COUNTA($BS$4:$CW$4)=0,$A36=""),"",IF('2.ชื่อนักเรียน'!R42="ย้าย","-",COUNTIF($BS36:$CW36,"ป")))</f>
        <v/>
      </c>
      <c r="OU36" s="516" t="str">
        <f>IF(OR(COUNTA($BS$4:$CW$4)=0,$A36=""),"",IF('2.ชื่อนักเรียน'!R42="ย้าย","-",COUNTIF($BS36:$CW36,"ล")))</f>
        <v/>
      </c>
      <c r="OV36" s="517" t="str">
        <f>IF(OR(COUNTA($BS$4:$CW$4)=0,$A36=""),"",IF('2.ชื่อนักเรียน'!R42="ย้าย","-",COUNTIF($BS36:$CW36,"ข")))</f>
        <v/>
      </c>
      <c r="OW36" s="515" t="str">
        <f>IF(OR(COUNTA($CZ$4:$ED$4)=0,$A36=""),"",IF('2.ชื่อนักเรียน'!R42="ย้าย","-",COUNTIF($CZ36:$ED36,"/")))</f>
        <v/>
      </c>
      <c r="OX36" s="516" t="str">
        <f>IF(OR(COUNTA($CZ$4:$ED$4)=0,$A36=""),"",IF('2.ชื่อนักเรียน'!R42="ย้าย","-",COUNTIF($CZ36:$ED36,"ป")))</f>
        <v/>
      </c>
      <c r="OY36" s="516" t="str">
        <f>IF(OR(COUNTA($CZ$4:$ED$4)=0,A36=""),"",IF('2.ชื่อนักเรียน'!R42="ย้าย","-",COUNTIF($CZ36:$ED36,"ล")))</f>
        <v/>
      </c>
      <c r="OZ36" s="517" t="str">
        <f>IF(OR(COUNTA($CZ$4:$ED$4)=0,A36=""),"",IF('2.ชื่อนักเรียน'!R42="ย้าย","-",COUNTIF($CZ36:$ED36,"ข")))</f>
        <v/>
      </c>
      <c r="PA36" s="515" t="str">
        <f>IF(OR(COUNTA($EG$4:$FK$4)=0,$A36=""),"",IF('2.ชื่อนักเรียน'!R42="ย้าย","-",COUNTIF($EG36:$FK36,"/")))</f>
        <v/>
      </c>
      <c r="PB36" s="516" t="str">
        <f>IF(OR(COUNTA($EG$4:$FK$4)=0,$A36=""),"",IF('2.ชื่อนักเรียน'!R42="ย้าย","-",COUNTIF($EG36:$FK36,"ป")))</f>
        <v/>
      </c>
      <c r="PC36" s="516" t="str">
        <f>IF(OR(COUNTA($EG$4:$FK$4)=0,A36=""),"",IF('2.ชื่อนักเรียน'!R42="ย้าย","-",COUNTIF($EG36:$FK36,"ล")))</f>
        <v/>
      </c>
      <c r="PD36" s="517" t="str">
        <f>IF(OR(COUNTA($EG$4:$FK$4)=0,A36=""),"",IF('2.ชื่อนักเรียน'!R42="ย้าย","-",COUNTIF($EG36:$FK36,"ข")))</f>
        <v/>
      </c>
      <c r="PE36" s="515" t="str">
        <f>IF(OR(COUNTA($FN$4:$GR$4)=0,$A36=""),"",IF('2.ชื่อนักเรียน'!R42="ย้าย","-",COUNTIF($FN36:$GR36,"/")))</f>
        <v/>
      </c>
      <c r="PF36" s="516" t="str">
        <f>IF(OR(COUNTA($FN$4:$GR$4)=0,$A36=""),"",IF('2.ชื่อนักเรียน'!R42="ย้าย","-",COUNTIF($FN36:$GR36,"ป")))</f>
        <v/>
      </c>
      <c r="PG36" s="516" t="str">
        <f>IF(OR(COUNTA($FN$4:$GR$4)=0,A36=""),"",IF('2.ชื่อนักเรียน'!R42="ย้าย","-",COUNTIF($FN36:$GR36,"ล")))</f>
        <v/>
      </c>
      <c r="PH36" s="516" t="str">
        <f>IF(OR(COUNTA($FN$4:$GR$4)=0,A36=""),"",IF('2.ชื่อนักเรียน'!R42="ย้าย","-",COUNTIF($FN36:$GR36,"ข")))</f>
        <v/>
      </c>
      <c r="PI36" s="515" t="str">
        <f>IF(OR(COUNTA($OK$3:$PD$3,$PE$3)=0,$A36=""),"",IF('2.ชื่อนักเรียน'!R42="ย้าย","-",SUM(OK36,OO36,OS36,OW36,PA36,PE36)))</f>
        <v/>
      </c>
      <c r="PJ36" s="516" t="str">
        <f>IF(OR(COUNTA($OK$3:$PD$3,$PE$3)=0,$A36=""),"",IF('2.ชื่อนักเรียน'!R42="ย้าย","-",SUM(OL36,OP36,OT36,OX36,PB36,PF36)))</f>
        <v/>
      </c>
      <c r="PK36" s="516" t="str">
        <f>IF(OR(COUNTA($OK$3:$PD$3,$PE$3)=0,$A36=""),"",IF('2.ชื่อนักเรียน'!R42="ย้าย","-",SUM(OM36,OQ36,OU36,OY36,PC36,PG36)))</f>
        <v/>
      </c>
      <c r="PL36" s="518" t="str">
        <f>IF(OR(COUNTA($OK$3:$PD$3,$PE$3)=0,$A36=""),"",IF('2.ชื่อนักเรียน'!R42="ย้าย","-",SUM(ON36,OR36,OV36,OZ36,PD36,PH36)))</f>
        <v/>
      </c>
      <c r="PM36" s="511" t="str">
        <f t="shared" si="0"/>
        <v/>
      </c>
      <c r="PN36" s="519" t="str">
        <f>IF(PM36="","",IF('2.ชื่อนักเรียน'!R42="ย้าย","ย้าย",(PM36*100)/COUNTA($E$4:$AI$4,$AL$4:$BP$4,$BS$4:$CW$4,$CZ$4:$ED$4,$EG$4:$FK$4,$FN$4:$GR$4)))</f>
        <v/>
      </c>
      <c r="PO36" s="511">
        <v>32</v>
      </c>
      <c r="PP36" s="515" t="str">
        <f>IF(OR(COUNTA($GU$4:$HY$4)=0,$A36=""),"",IF('2.ชื่อนักเรียน'!R42="ย้าย","-",COUNTIF($GU36:$HY36,"/")))</f>
        <v/>
      </c>
      <c r="PQ36" s="516" t="str">
        <f>IF(OR(COUNTA($GU$4:$HY$4)=0,$A36=""),"",IF('2.ชื่อนักเรียน'!R42="ย้าย","-",COUNTIF($GU36:$HY36,"ป")))</f>
        <v/>
      </c>
      <c r="PR36" s="516" t="str">
        <f>IF(OR(COUNTA($GU$4:$HY$4)=0,$A36=""),"",IF('2.ชื่อนักเรียน'!R42="ย้าย","-",COUNTIF($GU36:$HY36,"ล")))</f>
        <v/>
      </c>
      <c r="PS36" s="517" t="str">
        <f>IF(OR(COUNTA($GU$4:$HY$4)=0,$A36=""),"",IF('2.ชื่อนักเรียน'!R42="ย้าย","-",COUNTIF($GU36:$HY36,"ข")))</f>
        <v/>
      </c>
      <c r="PT36" s="515" t="str">
        <f>IF(OR(COUNTA($IB$4:$JF$4)=0,$A36=""),"",IF('2.ชื่อนักเรียน'!R42="ย้าย","-",COUNTIF($IB36:$JF36,"/")))</f>
        <v/>
      </c>
      <c r="PU36" s="516" t="str">
        <f>IF(OR(COUNTA($IB$4:$JF$4)=0,$A36=""),"",IF('2.ชื่อนักเรียน'!R42="ย้าย","-",COUNTIF($IB36:$JF36,"ป")))</f>
        <v/>
      </c>
      <c r="PV36" s="516" t="str">
        <f>IF(OR(COUNTA($IB$4:$JF$4)=0,$A36=""),"",IF('2.ชื่อนักเรียน'!R42="ย้าย","-",COUNTIF($IB36:$JF36,"ล")))</f>
        <v/>
      </c>
      <c r="PW36" s="517" t="str">
        <f>IF(OR(COUNTA($IB$4:$JF$4)=0,$A36=""),"",IF('2.ชื่อนักเรียน'!R42="ย้าย","-",COUNTIF($IB36:$JF36,"ข")))</f>
        <v/>
      </c>
      <c r="PX36" s="515" t="str">
        <f>IF(OR(COUNTA($JI$4:$KM$4)=0,$A36=""),"",IF('2.ชื่อนักเรียน'!R42="ย้าย","-",COUNTIF($JI36:$KM36,"/")))</f>
        <v/>
      </c>
      <c r="PY36" s="516" t="str">
        <f>IF(OR(COUNTA($JI$4:$KM$4)=0,$A36=""),"",IF('2.ชื่อนักเรียน'!R42="ย้าย","-",COUNTIF($JI36:$KM36,"ป")))</f>
        <v/>
      </c>
      <c r="PZ36" s="516" t="str">
        <f>IF(OR(COUNTA($JI$4:$KM$4)=0,$A36=""),"",IF('2.ชื่อนักเรียน'!R42="ย้าย","-",COUNTIF($JI36:$KM36,"ล")))</f>
        <v/>
      </c>
      <c r="QA36" s="517" t="str">
        <f>IF(OR(COUNTA($JI$4:$KM$4)=0,$A36=""),"",IF('2.ชื่อนักเรียน'!R42="ย้าย","-",COUNTIF($JI36:$KM36,"ข")))</f>
        <v/>
      </c>
      <c r="QB36" s="515" t="str">
        <f>IF(OR(COUNTA($KP$4:$LT$4)=0,$A36=""),"",IF('2.ชื่อนักเรียน'!R42="ย้าย","-",COUNTIF($KP36:$LT36,"/")))</f>
        <v/>
      </c>
      <c r="QC36" s="516" t="str">
        <f>IF(OR(COUNTA($KP$4:$LT$4)=0,$A36=""),"",IF('2.ชื่อนักเรียน'!R42="ย้าย","-",COUNTIF($KP36:$LT36,"ป")))</f>
        <v/>
      </c>
      <c r="QD36" s="516" t="str">
        <f>IF(OR(COUNTA($KP$4:$LT$4)=0,$A36=""),"",IF('2.ชื่อนักเรียน'!R42="ย้าย","-",COUNTIF($KP36:$LT36,"ล")))</f>
        <v/>
      </c>
      <c r="QE36" s="517" t="str">
        <f>IF(OR(COUNTA($KP$4:$LT$4)=0,$A36=""),"",IF('2.ชื่อนักเรียน'!R42="ย้าย","-",COUNTIF($KP36:$LT36,"ข")))</f>
        <v/>
      </c>
      <c r="QF36" s="515" t="str">
        <f>IF(OR(COUNTA($LW$4:$NA$4)=0,$A36=""),"",IF('2.ชื่อนักเรียน'!R42="ย้าย","-",COUNTIF($LW36:$NA36,"/")))</f>
        <v/>
      </c>
      <c r="QG36" s="516" t="str">
        <f>IF(OR(COUNTA($LW$4:$NA$4)=0,$A36=""),"",IF('2.ชื่อนักเรียน'!R42="ย้าย","-",COUNTIF($LW36:$NA36,"ป")))</f>
        <v/>
      </c>
      <c r="QH36" s="516" t="str">
        <f>IF(OR(COUNTA($LW$4:$NA$4)=0,$A36=""),"",IF('2.ชื่อนักเรียน'!R42="ย้าย","-",COUNTIF($LW36:$NA36,"ล")))</f>
        <v/>
      </c>
      <c r="QI36" s="517" t="str">
        <f>IF(OR(COUNTA($LW$4:$NA$4)=0,$A36=""),"",IF('2.ชื่อนักเรียน'!R42="ย้าย","-",COUNTIF($LW36:$NA36,"ข")))</f>
        <v/>
      </c>
      <c r="QJ36" s="515" t="str">
        <f>IF(OR(COUNTA($ND$4:$OH$4)=0,$A36=""),"",IF('2.ชื่อนักเรียน'!R42="ย้าย","-",COUNTIF($ND36:$OH36,"/")))</f>
        <v/>
      </c>
      <c r="QK36" s="516" t="str">
        <f>IF(OR(COUNTA($ND$4:$OH$4)=0,$A36=""),"",IF('2.ชื่อนักเรียน'!R42="ย้าย","-",COUNTIF($ND36:$OH36,"ป")))</f>
        <v/>
      </c>
      <c r="QL36" s="516" t="str">
        <f>IF(OR(COUNTA($ND$4:$OH$4)=0,$A36=""),"",IF('2.ชื่อนักเรียน'!R42="ย้าย","-",COUNTIF($ND36:$OH36,"ล")))</f>
        <v/>
      </c>
      <c r="QM36" s="516" t="str">
        <f>IF(OR(COUNTA($ND$4:$OH$4)=0,$A36=""),"",IF('2.ชื่อนักเรียน'!R42="ย้าย","-",COUNTIF($ND36:$OH36,"ข")))</f>
        <v/>
      </c>
      <c r="QN36" s="515" t="str">
        <f>IF(OR(COUNTA($PP$3:$QI$3,$QJ$3)=0,$A36=""),"",IF('2.ชื่อนักเรียน'!R42="ย้าย","-",SUM(PP36,PT36,PX36,QB36,QF36,QJ36)))</f>
        <v/>
      </c>
      <c r="QO36" s="516" t="str">
        <f>IF(OR(COUNTA($PP$3:$QI$3,$QJ$3)=0,$A36=""),"",IF('2.ชื่อนักเรียน'!R42="ย้าย","-",SUM(PQ36,PU36,PY36,QC36,QG36,QK36)))</f>
        <v/>
      </c>
      <c r="QP36" s="516" t="str">
        <f>IF(OR(COUNTA($PP$3:$QI$3,$QJ$3)=0,$A36=""),"",IF('2.ชื่อนักเรียน'!R42="ย้าย","-",SUM(PR36,PV36,PZ36,QD36,QH36,QL36)))</f>
        <v/>
      </c>
      <c r="QQ36" s="518" t="str">
        <f>IF(OR(COUNTA($PP$3:$QI$3,$QJ$3)=0,$A36=""),"",IF('2.ชื่อนักเรียน'!R42="ย้าย","-",SUM(PS36,PW36,QA36,QE36,QI36,QM36)))</f>
        <v/>
      </c>
      <c r="QR36" s="511" t="str">
        <f t="shared" si="1"/>
        <v/>
      </c>
      <c r="QS36" s="519" t="str">
        <f>IF(QR36="","",IF('2.ชื่อนักเรียน'!R42="ย้าย","ย้าย",(QR36*100)/COUNTA($GU$4:$HY$4,$IB$4:$JF$4,$JI$4:$KM$4,$KP$4:$LT$4,$LW$4:$NA$4,$ND$4:$OH$4)))</f>
        <v/>
      </c>
      <c r="QT36" s="529" t="str">
        <f>IF('2.ชื่อนักเรียน'!C42="","",'2.ชื่อนักเรียน'!C42)</f>
        <v/>
      </c>
      <c r="QU36" s="532" t="str">
        <f>IF('2.ชื่อนักเรียน'!D42="","",'2.ชื่อนักเรียน'!D42)</f>
        <v/>
      </c>
      <c r="QV36" s="511" t="str">
        <f>IF(A36="","",IF('2.ชื่อนักเรียน'!R42="ย้าย","-",$RJ$4))</f>
        <v/>
      </c>
      <c r="QW36" s="511" t="str">
        <f>IF(A36="","",IF('2.ชื่อนักเรียน'!R42="ย้าย","-",SUM(OK36,OO36,OS36,OW36,PA36,PE36,PP36,PT36,PX36,QB36,QF36,QJ36)))</f>
        <v/>
      </c>
      <c r="QX36" s="511" t="str">
        <f>IF(A36="","",IF('2.ชื่อนักเรียน'!R42="ย้าย","-",SUM(OL36,OP36,OT36,OX36,PB36,PF36,PQ36,PU36,PY36,QC36,QG36,QK36)))</f>
        <v/>
      </c>
      <c r="QY36" s="511" t="str">
        <f>IF(A36="","",IF('2.ชื่อนักเรียน'!R42="ย้าย","-",SUM(OM36,OQ36,OU36,OY36,PC36,PG36,PR36,PV36,PZ36,QD36,QH36,QL36)))</f>
        <v/>
      </c>
      <c r="QZ36" s="511" t="str">
        <f>IF(A36="","",IF('2.ชื่อนักเรียน'!R42="ย้าย","-",SUM(ON36,OR36,OV36,OZ36,PD36,PH36,PS36,PW36,QA36,QE36,QI36,QM36)))</f>
        <v/>
      </c>
      <c r="RA36" s="519" t="str">
        <f>IF(A36="","",IF('2.ชื่อนักเรียน'!R42="ย้าย","-",(QW36*100)/QV36))</f>
        <v/>
      </c>
      <c r="RB36" s="511" t="str">
        <f>IF(A36="","",IF('2.ชื่อนักเรียน'!R42="ย้าย","-",QW36))</f>
        <v/>
      </c>
      <c r="RC36" s="519" t="str">
        <f>IF(A36="","",IF('2.ชื่อนักเรียน'!R42="ย้าย","ย้าย",RA36))</f>
        <v/>
      </c>
      <c r="RD36" s="534"/>
    </row>
    <row r="37" spans="1:472" ht="21" customHeight="1" x14ac:dyDescent="0.35">
      <c r="A37" s="508" t="str">
        <f>IF('2.ชื่อนักเรียน'!C43="","",'2.ชื่อนักเรียน'!C43)</f>
        <v/>
      </c>
      <c r="B37" s="509" t="str">
        <f>IF('2.ชื่อนักเรียน'!D43="","",'2.ชื่อนักเรียน'!D43)</f>
        <v/>
      </c>
      <c r="C37" s="510" t="str">
        <f>IF('2.ชื่อนักเรียน'!R43="","",'2.ชื่อนักเรียน'!R43)</f>
        <v/>
      </c>
      <c r="D37" s="511">
        <v>33</v>
      </c>
      <c r="E37" s="512"/>
      <c r="F37" s="513"/>
      <c r="G37" s="513"/>
      <c r="H37" s="513"/>
      <c r="I37" s="513"/>
      <c r="J37" s="513"/>
      <c r="K37" s="513"/>
      <c r="L37" s="513"/>
      <c r="M37" s="513"/>
      <c r="N37" s="513"/>
      <c r="O37" s="513"/>
      <c r="P37" s="513"/>
      <c r="Q37" s="513"/>
      <c r="R37" s="513"/>
      <c r="S37" s="513"/>
      <c r="T37" s="513"/>
      <c r="U37" s="513"/>
      <c r="V37" s="513"/>
      <c r="W37" s="513"/>
      <c r="X37" s="513"/>
      <c r="Y37" s="513"/>
      <c r="Z37" s="513"/>
      <c r="AA37" s="513"/>
      <c r="AB37" s="513"/>
      <c r="AC37" s="513"/>
      <c r="AD37" s="513"/>
      <c r="AE37" s="513"/>
      <c r="AF37" s="513"/>
      <c r="AG37" s="513"/>
      <c r="AH37" s="514"/>
      <c r="AI37" s="514"/>
      <c r="AJ37" s="511" t="str">
        <f>IF(COUNTA($E$3:$AI$3)=0,"",IF('2.ชื่อนักเรียน'!R43="ย้าย","ย้าย",OK37))</f>
        <v/>
      </c>
      <c r="AK37" s="511">
        <v>33</v>
      </c>
      <c r="AL37" s="512"/>
      <c r="AM37" s="513"/>
      <c r="AN37" s="513"/>
      <c r="AO37" s="513"/>
      <c r="AP37" s="513"/>
      <c r="AQ37" s="513"/>
      <c r="AR37" s="513"/>
      <c r="AS37" s="513"/>
      <c r="AT37" s="513"/>
      <c r="AU37" s="513"/>
      <c r="AV37" s="513"/>
      <c r="AW37" s="513"/>
      <c r="AX37" s="513"/>
      <c r="AY37" s="513"/>
      <c r="AZ37" s="513"/>
      <c r="BA37" s="513"/>
      <c r="BB37" s="513"/>
      <c r="BC37" s="513"/>
      <c r="BD37" s="513"/>
      <c r="BE37" s="513"/>
      <c r="BF37" s="513"/>
      <c r="BG37" s="513"/>
      <c r="BH37" s="513"/>
      <c r="BI37" s="513"/>
      <c r="BJ37" s="513"/>
      <c r="BK37" s="513"/>
      <c r="BL37" s="513"/>
      <c r="BM37" s="513"/>
      <c r="BN37" s="513"/>
      <c r="BO37" s="514"/>
      <c r="BP37" s="514"/>
      <c r="BQ37" s="511" t="str">
        <f>IF(COUNTA($AL$4:$BP$4)=0,"",IF('2.ชื่อนักเรียน'!R43="ย้าย","ย้าย",OO37))</f>
        <v/>
      </c>
      <c r="BR37" s="511">
        <v>33</v>
      </c>
      <c r="BS37" s="512"/>
      <c r="BT37" s="513"/>
      <c r="BU37" s="513"/>
      <c r="BV37" s="513"/>
      <c r="BW37" s="513"/>
      <c r="BX37" s="513"/>
      <c r="BY37" s="513"/>
      <c r="BZ37" s="513"/>
      <c r="CA37" s="513"/>
      <c r="CB37" s="513"/>
      <c r="CC37" s="513"/>
      <c r="CD37" s="513"/>
      <c r="CE37" s="513"/>
      <c r="CF37" s="513"/>
      <c r="CG37" s="513"/>
      <c r="CH37" s="513"/>
      <c r="CI37" s="513"/>
      <c r="CJ37" s="513"/>
      <c r="CK37" s="513"/>
      <c r="CL37" s="513"/>
      <c r="CM37" s="513"/>
      <c r="CN37" s="513"/>
      <c r="CO37" s="513"/>
      <c r="CP37" s="513"/>
      <c r="CQ37" s="513"/>
      <c r="CR37" s="513"/>
      <c r="CS37" s="513"/>
      <c r="CT37" s="513"/>
      <c r="CU37" s="513"/>
      <c r="CV37" s="514"/>
      <c r="CW37" s="514"/>
      <c r="CX37" s="511" t="str">
        <f>IF(COUNTA($BS$4:$CW$4)=0,"",IF('2.ชื่อนักเรียน'!R43="ย้าย","ย้าย",OS37))</f>
        <v/>
      </c>
      <c r="CY37" s="511">
        <v>33</v>
      </c>
      <c r="CZ37" s="512"/>
      <c r="DA37" s="513"/>
      <c r="DB37" s="513"/>
      <c r="DC37" s="513"/>
      <c r="DD37" s="513"/>
      <c r="DE37" s="513"/>
      <c r="DF37" s="513"/>
      <c r="DG37" s="513"/>
      <c r="DH37" s="513"/>
      <c r="DI37" s="513"/>
      <c r="DJ37" s="513"/>
      <c r="DK37" s="513"/>
      <c r="DL37" s="513"/>
      <c r="DM37" s="513"/>
      <c r="DN37" s="513"/>
      <c r="DO37" s="513"/>
      <c r="DP37" s="513"/>
      <c r="DQ37" s="513"/>
      <c r="DR37" s="513"/>
      <c r="DS37" s="513"/>
      <c r="DT37" s="513"/>
      <c r="DU37" s="513"/>
      <c r="DV37" s="513"/>
      <c r="DW37" s="513"/>
      <c r="DX37" s="513"/>
      <c r="DY37" s="513"/>
      <c r="DZ37" s="513"/>
      <c r="EA37" s="513"/>
      <c r="EB37" s="513"/>
      <c r="EC37" s="514"/>
      <c r="ED37" s="514"/>
      <c r="EE37" s="511" t="str">
        <f>IF(COUNTA($CZ$4:$ED$4)=0,"",IF('2.ชื่อนักเรียน'!R43="ย้าย","ย้าย",OW37))</f>
        <v/>
      </c>
      <c r="EF37" s="511">
        <v>33</v>
      </c>
      <c r="EG37" s="512"/>
      <c r="EH37" s="513"/>
      <c r="EI37" s="513"/>
      <c r="EJ37" s="513"/>
      <c r="EK37" s="513"/>
      <c r="EL37" s="513"/>
      <c r="EM37" s="513"/>
      <c r="EN37" s="513"/>
      <c r="EO37" s="513"/>
      <c r="EP37" s="513"/>
      <c r="EQ37" s="513"/>
      <c r="ER37" s="513"/>
      <c r="ES37" s="513"/>
      <c r="ET37" s="513"/>
      <c r="EU37" s="513"/>
      <c r="EV37" s="513"/>
      <c r="EW37" s="513"/>
      <c r="EX37" s="513"/>
      <c r="EY37" s="513"/>
      <c r="EZ37" s="513"/>
      <c r="FA37" s="513"/>
      <c r="FB37" s="513"/>
      <c r="FC37" s="513"/>
      <c r="FD37" s="513"/>
      <c r="FE37" s="513"/>
      <c r="FF37" s="513"/>
      <c r="FG37" s="513"/>
      <c r="FH37" s="513"/>
      <c r="FI37" s="513"/>
      <c r="FJ37" s="514"/>
      <c r="FK37" s="514"/>
      <c r="FL37" s="511" t="str">
        <f>IF(COUNTA($EG$4:$FK$4)=0,"",IF('2.ชื่อนักเรียน'!R43="ย้าย","ย้าย",PA37))</f>
        <v/>
      </c>
      <c r="FM37" s="511">
        <v>33</v>
      </c>
      <c r="FN37" s="512"/>
      <c r="FO37" s="513"/>
      <c r="FP37" s="513"/>
      <c r="FQ37" s="513"/>
      <c r="FR37" s="513"/>
      <c r="FS37" s="513"/>
      <c r="FT37" s="513"/>
      <c r="FU37" s="513"/>
      <c r="FV37" s="513"/>
      <c r="FW37" s="513"/>
      <c r="FX37" s="513"/>
      <c r="FY37" s="513"/>
      <c r="FZ37" s="513"/>
      <c r="GA37" s="513"/>
      <c r="GB37" s="513"/>
      <c r="GC37" s="513"/>
      <c r="GD37" s="513"/>
      <c r="GE37" s="513"/>
      <c r="GF37" s="513"/>
      <c r="GG37" s="513"/>
      <c r="GH37" s="513"/>
      <c r="GI37" s="513"/>
      <c r="GJ37" s="513"/>
      <c r="GK37" s="513"/>
      <c r="GL37" s="513"/>
      <c r="GM37" s="513"/>
      <c r="GN37" s="513"/>
      <c r="GO37" s="513"/>
      <c r="GP37" s="513"/>
      <c r="GQ37" s="514"/>
      <c r="GR37" s="514"/>
      <c r="GS37" s="511" t="str">
        <f>IF(COUNTA($FN$4:$GR$4)=0,"",IF('2.ชื่อนักเรียน'!R43="ย้าย","ย้าย",PE37))</f>
        <v/>
      </c>
      <c r="GT37" s="511">
        <v>33</v>
      </c>
      <c r="GU37" s="512"/>
      <c r="GV37" s="513"/>
      <c r="GW37" s="513"/>
      <c r="GX37" s="513"/>
      <c r="GY37" s="513"/>
      <c r="GZ37" s="513"/>
      <c r="HA37" s="513"/>
      <c r="HB37" s="513"/>
      <c r="HC37" s="513"/>
      <c r="HD37" s="513"/>
      <c r="HE37" s="513"/>
      <c r="HF37" s="513"/>
      <c r="HG37" s="513"/>
      <c r="HH37" s="513"/>
      <c r="HI37" s="513"/>
      <c r="HJ37" s="513"/>
      <c r="HK37" s="513"/>
      <c r="HL37" s="513"/>
      <c r="HM37" s="513"/>
      <c r="HN37" s="513"/>
      <c r="HO37" s="513"/>
      <c r="HP37" s="513"/>
      <c r="HQ37" s="513"/>
      <c r="HR37" s="513"/>
      <c r="HS37" s="513"/>
      <c r="HT37" s="513"/>
      <c r="HU37" s="513"/>
      <c r="HV37" s="513"/>
      <c r="HW37" s="513"/>
      <c r="HX37" s="514"/>
      <c r="HY37" s="514"/>
      <c r="HZ37" s="511" t="str">
        <f>IF(COUNTA($GU$4:HY36)=0,"",IF('2.ชื่อนักเรียน'!R43="ย้าย","ย้าย",PP37))</f>
        <v/>
      </c>
      <c r="IA37" s="511">
        <v>33</v>
      </c>
      <c r="IB37" s="512"/>
      <c r="IC37" s="513"/>
      <c r="ID37" s="513"/>
      <c r="IE37" s="513"/>
      <c r="IF37" s="513"/>
      <c r="IG37" s="513"/>
      <c r="IH37" s="513"/>
      <c r="II37" s="513"/>
      <c r="IJ37" s="513"/>
      <c r="IK37" s="513"/>
      <c r="IL37" s="513"/>
      <c r="IM37" s="513"/>
      <c r="IN37" s="513"/>
      <c r="IO37" s="513"/>
      <c r="IP37" s="513"/>
      <c r="IQ37" s="513"/>
      <c r="IR37" s="513"/>
      <c r="IS37" s="513"/>
      <c r="IT37" s="513"/>
      <c r="IU37" s="513"/>
      <c r="IV37" s="513"/>
      <c r="IW37" s="513"/>
      <c r="IX37" s="513"/>
      <c r="IY37" s="513"/>
      <c r="IZ37" s="513"/>
      <c r="JA37" s="513"/>
      <c r="JB37" s="513"/>
      <c r="JC37" s="513"/>
      <c r="JD37" s="513"/>
      <c r="JE37" s="514"/>
      <c r="JF37" s="514"/>
      <c r="JG37" s="511" t="str">
        <f>IF(COUNTA($IB$4:$JF$4)=0,"",IF('2.ชื่อนักเรียน'!R43="ย้าย","ย้าย",PT37))</f>
        <v/>
      </c>
      <c r="JH37" s="511">
        <v>33</v>
      </c>
      <c r="JI37" s="512"/>
      <c r="JJ37" s="513"/>
      <c r="JK37" s="513"/>
      <c r="JL37" s="513"/>
      <c r="JM37" s="513"/>
      <c r="JN37" s="513"/>
      <c r="JO37" s="513"/>
      <c r="JP37" s="513"/>
      <c r="JQ37" s="513"/>
      <c r="JR37" s="513"/>
      <c r="JS37" s="513"/>
      <c r="JT37" s="513"/>
      <c r="JU37" s="513"/>
      <c r="JV37" s="513"/>
      <c r="JW37" s="513"/>
      <c r="JX37" s="513"/>
      <c r="JY37" s="513"/>
      <c r="JZ37" s="513"/>
      <c r="KA37" s="513"/>
      <c r="KB37" s="513"/>
      <c r="KC37" s="513"/>
      <c r="KD37" s="513"/>
      <c r="KE37" s="513"/>
      <c r="KF37" s="513"/>
      <c r="KG37" s="513"/>
      <c r="KH37" s="513"/>
      <c r="KI37" s="513"/>
      <c r="KJ37" s="513"/>
      <c r="KK37" s="513"/>
      <c r="KL37" s="514"/>
      <c r="KM37" s="514"/>
      <c r="KN37" s="511" t="str">
        <f>IF(COUNTA($JI$4:$KM$4)=0,"",IF('2.ชื่อนักเรียน'!R43="ย้าย","ย้าย",PX37))</f>
        <v/>
      </c>
      <c r="KO37" s="511">
        <v>33</v>
      </c>
      <c r="KP37" s="512"/>
      <c r="KQ37" s="513"/>
      <c r="KR37" s="513"/>
      <c r="KS37" s="513"/>
      <c r="KT37" s="513"/>
      <c r="KU37" s="513"/>
      <c r="KV37" s="513"/>
      <c r="KW37" s="513"/>
      <c r="KX37" s="513"/>
      <c r="KY37" s="513"/>
      <c r="KZ37" s="513"/>
      <c r="LA37" s="513"/>
      <c r="LB37" s="513"/>
      <c r="LC37" s="513"/>
      <c r="LD37" s="513"/>
      <c r="LE37" s="513"/>
      <c r="LF37" s="513"/>
      <c r="LG37" s="513"/>
      <c r="LH37" s="513"/>
      <c r="LI37" s="513"/>
      <c r="LJ37" s="513"/>
      <c r="LK37" s="513"/>
      <c r="LL37" s="513"/>
      <c r="LM37" s="513"/>
      <c r="LN37" s="513"/>
      <c r="LO37" s="513"/>
      <c r="LP37" s="513"/>
      <c r="LQ37" s="513"/>
      <c r="LR37" s="513"/>
      <c r="LS37" s="514"/>
      <c r="LT37" s="514"/>
      <c r="LU37" s="511" t="str">
        <f>IF(COUNTA($KP$4:$LT$4)=0,"",IF('2.ชื่อนักเรียน'!R43="ย้าย","ย้าย",QB37))</f>
        <v/>
      </c>
      <c r="LV37" s="511">
        <v>33</v>
      </c>
      <c r="LW37" s="512"/>
      <c r="LX37" s="513"/>
      <c r="LY37" s="513"/>
      <c r="LZ37" s="513"/>
      <c r="MA37" s="513"/>
      <c r="MB37" s="513"/>
      <c r="MC37" s="513"/>
      <c r="MD37" s="513"/>
      <c r="ME37" s="513"/>
      <c r="MF37" s="513"/>
      <c r="MG37" s="513"/>
      <c r="MH37" s="513"/>
      <c r="MI37" s="513"/>
      <c r="MJ37" s="513"/>
      <c r="MK37" s="513"/>
      <c r="ML37" s="513"/>
      <c r="MM37" s="513"/>
      <c r="MN37" s="513"/>
      <c r="MO37" s="513"/>
      <c r="MP37" s="513"/>
      <c r="MQ37" s="513"/>
      <c r="MR37" s="513"/>
      <c r="MS37" s="513"/>
      <c r="MT37" s="513"/>
      <c r="MU37" s="513"/>
      <c r="MV37" s="513"/>
      <c r="MW37" s="513"/>
      <c r="MX37" s="513"/>
      <c r="MY37" s="513"/>
      <c r="MZ37" s="514"/>
      <c r="NA37" s="514"/>
      <c r="NB37" s="511" t="str">
        <f>IF(COUNTA($LW$5:$NA$5)=0,"",IF('2.ชื่อนักเรียน'!R43="ย้าย","ย้าย",QF37))</f>
        <v/>
      </c>
      <c r="NC37" s="511">
        <v>33</v>
      </c>
      <c r="ND37" s="512"/>
      <c r="NE37" s="513"/>
      <c r="NF37" s="513"/>
      <c r="NG37" s="513"/>
      <c r="NH37" s="513"/>
      <c r="NI37" s="513"/>
      <c r="NJ37" s="513"/>
      <c r="NK37" s="513"/>
      <c r="NL37" s="513"/>
      <c r="NM37" s="513"/>
      <c r="NN37" s="513"/>
      <c r="NO37" s="513"/>
      <c r="NP37" s="513"/>
      <c r="NQ37" s="513"/>
      <c r="NR37" s="513"/>
      <c r="NS37" s="513"/>
      <c r="NT37" s="513"/>
      <c r="NU37" s="513"/>
      <c r="NV37" s="513"/>
      <c r="NW37" s="513"/>
      <c r="NX37" s="513"/>
      <c r="NY37" s="513"/>
      <c r="NZ37" s="513"/>
      <c r="OA37" s="513"/>
      <c r="OB37" s="513"/>
      <c r="OC37" s="513"/>
      <c r="OD37" s="513"/>
      <c r="OE37" s="513"/>
      <c r="OF37" s="513"/>
      <c r="OG37" s="514"/>
      <c r="OH37" s="514"/>
      <c r="OI37" s="511" t="str">
        <f>IF(COUNTA($ND$4:$OH$4)=0,"",IF('2.ชื่อนักเรียน'!R43="ย้าย","ย้าย",QJ37))</f>
        <v/>
      </c>
      <c r="OJ37" s="511">
        <v>33</v>
      </c>
      <c r="OK37" s="515" t="str">
        <f>IF(OR(COUNTA($E$4:$AI$4)=0,$A37=""),"",IF('2.ชื่อนักเรียน'!R43="ย้าย","-",COUNTIF($E37:$AI37,"/")))</f>
        <v/>
      </c>
      <c r="OL37" s="516" t="str">
        <f>IF(OR(COUNTA($E$4:$AI$4)=0,$A37=""),"",IF('2.ชื่อนักเรียน'!R43="ย้าย","-",COUNTIF($E37:$AI37,"ป")))</f>
        <v/>
      </c>
      <c r="OM37" s="516" t="str">
        <f>IF(OR(COUNTA($E$4:$AI$4)=0,$A37=""),"",IF('2.ชื่อนักเรียน'!R43="ย้าย","-",COUNTIF($E37:$AI37,"ล")))</f>
        <v/>
      </c>
      <c r="ON37" s="517" t="str">
        <f>IF(OR(COUNTA($E$4:$AI$4)=0,$A37=""),"",IF('2.ชื่อนักเรียน'!R43="ย้าย","-",COUNTIF($E37:$AI37,"ข")))</f>
        <v/>
      </c>
      <c r="OO37" s="515" t="str">
        <f>IF(OR(COUNTA($AL$4:$BP$4)=0,$A37=""),"",IF('2.ชื่อนักเรียน'!R43="ย้าย","-",COUNTIF($AL37:$BP37,"/")))</f>
        <v/>
      </c>
      <c r="OP37" s="516" t="str">
        <f>IF(OR(COUNTA($AL$4:$BP$4)=0,$A37=""),"",IF('2.ชื่อนักเรียน'!R43="ย้าย","-",COUNTIF($AL37:$BP37,"ป")))</f>
        <v/>
      </c>
      <c r="OQ37" s="516" t="str">
        <f>IF(OR(COUNTA($AL$4:$BP$4)=0,$A37=""),"",IF('2.ชื่อนักเรียน'!R43="ย้าย","-",COUNTIF($AL37:$BP37,"ล")))</f>
        <v/>
      </c>
      <c r="OR37" s="517" t="str">
        <f>IF(OR(COUNTA($AL$4:$BP$4)=0,$A37=""),"",IF('2.ชื่อนักเรียน'!R43="ย้าย","-",COUNTIF($AL37:$BP37,"ข")))</f>
        <v/>
      </c>
      <c r="OS37" s="515" t="str">
        <f>IF(OR(COUNTA($BS$4:$CW$4)=0,$A37=""),"",IF('2.ชื่อนักเรียน'!R43="ย้าย","-",COUNTIF($BS37:$CW37,"/")))</f>
        <v/>
      </c>
      <c r="OT37" s="516" t="str">
        <f>IF(OR(COUNTA($BS$4:$CW$4)=0,$A37=""),"",IF('2.ชื่อนักเรียน'!R43="ย้าย","-",COUNTIF($BS37:$CW37,"ป")))</f>
        <v/>
      </c>
      <c r="OU37" s="516" t="str">
        <f>IF(OR(COUNTA($BS$4:$CW$4)=0,$A37=""),"",IF('2.ชื่อนักเรียน'!R43="ย้าย","-",COUNTIF($BS37:$CW37,"ล")))</f>
        <v/>
      </c>
      <c r="OV37" s="517" t="str">
        <f>IF(OR(COUNTA($BS$4:$CW$4)=0,$A37=""),"",IF('2.ชื่อนักเรียน'!R43="ย้าย","-",COUNTIF($BS37:$CW37,"ข")))</f>
        <v/>
      </c>
      <c r="OW37" s="515" t="str">
        <f>IF(OR(COUNTA($CZ$4:$ED$4)=0,$A37=""),"",IF('2.ชื่อนักเรียน'!R43="ย้าย","-",COUNTIF($CZ37:$ED37,"/")))</f>
        <v/>
      </c>
      <c r="OX37" s="516" t="str">
        <f>IF(OR(COUNTA($CZ$4:$ED$4)=0,$A37=""),"",IF('2.ชื่อนักเรียน'!R43="ย้าย","-",COUNTIF($CZ37:$ED37,"ป")))</f>
        <v/>
      </c>
      <c r="OY37" s="516" t="str">
        <f>IF(OR(COUNTA($CZ$4:$ED$4)=0,A37=""),"",IF('2.ชื่อนักเรียน'!R43="ย้าย","-",COUNTIF($CZ37:$ED37,"ล")))</f>
        <v/>
      </c>
      <c r="OZ37" s="517" t="str">
        <f>IF(OR(COUNTA($CZ$4:$ED$4)=0,A37=""),"",IF('2.ชื่อนักเรียน'!R43="ย้าย","-",COUNTIF($CZ37:$ED37,"ข")))</f>
        <v/>
      </c>
      <c r="PA37" s="515" t="str">
        <f>IF(OR(COUNTA($EG$4:$FK$4)=0,$A37=""),"",IF('2.ชื่อนักเรียน'!R43="ย้าย","-",COUNTIF($EG37:$FK37,"/")))</f>
        <v/>
      </c>
      <c r="PB37" s="516" t="str">
        <f>IF(OR(COUNTA($EG$4:$FK$4)=0,$A37=""),"",IF('2.ชื่อนักเรียน'!R43="ย้าย","-",COUNTIF($EG37:$FK37,"ป")))</f>
        <v/>
      </c>
      <c r="PC37" s="516" t="str">
        <f>IF(OR(COUNTA($EG$4:$FK$4)=0,A37=""),"",IF('2.ชื่อนักเรียน'!R43="ย้าย","-",COUNTIF($EG37:$FK37,"ล")))</f>
        <v/>
      </c>
      <c r="PD37" s="517" t="str">
        <f>IF(OR(COUNTA($EG$4:$FK$4)=0,A37=""),"",IF('2.ชื่อนักเรียน'!R43="ย้าย","-",COUNTIF($EG37:$FK37,"ข")))</f>
        <v/>
      </c>
      <c r="PE37" s="515" t="str">
        <f>IF(OR(COUNTA($FN$4:$GR$4)=0,$A37=""),"",IF('2.ชื่อนักเรียน'!R43="ย้าย","-",COUNTIF($FN37:$GR37,"/")))</f>
        <v/>
      </c>
      <c r="PF37" s="516" t="str">
        <f>IF(OR(COUNTA($FN$4:$GR$4)=0,$A37=""),"",IF('2.ชื่อนักเรียน'!R43="ย้าย","-",COUNTIF($FN37:$GR37,"ป")))</f>
        <v/>
      </c>
      <c r="PG37" s="516" t="str">
        <f>IF(OR(COUNTA($FN$4:$GR$4)=0,A37=""),"",IF('2.ชื่อนักเรียน'!R43="ย้าย","-",COUNTIF($FN37:$GR37,"ล")))</f>
        <v/>
      </c>
      <c r="PH37" s="516" t="str">
        <f>IF(OR(COUNTA($FN$4:$GR$4)=0,A37=""),"",IF('2.ชื่อนักเรียน'!R43="ย้าย","-",COUNTIF($FN37:$GR37,"ข")))</f>
        <v/>
      </c>
      <c r="PI37" s="515" t="str">
        <f>IF(OR(COUNTA($OK$3:$PD$3,$PE$3)=0,$A37=""),"",IF('2.ชื่อนักเรียน'!R43="ย้าย","-",SUM(OK37,OO37,OS37,OW37,PA37,PE37)))</f>
        <v/>
      </c>
      <c r="PJ37" s="516" t="str">
        <f>IF(OR(COUNTA($OK$3:$PD$3,$PE$3)=0,$A37=""),"",IF('2.ชื่อนักเรียน'!R43="ย้าย","-",SUM(OL37,OP37,OT37,OX37,PB37,PF37)))</f>
        <v/>
      </c>
      <c r="PK37" s="516" t="str">
        <f>IF(OR(COUNTA($OK$3:$PD$3,$PE$3)=0,$A37=""),"",IF('2.ชื่อนักเรียน'!R43="ย้าย","-",SUM(OM37,OQ37,OU37,OY37,PC37,PG37)))</f>
        <v/>
      </c>
      <c r="PL37" s="518" t="str">
        <f>IF(OR(COUNTA($OK$3:$PD$3,$PE$3)=0,$A37=""),"",IF('2.ชื่อนักเรียน'!R43="ย้าย","-",SUM(ON37,OR37,OV37,OZ37,PD37,PH37)))</f>
        <v/>
      </c>
      <c r="PM37" s="511" t="str">
        <f t="shared" si="0"/>
        <v/>
      </c>
      <c r="PN37" s="519" t="str">
        <f>IF(PM37="","",IF('2.ชื่อนักเรียน'!R43="ย้าย","ย้าย",(PM37*100)/COUNTA($E$4:$AI$4,$AL$4:$BP$4,$BS$4:$CW$4,$CZ$4:$ED$4,$EG$4:$FK$4,$FN$4:$GR$4)))</f>
        <v/>
      </c>
      <c r="PO37" s="511">
        <v>33</v>
      </c>
      <c r="PP37" s="515" t="str">
        <f>IF(OR(COUNTA($GU$4:$HY$4)=0,$A37=""),"",IF('2.ชื่อนักเรียน'!R43="ย้าย","-",COUNTIF($GU37:$HY37,"/")))</f>
        <v/>
      </c>
      <c r="PQ37" s="516" t="str">
        <f>IF(OR(COUNTA($GU$4:$HY$4)=0,$A37=""),"",IF('2.ชื่อนักเรียน'!R43="ย้าย","-",COUNTIF($GU37:$HY37,"ป")))</f>
        <v/>
      </c>
      <c r="PR37" s="516" t="str">
        <f>IF(OR(COUNTA($GU$4:$HY$4)=0,$A37=""),"",IF('2.ชื่อนักเรียน'!R43="ย้าย","-",COUNTIF($GU37:$HY37,"ล")))</f>
        <v/>
      </c>
      <c r="PS37" s="517" t="str">
        <f>IF(OR(COUNTA($GU$4:$HY$4)=0,$A37=""),"",IF('2.ชื่อนักเรียน'!R43="ย้าย","-",COUNTIF($GU37:$HY37,"ข")))</f>
        <v/>
      </c>
      <c r="PT37" s="515" t="str">
        <f>IF(OR(COUNTA($IB$4:$JF$4)=0,$A37=""),"",IF('2.ชื่อนักเรียน'!R43="ย้าย","-",COUNTIF($IB37:$JF37,"/")))</f>
        <v/>
      </c>
      <c r="PU37" s="516" t="str">
        <f>IF(OR(COUNTA($IB$4:$JF$4)=0,$A37=""),"",IF('2.ชื่อนักเรียน'!R43="ย้าย","-",COUNTIF($IB37:$JF37,"ป")))</f>
        <v/>
      </c>
      <c r="PV37" s="516" t="str">
        <f>IF(OR(COUNTA($IB$4:$JF$4)=0,$A37=""),"",IF('2.ชื่อนักเรียน'!R43="ย้าย","-",COUNTIF($IB37:$JF37,"ล")))</f>
        <v/>
      </c>
      <c r="PW37" s="517" t="str">
        <f>IF(OR(COUNTA($IB$4:$JF$4)=0,$A37=""),"",IF('2.ชื่อนักเรียน'!R43="ย้าย","-",COUNTIF($IB37:$JF37,"ข")))</f>
        <v/>
      </c>
      <c r="PX37" s="515" t="str">
        <f>IF(OR(COUNTA($JI$4:$KM$4)=0,$A37=""),"",IF('2.ชื่อนักเรียน'!R43="ย้าย","-",COUNTIF($JI37:$KM37,"/")))</f>
        <v/>
      </c>
      <c r="PY37" s="516" t="str">
        <f>IF(OR(COUNTA($JI$4:$KM$4)=0,$A37=""),"",IF('2.ชื่อนักเรียน'!R43="ย้าย","-",COUNTIF($JI37:$KM37,"ป")))</f>
        <v/>
      </c>
      <c r="PZ37" s="516" t="str">
        <f>IF(OR(COUNTA($JI$4:$KM$4)=0,$A37=""),"",IF('2.ชื่อนักเรียน'!R43="ย้าย","-",COUNTIF($JI37:$KM37,"ล")))</f>
        <v/>
      </c>
      <c r="QA37" s="517" t="str">
        <f>IF(OR(COUNTA($JI$4:$KM$4)=0,$A37=""),"",IF('2.ชื่อนักเรียน'!R43="ย้าย","-",COUNTIF($JI37:$KM37,"ข")))</f>
        <v/>
      </c>
      <c r="QB37" s="515" t="str">
        <f>IF(OR(COUNTA($KP$4:$LT$4)=0,$A37=""),"",IF('2.ชื่อนักเรียน'!R43="ย้าย","-",COUNTIF($KP37:$LT37,"/")))</f>
        <v/>
      </c>
      <c r="QC37" s="516" t="str">
        <f>IF(OR(COUNTA($KP$4:$LT$4)=0,$A37=""),"",IF('2.ชื่อนักเรียน'!R43="ย้าย","-",COUNTIF($KP37:$LT37,"ป")))</f>
        <v/>
      </c>
      <c r="QD37" s="516" t="str">
        <f>IF(OR(COUNTA($KP$4:$LT$4)=0,$A37=""),"",IF('2.ชื่อนักเรียน'!R43="ย้าย","-",COUNTIF($KP37:$LT37,"ล")))</f>
        <v/>
      </c>
      <c r="QE37" s="517" t="str">
        <f>IF(OR(COUNTA($KP$4:$LT$4)=0,$A37=""),"",IF('2.ชื่อนักเรียน'!R43="ย้าย","-",COUNTIF($KP37:$LT37,"ข")))</f>
        <v/>
      </c>
      <c r="QF37" s="515" t="str">
        <f>IF(OR(COUNTA($LW$4:$NA$4)=0,$A37=""),"",IF('2.ชื่อนักเรียน'!R43="ย้าย","-",COUNTIF($LW37:$NA37,"/")))</f>
        <v/>
      </c>
      <c r="QG37" s="516" t="str">
        <f>IF(OR(COUNTA($LW$4:$NA$4)=0,$A37=""),"",IF('2.ชื่อนักเรียน'!R43="ย้าย","-",COUNTIF($LW37:$NA37,"ป")))</f>
        <v/>
      </c>
      <c r="QH37" s="516" t="str">
        <f>IF(OR(COUNTA($LW$4:$NA$4)=0,$A37=""),"",IF('2.ชื่อนักเรียน'!R43="ย้าย","-",COUNTIF($LW37:$NA37,"ล")))</f>
        <v/>
      </c>
      <c r="QI37" s="517" t="str">
        <f>IF(OR(COUNTA($LW$4:$NA$4)=0,$A37=""),"",IF('2.ชื่อนักเรียน'!R43="ย้าย","-",COUNTIF($LW37:$NA37,"ข")))</f>
        <v/>
      </c>
      <c r="QJ37" s="515" t="str">
        <f>IF(OR(COUNTA($ND$4:$OH$4)=0,$A37=""),"",IF('2.ชื่อนักเรียน'!R43="ย้าย","-",COUNTIF($ND37:$OH37,"/")))</f>
        <v/>
      </c>
      <c r="QK37" s="516" t="str">
        <f>IF(OR(COUNTA($ND$4:$OH$4)=0,$A37=""),"",IF('2.ชื่อนักเรียน'!R43="ย้าย","-",COUNTIF($ND37:$OH37,"ป")))</f>
        <v/>
      </c>
      <c r="QL37" s="516" t="str">
        <f>IF(OR(COUNTA($ND$4:$OH$4)=0,$A37=""),"",IF('2.ชื่อนักเรียน'!R43="ย้าย","-",COUNTIF($ND37:$OH37,"ล")))</f>
        <v/>
      </c>
      <c r="QM37" s="516" t="str">
        <f>IF(OR(COUNTA($ND$4:$OH$4)=0,$A37=""),"",IF('2.ชื่อนักเรียน'!R43="ย้าย","-",COUNTIF($ND37:$OH37,"ข")))</f>
        <v/>
      </c>
      <c r="QN37" s="515" t="str">
        <f>IF(OR(COUNTA($PP$3:$QI$3,$QJ$3)=0,$A37=""),"",IF('2.ชื่อนักเรียน'!R43="ย้าย","-",SUM(PP37,PT37,PX37,QB37,QF37,QJ37)))</f>
        <v/>
      </c>
      <c r="QO37" s="516" t="str">
        <f>IF(OR(COUNTA($PP$3:$QI$3,$QJ$3)=0,$A37=""),"",IF('2.ชื่อนักเรียน'!R43="ย้าย","-",SUM(PQ37,PU37,PY37,QC37,QG37,QK37)))</f>
        <v/>
      </c>
      <c r="QP37" s="516" t="str">
        <f>IF(OR(COUNTA($PP$3:$QI$3,$QJ$3)=0,$A37=""),"",IF('2.ชื่อนักเรียน'!R43="ย้าย","-",SUM(PR37,PV37,PZ37,QD37,QH37,QL37)))</f>
        <v/>
      </c>
      <c r="QQ37" s="518" t="str">
        <f>IF(OR(COUNTA($PP$3:$QI$3,$QJ$3)=0,$A37=""),"",IF('2.ชื่อนักเรียน'!R43="ย้าย","-",SUM(PS37,PW37,QA37,QE37,QI37,QM37)))</f>
        <v/>
      </c>
      <c r="QR37" s="511" t="str">
        <f t="shared" si="1"/>
        <v/>
      </c>
      <c r="QS37" s="519" t="str">
        <f>IF(QR37="","",IF('2.ชื่อนักเรียน'!R43="ย้าย","ย้าย",(QR37*100)/COUNTA($GU$4:$HY$4,$IB$4:$JF$4,$JI$4:$KM$4,$KP$4:$LT$4,$LW$4:$NA$4,$ND$4:$OH$4)))</f>
        <v/>
      </c>
      <c r="QT37" s="529" t="str">
        <f>IF('2.ชื่อนักเรียน'!C43="","",'2.ชื่อนักเรียน'!C43)</f>
        <v/>
      </c>
      <c r="QU37" s="532" t="str">
        <f>IF('2.ชื่อนักเรียน'!D43="","",'2.ชื่อนักเรียน'!D43)</f>
        <v/>
      </c>
      <c r="QV37" s="511" t="str">
        <f>IF(A37="","",IF('2.ชื่อนักเรียน'!R43="ย้าย","-",$RJ$4))</f>
        <v/>
      </c>
      <c r="QW37" s="511" t="str">
        <f>IF(A37="","",IF('2.ชื่อนักเรียน'!R43="ย้าย","-",SUM(OK37,OO37,OS37,OW37,PA37,PE37,PP37,PT37,PX37,QB37,QF37,QJ37)))</f>
        <v/>
      </c>
      <c r="QX37" s="511" t="str">
        <f>IF(A37="","",IF('2.ชื่อนักเรียน'!R43="ย้าย","-",SUM(OL37,OP37,OT37,OX37,PB37,PF37,PQ37,PU37,PY37,QC37,QG37,QK37)))</f>
        <v/>
      </c>
      <c r="QY37" s="511" t="str">
        <f>IF(A37="","",IF('2.ชื่อนักเรียน'!R43="ย้าย","-",SUM(OM37,OQ37,OU37,OY37,PC37,PG37,PR37,PV37,PZ37,QD37,QH37,QL37)))</f>
        <v/>
      </c>
      <c r="QZ37" s="511" t="str">
        <f>IF(A37="","",IF('2.ชื่อนักเรียน'!R43="ย้าย","-",SUM(ON37,OR37,OV37,OZ37,PD37,PH37,PS37,PW37,QA37,QE37,QI37,QM37)))</f>
        <v/>
      </c>
      <c r="RA37" s="519" t="str">
        <f>IF(A37="","",IF('2.ชื่อนักเรียน'!R43="ย้าย","-",(QW37*100)/QV37))</f>
        <v/>
      </c>
      <c r="RB37" s="511" t="str">
        <f>IF(A37="","",IF('2.ชื่อนักเรียน'!R43="ย้าย","-",QW37))</f>
        <v/>
      </c>
      <c r="RC37" s="519" t="str">
        <f>IF(A37="","",IF('2.ชื่อนักเรียน'!R43="ย้าย","ย้าย",RA37))</f>
        <v/>
      </c>
      <c r="RD37" s="534"/>
    </row>
    <row r="38" spans="1:472" ht="21" customHeight="1" x14ac:dyDescent="0.35">
      <c r="A38" s="508" t="str">
        <f>IF('2.ชื่อนักเรียน'!C44="","",'2.ชื่อนักเรียน'!C44)</f>
        <v/>
      </c>
      <c r="B38" s="509" t="str">
        <f>IF('2.ชื่อนักเรียน'!D44="","",'2.ชื่อนักเรียน'!D44)</f>
        <v/>
      </c>
      <c r="C38" s="510" t="str">
        <f>IF('2.ชื่อนักเรียน'!R44="","",'2.ชื่อนักเรียน'!R44)</f>
        <v/>
      </c>
      <c r="D38" s="511">
        <v>34</v>
      </c>
      <c r="E38" s="512"/>
      <c r="F38" s="513"/>
      <c r="G38" s="513"/>
      <c r="H38" s="513"/>
      <c r="I38" s="513"/>
      <c r="J38" s="513"/>
      <c r="K38" s="513"/>
      <c r="L38" s="513"/>
      <c r="M38" s="513"/>
      <c r="N38" s="513"/>
      <c r="O38" s="513"/>
      <c r="P38" s="513"/>
      <c r="Q38" s="513"/>
      <c r="R38" s="513"/>
      <c r="S38" s="513"/>
      <c r="T38" s="513"/>
      <c r="U38" s="513"/>
      <c r="V38" s="513"/>
      <c r="W38" s="513"/>
      <c r="X38" s="513"/>
      <c r="Y38" s="513"/>
      <c r="Z38" s="513"/>
      <c r="AA38" s="513"/>
      <c r="AB38" s="513"/>
      <c r="AC38" s="513"/>
      <c r="AD38" s="513"/>
      <c r="AE38" s="513"/>
      <c r="AF38" s="513"/>
      <c r="AG38" s="513"/>
      <c r="AH38" s="514"/>
      <c r="AI38" s="514"/>
      <c r="AJ38" s="511" t="str">
        <f>IF(COUNTA($E$3:$AI$3)=0,"",IF('2.ชื่อนักเรียน'!R44="ย้าย","ย้าย",OK38))</f>
        <v/>
      </c>
      <c r="AK38" s="511">
        <v>34</v>
      </c>
      <c r="AL38" s="512"/>
      <c r="AM38" s="513"/>
      <c r="AN38" s="513"/>
      <c r="AO38" s="513"/>
      <c r="AP38" s="513"/>
      <c r="AQ38" s="513"/>
      <c r="AR38" s="513"/>
      <c r="AS38" s="513"/>
      <c r="AT38" s="513"/>
      <c r="AU38" s="513"/>
      <c r="AV38" s="513"/>
      <c r="AW38" s="513"/>
      <c r="AX38" s="513"/>
      <c r="AY38" s="513"/>
      <c r="AZ38" s="513"/>
      <c r="BA38" s="513"/>
      <c r="BB38" s="513"/>
      <c r="BC38" s="513"/>
      <c r="BD38" s="513"/>
      <c r="BE38" s="513"/>
      <c r="BF38" s="513"/>
      <c r="BG38" s="513"/>
      <c r="BH38" s="513"/>
      <c r="BI38" s="513"/>
      <c r="BJ38" s="513"/>
      <c r="BK38" s="513"/>
      <c r="BL38" s="513"/>
      <c r="BM38" s="513"/>
      <c r="BN38" s="513"/>
      <c r="BO38" s="514"/>
      <c r="BP38" s="514"/>
      <c r="BQ38" s="511" t="str">
        <f>IF(COUNTA($AL$4:$BP$4)=0,"",IF('2.ชื่อนักเรียน'!R44="ย้าย","ย้าย",OO38))</f>
        <v/>
      </c>
      <c r="BR38" s="511">
        <v>34</v>
      </c>
      <c r="BS38" s="512"/>
      <c r="BT38" s="513"/>
      <c r="BU38" s="513"/>
      <c r="BV38" s="513"/>
      <c r="BW38" s="513"/>
      <c r="BX38" s="513"/>
      <c r="BY38" s="513"/>
      <c r="BZ38" s="513"/>
      <c r="CA38" s="513"/>
      <c r="CB38" s="513"/>
      <c r="CC38" s="513"/>
      <c r="CD38" s="513"/>
      <c r="CE38" s="513"/>
      <c r="CF38" s="513"/>
      <c r="CG38" s="513"/>
      <c r="CH38" s="513"/>
      <c r="CI38" s="513"/>
      <c r="CJ38" s="513"/>
      <c r="CK38" s="513"/>
      <c r="CL38" s="513"/>
      <c r="CM38" s="513"/>
      <c r="CN38" s="513"/>
      <c r="CO38" s="513"/>
      <c r="CP38" s="513"/>
      <c r="CQ38" s="513"/>
      <c r="CR38" s="513"/>
      <c r="CS38" s="513"/>
      <c r="CT38" s="513"/>
      <c r="CU38" s="513"/>
      <c r="CV38" s="514"/>
      <c r="CW38" s="514"/>
      <c r="CX38" s="511" t="str">
        <f>IF(COUNTA($BS$4:$CW$4)=0,"",IF('2.ชื่อนักเรียน'!R44="ย้าย","ย้าย",OS38))</f>
        <v/>
      </c>
      <c r="CY38" s="511">
        <v>34</v>
      </c>
      <c r="CZ38" s="512"/>
      <c r="DA38" s="513"/>
      <c r="DB38" s="513"/>
      <c r="DC38" s="513"/>
      <c r="DD38" s="513"/>
      <c r="DE38" s="513"/>
      <c r="DF38" s="513"/>
      <c r="DG38" s="513"/>
      <c r="DH38" s="513"/>
      <c r="DI38" s="513"/>
      <c r="DJ38" s="513"/>
      <c r="DK38" s="513"/>
      <c r="DL38" s="513"/>
      <c r="DM38" s="513"/>
      <c r="DN38" s="513"/>
      <c r="DO38" s="513"/>
      <c r="DP38" s="513"/>
      <c r="DQ38" s="513"/>
      <c r="DR38" s="513"/>
      <c r="DS38" s="513"/>
      <c r="DT38" s="513"/>
      <c r="DU38" s="513"/>
      <c r="DV38" s="513"/>
      <c r="DW38" s="513"/>
      <c r="DX38" s="513"/>
      <c r="DY38" s="513"/>
      <c r="DZ38" s="513"/>
      <c r="EA38" s="513"/>
      <c r="EB38" s="513"/>
      <c r="EC38" s="514"/>
      <c r="ED38" s="514"/>
      <c r="EE38" s="511" t="str">
        <f>IF(COUNTA($CZ$4:$ED$4)=0,"",IF('2.ชื่อนักเรียน'!R44="ย้าย","ย้าย",OW38))</f>
        <v/>
      </c>
      <c r="EF38" s="511">
        <v>34</v>
      </c>
      <c r="EG38" s="512"/>
      <c r="EH38" s="513"/>
      <c r="EI38" s="513"/>
      <c r="EJ38" s="513"/>
      <c r="EK38" s="513"/>
      <c r="EL38" s="513"/>
      <c r="EM38" s="513"/>
      <c r="EN38" s="513"/>
      <c r="EO38" s="513"/>
      <c r="EP38" s="513"/>
      <c r="EQ38" s="513"/>
      <c r="ER38" s="513"/>
      <c r="ES38" s="513"/>
      <c r="ET38" s="513"/>
      <c r="EU38" s="513"/>
      <c r="EV38" s="513"/>
      <c r="EW38" s="513"/>
      <c r="EX38" s="513"/>
      <c r="EY38" s="513"/>
      <c r="EZ38" s="513"/>
      <c r="FA38" s="513"/>
      <c r="FB38" s="513"/>
      <c r="FC38" s="513"/>
      <c r="FD38" s="513"/>
      <c r="FE38" s="513"/>
      <c r="FF38" s="513"/>
      <c r="FG38" s="513"/>
      <c r="FH38" s="513"/>
      <c r="FI38" s="513"/>
      <c r="FJ38" s="514"/>
      <c r="FK38" s="514"/>
      <c r="FL38" s="511" t="str">
        <f>IF(COUNTA($EG$4:$FK$4)=0,"",IF('2.ชื่อนักเรียน'!R44="ย้าย","ย้าย",PA38))</f>
        <v/>
      </c>
      <c r="FM38" s="511">
        <v>34</v>
      </c>
      <c r="FN38" s="512"/>
      <c r="FO38" s="513"/>
      <c r="FP38" s="513"/>
      <c r="FQ38" s="513"/>
      <c r="FR38" s="513"/>
      <c r="FS38" s="513"/>
      <c r="FT38" s="513"/>
      <c r="FU38" s="513"/>
      <c r="FV38" s="513"/>
      <c r="FW38" s="513"/>
      <c r="FX38" s="513"/>
      <c r="FY38" s="513"/>
      <c r="FZ38" s="513"/>
      <c r="GA38" s="513"/>
      <c r="GB38" s="513"/>
      <c r="GC38" s="513"/>
      <c r="GD38" s="513"/>
      <c r="GE38" s="513"/>
      <c r="GF38" s="513"/>
      <c r="GG38" s="513"/>
      <c r="GH38" s="513"/>
      <c r="GI38" s="513"/>
      <c r="GJ38" s="513"/>
      <c r="GK38" s="513"/>
      <c r="GL38" s="513"/>
      <c r="GM38" s="513"/>
      <c r="GN38" s="513"/>
      <c r="GO38" s="513"/>
      <c r="GP38" s="513"/>
      <c r="GQ38" s="514"/>
      <c r="GR38" s="514"/>
      <c r="GS38" s="511" t="str">
        <f>IF(COUNTA($FN$4:$GR$4)=0,"",IF('2.ชื่อนักเรียน'!R44="ย้าย","ย้าย",PE38))</f>
        <v/>
      </c>
      <c r="GT38" s="511">
        <v>34</v>
      </c>
      <c r="GU38" s="512"/>
      <c r="GV38" s="513"/>
      <c r="GW38" s="513"/>
      <c r="GX38" s="513"/>
      <c r="GY38" s="513"/>
      <c r="GZ38" s="513"/>
      <c r="HA38" s="513"/>
      <c r="HB38" s="513"/>
      <c r="HC38" s="513"/>
      <c r="HD38" s="513"/>
      <c r="HE38" s="513"/>
      <c r="HF38" s="513"/>
      <c r="HG38" s="513"/>
      <c r="HH38" s="513"/>
      <c r="HI38" s="513"/>
      <c r="HJ38" s="513"/>
      <c r="HK38" s="513"/>
      <c r="HL38" s="513"/>
      <c r="HM38" s="513"/>
      <c r="HN38" s="513"/>
      <c r="HO38" s="513"/>
      <c r="HP38" s="513"/>
      <c r="HQ38" s="513"/>
      <c r="HR38" s="513"/>
      <c r="HS38" s="513"/>
      <c r="HT38" s="513"/>
      <c r="HU38" s="513"/>
      <c r="HV38" s="513"/>
      <c r="HW38" s="513"/>
      <c r="HX38" s="514"/>
      <c r="HY38" s="514"/>
      <c r="HZ38" s="511" t="str">
        <f>IF(COUNTA($GU$4:HY37)=0,"",IF('2.ชื่อนักเรียน'!R44="ย้าย","ย้าย",PP38))</f>
        <v/>
      </c>
      <c r="IA38" s="511">
        <v>34</v>
      </c>
      <c r="IB38" s="512"/>
      <c r="IC38" s="513"/>
      <c r="ID38" s="513"/>
      <c r="IE38" s="513"/>
      <c r="IF38" s="513"/>
      <c r="IG38" s="513"/>
      <c r="IH38" s="513"/>
      <c r="II38" s="513"/>
      <c r="IJ38" s="513"/>
      <c r="IK38" s="513"/>
      <c r="IL38" s="513"/>
      <c r="IM38" s="513"/>
      <c r="IN38" s="513"/>
      <c r="IO38" s="513"/>
      <c r="IP38" s="513"/>
      <c r="IQ38" s="513"/>
      <c r="IR38" s="513"/>
      <c r="IS38" s="513"/>
      <c r="IT38" s="513"/>
      <c r="IU38" s="513"/>
      <c r="IV38" s="513"/>
      <c r="IW38" s="513"/>
      <c r="IX38" s="513"/>
      <c r="IY38" s="513"/>
      <c r="IZ38" s="513"/>
      <c r="JA38" s="513"/>
      <c r="JB38" s="513"/>
      <c r="JC38" s="513"/>
      <c r="JD38" s="513"/>
      <c r="JE38" s="514"/>
      <c r="JF38" s="514"/>
      <c r="JG38" s="511" t="str">
        <f>IF(COUNTA($IB$4:$JF$4)=0,"",IF('2.ชื่อนักเรียน'!R44="ย้าย","ย้าย",PT38))</f>
        <v/>
      </c>
      <c r="JH38" s="511">
        <v>34</v>
      </c>
      <c r="JI38" s="512"/>
      <c r="JJ38" s="513"/>
      <c r="JK38" s="513"/>
      <c r="JL38" s="513"/>
      <c r="JM38" s="513"/>
      <c r="JN38" s="513"/>
      <c r="JO38" s="513"/>
      <c r="JP38" s="513"/>
      <c r="JQ38" s="513"/>
      <c r="JR38" s="513"/>
      <c r="JS38" s="513"/>
      <c r="JT38" s="513"/>
      <c r="JU38" s="513"/>
      <c r="JV38" s="513"/>
      <c r="JW38" s="513"/>
      <c r="JX38" s="513"/>
      <c r="JY38" s="513"/>
      <c r="JZ38" s="513"/>
      <c r="KA38" s="513"/>
      <c r="KB38" s="513"/>
      <c r="KC38" s="513"/>
      <c r="KD38" s="513"/>
      <c r="KE38" s="513"/>
      <c r="KF38" s="513"/>
      <c r="KG38" s="513"/>
      <c r="KH38" s="513"/>
      <c r="KI38" s="513"/>
      <c r="KJ38" s="513"/>
      <c r="KK38" s="513"/>
      <c r="KL38" s="514"/>
      <c r="KM38" s="514"/>
      <c r="KN38" s="511" t="str">
        <f>IF(COUNTA($JI$4:$KM$4)=0,"",IF('2.ชื่อนักเรียน'!R44="ย้าย","ย้าย",PX38))</f>
        <v/>
      </c>
      <c r="KO38" s="511">
        <v>34</v>
      </c>
      <c r="KP38" s="512"/>
      <c r="KQ38" s="513"/>
      <c r="KR38" s="513"/>
      <c r="KS38" s="513"/>
      <c r="KT38" s="513"/>
      <c r="KU38" s="513"/>
      <c r="KV38" s="513"/>
      <c r="KW38" s="513"/>
      <c r="KX38" s="513"/>
      <c r="KY38" s="513"/>
      <c r="KZ38" s="513"/>
      <c r="LA38" s="513"/>
      <c r="LB38" s="513"/>
      <c r="LC38" s="513"/>
      <c r="LD38" s="513"/>
      <c r="LE38" s="513"/>
      <c r="LF38" s="513"/>
      <c r="LG38" s="513"/>
      <c r="LH38" s="513"/>
      <c r="LI38" s="513"/>
      <c r="LJ38" s="513"/>
      <c r="LK38" s="513"/>
      <c r="LL38" s="513"/>
      <c r="LM38" s="513"/>
      <c r="LN38" s="513"/>
      <c r="LO38" s="513"/>
      <c r="LP38" s="513"/>
      <c r="LQ38" s="513"/>
      <c r="LR38" s="513"/>
      <c r="LS38" s="514"/>
      <c r="LT38" s="514"/>
      <c r="LU38" s="511" t="str">
        <f>IF(COUNTA($KP$4:$LT$4)=0,"",IF('2.ชื่อนักเรียน'!R44="ย้าย","ย้าย",QB38))</f>
        <v/>
      </c>
      <c r="LV38" s="511">
        <v>34</v>
      </c>
      <c r="LW38" s="512"/>
      <c r="LX38" s="513"/>
      <c r="LY38" s="513"/>
      <c r="LZ38" s="513"/>
      <c r="MA38" s="513"/>
      <c r="MB38" s="513"/>
      <c r="MC38" s="513"/>
      <c r="MD38" s="513"/>
      <c r="ME38" s="513"/>
      <c r="MF38" s="513"/>
      <c r="MG38" s="513"/>
      <c r="MH38" s="513"/>
      <c r="MI38" s="513"/>
      <c r="MJ38" s="513"/>
      <c r="MK38" s="513"/>
      <c r="ML38" s="513"/>
      <c r="MM38" s="513"/>
      <c r="MN38" s="513"/>
      <c r="MO38" s="513"/>
      <c r="MP38" s="513"/>
      <c r="MQ38" s="513"/>
      <c r="MR38" s="513"/>
      <c r="MS38" s="513"/>
      <c r="MT38" s="513"/>
      <c r="MU38" s="513"/>
      <c r="MV38" s="513"/>
      <c r="MW38" s="513"/>
      <c r="MX38" s="513"/>
      <c r="MY38" s="513"/>
      <c r="MZ38" s="514"/>
      <c r="NA38" s="514"/>
      <c r="NB38" s="511" t="str">
        <f>IF(COUNTA($LW$5:$NA$5)=0,"",IF('2.ชื่อนักเรียน'!R44="ย้าย","ย้าย",QF38))</f>
        <v/>
      </c>
      <c r="NC38" s="511">
        <v>34</v>
      </c>
      <c r="ND38" s="512"/>
      <c r="NE38" s="513"/>
      <c r="NF38" s="513"/>
      <c r="NG38" s="513"/>
      <c r="NH38" s="513"/>
      <c r="NI38" s="513"/>
      <c r="NJ38" s="513"/>
      <c r="NK38" s="513"/>
      <c r="NL38" s="513"/>
      <c r="NM38" s="513"/>
      <c r="NN38" s="513"/>
      <c r="NO38" s="513"/>
      <c r="NP38" s="513"/>
      <c r="NQ38" s="513"/>
      <c r="NR38" s="513"/>
      <c r="NS38" s="513"/>
      <c r="NT38" s="513"/>
      <c r="NU38" s="513"/>
      <c r="NV38" s="513"/>
      <c r="NW38" s="513"/>
      <c r="NX38" s="513"/>
      <c r="NY38" s="513"/>
      <c r="NZ38" s="513"/>
      <c r="OA38" s="513"/>
      <c r="OB38" s="513"/>
      <c r="OC38" s="513"/>
      <c r="OD38" s="513"/>
      <c r="OE38" s="513"/>
      <c r="OF38" s="513"/>
      <c r="OG38" s="514"/>
      <c r="OH38" s="514"/>
      <c r="OI38" s="511" t="str">
        <f>IF(COUNTA($ND$4:$OH$4)=0,"",IF('2.ชื่อนักเรียน'!R44="ย้าย","ย้าย",QJ38))</f>
        <v/>
      </c>
      <c r="OJ38" s="511">
        <v>34</v>
      </c>
      <c r="OK38" s="515" t="str">
        <f>IF(OR(COUNTA($E$4:$AI$4)=0,$A38=""),"",IF('2.ชื่อนักเรียน'!R44="ย้าย","-",COUNTIF($E38:$AI38,"/")))</f>
        <v/>
      </c>
      <c r="OL38" s="516" t="str">
        <f>IF(OR(COUNTA($E$4:$AI$4)=0,$A38=""),"",IF('2.ชื่อนักเรียน'!R44="ย้าย","-",COUNTIF($E38:$AI38,"ป")))</f>
        <v/>
      </c>
      <c r="OM38" s="516" t="str">
        <f>IF(OR(COUNTA($E$4:$AI$4)=0,$A38=""),"",IF('2.ชื่อนักเรียน'!R44="ย้าย","-",COUNTIF($E38:$AI38,"ล")))</f>
        <v/>
      </c>
      <c r="ON38" s="517" t="str">
        <f>IF(OR(COUNTA($E$4:$AI$4)=0,$A38=""),"",IF('2.ชื่อนักเรียน'!R44="ย้าย","-",COUNTIF($E38:$AI38,"ข")))</f>
        <v/>
      </c>
      <c r="OO38" s="515" t="str">
        <f>IF(OR(COUNTA($AL$4:$BP$4)=0,$A38=""),"",IF('2.ชื่อนักเรียน'!R44="ย้าย","-",COUNTIF($AL38:$BP38,"/")))</f>
        <v/>
      </c>
      <c r="OP38" s="516" t="str">
        <f>IF(OR(COUNTA($AL$4:$BP$4)=0,$A38=""),"",IF('2.ชื่อนักเรียน'!R44="ย้าย","-",COUNTIF($AL38:$BP38,"ป")))</f>
        <v/>
      </c>
      <c r="OQ38" s="516" t="str">
        <f>IF(OR(COUNTA($AL$4:$BP$4)=0,$A38=""),"",IF('2.ชื่อนักเรียน'!R44="ย้าย","-",COUNTIF($AL38:$BP38,"ล")))</f>
        <v/>
      </c>
      <c r="OR38" s="517" t="str">
        <f>IF(OR(COUNTA($AL$4:$BP$4)=0,$A38=""),"",IF('2.ชื่อนักเรียน'!R44="ย้าย","-",COUNTIF($AL38:$BP38,"ข")))</f>
        <v/>
      </c>
      <c r="OS38" s="515" t="str">
        <f>IF(OR(COUNTA($BS$4:$CW$4)=0,$A38=""),"",IF('2.ชื่อนักเรียน'!R44="ย้าย","-",COUNTIF($BS38:$CW38,"/")))</f>
        <v/>
      </c>
      <c r="OT38" s="516" t="str">
        <f>IF(OR(COUNTA($BS$4:$CW$4)=0,$A38=""),"",IF('2.ชื่อนักเรียน'!R44="ย้าย","-",COUNTIF($BS38:$CW38,"ป")))</f>
        <v/>
      </c>
      <c r="OU38" s="516" t="str">
        <f>IF(OR(COUNTA($BS$4:$CW$4)=0,$A38=""),"",IF('2.ชื่อนักเรียน'!R44="ย้าย","-",COUNTIF($BS38:$CW38,"ล")))</f>
        <v/>
      </c>
      <c r="OV38" s="517" t="str">
        <f>IF(OR(COUNTA($BS$4:$CW$4)=0,$A38=""),"",IF('2.ชื่อนักเรียน'!R44="ย้าย","-",COUNTIF($BS38:$CW38,"ข")))</f>
        <v/>
      </c>
      <c r="OW38" s="515" t="str">
        <f>IF(OR(COUNTA($CZ$4:$ED$4)=0,$A38=""),"",IF('2.ชื่อนักเรียน'!R44="ย้าย","-",COUNTIF($CZ38:$ED38,"/")))</f>
        <v/>
      </c>
      <c r="OX38" s="516" t="str">
        <f>IF(OR(COUNTA($CZ$4:$ED$4)=0,$A38=""),"",IF('2.ชื่อนักเรียน'!R44="ย้าย","-",COUNTIF($CZ38:$ED38,"ป")))</f>
        <v/>
      </c>
      <c r="OY38" s="516" t="str">
        <f>IF(OR(COUNTA($CZ$4:$ED$4)=0,A38=""),"",IF('2.ชื่อนักเรียน'!R44="ย้าย","-",COUNTIF($CZ38:$ED38,"ล")))</f>
        <v/>
      </c>
      <c r="OZ38" s="517" t="str">
        <f>IF(OR(COUNTA($CZ$4:$ED$4)=0,A38=""),"",IF('2.ชื่อนักเรียน'!R44="ย้าย","-",COUNTIF($CZ38:$ED38,"ข")))</f>
        <v/>
      </c>
      <c r="PA38" s="515" t="str">
        <f>IF(OR(COUNTA($EG$4:$FK$4)=0,$A38=""),"",IF('2.ชื่อนักเรียน'!R44="ย้าย","-",COUNTIF($EG38:$FK38,"/")))</f>
        <v/>
      </c>
      <c r="PB38" s="516" t="str">
        <f>IF(OR(COUNTA($EG$4:$FK$4)=0,$A38=""),"",IF('2.ชื่อนักเรียน'!R44="ย้าย","-",COUNTIF($EG38:$FK38,"ป")))</f>
        <v/>
      </c>
      <c r="PC38" s="516" t="str">
        <f>IF(OR(COUNTA($EG$4:$FK$4)=0,A38=""),"",IF('2.ชื่อนักเรียน'!R44="ย้าย","-",COUNTIF($EG38:$FK38,"ล")))</f>
        <v/>
      </c>
      <c r="PD38" s="517" t="str">
        <f>IF(OR(COUNTA($EG$4:$FK$4)=0,A38=""),"",IF('2.ชื่อนักเรียน'!R44="ย้าย","-",COUNTIF($EG38:$FK38,"ข")))</f>
        <v/>
      </c>
      <c r="PE38" s="515" t="str">
        <f>IF(OR(COUNTA($FN$4:$GR$4)=0,$A38=""),"",IF('2.ชื่อนักเรียน'!R44="ย้าย","-",COUNTIF($FN38:$GR38,"/")))</f>
        <v/>
      </c>
      <c r="PF38" s="516" t="str">
        <f>IF(OR(COUNTA($FN$4:$GR$4)=0,$A38=""),"",IF('2.ชื่อนักเรียน'!R44="ย้าย","-",COUNTIF($FN38:$GR38,"ป")))</f>
        <v/>
      </c>
      <c r="PG38" s="516" t="str">
        <f>IF(OR(COUNTA($FN$4:$GR$4)=0,A38=""),"",IF('2.ชื่อนักเรียน'!R44="ย้าย","-",COUNTIF($FN38:$GR38,"ล")))</f>
        <v/>
      </c>
      <c r="PH38" s="516" t="str">
        <f>IF(OR(COUNTA($FN$4:$GR$4)=0,A38=""),"",IF('2.ชื่อนักเรียน'!R44="ย้าย","-",COUNTIF($FN38:$GR38,"ข")))</f>
        <v/>
      </c>
      <c r="PI38" s="515" t="str">
        <f>IF(OR(COUNTA($OK$3:$PD$3,$PE$3)=0,$A38=""),"",IF('2.ชื่อนักเรียน'!R44="ย้าย","-",SUM(OK38,OO38,OS38,OW38,PA38,PE38)))</f>
        <v/>
      </c>
      <c r="PJ38" s="516" t="str">
        <f>IF(OR(COUNTA($OK$3:$PD$3,$PE$3)=0,$A38=""),"",IF('2.ชื่อนักเรียน'!R44="ย้าย","-",SUM(OL38,OP38,OT38,OX38,PB38,PF38)))</f>
        <v/>
      </c>
      <c r="PK38" s="516" t="str">
        <f>IF(OR(COUNTA($OK$3:$PD$3,$PE$3)=0,$A38=""),"",IF('2.ชื่อนักเรียน'!R44="ย้าย","-",SUM(OM38,OQ38,OU38,OY38,PC38,PG38)))</f>
        <v/>
      </c>
      <c r="PL38" s="518" t="str">
        <f>IF(OR(COUNTA($OK$3:$PD$3,$PE$3)=0,$A38=""),"",IF('2.ชื่อนักเรียน'!R44="ย้าย","-",SUM(ON38,OR38,OV38,OZ38,PD38,PH38)))</f>
        <v/>
      </c>
      <c r="PM38" s="511" t="str">
        <f t="shared" si="0"/>
        <v/>
      </c>
      <c r="PN38" s="519" t="str">
        <f>IF(PM38="","",IF('2.ชื่อนักเรียน'!R44="ย้าย","ย้าย",(PM38*100)/COUNTA($E$4:$AI$4,$AL$4:$BP$4,$BS$4:$CW$4,$CZ$4:$ED$4,$EG$4:$FK$4,$FN$4:$GR$4)))</f>
        <v/>
      </c>
      <c r="PO38" s="511">
        <v>34</v>
      </c>
      <c r="PP38" s="515" t="str">
        <f>IF(OR(COUNTA($GU$4:$HY$4)=0,$A38=""),"",IF('2.ชื่อนักเรียน'!R44="ย้าย","-",COUNTIF($GU38:$HY38,"/")))</f>
        <v/>
      </c>
      <c r="PQ38" s="516" t="str">
        <f>IF(OR(COUNTA($GU$4:$HY$4)=0,$A38=""),"",IF('2.ชื่อนักเรียน'!R44="ย้าย","-",COUNTIF($GU38:$HY38,"ป")))</f>
        <v/>
      </c>
      <c r="PR38" s="516" t="str">
        <f>IF(OR(COUNTA($GU$4:$HY$4)=0,$A38=""),"",IF('2.ชื่อนักเรียน'!R44="ย้าย","-",COUNTIF($GU38:$HY38,"ล")))</f>
        <v/>
      </c>
      <c r="PS38" s="517" t="str">
        <f>IF(OR(COUNTA($GU$4:$HY$4)=0,$A38=""),"",IF('2.ชื่อนักเรียน'!R44="ย้าย","-",COUNTIF($GU38:$HY38,"ข")))</f>
        <v/>
      </c>
      <c r="PT38" s="515" t="str">
        <f>IF(OR(COUNTA($IB$4:$JF$4)=0,$A38=""),"",IF('2.ชื่อนักเรียน'!R44="ย้าย","-",COUNTIF($IB38:$JF38,"/")))</f>
        <v/>
      </c>
      <c r="PU38" s="516" t="str">
        <f>IF(OR(COUNTA($IB$4:$JF$4)=0,$A38=""),"",IF('2.ชื่อนักเรียน'!R44="ย้าย","-",COUNTIF($IB38:$JF38,"ป")))</f>
        <v/>
      </c>
      <c r="PV38" s="516" t="str">
        <f>IF(OR(COUNTA($IB$4:$JF$4)=0,$A38=""),"",IF('2.ชื่อนักเรียน'!R44="ย้าย","-",COUNTIF($IB38:$JF38,"ล")))</f>
        <v/>
      </c>
      <c r="PW38" s="517" t="str">
        <f>IF(OR(COUNTA($IB$4:$JF$4)=0,$A38=""),"",IF('2.ชื่อนักเรียน'!R44="ย้าย","-",COUNTIF($IB38:$JF38,"ข")))</f>
        <v/>
      </c>
      <c r="PX38" s="515" t="str">
        <f>IF(OR(COUNTA($JI$4:$KM$4)=0,$A38=""),"",IF('2.ชื่อนักเรียน'!R44="ย้าย","-",COUNTIF($JI38:$KM38,"/")))</f>
        <v/>
      </c>
      <c r="PY38" s="516" t="str">
        <f>IF(OR(COUNTA($JI$4:$KM$4)=0,$A38=""),"",IF('2.ชื่อนักเรียน'!R44="ย้าย","-",COUNTIF($JI38:$KM38,"ป")))</f>
        <v/>
      </c>
      <c r="PZ38" s="516" t="str">
        <f>IF(OR(COUNTA($JI$4:$KM$4)=0,$A38=""),"",IF('2.ชื่อนักเรียน'!R44="ย้าย","-",COUNTIF($JI38:$KM38,"ล")))</f>
        <v/>
      </c>
      <c r="QA38" s="517" t="str">
        <f>IF(OR(COUNTA($JI$4:$KM$4)=0,$A38=""),"",IF('2.ชื่อนักเรียน'!R44="ย้าย","-",COUNTIF($JI38:$KM38,"ข")))</f>
        <v/>
      </c>
      <c r="QB38" s="515" t="str">
        <f>IF(OR(COUNTA($KP$4:$LT$4)=0,$A38=""),"",IF('2.ชื่อนักเรียน'!R44="ย้าย","-",COUNTIF($KP38:$LT38,"/")))</f>
        <v/>
      </c>
      <c r="QC38" s="516" t="str">
        <f>IF(OR(COUNTA($KP$4:$LT$4)=0,$A38=""),"",IF('2.ชื่อนักเรียน'!R44="ย้าย","-",COUNTIF($KP38:$LT38,"ป")))</f>
        <v/>
      </c>
      <c r="QD38" s="516" t="str">
        <f>IF(OR(COUNTA($KP$4:$LT$4)=0,$A38=""),"",IF('2.ชื่อนักเรียน'!R44="ย้าย","-",COUNTIF($KP38:$LT38,"ล")))</f>
        <v/>
      </c>
      <c r="QE38" s="517" t="str">
        <f>IF(OR(COUNTA($KP$4:$LT$4)=0,$A38=""),"",IF('2.ชื่อนักเรียน'!R44="ย้าย","-",COUNTIF($KP38:$LT38,"ข")))</f>
        <v/>
      </c>
      <c r="QF38" s="515" t="str">
        <f>IF(OR(COUNTA($LW$4:$NA$4)=0,$A38=""),"",IF('2.ชื่อนักเรียน'!R44="ย้าย","-",COUNTIF($LW38:$NA38,"/")))</f>
        <v/>
      </c>
      <c r="QG38" s="516" t="str">
        <f>IF(OR(COUNTA($LW$4:$NA$4)=0,$A38=""),"",IF('2.ชื่อนักเรียน'!R44="ย้าย","-",COUNTIF($LW38:$NA38,"ป")))</f>
        <v/>
      </c>
      <c r="QH38" s="516" t="str">
        <f>IF(OR(COUNTA($LW$4:$NA$4)=0,$A38=""),"",IF('2.ชื่อนักเรียน'!R44="ย้าย","-",COUNTIF($LW38:$NA38,"ล")))</f>
        <v/>
      </c>
      <c r="QI38" s="517" t="str">
        <f>IF(OR(COUNTA($LW$4:$NA$4)=0,$A38=""),"",IF('2.ชื่อนักเรียน'!R44="ย้าย","-",COUNTIF($LW38:$NA38,"ข")))</f>
        <v/>
      </c>
      <c r="QJ38" s="515" t="str">
        <f>IF(OR(COUNTA($ND$4:$OH$4)=0,$A38=""),"",IF('2.ชื่อนักเรียน'!R44="ย้าย","-",COUNTIF($ND38:$OH38,"/")))</f>
        <v/>
      </c>
      <c r="QK38" s="516" t="str">
        <f>IF(OR(COUNTA($ND$4:$OH$4)=0,$A38=""),"",IF('2.ชื่อนักเรียน'!R44="ย้าย","-",COUNTIF($ND38:$OH38,"ป")))</f>
        <v/>
      </c>
      <c r="QL38" s="516" t="str">
        <f>IF(OR(COUNTA($ND$4:$OH$4)=0,$A38=""),"",IF('2.ชื่อนักเรียน'!R44="ย้าย","-",COUNTIF($ND38:$OH38,"ล")))</f>
        <v/>
      </c>
      <c r="QM38" s="516" t="str">
        <f>IF(OR(COUNTA($ND$4:$OH$4)=0,$A38=""),"",IF('2.ชื่อนักเรียน'!R44="ย้าย","-",COUNTIF($ND38:$OH38,"ข")))</f>
        <v/>
      </c>
      <c r="QN38" s="515" t="str">
        <f>IF(OR(COUNTA($PP$3:$QI$3,$QJ$3)=0,$A38=""),"",IF('2.ชื่อนักเรียน'!R44="ย้าย","-",SUM(PP38,PT38,PX38,QB38,QF38,QJ38)))</f>
        <v/>
      </c>
      <c r="QO38" s="516" t="str">
        <f>IF(OR(COUNTA($PP$3:$QI$3,$QJ$3)=0,$A38=""),"",IF('2.ชื่อนักเรียน'!R44="ย้าย","-",SUM(PQ38,PU38,PY38,QC38,QG38,QK38)))</f>
        <v/>
      </c>
      <c r="QP38" s="516" t="str">
        <f>IF(OR(COUNTA($PP$3:$QI$3,$QJ$3)=0,$A38=""),"",IF('2.ชื่อนักเรียน'!R44="ย้าย","-",SUM(PR38,PV38,PZ38,QD38,QH38,QL38)))</f>
        <v/>
      </c>
      <c r="QQ38" s="518" t="str">
        <f>IF(OR(COUNTA($PP$3:$QI$3,$QJ$3)=0,$A38=""),"",IF('2.ชื่อนักเรียน'!R44="ย้าย","-",SUM(PS38,PW38,QA38,QE38,QI38,QM38)))</f>
        <v/>
      </c>
      <c r="QR38" s="511" t="str">
        <f t="shared" si="1"/>
        <v/>
      </c>
      <c r="QS38" s="519" t="str">
        <f>IF(QR38="","",IF('2.ชื่อนักเรียน'!R44="ย้าย","ย้าย",(QR38*100)/COUNTA($GU$4:$HY$4,$IB$4:$JF$4,$JI$4:$KM$4,$KP$4:$LT$4,$LW$4:$NA$4,$ND$4:$OH$4)))</f>
        <v/>
      </c>
      <c r="QT38" s="529" t="str">
        <f>IF('2.ชื่อนักเรียน'!C44="","",'2.ชื่อนักเรียน'!C44)</f>
        <v/>
      </c>
      <c r="QU38" s="532" t="str">
        <f>IF('2.ชื่อนักเรียน'!D44="","",'2.ชื่อนักเรียน'!D44)</f>
        <v/>
      </c>
      <c r="QV38" s="511" t="str">
        <f>IF(A38="","",IF('2.ชื่อนักเรียน'!R44="ย้าย","-",$RJ$4))</f>
        <v/>
      </c>
      <c r="QW38" s="511" t="str">
        <f>IF(A38="","",IF('2.ชื่อนักเรียน'!R44="ย้าย","-",SUM(OK38,OO38,OS38,OW38,PA38,PE38,PP38,PT38,PX38,QB38,QF38,QJ38)))</f>
        <v/>
      </c>
      <c r="QX38" s="511" t="str">
        <f>IF(A38="","",IF('2.ชื่อนักเรียน'!R44="ย้าย","-",SUM(OL38,OP38,OT38,OX38,PB38,PF38,PQ38,PU38,PY38,QC38,QG38,QK38)))</f>
        <v/>
      </c>
      <c r="QY38" s="511" t="str">
        <f>IF(A38="","",IF('2.ชื่อนักเรียน'!R44="ย้าย","-",SUM(OM38,OQ38,OU38,OY38,PC38,PG38,PR38,PV38,PZ38,QD38,QH38,QL38)))</f>
        <v/>
      </c>
      <c r="QZ38" s="511" t="str">
        <f>IF(A38="","",IF('2.ชื่อนักเรียน'!R44="ย้าย","-",SUM(ON38,OR38,OV38,OZ38,PD38,PH38,PS38,PW38,QA38,QE38,QI38,QM38)))</f>
        <v/>
      </c>
      <c r="RA38" s="519" t="str">
        <f>IF(A38="","",IF('2.ชื่อนักเรียน'!R44="ย้าย","-",(QW38*100)/QV38))</f>
        <v/>
      </c>
      <c r="RB38" s="511" t="str">
        <f>IF(A38="","",IF('2.ชื่อนักเรียน'!R44="ย้าย","-",QW38))</f>
        <v/>
      </c>
      <c r="RC38" s="519" t="str">
        <f>IF(A38="","",IF('2.ชื่อนักเรียน'!R44="ย้าย","ย้าย",RA38))</f>
        <v/>
      </c>
      <c r="RD38" s="534"/>
    </row>
    <row r="39" spans="1:472" ht="21" customHeight="1" x14ac:dyDescent="0.35">
      <c r="A39" s="508" t="str">
        <f>IF('2.ชื่อนักเรียน'!C45="","",'2.ชื่อนักเรียน'!C45)</f>
        <v/>
      </c>
      <c r="B39" s="509" t="str">
        <f>IF('2.ชื่อนักเรียน'!D45="","",'2.ชื่อนักเรียน'!D45)</f>
        <v/>
      </c>
      <c r="C39" s="510" t="str">
        <f>IF('2.ชื่อนักเรียน'!R45="","",'2.ชื่อนักเรียน'!R45)</f>
        <v/>
      </c>
      <c r="D39" s="511">
        <v>35</v>
      </c>
      <c r="E39" s="512"/>
      <c r="F39" s="513"/>
      <c r="G39" s="513"/>
      <c r="H39" s="513"/>
      <c r="I39" s="513"/>
      <c r="J39" s="513"/>
      <c r="K39" s="513"/>
      <c r="L39" s="513"/>
      <c r="M39" s="513"/>
      <c r="N39" s="513"/>
      <c r="O39" s="513"/>
      <c r="P39" s="513"/>
      <c r="Q39" s="513"/>
      <c r="R39" s="513"/>
      <c r="S39" s="513"/>
      <c r="T39" s="513"/>
      <c r="U39" s="513"/>
      <c r="V39" s="513"/>
      <c r="W39" s="513"/>
      <c r="X39" s="513"/>
      <c r="Y39" s="513"/>
      <c r="Z39" s="513"/>
      <c r="AA39" s="513"/>
      <c r="AB39" s="513"/>
      <c r="AC39" s="513"/>
      <c r="AD39" s="513"/>
      <c r="AE39" s="513"/>
      <c r="AF39" s="513"/>
      <c r="AG39" s="513"/>
      <c r="AH39" s="514"/>
      <c r="AI39" s="514"/>
      <c r="AJ39" s="511" t="str">
        <f>IF(COUNTA($E$3:$AI$3)=0,"",IF('2.ชื่อนักเรียน'!R45="ย้าย","ย้าย",OK39))</f>
        <v/>
      </c>
      <c r="AK39" s="511">
        <v>35</v>
      </c>
      <c r="AL39" s="512"/>
      <c r="AM39" s="513"/>
      <c r="AN39" s="513"/>
      <c r="AO39" s="513"/>
      <c r="AP39" s="513"/>
      <c r="AQ39" s="513"/>
      <c r="AR39" s="513"/>
      <c r="AS39" s="513"/>
      <c r="AT39" s="513"/>
      <c r="AU39" s="513"/>
      <c r="AV39" s="513"/>
      <c r="AW39" s="513"/>
      <c r="AX39" s="513"/>
      <c r="AY39" s="513"/>
      <c r="AZ39" s="513"/>
      <c r="BA39" s="513"/>
      <c r="BB39" s="513"/>
      <c r="BC39" s="513"/>
      <c r="BD39" s="513"/>
      <c r="BE39" s="513"/>
      <c r="BF39" s="513"/>
      <c r="BG39" s="513"/>
      <c r="BH39" s="513"/>
      <c r="BI39" s="513"/>
      <c r="BJ39" s="513"/>
      <c r="BK39" s="513"/>
      <c r="BL39" s="513"/>
      <c r="BM39" s="513"/>
      <c r="BN39" s="513"/>
      <c r="BO39" s="514"/>
      <c r="BP39" s="514"/>
      <c r="BQ39" s="511" t="str">
        <f>IF(COUNTA($AL$4:$BP$4)=0,"",IF('2.ชื่อนักเรียน'!R45="ย้าย","ย้าย",OO39))</f>
        <v/>
      </c>
      <c r="BR39" s="511">
        <v>35</v>
      </c>
      <c r="BS39" s="512"/>
      <c r="BT39" s="513"/>
      <c r="BU39" s="513"/>
      <c r="BV39" s="513"/>
      <c r="BW39" s="513"/>
      <c r="BX39" s="513"/>
      <c r="BY39" s="513"/>
      <c r="BZ39" s="513"/>
      <c r="CA39" s="513"/>
      <c r="CB39" s="513"/>
      <c r="CC39" s="513"/>
      <c r="CD39" s="513"/>
      <c r="CE39" s="513"/>
      <c r="CF39" s="513"/>
      <c r="CG39" s="513"/>
      <c r="CH39" s="513"/>
      <c r="CI39" s="513"/>
      <c r="CJ39" s="513"/>
      <c r="CK39" s="513"/>
      <c r="CL39" s="513"/>
      <c r="CM39" s="513"/>
      <c r="CN39" s="513"/>
      <c r="CO39" s="513"/>
      <c r="CP39" s="513"/>
      <c r="CQ39" s="513"/>
      <c r="CR39" s="513"/>
      <c r="CS39" s="513"/>
      <c r="CT39" s="513"/>
      <c r="CU39" s="513"/>
      <c r="CV39" s="514"/>
      <c r="CW39" s="514"/>
      <c r="CX39" s="511" t="str">
        <f>IF(COUNTA($BS$4:$CW$4)=0,"",IF('2.ชื่อนักเรียน'!R45="ย้าย","ย้าย",OS39))</f>
        <v/>
      </c>
      <c r="CY39" s="511">
        <v>35</v>
      </c>
      <c r="CZ39" s="512"/>
      <c r="DA39" s="513"/>
      <c r="DB39" s="513"/>
      <c r="DC39" s="513"/>
      <c r="DD39" s="513"/>
      <c r="DE39" s="513"/>
      <c r="DF39" s="513"/>
      <c r="DG39" s="513"/>
      <c r="DH39" s="513"/>
      <c r="DI39" s="513"/>
      <c r="DJ39" s="513"/>
      <c r="DK39" s="513"/>
      <c r="DL39" s="513"/>
      <c r="DM39" s="513"/>
      <c r="DN39" s="513"/>
      <c r="DO39" s="513"/>
      <c r="DP39" s="513"/>
      <c r="DQ39" s="513"/>
      <c r="DR39" s="513"/>
      <c r="DS39" s="513"/>
      <c r="DT39" s="513"/>
      <c r="DU39" s="513"/>
      <c r="DV39" s="513"/>
      <c r="DW39" s="513"/>
      <c r="DX39" s="513"/>
      <c r="DY39" s="513"/>
      <c r="DZ39" s="513"/>
      <c r="EA39" s="513"/>
      <c r="EB39" s="513"/>
      <c r="EC39" s="514"/>
      <c r="ED39" s="514"/>
      <c r="EE39" s="511" t="str">
        <f>IF(COUNTA($CZ$4:$ED$4)=0,"",IF('2.ชื่อนักเรียน'!R45="ย้าย","ย้าย",OW39))</f>
        <v/>
      </c>
      <c r="EF39" s="511">
        <v>35</v>
      </c>
      <c r="EG39" s="512"/>
      <c r="EH39" s="513"/>
      <c r="EI39" s="513"/>
      <c r="EJ39" s="513"/>
      <c r="EK39" s="513"/>
      <c r="EL39" s="513"/>
      <c r="EM39" s="513"/>
      <c r="EN39" s="513"/>
      <c r="EO39" s="513"/>
      <c r="EP39" s="513"/>
      <c r="EQ39" s="513"/>
      <c r="ER39" s="513"/>
      <c r="ES39" s="513"/>
      <c r="ET39" s="513"/>
      <c r="EU39" s="513"/>
      <c r="EV39" s="513"/>
      <c r="EW39" s="513"/>
      <c r="EX39" s="513"/>
      <c r="EY39" s="513"/>
      <c r="EZ39" s="513"/>
      <c r="FA39" s="513"/>
      <c r="FB39" s="513"/>
      <c r="FC39" s="513"/>
      <c r="FD39" s="513"/>
      <c r="FE39" s="513"/>
      <c r="FF39" s="513"/>
      <c r="FG39" s="513"/>
      <c r="FH39" s="513"/>
      <c r="FI39" s="513"/>
      <c r="FJ39" s="514"/>
      <c r="FK39" s="514"/>
      <c r="FL39" s="511" t="str">
        <f>IF(COUNTA($EG$4:$FK$4)=0,"",IF('2.ชื่อนักเรียน'!R45="ย้าย","ย้าย",PA39))</f>
        <v/>
      </c>
      <c r="FM39" s="511">
        <v>35</v>
      </c>
      <c r="FN39" s="512"/>
      <c r="FO39" s="513"/>
      <c r="FP39" s="513"/>
      <c r="FQ39" s="513"/>
      <c r="FR39" s="513"/>
      <c r="FS39" s="513"/>
      <c r="FT39" s="513"/>
      <c r="FU39" s="513"/>
      <c r="FV39" s="513"/>
      <c r="FW39" s="513"/>
      <c r="FX39" s="513"/>
      <c r="FY39" s="513"/>
      <c r="FZ39" s="513"/>
      <c r="GA39" s="513"/>
      <c r="GB39" s="513"/>
      <c r="GC39" s="513"/>
      <c r="GD39" s="513"/>
      <c r="GE39" s="513"/>
      <c r="GF39" s="513"/>
      <c r="GG39" s="513"/>
      <c r="GH39" s="513"/>
      <c r="GI39" s="513"/>
      <c r="GJ39" s="513"/>
      <c r="GK39" s="513"/>
      <c r="GL39" s="513"/>
      <c r="GM39" s="513"/>
      <c r="GN39" s="513"/>
      <c r="GO39" s="513"/>
      <c r="GP39" s="513"/>
      <c r="GQ39" s="514"/>
      <c r="GR39" s="514"/>
      <c r="GS39" s="511" t="str">
        <f>IF(COUNTA($FN$4:$GR$4)=0,"",IF('2.ชื่อนักเรียน'!R45="ย้าย","ย้าย",PE39))</f>
        <v/>
      </c>
      <c r="GT39" s="511">
        <v>35</v>
      </c>
      <c r="GU39" s="512"/>
      <c r="GV39" s="513"/>
      <c r="GW39" s="513"/>
      <c r="GX39" s="513"/>
      <c r="GY39" s="513"/>
      <c r="GZ39" s="513"/>
      <c r="HA39" s="513"/>
      <c r="HB39" s="513"/>
      <c r="HC39" s="513"/>
      <c r="HD39" s="513"/>
      <c r="HE39" s="513"/>
      <c r="HF39" s="513"/>
      <c r="HG39" s="513"/>
      <c r="HH39" s="513"/>
      <c r="HI39" s="513"/>
      <c r="HJ39" s="513"/>
      <c r="HK39" s="513"/>
      <c r="HL39" s="513"/>
      <c r="HM39" s="513"/>
      <c r="HN39" s="513"/>
      <c r="HO39" s="513"/>
      <c r="HP39" s="513"/>
      <c r="HQ39" s="513"/>
      <c r="HR39" s="513"/>
      <c r="HS39" s="513"/>
      <c r="HT39" s="513"/>
      <c r="HU39" s="513"/>
      <c r="HV39" s="513"/>
      <c r="HW39" s="513"/>
      <c r="HX39" s="514"/>
      <c r="HY39" s="514"/>
      <c r="HZ39" s="511" t="str">
        <f>IF(COUNTA($GU$4:HY38)=0,"",IF('2.ชื่อนักเรียน'!R45="ย้าย","ย้าย",PP39))</f>
        <v/>
      </c>
      <c r="IA39" s="511">
        <v>35</v>
      </c>
      <c r="IB39" s="512"/>
      <c r="IC39" s="513"/>
      <c r="ID39" s="513"/>
      <c r="IE39" s="513"/>
      <c r="IF39" s="513"/>
      <c r="IG39" s="513"/>
      <c r="IH39" s="513"/>
      <c r="II39" s="513"/>
      <c r="IJ39" s="513"/>
      <c r="IK39" s="513"/>
      <c r="IL39" s="513"/>
      <c r="IM39" s="513"/>
      <c r="IN39" s="513"/>
      <c r="IO39" s="513"/>
      <c r="IP39" s="513"/>
      <c r="IQ39" s="513"/>
      <c r="IR39" s="513"/>
      <c r="IS39" s="513"/>
      <c r="IT39" s="513"/>
      <c r="IU39" s="513"/>
      <c r="IV39" s="513"/>
      <c r="IW39" s="513"/>
      <c r="IX39" s="513"/>
      <c r="IY39" s="513"/>
      <c r="IZ39" s="513"/>
      <c r="JA39" s="513"/>
      <c r="JB39" s="513"/>
      <c r="JC39" s="513"/>
      <c r="JD39" s="513"/>
      <c r="JE39" s="514"/>
      <c r="JF39" s="514"/>
      <c r="JG39" s="511" t="str">
        <f>IF(COUNTA($IB$4:$JF$4)=0,"",IF('2.ชื่อนักเรียน'!R45="ย้าย","ย้าย",PT39))</f>
        <v/>
      </c>
      <c r="JH39" s="511">
        <v>35</v>
      </c>
      <c r="JI39" s="512"/>
      <c r="JJ39" s="513"/>
      <c r="JK39" s="513"/>
      <c r="JL39" s="513"/>
      <c r="JM39" s="513"/>
      <c r="JN39" s="513"/>
      <c r="JO39" s="513"/>
      <c r="JP39" s="513"/>
      <c r="JQ39" s="513"/>
      <c r="JR39" s="513"/>
      <c r="JS39" s="513"/>
      <c r="JT39" s="513"/>
      <c r="JU39" s="513"/>
      <c r="JV39" s="513"/>
      <c r="JW39" s="513"/>
      <c r="JX39" s="513"/>
      <c r="JY39" s="513"/>
      <c r="JZ39" s="513"/>
      <c r="KA39" s="513"/>
      <c r="KB39" s="513"/>
      <c r="KC39" s="513"/>
      <c r="KD39" s="513"/>
      <c r="KE39" s="513"/>
      <c r="KF39" s="513"/>
      <c r="KG39" s="513"/>
      <c r="KH39" s="513"/>
      <c r="KI39" s="513"/>
      <c r="KJ39" s="513"/>
      <c r="KK39" s="513"/>
      <c r="KL39" s="514"/>
      <c r="KM39" s="514"/>
      <c r="KN39" s="511" t="str">
        <f>IF(COUNTA($JI$4:$KM$4)=0,"",IF('2.ชื่อนักเรียน'!R45="ย้าย","ย้าย",PX39))</f>
        <v/>
      </c>
      <c r="KO39" s="511">
        <v>35</v>
      </c>
      <c r="KP39" s="512"/>
      <c r="KQ39" s="513"/>
      <c r="KR39" s="513"/>
      <c r="KS39" s="513"/>
      <c r="KT39" s="513"/>
      <c r="KU39" s="513"/>
      <c r="KV39" s="513"/>
      <c r="KW39" s="513"/>
      <c r="KX39" s="513"/>
      <c r="KY39" s="513"/>
      <c r="KZ39" s="513"/>
      <c r="LA39" s="513"/>
      <c r="LB39" s="513"/>
      <c r="LC39" s="513"/>
      <c r="LD39" s="513"/>
      <c r="LE39" s="513"/>
      <c r="LF39" s="513"/>
      <c r="LG39" s="513"/>
      <c r="LH39" s="513"/>
      <c r="LI39" s="513"/>
      <c r="LJ39" s="513"/>
      <c r="LK39" s="513"/>
      <c r="LL39" s="513"/>
      <c r="LM39" s="513"/>
      <c r="LN39" s="513"/>
      <c r="LO39" s="513"/>
      <c r="LP39" s="513"/>
      <c r="LQ39" s="513"/>
      <c r="LR39" s="513"/>
      <c r="LS39" s="514"/>
      <c r="LT39" s="514"/>
      <c r="LU39" s="511" t="str">
        <f>IF(COUNTA($KP$4:$LT$4)=0,"",IF('2.ชื่อนักเรียน'!R45="ย้าย","ย้าย",QB39))</f>
        <v/>
      </c>
      <c r="LV39" s="511">
        <v>35</v>
      </c>
      <c r="LW39" s="512"/>
      <c r="LX39" s="513"/>
      <c r="LY39" s="513"/>
      <c r="LZ39" s="513"/>
      <c r="MA39" s="513"/>
      <c r="MB39" s="513"/>
      <c r="MC39" s="513"/>
      <c r="MD39" s="513"/>
      <c r="ME39" s="513"/>
      <c r="MF39" s="513"/>
      <c r="MG39" s="513"/>
      <c r="MH39" s="513"/>
      <c r="MI39" s="513"/>
      <c r="MJ39" s="513"/>
      <c r="MK39" s="513"/>
      <c r="ML39" s="513"/>
      <c r="MM39" s="513"/>
      <c r="MN39" s="513"/>
      <c r="MO39" s="513"/>
      <c r="MP39" s="513"/>
      <c r="MQ39" s="513"/>
      <c r="MR39" s="513"/>
      <c r="MS39" s="513"/>
      <c r="MT39" s="513"/>
      <c r="MU39" s="513"/>
      <c r="MV39" s="513"/>
      <c r="MW39" s="513"/>
      <c r="MX39" s="513"/>
      <c r="MY39" s="513"/>
      <c r="MZ39" s="514"/>
      <c r="NA39" s="514"/>
      <c r="NB39" s="511" t="str">
        <f>IF(COUNTA($LW$5:$NA$5)=0,"",IF('2.ชื่อนักเรียน'!R45="ย้าย","ย้าย",QF39))</f>
        <v/>
      </c>
      <c r="NC39" s="511">
        <v>35</v>
      </c>
      <c r="ND39" s="512"/>
      <c r="NE39" s="513"/>
      <c r="NF39" s="513"/>
      <c r="NG39" s="513"/>
      <c r="NH39" s="513"/>
      <c r="NI39" s="513"/>
      <c r="NJ39" s="513"/>
      <c r="NK39" s="513"/>
      <c r="NL39" s="513"/>
      <c r="NM39" s="513"/>
      <c r="NN39" s="513"/>
      <c r="NO39" s="513"/>
      <c r="NP39" s="513"/>
      <c r="NQ39" s="513"/>
      <c r="NR39" s="513"/>
      <c r="NS39" s="513"/>
      <c r="NT39" s="513"/>
      <c r="NU39" s="513"/>
      <c r="NV39" s="513"/>
      <c r="NW39" s="513"/>
      <c r="NX39" s="513"/>
      <c r="NY39" s="513"/>
      <c r="NZ39" s="513"/>
      <c r="OA39" s="513"/>
      <c r="OB39" s="513"/>
      <c r="OC39" s="513"/>
      <c r="OD39" s="513"/>
      <c r="OE39" s="513"/>
      <c r="OF39" s="513"/>
      <c r="OG39" s="514"/>
      <c r="OH39" s="514"/>
      <c r="OI39" s="511" t="str">
        <f>IF(COUNTA($ND$4:$OH$4)=0,"",IF('2.ชื่อนักเรียน'!R45="ย้าย","ย้าย",QJ39))</f>
        <v/>
      </c>
      <c r="OJ39" s="511">
        <v>35</v>
      </c>
      <c r="OK39" s="515" t="str">
        <f>IF(OR(COUNTA($E$4:$AI$4)=0,$A39=""),"",IF('2.ชื่อนักเรียน'!R45="ย้าย","-",COUNTIF($E39:$AI39,"/")))</f>
        <v/>
      </c>
      <c r="OL39" s="516" t="str">
        <f>IF(OR(COUNTA($E$4:$AI$4)=0,$A39=""),"",IF('2.ชื่อนักเรียน'!R45="ย้าย","-",COUNTIF($E39:$AI39,"ป")))</f>
        <v/>
      </c>
      <c r="OM39" s="516" t="str">
        <f>IF(OR(COUNTA($E$4:$AI$4)=0,$A39=""),"",IF('2.ชื่อนักเรียน'!R45="ย้าย","-",COUNTIF($E39:$AI39,"ล")))</f>
        <v/>
      </c>
      <c r="ON39" s="517" t="str">
        <f>IF(OR(COUNTA($E$4:$AI$4)=0,$A39=""),"",IF('2.ชื่อนักเรียน'!R45="ย้าย","-",COUNTIF($E39:$AI39,"ข")))</f>
        <v/>
      </c>
      <c r="OO39" s="515" t="str">
        <f>IF(OR(COUNTA($AL$4:$BP$4)=0,$A39=""),"",IF('2.ชื่อนักเรียน'!R45="ย้าย","-",COUNTIF($AL39:$BP39,"/")))</f>
        <v/>
      </c>
      <c r="OP39" s="516" t="str">
        <f>IF(OR(COUNTA($AL$4:$BP$4)=0,$A39=""),"",IF('2.ชื่อนักเรียน'!R45="ย้าย","-",COUNTIF($AL39:$BP39,"ป")))</f>
        <v/>
      </c>
      <c r="OQ39" s="516" t="str">
        <f>IF(OR(COUNTA($AL$4:$BP$4)=0,$A39=""),"",IF('2.ชื่อนักเรียน'!R45="ย้าย","-",COUNTIF($AL39:$BP39,"ล")))</f>
        <v/>
      </c>
      <c r="OR39" s="517" t="str">
        <f>IF(OR(COUNTA($AL$4:$BP$4)=0,$A39=""),"",IF('2.ชื่อนักเรียน'!R45="ย้าย","-",COUNTIF($AL39:$BP39,"ข")))</f>
        <v/>
      </c>
      <c r="OS39" s="515" t="str">
        <f>IF(OR(COUNTA($BS$4:$CW$4)=0,$A39=""),"",IF('2.ชื่อนักเรียน'!R45="ย้าย","-",COUNTIF($BS39:$CW39,"/")))</f>
        <v/>
      </c>
      <c r="OT39" s="516" t="str">
        <f>IF(OR(COUNTA($BS$4:$CW$4)=0,$A39=""),"",IF('2.ชื่อนักเรียน'!R45="ย้าย","-",COUNTIF($BS39:$CW39,"ป")))</f>
        <v/>
      </c>
      <c r="OU39" s="516" t="str">
        <f>IF(OR(COUNTA($BS$4:$CW$4)=0,$A39=""),"",IF('2.ชื่อนักเรียน'!R45="ย้าย","-",COUNTIF($BS39:$CW39,"ล")))</f>
        <v/>
      </c>
      <c r="OV39" s="517" t="str">
        <f>IF(OR(COUNTA($BS$4:$CW$4)=0,$A39=""),"",IF('2.ชื่อนักเรียน'!R45="ย้าย","-",COUNTIF($BS39:$CW39,"ข")))</f>
        <v/>
      </c>
      <c r="OW39" s="515" t="str">
        <f>IF(OR(COUNTA($CZ$4:$ED$4)=0,$A39=""),"",IF('2.ชื่อนักเรียน'!R45="ย้าย","-",COUNTIF($CZ39:$ED39,"/")))</f>
        <v/>
      </c>
      <c r="OX39" s="516" t="str">
        <f>IF(OR(COUNTA($CZ$4:$ED$4)=0,$A39=""),"",IF('2.ชื่อนักเรียน'!R45="ย้าย","-",COUNTIF($CZ39:$ED39,"ป")))</f>
        <v/>
      </c>
      <c r="OY39" s="516" t="str">
        <f>IF(OR(COUNTA($CZ$4:$ED$4)=0,A39=""),"",IF('2.ชื่อนักเรียน'!R45="ย้าย","-",COUNTIF($CZ39:$ED39,"ล")))</f>
        <v/>
      </c>
      <c r="OZ39" s="517" t="str">
        <f>IF(OR(COUNTA($CZ$4:$ED$4)=0,A39=""),"",IF('2.ชื่อนักเรียน'!R45="ย้าย","-",COUNTIF($CZ39:$ED39,"ข")))</f>
        <v/>
      </c>
      <c r="PA39" s="515" t="str">
        <f>IF(OR(COUNTA($EG$4:$FK$4)=0,$A39=""),"",IF('2.ชื่อนักเรียน'!R45="ย้าย","-",COUNTIF($EG39:$FK39,"/")))</f>
        <v/>
      </c>
      <c r="PB39" s="516" t="str">
        <f>IF(OR(COUNTA($EG$4:$FK$4)=0,$A39=""),"",IF('2.ชื่อนักเรียน'!R45="ย้าย","-",COUNTIF($EG39:$FK39,"ป")))</f>
        <v/>
      </c>
      <c r="PC39" s="516" t="str">
        <f>IF(OR(COUNTA($EG$4:$FK$4)=0,A39=""),"",IF('2.ชื่อนักเรียน'!R45="ย้าย","-",COUNTIF($EG39:$FK39,"ล")))</f>
        <v/>
      </c>
      <c r="PD39" s="517" t="str">
        <f>IF(OR(COUNTA($EG$4:$FK$4)=0,A39=""),"",IF('2.ชื่อนักเรียน'!R45="ย้าย","-",COUNTIF($EG39:$FK39,"ข")))</f>
        <v/>
      </c>
      <c r="PE39" s="515" t="str">
        <f>IF(OR(COUNTA($FN$4:$GR$4)=0,$A39=""),"",IF('2.ชื่อนักเรียน'!R45="ย้าย","-",COUNTIF($FN39:$GR39,"/")))</f>
        <v/>
      </c>
      <c r="PF39" s="516" t="str">
        <f>IF(OR(COUNTA($FN$4:$GR$4)=0,$A39=""),"",IF('2.ชื่อนักเรียน'!R45="ย้าย","-",COUNTIF($FN39:$GR39,"ป")))</f>
        <v/>
      </c>
      <c r="PG39" s="516" t="str">
        <f>IF(OR(COUNTA($FN$4:$GR$4)=0,A39=""),"",IF('2.ชื่อนักเรียน'!R45="ย้าย","-",COUNTIF($FN39:$GR39,"ล")))</f>
        <v/>
      </c>
      <c r="PH39" s="516" t="str">
        <f>IF(OR(COUNTA($FN$4:$GR$4)=0,A39=""),"",IF('2.ชื่อนักเรียน'!R45="ย้าย","-",COUNTIF($FN39:$GR39,"ข")))</f>
        <v/>
      </c>
      <c r="PI39" s="515" t="str">
        <f>IF(OR(COUNTA($OK$3:$PD$3,$PE$3)=0,$A39=""),"",IF('2.ชื่อนักเรียน'!R45="ย้าย","-",SUM(OK39,OO39,OS39,OW39,PA39,PE39)))</f>
        <v/>
      </c>
      <c r="PJ39" s="516" t="str">
        <f>IF(OR(COUNTA($OK$3:$PD$3,$PE$3)=0,$A39=""),"",IF('2.ชื่อนักเรียน'!R45="ย้าย","-",SUM(OL39,OP39,OT39,OX39,PB39,PF39)))</f>
        <v/>
      </c>
      <c r="PK39" s="516" t="str">
        <f>IF(OR(COUNTA($OK$3:$PD$3,$PE$3)=0,$A39=""),"",IF('2.ชื่อนักเรียน'!R45="ย้าย","-",SUM(OM39,OQ39,OU39,OY39,PC39,PG39)))</f>
        <v/>
      </c>
      <c r="PL39" s="518" t="str">
        <f>IF(OR(COUNTA($OK$3:$PD$3,$PE$3)=0,$A39=""),"",IF('2.ชื่อนักเรียน'!R45="ย้าย","-",SUM(ON39,OR39,OV39,OZ39,PD39,PH39)))</f>
        <v/>
      </c>
      <c r="PM39" s="511" t="str">
        <f t="shared" si="0"/>
        <v/>
      </c>
      <c r="PN39" s="519" t="str">
        <f>IF(PM39="","",IF('2.ชื่อนักเรียน'!R45="ย้าย","ย้าย",(PM39*100)/COUNTA($E$4:$AI$4,$AL$4:$BP$4,$BS$4:$CW$4,$CZ$4:$ED$4,$EG$4:$FK$4,$FN$4:$GR$4)))</f>
        <v/>
      </c>
      <c r="PO39" s="511">
        <v>35</v>
      </c>
      <c r="PP39" s="515" t="str">
        <f>IF(OR(COUNTA($GU$4:$HY$4)=0,$A39=""),"",IF('2.ชื่อนักเรียน'!R45="ย้าย","-",COUNTIF($GU39:$HY39,"/")))</f>
        <v/>
      </c>
      <c r="PQ39" s="516" t="str">
        <f>IF(OR(COUNTA($GU$4:$HY$4)=0,$A39=""),"",IF('2.ชื่อนักเรียน'!R45="ย้าย","-",COUNTIF($GU39:$HY39,"ป")))</f>
        <v/>
      </c>
      <c r="PR39" s="516" t="str">
        <f>IF(OR(COUNTA($GU$4:$HY$4)=0,$A39=""),"",IF('2.ชื่อนักเรียน'!R45="ย้าย","-",COUNTIF($GU39:$HY39,"ล")))</f>
        <v/>
      </c>
      <c r="PS39" s="517" t="str">
        <f>IF(OR(COUNTA($GU$4:$HY$4)=0,$A39=""),"",IF('2.ชื่อนักเรียน'!R45="ย้าย","-",COUNTIF($GU39:$HY39,"ข")))</f>
        <v/>
      </c>
      <c r="PT39" s="515" t="str">
        <f>IF(OR(COUNTA($IB$4:$JF$4)=0,$A39=""),"",IF('2.ชื่อนักเรียน'!R45="ย้าย","-",COUNTIF($IB39:$JF39,"/")))</f>
        <v/>
      </c>
      <c r="PU39" s="516" t="str">
        <f>IF(OR(COUNTA($IB$4:$JF$4)=0,$A39=""),"",IF('2.ชื่อนักเรียน'!R45="ย้าย","-",COUNTIF($IB39:$JF39,"ป")))</f>
        <v/>
      </c>
      <c r="PV39" s="516" t="str">
        <f>IF(OR(COUNTA($IB$4:$JF$4)=0,$A39=""),"",IF('2.ชื่อนักเรียน'!R45="ย้าย","-",COUNTIF($IB39:$JF39,"ล")))</f>
        <v/>
      </c>
      <c r="PW39" s="517" t="str">
        <f>IF(OR(COUNTA($IB$4:$JF$4)=0,$A39=""),"",IF('2.ชื่อนักเรียน'!R45="ย้าย","-",COUNTIF($IB39:$JF39,"ข")))</f>
        <v/>
      </c>
      <c r="PX39" s="515" t="str">
        <f>IF(OR(COUNTA($JI$4:$KM$4)=0,$A39=""),"",IF('2.ชื่อนักเรียน'!R45="ย้าย","-",COUNTIF($JI39:$KM39,"/")))</f>
        <v/>
      </c>
      <c r="PY39" s="516" t="str">
        <f>IF(OR(COUNTA($JI$4:$KM$4)=0,$A39=""),"",IF('2.ชื่อนักเรียน'!R45="ย้าย","-",COUNTIF($JI39:$KM39,"ป")))</f>
        <v/>
      </c>
      <c r="PZ39" s="516" t="str">
        <f>IF(OR(COUNTA($JI$4:$KM$4)=0,$A39=""),"",IF('2.ชื่อนักเรียน'!R45="ย้าย","-",COUNTIF($JI39:$KM39,"ล")))</f>
        <v/>
      </c>
      <c r="QA39" s="517" t="str">
        <f>IF(OR(COUNTA($JI$4:$KM$4)=0,$A39=""),"",IF('2.ชื่อนักเรียน'!R45="ย้าย","-",COUNTIF($JI39:$KM39,"ข")))</f>
        <v/>
      </c>
      <c r="QB39" s="515" t="str">
        <f>IF(OR(COUNTA($KP$4:$LT$4)=0,$A39=""),"",IF('2.ชื่อนักเรียน'!R45="ย้าย","-",COUNTIF($KP39:$LT39,"/")))</f>
        <v/>
      </c>
      <c r="QC39" s="516" t="str">
        <f>IF(OR(COUNTA($KP$4:$LT$4)=0,$A39=""),"",IF('2.ชื่อนักเรียน'!R45="ย้าย","-",COUNTIF($KP39:$LT39,"ป")))</f>
        <v/>
      </c>
      <c r="QD39" s="516" t="str">
        <f>IF(OR(COUNTA($KP$4:$LT$4)=0,$A39=""),"",IF('2.ชื่อนักเรียน'!R45="ย้าย","-",COUNTIF($KP39:$LT39,"ล")))</f>
        <v/>
      </c>
      <c r="QE39" s="517" t="str">
        <f>IF(OR(COUNTA($KP$4:$LT$4)=0,$A39=""),"",IF('2.ชื่อนักเรียน'!R45="ย้าย","-",COUNTIF($KP39:$LT39,"ข")))</f>
        <v/>
      </c>
      <c r="QF39" s="515" t="str">
        <f>IF(OR(COUNTA($LW$4:$NA$4)=0,$A39=""),"",IF('2.ชื่อนักเรียน'!R45="ย้าย","-",COUNTIF($LW39:$NA39,"/")))</f>
        <v/>
      </c>
      <c r="QG39" s="516" t="str">
        <f>IF(OR(COUNTA($LW$4:$NA$4)=0,$A39=""),"",IF('2.ชื่อนักเรียน'!R45="ย้าย","-",COUNTIF($LW39:$NA39,"ป")))</f>
        <v/>
      </c>
      <c r="QH39" s="516" t="str">
        <f>IF(OR(COUNTA($LW$4:$NA$4)=0,$A39=""),"",IF('2.ชื่อนักเรียน'!R45="ย้าย","-",COUNTIF($LW39:$NA39,"ล")))</f>
        <v/>
      </c>
      <c r="QI39" s="517" t="str">
        <f>IF(OR(COUNTA($LW$4:$NA$4)=0,$A39=""),"",IF('2.ชื่อนักเรียน'!R45="ย้าย","-",COUNTIF($LW39:$NA39,"ข")))</f>
        <v/>
      </c>
      <c r="QJ39" s="515" t="str">
        <f>IF(OR(COUNTA($ND$4:$OH$4)=0,$A39=""),"",IF('2.ชื่อนักเรียน'!R45="ย้าย","-",COUNTIF($ND39:$OH39,"/")))</f>
        <v/>
      </c>
      <c r="QK39" s="516" t="str">
        <f>IF(OR(COUNTA($ND$4:$OH$4)=0,$A39=""),"",IF('2.ชื่อนักเรียน'!R45="ย้าย","-",COUNTIF($ND39:$OH39,"ป")))</f>
        <v/>
      </c>
      <c r="QL39" s="516" t="str">
        <f>IF(OR(COUNTA($ND$4:$OH$4)=0,$A39=""),"",IF('2.ชื่อนักเรียน'!R45="ย้าย","-",COUNTIF($ND39:$OH39,"ล")))</f>
        <v/>
      </c>
      <c r="QM39" s="516" t="str">
        <f>IF(OR(COUNTA($ND$4:$OH$4)=0,$A39=""),"",IF('2.ชื่อนักเรียน'!R45="ย้าย","-",COUNTIF($ND39:$OH39,"ข")))</f>
        <v/>
      </c>
      <c r="QN39" s="515" t="str">
        <f>IF(OR(COUNTA($PP$3:$QI$3,$QJ$3)=0,$A39=""),"",IF('2.ชื่อนักเรียน'!R45="ย้าย","-",SUM(PP39,PT39,PX39,QB39,QF39,QJ39)))</f>
        <v/>
      </c>
      <c r="QO39" s="516" t="str">
        <f>IF(OR(COUNTA($PP$3:$QI$3,$QJ$3)=0,$A39=""),"",IF('2.ชื่อนักเรียน'!R45="ย้าย","-",SUM(PQ39,PU39,PY39,QC39,QG39,QK39)))</f>
        <v/>
      </c>
      <c r="QP39" s="516" t="str">
        <f>IF(OR(COUNTA($PP$3:$QI$3,$QJ$3)=0,$A39=""),"",IF('2.ชื่อนักเรียน'!R45="ย้าย","-",SUM(PR39,PV39,PZ39,QD39,QH39,QL39)))</f>
        <v/>
      </c>
      <c r="QQ39" s="518" t="str">
        <f>IF(OR(COUNTA($PP$3:$QI$3,$QJ$3)=0,$A39=""),"",IF('2.ชื่อนักเรียน'!R45="ย้าย","-",SUM(PS39,PW39,QA39,QE39,QI39,QM39)))</f>
        <v/>
      </c>
      <c r="QR39" s="511" t="str">
        <f t="shared" si="1"/>
        <v/>
      </c>
      <c r="QS39" s="519" t="str">
        <f>IF(QR39="","",IF('2.ชื่อนักเรียน'!R45="ย้าย","ย้าย",(QR39*100)/COUNTA($GU$4:$HY$4,$IB$4:$JF$4,$JI$4:$KM$4,$KP$4:$LT$4,$LW$4:$NA$4,$ND$4:$OH$4)))</f>
        <v/>
      </c>
      <c r="QT39" s="529" t="str">
        <f>IF('2.ชื่อนักเรียน'!C45="","",'2.ชื่อนักเรียน'!C45)</f>
        <v/>
      </c>
      <c r="QU39" s="532" t="str">
        <f>IF('2.ชื่อนักเรียน'!D45="","",'2.ชื่อนักเรียน'!D45)</f>
        <v/>
      </c>
      <c r="QV39" s="511" t="str">
        <f>IF(A39="","",IF('2.ชื่อนักเรียน'!R45="ย้าย","-",$RJ$4))</f>
        <v/>
      </c>
      <c r="QW39" s="511" t="str">
        <f>IF(A39="","",IF('2.ชื่อนักเรียน'!R45="ย้าย","-",SUM(OK39,OO39,OS39,OW39,PA39,PE39,PP39,PT39,PX39,QB39,QF39,QJ39)))</f>
        <v/>
      </c>
      <c r="QX39" s="511" t="str">
        <f>IF(A39="","",IF('2.ชื่อนักเรียน'!R45="ย้าย","-",SUM(OL39,OP39,OT39,OX39,PB39,PF39,PQ39,PU39,PY39,QC39,QG39,QK39)))</f>
        <v/>
      </c>
      <c r="QY39" s="511" t="str">
        <f>IF(A39="","",IF('2.ชื่อนักเรียน'!R45="ย้าย","-",SUM(OM39,OQ39,OU39,OY39,PC39,PG39,PR39,PV39,PZ39,QD39,QH39,QL39)))</f>
        <v/>
      </c>
      <c r="QZ39" s="511" t="str">
        <f>IF(A39="","",IF('2.ชื่อนักเรียน'!R45="ย้าย","-",SUM(ON39,OR39,OV39,OZ39,PD39,PH39,PS39,PW39,QA39,QE39,QI39,QM39)))</f>
        <v/>
      </c>
      <c r="RA39" s="519" t="str">
        <f>IF(A39="","",IF('2.ชื่อนักเรียน'!R45="ย้าย","-",(QW39*100)/QV39))</f>
        <v/>
      </c>
      <c r="RB39" s="511" t="str">
        <f>IF(A39="","",IF('2.ชื่อนักเรียน'!R45="ย้าย","-",QW39))</f>
        <v/>
      </c>
      <c r="RC39" s="519" t="str">
        <f>IF(A39="","",IF('2.ชื่อนักเรียน'!R45="ย้าย","ย้าย",RA39))</f>
        <v/>
      </c>
      <c r="RD39" s="534"/>
    </row>
    <row r="40" spans="1:472" ht="21" customHeight="1" x14ac:dyDescent="0.35">
      <c r="A40" s="508" t="str">
        <f>IF('2.ชื่อนักเรียน'!C46="","",'2.ชื่อนักเรียน'!C46)</f>
        <v/>
      </c>
      <c r="B40" s="509" t="str">
        <f>IF('2.ชื่อนักเรียน'!D46="","",'2.ชื่อนักเรียน'!D46)</f>
        <v/>
      </c>
      <c r="C40" s="510" t="str">
        <f>IF('2.ชื่อนักเรียน'!R46="","",'2.ชื่อนักเรียน'!R46)</f>
        <v/>
      </c>
      <c r="D40" s="511">
        <v>36</v>
      </c>
      <c r="E40" s="512"/>
      <c r="F40" s="513"/>
      <c r="G40" s="513"/>
      <c r="H40" s="513"/>
      <c r="I40" s="513"/>
      <c r="J40" s="513"/>
      <c r="K40" s="513"/>
      <c r="L40" s="513"/>
      <c r="M40" s="513"/>
      <c r="N40" s="513"/>
      <c r="O40" s="513"/>
      <c r="P40" s="513"/>
      <c r="Q40" s="513"/>
      <c r="R40" s="513"/>
      <c r="S40" s="513"/>
      <c r="T40" s="513"/>
      <c r="U40" s="513"/>
      <c r="V40" s="513"/>
      <c r="W40" s="513"/>
      <c r="X40" s="513"/>
      <c r="Y40" s="513"/>
      <c r="Z40" s="513"/>
      <c r="AA40" s="513"/>
      <c r="AB40" s="513"/>
      <c r="AC40" s="513"/>
      <c r="AD40" s="513"/>
      <c r="AE40" s="513"/>
      <c r="AF40" s="513"/>
      <c r="AG40" s="513"/>
      <c r="AH40" s="514"/>
      <c r="AI40" s="514"/>
      <c r="AJ40" s="511" t="str">
        <f>IF(COUNTA($E$3:$AI$3)=0,"",IF('2.ชื่อนักเรียน'!R46="ย้าย","ย้าย",OK40))</f>
        <v/>
      </c>
      <c r="AK40" s="511">
        <v>36</v>
      </c>
      <c r="AL40" s="512"/>
      <c r="AM40" s="513"/>
      <c r="AN40" s="513"/>
      <c r="AO40" s="513"/>
      <c r="AP40" s="513"/>
      <c r="AQ40" s="513"/>
      <c r="AR40" s="513"/>
      <c r="AS40" s="513"/>
      <c r="AT40" s="513"/>
      <c r="AU40" s="513"/>
      <c r="AV40" s="513"/>
      <c r="AW40" s="513"/>
      <c r="AX40" s="513"/>
      <c r="AY40" s="513"/>
      <c r="AZ40" s="513"/>
      <c r="BA40" s="513"/>
      <c r="BB40" s="513"/>
      <c r="BC40" s="513"/>
      <c r="BD40" s="513"/>
      <c r="BE40" s="513"/>
      <c r="BF40" s="513"/>
      <c r="BG40" s="513"/>
      <c r="BH40" s="513"/>
      <c r="BI40" s="513"/>
      <c r="BJ40" s="513"/>
      <c r="BK40" s="513"/>
      <c r="BL40" s="513"/>
      <c r="BM40" s="513"/>
      <c r="BN40" s="513"/>
      <c r="BO40" s="514"/>
      <c r="BP40" s="514"/>
      <c r="BQ40" s="511" t="str">
        <f>IF(COUNTA($AL$4:$BP$4)=0,"",IF('2.ชื่อนักเรียน'!R46="ย้าย","ย้าย",OO40))</f>
        <v/>
      </c>
      <c r="BR40" s="511">
        <v>36</v>
      </c>
      <c r="BS40" s="512"/>
      <c r="BT40" s="513"/>
      <c r="BU40" s="513"/>
      <c r="BV40" s="513"/>
      <c r="BW40" s="513"/>
      <c r="BX40" s="513"/>
      <c r="BY40" s="513"/>
      <c r="BZ40" s="513"/>
      <c r="CA40" s="513"/>
      <c r="CB40" s="513"/>
      <c r="CC40" s="513"/>
      <c r="CD40" s="513"/>
      <c r="CE40" s="513"/>
      <c r="CF40" s="513"/>
      <c r="CG40" s="513"/>
      <c r="CH40" s="513"/>
      <c r="CI40" s="513"/>
      <c r="CJ40" s="513"/>
      <c r="CK40" s="513"/>
      <c r="CL40" s="513"/>
      <c r="CM40" s="513"/>
      <c r="CN40" s="513"/>
      <c r="CO40" s="513"/>
      <c r="CP40" s="513"/>
      <c r="CQ40" s="513"/>
      <c r="CR40" s="513"/>
      <c r="CS40" s="513"/>
      <c r="CT40" s="513"/>
      <c r="CU40" s="513"/>
      <c r="CV40" s="514"/>
      <c r="CW40" s="514"/>
      <c r="CX40" s="511" t="str">
        <f>IF(COUNTA($BS$4:$CW$4)=0,"",IF('2.ชื่อนักเรียน'!R46="ย้าย","ย้าย",OS40))</f>
        <v/>
      </c>
      <c r="CY40" s="511">
        <v>36</v>
      </c>
      <c r="CZ40" s="512"/>
      <c r="DA40" s="513"/>
      <c r="DB40" s="513"/>
      <c r="DC40" s="513"/>
      <c r="DD40" s="513"/>
      <c r="DE40" s="513"/>
      <c r="DF40" s="513"/>
      <c r="DG40" s="513"/>
      <c r="DH40" s="513"/>
      <c r="DI40" s="513"/>
      <c r="DJ40" s="513"/>
      <c r="DK40" s="513"/>
      <c r="DL40" s="513"/>
      <c r="DM40" s="513"/>
      <c r="DN40" s="513"/>
      <c r="DO40" s="513"/>
      <c r="DP40" s="513"/>
      <c r="DQ40" s="513"/>
      <c r="DR40" s="513"/>
      <c r="DS40" s="513"/>
      <c r="DT40" s="513"/>
      <c r="DU40" s="513"/>
      <c r="DV40" s="513"/>
      <c r="DW40" s="513"/>
      <c r="DX40" s="513"/>
      <c r="DY40" s="513"/>
      <c r="DZ40" s="513"/>
      <c r="EA40" s="513"/>
      <c r="EB40" s="513"/>
      <c r="EC40" s="514"/>
      <c r="ED40" s="514"/>
      <c r="EE40" s="511" t="str">
        <f>IF(COUNTA($CZ$4:$ED$4)=0,"",IF('2.ชื่อนักเรียน'!R46="ย้าย","ย้าย",OW40))</f>
        <v/>
      </c>
      <c r="EF40" s="511">
        <v>36</v>
      </c>
      <c r="EG40" s="512"/>
      <c r="EH40" s="513"/>
      <c r="EI40" s="513"/>
      <c r="EJ40" s="513"/>
      <c r="EK40" s="513"/>
      <c r="EL40" s="513"/>
      <c r="EM40" s="513"/>
      <c r="EN40" s="513"/>
      <c r="EO40" s="513"/>
      <c r="EP40" s="513"/>
      <c r="EQ40" s="513"/>
      <c r="ER40" s="513"/>
      <c r="ES40" s="513"/>
      <c r="ET40" s="513"/>
      <c r="EU40" s="513"/>
      <c r="EV40" s="513"/>
      <c r="EW40" s="513"/>
      <c r="EX40" s="513"/>
      <c r="EY40" s="513"/>
      <c r="EZ40" s="513"/>
      <c r="FA40" s="513"/>
      <c r="FB40" s="513"/>
      <c r="FC40" s="513"/>
      <c r="FD40" s="513"/>
      <c r="FE40" s="513"/>
      <c r="FF40" s="513"/>
      <c r="FG40" s="513"/>
      <c r="FH40" s="513"/>
      <c r="FI40" s="513"/>
      <c r="FJ40" s="514"/>
      <c r="FK40" s="514"/>
      <c r="FL40" s="511" t="str">
        <f>IF(COUNTA($EG$4:$FK$4)=0,"",IF('2.ชื่อนักเรียน'!R46="ย้าย","ย้าย",PA40))</f>
        <v/>
      </c>
      <c r="FM40" s="511">
        <v>36</v>
      </c>
      <c r="FN40" s="512"/>
      <c r="FO40" s="513"/>
      <c r="FP40" s="513"/>
      <c r="FQ40" s="513"/>
      <c r="FR40" s="513"/>
      <c r="FS40" s="513"/>
      <c r="FT40" s="513"/>
      <c r="FU40" s="513"/>
      <c r="FV40" s="513"/>
      <c r="FW40" s="513"/>
      <c r="FX40" s="513"/>
      <c r="FY40" s="513"/>
      <c r="FZ40" s="513"/>
      <c r="GA40" s="513"/>
      <c r="GB40" s="513"/>
      <c r="GC40" s="513"/>
      <c r="GD40" s="513"/>
      <c r="GE40" s="513"/>
      <c r="GF40" s="513"/>
      <c r="GG40" s="513"/>
      <c r="GH40" s="513"/>
      <c r="GI40" s="513"/>
      <c r="GJ40" s="513"/>
      <c r="GK40" s="513"/>
      <c r="GL40" s="513"/>
      <c r="GM40" s="513"/>
      <c r="GN40" s="513"/>
      <c r="GO40" s="513"/>
      <c r="GP40" s="513"/>
      <c r="GQ40" s="514"/>
      <c r="GR40" s="514"/>
      <c r="GS40" s="511" t="str">
        <f>IF(COUNTA($FN$4:$GR$4)=0,"",IF('2.ชื่อนักเรียน'!R46="ย้าย","ย้าย",PE40))</f>
        <v/>
      </c>
      <c r="GT40" s="511">
        <v>36</v>
      </c>
      <c r="GU40" s="512"/>
      <c r="GV40" s="513"/>
      <c r="GW40" s="513"/>
      <c r="GX40" s="513"/>
      <c r="GY40" s="513"/>
      <c r="GZ40" s="513"/>
      <c r="HA40" s="513"/>
      <c r="HB40" s="513"/>
      <c r="HC40" s="513"/>
      <c r="HD40" s="513"/>
      <c r="HE40" s="513"/>
      <c r="HF40" s="513"/>
      <c r="HG40" s="513"/>
      <c r="HH40" s="513"/>
      <c r="HI40" s="513"/>
      <c r="HJ40" s="513"/>
      <c r="HK40" s="513"/>
      <c r="HL40" s="513"/>
      <c r="HM40" s="513"/>
      <c r="HN40" s="513"/>
      <c r="HO40" s="513"/>
      <c r="HP40" s="513"/>
      <c r="HQ40" s="513"/>
      <c r="HR40" s="513"/>
      <c r="HS40" s="513"/>
      <c r="HT40" s="513"/>
      <c r="HU40" s="513"/>
      <c r="HV40" s="513"/>
      <c r="HW40" s="513"/>
      <c r="HX40" s="514"/>
      <c r="HY40" s="514"/>
      <c r="HZ40" s="511" t="str">
        <f>IF(COUNTA($GU$4:HY39)=0,"",IF('2.ชื่อนักเรียน'!R46="ย้าย","ย้าย",PP40))</f>
        <v/>
      </c>
      <c r="IA40" s="511">
        <v>36</v>
      </c>
      <c r="IB40" s="512"/>
      <c r="IC40" s="513"/>
      <c r="ID40" s="513"/>
      <c r="IE40" s="513"/>
      <c r="IF40" s="513"/>
      <c r="IG40" s="513"/>
      <c r="IH40" s="513"/>
      <c r="II40" s="513"/>
      <c r="IJ40" s="513"/>
      <c r="IK40" s="513"/>
      <c r="IL40" s="513"/>
      <c r="IM40" s="513"/>
      <c r="IN40" s="513"/>
      <c r="IO40" s="513"/>
      <c r="IP40" s="513"/>
      <c r="IQ40" s="513"/>
      <c r="IR40" s="513"/>
      <c r="IS40" s="513"/>
      <c r="IT40" s="513"/>
      <c r="IU40" s="513"/>
      <c r="IV40" s="513"/>
      <c r="IW40" s="513"/>
      <c r="IX40" s="513"/>
      <c r="IY40" s="513"/>
      <c r="IZ40" s="513"/>
      <c r="JA40" s="513"/>
      <c r="JB40" s="513"/>
      <c r="JC40" s="513"/>
      <c r="JD40" s="513"/>
      <c r="JE40" s="514"/>
      <c r="JF40" s="514"/>
      <c r="JG40" s="511" t="str">
        <f>IF(COUNTA($IB$4:$JF$4)=0,"",IF('2.ชื่อนักเรียน'!R46="ย้าย","ย้าย",PT40))</f>
        <v/>
      </c>
      <c r="JH40" s="511">
        <v>36</v>
      </c>
      <c r="JI40" s="512"/>
      <c r="JJ40" s="513"/>
      <c r="JK40" s="513"/>
      <c r="JL40" s="513"/>
      <c r="JM40" s="513"/>
      <c r="JN40" s="513"/>
      <c r="JO40" s="513"/>
      <c r="JP40" s="513"/>
      <c r="JQ40" s="513"/>
      <c r="JR40" s="513"/>
      <c r="JS40" s="513"/>
      <c r="JT40" s="513"/>
      <c r="JU40" s="513"/>
      <c r="JV40" s="513"/>
      <c r="JW40" s="513"/>
      <c r="JX40" s="513"/>
      <c r="JY40" s="513"/>
      <c r="JZ40" s="513"/>
      <c r="KA40" s="513"/>
      <c r="KB40" s="513"/>
      <c r="KC40" s="513"/>
      <c r="KD40" s="513"/>
      <c r="KE40" s="513"/>
      <c r="KF40" s="513"/>
      <c r="KG40" s="513"/>
      <c r="KH40" s="513"/>
      <c r="KI40" s="513"/>
      <c r="KJ40" s="513"/>
      <c r="KK40" s="513"/>
      <c r="KL40" s="514"/>
      <c r="KM40" s="514"/>
      <c r="KN40" s="511" t="str">
        <f>IF(COUNTA($JI$4:$KM$4)=0,"",IF('2.ชื่อนักเรียน'!R46="ย้าย","ย้าย",PX40))</f>
        <v/>
      </c>
      <c r="KO40" s="511">
        <v>36</v>
      </c>
      <c r="KP40" s="512"/>
      <c r="KQ40" s="513"/>
      <c r="KR40" s="513"/>
      <c r="KS40" s="513"/>
      <c r="KT40" s="513"/>
      <c r="KU40" s="513"/>
      <c r="KV40" s="513"/>
      <c r="KW40" s="513"/>
      <c r="KX40" s="513"/>
      <c r="KY40" s="513"/>
      <c r="KZ40" s="513"/>
      <c r="LA40" s="513"/>
      <c r="LB40" s="513"/>
      <c r="LC40" s="513"/>
      <c r="LD40" s="513"/>
      <c r="LE40" s="513"/>
      <c r="LF40" s="513"/>
      <c r="LG40" s="513"/>
      <c r="LH40" s="513"/>
      <c r="LI40" s="513"/>
      <c r="LJ40" s="513"/>
      <c r="LK40" s="513"/>
      <c r="LL40" s="513"/>
      <c r="LM40" s="513"/>
      <c r="LN40" s="513"/>
      <c r="LO40" s="513"/>
      <c r="LP40" s="513"/>
      <c r="LQ40" s="513"/>
      <c r="LR40" s="513"/>
      <c r="LS40" s="514"/>
      <c r="LT40" s="514"/>
      <c r="LU40" s="511" t="str">
        <f>IF(COUNTA($KP$4:$LT$4)=0,"",IF('2.ชื่อนักเรียน'!R46="ย้าย","ย้าย",QB40))</f>
        <v/>
      </c>
      <c r="LV40" s="511">
        <v>36</v>
      </c>
      <c r="LW40" s="512"/>
      <c r="LX40" s="513"/>
      <c r="LY40" s="513"/>
      <c r="LZ40" s="513"/>
      <c r="MA40" s="513"/>
      <c r="MB40" s="513"/>
      <c r="MC40" s="513"/>
      <c r="MD40" s="513"/>
      <c r="ME40" s="513"/>
      <c r="MF40" s="513"/>
      <c r="MG40" s="513"/>
      <c r="MH40" s="513"/>
      <c r="MI40" s="513"/>
      <c r="MJ40" s="513"/>
      <c r="MK40" s="513"/>
      <c r="ML40" s="513"/>
      <c r="MM40" s="513"/>
      <c r="MN40" s="513"/>
      <c r="MO40" s="513"/>
      <c r="MP40" s="513"/>
      <c r="MQ40" s="513"/>
      <c r="MR40" s="513"/>
      <c r="MS40" s="513"/>
      <c r="MT40" s="513"/>
      <c r="MU40" s="513"/>
      <c r="MV40" s="513"/>
      <c r="MW40" s="513"/>
      <c r="MX40" s="513"/>
      <c r="MY40" s="513"/>
      <c r="MZ40" s="514"/>
      <c r="NA40" s="514"/>
      <c r="NB40" s="511" t="str">
        <f>IF(COUNTA($LW$5:$NA$5)=0,"",IF('2.ชื่อนักเรียน'!R46="ย้าย","ย้าย",QF40))</f>
        <v/>
      </c>
      <c r="NC40" s="511">
        <v>36</v>
      </c>
      <c r="ND40" s="512"/>
      <c r="NE40" s="513"/>
      <c r="NF40" s="513"/>
      <c r="NG40" s="513"/>
      <c r="NH40" s="513"/>
      <c r="NI40" s="513"/>
      <c r="NJ40" s="513"/>
      <c r="NK40" s="513"/>
      <c r="NL40" s="513"/>
      <c r="NM40" s="513"/>
      <c r="NN40" s="513"/>
      <c r="NO40" s="513"/>
      <c r="NP40" s="513"/>
      <c r="NQ40" s="513"/>
      <c r="NR40" s="513"/>
      <c r="NS40" s="513"/>
      <c r="NT40" s="513"/>
      <c r="NU40" s="513"/>
      <c r="NV40" s="513"/>
      <c r="NW40" s="513"/>
      <c r="NX40" s="513"/>
      <c r="NY40" s="513"/>
      <c r="NZ40" s="513"/>
      <c r="OA40" s="513"/>
      <c r="OB40" s="513"/>
      <c r="OC40" s="513"/>
      <c r="OD40" s="513"/>
      <c r="OE40" s="513"/>
      <c r="OF40" s="513"/>
      <c r="OG40" s="514"/>
      <c r="OH40" s="514"/>
      <c r="OI40" s="511" t="str">
        <f>IF(COUNTA($ND$4:$OH$4)=0,"",IF('2.ชื่อนักเรียน'!R46="ย้าย","ย้าย",QJ40))</f>
        <v/>
      </c>
      <c r="OJ40" s="511">
        <v>36</v>
      </c>
      <c r="OK40" s="515" t="str">
        <f>IF(OR(COUNTA($E$4:$AI$4)=0,$A40=""),"",IF('2.ชื่อนักเรียน'!R46="ย้าย","-",COUNTIF($E40:$AI40,"/")))</f>
        <v/>
      </c>
      <c r="OL40" s="516" t="str">
        <f>IF(OR(COUNTA($E$4:$AI$4)=0,$A40=""),"",IF('2.ชื่อนักเรียน'!R46="ย้าย","-",COUNTIF($E40:$AI40,"ป")))</f>
        <v/>
      </c>
      <c r="OM40" s="516" t="str">
        <f>IF(OR(COUNTA($E$4:$AI$4)=0,$A40=""),"",IF('2.ชื่อนักเรียน'!R46="ย้าย","-",COUNTIF($E40:$AI40,"ล")))</f>
        <v/>
      </c>
      <c r="ON40" s="517" t="str">
        <f>IF(OR(COUNTA($E$4:$AI$4)=0,$A40=""),"",IF('2.ชื่อนักเรียน'!R46="ย้าย","-",COUNTIF($E40:$AI40,"ข")))</f>
        <v/>
      </c>
      <c r="OO40" s="515" t="str">
        <f>IF(OR(COUNTA($AL$4:$BP$4)=0,$A40=""),"",IF('2.ชื่อนักเรียน'!R46="ย้าย","-",COUNTIF($AL40:$BP40,"/")))</f>
        <v/>
      </c>
      <c r="OP40" s="516" t="str">
        <f>IF(OR(COUNTA($AL$4:$BP$4)=0,$A40=""),"",IF('2.ชื่อนักเรียน'!R46="ย้าย","-",COUNTIF($AL40:$BP40,"ป")))</f>
        <v/>
      </c>
      <c r="OQ40" s="516" t="str">
        <f>IF(OR(COUNTA($AL$4:$BP$4)=0,$A40=""),"",IF('2.ชื่อนักเรียน'!R46="ย้าย","-",COUNTIF($AL40:$BP40,"ล")))</f>
        <v/>
      </c>
      <c r="OR40" s="517" t="str">
        <f>IF(OR(COUNTA($AL$4:$BP$4)=0,$A40=""),"",IF('2.ชื่อนักเรียน'!R46="ย้าย","-",COUNTIF($AL40:$BP40,"ข")))</f>
        <v/>
      </c>
      <c r="OS40" s="515" t="str">
        <f>IF(OR(COUNTA($BS$4:$CW$4)=0,$A40=""),"",IF('2.ชื่อนักเรียน'!R46="ย้าย","-",COUNTIF($BS40:$CW40,"/")))</f>
        <v/>
      </c>
      <c r="OT40" s="516" t="str">
        <f>IF(OR(COUNTA($BS$4:$CW$4)=0,$A40=""),"",IF('2.ชื่อนักเรียน'!R46="ย้าย","-",COUNTIF($BS40:$CW40,"ป")))</f>
        <v/>
      </c>
      <c r="OU40" s="516" t="str">
        <f>IF(OR(COUNTA($BS$4:$CW$4)=0,$A40=""),"",IF('2.ชื่อนักเรียน'!R46="ย้าย","-",COUNTIF($BS40:$CW40,"ล")))</f>
        <v/>
      </c>
      <c r="OV40" s="517" t="str">
        <f>IF(OR(COUNTA($BS$4:$CW$4)=0,$A40=""),"",IF('2.ชื่อนักเรียน'!R46="ย้าย","-",COUNTIF($BS40:$CW40,"ข")))</f>
        <v/>
      </c>
      <c r="OW40" s="515" t="str">
        <f>IF(OR(COUNTA($CZ$4:$ED$4)=0,$A40=""),"",IF('2.ชื่อนักเรียน'!R46="ย้าย","-",COUNTIF($CZ40:$ED40,"/")))</f>
        <v/>
      </c>
      <c r="OX40" s="516" t="str">
        <f>IF(OR(COUNTA($CZ$4:$ED$4)=0,$A40=""),"",IF('2.ชื่อนักเรียน'!R46="ย้าย","-",COUNTIF($CZ40:$ED40,"ป")))</f>
        <v/>
      </c>
      <c r="OY40" s="516" t="str">
        <f>IF(OR(COUNTA($CZ$4:$ED$4)=0,A40=""),"",IF('2.ชื่อนักเรียน'!R46="ย้าย","-",COUNTIF($CZ40:$ED40,"ล")))</f>
        <v/>
      </c>
      <c r="OZ40" s="517" t="str">
        <f>IF(OR(COUNTA($CZ$4:$ED$4)=0,A40=""),"",IF('2.ชื่อนักเรียน'!R46="ย้าย","-",COUNTIF($CZ40:$ED40,"ข")))</f>
        <v/>
      </c>
      <c r="PA40" s="515" t="str">
        <f>IF(OR(COUNTA($EG$4:$FK$4)=0,$A40=""),"",IF('2.ชื่อนักเรียน'!R46="ย้าย","-",COUNTIF($EG40:$FK40,"/")))</f>
        <v/>
      </c>
      <c r="PB40" s="516" t="str">
        <f>IF(OR(COUNTA($EG$4:$FK$4)=0,$A40=""),"",IF('2.ชื่อนักเรียน'!R46="ย้าย","-",COUNTIF($EG40:$FK40,"ป")))</f>
        <v/>
      </c>
      <c r="PC40" s="516" t="str">
        <f>IF(OR(COUNTA($EG$4:$FK$4)=0,A40=""),"",IF('2.ชื่อนักเรียน'!R46="ย้าย","-",COUNTIF($EG40:$FK40,"ล")))</f>
        <v/>
      </c>
      <c r="PD40" s="517" t="str">
        <f>IF(OR(COUNTA($EG$4:$FK$4)=0,A40=""),"",IF('2.ชื่อนักเรียน'!R46="ย้าย","-",COUNTIF($EG40:$FK40,"ข")))</f>
        <v/>
      </c>
      <c r="PE40" s="515" t="str">
        <f>IF(OR(COUNTA($FN$4:$GR$4)=0,$A40=""),"",IF('2.ชื่อนักเรียน'!R46="ย้าย","-",COUNTIF($FN40:$GR40,"/")))</f>
        <v/>
      </c>
      <c r="PF40" s="516" t="str">
        <f>IF(OR(COUNTA($FN$4:$GR$4)=0,$A40=""),"",IF('2.ชื่อนักเรียน'!R46="ย้าย","-",COUNTIF($FN40:$GR40,"ป")))</f>
        <v/>
      </c>
      <c r="PG40" s="516" t="str">
        <f>IF(OR(COUNTA($FN$4:$GR$4)=0,A40=""),"",IF('2.ชื่อนักเรียน'!R46="ย้าย","-",COUNTIF($FN40:$GR40,"ล")))</f>
        <v/>
      </c>
      <c r="PH40" s="516" t="str">
        <f>IF(OR(COUNTA($FN$4:$GR$4)=0,A40=""),"",IF('2.ชื่อนักเรียน'!R46="ย้าย","-",COUNTIF($FN40:$GR40,"ข")))</f>
        <v/>
      </c>
      <c r="PI40" s="515" t="str">
        <f>IF(OR(COUNTA($OK$3:$PD$3,$PE$3)=0,$A40=""),"",IF('2.ชื่อนักเรียน'!R46="ย้าย","-",SUM(OK40,OO40,OS40,OW40,PA40,PE40)))</f>
        <v/>
      </c>
      <c r="PJ40" s="516" t="str">
        <f>IF(OR(COUNTA($OK$3:$PD$3,$PE$3)=0,$A40=""),"",IF('2.ชื่อนักเรียน'!R46="ย้าย","-",SUM(OL40,OP40,OT40,OX40,PB40,PF40)))</f>
        <v/>
      </c>
      <c r="PK40" s="516" t="str">
        <f>IF(OR(COUNTA($OK$3:$PD$3,$PE$3)=0,$A40=""),"",IF('2.ชื่อนักเรียน'!R46="ย้าย","-",SUM(OM40,OQ40,OU40,OY40,PC40,PG40)))</f>
        <v/>
      </c>
      <c r="PL40" s="518" t="str">
        <f>IF(OR(COUNTA($OK$3:$PD$3,$PE$3)=0,$A40=""),"",IF('2.ชื่อนักเรียน'!R46="ย้าย","-",SUM(ON40,OR40,OV40,OZ40,PD40,PH40)))</f>
        <v/>
      </c>
      <c r="PM40" s="511" t="str">
        <f t="shared" si="0"/>
        <v/>
      </c>
      <c r="PN40" s="519" t="str">
        <f>IF(PM40="","",IF('2.ชื่อนักเรียน'!R46="ย้าย","ย้าย",(PM40*100)/COUNTA($E$4:$AI$4,$AL$4:$BP$4,$BS$4:$CW$4,$CZ$4:$ED$4,$EG$4:$FK$4,$FN$4:$GR$4)))</f>
        <v/>
      </c>
      <c r="PO40" s="511">
        <v>36</v>
      </c>
      <c r="PP40" s="515" t="str">
        <f>IF(OR(COUNTA($GU$4:$HY$4)=0,$A40=""),"",IF('2.ชื่อนักเรียน'!R46="ย้าย","-",COUNTIF($GU40:$HY40,"/")))</f>
        <v/>
      </c>
      <c r="PQ40" s="516" t="str">
        <f>IF(OR(COUNTA($GU$4:$HY$4)=0,$A40=""),"",IF('2.ชื่อนักเรียน'!R46="ย้าย","-",COUNTIF($GU40:$HY40,"ป")))</f>
        <v/>
      </c>
      <c r="PR40" s="516" t="str">
        <f>IF(OR(COUNTA($GU$4:$HY$4)=0,$A40=""),"",IF('2.ชื่อนักเรียน'!R46="ย้าย","-",COUNTIF($GU40:$HY40,"ล")))</f>
        <v/>
      </c>
      <c r="PS40" s="517" t="str">
        <f>IF(OR(COUNTA($GU$4:$HY$4)=0,$A40=""),"",IF('2.ชื่อนักเรียน'!R46="ย้าย","-",COUNTIF($GU40:$HY40,"ข")))</f>
        <v/>
      </c>
      <c r="PT40" s="515" t="str">
        <f>IF(OR(COUNTA($IB$4:$JF$4)=0,$A40=""),"",IF('2.ชื่อนักเรียน'!R46="ย้าย","-",COUNTIF($IB40:$JF40,"/")))</f>
        <v/>
      </c>
      <c r="PU40" s="516" t="str">
        <f>IF(OR(COUNTA($IB$4:$JF$4)=0,$A40=""),"",IF('2.ชื่อนักเรียน'!R46="ย้าย","-",COUNTIF($IB40:$JF40,"ป")))</f>
        <v/>
      </c>
      <c r="PV40" s="516" t="str">
        <f>IF(OR(COUNTA($IB$4:$JF$4)=0,$A40=""),"",IF('2.ชื่อนักเรียน'!R46="ย้าย","-",COUNTIF($IB40:$JF40,"ล")))</f>
        <v/>
      </c>
      <c r="PW40" s="517" t="str">
        <f>IF(OR(COUNTA($IB$4:$JF$4)=0,$A40=""),"",IF('2.ชื่อนักเรียน'!R46="ย้าย","-",COUNTIF($IB40:$JF40,"ข")))</f>
        <v/>
      </c>
      <c r="PX40" s="515" t="str">
        <f>IF(OR(COUNTA($JI$4:$KM$4)=0,$A40=""),"",IF('2.ชื่อนักเรียน'!R46="ย้าย","-",COUNTIF($JI40:$KM40,"/")))</f>
        <v/>
      </c>
      <c r="PY40" s="516" t="str">
        <f>IF(OR(COUNTA($JI$4:$KM$4)=0,$A40=""),"",IF('2.ชื่อนักเรียน'!R46="ย้าย","-",COUNTIF($JI40:$KM40,"ป")))</f>
        <v/>
      </c>
      <c r="PZ40" s="516" t="str">
        <f>IF(OR(COUNTA($JI$4:$KM$4)=0,$A40=""),"",IF('2.ชื่อนักเรียน'!R46="ย้าย","-",COUNTIF($JI40:$KM40,"ล")))</f>
        <v/>
      </c>
      <c r="QA40" s="517" t="str">
        <f>IF(OR(COUNTA($JI$4:$KM$4)=0,$A40=""),"",IF('2.ชื่อนักเรียน'!R46="ย้าย","-",COUNTIF($JI40:$KM40,"ข")))</f>
        <v/>
      </c>
      <c r="QB40" s="515" t="str">
        <f>IF(OR(COUNTA($KP$4:$LT$4)=0,$A40=""),"",IF('2.ชื่อนักเรียน'!R46="ย้าย","-",COUNTIF($KP40:$LT40,"/")))</f>
        <v/>
      </c>
      <c r="QC40" s="516" t="str">
        <f>IF(OR(COUNTA($KP$4:$LT$4)=0,$A40=""),"",IF('2.ชื่อนักเรียน'!R46="ย้าย","-",COUNTIF($KP40:$LT40,"ป")))</f>
        <v/>
      </c>
      <c r="QD40" s="516" t="str">
        <f>IF(OR(COUNTA($KP$4:$LT$4)=0,$A40=""),"",IF('2.ชื่อนักเรียน'!R46="ย้าย","-",COUNTIF($KP40:$LT40,"ล")))</f>
        <v/>
      </c>
      <c r="QE40" s="517" t="str">
        <f>IF(OR(COUNTA($KP$4:$LT$4)=0,$A40=""),"",IF('2.ชื่อนักเรียน'!R46="ย้าย","-",COUNTIF($KP40:$LT40,"ข")))</f>
        <v/>
      </c>
      <c r="QF40" s="515" t="str">
        <f>IF(OR(COUNTA($LW$4:$NA$4)=0,$A40=""),"",IF('2.ชื่อนักเรียน'!R46="ย้าย","-",COUNTIF($LW40:$NA40,"/")))</f>
        <v/>
      </c>
      <c r="QG40" s="516" t="str">
        <f>IF(OR(COUNTA($LW$4:$NA$4)=0,$A40=""),"",IF('2.ชื่อนักเรียน'!R46="ย้าย","-",COUNTIF($LW40:$NA40,"ป")))</f>
        <v/>
      </c>
      <c r="QH40" s="516" t="str">
        <f>IF(OR(COUNTA($LW$4:$NA$4)=0,$A40=""),"",IF('2.ชื่อนักเรียน'!R46="ย้าย","-",COUNTIF($LW40:$NA40,"ล")))</f>
        <v/>
      </c>
      <c r="QI40" s="517" t="str">
        <f>IF(OR(COUNTA($LW$4:$NA$4)=0,$A40=""),"",IF('2.ชื่อนักเรียน'!R46="ย้าย","-",COUNTIF($LW40:$NA40,"ข")))</f>
        <v/>
      </c>
      <c r="QJ40" s="515" t="str">
        <f>IF(OR(COUNTA($ND$4:$OH$4)=0,$A40=""),"",IF('2.ชื่อนักเรียน'!R46="ย้าย","-",COUNTIF($ND40:$OH40,"/")))</f>
        <v/>
      </c>
      <c r="QK40" s="516" t="str">
        <f>IF(OR(COUNTA($ND$4:$OH$4)=0,$A40=""),"",IF('2.ชื่อนักเรียน'!R46="ย้าย","-",COUNTIF($ND40:$OH40,"ป")))</f>
        <v/>
      </c>
      <c r="QL40" s="516" t="str">
        <f>IF(OR(COUNTA($ND$4:$OH$4)=0,$A40=""),"",IF('2.ชื่อนักเรียน'!R46="ย้าย","-",COUNTIF($ND40:$OH40,"ล")))</f>
        <v/>
      </c>
      <c r="QM40" s="516" t="str">
        <f>IF(OR(COUNTA($ND$4:$OH$4)=0,$A40=""),"",IF('2.ชื่อนักเรียน'!R46="ย้าย","-",COUNTIF($ND40:$OH40,"ข")))</f>
        <v/>
      </c>
      <c r="QN40" s="515" t="str">
        <f>IF(OR(COUNTA($PP$3:$QI$3,$QJ$3)=0,$A40=""),"",IF('2.ชื่อนักเรียน'!R46="ย้าย","-",SUM(PP40,PT40,PX40,QB40,QF40,QJ40)))</f>
        <v/>
      </c>
      <c r="QO40" s="516" t="str">
        <f>IF(OR(COUNTA($PP$3:$QI$3,$QJ$3)=0,$A40=""),"",IF('2.ชื่อนักเรียน'!R46="ย้าย","-",SUM(PQ40,PU40,PY40,QC40,QG40,QK40)))</f>
        <v/>
      </c>
      <c r="QP40" s="516" t="str">
        <f>IF(OR(COUNTA($PP$3:$QI$3,$QJ$3)=0,$A40=""),"",IF('2.ชื่อนักเรียน'!R46="ย้าย","-",SUM(PR40,PV40,PZ40,QD40,QH40,QL40)))</f>
        <v/>
      </c>
      <c r="QQ40" s="518" t="str">
        <f>IF(OR(COUNTA($PP$3:$QI$3,$QJ$3)=0,$A40=""),"",IF('2.ชื่อนักเรียน'!R46="ย้าย","-",SUM(PS40,PW40,QA40,QE40,QI40,QM40)))</f>
        <v/>
      </c>
      <c r="QR40" s="511" t="str">
        <f t="shared" si="1"/>
        <v/>
      </c>
      <c r="QS40" s="519" t="str">
        <f>IF(QR40="","",IF('2.ชื่อนักเรียน'!R46="ย้าย","ย้าย",(QR40*100)/COUNTA($GU$4:$HY$4,$IB$4:$JF$4,$JI$4:$KM$4,$KP$4:$LT$4,$LW$4:$NA$4,$ND$4:$OH$4)))</f>
        <v/>
      </c>
      <c r="QT40" s="529" t="str">
        <f>IF('2.ชื่อนักเรียน'!C46="","",'2.ชื่อนักเรียน'!C46)</f>
        <v/>
      </c>
      <c r="QU40" s="532" t="str">
        <f>IF('2.ชื่อนักเรียน'!D46="","",'2.ชื่อนักเรียน'!D46)</f>
        <v/>
      </c>
      <c r="QV40" s="511" t="str">
        <f>IF(A40="","",IF('2.ชื่อนักเรียน'!R46="ย้าย","-",$RJ$4))</f>
        <v/>
      </c>
      <c r="QW40" s="511" t="str">
        <f>IF(A40="","",IF('2.ชื่อนักเรียน'!R46="ย้าย","-",SUM(OK40,OO40,OS40,OW40,PA40,PE40,PP40,PT40,PX40,QB40,QF40,QJ40)))</f>
        <v/>
      </c>
      <c r="QX40" s="511" t="str">
        <f>IF(A40="","",IF('2.ชื่อนักเรียน'!R46="ย้าย","-",SUM(OL40,OP40,OT40,OX40,PB40,PF40,PQ40,PU40,PY40,QC40,QG40,QK40)))</f>
        <v/>
      </c>
      <c r="QY40" s="511" t="str">
        <f>IF(A40="","",IF('2.ชื่อนักเรียน'!R46="ย้าย","-",SUM(OM40,OQ40,OU40,OY40,PC40,PG40,PR40,PV40,PZ40,QD40,QH40,QL40)))</f>
        <v/>
      </c>
      <c r="QZ40" s="511" t="str">
        <f>IF(A40="","",IF('2.ชื่อนักเรียน'!R46="ย้าย","-",SUM(ON40,OR40,OV40,OZ40,PD40,PH40,PS40,PW40,QA40,QE40,QI40,QM40)))</f>
        <v/>
      </c>
      <c r="RA40" s="519" t="str">
        <f>IF(A40="","",IF('2.ชื่อนักเรียน'!R46="ย้าย","-",(QW40*100)/QV40))</f>
        <v/>
      </c>
      <c r="RB40" s="511" t="str">
        <f>IF(A40="","",IF('2.ชื่อนักเรียน'!R46="ย้าย","-",QW40))</f>
        <v/>
      </c>
      <c r="RC40" s="519" t="str">
        <f>IF(A40="","",IF('2.ชื่อนักเรียน'!R46="ย้าย","ย้าย",RA40))</f>
        <v/>
      </c>
      <c r="RD40" s="534"/>
    </row>
    <row r="41" spans="1:472" ht="21" customHeight="1" x14ac:dyDescent="0.35">
      <c r="A41" s="508" t="str">
        <f>IF('2.ชื่อนักเรียน'!C47="","",'2.ชื่อนักเรียน'!C47)</f>
        <v/>
      </c>
      <c r="B41" s="509" t="str">
        <f>IF('2.ชื่อนักเรียน'!D47="","",'2.ชื่อนักเรียน'!D47)</f>
        <v/>
      </c>
      <c r="C41" s="510" t="str">
        <f>IF('2.ชื่อนักเรียน'!R47="","",'2.ชื่อนักเรียน'!R47)</f>
        <v/>
      </c>
      <c r="D41" s="511">
        <v>37</v>
      </c>
      <c r="E41" s="512"/>
      <c r="F41" s="513"/>
      <c r="G41" s="513"/>
      <c r="H41" s="513"/>
      <c r="I41" s="513"/>
      <c r="J41" s="513"/>
      <c r="K41" s="513"/>
      <c r="L41" s="513"/>
      <c r="M41" s="513"/>
      <c r="N41" s="513"/>
      <c r="O41" s="513"/>
      <c r="P41" s="513"/>
      <c r="Q41" s="513"/>
      <c r="R41" s="513"/>
      <c r="S41" s="513"/>
      <c r="T41" s="513"/>
      <c r="U41" s="513"/>
      <c r="V41" s="513"/>
      <c r="W41" s="513"/>
      <c r="X41" s="513"/>
      <c r="Y41" s="513"/>
      <c r="Z41" s="513"/>
      <c r="AA41" s="513"/>
      <c r="AB41" s="513"/>
      <c r="AC41" s="513"/>
      <c r="AD41" s="513"/>
      <c r="AE41" s="513"/>
      <c r="AF41" s="513"/>
      <c r="AG41" s="513"/>
      <c r="AH41" s="514"/>
      <c r="AI41" s="514"/>
      <c r="AJ41" s="511" t="str">
        <f>IF(COUNTA($E$3:$AI$3)=0,"",IF('2.ชื่อนักเรียน'!R47="ย้าย","ย้าย",OK41))</f>
        <v/>
      </c>
      <c r="AK41" s="511">
        <v>37</v>
      </c>
      <c r="AL41" s="512"/>
      <c r="AM41" s="513"/>
      <c r="AN41" s="513"/>
      <c r="AO41" s="513"/>
      <c r="AP41" s="513"/>
      <c r="AQ41" s="513"/>
      <c r="AR41" s="513"/>
      <c r="AS41" s="513"/>
      <c r="AT41" s="513"/>
      <c r="AU41" s="513"/>
      <c r="AV41" s="513"/>
      <c r="AW41" s="513"/>
      <c r="AX41" s="513"/>
      <c r="AY41" s="513"/>
      <c r="AZ41" s="513"/>
      <c r="BA41" s="513"/>
      <c r="BB41" s="513"/>
      <c r="BC41" s="513"/>
      <c r="BD41" s="513"/>
      <c r="BE41" s="513"/>
      <c r="BF41" s="513"/>
      <c r="BG41" s="513"/>
      <c r="BH41" s="513"/>
      <c r="BI41" s="513"/>
      <c r="BJ41" s="513"/>
      <c r="BK41" s="513"/>
      <c r="BL41" s="513"/>
      <c r="BM41" s="513"/>
      <c r="BN41" s="513"/>
      <c r="BO41" s="514"/>
      <c r="BP41" s="514"/>
      <c r="BQ41" s="511" t="str">
        <f>IF(COUNTA($AL$4:$BP$4)=0,"",IF('2.ชื่อนักเรียน'!R47="ย้าย","ย้าย",OO41))</f>
        <v/>
      </c>
      <c r="BR41" s="511">
        <v>37</v>
      </c>
      <c r="BS41" s="512"/>
      <c r="BT41" s="513"/>
      <c r="BU41" s="513"/>
      <c r="BV41" s="513"/>
      <c r="BW41" s="513"/>
      <c r="BX41" s="513"/>
      <c r="BY41" s="513"/>
      <c r="BZ41" s="513"/>
      <c r="CA41" s="513"/>
      <c r="CB41" s="513"/>
      <c r="CC41" s="513"/>
      <c r="CD41" s="513"/>
      <c r="CE41" s="513"/>
      <c r="CF41" s="513"/>
      <c r="CG41" s="513"/>
      <c r="CH41" s="513"/>
      <c r="CI41" s="513"/>
      <c r="CJ41" s="513"/>
      <c r="CK41" s="513"/>
      <c r="CL41" s="513"/>
      <c r="CM41" s="513"/>
      <c r="CN41" s="513"/>
      <c r="CO41" s="513"/>
      <c r="CP41" s="513"/>
      <c r="CQ41" s="513"/>
      <c r="CR41" s="513"/>
      <c r="CS41" s="513"/>
      <c r="CT41" s="513"/>
      <c r="CU41" s="513"/>
      <c r="CV41" s="514"/>
      <c r="CW41" s="514"/>
      <c r="CX41" s="511" t="str">
        <f>IF(COUNTA($BS$4:$CW$4)=0,"",IF('2.ชื่อนักเรียน'!R47="ย้าย","ย้าย",OS41))</f>
        <v/>
      </c>
      <c r="CY41" s="511">
        <v>37</v>
      </c>
      <c r="CZ41" s="512"/>
      <c r="DA41" s="513"/>
      <c r="DB41" s="513"/>
      <c r="DC41" s="513"/>
      <c r="DD41" s="513"/>
      <c r="DE41" s="513"/>
      <c r="DF41" s="513"/>
      <c r="DG41" s="513"/>
      <c r="DH41" s="513"/>
      <c r="DI41" s="513"/>
      <c r="DJ41" s="513"/>
      <c r="DK41" s="513"/>
      <c r="DL41" s="513"/>
      <c r="DM41" s="513"/>
      <c r="DN41" s="513"/>
      <c r="DO41" s="513"/>
      <c r="DP41" s="513"/>
      <c r="DQ41" s="513"/>
      <c r="DR41" s="513"/>
      <c r="DS41" s="513"/>
      <c r="DT41" s="513"/>
      <c r="DU41" s="513"/>
      <c r="DV41" s="513"/>
      <c r="DW41" s="513"/>
      <c r="DX41" s="513"/>
      <c r="DY41" s="513"/>
      <c r="DZ41" s="513"/>
      <c r="EA41" s="513"/>
      <c r="EB41" s="513"/>
      <c r="EC41" s="514"/>
      <c r="ED41" s="514"/>
      <c r="EE41" s="511" t="str">
        <f>IF(COUNTA($CZ$4:$ED$4)=0,"",IF('2.ชื่อนักเรียน'!R47="ย้าย","ย้าย",OW41))</f>
        <v/>
      </c>
      <c r="EF41" s="511">
        <v>37</v>
      </c>
      <c r="EG41" s="512"/>
      <c r="EH41" s="513"/>
      <c r="EI41" s="513"/>
      <c r="EJ41" s="513"/>
      <c r="EK41" s="513"/>
      <c r="EL41" s="513"/>
      <c r="EM41" s="513"/>
      <c r="EN41" s="513"/>
      <c r="EO41" s="513"/>
      <c r="EP41" s="513"/>
      <c r="EQ41" s="513"/>
      <c r="ER41" s="513"/>
      <c r="ES41" s="513"/>
      <c r="ET41" s="513"/>
      <c r="EU41" s="513"/>
      <c r="EV41" s="513"/>
      <c r="EW41" s="513"/>
      <c r="EX41" s="513"/>
      <c r="EY41" s="513"/>
      <c r="EZ41" s="513"/>
      <c r="FA41" s="513"/>
      <c r="FB41" s="513"/>
      <c r="FC41" s="513"/>
      <c r="FD41" s="513"/>
      <c r="FE41" s="513"/>
      <c r="FF41" s="513"/>
      <c r="FG41" s="513"/>
      <c r="FH41" s="513"/>
      <c r="FI41" s="513"/>
      <c r="FJ41" s="514"/>
      <c r="FK41" s="514"/>
      <c r="FL41" s="511" t="str">
        <f>IF(COUNTA($EG$4:$FK$4)=0,"",IF('2.ชื่อนักเรียน'!R47="ย้าย","ย้าย",PA41))</f>
        <v/>
      </c>
      <c r="FM41" s="511">
        <v>37</v>
      </c>
      <c r="FN41" s="512"/>
      <c r="FO41" s="513"/>
      <c r="FP41" s="513"/>
      <c r="FQ41" s="513"/>
      <c r="FR41" s="513"/>
      <c r="FS41" s="513"/>
      <c r="FT41" s="513"/>
      <c r="FU41" s="513"/>
      <c r="FV41" s="513"/>
      <c r="FW41" s="513"/>
      <c r="FX41" s="513"/>
      <c r="FY41" s="513"/>
      <c r="FZ41" s="513"/>
      <c r="GA41" s="513"/>
      <c r="GB41" s="513"/>
      <c r="GC41" s="513"/>
      <c r="GD41" s="513"/>
      <c r="GE41" s="513"/>
      <c r="GF41" s="513"/>
      <c r="GG41" s="513"/>
      <c r="GH41" s="513"/>
      <c r="GI41" s="513"/>
      <c r="GJ41" s="513"/>
      <c r="GK41" s="513"/>
      <c r="GL41" s="513"/>
      <c r="GM41" s="513"/>
      <c r="GN41" s="513"/>
      <c r="GO41" s="513"/>
      <c r="GP41" s="513"/>
      <c r="GQ41" s="514"/>
      <c r="GR41" s="514"/>
      <c r="GS41" s="511" t="str">
        <f>IF(COUNTA($FN$4:$GR$4)=0,"",IF('2.ชื่อนักเรียน'!R47="ย้าย","ย้าย",PE41))</f>
        <v/>
      </c>
      <c r="GT41" s="511">
        <v>37</v>
      </c>
      <c r="GU41" s="512"/>
      <c r="GV41" s="513"/>
      <c r="GW41" s="513"/>
      <c r="GX41" s="513"/>
      <c r="GY41" s="513"/>
      <c r="GZ41" s="513"/>
      <c r="HA41" s="513"/>
      <c r="HB41" s="513"/>
      <c r="HC41" s="513"/>
      <c r="HD41" s="513"/>
      <c r="HE41" s="513"/>
      <c r="HF41" s="513"/>
      <c r="HG41" s="513"/>
      <c r="HH41" s="513"/>
      <c r="HI41" s="513"/>
      <c r="HJ41" s="513"/>
      <c r="HK41" s="513"/>
      <c r="HL41" s="513"/>
      <c r="HM41" s="513"/>
      <c r="HN41" s="513"/>
      <c r="HO41" s="513"/>
      <c r="HP41" s="513"/>
      <c r="HQ41" s="513"/>
      <c r="HR41" s="513"/>
      <c r="HS41" s="513"/>
      <c r="HT41" s="513"/>
      <c r="HU41" s="513"/>
      <c r="HV41" s="513"/>
      <c r="HW41" s="513"/>
      <c r="HX41" s="514"/>
      <c r="HY41" s="514"/>
      <c r="HZ41" s="511" t="str">
        <f>IF(COUNTA($GU$4:HY40)=0,"",IF('2.ชื่อนักเรียน'!R47="ย้าย","ย้าย",PP41))</f>
        <v/>
      </c>
      <c r="IA41" s="511">
        <v>37</v>
      </c>
      <c r="IB41" s="512"/>
      <c r="IC41" s="513"/>
      <c r="ID41" s="513"/>
      <c r="IE41" s="513"/>
      <c r="IF41" s="513"/>
      <c r="IG41" s="513"/>
      <c r="IH41" s="513"/>
      <c r="II41" s="513"/>
      <c r="IJ41" s="513"/>
      <c r="IK41" s="513"/>
      <c r="IL41" s="513"/>
      <c r="IM41" s="513"/>
      <c r="IN41" s="513"/>
      <c r="IO41" s="513"/>
      <c r="IP41" s="513"/>
      <c r="IQ41" s="513"/>
      <c r="IR41" s="513"/>
      <c r="IS41" s="513"/>
      <c r="IT41" s="513"/>
      <c r="IU41" s="513"/>
      <c r="IV41" s="513"/>
      <c r="IW41" s="513"/>
      <c r="IX41" s="513"/>
      <c r="IY41" s="513"/>
      <c r="IZ41" s="513"/>
      <c r="JA41" s="513"/>
      <c r="JB41" s="513"/>
      <c r="JC41" s="513"/>
      <c r="JD41" s="513"/>
      <c r="JE41" s="514"/>
      <c r="JF41" s="514"/>
      <c r="JG41" s="511" t="str">
        <f>IF(COUNTA($IB$4:$JF$4)=0,"",IF('2.ชื่อนักเรียน'!R47="ย้าย","ย้าย",PT41))</f>
        <v/>
      </c>
      <c r="JH41" s="511">
        <v>37</v>
      </c>
      <c r="JI41" s="512"/>
      <c r="JJ41" s="513"/>
      <c r="JK41" s="513"/>
      <c r="JL41" s="513"/>
      <c r="JM41" s="513"/>
      <c r="JN41" s="513"/>
      <c r="JO41" s="513"/>
      <c r="JP41" s="513"/>
      <c r="JQ41" s="513"/>
      <c r="JR41" s="513"/>
      <c r="JS41" s="513"/>
      <c r="JT41" s="513"/>
      <c r="JU41" s="513"/>
      <c r="JV41" s="513"/>
      <c r="JW41" s="513"/>
      <c r="JX41" s="513"/>
      <c r="JY41" s="513"/>
      <c r="JZ41" s="513"/>
      <c r="KA41" s="513"/>
      <c r="KB41" s="513"/>
      <c r="KC41" s="513"/>
      <c r="KD41" s="513"/>
      <c r="KE41" s="513"/>
      <c r="KF41" s="513"/>
      <c r="KG41" s="513"/>
      <c r="KH41" s="513"/>
      <c r="KI41" s="513"/>
      <c r="KJ41" s="513"/>
      <c r="KK41" s="513"/>
      <c r="KL41" s="514"/>
      <c r="KM41" s="514"/>
      <c r="KN41" s="511" t="str">
        <f>IF(COUNTA($JI$4:$KM$4)=0,"",IF('2.ชื่อนักเรียน'!R47="ย้าย","ย้าย",PX41))</f>
        <v/>
      </c>
      <c r="KO41" s="511">
        <v>37</v>
      </c>
      <c r="KP41" s="512"/>
      <c r="KQ41" s="513"/>
      <c r="KR41" s="513"/>
      <c r="KS41" s="513"/>
      <c r="KT41" s="513"/>
      <c r="KU41" s="513"/>
      <c r="KV41" s="513"/>
      <c r="KW41" s="513"/>
      <c r="KX41" s="513"/>
      <c r="KY41" s="513"/>
      <c r="KZ41" s="513"/>
      <c r="LA41" s="513"/>
      <c r="LB41" s="513"/>
      <c r="LC41" s="513"/>
      <c r="LD41" s="513"/>
      <c r="LE41" s="513"/>
      <c r="LF41" s="513"/>
      <c r="LG41" s="513"/>
      <c r="LH41" s="513"/>
      <c r="LI41" s="513"/>
      <c r="LJ41" s="513"/>
      <c r="LK41" s="513"/>
      <c r="LL41" s="513"/>
      <c r="LM41" s="513"/>
      <c r="LN41" s="513"/>
      <c r="LO41" s="513"/>
      <c r="LP41" s="513"/>
      <c r="LQ41" s="513"/>
      <c r="LR41" s="513"/>
      <c r="LS41" s="514"/>
      <c r="LT41" s="514"/>
      <c r="LU41" s="511" t="str">
        <f>IF(COUNTA($KP$4:$LT$4)=0,"",IF('2.ชื่อนักเรียน'!R47="ย้าย","ย้าย",QB41))</f>
        <v/>
      </c>
      <c r="LV41" s="511">
        <v>37</v>
      </c>
      <c r="LW41" s="512"/>
      <c r="LX41" s="513"/>
      <c r="LY41" s="513"/>
      <c r="LZ41" s="513"/>
      <c r="MA41" s="513"/>
      <c r="MB41" s="513"/>
      <c r="MC41" s="513"/>
      <c r="MD41" s="513"/>
      <c r="ME41" s="513"/>
      <c r="MF41" s="513"/>
      <c r="MG41" s="513"/>
      <c r="MH41" s="513"/>
      <c r="MI41" s="513"/>
      <c r="MJ41" s="513"/>
      <c r="MK41" s="513"/>
      <c r="ML41" s="513"/>
      <c r="MM41" s="513"/>
      <c r="MN41" s="513"/>
      <c r="MO41" s="513"/>
      <c r="MP41" s="513"/>
      <c r="MQ41" s="513"/>
      <c r="MR41" s="513"/>
      <c r="MS41" s="513"/>
      <c r="MT41" s="513"/>
      <c r="MU41" s="513"/>
      <c r="MV41" s="513"/>
      <c r="MW41" s="513"/>
      <c r="MX41" s="513"/>
      <c r="MY41" s="513"/>
      <c r="MZ41" s="514"/>
      <c r="NA41" s="514"/>
      <c r="NB41" s="511" t="str">
        <f>IF(COUNTA($LW$5:$NA$5)=0,"",IF('2.ชื่อนักเรียน'!R47="ย้าย","ย้าย",QF41))</f>
        <v/>
      </c>
      <c r="NC41" s="511">
        <v>37</v>
      </c>
      <c r="ND41" s="512"/>
      <c r="NE41" s="513"/>
      <c r="NF41" s="513"/>
      <c r="NG41" s="513"/>
      <c r="NH41" s="513"/>
      <c r="NI41" s="513"/>
      <c r="NJ41" s="513"/>
      <c r="NK41" s="513"/>
      <c r="NL41" s="513"/>
      <c r="NM41" s="513"/>
      <c r="NN41" s="513"/>
      <c r="NO41" s="513"/>
      <c r="NP41" s="513"/>
      <c r="NQ41" s="513"/>
      <c r="NR41" s="513"/>
      <c r="NS41" s="513"/>
      <c r="NT41" s="513"/>
      <c r="NU41" s="513"/>
      <c r="NV41" s="513"/>
      <c r="NW41" s="513"/>
      <c r="NX41" s="513"/>
      <c r="NY41" s="513"/>
      <c r="NZ41" s="513"/>
      <c r="OA41" s="513"/>
      <c r="OB41" s="513"/>
      <c r="OC41" s="513"/>
      <c r="OD41" s="513"/>
      <c r="OE41" s="513"/>
      <c r="OF41" s="513"/>
      <c r="OG41" s="514"/>
      <c r="OH41" s="514"/>
      <c r="OI41" s="511" t="str">
        <f>IF(COUNTA($ND$4:$OH$4)=0,"",IF('2.ชื่อนักเรียน'!R47="ย้าย","ย้าย",QJ41))</f>
        <v/>
      </c>
      <c r="OJ41" s="511">
        <v>37</v>
      </c>
      <c r="OK41" s="515" t="str">
        <f>IF(OR(COUNTA($E$4:$AI$4)=0,$A41=""),"",IF('2.ชื่อนักเรียน'!R47="ย้าย","-",COUNTIF($E41:$AI41,"/")))</f>
        <v/>
      </c>
      <c r="OL41" s="516" t="str">
        <f>IF(OR(COUNTA($E$4:$AI$4)=0,$A41=""),"",IF('2.ชื่อนักเรียน'!R47="ย้าย","-",COUNTIF($E41:$AI41,"ป")))</f>
        <v/>
      </c>
      <c r="OM41" s="516" t="str">
        <f>IF(OR(COUNTA($E$4:$AI$4)=0,$A41=""),"",IF('2.ชื่อนักเรียน'!R47="ย้าย","-",COUNTIF($E41:$AI41,"ล")))</f>
        <v/>
      </c>
      <c r="ON41" s="517" t="str">
        <f>IF(OR(COUNTA($E$4:$AI$4)=0,$A41=""),"",IF('2.ชื่อนักเรียน'!R47="ย้าย","-",COUNTIF($E41:$AI41,"ข")))</f>
        <v/>
      </c>
      <c r="OO41" s="515" t="str">
        <f>IF(OR(COUNTA($AL$4:$BP$4)=0,$A41=""),"",IF('2.ชื่อนักเรียน'!R47="ย้าย","-",COUNTIF($AL41:$BP41,"/")))</f>
        <v/>
      </c>
      <c r="OP41" s="516" t="str">
        <f>IF(OR(COUNTA($AL$4:$BP$4)=0,$A41=""),"",IF('2.ชื่อนักเรียน'!R47="ย้าย","-",COUNTIF($AL41:$BP41,"ป")))</f>
        <v/>
      </c>
      <c r="OQ41" s="516" t="str">
        <f>IF(OR(COUNTA($AL$4:$BP$4)=0,$A41=""),"",IF('2.ชื่อนักเรียน'!R47="ย้าย","-",COUNTIF($AL41:$BP41,"ล")))</f>
        <v/>
      </c>
      <c r="OR41" s="517" t="str">
        <f>IF(OR(COUNTA($AL$4:$BP$4)=0,$A41=""),"",IF('2.ชื่อนักเรียน'!R47="ย้าย","-",COUNTIF($AL41:$BP41,"ข")))</f>
        <v/>
      </c>
      <c r="OS41" s="515" t="str">
        <f>IF(OR(COUNTA($BS$4:$CW$4)=0,$A41=""),"",IF('2.ชื่อนักเรียน'!R47="ย้าย","-",COUNTIF($BS41:$CW41,"/")))</f>
        <v/>
      </c>
      <c r="OT41" s="516" t="str">
        <f>IF(OR(COUNTA($BS$4:$CW$4)=0,$A41=""),"",IF('2.ชื่อนักเรียน'!R47="ย้าย","-",COUNTIF($BS41:$CW41,"ป")))</f>
        <v/>
      </c>
      <c r="OU41" s="516" t="str">
        <f>IF(OR(COUNTA($BS$4:$CW$4)=0,$A41=""),"",IF('2.ชื่อนักเรียน'!R47="ย้าย","-",COUNTIF($BS41:$CW41,"ล")))</f>
        <v/>
      </c>
      <c r="OV41" s="517" t="str">
        <f>IF(OR(COUNTA($BS$4:$CW$4)=0,$A41=""),"",IF('2.ชื่อนักเรียน'!R47="ย้าย","-",COUNTIF($BS41:$CW41,"ข")))</f>
        <v/>
      </c>
      <c r="OW41" s="515" t="str">
        <f>IF(OR(COUNTA($CZ$4:$ED$4)=0,$A41=""),"",IF('2.ชื่อนักเรียน'!R47="ย้าย","-",COUNTIF($CZ41:$ED41,"/")))</f>
        <v/>
      </c>
      <c r="OX41" s="516" t="str">
        <f>IF(OR(COUNTA($CZ$4:$ED$4)=0,$A41=""),"",IF('2.ชื่อนักเรียน'!R47="ย้าย","-",COUNTIF($CZ41:$ED41,"ป")))</f>
        <v/>
      </c>
      <c r="OY41" s="516" t="str">
        <f>IF(OR(COUNTA($CZ$4:$ED$4)=0,A41=""),"",IF('2.ชื่อนักเรียน'!R47="ย้าย","-",COUNTIF($CZ41:$ED41,"ล")))</f>
        <v/>
      </c>
      <c r="OZ41" s="517" t="str">
        <f>IF(OR(COUNTA($CZ$4:$ED$4)=0,A41=""),"",IF('2.ชื่อนักเรียน'!R47="ย้าย","-",COUNTIF($CZ41:$ED41,"ข")))</f>
        <v/>
      </c>
      <c r="PA41" s="515" t="str">
        <f>IF(OR(COUNTA($EG$4:$FK$4)=0,$A41=""),"",IF('2.ชื่อนักเรียน'!R47="ย้าย","-",COUNTIF($EG41:$FK41,"/")))</f>
        <v/>
      </c>
      <c r="PB41" s="516" t="str">
        <f>IF(OR(COUNTA($EG$4:$FK$4)=0,$A41=""),"",IF('2.ชื่อนักเรียน'!R47="ย้าย","-",COUNTIF($EG41:$FK41,"ป")))</f>
        <v/>
      </c>
      <c r="PC41" s="516" t="str">
        <f>IF(OR(COUNTA($EG$4:$FK$4)=0,A41=""),"",IF('2.ชื่อนักเรียน'!R47="ย้าย","-",COUNTIF($EG41:$FK41,"ล")))</f>
        <v/>
      </c>
      <c r="PD41" s="517" t="str">
        <f>IF(OR(COUNTA($EG$4:$FK$4)=0,A41=""),"",IF('2.ชื่อนักเรียน'!R47="ย้าย","-",COUNTIF($EG41:$FK41,"ข")))</f>
        <v/>
      </c>
      <c r="PE41" s="515" t="str">
        <f>IF(OR(COUNTA($FN$4:$GR$4)=0,$A41=""),"",IF('2.ชื่อนักเรียน'!R47="ย้าย","-",COUNTIF($FN41:$GR41,"/")))</f>
        <v/>
      </c>
      <c r="PF41" s="516" t="str">
        <f>IF(OR(COUNTA($FN$4:$GR$4)=0,$A41=""),"",IF('2.ชื่อนักเรียน'!R47="ย้าย","-",COUNTIF($FN41:$GR41,"ป")))</f>
        <v/>
      </c>
      <c r="PG41" s="516" t="str">
        <f>IF(OR(COUNTA($FN$4:$GR$4)=0,A41=""),"",IF('2.ชื่อนักเรียน'!R47="ย้าย","-",COUNTIF($FN41:$GR41,"ล")))</f>
        <v/>
      </c>
      <c r="PH41" s="516" t="str">
        <f>IF(OR(COUNTA($FN$4:$GR$4)=0,A41=""),"",IF('2.ชื่อนักเรียน'!R47="ย้าย","-",COUNTIF($FN41:$GR41,"ข")))</f>
        <v/>
      </c>
      <c r="PI41" s="515" t="str">
        <f>IF(OR(COUNTA($OK$3:$PD$3,$PE$3)=0,$A41=""),"",IF('2.ชื่อนักเรียน'!R47="ย้าย","-",SUM(OK41,OO41,OS41,OW41,PA41,PE41)))</f>
        <v/>
      </c>
      <c r="PJ41" s="516" t="str">
        <f>IF(OR(COUNTA($OK$3:$PD$3,$PE$3)=0,$A41=""),"",IF('2.ชื่อนักเรียน'!R47="ย้าย","-",SUM(OL41,OP41,OT41,OX41,PB41,PF41)))</f>
        <v/>
      </c>
      <c r="PK41" s="516" t="str">
        <f>IF(OR(COUNTA($OK$3:$PD$3,$PE$3)=0,$A41=""),"",IF('2.ชื่อนักเรียน'!R47="ย้าย","-",SUM(OM41,OQ41,OU41,OY41,PC41,PG41)))</f>
        <v/>
      </c>
      <c r="PL41" s="518" t="str">
        <f>IF(OR(COUNTA($OK$3:$PD$3,$PE$3)=0,$A41=""),"",IF('2.ชื่อนักเรียน'!R47="ย้าย","-",SUM(ON41,OR41,OV41,OZ41,PD41,PH41)))</f>
        <v/>
      </c>
      <c r="PM41" s="511" t="str">
        <f t="shared" si="0"/>
        <v/>
      </c>
      <c r="PN41" s="519" t="str">
        <f>IF(PM41="","",IF('2.ชื่อนักเรียน'!R47="ย้าย","ย้าย",(PM41*100)/COUNTA($E$4:$AI$4,$AL$4:$BP$4,$BS$4:$CW$4,$CZ$4:$ED$4,$EG$4:$FK$4,$FN$4:$GR$4)))</f>
        <v/>
      </c>
      <c r="PO41" s="511">
        <v>37</v>
      </c>
      <c r="PP41" s="515" t="str">
        <f>IF(OR(COUNTA($GU$4:$HY$4)=0,$A41=""),"",IF('2.ชื่อนักเรียน'!R47="ย้าย","-",COUNTIF($GU41:$HY41,"/")))</f>
        <v/>
      </c>
      <c r="PQ41" s="516" t="str">
        <f>IF(OR(COUNTA($GU$4:$HY$4)=0,$A41=""),"",IF('2.ชื่อนักเรียน'!R47="ย้าย","-",COUNTIF($GU41:$HY41,"ป")))</f>
        <v/>
      </c>
      <c r="PR41" s="516" t="str">
        <f>IF(OR(COUNTA($GU$4:$HY$4)=0,$A41=""),"",IF('2.ชื่อนักเรียน'!R47="ย้าย","-",COUNTIF($GU41:$HY41,"ล")))</f>
        <v/>
      </c>
      <c r="PS41" s="517" t="str">
        <f>IF(OR(COUNTA($GU$4:$HY$4)=0,$A41=""),"",IF('2.ชื่อนักเรียน'!R47="ย้าย","-",COUNTIF($GU41:$HY41,"ข")))</f>
        <v/>
      </c>
      <c r="PT41" s="515" t="str">
        <f>IF(OR(COUNTA($IB$4:$JF$4)=0,$A41=""),"",IF('2.ชื่อนักเรียน'!R47="ย้าย","-",COUNTIF($IB41:$JF41,"/")))</f>
        <v/>
      </c>
      <c r="PU41" s="516" t="str">
        <f>IF(OR(COUNTA($IB$4:$JF$4)=0,$A41=""),"",IF('2.ชื่อนักเรียน'!R47="ย้าย","-",COUNTIF($IB41:$JF41,"ป")))</f>
        <v/>
      </c>
      <c r="PV41" s="516" t="str">
        <f>IF(OR(COUNTA($IB$4:$JF$4)=0,$A41=""),"",IF('2.ชื่อนักเรียน'!R47="ย้าย","-",COUNTIF($IB41:$JF41,"ล")))</f>
        <v/>
      </c>
      <c r="PW41" s="517" t="str">
        <f>IF(OR(COUNTA($IB$4:$JF$4)=0,$A41=""),"",IF('2.ชื่อนักเรียน'!R47="ย้าย","-",COUNTIF($IB41:$JF41,"ข")))</f>
        <v/>
      </c>
      <c r="PX41" s="515" t="str">
        <f>IF(OR(COUNTA($JI$4:$KM$4)=0,$A41=""),"",IF('2.ชื่อนักเรียน'!R47="ย้าย","-",COUNTIF($JI41:$KM41,"/")))</f>
        <v/>
      </c>
      <c r="PY41" s="516" t="str">
        <f>IF(OR(COUNTA($JI$4:$KM$4)=0,$A41=""),"",IF('2.ชื่อนักเรียน'!R47="ย้าย","-",COUNTIF($JI41:$KM41,"ป")))</f>
        <v/>
      </c>
      <c r="PZ41" s="516" t="str">
        <f>IF(OR(COUNTA($JI$4:$KM$4)=0,$A41=""),"",IF('2.ชื่อนักเรียน'!R47="ย้าย","-",COUNTIF($JI41:$KM41,"ล")))</f>
        <v/>
      </c>
      <c r="QA41" s="517" t="str">
        <f>IF(OR(COUNTA($JI$4:$KM$4)=0,$A41=""),"",IF('2.ชื่อนักเรียน'!R47="ย้าย","-",COUNTIF($JI41:$KM41,"ข")))</f>
        <v/>
      </c>
      <c r="QB41" s="515" t="str">
        <f>IF(OR(COUNTA($KP$4:$LT$4)=0,$A41=""),"",IF('2.ชื่อนักเรียน'!R47="ย้าย","-",COUNTIF($KP41:$LT41,"/")))</f>
        <v/>
      </c>
      <c r="QC41" s="516" t="str">
        <f>IF(OR(COUNTA($KP$4:$LT$4)=0,$A41=""),"",IF('2.ชื่อนักเรียน'!R47="ย้าย","-",COUNTIF($KP41:$LT41,"ป")))</f>
        <v/>
      </c>
      <c r="QD41" s="516" t="str">
        <f>IF(OR(COUNTA($KP$4:$LT$4)=0,$A41=""),"",IF('2.ชื่อนักเรียน'!R47="ย้าย","-",COUNTIF($KP41:$LT41,"ล")))</f>
        <v/>
      </c>
      <c r="QE41" s="517" t="str">
        <f>IF(OR(COUNTA($KP$4:$LT$4)=0,$A41=""),"",IF('2.ชื่อนักเรียน'!R47="ย้าย","-",COUNTIF($KP41:$LT41,"ข")))</f>
        <v/>
      </c>
      <c r="QF41" s="515" t="str">
        <f>IF(OR(COUNTA($LW$4:$NA$4)=0,$A41=""),"",IF('2.ชื่อนักเรียน'!R47="ย้าย","-",COUNTIF($LW41:$NA41,"/")))</f>
        <v/>
      </c>
      <c r="QG41" s="516" t="str">
        <f>IF(OR(COUNTA($LW$4:$NA$4)=0,$A41=""),"",IF('2.ชื่อนักเรียน'!R47="ย้าย","-",COUNTIF($LW41:$NA41,"ป")))</f>
        <v/>
      </c>
      <c r="QH41" s="516" t="str">
        <f>IF(OR(COUNTA($LW$4:$NA$4)=0,$A41=""),"",IF('2.ชื่อนักเรียน'!R47="ย้าย","-",COUNTIF($LW41:$NA41,"ล")))</f>
        <v/>
      </c>
      <c r="QI41" s="517" t="str">
        <f>IF(OR(COUNTA($LW$4:$NA$4)=0,$A41=""),"",IF('2.ชื่อนักเรียน'!R47="ย้าย","-",COUNTIF($LW41:$NA41,"ข")))</f>
        <v/>
      </c>
      <c r="QJ41" s="515" t="str">
        <f>IF(OR(COUNTA($ND$4:$OH$4)=0,$A41=""),"",IF('2.ชื่อนักเรียน'!R47="ย้าย","-",COUNTIF($ND41:$OH41,"/")))</f>
        <v/>
      </c>
      <c r="QK41" s="516" t="str">
        <f>IF(OR(COUNTA($ND$4:$OH$4)=0,$A41=""),"",IF('2.ชื่อนักเรียน'!R47="ย้าย","-",COUNTIF($ND41:$OH41,"ป")))</f>
        <v/>
      </c>
      <c r="QL41" s="516" t="str">
        <f>IF(OR(COUNTA($ND$4:$OH$4)=0,$A41=""),"",IF('2.ชื่อนักเรียน'!R47="ย้าย","-",COUNTIF($ND41:$OH41,"ล")))</f>
        <v/>
      </c>
      <c r="QM41" s="516" t="str">
        <f>IF(OR(COUNTA($ND$4:$OH$4)=0,$A41=""),"",IF('2.ชื่อนักเรียน'!R47="ย้าย","-",COUNTIF($ND41:$OH41,"ข")))</f>
        <v/>
      </c>
      <c r="QN41" s="515" t="str">
        <f>IF(OR(COUNTA($PP$3:$QI$3,$QJ$3)=0,$A41=""),"",IF('2.ชื่อนักเรียน'!R47="ย้าย","-",SUM(PP41,PT41,PX41,QB41,QF41,QJ41)))</f>
        <v/>
      </c>
      <c r="QO41" s="516" t="str">
        <f>IF(OR(COUNTA($PP$3:$QI$3,$QJ$3)=0,$A41=""),"",IF('2.ชื่อนักเรียน'!R47="ย้าย","-",SUM(PQ41,PU41,PY41,QC41,QG41,QK41)))</f>
        <v/>
      </c>
      <c r="QP41" s="516" t="str">
        <f>IF(OR(COUNTA($PP$3:$QI$3,$QJ$3)=0,$A41=""),"",IF('2.ชื่อนักเรียน'!R47="ย้าย","-",SUM(PR41,PV41,PZ41,QD41,QH41,QL41)))</f>
        <v/>
      </c>
      <c r="QQ41" s="518" t="str">
        <f>IF(OR(COUNTA($PP$3:$QI$3,$QJ$3)=0,$A41=""),"",IF('2.ชื่อนักเรียน'!R47="ย้าย","-",SUM(PS41,PW41,QA41,QE41,QI41,QM41)))</f>
        <v/>
      </c>
      <c r="QR41" s="511" t="str">
        <f t="shared" si="1"/>
        <v/>
      </c>
      <c r="QS41" s="519" t="str">
        <f>IF(QR41="","",IF('2.ชื่อนักเรียน'!R47="ย้าย","ย้าย",(QR41*100)/COUNTA($GU$4:$HY$4,$IB$4:$JF$4,$JI$4:$KM$4,$KP$4:$LT$4,$LW$4:$NA$4,$ND$4:$OH$4)))</f>
        <v/>
      </c>
      <c r="QT41" s="529" t="str">
        <f>IF('2.ชื่อนักเรียน'!C47="","",'2.ชื่อนักเรียน'!C47)</f>
        <v/>
      </c>
      <c r="QU41" s="532" t="str">
        <f>IF('2.ชื่อนักเรียน'!D47="","",'2.ชื่อนักเรียน'!D47)</f>
        <v/>
      </c>
      <c r="QV41" s="511" t="str">
        <f>IF(A41="","",IF('2.ชื่อนักเรียน'!R47="ย้าย","-",$RJ$4))</f>
        <v/>
      </c>
      <c r="QW41" s="511" t="str">
        <f>IF(A41="","",IF('2.ชื่อนักเรียน'!R47="ย้าย","-",SUM(OK41,OO41,OS41,OW41,PA41,PE41,PP41,PT41,PX41,QB41,QF41,QJ41)))</f>
        <v/>
      </c>
      <c r="QX41" s="511" t="str">
        <f>IF(A41="","",IF('2.ชื่อนักเรียน'!R47="ย้าย","-",SUM(OL41,OP41,OT41,OX41,PB41,PF41,PQ41,PU41,PY41,QC41,QG41,QK41)))</f>
        <v/>
      </c>
      <c r="QY41" s="511" t="str">
        <f>IF(A41="","",IF('2.ชื่อนักเรียน'!R47="ย้าย","-",SUM(OM41,OQ41,OU41,OY41,PC41,PG41,PR41,PV41,PZ41,QD41,QH41,QL41)))</f>
        <v/>
      </c>
      <c r="QZ41" s="511" t="str">
        <f>IF(A41="","",IF('2.ชื่อนักเรียน'!R47="ย้าย","-",SUM(ON41,OR41,OV41,OZ41,PD41,PH41,PS41,PW41,QA41,QE41,QI41,QM41)))</f>
        <v/>
      </c>
      <c r="RA41" s="519" t="str">
        <f>IF(A41="","",IF('2.ชื่อนักเรียน'!R47="ย้าย","-",(QW41*100)/QV41))</f>
        <v/>
      </c>
      <c r="RB41" s="511" t="str">
        <f>IF(A41="","",IF('2.ชื่อนักเรียน'!R47="ย้าย","-",QW41))</f>
        <v/>
      </c>
      <c r="RC41" s="519" t="str">
        <f>IF(A41="","",IF('2.ชื่อนักเรียน'!R47="ย้าย","ย้าย",RA41))</f>
        <v/>
      </c>
      <c r="RD41" s="534"/>
    </row>
    <row r="42" spans="1:472" ht="21" customHeight="1" x14ac:dyDescent="0.35">
      <c r="A42" s="508" t="str">
        <f>IF('2.ชื่อนักเรียน'!C48="","",'2.ชื่อนักเรียน'!C48)</f>
        <v/>
      </c>
      <c r="B42" s="509" t="str">
        <f>IF('2.ชื่อนักเรียน'!D48="","",'2.ชื่อนักเรียน'!D48)</f>
        <v/>
      </c>
      <c r="C42" s="509" t="str">
        <f>IF('2.ชื่อนักเรียน'!R48="","",'2.ชื่อนักเรียน'!R48)</f>
        <v/>
      </c>
      <c r="D42" s="511">
        <v>38</v>
      </c>
      <c r="E42" s="512"/>
      <c r="F42" s="513"/>
      <c r="G42" s="513"/>
      <c r="H42" s="513"/>
      <c r="I42" s="513"/>
      <c r="J42" s="513"/>
      <c r="K42" s="513"/>
      <c r="L42" s="513"/>
      <c r="M42" s="513"/>
      <c r="N42" s="513"/>
      <c r="O42" s="513"/>
      <c r="P42" s="513"/>
      <c r="Q42" s="513"/>
      <c r="R42" s="513"/>
      <c r="S42" s="513"/>
      <c r="T42" s="513"/>
      <c r="U42" s="513"/>
      <c r="V42" s="513"/>
      <c r="W42" s="513"/>
      <c r="X42" s="513"/>
      <c r="Y42" s="513"/>
      <c r="Z42" s="513"/>
      <c r="AA42" s="513"/>
      <c r="AB42" s="513"/>
      <c r="AC42" s="513"/>
      <c r="AD42" s="513"/>
      <c r="AE42" s="513"/>
      <c r="AF42" s="513"/>
      <c r="AG42" s="513"/>
      <c r="AH42" s="514"/>
      <c r="AI42" s="514"/>
      <c r="AJ42" s="511" t="str">
        <f>IF(COUNTA($E$3:$AI$3)=0,"",IF('2.ชื่อนักเรียน'!R48="ย้าย","ย้าย",OK42))</f>
        <v/>
      </c>
      <c r="AK42" s="511">
        <v>38</v>
      </c>
      <c r="AL42" s="512"/>
      <c r="AM42" s="513"/>
      <c r="AN42" s="513"/>
      <c r="AO42" s="513"/>
      <c r="AP42" s="513"/>
      <c r="AQ42" s="513"/>
      <c r="AR42" s="513"/>
      <c r="AS42" s="513"/>
      <c r="AT42" s="513"/>
      <c r="AU42" s="513"/>
      <c r="AV42" s="513"/>
      <c r="AW42" s="513"/>
      <c r="AX42" s="513"/>
      <c r="AY42" s="513"/>
      <c r="AZ42" s="513"/>
      <c r="BA42" s="513"/>
      <c r="BB42" s="513"/>
      <c r="BC42" s="513"/>
      <c r="BD42" s="513"/>
      <c r="BE42" s="513"/>
      <c r="BF42" s="513"/>
      <c r="BG42" s="513"/>
      <c r="BH42" s="513"/>
      <c r="BI42" s="513"/>
      <c r="BJ42" s="513"/>
      <c r="BK42" s="513"/>
      <c r="BL42" s="513"/>
      <c r="BM42" s="513"/>
      <c r="BN42" s="513"/>
      <c r="BO42" s="514"/>
      <c r="BP42" s="514"/>
      <c r="BQ42" s="511" t="str">
        <f>IF(COUNTA($AL$4:$BP$4)=0,"",IF('2.ชื่อนักเรียน'!R48="ย้าย","ย้าย",OO42))</f>
        <v/>
      </c>
      <c r="BR42" s="511">
        <v>38</v>
      </c>
      <c r="BS42" s="512"/>
      <c r="BT42" s="513"/>
      <c r="BU42" s="513"/>
      <c r="BV42" s="513"/>
      <c r="BW42" s="513"/>
      <c r="BX42" s="513"/>
      <c r="BY42" s="513"/>
      <c r="BZ42" s="513"/>
      <c r="CA42" s="513"/>
      <c r="CB42" s="513"/>
      <c r="CC42" s="513"/>
      <c r="CD42" s="513"/>
      <c r="CE42" s="513"/>
      <c r="CF42" s="513"/>
      <c r="CG42" s="513"/>
      <c r="CH42" s="513"/>
      <c r="CI42" s="513"/>
      <c r="CJ42" s="513"/>
      <c r="CK42" s="513"/>
      <c r="CL42" s="513"/>
      <c r="CM42" s="513"/>
      <c r="CN42" s="513"/>
      <c r="CO42" s="513"/>
      <c r="CP42" s="513"/>
      <c r="CQ42" s="513"/>
      <c r="CR42" s="513"/>
      <c r="CS42" s="513"/>
      <c r="CT42" s="513"/>
      <c r="CU42" s="513"/>
      <c r="CV42" s="514"/>
      <c r="CW42" s="514"/>
      <c r="CX42" s="511" t="str">
        <f>IF(COUNTA($BS$4:$CW$4)=0,"",IF('2.ชื่อนักเรียน'!R48="ย้าย","ย้าย",OS42))</f>
        <v/>
      </c>
      <c r="CY42" s="511">
        <v>38</v>
      </c>
      <c r="CZ42" s="512"/>
      <c r="DA42" s="513"/>
      <c r="DB42" s="513"/>
      <c r="DC42" s="513"/>
      <c r="DD42" s="513"/>
      <c r="DE42" s="513"/>
      <c r="DF42" s="513"/>
      <c r="DG42" s="513"/>
      <c r="DH42" s="513"/>
      <c r="DI42" s="513"/>
      <c r="DJ42" s="513"/>
      <c r="DK42" s="513"/>
      <c r="DL42" s="513"/>
      <c r="DM42" s="513"/>
      <c r="DN42" s="513"/>
      <c r="DO42" s="513"/>
      <c r="DP42" s="513"/>
      <c r="DQ42" s="513"/>
      <c r="DR42" s="513"/>
      <c r="DS42" s="513"/>
      <c r="DT42" s="513"/>
      <c r="DU42" s="513"/>
      <c r="DV42" s="513"/>
      <c r="DW42" s="513"/>
      <c r="DX42" s="513"/>
      <c r="DY42" s="513"/>
      <c r="DZ42" s="513"/>
      <c r="EA42" s="513"/>
      <c r="EB42" s="513"/>
      <c r="EC42" s="514"/>
      <c r="ED42" s="514"/>
      <c r="EE42" s="511" t="str">
        <f>IF(COUNTA($CZ$4:$ED$4)=0,"",IF('2.ชื่อนักเรียน'!R48="ย้าย","ย้าย",OW42))</f>
        <v/>
      </c>
      <c r="EF42" s="511">
        <v>38</v>
      </c>
      <c r="EG42" s="512"/>
      <c r="EH42" s="513"/>
      <c r="EI42" s="513"/>
      <c r="EJ42" s="513"/>
      <c r="EK42" s="513"/>
      <c r="EL42" s="513"/>
      <c r="EM42" s="513"/>
      <c r="EN42" s="513"/>
      <c r="EO42" s="513"/>
      <c r="EP42" s="513"/>
      <c r="EQ42" s="513"/>
      <c r="ER42" s="513"/>
      <c r="ES42" s="513"/>
      <c r="ET42" s="513"/>
      <c r="EU42" s="513"/>
      <c r="EV42" s="513"/>
      <c r="EW42" s="513"/>
      <c r="EX42" s="513"/>
      <c r="EY42" s="513"/>
      <c r="EZ42" s="513"/>
      <c r="FA42" s="513"/>
      <c r="FB42" s="513"/>
      <c r="FC42" s="513"/>
      <c r="FD42" s="513"/>
      <c r="FE42" s="513"/>
      <c r="FF42" s="513"/>
      <c r="FG42" s="513"/>
      <c r="FH42" s="513"/>
      <c r="FI42" s="513"/>
      <c r="FJ42" s="514"/>
      <c r="FK42" s="514"/>
      <c r="FL42" s="511" t="str">
        <f>IF(COUNTA($EG$4:$FK$4)=0,"",IF('2.ชื่อนักเรียน'!R48="ย้าย","ย้าย",PA42))</f>
        <v/>
      </c>
      <c r="FM42" s="511">
        <v>38</v>
      </c>
      <c r="FN42" s="512"/>
      <c r="FO42" s="513"/>
      <c r="FP42" s="513"/>
      <c r="FQ42" s="513"/>
      <c r="FR42" s="513"/>
      <c r="FS42" s="513"/>
      <c r="FT42" s="513"/>
      <c r="FU42" s="513"/>
      <c r="FV42" s="513"/>
      <c r="FW42" s="513"/>
      <c r="FX42" s="513"/>
      <c r="FY42" s="513"/>
      <c r="FZ42" s="513"/>
      <c r="GA42" s="513"/>
      <c r="GB42" s="513"/>
      <c r="GC42" s="513"/>
      <c r="GD42" s="513"/>
      <c r="GE42" s="513"/>
      <c r="GF42" s="513"/>
      <c r="GG42" s="513"/>
      <c r="GH42" s="513"/>
      <c r="GI42" s="513"/>
      <c r="GJ42" s="513"/>
      <c r="GK42" s="513"/>
      <c r="GL42" s="513"/>
      <c r="GM42" s="513"/>
      <c r="GN42" s="513"/>
      <c r="GO42" s="513"/>
      <c r="GP42" s="513"/>
      <c r="GQ42" s="514"/>
      <c r="GR42" s="514"/>
      <c r="GS42" s="511" t="str">
        <f>IF(COUNTA($FN$4:$GR$4)=0,"",IF('2.ชื่อนักเรียน'!R48="ย้าย","ย้าย",PE42))</f>
        <v/>
      </c>
      <c r="GT42" s="511">
        <v>38</v>
      </c>
      <c r="GU42" s="512"/>
      <c r="GV42" s="513"/>
      <c r="GW42" s="513"/>
      <c r="GX42" s="513"/>
      <c r="GY42" s="513"/>
      <c r="GZ42" s="513"/>
      <c r="HA42" s="513"/>
      <c r="HB42" s="513"/>
      <c r="HC42" s="513"/>
      <c r="HD42" s="513"/>
      <c r="HE42" s="513"/>
      <c r="HF42" s="513"/>
      <c r="HG42" s="513"/>
      <c r="HH42" s="513"/>
      <c r="HI42" s="513"/>
      <c r="HJ42" s="513"/>
      <c r="HK42" s="513"/>
      <c r="HL42" s="513"/>
      <c r="HM42" s="513"/>
      <c r="HN42" s="513"/>
      <c r="HO42" s="513"/>
      <c r="HP42" s="513"/>
      <c r="HQ42" s="513"/>
      <c r="HR42" s="513"/>
      <c r="HS42" s="513"/>
      <c r="HT42" s="513"/>
      <c r="HU42" s="513"/>
      <c r="HV42" s="513"/>
      <c r="HW42" s="513"/>
      <c r="HX42" s="514"/>
      <c r="HY42" s="514"/>
      <c r="HZ42" s="511" t="str">
        <f>IF(COUNTA($GU$4:HY41)=0,"",IF('2.ชื่อนักเรียน'!R48="ย้าย","ย้าย",PP42))</f>
        <v/>
      </c>
      <c r="IA42" s="511">
        <v>38</v>
      </c>
      <c r="IB42" s="512"/>
      <c r="IC42" s="513"/>
      <c r="ID42" s="513"/>
      <c r="IE42" s="513"/>
      <c r="IF42" s="513"/>
      <c r="IG42" s="513"/>
      <c r="IH42" s="513"/>
      <c r="II42" s="513"/>
      <c r="IJ42" s="513"/>
      <c r="IK42" s="513"/>
      <c r="IL42" s="513"/>
      <c r="IM42" s="513"/>
      <c r="IN42" s="513"/>
      <c r="IO42" s="513"/>
      <c r="IP42" s="513"/>
      <c r="IQ42" s="513"/>
      <c r="IR42" s="513"/>
      <c r="IS42" s="513"/>
      <c r="IT42" s="513"/>
      <c r="IU42" s="513"/>
      <c r="IV42" s="513"/>
      <c r="IW42" s="513"/>
      <c r="IX42" s="513"/>
      <c r="IY42" s="513"/>
      <c r="IZ42" s="513"/>
      <c r="JA42" s="513"/>
      <c r="JB42" s="513"/>
      <c r="JC42" s="513"/>
      <c r="JD42" s="513"/>
      <c r="JE42" s="514"/>
      <c r="JF42" s="514"/>
      <c r="JG42" s="511" t="str">
        <f>IF(COUNTA($IB$4:$JF$4)=0,"",IF('2.ชื่อนักเรียน'!R48="ย้าย","ย้าย",PT42))</f>
        <v/>
      </c>
      <c r="JH42" s="511">
        <v>38</v>
      </c>
      <c r="JI42" s="512"/>
      <c r="JJ42" s="513"/>
      <c r="JK42" s="513"/>
      <c r="JL42" s="513"/>
      <c r="JM42" s="513"/>
      <c r="JN42" s="513"/>
      <c r="JO42" s="513"/>
      <c r="JP42" s="513"/>
      <c r="JQ42" s="513"/>
      <c r="JR42" s="513"/>
      <c r="JS42" s="513"/>
      <c r="JT42" s="513"/>
      <c r="JU42" s="513"/>
      <c r="JV42" s="513"/>
      <c r="JW42" s="513"/>
      <c r="JX42" s="513"/>
      <c r="JY42" s="513"/>
      <c r="JZ42" s="513"/>
      <c r="KA42" s="513"/>
      <c r="KB42" s="513"/>
      <c r="KC42" s="513"/>
      <c r="KD42" s="513"/>
      <c r="KE42" s="513"/>
      <c r="KF42" s="513"/>
      <c r="KG42" s="513"/>
      <c r="KH42" s="513"/>
      <c r="KI42" s="513"/>
      <c r="KJ42" s="513"/>
      <c r="KK42" s="513"/>
      <c r="KL42" s="514"/>
      <c r="KM42" s="514"/>
      <c r="KN42" s="511" t="str">
        <f>IF(COUNTA($JI$4:$KM$4)=0,"",IF('2.ชื่อนักเรียน'!R48="ย้าย","ย้าย",PX42))</f>
        <v/>
      </c>
      <c r="KO42" s="511">
        <v>38</v>
      </c>
      <c r="KP42" s="512"/>
      <c r="KQ42" s="513"/>
      <c r="KR42" s="513"/>
      <c r="KS42" s="513"/>
      <c r="KT42" s="513"/>
      <c r="KU42" s="513"/>
      <c r="KV42" s="513"/>
      <c r="KW42" s="513"/>
      <c r="KX42" s="513"/>
      <c r="KY42" s="513"/>
      <c r="KZ42" s="513"/>
      <c r="LA42" s="513"/>
      <c r="LB42" s="513"/>
      <c r="LC42" s="513"/>
      <c r="LD42" s="513"/>
      <c r="LE42" s="513"/>
      <c r="LF42" s="513"/>
      <c r="LG42" s="513"/>
      <c r="LH42" s="513"/>
      <c r="LI42" s="513"/>
      <c r="LJ42" s="513"/>
      <c r="LK42" s="513"/>
      <c r="LL42" s="513"/>
      <c r="LM42" s="513"/>
      <c r="LN42" s="513"/>
      <c r="LO42" s="513"/>
      <c r="LP42" s="513"/>
      <c r="LQ42" s="513"/>
      <c r="LR42" s="513"/>
      <c r="LS42" s="514"/>
      <c r="LT42" s="514"/>
      <c r="LU42" s="511" t="str">
        <f>IF(COUNTA($KP$4:$LT$4)=0,"",IF('2.ชื่อนักเรียน'!R48="ย้าย","ย้าย",QB42))</f>
        <v/>
      </c>
      <c r="LV42" s="511">
        <v>38</v>
      </c>
      <c r="LW42" s="512"/>
      <c r="LX42" s="513"/>
      <c r="LY42" s="513"/>
      <c r="LZ42" s="513"/>
      <c r="MA42" s="513"/>
      <c r="MB42" s="513"/>
      <c r="MC42" s="513"/>
      <c r="MD42" s="513"/>
      <c r="ME42" s="513"/>
      <c r="MF42" s="513"/>
      <c r="MG42" s="513"/>
      <c r="MH42" s="513"/>
      <c r="MI42" s="513"/>
      <c r="MJ42" s="513"/>
      <c r="MK42" s="513"/>
      <c r="ML42" s="513"/>
      <c r="MM42" s="513"/>
      <c r="MN42" s="513"/>
      <c r="MO42" s="513"/>
      <c r="MP42" s="513"/>
      <c r="MQ42" s="513"/>
      <c r="MR42" s="513"/>
      <c r="MS42" s="513"/>
      <c r="MT42" s="513"/>
      <c r="MU42" s="513"/>
      <c r="MV42" s="513"/>
      <c r="MW42" s="513"/>
      <c r="MX42" s="513"/>
      <c r="MY42" s="513"/>
      <c r="MZ42" s="514"/>
      <c r="NA42" s="514"/>
      <c r="NB42" s="511" t="str">
        <f>IF(COUNTA($LW$5:$NA$5)=0,"",IF('2.ชื่อนักเรียน'!R48="ย้าย","ย้าย",QF42))</f>
        <v/>
      </c>
      <c r="NC42" s="511">
        <v>38</v>
      </c>
      <c r="ND42" s="512"/>
      <c r="NE42" s="513"/>
      <c r="NF42" s="513"/>
      <c r="NG42" s="513"/>
      <c r="NH42" s="513"/>
      <c r="NI42" s="513"/>
      <c r="NJ42" s="513"/>
      <c r="NK42" s="513"/>
      <c r="NL42" s="513"/>
      <c r="NM42" s="513"/>
      <c r="NN42" s="513"/>
      <c r="NO42" s="513"/>
      <c r="NP42" s="513"/>
      <c r="NQ42" s="513"/>
      <c r="NR42" s="513"/>
      <c r="NS42" s="513"/>
      <c r="NT42" s="513"/>
      <c r="NU42" s="513"/>
      <c r="NV42" s="513"/>
      <c r="NW42" s="513"/>
      <c r="NX42" s="513"/>
      <c r="NY42" s="513"/>
      <c r="NZ42" s="513"/>
      <c r="OA42" s="513"/>
      <c r="OB42" s="513"/>
      <c r="OC42" s="513"/>
      <c r="OD42" s="513"/>
      <c r="OE42" s="513"/>
      <c r="OF42" s="513"/>
      <c r="OG42" s="514"/>
      <c r="OH42" s="514"/>
      <c r="OI42" s="511" t="str">
        <f>IF(COUNTA($ND$4:$OH$4)=0,"",IF('2.ชื่อนักเรียน'!R48="ย้าย","ย้าย",QJ42))</f>
        <v/>
      </c>
      <c r="OJ42" s="511">
        <v>38</v>
      </c>
      <c r="OK42" s="515" t="str">
        <f>IF(OR(COUNTA($E$4:$AI$4)=0,$A42=""),"",IF('2.ชื่อนักเรียน'!R48="ย้าย","-",COUNTIF($E42:$AI42,"/")))</f>
        <v/>
      </c>
      <c r="OL42" s="516" t="str">
        <f>IF(OR(COUNTA($E$4:$AI$4)=0,$A42=""),"",IF('2.ชื่อนักเรียน'!R48="ย้าย","-",COUNTIF($E42:$AI42,"ป")))</f>
        <v/>
      </c>
      <c r="OM42" s="516" t="str">
        <f>IF(OR(COUNTA($E$4:$AI$4)=0,$A42=""),"",IF('2.ชื่อนักเรียน'!R48="ย้าย","-",COUNTIF($E42:$AI42,"ล")))</f>
        <v/>
      </c>
      <c r="ON42" s="517" t="str">
        <f>IF(OR(COUNTA($E$4:$AI$4)=0,$A42=""),"",IF('2.ชื่อนักเรียน'!R48="ย้าย","-",COUNTIF($E42:$AI42,"ข")))</f>
        <v/>
      </c>
      <c r="OO42" s="515" t="str">
        <f>IF(OR(COUNTA($AL$4:$BP$4)=0,$A42=""),"",IF('2.ชื่อนักเรียน'!R48="ย้าย","-",COUNTIF($AL42:$BP42,"/")))</f>
        <v/>
      </c>
      <c r="OP42" s="516" t="str">
        <f>IF(OR(COUNTA($AL$4:$BP$4)=0,$A42=""),"",IF('2.ชื่อนักเรียน'!R48="ย้าย","-",COUNTIF($AL42:$BP42,"ป")))</f>
        <v/>
      </c>
      <c r="OQ42" s="516" t="str">
        <f>IF(OR(COUNTA($AL$4:$BP$4)=0,$A42=""),"",IF('2.ชื่อนักเรียน'!R48="ย้าย","-",COUNTIF($AL42:$BP42,"ล")))</f>
        <v/>
      </c>
      <c r="OR42" s="517" t="str">
        <f>IF(OR(COUNTA($AL$4:$BP$4)=0,$A42=""),"",IF('2.ชื่อนักเรียน'!R48="ย้าย","-",COUNTIF($AL42:$BP42,"ข")))</f>
        <v/>
      </c>
      <c r="OS42" s="515" t="str">
        <f>IF(OR(COUNTA($BS$4:$CW$4)=0,$A42=""),"",IF('2.ชื่อนักเรียน'!R48="ย้าย","-",COUNTIF($BS42:$CW42,"/")))</f>
        <v/>
      </c>
      <c r="OT42" s="516" t="str">
        <f>IF(OR(COUNTA($BS$4:$CW$4)=0,$A42=""),"",IF('2.ชื่อนักเรียน'!R48="ย้าย","-",COUNTIF($BS42:$CW42,"ป")))</f>
        <v/>
      </c>
      <c r="OU42" s="516" t="str">
        <f>IF(OR(COUNTA($BS$4:$CW$4)=0,$A42=""),"",IF('2.ชื่อนักเรียน'!R48="ย้าย","-",COUNTIF($BS42:$CW42,"ล")))</f>
        <v/>
      </c>
      <c r="OV42" s="517" t="str">
        <f>IF(OR(COUNTA($BS$4:$CW$4)=0,$A42=""),"",IF('2.ชื่อนักเรียน'!R48="ย้าย","-",COUNTIF($BS42:$CW42,"ข")))</f>
        <v/>
      </c>
      <c r="OW42" s="515" t="str">
        <f>IF(OR(COUNTA($CZ$4:$ED$4)=0,$A42=""),"",IF('2.ชื่อนักเรียน'!R48="ย้าย","-",COUNTIF($CZ42:$ED42,"/")))</f>
        <v/>
      </c>
      <c r="OX42" s="516" t="str">
        <f>IF(OR(COUNTA($CZ$4:$ED$4)=0,$A42=""),"",IF('2.ชื่อนักเรียน'!R48="ย้าย","-",COUNTIF($CZ42:$ED42,"ป")))</f>
        <v/>
      </c>
      <c r="OY42" s="516" t="str">
        <f>IF(OR(COUNTA($CZ$4:$ED$4)=0,A42=""),"",IF('2.ชื่อนักเรียน'!R48="ย้าย","-",COUNTIF($CZ42:$ED42,"ล")))</f>
        <v/>
      </c>
      <c r="OZ42" s="517" t="str">
        <f>IF(OR(COUNTA($CZ$4:$ED$4)=0,A42=""),"",IF('2.ชื่อนักเรียน'!R48="ย้าย","-",COUNTIF($CZ42:$ED42,"ข")))</f>
        <v/>
      </c>
      <c r="PA42" s="515" t="str">
        <f>IF(OR(COUNTA($EG$4:$FK$4)=0,$A42=""),"",IF('2.ชื่อนักเรียน'!R48="ย้าย","-",COUNTIF($EG42:$FK42,"/")))</f>
        <v/>
      </c>
      <c r="PB42" s="516" t="str">
        <f>IF(OR(COUNTA($EG$4:$FK$4)=0,$A42=""),"",IF('2.ชื่อนักเรียน'!R48="ย้าย","-",COUNTIF($EG42:$FK42,"ป")))</f>
        <v/>
      </c>
      <c r="PC42" s="516" t="str">
        <f>IF(OR(COUNTA($EG$4:$FK$4)=0,A42=""),"",IF('2.ชื่อนักเรียน'!R48="ย้าย","-",COUNTIF($EG42:$FK42,"ล")))</f>
        <v/>
      </c>
      <c r="PD42" s="517" t="str">
        <f>IF(OR(COUNTA($EG$4:$FK$4)=0,A42=""),"",IF('2.ชื่อนักเรียน'!R48="ย้าย","-",COUNTIF($EG42:$FK42,"ข")))</f>
        <v/>
      </c>
      <c r="PE42" s="515" t="str">
        <f>IF(OR(COUNTA($FN$4:$GR$4)=0,$A42=""),"",IF('2.ชื่อนักเรียน'!R48="ย้าย","-",COUNTIF($FN42:$GR42,"/")))</f>
        <v/>
      </c>
      <c r="PF42" s="516" t="str">
        <f>IF(OR(COUNTA($FN$4:$GR$4)=0,$A42=""),"",IF('2.ชื่อนักเรียน'!R48="ย้าย","-",COUNTIF($FN42:$GR42,"ป")))</f>
        <v/>
      </c>
      <c r="PG42" s="516" t="str">
        <f>IF(OR(COUNTA($FN$4:$GR$4)=0,A42=""),"",IF('2.ชื่อนักเรียน'!R48="ย้าย","-",COUNTIF($FN42:$GR42,"ล")))</f>
        <v/>
      </c>
      <c r="PH42" s="516" t="str">
        <f>IF(OR(COUNTA($FN$4:$GR$4)=0,A42=""),"",IF('2.ชื่อนักเรียน'!R48="ย้าย","-",COUNTIF($FN42:$GR42,"ข")))</f>
        <v/>
      </c>
      <c r="PI42" s="515" t="str">
        <f>IF(OR(COUNTA($OK$3:$PD$3,$PE$3)=0,$A42=""),"",IF('2.ชื่อนักเรียน'!R48="ย้าย","-",SUM(OK42,OO42,OS42,OW42,PA42,PE42)))</f>
        <v/>
      </c>
      <c r="PJ42" s="516" t="str">
        <f>IF(OR(COUNTA($OK$3:$PD$3,$PE$3)=0,$A42=""),"",IF('2.ชื่อนักเรียน'!R48="ย้าย","-",SUM(OL42,OP42,OT42,OX42,PB42,PF42)))</f>
        <v/>
      </c>
      <c r="PK42" s="516" t="str">
        <f>IF(OR(COUNTA($OK$3:$PD$3,$PE$3)=0,$A42=""),"",IF('2.ชื่อนักเรียน'!R48="ย้าย","-",SUM(OM42,OQ42,OU42,OY42,PC42,PG42)))</f>
        <v/>
      </c>
      <c r="PL42" s="518" t="str">
        <f>IF(OR(COUNTA($OK$3:$PD$3,$PE$3)=0,$A42=""),"",IF('2.ชื่อนักเรียน'!R48="ย้าย","-",SUM(ON42,OR42,OV42,OZ42,PD42,PH42)))</f>
        <v/>
      </c>
      <c r="PM42" s="511" t="str">
        <f t="shared" si="0"/>
        <v/>
      </c>
      <c r="PN42" s="519" t="str">
        <f>IF(PM42="","",IF('2.ชื่อนักเรียน'!R48="ย้าย","ย้าย",(PM42*100)/COUNTA($E$4:$AI$4,$AL$4:$BP$4,$BS$4:$CW$4,$CZ$4:$ED$4,$EG$4:$FK$4,$FN$4:$GR$4)))</f>
        <v/>
      </c>
      <c r="PO42" s="511">
        <v>38</v>
      </c>
      <c r="PP42" s="515" t="str">
        <f>IF(OR(COUNTA($GU$4:$HY$4)=0,$A42=""),"",IF('2.ชื่อนักเรียน'!R48="ย้าย","-",COUNTIF($GU42:$HY42,"/")))</f>
        <v/>
      </c>
      <c r="PQ42" s="516" t="str">
        <f>IF(OR(COUNTA($GU$4:$HY$4)=0,$A42=""),"",IF('2.ชื่อนักเรียน'!R48="ย้าย","-",COUNTIF($GU42:$HY42,"ป")))</f>
        <v/>
      </c>
      <c r="PR42" s="516" t="str">
        <f>IF(OR(COUNTA($GU$4:$HY$4)=0,$A42=""),"",IF('2.ชื่อนักเรียน'!R48="ย้าย","-",COUNTIF($GU42:$HY42,"ล")))</f>
        <v/>
      </c>
      <c r="PS42" s="517" t="str">
        <f>IF(OR(COUNTA($GU$4:$HY$4)=0,$A42=""),"",IF('2.ชื่อนักเรียน'!R48="ย้าย","-",COUNTIF($GU42:$HY42,"ข")))</f>
        <v/>
      </c>
      <c r="PT42" s="515" t="str">
        <f>IF(OR(COUNTA($IB$4:$JF$4)=0,$A42=""),"",IF('2.ชื่อนักเรียน'!R48="ย้าย","-",COUNTIF($IB42:$JF42,"/")))</f>
        <v/>
      </c>
      <c r="PU42" s="516" t="str">
        <f>IF(OR(COUNTA($IB$4:$JF$4)=0,$A42=""),"",IF('2.ชื่อนักเรียน'!R48="ย้าย","-",COUNTIF($IB42:$JF42,"ป")))</f>
        <v/>
      </c>
      <c r="PV42" s="516" t="str">
        <f>IF(OR(COUNTA($IB$4:$JF$4)=0,$A42=""),"",IF('2.ชื่อนักเรียน'!R48="ย้าย","-",COUNTIF($IB42:$JF42,"ล")))</f>
        <v/>
      </c>
      <c r="PW42" s="517" t="str">
        <f>IF(OR(COUNTA($IB$4:$JF$4)=0,$A42=""),"",IF('2.ชื่อนักเรียน'!R48="ย้าย","-",COUNTIF($IB42:$JF42,"ข")))</f>
        <v/>
      </c>
      <c r="PX42" s="515" t="str">
        <f>IF(OR(COUNTA($JI$4:$KM$4)=0,$A42=""),"",IF('2.ชื่อนักเรียน'!R48="ย้าย","-",COUNTIF($JI42:$KM42,"/")))</f>
        <v/>
      </c>
      <c r="PY42" s="516" t="str">
        <f>IF(OR(COUNTA($JI$4:$KM$4)=0,$A42=""),"",IF('2.ชื่อนักเรียน'!R48="ย้าย","-",COUNTIF($JI42:$KM42,"ป")))</f>
        <v/>
      </c>
      <c r="PZ42" s="516" t="str">
        <f>IF(OR(COUNTA($JI$4:$KM$4)=0,$A42=""),"",IF('2.ชื่อนักเรียน'!R48="ย้าย","-",COUNTIF($JI42:$KM42,"ล")))</f>
        <v/>
      </c>
      <c r="QA42" s="517" t="str">
        <f>IF(OR(COUNTA($JI$4:$KM$4)=0,$A42=""),"",IF('2.ชื่อนักเรียน'!R48="ย้าย","-",COUNTIF($JI42:$KM42,"ข")))</f>
        <v/>
      </c>
      <c r="QB42" s="515" t="str">
        <f>IF(OR(COUNTA($KP$4:$LT$4)=0,$A42=""),"",IF('2.ชื่อนักเรียน'!R48="ย้าย","-",COUNTIF($KP42:$LT42,"/")))</f>
        <v/>
      </c>
      <c r="QC42" s="516" t="str">
        <f>IF(OR(COUNTA($KP$4:$LT$4)=0,$A42=""),"",IF('2.ชื่อนักเรียน'!R48="ย้าย","-",COUNTIF($KP42:$LT42,"ป")))</f>
        <v/>
      </c>
      <c r="QD42" s="516" t="str">
        <f>IF(OR(COUNTA($KP$4:$LT$4)=0,$A42=""),"",IF('2.ชื่อนักเรียน'!R48="ย้าย","-",COUNTIF($KP42:$LT42,"ล")))</f>
        <v/>
      </c>
      <c r="QE42" s="517" t="str">
        <f>IF(OR(COUNTA($KP$4:$LT$4)=0,$A42=""),"",IF('2.ชื่อนักเรียน'!R48="ย้าย","-",COUNTIF($KP42:$LT42,"ข")))</f>
        <v/>
      </c>
      <c r="QF42" s="515" t="str">
        <f>IF(OR(COUNTA($LW$4:$NA$4)=0,$A42=""),"",IF('2.ชื่อนักเรียน'!R48="ย้าย","-",COUNTIF($LW42:$NA42,"/")))</f>
        <v/>
      </c>
      <c r="QG42" s="516" t="str">
        <f>IF(OR(COUNTA($LW$4:$NA$4)=0,$A42=""),"",IF('2.ชื่อนักเรียน'!R48="ย้าย","-",COUNTIF($LW42:$NA42,"ป")))</f>
        <v/>
      </c>
      <c r="QH42" s="516" t="str">
        <f>IF(OR(COUNTA($LW$4:$NA$4)=0,$A42=""),"",IF('2.ชื่อนักเรียน'!R48="ย้าย","-",COUNTIF($LW42:$NA42,"ล")))</f>
        <v/>
      </c>
      <c r="QI42" s="517" t="str">
        <f>IF(OR(COUNTA($LW$4:$NA$4)=0,$A42=""),"",IF('2.ชื่อนักเรียน'!R48="ย้าย","-",COUNTIF($LW42:$NA42,"ข")))</f>
        <v/>
      </c>
      <c r="QJ42" s="515" t="str">
        <f>IF(OR(COUNTA($ND$4:$OH$4)=0,$A42=""),"",IF('2.ชื่อนักเรียน'!R48="ย้าย","-",COUNTIF($ND42:$OH42,"/")))</f>
        <v/>
      </c>
      <c r="QK42" s="516" t="str">
        <f>IF(OR(COUNTA($ND$4:$OH$4)=0,$A42=""),"",IF('2.ชื่อนักเรียน'!R48="ย้าย","-",COUNTIF($ND42:$OH42,"ป")))</f>
        <v/>
      </c>
      <c r="QL42" s="516" t="str">
        <f>IF(OR(COUNTA($ND$4:$OH$4)=0,$A42=""),"",IF('2.ชื่อนักเรียน'!R48="ย้าย","-",COUNTIF($ND42:$OH42,"ล")))</f>
        <v/>
      </c>
      <c r="QM42" s="516" t="str">
        <f>IF(OR(COUNTA($ND$4:$OH$4)=0,$A42=""),"",IF('2.ชื่อนักเรียน'!R48="ย้าย","-",COUNTIF($ND42:$OH42,"ข")))</f>
        <v/>
      </c>
      <c r="QN42" s="515" t="str">
        <f>IF(OR(COUNTA($PP$3:$QI$3,$QJ$3)=0,$A42=""),"",IF('2.ชื่อนักเรียน'!R48="ย้าย","-",SUM(PP42,PT42,PX42,QB42,QF42,QJ42)))</f>
        <v/>
      </c>
      <c r="QO42" s="516" t="str">
        <f>IF(OR(COUNTA($PP$3:$QI$3,$QJ$3)=0,$A42=""),"",IF('2.ชื่อนักเรียน'!R48="ย้าย","-",SUM(PQ42,PU42,PY42,QC42,QG42,QK42)))</f>
        <v/>
      </c>
      <c r="QP42" s="516" t="str">
        <f>IF(OR(COUNTA($PP$3:$QI$3,$QJ$3)=0,$A42=""),"",IF('2.ชื่อนักเรียน'!R48="ย้าย","-",SUM(PR42,PV42,PZ42,QD42,QH42,QL42)))</f>
        <v/>
      </c>
      <c r="QQ42" s="518" t="str">
        <f>IF(OR(COUNTA($PP$3:$QI$3,$QJ$3)=0,$A42=""),"",IF('2.ชื่อนักเรียน'!R48="ย้าย","-",SUM(PS42,PW42,QA42,QE42,QI42,QM42)))</f>
        <v/>
      </c>
      <c r="QR42" s="511" t="str">
        <f t="shared" si="1"/>
        <v/>
      </c>
      <c r="QS42" s="519" t="str">
        <f>IF(QR42="","",IF('2.ชื่อนักเรียน'!R48="ย้าย","ย้าย",(QR42*100)/COUNTA($GU$4:$HY$4,$IB$4:$JF$4,$JI$4:$KM$4,$KP$4:$LT$4,$LW$4:$NA$4,$ND$4:$OH$4)))</f>
        <v/>
      </c>
      <c r="QT42" s="529" t="str">
        <f>IF('2.ชื่อนักเรียน'!C48="","",'2.ชื่อนักเรียน'!C48)</f>
        <v/>
      </c>
      <c r="QU42" s="532" t="str">
        <f>IF('2.ชื่อนักเรียน'!D48="","",'2.ชื่อนักเรียน'!D48)</f>
        <v/>
      </c>
      <c r="QV42" s="511" t="str">
        <f>IF(A42="","",IF('2.ชื่อนักเรียน'!R48="ย้าย","-",$RJ$4))</f>
        <v/>
      </c>
      <c r="QW42" s="511" t="str">
        <f>IF(A42="","",IF('2.ชื่อนักเรียน'!R48="ย้าย","-",SUM(OK42,OO42,OS42,OW42,PA42,PE42,PP42,PT42,PX42,QB42,QF42,QJ42)))</f>
        <v/>
      </c>
      <c r="QX42" s="511" t="str">
        <f>IF(A42="","",IF('2.ชื่อนักเรียน'!R48="ย้าย","-",SUM(OL42,OP42,OT42,OX42,PB42,PF42,PQ42,PU42,PY42,QC42,QG42,QK42)))</f>
        <v/>
      </c>
      <c r="QY42" s="511" t="str">
        <f>IF(A42="","",IF('2.ชื่อนักเรียน'!R48="ย้าย","-",SUM(OM42,OQ42,OU42,OY42,PC42,PG42,PR42,PV42,PZ42,QD42,QH42,QL42)))</f>
        <v/>
      </c>
      <c r="QZ42" s="511" t="str">
        <f>IF(A42="","",IF('2.ชื่อนักเรียน'!R48="ย้าย","-",SUM(ON42,OR42,OV42,OZ42,PD42,PH42,PS42,PW42,QA42,QE42,QI42,QM42)))</f>
        <v/>
      </c>
      <c r="RA42" s="519" t="str">
        <f>IF(A42="","",IF('2.ชื่อนักเรียน'!R48="ย้าย","-",(QW42*100)/QV42))</f>
        <v/>
      </c>
      <c r="RB42" s="511" t="str">
        <f>IF(A42="","",IF('2.ชื่อนักเรียน'!R48="ย้าย","-",QW42))</f>
        <v/>
      </c>
      <c r="RC42" s="519" t="str">
        <f>IF(A42="","",IF('2.ชื่อนักเรียน'!R48="ย้าย","ย้าย",RA42))</f>
        <v/>
      </c>
      <c r="RD42" s="534"/>
    </row>
    <row r="43" spans="1:472" ht="21" customHeight="1" x14ac:dyDescent="0.35">
      <c r="A43" s="508" t="str">
        <f>IF('2.ชื่อนักเรียน'!C49="","",'2.ชื่อนักเรียน'!C49)</f>
        <v/>
      </c>
      <c r="B43" s="509" t="str">
        <f>IF('2.ชื่อนักเรียน'!D49="","",'2.ชื่อนักเรียน'!D49)</f>
        <v/>
      </c>
      <c r="C43" s="509" t="str">
        <f>IF('2.ชื่อนักเรียน'!R49="","",'2.ชื่อนักเรียน'!R49)</f>
        <v/>
      </c>
      <c r="D43" s="511">
        <v>39</v>
      </c>
      <c r="E43" s="512"/>
      <c r="F43" s="513"/>
      <c r="G43" s="513"/>
      <c r="H43" s="513"/>
      <c r="I43" s="513"/>
      <c r="J43" s="513"/>
      <c r="K43" s="513"/>
      <c r="L43" s="513"/>
      <c r="M43" s="513"/>
      <c r="N43" s="513"/>
      <c r="O43" s="513"/>
      <c r="P43" s="513"/>
      <c r="Q43" s="513"/>
      <c r="R43" s="513"/>
      <c r="S43" s="513"/>
      <c r="T43" s="513"/>
      <c r="U43" s="513"/>
      <c r="V43" s="513"/>
      <c r="W43" s="513"/>
      <c r="X43" s="513"/>
      <c r="Y43" s="513"/>
      <c r="Z43" s="513"/>
      <c r="AA43" s="513"/>
      <c r="AB43" s="513"/>
      <c r="AC43" s="513"/>
      <c r="AD43" s="513"/>
      <c r="AE43" s="513"/>
      <c r="AF43" s="513"/>
      <c r="AG43" s="513"/>
      <c r="AH43" s="514"/>
      <c r="AI43" s="514"/>
      <c r="AJ43" s="511" t="str">
        <f>IF(COUNTA($E$3:$AI$3)=0,"",IF('2.ชื่อนักเรียน'!R49="ย้าย","ย้าย",OK43))</f>
        <v/>
      </c>
      <c r="AK43" s="511">
        <v>39</v>
      </c>
      <c r="AL43" s="512"/>
      <c r="AM43" s="513"/>
      <c r="AN43" s="513"/>
      <c r="AO43" s="513"/>
      <c r="AP43" s="513"/>
      <c r="AQ43" s="513"/>
      <c r="AR43" s="513"/>
      <c r="AS43" s="513"/>
      <c r="AT43" s="513"/>
      <c r="AU43" s="513"/>
      <c r="AV43" s="513"/>
      <c r="AW43" s="513"/>
      <c r="AX43" s="513"/>
      <c r="AY43" s="513"/>
      <c r="AZ43" s="513"/>
      <c r="BA43" s="513"/>
      <c r="BB43" s="513"/>
      <c r="BC43" s="513"/>
      <c r="BD43" s="513"/>
      <c r="BE43" s="513"/>
      <c r="BF43" s="513"/>
      <c r="BG43" s="513"/>
      <c r="BH43" s="513"/>
      <c r="BI43" s="513"/>
      <c r="BJ43" s="513"/>
      <c r="BK43" s="513"/>
      <c r="BL43" s="513"/>
      <c r="BM43" s="513"/>
      <c r="BN43" s="513"/>
      <c r="BO43" s="514"/>
      <c r="BP43" s="514"/>
      <c r="BQ43" s="511" t="str">
        <f>IF(COUNTA($AL$4:$BP$4)=0,"",IF('2.ชื่อนักเรียน'!R49="ย้าย","ย้าย",OO43))</f>
        <v/>
      </c>
      <c r="BR43" s="511">
        <v>39</v>
      </c>
      <c r="BS43" s="512"/>
      <c r="BT43" s="513"/>
      <c r="BU43" s="513"/>
      <c r="BV43" s="513"/>
      <c r="BW43" s="513"/>
      <c r="BX43" s="513"/>
      <c r="BY43" s="513"/>
      <c r="BZ43" s="513"/>
      <c r="CA43" s="513"/>
      <c r="CB43" s="513"/>
      <c r="CC43" s="513"/>
      <c r="CD43" s="513"/>
      <c r="CE43" s="513"/>
      <c r="CF43" s="513"/>
      <c r="CG43" s="513"/>
      <c r="CH43" s="513"/>
      <c r="CI43" s="513"/>
      <c r="CJ43" s="513"/>
      <c r="CK43" s="513"/>
      <c r="CL43" s="513"/>
      <c r="CM43" s="513"/>
      <c r="CN43" s="513"/>
      <c r="CO43" s="513"/>
      <c r="CP43" s="513"/>
      <c r="CQ43" s="513"/>
      <c r="CR43" s="513"/>
      <c r="CS43" s="513"/>
      <c r="CT43" s="513"/>
      <c r="CU43" s="513"/>
      <c r="CV43" s="514"/>
      <c r="CW43" s="514"/>
      <c r="CX43" s="511" t="str">
        <f>IF(COUNTA($BS$4:$CW$4)=0,"",IF('2.ชื่อนักเรียน'!R49="ย้าย","ย้าย",OS43))</f>
        <v/>
      </c>
      <c r="CY43" s="511">
        <v>39</v>
      </c>
      <c r="CZ43" s="512"/>
      <c r="DA43" s="513"/>
      <c r="DB43" s="513"/>
      <c r="DC43" s="513"/>
      <c r="DD43" s="513"/>
      <c r="DE43" s="513"/>
      <c r="DF43" s="513"/>
      <c r="DG43" s="513"/>
      <c r="DH43" s="513"/>
      <c r="DI43" s="513"/>
      <c r="DJ43" s="513"/>
      <c r="DK43" s="513"/>
      <c r="DL43" s="513"/>
      <c r="DM43" s="513"/>
      <c r="DN43" s="513"/>
      <c r="DO43" s="513"/>
      <c r="DP43" s="513"/>
      <c r="DQ43" s="513"/>
      <c r="DR43" s="513"/>
      <c r="DS43" s="513"/>
      <c r="DT43" s="513"/>
      <c r="DU43" s="513"/>
      <c r="DV43" s="513"/>
      <c r="DW43" s="513"/>
      <c r="DX43" s="513"/>
      <c r="DY43" s="513"/>
      <c r="DZ43" s="513"/>
      <c r="EA43" s="513"/>
      <c r="EB43" s="513"/>
      <c r="EC43" s="514"/>
      <c r="ED43" s="514"/>
      <c r="EE43" s="511" t="str">
        <f>IF(COUNTA($CZ$4:$ED$4)=0,"",IF('2.ชื่อนักเรียน'!R49="ย้าย","ย้าย",OW43))</f>
        <v/>
      </c>
      <c r="EF43" s="511">
        <v>39</v>
      </c>
      <c r="EG43" s="512"/>
      <c r="EH43" s="513"/>
      <c r="EI43" s="513"/>
      <c r="EJ43" s="513"/>
      <c r="EK43" s="513"/>
      <c r="EL43" s="513"/>
      <c r="EM43" s="513"/>
      <c r="EN43" s="513"/>
      <c r="EO43" s="513"/>
      <c r="EP43" s="513"/>
      <c r="EQ43" s="513"/>
      <c r="ER43" s="513"/>
      <c r="ES43" s="513"/>
      <c r="ET43" s="513"/>
      <c r="EU43" s="513"/>
      <c r="EV43" s="513"/>
      <c r="EW43" s="513"/>
      <c r="EX43" s="513"/>
      <c r="EY43" s="513"/>
      <c r="EZ43" s="513"/>
      <c r="FA43" s="513"/>
      <c r="FB43" s="513"/>
      <c r="FC43" s="513"/>
      <c r="FD43" s="513"/>
      <c r="FE43" s="513"/>
      <c r="FF43" s="513"/>
      <c r="FG43" s="513"/>
      <c r="FH43" s="513"/>
      <c r="FI43" s="513"/>
      <c r="FJ43" s="514"/>
      <c r="FK43" s="514"/>
      <c r="FL43" s="511" t="str">
        <f>IF(COUNTA($EG$4:$FK$4)=0,"",IF('2.ชื่อนักเรียน'!R49="ย้าย","ย้าย",PA43))</f>
        <v/>
      </c>
      <c r="FM43" s="511">
        <v>39</v>
      </c>
      <c r="FN43" s="512"/>
      <c r="FO43" s="513"/>
      <c r="FP43" s="513"/>
      <c r="FQ43" s="513"/>
      <c r="FR43" s="513"/>
      <c r="FS43" s="513"/>
      <c r="FT43" s="513"/>
      <c r="FU43" s="513"/>
      <c r="FV43" s="513"/>
      <c r="FW43" s="513"/>
      <c r="FX43" s="513"/>
      <c r="FY43" s="513"/>
      <c r="FZ43" s="513"/>
      <c r="GA43" s="513"/>
      <c r="GB43" s="513"/>
      <c r="GC43" s="513"/>
      <c r="GD43" s="513"/>
      <c r="GE43" s="513"/>
      <c r="GF43" s="513"/>
      <c r="GG43" s="513"/>
      <c r="GH43" s="513"/>
      <c r="GI43" s="513"/>
      <c r="GJ43" s="513"/>
      <c r="GK43" s="513"/>
      <c r="GL43" s="513"/>
      <c r="GM43" s="513"/>
      <c r="GN43" s="513"/>
      <c r="GO43" s="513"/>
      <c r="GP43" s="513"/>
      <c r="GQ43" s="514"/>
      <c r="GR43" s="514"/>
      <c r="GS43" s="511" t="str">
        <f>IF(COUNTA($FN$4:$GR$4)=0,"",IF('2.ชื่อนักเรียน'!R49="ย้าย","ย้าย",PE43))</f>
        <v/>
      </c>
      <c r="GT43" s="511">
        <v>39</v>
      </c>
      <c r="GU43" s="512"/>
      <c r="GV43" s="513"/>
      <c r="GW43" s="513"/>
      <c r="GX43" s="513"/>
      <c r="GY43" s="513"/>
      <c r="GZ43" s="513"/>
      <c r="HA43" s="513"/>
      <c r="HB43" s="513"/>
      <c r="HC43" s="513"/>
      <c r="HD43" s="513"/>
      <c r="HE43" s="513"/>
      <c r="HF43" s="513"/>
      <c r="HG43" s="513"/>
      <c r="HH43" s="513"/>
      <c r="HI43" s="513"/>
      <c r="HJ43" s="513"/>
      <c r="HK43" s="513"/>
      <c r="HL43" s="513"/>
      <c r="HM43" s="513"/>
      <c r="HN43" s="513"/>
      <c r="HO43" s="513"/>
      <c r="HP43" s="513"/>
      <c r="HQ43" s="513"/>
      <c r="HR43" s="513"/>
      <c r="HS43" s="513"/>
      <c r="HT43" s="513"/>
      <c r="HU43" s="513"/>
      <c r="HV43" s="513"/>
      <c r="HW43" s="513"/>
      <c r="HX43" s="514"/>
      <c r="HY43" s="514"/>
      <c r="HZ43" s="511" t="str">
        <f>IF(COUNTA($GU$4:HY42)=0,"",IF('2.ชื่อนักเรียน'!R49="ย้าย","ย้าย",PP43))</f>
        <v/>
      </c>
      <c r="IA43" s="511">
        <v>39</v>
      </c>
      <c r="IB43" s="512"/>
      <c r="IC43" s="513"/>
      <c r="ID43" s="513"/>
      <c r="IE43" s="513"/>
      <c r="IF43" s="513"/>
      <c r="IG43" s="513"/>
      <c r="IH43" s="513"/>
      <c r="II43" s="513"/>
      <c r="IJ43" s="513"/>
      <c r="IK43" s="513"/>
      <c r="IL43" s="513"/>
      <c r="IM43" s="513"/>
      <c r="IN43" s="513"/>
      <c r="IO43" s="513"/>
      <c r="IP43" s="513"/>
      <c r="IQ43" s="513"/>
      <c r="IR43" s="513"/>
      <c r="IS43" s="513"/>
      <c r="IT43" s="513"/>
      <c r="IU43" s="513"/>
      <c r="IV43" s="513"/>
      <c r="IW43" s="513"/>
      <c r="IX43" s="513"/>
      <c r="IY43" s="513"/>
      <c r="IZ43" s="513"/>
      <c r="JA43" s="513"/>
      <c r="JB43" s="513"/>
      <c r="JC43" s="513"/>
      <c r="JD43" s="513"/>
      <c r="JE43" s="514"/>
      <c r="JF43" s="514"/>
      <c r="JG43" s="511" t="str">
        <f>IF(COUNTA($IB$4:$JF$4)=0,"",IF('2.ชื่อนักเรียน'!R49="ย้าย","ย้าย",PT43))</f>
        <v/>
      </c>
      <c r="JH43" s="511">
        <v>39</v>
      </c>
      <c r="JI43" s="512"/>
      <c r="JJ43" s="513"/>
      <c r="JK43" s="513"/>
      <c r="JL43" s="513"/>
      <c r="JM43" s="513"/>
      <c r="JN43" s="513"/>
      <c r="JO43" s="513"/>
      <c r="JP43" s="513"/>
      <c r="JQ43" s="513"/>
      <c r="JR43" s="513"/>
      <c r="JS43" s="513"/>
      <c r="JT43" s="513"/>
      <c r="JU43" s="513"/>
      <c r="JV43" s="513"/>
      <c r="JW43" s="513"/>
      <c r="JX43" s="513"/>
      <c r="JY43" s="513"/>
      <c r="JZ43" s="513"/>
      <c r="KA43" s="513"/>
      <c r="KB43" s="513"/>
      <c r="KC43" s="513"/>
      <c r="KD43" s="513"/>
      <c r="KE43" s="513"/>
      <c r="KF43" s="513"/>
      <c r="KG43" s="513"/>
      <c r="KH43" s="513"/>
      <c r="KI43" s="513"/>
      <c r="KJ43" s="513"/>
      <c r="KK43" s="513"/>
      <c r="KL43" s="514"/>
      <c r="KM43" s="514"/>
      <c r="KN43" s="511" t="str">
        <f>IF(COUNTA($JI$4:$KM$4)=0,"",IF('2.ชื่อนักเรียน'!R49="ย้าย","ย้าย",PX43))</f>
        <v/>
      </c>
      <c r="KO43" s="511">
        <v>39</v>
      </c>
      <c r="KP43" s="512"/>
      <c r="KQ43" s="513"/>
      <c r="KR43" s="513"/>
      <c r="KS43" s="513"/>
      <c r="KT43" s="513"/>
      <c r="KU43" s="513"/>
      <c r="KV43" s="513"/>
      <c r="KW43" s="513"/>
      <c r="KX43" s="513"/>
      <c r="KY43" s="513"/>
      <c r="KZ43" s="513"/>
      <c r="LA43" s="513"/>
      <c r="LB43" s="513"/>
      <c r="LC43" s="513"/>
      <c r="LD43" s="513"/>
      <c r="LE43" s="513"/>
      <c r="LF43" s="513"/>
      <c r="LG43" s="513"/>
      <c r="LH43" s="513"/>
      <c r="LI43" s="513"/>
      <c r="LJ43" s="513"/>
      <c r="LK43" s="513"/>
      <c r="LL43" s="513"/>
      <c r="LM43" s="513"/>
      <c r="LN43" s="513"/>
      <c r="LO43" s="513"/>
      <c r="LP43" s="513"/>
      <c r="LQ43" s="513"/>
      <c r="LR43" s="513"/>
      <c r="LS43" s="514"/>
      <c r="LT43" s="514"/>
      <c r="LU43" s="511" t="str">
        <f>IF(COUNTA($KP$4:$LT$4)=0,"",IF('2.ชื่อนักเรียน'!R49="ย้าย","ย้าย",QB43))</f>
        <v/>
      </c>
      <c r="LV43" s="511">
        <v>39</v>
      </c>
      <c r="LW43" s="512"/>
      <c r="LX43" s="513"/>
      <c r="LY43" s="513"/>
      <c r="LZ43" s="513"/>
      <c r="MA43" s="513"/>
      <c r="MB43" s="513"/>
      <c r="MC43" s="513"/>
      <c r="MD43" s="513"/>
      <c r="ME43" s="513"/>
      <c r="MF43" s="513"/>
      <c r="MG43" s="513"/>
      <c r="MH43" s="513"/>
      <c r="MI43" s="513"/>
      <c r="MJ43" s="513"/>
      <c r="MK43" s="513"/>
      <c r="ML43" s="513"/>
      <c r="MM43" s="513"/>
      <c r="MN43" s="513"/>
      <c r="MO43" s="513"/>
      <c r="MP43" s="513"/>
      <c r="MQ43" s="513"/>
      <c r="MR43" s="513"/>
      <c r="MS43" s="513"/>
      <c r="MT43" s="513"/>
      <c r="MU43" s="513"/>
      <c r="MV43" s="513"/>
      <c r="MW43" s="513"/>
      <c r="MX43" s="513"/>
      <c r="MY43" s="513"/>
      <c r="MZ43" s="514"/>
      <c r="NA43" s="514"/>
      <c r="NB43" s="511" t="str">
        <f>IF(COUNTA($LW$5:$NA$5)=0,"",IF('2.ชื่อนักเรียน'!R49="ย้าย","ย้าย",QF43))</f>
        <v/>
      </c>
      <c r="NC43" s="511">
        <v>39</v>
      </c>
      <c r="ND43" s="512"/>
      <c r="NE43" s="513"/>
      <c r="NF43" s="513"/>
      <c r="NG43" s="513"/>
      <c r="NH43" s="513"/>
      <c r="NI43" s="513"/>
      <c r="NJ43" s="513"/>
      <c r="NK43" s="513"/>
      <c r="NL43" s="513"/>
      <c r="NM43" s="513"/>
      <c r="NN43" s="513"/>
      <c r="NO43" s="513"/>
      <c r="NP43" s="513"/>
      <c r="NQ43" s="513"/>
      <c r="NR43" s="513"/>
      <c r="NS43" s="513"/>
      <c r="NT43" s="513"/>
      <c r="NU43" s="513"/>
      <c r="NV43" s="513"/>
      <c r="NW43" s="513"/>
      <c r="NX43" s="513"/>
      <c r="NY43" s="513"/>
      <c r="NZ43" s="513"/>
      <c r="OA43" s="513"/>
      <c r="OB43" s="513"/>
      <c r="OC43" s="513"/>
      <c r="OD43" s="513"/>
      <c r="OE43" s="513"/>
      <c r="OF43" s="513"/>
      <c r="OG43" s="514"/>
      <c r="OH43" s="514"/>
      <c r="OI43" s="511" t="str">
        <f>IF(COUNTA($ND$4:$OH$4)=0,"",IF('2.ชื่อนักเรียน'!R49="ย้าย","ย้าย",QJ43))</f>
        <v/>
      </c>
      <c r="OJ43" s="511">
        <v>39</v>
      </c>
      <c r="OK43" s="515" t="str">
        <f>IF(OR(COUNTA($E$4:$AI$4)=0,$A43=""),"",IF('2.ชื่อนักเรียน'!R49="ย้าย","-",COUNTIF($E43:$AI43,"/")))</f>
        <v/>
      </c>
      <c r="OL43" s="516" t="str">
        <f>IF(OR(COUNTA($E$4:$AI$4)=0,$A43=""),"",IF('2.ชื่อนักเรียน'!R49="ย้าย","-",COUNTIF($E43:$AI43,"ป")))</f>
        <v/>
      </c>
      <c r="OM43" s="516" t="str">
        <f>IF(OR(COUNTA($E$4:$AI$4)=0,$A43=""),"",IF('2.ชื่อนักเรียน'!R49="ย้าย","-",COUNTIF($E43:$AI43,"ล")))</f>
        <v/>
      </c>
      <c r="ON43" s="517" t="str">
        <f>IF(OR(COUNTA($E$4:$AI$4)=0,$A43=""),"",IF('2.ชื่อนักเรียน'!R49="ย้าย","-",COUNTIF($E43:$AI43,"ข")))</f>
        <v/>
      </c>
      <c r="OO43" s="515" t="str">
        <f>IF(OR(COUNTA($AL$4:$BP$4)=0,$A43=""),"",IF('2.ชื่อนักเรียน'!R49="ย้าย","-",COUNTIF($AL43:$BP43,"/")))</f>
        <v/>
      </c>
      <c r="OP43" s="516" t="str">
        <f>IF(OR(COUNTA($AL$4:$BP$4)=0,$A43=""),"",IF('2.ชื่อนักเรียน'!R49="ย้าย","-",COUNTIF($AL43:$BP43,"ป")))</f>
        <v/>
      </c>
      <c r="OQ43" s="516" t="str">
        <f>IF(OR(COUNTA($AL$4:$BP$4)=0,$A43=""),"",IF('2.ชื่อนักเรียน'!R49="ย้าย","-",COUNTIF($AL43:$BP43,"ล")))</f>
        <v/>
      </c>
      <c r="OR43" s="517" t="str">
        <f>IF(OR(COUNTA($AL$4:$BP$4)=0,$A43=""),"",IF('2.ชื่อนักเรียน'!R49="ย้าย","-",COUNTIF($AL43:$BP43,"ข")))</f>
        <v/>
      </c>
      <c r="OS43" s="515" t="str">
        <f>IF(OR(COUNTA($BS$4:$CW$4)=0,$A43=""),"",IF('2.ชื่อนักเรียน'!R49="ย้าย","-",COUNTIF($BS43:$CW43,"/")))</f>
        <v/>
      </c>
      <c r="OT43" s="516" t="str">
        <f>IF(OR(COUNTA($BS$4:$CW$4)=0,$A43=""),"",IF('2.ชื่อนักเรียน'!R49="ย้าย","-",COUNTIF($BS43:$CW43,"ป")))</f>
        <v/>
      </c>
      <c r="OU43" s="516" t="str">
        <f>IF(OR(COUNTA($BS$4:$CW$4)=0,$A43=""),"",IF('2.ชื่อนักเรียน'!R49="ย้าย","-",COUNTIF($BS43:$CW43,"ล")))</f>
        <v/>
      </c>
      <c r="OV43" s="517" t="str">
        <f>IF(OR(COUNTA($BS$4:$CW$4)=0,$A43=""),"",IF('2.ชื่อนักเรียน'!R49="ย้าย","-",COUNTIF($BS43:$CW43,"ข")))</f>
        <v/>
      </c>
      <c r="OW43" s="515" t="str">
        <f>IF(OR(COUNTA($CZ$4:$ED$4)=0,$A43=""),"",IF('2.ชื่อนักเรียน'!R49="ย้าย","-",COUNTIF($CZ43:$ED43,"/")))</f>
        <v/>
      </c>
      <c r="OX43" s="516" t="str">
        <f>IF(OR(COUNTA($CZ$4:$ED$4)=0,$A43=""),"",IF('2.ชื่อนักเรียน'!R49="ย้าย","-",COUNTIF($CZ43:$ED43,"ป")))</f>
        <v/>
      </c>
      <c r="OY43" s="516" t="str">
        <f>IF(OR(COUNTA($CZ$4:$ED$4)=0,A43=""),"",IF('2.ชื่อนักเรียน'!R49="ย้าย","-",COUNTIF($CZ43:$ED43,"ล")))</f>
        <v/>
      </c>
      <c r="OZ43" s="517" t="str">
        <f>IF(OR(COUNTA($CZ$4:$ED$4)=0,A43=""),"",IF('2.ชื่อนักเรียน'!R49="ย้าย","-",COUNTIF($CZ43:$ED43,"ข")))</f>
        <v/>
      </c>
      <c r="PA43" s="515" t="str">
        <f>IF(OR(COUNTA($EG$4:$FK$4)=0,$A43=""),"",IF('2.ชื่อนักเรียน'!R49="ย้าย","-",COUNTIF($EG43:$FK43,"/")))</f>
        <v/>
      </c>
      <c r="PB43" s="516" t="str">
        <f>IF(OR(COUNTA($EG$4:$FK$4)=0,$A43=""),"",IF('2.ชื่อนักเรียน'!R49="ย้าย","-",COUNTIF($EG43:$FK43,"ป")))</f>
        <v/>
      </c>
      <c r="PC43" s="516" t="str">
        <f>IF(OR(COUNTA($EG$4:$FK$4)=0,A43=""),"",IF('2.ชื่อนักเรียน'!R49="ย้าย","-",COUNTIF($EG43:$FK43,"ล")))</f>
        <v/>
      </c>
      <c r="PD43" s="517" t="str">
        <f>IF(OR(COUNTA($EG$4:$FK$4)=0,A43=""),"",IF('2.ชื่อนักเรียน'!R49="ย้าย","-",COUNTIF($EG43:$FK43,"ข")))</f>
        <v/>
      </c>
      <c r="PE43" s="515" t="str">
        <f>IF(OR(COUNTA($FN$4:$GR$4)=0,$A43=""),"",IF('2.ชื่อนักเรียน'!R49="ย้าย","-",COUNTIF($FN43:$GR43,"/")))</f>
        <v/>
      </c>
      <c r="PF43" s="516" t="str">
        <f>IF(OR(COUNTA($FN$4:$GR$4)=0,$A43=""),"",IF('2.ชื่อนักเรียน'!R49="ย้าย","-",COUNTIF($FN43:$GR43,"ป")))</f>
        <v/>
      </c>
      <c r="PG43" s="516" t="str">
        <f>IF(OR(COUNTA($FN$4:$GR$4)=0,A43=""),"",IF('2.ชื่อนักเรียน'!R49="ย้าย","-",COUNTIF($FN43:$GR43,"ล")))</f>
        <v/>
      </c>
      <c r="PH43" s="516" t="str">
        <f>IF(OR(COUNTA($FN$4:$GR$4)=0,A43=""),"",IF('2.ชื่อนักเรียน'!R49="ย้าย","-",COUNTIF($FN43:$GR43,"ข")))</f>
        <v/>
      </c>
      <c r="PI43" s="515" t="str">
        <f>IF(OR(COUNTA($OK$3:$PD$3,$PE$3)=0,$A43=""),"",IF('2.ชื่อนักเรียน'!R49="ย้าย","-",SUM(OK43,OO43,OS43,OW43,PA43,PE43)))</f>
        <v/>
      </c>
      <c r="PJ43" s="516" t="str">
        <f>IF(OR(COUNTA($OK$3:$PD$3,$PE$3)=0,$A43=""),"",IF('2.ชื่อนักเรียน'!R49="ย้าย","-",SUM(OL43,OP43,OT43,OX43,PB43,PF43)))</f>
        <v/>
      </c>
      <c r="PK43" s="516" t="str">
        <f>IF(OR(COUNTA($OK$3:$PD$3,$PE$3)=0,$A43=""),"",IF('2.ชื่อนักเรียน'!R49="ย้าย","-",SUM(OM43,OQ43,OU43,OY43,PC43,PG43)))</f>
        <v/>
      </c>
      <c r="PL43" s="518" t="str">
        <f>IF(OR(COUNTA($OK$3:$PD$3,$PE$3)=0,$A43=""),"",IF('2.ชื่อนักเรียน'!R49="ย้าย","-",SUM(ON43,OR43,OV43,OZ43,PD43,PH43)))</f>
        <v/>
      </c>
      <c r="PM43" s="511" t="str">
        <f t="shared" si="0"/>
        <v/>
      </c>
      <c r="PN43" s="519" t="str">
        <f>IF(PM43="","",IF('2.ชื่อนักเรียน'!R49="ย้าย","ย้าย",(PM43*100)/COUNTA($E$4:$AI$4,$AL$4:$BP$4,$BS$4:$CW$4,$CZ$4:$ED$4,$EG$4:$FK$4,$FN$4:$GR$4)))</f>
        <v/>
      </c>
      <c r="PO43" s="511">
        <v>39</v>
      </c>
      <c r="PP43" s="515" t="str">
        <f>IF(OR(COUNTA($GU$4:$HY$4)=0,$A43=""),"",IF('2.ชื่อนักเรียน'!R49="ย้าย","-",COUNTIF($GU43:$HY43,"/")))</f>
        <v/>
      </c>
      <c r="PQ43" s="516" t="str">
        <f>IF(OR(COUNTA($GU$4:$HY$4)=0,$A43=""),"",IF('2.ชื่อนักเรียน'!R49="ย้าย","-",COUNTIF($GU43:$HY43,"ป")))</f>
        <v/>
      </c>
      <c r="PR43" s="516" t="str">
        <f>IF(OR(COUNTA($GU$4:$HY$4)=0,$A43=""),"",IF('2.ชื่อนักเรียน'!R49="ย้าย","-",COUNTIF($GU43:$HY43,"ล")))</f>
        <v/>
      </c>
      <c r="PS43" s="517" t="str">
        <f>IF(OR(COUNTA($GU$4:$HY$4)=0,$A43=""),"",IF('2.ชื่อนักเรียน'!R49="ย้าย","-",COUNTIF($GU43:$HY43,"ข")))</f>
        <v/>
      </c>
      <c r="PT43" s="515" t="str">
        <f>IF(OR(COUNTA($IB$4:$JF$4)=0,$A43=""),"",IF('2.ชื่อนักเรียน'!R49="ย้าย","-",COUNTIF($IB43:$JF43,"/")))</f>
        <v/>
      </c>
      <c r="PU43" s="516" t="str">
        <f>IF(OR(COUNTA($IB$4:$JF$4)=0,$A43=""),"",IF('2.ชื่อนักเรียน'!R49="ย้าย","-",COUNTIF($IB43:$JF43,"ป")))</f>
        <v/>
      </c>
      <c r="PV43" s="516" t="str">
        <f>IF(OR(COUNTA($IB$4:$JF$4)=0,$A43=""),"",IF('2.ชื่อนักเรียน'!R49="ย้าย","-",COUNTIF($IB43:$JF43,"ล")))</f>
        <v/>
      </c>
      <c r="PW43" s="517" t="str">
        <f>IF(OR(COUNTA($IB$4:$JF$4)=0,$A43=""),"",IF('2.ชื่อนักเรียน'!R49="ย้าย","-",COUNTIF($IB43:$JF43,"ข")))</f>
        <v/>
      </c>
      <c r="PX43" s="515" t="str">
        <f>IF(OR(COUNTA($JI$4:$KM$4)=0,$A43=""),"",IF('2.ชื่อนักเรียน'!R49="ย้าย","-",COUNTIF($JI43:$KM43,"/")))</f>
        <v/>
      </c>
      <c r="PY43" s="516" t="str">
        <f>IF(OR(COUNTA($JI$4:$KM$4)=0,$A43=""),"",IF('2.ชื่อนักเรียน'!R49="ย้าย","-",COUNTIF($JI43:$KM43,"ป")))</f>
        <v/>
      </c>
      <c r="PZ43" s="516" t="str">
        <f>IF(OR(COUNTA($JI$4:$KM$4)=0,$A43=""),"",IF('2.ชื่อนักเรียน'!R49="ย้าย","-",COUNTIF($JI43:$KM43,"ล")))</f>
        <v/>
      </c>
      <c r="QA43" s="517" t="str">
        <f>IF(OR(COUNTA($JI$4:$KM$4)=0,$A43=""),"",IF('2.ชื่อนักเรียน'!R49="ย้าย","-",COUNTIF($JI43:$KM43,"ข")))</f>
        <v/>
      </c>
      <c r="QB43" s="515" t="str">
        <f>IF(OR(COUNTA($KP$4:$LT$4)=0,$A43=""),"",IF('2.ชื่อนักเรียน'!R49="ย้าย","-",COUNTIF($KP43:$LT43,"/")))</f>
        <v/>
      </c>
      <c r="QC43" s="516" t="str">
        <f>IF(OR(COUNTA($KP$4:$LT$4)=0,$A43=""),"",IF('2.ชื่อนักเรียน'!R49="ย้าย","-",COUNTIF($KP43:$LT43,"ป")))</f>
        <v/>
      </c>
      <c r="QD43" s="516" t="str">
        <f>IF(OR(COUNTA($KP$4:$LT$4)=0,$A43=""),"",IF('2.ชื่อนักเรียน'!R49="ย้าย","-",COUNTIF($KP43:$LT43,"ล")))</f>
        <v/>
      </c>
      <c r="QE43" s="517" t="str">
        <f>IF(OR(COUNTA($KP$4:$LT$4)=0,$A43=""),"",IF('2.ชื่อนักเรียน'!R49="ย้าย","-",COUNTIF($KP43:$LT43,"ข")))</f>
        <v/>
      </c>
      <c r="QF43" s="515" t="str">
        <f>IF(OR(COUNTA($LW$4:$NA$4)=0,$A43=""),"",IF('2.ชื่อนักเรียน'!R49="ย้าย","-",COUNTIF($LW43:$NA43,"/")))</f>
        <v/>
      </c>
      <c r="QG43" s="516" t="str">
        <f>IF(OR(COUNTA($LW$4:$NA$4)=0,$A43=""),"",IF('2.ชื่อนักเรียน'!R49="ย้าย","-",COUNTIF($LW43:$NA43,"ป")))</f>
        <v/>
      </c>
      <c r="QH43" s="516" t="str">
        <f>IF(OR(COUNTA($LW$4:$NA$4)=0,$A43=""),"",IF('2.ชื่อนักเรียน'!R49="ย้าย","-",COUNTIF($LW43:$NA43,"ล")))</f>
        <v/>
      </c>
      <c r="QI43" s="517" t="str">
        <f>IF(OR(COUNTA($LW$4:$NA$4)=0,$A43=""),"",IF('2.ชื่อนักเรียน'!R49="ย้าย","-",COUNTIF($LW43:$NA43,"ข")))</f>
        <v/>
      </c>
      <c r="QJ43" s="515" t="str">
        <f>IF(OR(COUNTA($ND$4:$OH$4)=0,$A43=""),"",IF('2.ชื่อนักเรียน'!R49="ย้าย","-",COUNTIF($ND43:$OH43,"/")))</f>
        <v/>
      </c>
      <c r="QK43" s="516" t="str">
        <f>IF(OR(COUNTA($ND$4:$OH$4)=0,$A43=""),"",IF('2.ชื่อนักเรียน'!R49="ย้าย","-",COUNTIF($ND43:$OH43,"ป")))</f>
        <v/>
      </c>
      <c r="QL43" s="516" t="str">
        <f>IF(OR(COUNTA($ND$4:$OH$4)=0,$A43=""),"",IF('2.ชื่อนักเรียน'!R49="ย้าย","-",COUNTIF($ND43:$OH43,"ล")))</f>
        <v/>
      </c>
      <c r="QM43" s="516" t="str">
        <f>IF(OR(COUNTA($ND$4:$OH$4)=0,$A43=""),"",IF('2.ชื่อนักเรียน'!R49="ย้าย","-",COUNTIF($ND43:$OH43,"ข")))</f>
        <v/>
      </c>
      <c r="QN43" s="515" t="str">
        <f>IF(OR(COUNTA($PP$3:$QI$3,$QJ$3)=0,$A43=""),"",IF('2.ชื่อนักเรียน'!R49="ย้าย","-",SUM(PP43,PT43,PX43,QB43,QF43,QJ43)))</f>
        <v/>
      </c>
      <c r="QO43" s="516" t="str">
        <f>IF(OR(COUNTA($PP$3:$QI$3,$QJ$3)=0,$A43=""),"",IF('2.ชื่อนักเรียน'!R49="ย้าย","-",SUM(PQ43,PU43,PY43,QC43,QG43,QK43)))</f>
        <v/>
      </c>
      <c r="QP43" s="516" t="str">
        <f>IF(OR(COUNTA($PP$3:$QI$3,$QJ$3)=0,$A43=""),"",IF('2.ชื่อนักเรียน'!R49="ย้าย","-",SUM(PR43,PV43,PZ43,QD43,QH43,QL43)))</f>
        <v/>
      </c>
      <c r="QQ43" s="518" t="str">
        <f>IF(OR(COUNTA($PP$3:$QI$3,$QJ$3)=0,$A43=""),"",IF('2.ชื่อนักเรียน'!R49="ย้าย","-",SUM(PS43,PW43,QA43,QE43,QI43,QM43)))</f>
        <v/>
      </c>
      <c r="QR43" s="511" t="str">
        <f t="shared" si="1"/>
        <v/>
      </c>
      <c r="QS43" s="519" t="str">
        <f>IF(QR43="","",IF('2.ชื่อนักเรียน'!R49="ย้าย","ย้าย",(QR43*100)/COUNTA($GU$4:$HY$4,$IB$4:$JF$4,$JI$4:$KM$4,$KP$4:$LT$4,$LW$4:$NA$4,$ND$4:$OH$4)))</f>
        <v/>
      </c>
      <c r="QT43" s="529" t="str">
        <f>IF('2.ชื่อนักเรียน'!C49="","",'2.ชื่อนักเรียน'!C49)</f>
        <v/>
      </c>
      <c r="QU43" s="532" t="str">
        <f>IF('2.ชื่อนักเรียน'!D49="","",'2.ชื่อนักเรียน'!D49)</f>
        <v/>
      </c>
      <c r="QV43" s="511" t="str">
        <f>IF(A43="","",IF('2.ชื่อนักเรียน'!R49="ย้าย","-",$RJ$4))</f>
        <v/>
      </c>
      <c r="QW43" s="511" t="str">
        <f>IF(A43="","",IF('2.ชื่อนักเรียน'!R49="ย้าย","-",SUM(OK43,OO43,OS43,OW43,PA43,PE43,PP43,PT43,PX43,QB43,QF43,QJ43)))</f>
        <v/>
      </c>
      <c r="QX43" s="511" t="str">
        <f>IF(A43="","",IF('2.ชื่อนักเรียน'!R49="ย้าย","-",SUM(OL43,OP43,OT43,OX43,PB43,PF43,PQ43,PU43,PY43,QC43,QG43,QK43)))</f>
        <v/>
      </c>
      <c r="QY43" s="511" t="str">
        <f>IF(A43="","",IF('2.ชื่อนักเรียน'!R49="ย้าย","-",SUM(OM43,OQ43,OU43,OY43,PC43,PG43,PR43,PV43,PZ43,QD43,QH43,QL43)))</f>
        <v/>
      </c>
      <c r="QZ43" s="511" t="str">
        <f>IF(A43="","",IF('2.ชื่อนักเรียน'!R49="ย้าย","-",SUM(ON43,OR43,OV43,OZ43,PD43,PH43,PS43,PW43,QA43,QE43,QI43,QM43)))</f>
        <v/>
      </c>
      <c r="RA43" s="519" t="str">
        <f>IF(A43="","",IF('2.ชื่อนักเรียน'!R49="ย้าย","-",(QW43*100)/QV43))</f>
        <v/>
      </c>
      <c r="RB43" s="511" t="str">
        <f>IF(A43="","",IF('2.ชื่อนักเรียน'!R49="ย้าย","-",QW43))</f>
        <v/>
      </c>
      <c r="RC43" s="519" t="str">
        <f>IF(A43="","",IF('2.ชื่อนักเรียน'!R49="ย้าย","ย้าย",RA43))</f>
        <v/>
      </c>
      <c r="RD43" s="534"/>
    </row>
    <row r="44" spans="1:472" ht="21" customHeight="1" x14ac:dyDescent="0.35">
      <c r="A44" s="508" t="str">
        <f>IF('2.ชื่อนักเรียน'!C50="","",'2.ชื่อนักเรียน'!C50)</f>
        <v/>
      </c>
      <c r="B44" s="509" t="str">
        <f>IF('2.ชื่อนักเรียน'!D50="","",'2.ชื่อนักเรียน'!D50)</f>
        <v/>
      </c>
      <c r="C44" s="509" t="str">
        <f>IF('2.ชื่อนักเรียน'!R50="","",'2.ชื่อนักเรียน'!R50)</f>
        <v/>
      </c>
      <c r="D44" s="511">
        <v>40</v>
      </c>
      <c r="E44" s="512"/>
      <c r="F44" s="513"/>
      <c r="G44" s="513"/>
      <c r="H44" s="513"/>
      <c r="I44" s="513"/>
      <c r="J44" s="513"/>
      <c r="K44" s="513"/>
      <c r="L44" s="513"/>
      <c r="M44" s="513"/>
      <c r="N44" s="513"/>
      <c r="O44" s="513"/>
      <c r="P44" s="513"/>
      <c r="Q44" s="513"/>
      <c r="R44" s="513"/>
      <c r="S44" s="513"/>
      <c r="T44" s="513"/>
      <c r="U44" s="513"/>
      <c r="V44" s="513"/>
      <c r="W44" s="513"/>
      <c r="X44" s="513"/>
      <c r="Y44" s="513"/>
      <c r="Z44" s="513"/>
      <c r="AA44" s="513"/>
      <c r="AB44" s="513"/>
      <c r="AC44" s="513"/>
      <c r="AD44" s="513"/>
      <c r="AE44" s="513"/>
      <c r="AF44" s="513"/>
      <c r="AG44" s="513"/>
      <c r="AH44" s="514"/>
      <c r="AI44" s="514"/>
      <c r="AJ44" s="511" t="str">
        <f>IF(COUNTA($E$3:$AI$3)=0,"",IF('2.ชื่อนักเรียน'!R50="ย้าย","ย้าย",OK44))</f>
        <v/>
      </c>
      <c r="AK44" s="511">
        <v>40</v>
      </c>
      <c r="AL44" s="512"/>
      <c r="AM44" s="513"/>
      <c r="AN44" s="513"/>
      <c r="AO44" s="513"/>
      <c r="AP44" s="513"/>
      <c r="AQ44" s="513"/>
      <c r="AR44" s="513"/>
      <c r="AS44" s="513"/>
      <c r="AT44" s="513"/>
      <c r="AU44" s="513"/>
      <c r="AV44" s="513"/>
      <c r="AW44" s="513"/>
      <c r="AX44" s="513"/>
      <c r="AY44" s="513"/>
      <c r="AZ44" s="513"/>
      <c r="BA44" s="513"/>
      <c r="BB44" s="513"/>
      <c r="BC44" s="513"/>
      <c r="BD44" s="513"/>
      <c r="BE44" s="513"/>
      <c r="BF44" s="513"/>
      <c r="BG44" s="513"/>
      <c r="BH44" s="513"/>
      <c r="BI44" s="513"/>
      <c r="BJ44" s="513"/>
      <c r="BK44" s="513"/>
      <c r="BL44" s="513"/>
      <c r="BM44" s="513"/>
      <c r="BN44" s="513"/>
      <c r="BO44" s="514"/>
      <c r="BP44" s="514"/>
      <c r="BQ44" s="511" t="str">
        <f>IF(COUNTA($AL$4:$BP$4)=0,"",IF('2.ชื่อนักเรียน'!R50="ย้าย","ย้าย",OO44))</f>
        <v/>
      </c>
      <c r="BR44" s="511">
        <v>40</v>
      </c>
      <c r="BS44" s="512"/>
      <c r="BT44" s="513"/>
      <c r="BU44" s="513"/>
      <c r="BV44" s="513"/>
      <c r="BW44" s="513"/>
      <c r="BX44" s="513"/>
      <c r="BY44" s="513"/>
      <c r="BZ44" s="513"/>
      <c r="CA44" s="513"/>
      <c r="CB44" s="513"/>
      <c r="CC44" s="513"/>
      <c r="CD44" s="513"/>
      <c r="CE44" s="513"/>
      <c r="CF44" s="513"/>
      <c r="CG44" s="513"/>
      <c r="CH44" s="513"/>
      <c r="CI44" s="513"/>
      <c r="CJ44" s="513"/>
      <c r="CK44" s="513"/>
      <c r="CL44" s="513"/>
      <c r="CM44" s="513"/>
      <c r="CN44" s="513"/>
      <c r="CO44" s="513"/>
      <c r="CP44" s="513"/>
      <c r="CQ44" s="513"/>
      <c r="CR44" s="513"/>
      <c r="CS44" s="513"/>
      <c r="CT44" s="513"/>
      <c r="CU44" s="513"/>
      <c r="CV44" s="514"/>
      <c r="CW44" s="514"/>
      <c r="CX44" s="511" t="str">
        <f>IF(COUNTA($BS$4:$CW$4)=0,"",IF('2.ชื่อนักเรียน'!R50="ย้าย","ย้าย",OS44))</f>
        <v/>
      </c>
      <c r="CY44" s="511">
        <v>40</v>
      </c>
      <c r="CZ44" s="512"/>
      <c r="DA44" s="513"/>
      <c r="DB44" s="513"/>
      <c r="DC44" s="513"/>
      <c r="DD44" s="513"/>
      <c r="DE44" s="513"/>
      <c r="DF44" s="513"/>
      <c r="DG44" s="513"/>
      <c r="DH44" s="513"/>
      <c r="DI44" s="513"/>
      <c r="DJ44" s="513"/>
      <c r="DK44" s="513"/>
      <c r="DL44" s="513"/>
      <c r="DM44" s="513"/>
      <c r="DN44" s="513"/>
      <c r="DO44" s="513"/>
      <c r="DP44" s="513"/>
      <c r="DQ44" s="513"/>
      <c r="DR44" s="513"/>
      <c r="DS44" s="513"/>
      <c r="DT44" s="513"/>
      <c r="DU44" s="513"/>
      <c r="DV44" s="513"/>
      <c r="DW44" s="513"/>
      <c r="DX44" s="513"/>
      <c r="DY44" s="513"/>
      <c r="DZ44" s="513"/>
      <c r="EA44" s="513"/>
      <c r="EB44" s="513"/>
      <c r="EC44" s="514"/>
      <c r="ED44" s="514"/>
      <c r="EE44" s="511" t="str">
        <f>IF(COUNTA($CZ$4:$ED$4)=0,"",IF('2.ชื่อนักเรียน'!R50="ย้าย","ย้าย",OW44))</f>
        <v/>
      </c>
      <c r="EF44" s="511">
        <v>40</v>
      </c>
      <c r="EG44" s="512"/>
      <c r="EH44" s="513"/>
      <c r="EI44" s="513"/>
      <c r="EJ44" s="513"/>
      <c r="EK44" s="513"/>
      <c r="EL44" s="513"/>
      <c r="EM44" s="513"/>
      <c r="EN44" s="513"/>
      <c r="EO44" s="513"/>
      <c r="EP44" s="513"/>
      <c r="EQ44" s="513"/>
      <c r="ER44" s="513"/>
      <c r="ES44" s="513"/>
      <c r="ET44" s="513"/>
      <c r="EU44" s="513"/>
      <c r="EV44" s="513"/>
      <c r="EW44" s="513"/>
      <c r="EX44" s="513"/>
      <c r="EY44" s="513"/>
      <c r="EZ44" s="513"/>
      <c r="FA44" s="513"/>
      <c r="FB44" s="513"/>
      <c r="FC44" s="513"/>
      <c r="FD44" s="513"/>
      <c r="FE44" s="513"/>
      <c r="FF44" s="513"/>
      <c r="FG44" s="513"/>
      <c r="FH44" s="513"/>
      <c r="FI44" s="513"/>
      <c r="FJ44" s="514"/>
      <c r="FK44" s="514"/>
      <c r="FL44" s="511" t="str">
        <f>IF(COUNTA($EG$4:$FK$4)=0,"",IF('2.ชื่อนักเรียน'!R50="ย้าย","ย้าย",PA44))</f>
        <v/>
      </c>
      <c r="FM44" s="511">
        <v>40</v>
      </c>
      <c r="FN44" s="512"/>
      <c r="FO44" s="513"/>
      <c r="FP44" s="513"/>
      <c r="FQ44" s="513"/>
      <c r="FR44" s="513"/>
      <c r="FS44" s="513"/>
      <c r="FT44" s="513"/>
      <c r="FU44" s="513"/>
      <c r="FV44" s="513"/>
      <c r="FW44" s="513"/>
      <c r="FX44" s="513"/>
      <c r="FY44" s="513"/>
      <c r="FZ44" s="513"/>
      <c r="GA44" s="513"/>
      <c r="GB44" s="513"/>
      <c r="GC44" s="513"/>
      <c r="GD44" s="513"/>
      <c r="GE44" s="513"/>
      <c r="GF44" s="513"/>
      <c r="GG44" s="513"/>
      <c r="GH44" s="513"/>
      <c r="GI44" s="513"/>
      <c r="GJ44" s="513"/>
      <c r="GK44" s="513"/>
      <c r="GL44" s="513"/>
      <c r="GM44" s="513"/>
      <c r="GN44" s="513"/>
      <c r="GO44" s="513"/>
      <c r="GP44" s="513"/>
      <c r="GQ44" s="514"/>
      <c r="GR44" s="514"/>
      <c r="GS44" s="511" t="str">
        <f>IF(COUNTA($FN$4:$GR$4)=0,"",IF('2.ชื่อนักเรียน'!R50="ย้าย","ย้าย",PE44))</f>
        <v/>
      </c>
      <c r="GT44" s="511">
        <v>40</v>
      </c>
      <c r="GU44" s="512"/>
      <c r="GV44" s="513"/>
      <c r="GW44" s="513"/>
      <c r="GX44" s="513"/>
      <c r="GY44" s="513"/>
      <c r="GZ44" s="513"/>
      <c r="HA44" s="513"/>
      <c r="HB44" s="513"/>
      <c r="HC44" s="513"/>
      <c r="HD44" s="513"/>
      <c r="HE44" s="513"/>
      <c r="HF44" s="513"/>
      <c r="HG44" s="513"/>
      <c r="HH44" s="513"/>
      <c r="HI44" s="513"/>
      <c r="HJ44" s="513"/>
      <c r="HK44" s="513"/>
      <c r="HL44" s="513"/>
      <c r="HM44" s="513"/>
      <c r="HN44" s="513"/>
      <c r="HO44" s="513"/>
      <c r="HP44" s="513"/>
      <c r="HQ44" s="513"/>
      <c r="HR44" s="513"/>
      <c r="HS44" s="513"/>
      <c r="HT44" s="513"/>
      <c r="HU44" s="513"/>
      <c r="HV44" s="513"/>
      <c r="HW44" s="513"/>
      <c r="HX44" s="514"/>
      <c r="HY44" s="514"/>
      <c r="HZ44" s="511" t="str">
        <f>IF(COUNTA($GU$4:HY43)=0,"",IF('2.ชื่อนักเรียน'!R50="ย้าย","ย้าย",PP44))</f>
        <v/>
      </c>
      <c r="IA44" s="511">
        <v>40</v>
      </c>
      <c r="IB44" s="512"/>
      <c r="IC44" s="513"/>
      <c r="ID44" s="513"/>
      <c r="IE44" s="513"/>
      <c r="IF44" s="513"/>
      <c r="IG44" s="513"/>
      <c r="IH44" s="513"/>
      <c r="II44" s="513"/>
      <c r="IJ44" s="513"/>
      <c r="IK44" s="513"/>
      <c r="IL44" s="513"/>
      <c r="IM44" s="513"/>
      <c r="IN44" s="513"/>
      <c r="IO44" s="513"/>
      <c r="IP44" s="513"/>
      <c r="IQ44" s="513"/>
      <c r="IR44" s="513"/>
      <c r="IS44" s="513"/>
      <c r="IT44" s="513"/>
      <c r="IU44" s="513"/>
      <c r="IV44" s="513"/>
      <c r="IW44" s="513"/>
      <c r="IX44" s="513"/>
      <c r="IY44" s="513"/>
      <c r="IZ44" s="513"/>
      <c r="JA44" s="513"/>
      <c r="JB44" s="513"/>
      <c r="JC44" s="513"/>
      <c r="JD44" s="513"/>
      <c r="JE44" s="514"/>
      <c r="JF44" s="514"/>
      <c r="JG44" s="511" t="str">
        <f>IF(COUNTA($IB$4:$JF$4)=0,"",IF('2.ชื่อนักเรียน'!R50="ย้าย","ย้าย",PT44))</f>
        <v/>
      </c>
      <c r="JH44" s="511">
        <v>40</v>
      </c>
      <c r="JI44" s="512"/>
      <c r="JJ44" s="513"/>
      <c r="JK44" s="513"/>
      <c r="JL44" s="513"/>
      <c r="JM44" s="513"/>
      <c r="JN44" s="513"/>
      <c r="JO44" s="513"/>
      <c r="JP44" s="513"/>
      <c r="JQ44" s="513"/>
      <c r="JR44" s="513"/>
      <c r="JS44" s="513"/>
      <c r="JT44" s="513"/>
      <c r="JU44" s="513"/>
      <c r="JV44" s="513"/>
      <c r="JW44" s="513"/>
      <c r="JX44" s="513"/>
      <c r="JY44" s="513"/>
      <c r="JZ44" s="513"/>
      <c r="KA44" s="513"/>
      <c r="KB44" s="513"/>
      <c r="KC44" s="513"/>
      <c r="KD44" s="513"/>
      <c r="KE44" s="513"/>
      <c r="KF44" s="513"/>
      <c r="KG44" s="513"/>
      <c r="KH44" s="513"/>
      <c r="KI44" s="513"/>
      <c r="KJ44" s="513"/>
      <c r="KK44" s="513"/>
      <c r="KL44" s="514"/>
      <c r="KM44" s="514"/>
      <c r="KN44" s="511" t="str">
        <f>IF(COUNTA($JI$4:$KM$4)=0,"",IF('2.ชื่อนักเรียน'!R50="ย้าย","ย้าย",PX44))</f>
        <v/>
      </c>
      <c r="KO44" s="511">
        <v>40</v>
      </c>
      <c r="KP44" s="512"/>
      <c r="KQ44" s="513"/>
      <c r="KR44" s="513"/>
      <c r="KS44" s="513"/>
      <c r="KT44" s="513"/>
      <c r="KU44" s="513"/>
      <c r="KV44" s="513"/>
      <c r="KW44" s="513"/>
      <c r="KX44" s="513"/>
      <c r="KY44" s="513"/>
      <c r="KZ44" s="513"/>
      <c r="LA44" s="513"/>
      <c r="LB44" s="513"/>
      <c r="LC44" s="513"/>
      <c r="LD44" s="513"/>
      <c r="LE44" s="513"/>
      <c r="LF44" s="513"/>
      <c r="LG44" s="513"/>
      <c r="LH44" s="513"/>
      <c r="LI44" s="513"/>
      <c r="LJ44" s="513"/>
      <c r="LK44" s="513"/>
      <c r="LL44" s="513"/>
      <c r="LM44" s="513"/>
      <c r="LN44" s="513"/>
      <c r="LO44" s="513"/>
      <c r="LP44" s="513"/>
      <c r="LQ44" s="513"/>
      <c r="LR44" s="513"/>
      <c r="LS44" s="514"/>
      <c r="LT44" s="514"/>
      <c r="LU44" s="511" t="str">
        <f>IF(COUNTA($KP$4:$LT$4)=0,"",IF('2.ชื่อนักเรียน'!R50="ย้าย","ย้าย",QB44))</f>
        <v/>
      </c>
      <c r="LV44" s="511">
        <v>40</v>
      </c>
      <c r="LW44" s="512"/>
      <c r="LX44" s="513"/>
      <c r="LY44" s="513"/>
      <c r="LZ44" s="513"/>
      <c r="MA44" s="513"/>
      <c r="MB44" s="513"/>
      <c r="MC44" s="513"/>
      <c r="MD44" s="513"/>
      <c r="ME44" s="513"/>
      <c r="MF44" s="513"/>
      <c r="MG44" s="513"/>
      <c r="MH44" s="513"/>
      <c r="MI44" s="513"/>
      <c r="MJ44" s="513"/>
      <c r="MK44" s="513"/>
      <c r="ML44" s="513"/>
      <c r="MM44" s="513"/>
      <c r="MN44" s="513"/>
      <c r="MO44" s="513"/>
      <c r="MP44" s="513"/>
      <c r="MQ44" s="513"/>
      <c r="MR44" s="513"/>
      <c r="MS44" s="513"/>
      <c r="MT44" s="513"/>
      <c r="MU44" s="513"/>
      <c r="MV44" s="513"/>
      <c r="MW44" s="513"/>
      <c r="MX44" s="513"/>
      <c r="MY44" s="513"/>
      <c r="MZ44" s="514"/>
      <c r="NA44" s="514"/>
      <c r="NB44" s="511" t="str">
        <f>IF(COUNTA($LW$5:$NA$5)=0,"",IF('2.ชื่อนักเรียน'!R50="ย้าย","ย้าย",QF44))</f>
        <v/>
      </c>
      <c r="NC44" s="511">
        <v>40</v>
      </c>
      <c r="ND44" s="512"/>
      <c r="NE44" s="513"/>
      <c r="NF44" s="513"/>
      <c r="NG44" s="513"/>
      <c r="NH44" s="513"/>
      <c r="NI44" s="513"/>
      <c r="NJ44" s="513"/>
      <c r="NK44" s="513"/>
      <c r="NL44" s="513"/>
      <c r="NM44" s="513"/>
      <c r="NN44" s="513"/>
      <c r="NO44" s="513"/>
      <c r="NP44" s="513"/>
      <c r="NQ44" s="513"/>
      <c r="NR44" s="513"/>
      <c r="NS44" s="513"/>
      <c r="NT44" s="513"/>
      <c r="NU44" s="513"/>
      <c r="NV44" s="513"/>
      <c r="NW44" s="513"/>
      <c r="NX44" s="513"/>
      <c r="NY44" s="513"/>
      <c r="NZ44" s="513"/>
      <c r="OA44" s="513"/>
      <c r="OB44" s="513"/>
      <c r="OC44" s="513"/>
      <c r="OD44" s="513"/>
      <c r="OE44" s="513"/>
      <c r="OF44" s="513"/>
      <c r="OG44" s="514"/>
      <c r="OH44" s="514"/>
      <c r="OI44" s="511" t="str">
        <f>IF(COUNTA($ND$4:$OH$4)=0,"",IF('2.ชื่อนักเรียน'!R50="ย้าย","ย้าย",QJ44))</f>
        <v/>
      </c>
      <c r="OJ44" s="511">
        <v>40</v>
      </c>
      <c r="OK44" s="515" t="str">
        <f>IF(OR(COUNTA($E$4:$AI$4)=0,$A44=""),"",IF('2.ชื่อนักเรียน'!R50="ย้าย","-",COUNTIF($E44:$AI44,"/")))</f>
        <v/>
      </c>
      <c r="OL44" s="516" t="str">
        <f>IF(OR(COUNTA($E$4:$AI$4)=0,$A44=""),"",IF('2.ชื่อนักเรียน'!R50="ย้าย","-",COUNTIF($E44:$AI44,"ป")))</f>
        <v/>
      </c>
      <c r="OM44" s="516" t="str">
        <f>IF(OR(COUNTA($E$4:$AI$4)=0,$A44=""),"",IF('2.ชื่อนักเรียน'!R50="ย้าย","-",COUNTIF($E44:$AI44,"ล")))</f>
        <v/>
      </c>
      <c r="ON44" s="517" t="str">
        <f>IF(OR(COUNTA($E$4:$AI$4)=0,$A44=""),"",IF('2.ชื่อนักเรียน'!R50="ย้าย","-",COUNTIF($E44:$AI44,"ข")))</f>
        <v/>
      </c>
      <c r="OO44" s="515" t="str">
        <f>IF(OR(COUNTA($AL$4:$BP$4)=0,$A44=""),"",IF('2.ชื่อนักเรียน'!R50="ย้าย","-",COUNTIF($AL44:$BP44,"/")))</f>
        <v/>
      </c>
      <c r="OP44" s="516" t="str">
        <f>IF(OR(COUNTA($AL$4:$BP$4)=0,$A44=""),"",IF('2.ชื่อนักเรียน'!R50="ย้าย","-",COUNTIF($AL44:$BP44,"ป")))</f>
        <v/>
      </c>
      <c r="OQ44" s="516" t="str">
        <f>IF(OR(COUNTA($AL$4:$BP$4)=0,$A44=""),"",IF('2.ชื่อนักเรียน'!R50="ย้าย","-",COUNTIF($AL44:$BP44,"ล")))</f>
        <v/>
      </c>
      <c r="OR44" s="517" t="str">
        <f>IF(OR(COUNTA($AL$4:$BP$4)=0,$A44=""),"",IF('2.ชื่อนักเรียน'!R50="ย้าย","-",COUNTIF($AL44:$BP44,"ข")))</f>
        <v/>
      </c>
      <c r="OS44" s="515" t="str">
        <f>IF(OR(COUNTA($BS$4:$CW$4)=0,$A44=""),"",IF('2.ชื่อนักเรียน'!R50="ย้าย","-",COUNTIF($BS44:$CW44,"/")))</f>
        <v/>
      </c>
      <c r="OT44" s="516" t="str">
        <f>IF(OR(COUNTA($BS$4:$CW$4)=0,$A44=""),"",IF('2.ชื่อนักเรียน'!R50="ย้าย","-",COUNTIF($BS44:$CW44,"ป")))</f>
        <v/>
      </c>
      <c r="OU44" s="516" t="str">
        <f>IF(OR(COUNTA($BS$4:$CW$4)=0,$A44=""),"",IF('2.ชื่อนักเรียน'!R50="ย้าย","-",COUNTIF($BS44:$CW44,"ล")))</f>
        <v/>
      </c>
      <c r="OV44" s="517" t="str">
        <f>IF(OR(COUNTA($BS$4:$CW$4)=0,$A44=""),"",IF('2.ชื่อนักเรียน'!R50="ย้าย","-",COUNTIF($BS44:$CW44,"ข")))</f>
        <v/>
      </c>
      <c r="OW44" s="515" t="str">
        <f>IF(OR(COUNTA($CZ$4:$ED$4)=0,$A44=""),"",IF('2.ชื่อนักเรียน'!R50="ย้าย","-",COUNTIF($CZ44:$ED44,"/")))</f>
        <v/>
      </c>
      <c r="OX44" s="516" t="str">
        <f>IF(OR(COUNTA($CZ$4:$ED$4)=0,$A44=""),"",IF('2.ชื่อนักเรียน'!R50="ย้าย","-",COUNTIF($CZ44:$ED44,"ป")))</f>
        <v/>
      </c>
      <c r="OY44" s="516" t="str">
        <f>IF(OR(COUNTA($CZ$4:$ED$4)=0,A44=""),"",IF('2.ชื่อนักเรียน'!R50="ย้าย","-",COUNTIF($CZ44:$ED44,"ล")))</f>
        <v/>
      </c>
      <c r="OZ44" s="517" t="str">
        <f>IF(OR(COUNTA($CZ$4:$ED$4)=0,A44=""),"",IF('2.ชื่อนักเรียน'!R50="ย้าย","-",COUNTIF($CZ44:$ED44,"ข")))</f>
        <v/>
      </c>
      <c r="PA44" s="515" t="str">
        <f>IF(OR(COUNTA($EG$4:$FK$4)=0,$A44=""),"",IF('2.ชื่อนักเรียน'!R50="ย้าย","-",COUNTIF($EG44:$FK44,"/")))</f>
        <v/>
      </c>
      <c r="PB44" s="516" t="str">
        <f>IF(OR(COUNTA($EG$4:$FK$4)=0,$A44=""),"",IF('2.ชื่อนักเรียน'!R50="ย้าย","-",COUNTIF($EG44:$FK44,"ป")))</f>
        <v/>
      </c>
      <c r="PC44" s="516" t="str">
        <f>IF(OR(COUNTA($EG$4:$FK$4)=0,A44=""),"",IF('2.ชื่อนักเรียน'!R50="ย้าย","-",COUNTIF($EG44:$FK44,"ล")))</f>
        <v/>
      </c>
      <c r="PD44" s="517" t="str">
        <f>IF(OR(COUNTA($EG$4:$FK$4)=0,A44=""),"",IF('2.ชื่อนักเรียน'!R50="ย้าย","-",COUNTIF($EG44:$FK44,"ข")))</f>
        <v/>
      </c>
      <c r="PE44" s="515" t="str">
        <f>IF(OR(COUNTA($FN$4:$GR$4)=0,$A44=""),"",IF('2.ชื่อนักเรียน'!R50="ย้าย","-",COUNTIF($FN44:$GR44,"/")))</f>
        <v/>
      </c>
      <c r="PF44" s="516" t="str">
        <f>IF(OR(COUNTA($FN$4:$GR$4)=0,$A44=""),"",IF('2.ชื่อนักเรียน'!R50="ย้าย","-",COUNTIF($FN44:$GR44,"ป")))</f>
        <v/>
      </c>
      <c r="PG44" s="516" t="str">
        <f>IF(OR(COUNTA($FN$4:$GR$4)=0,A44=""),"",IF('2.ชื่อนักเรียน'!R50="ย้าย","-",COUNTIF($FN44:$GR44,"ล")))</f>
        <v/>
      </c>
      <c r="PH44" s="516" t="str">
        <f>IF(OR(COUNTA($FN$4:$GR$4)=0,A44=""),"",IF('2.ชื่อนักเรียน'!R50="ย้าย","-",COUNTIF($FN44:$GR44,"ข")))</f>
        <v/>
      </c>
      <c r="PI44" s="515" t="str">
        <f>IF(OR(COUNTA($OK$3:$PD$3,$PE$3)=0,$A44=""),"",IF('2.ชื่อนักเรียน'!R50="ย้าย","-",SUM(OK44,OO44,OS44,OW44,PA44,PE44)))</f>
        <v/>
      </c>
      <c r="PJ44" s="516" t="str">
        <f>IF(OR(COUNTA($OK$3:$PD$3,$PE$3)=0,$A44=""),"",IF('2.ชื่อนักเรียน'!R50="ย้าย","-",SUM(OL44,OP44,OT44,OX44,PB44,PF44)))</f>
        <v/>
      </c>
      <c r="PK44" s="516" t="str">
        <f>IF(OR(COUNTA($OK$3:$PD$3,$PE$3)=0,$A44=""),"",IF('2.ชื่อนักเรียน'!R50="ย้าย","-",SUM(OM44,OQ44,OU44,OY44,PC44,PG44)))</f>
        <v/>
      </c>
      <c r="PL44" s="518" t="str">
        <f>IF(OR(COUNTA($OK$3:$PD$3,$PE$3)=0,$A44=""),"",IF('2.ชื่อนักเรียน'!R50="ย้าย","-",SUM(ON44,OR44,OV44,OZ44,PD44,PH44)))</f>
        <v/>
      </c>
      <c r="PM44" s="511" t="str">
        <f t="shared" si="0"/>
        <v/>
      </c>
      <c r="PN44" s="519" t="str">
        <f>IF(PM44="","",IF('2.ชื่อนักเรียน'!R50="ย้าย","ย้าย",(PM44*100)/COUNTA($E$4:$AI$4,$AL$4:$BP$4,$BS$4:$CW$4,$CZ$4:$ED$4,$EG$4:$FK$4,$FN$4:$GR$4)))</f>
        <v/>
      </c>
      <c r="PO44" s="511">
        <v>40</v>
      </c>
      <c r="PP44" s="515" t="str">
        <f>IF(OR(COUNTA($GU$4:$HY$4)=0,$A44=""),"",IF('2.ชื่อนักเรียน'!R50="ย้าย","-",COUNTIF($GU44:$HY44,"/")))</f>
        <v/>
      </c>
      <c r="PQ44" s="516" t="str">
        <f>IF(OR(COUNTA($GU$4:$HY$4)=0,$A44=""),"",IF('2.ชื่อนักเรียน'!R50="ย้าย","-",COUNTIF($GU44:$HY44,"ป")))</f>
        <v/>
      </c>
      <c r="PR44" s="516" t="str">
        <f>IF(OR(COUNTA($GU$4:$HY$4)=0,$A44=""),"",IF('2.ชื่อนักเรียน'!R50="ย้าย","-",COUNTIF($GU44:$HY44,"ล")))</f>
        <v/>
      </c>
      <c r="PS44" s="517" t="str">
        <f>IF(OR(COUNTA($GU$4:$HY$4)=0,$A44=""),"",IF('2.ชื่อนักเรียน'!R50="ย้าย","-",COUNTIF($GU44:$HY44,"ข")))</f>
        <v/>
      </c>
      <c r="PT44" s="515" t="str">
        <f>IF(OR(COUNTA($IB$4:$JF$4)=0,$A44=""),"",IF('2.ชื่อนักเรียน'!R50="ย้าย","-",COUNTIF($IB44:$JF44,"/")))</f>
        <v/>
      </c>
      <c r="PU44" s="516" t="str">
        <f>IF(OR(COUNTA($IB$4:$JF$4)=0,$A44=""),"",IF('2.ชื่อนักเรียน'!R50="ย้าย","-",COUNTIF($IB44:$JF44,"ป")))</f>
        <v/>
      </c>
      <c r="PV44" s="516" t="str">
        <f>IF(OR(COUNTA($IB$4:$JF$4)=0,$A44=""),"",IF('2.ชื่อนักเรียน'!R50="ย้าย","-",COUNTIF($IB44:$JF44,"ล")))</f>
        <v/>
      </c>
      <c r="PW44" s="517" t="str">
        <f>IF(OR(COUNTA($IB$4:$JF$4)=0,$A44=""),"",IF('2.ชื่อนักเรียน'!R50="ย้าย","-",COUNTIF($IB44:$JF44,"ข")))</f>
        <v/>
      </c>
      <c r="PX44" s="515" t="str">
        <f>IF(OR(COUNTA($JI$4:$KM$4)=0,$A44=""),"",IF('2.ชื่อนักเรียน'!R50="ย้าย","-",COUNTIF($JI44:$KM44,"/")))</f>
        <v/>
      </c>
      <c r="PY44" s="516" t="str">
        <f>IF(OR(COUNTA($JI$4:$KM$4)=0,$A44=""),"",IF('2.ชื่อนักเรียน'!R50="ย้าย","-",COUNTIF($JI44:$KM44,"ป")))</f>
        <v/>
      </c>
      <c r="PZ44" s="516" t="str">
        <f>IF(OR(COUNTA($JI$4:$KM$4)=0,$A44=""),"",IF('2.ชื่อนักเรียน'!R50="ย้าย","-",COUNTIF($JI44:$KM44,"ล")))</f>
        <v/>
      </c>
      <c r="QA44" s="517" t="str">
        <f>IF(OR(COUNTA($JI$4:$KM$4)=0,$A44=""),"",IF('2.ชื่อนักเรียน'!R50="ย้าย","-",COUNTIF($JI44:$KM44,"ข")))</f>
        <v/>
      </c>
      <c r="QB44" s="515" t="str">
        <f>IF(OR(COUNTA($KP$4:$LT$4)=0,$A44=""),"",IF('2.ชื่อนักเรียน'!R50="ย้าย","-",COUNTIF($KP44:$LT44,"/")))</f>
        <v/>
      </c>
      <c r="QC44" s="516" t="str">
        <f>IF(OR(COUNTA($KP$4:$LT$4)=0,$A44=""),"",IF('2.ชื่อนักเรียน'!R50="ย้าย","-",COUNTIF($KP44:$LT44,"ป")))</f>
        <v/>
      </c>
      <c r="QD44" s="516" t="str">
        <f>IF(OR(COUNTA($KP$4:$LT$4)=0,$A44=""),"",IF('2.ชื่อนักเรียน'!R50="ย้าย","-",COUNTIF($KP44:$LT44,"ล")))</f>
        <v/>
      </c>
      <c r="QE44" s="517" t="str">
        <f>IF(OR(COUNTA($KP$4:$LT$4)=0,$A44=""),"",IF('2.ชื่อนักเรียน'!R50="ย้าย","-",COUNTIF($KP44:$LT44,"ข")))</f>
        <v/>
      </c>
      <c r="QF44" s="515" t="str">
        <f>IF(OR(COUNTA($LW$4:$NA$4)=0,$A44=""),"",IF('2.ชื่อนักเรียน'!R50="ย้าย","-",COUNTIF($LW44:$NA44,"/")))</f>
        <v/>
      </c>
      <c r="QG44" s="516" t="str">
        <f>IF(OR(COUNTA($LW$4:$NA$4)=0,$A44=""),"",IF('2.ชื่อนักเรียน'!R50="ย้าย","-",COUNTIF($LW44:$NA44,"ป")))</f>
        <v/>
      </c>
      <c r="QH44" s="516" t="str">
        <f>IF(OR(COUNTA($LW$4:$NA$4)=0,$A44=""),"",IF('2.ชื่อนักเรียน'!R50="ย้าย","-",COUNTIF($LW44:$NA44,"ล")))</f>
        <v/>
      </c>
      <c r="QI44" s="517" t="str">
        <f>IF(OR(COUNTA($LW$4:$NA$4)=0,$A44=""),"",IF('2.ชื่อนักเรียน'!R50="ย้าย","-",COUNTIF($LW44:$NA44,"ข")))</f>
        <v/>
      </c>
      <c r="QJ44" s="515" t="str">
        <f>IF(OR(COUNTA($ND$4:$OH$4)=0,$A44=""),"",IF('2.ชื่อนักเรียน'!R50="ย้าย","-",COUNTIF($ND44:$OH44,"/")))</f>
        <v/>
      </c>
      <c r="QK44" s="516" t="str">
        <f>IF(OR(COUNTA($ND$4:$OH$4)=0,$A44=""),"",IF('2.ชื่อนักเรียน'!R50="ย้าย","-",COUNTIF($ND44:$OH44,"ป")))</f>
        <v/>
      </c>
      <c r="QL44" s="516" t="str">
        <f>IF(OR(COUNTA($ND$4:$OH$4)=0,$A44=""),"",IF('2.ชื่อนักเรียน'!R50="ย้าย","-",COUNTIF($ND44:$OH44,"ล")))</f>
        <v/>
      </c>
      <c r="QM44" s="516" t="str">
        <f>IF(OR(COUNTA($ND$4:$OH$4)=0,$A44=""),"",IF('2.ชื่อนักเรียน'!R50="ย้าย","-",COUNTIF($ND44:$OH44,"ข")))</f>
        <v/>
      </c>
      <c r="QN44" s="515" t="str">
        <f>IF(OR(COUNTA($PP$3:$QI$3,$QJ$3)=0,$A44=""),"",IF('2.ชื่อนักเรียน'!R50="ย้าย","-",SUM(PP44,PT44,PX44,QB44,QF44,QJ44)))</f>
        <v/>
      </c>
      <c r="QO44" s="516" t="str">
        <f>IF(OR(COUNTA($PP$3:$QI$3,$QJ$3)=0,$A44=""),"",IF('2.ชื่อนักเรียน'!R50="ย้าย","-",SUM(PQ44,PU44,PY44,QC44,QG44,QK44)))</f>
        <v/>
      </c>
      <c r="QP44" s="516" t="str">
        <f>IF(OR(COUNTA($PP$3:$QI$3,$QJ$3)=0,$A44=""),"",IF('2.ชื่อนักเรียน'!R50="ย้าย","-",SUM(PR44,PV44,PZ44,QD44,QH44,QL44)))</f>
        <v/>
      </c>
      <c r="QQ44" s="518" t="str">
        <f>IF(OR(COUNTA($PP$3:$QI$3,$QJ$3)=0,$A44=""),"",IF('2.ชื่อนักเรียน'!R50="ย้าย","-",SUM(PS44,PW44,QA44,QE44,QI44,QM44)))</f>
        <v/>
      </c>
      <c r="QR44" s="511" t="str">
        <f t="shared" si="1"/>
        <v/>
      </c>
      <c r="QS44" s="519" t="str">
        <f>IF(QR44="","",IF('2.ชื่อนักเรียน'!R50="ย้าย","ย้าย",(QR44*100)/COUNTA($GU$4:$HY$4,$IB$4:$JF$4,$JI$4:$KM$4,$KP$4:$LT$4,$LW$4:$NA$4,$ND$4:$OH$4)))</f>
        <v/>
      </c>
      <c r="QT44" s="529" t="str">
        <f>IF('2.ชื่อนักเรียน'!C50="","",'2.ชื่อนักเรียน'!C50)</f>
        <v/>
      </c>
      <c r="QU44" s="532" t="str">
        <f>IF('2.ชื่อนักเรียน'!D50="","",'2.ชื่อนักเรียน'!D50)</f>
        <v/>
      </c>
      <c r="QV44" s="511" t="str">
        <f>IF(A44="","",IF('2.ชื่อนักเรียน'!R50="ย้าย","-",$RJ$4))</f>
        <v/>
      </c>
      <c r="QW44" s="511" t="str">
        <f>IF(A44="","",IF('2.ชื่อนักเรียน'!R50="ย้าย","-",SUM(OK44,OO44,OS44,OW44,PA44,PE44,PP44,PT44,PX44,QB44,QF44,QJ44)))</f>
        <v/>
      </c>
      <c r="QX44" s="511" t="str">
        <f>IF(A44="","",IF('2.ชื่อนักเรียน'!R50="ย้าย","-",SUM(OL44,OP44,OT44,OX44,PB44,PF44,PQ44,PU44,PY44,QC44,QG44,QK44)))</f>
        <v/>
      </c>
      <c r="QY44" s="511" t="str">
        <f>IF(A44="","",IF('2.ชื่อนักเรียน'!R50="ย้าย","-",SUM(OM44,OQ44,OU44,OY44,PC44,PG44,PR44,PV44,PZ44,QD44,QH44,QL44)))</f>
        <v/>
      </c>
      <c r="QZ44" s="511" t="str">
        <f>IF(A44="","",IF('2.ชื่อนักเรียน'!R50="ย้าย","-",SUM(ON44,OR44,OV44,OZ44,PD44,PH44,PS44,PW44,QA44,QE44,QI44,QM44)))</f>
        <v/>
      </c>
      <c r="RA44" s="519" t="str">
        <f>IF(A44="","",IF('2.ชื่อนักเรียน'!R50="ย้าย","-",(QW44*100)/QV44))</f>
        <v/>
      </c>
      <c r="RB44" s="511" t="str">
        <f>IF(A44="","",IF('2.ชื่อนักเรียน'!R50="ย้าย","-",QW44))</f>
        <v/>
      </c>
      <c r="RC44" s="519" t="str">
        <f>IF(A44="","",IF('2.ชื่อนักเรียน'!R50="ย้าย","ย้าย",RA44))</f>
        <v/>
      </c>
      <c r="RD44" s="534"/>
    </row>
    <row r="45" spans="1:472" ht="21" customHeight="1" x14ac:dyDescent="0.35">
      <c r="A45" s="508" t="str">
        <f>IF('2.ชื่อนักเรียน'!C51="","",'2.ชื่อนักเรียน'!C51)</f>
        <v/>
      </c>
      <c r="B45" s="509" t="str">
        <f>IF('2.ชื่อนักเรียน'!D51="","",'2.ชื่อนักเรียน'!D51)</f>
        <v/>
      </c>
      <c r="C45" s="509" t="str">
        <f>IF('2.ชื่อนักเรียน'!R51="","",'2.ชื่อนักเรียน'!R51)</f>
        <v/>
      </c>
      <c r="D45" s="511">
        <v>41</v>
      </c>
      <c r="E45" s="512"/>
      <c r="F45" s="513"/>
      <c r="G45" s="513"/>
      <c r="H45" s="513"/>
      <c r="I45" s="513"/>
      <c r="J45" s="513"/>
      <c r="K45" s="513"/>
      <c r="L45" s="513"/>
      <c r="M45" s="513"/>
      <c r="N45" s="513"/>
      <c r="O45" s="513"/>
      <c r="P45" s="513"/>
      <c r="Q45" s="513"/>
      <c r="R45" s="513"/>
      <c r="S45" s="513"/>
      <c r="T45" s="513"/>
      <c r="U45" s="513"/>
      <c r="V45" s="513"/>
      <c r="W45" s="513"/>
      <c r="X45" s="513"/>
      <c r="Y45" s="513"/>
      <c r="Z45" s="513"/>
      <c r="AA45" s="513"/>
      <c r="AB45" s="513"/>
      <c r="AC45" s="513"/>
      <c r="AD45" s="513"/>
      <c r="AE45" s="513"/>
      <c r="AF45" s="513"/>
      <c r="AG45" s="513"/>
      <c r="AH45" s="514"/>
      <c r="AI45" s="514"/>
      <c r="AJ45" s="511" t="str">
        <f>IF(COUNTA($E$3:$AI$3)=0,"",IF('2.ชื่อนักเรียน'!R51="ย้าย","ย้าย",OK45))</f>
        <v/>
      </c>
      <c r="AK45" s="511">
        <v>41</v>
      </c>
      <c r="AL45" s="512"/>
      <c r="AM45" s="513"/>
      <c r="AN45" s="513"/>
      <c r="AO45" s="513"/>
      <c r="AP45" s="513"/>
      <c r="AQ45" s="513"/>
      <c r="AR45" s="513"/>
      <c r="AS45" s="513"/>
      <c r="AT45" s="513"/>
      <c r="AU45" s="513"/>
      <c r="AV45" s="513"/>
      <c r="AW45" s="513"/>
      <c r="AX45" s="513"/>
      <c r="AY45" s="513"/>
      <c r="AZ45" s="513"/>
      <c r="BA45" s="513"/>
      <c r="BB45" s="513"/>
      <c r="BC45" s="513"/>
      <c r="BD45" s="513"/>
      <c r="BE45" s="513"/>
      <c r="BF45" s="513"/>
      <c r="BG45" s="513"/>
      <c r="BH45" s="513"/>
      <c r="BI45" s="513"/>
      <c r="BJ45" s="513"/>
      <c r="BK45" s="513"/>
      <c r="BL45" s="513"/>
      <c r="BM45" s="513"/>
      <c r="BN45" s="513"/>
      <c r="BO45" s="514"/>
      <c r="BP45" s="514"/>
      <c r="BQ45" s="511" t="str">
        <f>IF(COUNTA($AL$4:$BP$4)=0,"",IF('2.ชื่อนักเรียน'!R51="ย้าย","ย้าย",OO45))</f>
        <v/>
      </c>
      <c r="BR45" s="511">
        <v>41</v>
      </c>
      <c r="BS45" s="512"/>
      <c r="BT45" s="513"/>
      <c r="BU45" s="513"/>
      <c r="BV45" s="513"/>
      <c r="BW45" s="513"/>
      <c r="BX45" s="513"/>
      <c r="BY45" s="513"/>
      <c r="BZ45" s="513"/>
      <c r="CA45" s="513"/>
      <c r="CB45" s="513"/>
      <c r="CC45" s="513"/>
      <c r="CD45" s="513"/>
      <c r="CE45" s="513"/>
      <c r="CF45" s="513"/>
      <c r="CG45" s="513"/>
      <c r="CH45" s="513"/>
      <c r="CI45" s="513"/>
      <c r="CJ45" s="513"/>
      <c r="CK45" s="513"/>
      <c r="CL45" s="513"/>
      <c r="CM45" s="513"/>
      <c r="CN45" s="513"/>
      <c r="CO45" s="513"/>
      <c r="CP45" s="513"/>
      <c r="CQ45" s="513"/>
      <c r="CR45" s="513"/>
      <c r="CS45" s="513"/>
      <c r="CT45" s="513"/>
      <c r="CU45" s="513"/>
      <c r="CV45" s="514"/>
      <c r="CW45" s="514"/>
      <c r="CX45" s="511" t="str">
        <f>IF(COUNTA($BS$4:$CW$4)=0,"",IF('2.ชื่อนักเรียน'!R51="ย้าย","ย้าย",OS45))</f>
        <v/>
      </c>
      <c r="CY45" s="511">
        <v>41</v>
      </c>
      <c r="CZ45" s="512"/>
      <c r="DA45" s="513"/>
      <c r="DB45" s="513"/>
      <c r="DC45" s="513"/>
      <c r="DD45" s="513"/>
      <c r="DE45" s="513"/>
      <c r="DF45" s="513"/>
      <c r="DG45" s="513"/>
      <c r="DH45" s="513"/>
      <c r="DI45" s="513"/>
      <c r="DJ45" s="513"/>
      <c r="DK45" s="513"/>
      <c r="DL45" s="513"/>
      <c r="DM45" s="513"/>
      <c r="DN45" s="513"/>
      <c r="DO45" s="513"/>
      <c r="DP45" s="513"/>
      <c r="DQ45" s="513"/>
      <c r="DR45" s="513"/>
      <c r="DS45" s="513"/>
      <c r="DT45" s="513"/>
      <c r="DU45" s="513"/>
      <c r="DV45" s="513"/>
      <c r="DW45" s="513"/>
      <c r="DX45" s="513"/>
      <c r="DY45" s="513"/>
      <c r="DZ45" s="513"/>
      <c r="EA45" s="513"/>
      <c r="EB45" s="513"/>
      <c r="EC45" s="514"/>
      <c r="ED45" s="514"/>
      <c r="EE45" s="511" t="str">
        <f>IF(COUNTA($CZ$4:$ED$4)=0,"",IF('2.ชื่อนักเรียน'!R51="ย้าย","ย้าย",OW45))</f>
        <v/>
      </c>
      <c r="EF45" s="511">
        <v>41</v>
      </c>
      <c r="EG45" s="512"/>
      <c r="EH45" s="513"/>
      <c r="EI45" s="513"/>
      <c r="EJ45" s="513"/>
      <c r="EK45" s="513"/>
      <c r="EL45" s="513"/>
      <c r="EM45" s="513"/>
      <c r="EN45" s="513"/>
      <c r="EO45" s="513"/>
      <c r="EP45" s="513"/>
      <c r="EQ45" s="513"/>
      <c r="ER45" s="513"/>
      <c r="ES45" s="513"/>
      <c r="ET45" s="513"/>
      <c r="EU45" s="513"/>
      <c r="EV45" s="513"/>
      <c r="EW45" s="513"/>
      <c r="EX45" s="513"/>
      <c r="EY45" s="513"/>
      <c r="EZ45" s="513"/>
      <c r="FA45" s="513"/>
      <c r="FB45" s="513"/>
      <c r="FC45" s="513"/>
      <c r="FD45" s="513"/>
      <c r="FE45" s="513"/>
      <c r="FF45" s="513"/>
      <c r="FG45" s="513"/>
      <c r="FH45" s="513"/>
      <c r="FI45" s="513"/>
      <c r="FJ45" s="514"/>
      <c r="FK45" s="514"/>
      <c r="FL45" s="511" t="str">
        <f>IF(COUNTA($EG$4:$FK$4)=0,"",IF('2.ชื่อนักเรียน'!R51="ย้าย","ย้าย",PA45))</f>
        <v/>
      </c>
      <c r="FM45" s="511">
        <v>41</v>
      </c>
      <c r="FN45" s="512"/>
      <c r="FO45" s="513"/>
      <c r="FP45" s="513"/>
      <c r="FQ45" s="513"/>
      <c r="FR45" s="513"/>
      <c r="FS45" s="513"/>
      <c r="FT45" s="513"/>
      <c r="FU45" s="513"/>
      <c r="FV45" s="513"/>
      <c r="FW45" s="513"/>
      <c r="FX45" s="513"/>
      <c r="FY45" s="513"/>
      <c r="FZ45" s="513"/>
      <c r="GA45" s="513"/>
      <c r="GB45" s="513"/>
      <c r="GC45" s="513"/>
      <c r="GD45" s="513"/>
      <c r="GE45" s="513"/>
      <c r="GF45" s="513"/>
      <c r="GG45" s="513"/>
      <c r="GH45" s="513"/>
      <c r="GI45" s="513"/>
      <c r="GJ45" s="513"/>
      <c r="GK45" s="513"/>
      <c r="GL45" s="513"/>
      <c r="GM45" s="513"/>
      <c r="GN45" s="513"/>
      <c r="GO45" s="513"/>
      <c r="GP45" s="513"/>
      <c r="GQ45" s="514"/>
      <c r="GR45" s="514"/>
      <c r="GS45" s="511" t="str">
        <f>IF(COUNTA($FN$4:$GR$4)=0,"",IF('2.ชื่อนักเรียน'!R51="ย้าย","ย้าย",PE45))</f>
        <v/>
      </c>
      <c r="GT45" s="511">
        <v>41</v>
      </c>
      <c r="GU45" s="512"/>
      <c r="GV45" s="513"/>
      <c r="GW45" s="513"/>
      <c r="GX45" s="513"/>
      <c r="GY45" s="513"/>
      <c r="GZ45" s="513"/>
      <c r="HA45" s="513"/>
      <c r="HB45" s="513"/>
      <c r="HC45" s="513"/>
      <c r="HD45" s="513"/>
      <c r="HE45" s="513"/>
      <c r="HF45" s="513"/>
      <c r="HG45" s="513"/>
      <c r="HH45" s="513"/>
      <c r="HI45" s="513"/>
      <c r="HJ45" s="513"/>
      <c r="HK45" s="513"/>
      <c r="HL45" s="513"/>
      <c r="HM45" s="513"/>
      <c r="HN45" s="513"/>
      <c r="HO45" s="513"/>
      <c r="HP45" s="513"/>
      <c r="HQ45" s="513"/>
      <c r="HR45" s="513"/>
      <c r="HS45" s="513"/>
      <c r="HT45" s="513"/>
      <c r="HU45" s="513"/>
      <c r="HV45" s="513"/>
      <c r="HW45" s="513"/>
      <c r="HX45" s="514"/>
      <c r="HY45" s="514"/>
      <c r="HZ45" s="511" t="str">
        <f>IF(COUNTA($GU$4:HY44)=0,"",IF('2.ชื่อนักเรียน'!R51="ย้าย","ย้าย",PP45))</f>
        <v/>
      </c>
      <c r="IA45" s="511">
        <v>41</v>
      </c>
      <c r="IB45" s="512"/>
      <c r="IC45" s="513"/>
      <c r="ID45" s="513"/>
      <c r="IE45" s="513"/>
      <c r="IF45" s="513"/>
      <c r="IG45" s="513"/>
      <c r="IH45" s="513"/>
      <c r="II45" s="513"/>
      <c r="IJ45" s="513"/>
      <c r="IK45" s="513"/>
      <c r="IL45" s="513"/>
      <c r="IM45" s="513"/>
      <c r="IN45" s="513"/>
      <c r="IO45" s="513"/>
      <c r="IP45" s="513"/>
      <c r="IQ45" s="513"/>
      <c r="IR45" s="513"/>
      <c r="IS45" s="513"/>
      <c r="IT45" s="513"/>
      <c r="IU45" s="513"/>
      <c r="IV45" s="513"/>
      <c r="IW45" s="513"/>
      <c r="IX45" s="513"/>
      <c r="IY45" s="513"/>
      <c r="IZ45" s="513"/>
      <c r="JA45" s="513"/>
      <c r="JB45" s="513"/>
      <c r="JC45" s="513"/>
      <c r="JD45" s="513"/>
      <c r="JE45" s="514"/>
      <c r="JF45" s="514"/>
      <c r="JG45" s="511" t="str">
        <f>IF(COUNTA($IB$4:$JF$4)=0,"",IF('2.ชื่อนักเรียน'!R51="ย้าย","ย้าย",PT45))</f>
        <v/>
      </c>
      <c r="JH45" s="511">
        <v>41</v>
      </c>
      <c r="JI45" s="512"/>
      <c r="JJ45" s="513"/>
      <c r="JK45" s="513"/>
      <c r="JL45" s="513"/>
      <c r="JM45" s="513"/>
      <c r="JN45" s="513"/>
      <c r="JO45" s="513"/>
      <c r="JP45" s="513"/>
      <c r="JQ45" s="513"/>
      <c r="JR45" s="513"/>
      <c r="JS45" s="513"/>
      <c r="JT45" s="513"/>
      <c r="JU45" s="513"/>
      <c r="JV45" s="513"/>
      <c r="JW45" s="513"/>
      <c r="JX45" s="513"/>
      <c r="JY45" s="513"/>
      <c r="JZ45" s="513"/>
      <c r="KA45" s="513"/>
      <c r="KB45" s="513"/>
      <c r="KC45" s="513"/>
      <c r="KD45" s="513"/>
      <c r="KE45" s="513"/>
      <c r="KF45" s="513"/>
      <c r="KG45" s="513"/>
      <c r="KH45" s="513"/>
      <c r="KI45" s="513"/>
      <c r="KJ45" s="513"/>
      <c r="KK45" s="513"/>
      <c r="KL45" s="514"/>
      <c r="KM45" s="514"/>
      <c r="KN45" s="511" t="str">
        <f>IF(COUNTA($JI$4:$KM$4)=0,"",IF('2.ชื่อนักเรียน'!R51="ย้าย","ย้าย",PX45))</f>
        <v/>
      </c>
      <c r="KO45" s="511">
        <v>41</v>
      </c>
      <c r="KP45" s="512"/>
      <c r="KQ45" s="513"/>
      <c r="KR45" s="513"/>
      <c r="KS45" s="513"/>
      <c r="KT45" s="513"/>
      <c r="KU45" s="513"/>
      <c r="KV45" s="513"/>
      <c r="KW45" s="513"/>
      <c r="KX45" s="513"/>
      <c r="KY45" s="513"/>
      <c r="KZ45" s="513"/>
      <c r="LA45" s="513"/>
      <c r="LB45" s="513"/>
      <c r="LC45" s="513"/>
      <c r="LD45" s="513"/>
      <c r="LE45" s="513"/>
      <c r="LF45" s="513"/>
      <c r="LG45" s="513"/>
      <c r="LH45" s="513"/>
      <c r="LI45" s="513"/>
      <c r="LJ45" s="513"/>
      <c r="LK45" s="513"/>
      <c r="LL45" s="513"/>
      <c r="LM45" s="513"/>
      <c r="LN45" s="513"/>
      <c r="LO45" s="513"/>
      <c r="LP45" s="513"/>
      <c r="LQ45" s="513"/>
      <c r="LR45" s="513"/>
      <c r="LS45" s="514"/>
      <c r="LT45" s="514"/>
      <c r="LU45" s="511" t="str">
        <f>IF(COUNTA($KP$4:$LT$4)=0,"",IF('2.ชื่อนักเรียน'!R51="ย้าย","ย้าย",QB45))</f>
        <v/>
      </c>
      <c r="LV45" s="511">
        <v>41</v>
      </c>
      <c r="LW45" s="512"/>
      <c r="LX45" s="513"/>
      <c r="LY45" s="513"/>
      <c r="LZ45" s="513"/>
      <c r="MA45" s="513"/>
      <c r="MB45" s="513"/>
      <c r="MC45" s="513"/>
      <c r="MD45" s="513"/>
      <c r="ME45" s="513"/>
      <c r="MF45" s="513"/>
      <c r="MG45" s="513"/>
      <c r="MH45" s="513"/>
      <c r="MI45" s="513"/>
      <c r="MJ45" s="513"/>
      <c r="MK45" s="513"/>
      <c r="ML45" s="513"/>
      <c r="MM45" s="513"/>
      <c r="MN45" s="513"/>
      <c r="MO45" s="513"/>
      <c r="MP45" s="513"/>
      <c r="MQ45" s="513"/>
      <c r="MR45" s="513"/>
      <c r="MS45" s="513"/>
      <c r="MT45" s="513"/>
      <c r="MU45" s="513"/>
      <c r="MV45" s="513"/>
      <c r="MW45" s="513"/>
      <c r="MX45" s="513"/>
      <c r="MY45" s="513"/>
      <c r="MZ45" s="514"/>
      <c r="NA45" s="514"/>
      <c r="NB45" s="511" t="str">
        <f>IF(COUNTA($LW$5:$NA$5)=0,"",IF('2.ชื่อนักเรียน'!R51="ย้าย","ย้าย",QF45))</f>
        <v/>
      </c>
      <c r="NC45" s="511">
        <v>41</v>
      </c>
      <c r="ND45" s="512"/>
      <c r="NE45" s="513"/>
      <c r="NF45" s="513"/>
      <c r="NG45" s="513"/>
      <c r="NH45" s="513"/>
      <c r="NI45" s="513"/>
      <c r="NJ45" s="513"/>
      <c r="NK45" s="513"/>
      <c r="NL45" s="513"/>
      <c r="NM45" s="513"/>
      <c r="NN45" s="513"/>
      <c r="NO45" s="513"/>
      <c r="NP45" s="513"/>
      <c r="NQ45" s="513"/>
      <c r="NR45" s="513"/>
      <c r="NS45" s="513"/>
      <c r="NT45" s="513"/>
      <c r="NU45" s="513"/>
      <c r="NV45" s="513"/>
      <c r="NW45" s="513"/>
      <c r="NX45" s="513"/>
      <c r="NY45" s="513"/>
      <c r="NZ45" s="513"/>
      <c r="OA45" s="513"/>
      <c r="OB45" s="513"/>
      <c r="OC45" s="513"/>
      <c r="OD45" s="513"/>
      <c r="OE45" s="513"/>
      <c r="OF45" s="513"/>
      <c r="OG45" s="514"/>
      <c r="OH45" s="514"/>
      <c r="OI45" s="511" t="str">
        <f>IF(COUNTA($ND$4:$OH$4)=0,"",IF('2.ชื่อนักเรียน'!R51="ย้าย","ย้าย",QJ45))</f>
        <v/>
      </c>
      <c r="OJ45" s="511">
        <v>41</v>
      </c>
      <c r="OK45" s="515" t="str">
        <f>IF(OR(COUNTA($E$4:$AI$4)=0,$A45=""),"",IF('2.ชื่อนักเรียน'!R51="ย้าย","-",COUNTIF($E45:$AI45,"/")))</f>
        <v/>
      </c>
      <c r="OL45" s="516" t="str">
        <f>IF(OR(COUNTA($E$4:$AI$4)=0,$A45=""),"",IF('2.ชื่อนักเรียน'!R51="ย้าย","-",COUNTIF($E45:$AI45,"ป")))</f>
        <v/>
      </c>
      <c r="OM45" s="516" t="str">
        <f>IF(OR(COUNTA($E$4:$AI$4)=0,$A45=""),"",IF('2.ชื่อนักเรียน'!R51="ย้าย","-",COUNTIF($E45:$AI45,"ล")))</f>
        <v/>
      </c>
      <c r="ON45" s="517" t="str">
        <f>IF(OR(COUNTA($E$4:$AI$4)=0,$A45=""),"",IF('2.ชื่อนักเรียน'!R51="ย้าย","-",COUNTIF($E45:$AI45,"ข")))</f>
        <v/>
      </c>
      <c r="OO45" s="515" t="str">
        <f>IF(OR(COUNTA($AL$4:$BP$4)=0,$A45=""),"",IF('2.ชื่อนักเรียน'!R51="ย้าย","-",COUNTIF($AL45:$BP45,"/")))</f>
        <v/>
      </c>
      <c r="OP45" s="516" t="str">
        <f>IF(OR(COUNTA($AL$4:$BP$4)=0,$A45=""),"",IF('2.ชื่อนักเรียน'!R51="ย้าย","-",COUNTIF($AL45:$BP45,"ป")))</f>
        <v/>
      </c>
      <c r="OQ45" s="516" t="str">
        <f>IF(OR(COUNTA($AL$4:$BP$4)=0,$A45=""),"",IF('2.ชื่อนักเรียน'!R51="ย้าย","-",COUNTIF($AL45:$BP45,"ล")))</f>
        <v/>
      </c>
      <c r="OR45" s="517" t="str">
        <f>IF(OR(COUNTA($AL$4:$BP$4)=0,$A45=""),"",IF('2.ชื่อนักเรียน'!R51="ย้าย","-",COUNTIF($AL45:$BP45,"ข")))</f>
        <v/>
      </c>
      <c r="OS45" s="515" t="str">
        <f>IF(OR(COUNTA($BS$4:$CW$4)=0,$A45=""),"",IF('2.ชื่อนักเรียน'!R51="ย้าย","-",COUNTIF($BS45:$CW45,"/")))</f>
        <v/>
      </c>
      <c r="OT45" s="516" t="str">
        <f>IF(OR(COUNTA($BS$4:$CW$4)=0,$A45=""),"",IF('2.ชื่อนักเรียน'!R51="ย้าย","-",COUNTIF($BS45:$CW45,"ป")))</f>
        <v/>
      </c>
      <c r="OU45" s="516" t="str">
        <f>IF(OR(COUNTA($BS$4:$CW$4)=0,$A45=""),"",IF('2.ชื่อนักเรียน'!R51="ย้าย","-",COUNTIF($BS45:$CW45,"ล")))</f>
        <v/>
      </c>
      <c r="OV45" s="517" t="str">
        <f>IF(OR(COUNTA($BS$4:$CW$4)=0,$A45=""),"",IF('2.ชื่อนักเรียน'!R51="ย้าย","-",COUNTIF($BS45:$CW45,"ข")))</f>
        <v/>
      </c>
      <c r="OW45" s="515" t="str">
        <f>IF(OR(COUNTA($CZ$4:$ED$4)=0,$A45=""),"",IF('2.ชื่อนักเรียน'!R51="ย้าย","-",COUNTIF($CZ45:$ED45,"/")))</f>
        <v/>
      </c>
      <c r="OX45" s="516" t="str">
        <f>IF(OR(COUNTA($CZ$4:$ED$4)=0,$A45=""),"",IF('2.ชื่อนักเรียน'!R51="ย้าย","-",COUNTIF($CZ45:$ED45,"ป")))</f>
        <v/>
      </c>
      <c r="OY45" s="516" t="str">
        <f>IF(OR(COUNTA($CZ$4:$ED$4)=0,A45=""),"",IF('2.ชื่อนักเรียน'!R51="ย้าย","-",COUNTIF($CZ45:$ED45,"ล")))</f>
        <v/>
      </c>
      <c r="OZ45" s="517" t="str">
        <f>IF(OR(COUNTA($CZ$4:$ED$4)=0,A45=""),"",IF('2.ชื่อนักเรียน'!R51="ย้าย","-",COUNTIF($CZ45:$ED45,"ข")))</f>
        <v/>
      </c>
      <c r="PA45" s="515" t="str">
        <f>IF(OR(COUNTA($EG$4:$FK$4)=0,$A45=""),"",IF('2.ชื่อนักเรียน'!R51="ย้าย","-",COUNTIF($EG45:$FK45,"/")))</f>
        <v/>
      </c>
      <c r="PB45" s="516" t="str">
        <f>IF(OR(COUNTA($EG$4:$FK$4)=0,$A45=""),"",IF('2.ชื่อนักเรียน'!R51="ย้าย","-",COUNTIF($EG45:$FK45,"ป")))</f>
        <v/>
      </c>
      <c r="PC45" s="516" t="str">
        <f>IF(OR(COUNTA($EG$4:$FK$4)=0,A45=""),"",IF('2.ชื่อนักเรียน'!R51="ย้าย","-",COUNTIF($EG45:$FK45,"ล")))</f>
        <v/>
      </c>
      <c r="PD45" s="517" t="str">
        <f>IF(OR(COUNTA($EG$4:$FK$4)=0,A45=""),"",IF('2.ชื่อนักเรียน'!R51="ย้าย","-",COUNTIF($EG45:$FK45,"ข")))</f>
        <v/>
      </c>
      <c r="PE45" s="515" t="str">
        <f>IF(OR(COUNTA($FN$4:$GR$4)=0,$A45=""),"",IF('2.ชื่อนักเรียน'!R51="ย้าย","-",COUNTIF($FN45:$GR45,"/")))</f>
        <v/>
      </c>
      <c r="PF45" s="516" t="str">
        <f>IF(OR(COUNTA($FN$4:$GR$4)=0,$A45=""),"",IF('2.ชื่อนักเรียน'!R51="ย้าย","-",COUNTIF($FN45:$GR45,"ป")))</f>
        <v/>
      </c>
      <c r="PG45" s="516" t="str">
        <f>IF(OR(COUNTA($FN$4:$GR$4)=0,A45=""),"",IF('2.ชื่อนักเรียน'!R51="ย้าย","-",COUNTIF($FN45:$GR45,"ล")))</f>
        <v/>
      </c>
      <c r="PH45" s="516" t="str">
        <f>IF(OR(COUNTA($FN$4:$GR$4)=0,A45=""),"",IF('2.ชื่อนักเรียน'!R51="ย้าย","-",COUNTIF($FN45:$GR45,"ข")))</f>
        <v/>
      </c>
      <c r="PI45" s="515" t="str">
        <f>IF(OR(COUNTA($OK$3:$PD$3,$PE$3)=0,$A45=""),"",IF('2.ชื่อนักเรียน'!R51="ย้าย","-",SUM(OK45,OO45,OS45,OW45,PA45,PE45)))</f>
        <v/>
      </c>
      <c r="PJ45" s="516" t="str">
        <f>IF(OR(COUNTA($OK$3:$PD$3,$PE$3)=0,$A45=""),"",IF('2.ชื่อนักเรียน'!R51="ย้าย","-",SUM(OL45,OP45,OT45,OX45,PB45,PF45)))</f>
        <v/>
      </c>
      <c r="PK45" s="516" t="str">
        <f>IF(OR(COUNTA($OK$3:$PD$3,$PE$3)=0,$A45=""),"",IF('2.ชื่อนักเรียน'!R51="ย้าย","-",SUM(OM45,OQ45,OU45,OY45,PC45,PG45)))</f>
        <v/>
      </c>
      <c r="PL45" s="518" t="str">
        <f>IF(OR(COUNTA($OK$3:$PD$3,$PE$3)=0,$A45=""),"",IF('2.ชื่อนักเรียน'!R51="ย้าย","-",SUM(ON45,OR45,OV45,OZ45,PD45,PH45)))</f>
        <v/>
      </c>
      <c r="PM45" s="511" t="str">
        <f t="shared" si="0"/>
        <v/>
      </c>
      <c r="PN45" s="519" t="str">
        <f>IF(PM45="","",IF('2.ชื่อนักเรียน'!R51="ย้าย","ย้าย",(PM45*100)/COUNTA($E$4:$AI$4,$AL$4:$BP$4,$BS$4:$CW$4,$CZ$4:$ED$4,$EG$4:$FK$4,$FN$4:$GR$4)))</f>
        <v/>
      </c>
      <c r="PO45" s="511">
        <v>41</v>
      </c>
      <c r="PP45" s="515" t="str">
        <f>IF(OR(COUNTA($GU$4:$HY$4)=0,$A45=""),"",IF('2.ชื่อนักเรียน'!R51="ย้าย","-",COUNTIF($GU45:$HY45,"/")))</f>
        <v/>
      </c>
      <c r="PQ45" s="516" t="str">
        <f>IF(OR(COUNTA($GU$4:$HY$4)=0,$A45=""),"",IF('2.ชื่อนักเรียน'!R51="ย้าย","-",COUNTIF($GU45:$HY45,"ป")))</f>
        <v/>
      </c>
      <c r="PR45" s="516" t="str">
        <f>IF(OR(COUNTA($GU$4:$HY$4)=0,$A45=""),"",IF('2.ชื่อนักเรียน'!R51="ย้าย","-",COUNTIF($GU45:$HY45,"ล")))</f>
        <v/>
      </c>
      <c r="PS45" s="517" t="str">
        <f>IF(OR(COUNTA($GU$4:$HY$4)=0,$A45=""),"",IF('2.ชื่อนักเรียน'!R51="ย้าย","-",COUNTIF($GU45:$HY45,"ข")))</f>
        <v/>
      </c>
      <c r="PT45" s="515" t="str">
        <f>IF(OR(COUNTA($IB$4:$JF$4)=0,$A45=""),"",IF('2.ชื่อนักเรียน'!R51="ย้าย","-",COUNTIF($IB45:$JF45,"/")))</f>
        <v/>
      </c>
      <c r="PU45" s="516" t="str">
        <f>IF(OR(COUNTA($IB$4:$JF$4)=0,$A45=""),"",IF('2.ชื่อนักเรียน'!R51="ย้าย","-",COUNTIF($IB45:$JF45,"ป")))</f>
        <v/>
      </c>
      <c r="PV45" s="516" t="str">
        <f>IF(OR(COUNTA($IB$4:$JF$4)=0,$A45=""),"",IF('2.ชื่อนักเรียน'!R51="ย้าย","-",COUNTIF($IB45:$JF45,"ล")))</f>
        <v/>
      </c>
      <c r="PW45" s="517" t="str">
        <f>IF(OR(COUNTA($IB$4:$JF$4)=0,$A45=""),"",IF('2.ชื่อนักเรียน'!R51="ย้าย","-",COUNTIF($IB45:$JF45,"ข")))</f>
        <v/>
      </c>
      <c r="PX45" s="515" t="str">
        <f>IF(OR(COUNTA($JI$4:$KM$4)=0,$A45=""),"",IF('2.ชื่อนักเรียน'!R51="ย้าย","-",COUNTIF($JI45:$KM45,"/")))</f>
        <v/>
      </c>
      <c r="PY45" s="516" t="str">
        <f>IF(OR(COUNTA($JI$4:$KM$4)=0,$A45=""),"",IF('2.ชื่อนักเรียน'!R51="ย้าย","-",COUNTIF($JI45:$KM45,"ป")))</f>
        <v/>
      </c>
      <c r="PZ45" s="516" t="str">
        <f>IF(OR(COUNTA($JI$4:$KM$4)=0,$A45=""),"",IF('2.ชื่อนักเรียน'!R51="ย้าย","-",COUNTIF($JI45:$KM45,"ล")))</f>
        <v/>
      </c>
      <c r="QA45" s="517" t="str">
        <f>IF(OR(COUNTA($JI$4:$KM$4)=0,$A45=""),"",IF('2.ชื่อนักเรียน'!R51="ย้าย","-",COUNTIF($JI45:$KM45,"ข")))</f>
        <v/>
      </c>
      <c r="QB45" s="515" t="str">
        <f>IF(OR(COUNTA($KP$4:$LT$4)=0,$A45=""),"",IF('2.ชื่อนักเรียน'!R51="ย้าย","-",COUNTIF($KP45:$LT45,"/")))</f>
        <v/>
      </c>
      <c r="QC45" s="516" t="str">
        <f>IF(OR(COUNTA($KP$4:$LT$4)=0,$A45=""),"",IF('2.ชื่อนักเรียน'!R51="ย้าย","-",COUNTIF($KP45:$LT45,"ป")))</f>
        <v/>
      </c>
      <c r="QD45" s="516" t="str">
        <f>IF(OR(COUNTA($KP$4:$LT$4)=0,$A45=""),"",IF('2.ชื่อนักเรียน'!R51="ย้าย","-",COUNTIF($KP45:$LT45,"ล")))</f>
        <v/>
      </c>
      <c r="QE45" s="517" t="str">
        <f>IF(OR(COUNTA($KP$4:$LT$4)=0,$A45=""),"",IF('2.ชื่อนักเรียน'!R51="ย้าย","-",COUNTIF($KP45:$LT45,"ข")))</f>
        <v/>
      </c>
      <c r="QF45" s="515" t="str">
        <f>IF(OR(COUNTA($LW$4:$NA$4)=0,$A45=""),"",IF('2.ชื่อนักเรียน'!R51="ย้าย","-",COUNTIF($LW45:$NA45,"/")))</f>
        <v/>
      </c>
      <c r="QG45" s="516" t="str">
        <f>IF(OR(COUNTA($LW$4:$NA$4)=0,$A45=""),"",IF('2.ชื่อนักเรียน'!R51="ย้าย","-",COUNTIF($LW45:$NA45,"ป")))</f>
        <v/>
      </c>
      <c r="QH45" s="516" t="str">
        <f>IF(OR(COUNTA($LW$4:$NA$4)=0,$A45=""),"",IF('2.ชื่อนักเรียน'!R51="ย้าย","-",COUNTIF($LW45:$NA45,"ล")))</f>
        <v/>
      </c>
      <c r="QI45" s="517" t="str">
        <f>IF(OR(COUNTA($LW$4:$NA$4)=0,$A45=""),"",IF('2.ชื่อนักเรียน'!R51="ย้าย","-",COUNTIF($LW45:$NA45,"ข")))</f>
        <v/>
      </c>
      <c r="QJ45" s="515" t="str">
        <f>IF(OR(COUNTA($ND$4:$OH$4)=0,$A45=""),"",IF('2.ชื่อนักเรียน'!R51="ย้าย","-",COUNTIF($ND45:$OH45,"/")))</f>
        <v/>
      </c>
      <c r="QK45" s="516" t="str">
        <f>IF(OR(COUNTA($ND$4:$OH$4)=0,$A45=""),"",IF('2.ชื่อนักเรียน'!R51="ย้าย","-",COUNTIF($ND45:$OH45,"ป")))</f>
        <v/>
      </c>
      <c r="QL45" s="516" t="str">
        <f>IF(OR(COUNTA($ND$4:$OH$4)=0,$A45=""),"",IF('2.ชื่อนักเรียน'!R51="ย้าย","-",COUNTIF($ND45:$OH45,"ล")))</f>
        <v/>
      </c>
      <c r="QM45" s="516" t="str">
        <f>IF(OR(COUNTA($ND$4:$OH$4)=0,$A45=""),"",IF('2.ชื่อนักเรียน'!R51="ย้าย","-",COUNTIF($ND45:$OH45,"ข")))</f>
        <v/>
      </c>
      <c r="QN45" s="515" t="str">
        <f>IF(OR(COUNTA($PP$3:$QI$3,$QJ$3)=0,$A45=""),"",IF('2.ชื่อนักเรียน'!R51="ย้าย","-",SUM(PP45,PT45,PX45,QB45,QF45,QJ45)))</f>
        <v/>
      </c>
      <c r="QO45" s="516" t="str">
        <f>IF(OR(COUNTA($PP$3:$QI$3,$QJ$3)=0,$A45=""),"",IF('2.ชื่อนักเรียน'!R51="ย้าย","-",SUM(PQ45,PU45,PY45,QC45,QG45,QK45)))</f>
        <v/>
      </c>
      <c r="QP45" s="516" t="str">
        <f>IF(OR(COUNTA($PP$3:$QI$3,$QJ$3)=0,$A45=""),"",IF('2.ชื่อนักเรียน'!R51="ย้าย","-",SUM(PR45,PV45,PZ45,QD45,QH45,QL45)))</f>
        <v/>
      </c>
      <c r="QQ45" s="518" t="str">
        <f>IF(OR(COUNTA($PP$3:$QI$3,$QJ$3)=0,$A45=""),"",IF('2.ชื่อนักเรียน'!R51="ย้าย","-",SUM(PS45,PW45,QA45,QE45,QI45,QM45)))</f>
        <v/>
      </c>
      <c r="QR45" s="511" t="str">
        <f t="shared" si="1"/>
        <v/>
      </c>
      <c r="QS45" s="519" t="str">
        <f>IF(QR45="","",IF('2.ชื่อนักเรียน'!R51="ย้าย","ย้าย",(QR45*100)/COUNTA($GU$4:$HY$4,$IB$4:$JF$4,$JI$4:$KM$4,$KP$4:$LT$4,$LW$4:$NA$4,$ND$4:$OH$4)))</f>
        <v/>
      </c>
      <c r="QT45" s="529" t="str">
        <f>IF('2.ชื่อนักเรียน'!C51="","",'2.ชื่อนักเรียน'!C51)</f>
        <v/>
      </c>
      <c r="QU45" s="532" t="str">
        <f>IF('2.ชื่อนักเรียน'!D51="","",'2.ชื่อนักเรียน'!D51)</f>
        <v/>
      </c>
      <c r="QV45" s="511" t="str">
        <f>IF(A45="","",IF('2.ชื่อนักเรียน'!R51="ย้าย","-",$RJ$4))</f>
        <v/>
      </c>
      <c r="QW45" s="511" t="str">
        <f>IF(A45="","",IF('2.ชื่อนักเรียน'!R51="ย้าย","-",SUM(OK45,OO45,OS45,OW45,PA45,PE45,PP45,PT45,PX45,QB45,QF45,QJ45)))</f>
        <v/>
      </c>
      <c r="QX45" s="511" t="str">
        <f>IF(A45="","",IF('2.ชื่อนักเรียน'!R51="ย้าย","-",SUM(OL45,OP45,OT45,OX45,PB45,PF45,PQ45,PU45,PY45,QC45,QG45,QK45)))</f>
        <v/>
      </c>
      <c r="QY45" s="511" t="str">
        <f>IF(A45="","",IF('2.ชื่อนักเรียน'!R51="ย้าย","-",SUM(OM45,OQ45,OU45,OY45,PC45,PG45,PR45,PV45,PZ45,QD45,QH45,QL45)))</f>
        <v/>
      </c>
      <c r="QZ45" s="511" t="str">
        <f>IF(A45="","",IF('2.ชื่อนักเรียน'!R51="ย้าย","-",SUM(ON45,OR45,OV45,OZ45,PD45,PH45,PS45,PW45,QA45,QE45,QI45,QM45)))</f>
        <v/>
      </c>
      <c r="RA45" s="519" t="str">
        <f>IF(A45="","",IF('2.ชื่อนักเรียน'!R51="ย้าย","-",(QW45*100)/QV45))</f>
        <v/>
      </c>
      <c r="RB45" s="511" t="str">
        <f>IF(A45="","",IF('2.ชื่อนักเรียน'!R51="ย้าย","-",QW45))</f>
        <v/>
      </c>
      <c r="RC45" s="519" t="str">
        <f>IF(A45="","",IF('2.ชื่อนักเรียน'!R51="ย้าย","ย้าย",RA45))</f>
        <v/>
      </c>
      <c r="RD45" s="534"/>
    </row>
    <row r="46" spans="1:472" ht="21" customHeight="1" x14ac:dyDescent="0.35">
      <c r="A46" s="508" t="str">
        <f>IF('2.ชื่อนักเรียน'!C52="","",'2.ชื่อนักเรียน'!C52)</f>
        <v/>
      </c>
      <c r="B46" s="509" t="str">
        <f>IF('2.ชื่อนักเรียน'!D52="","",'2.ชื่อนักเรียน'!D52)</f>
        <v/>
      </c>
      <c r="C46" s="509" t="str">
        <f>IF('2.ชื่อนักเรียน'!R52="","",'2.ชื่อนักเรียน'!R52)</f>
        <v/>
      </c>
      <c r="D46" s="511">
        <v>42</v>
      </c>
      <c r="E46" s="512"/>
      <c r="F46" s="513"/>
      <c r="G46" s="513"/>
      <c r="H46" s="513"/>
      <c r="I46" s="513"/>
      <c r="J46" s="513"/>
      <c r="K46" s="513"/>
      <c r="L46" s="513"/>
      <c r="M46" s="513"/>
      <c r="N46" s="513"/>
      <c r="O46" s="513"/>
      <c r="P46" s="513"/>
      <c r="Q46" s="513"/>
      <c r="R46" s="513"/>
      <c r="S46" s="513"/>
      <c r="T46" s="513"/>
      <c r="U46" s="513"/>
      <c r="V46" s="513"/>
      <c r="W46" s="513"/>
      <c r="X46" s="513"/>
      <c r="Y46" s="513"/>
      <c r="Z46" s="513"/>
      <c r="AA46" s="513"/>
      <c r="AB46" s="513"/>
      <c r="AC46" s="513"/>
      <c r="AD46" s="513"/>
      <c r="AE46" s="513"/>
      <c r="AF46" s="513"/>
      <c r="AG46" s="513"/>
      <c r="AH46" s="514"/>
      <c r="AI46" s="514"/>
      <c r="AJ46" s="511" t="str">
        <f>IF(COUNTA($E$3:$AI$3)=0,"",IF('2.ชื่อนักเรียน'!R52="ย้าย","ย้าย",OK46))</f>
        <v/>
      </c>
      <c r="AK46" s="511">
        <v>42</v>
      </c>
      <c r="AL46" s="512"/>
      <c r="AM46" s="513"/>
      <c r="AN46" s="513"/>
      <c r="AO46" s="513"/>
      <c r="AP46" s="513"/>
      <c r="AQ46" s="513"/>
      <c r="AR46" s="513"/>
      <c r="AS46" s="513"/>
      <c r="AT46" s="513"/>
      <c r="AU46" s="513"/>
      <c r="AV46" s="513"/>
      <c r="AW46" s="513"/>
      <c r="AX46" s="513"/>
      <c r="AY46" s="513"/>
      <c r="AZ46" s="513"/>
      <c r="BA46" s="513"/>
      <c r="BB46" s="513"/>
      <c r="BC46" s="513"/>
      <c r="BD46" s="513"/>
      <c r="BE46" s="513"/>
      <c r="BF46" s="513"/>
      <c r="BG46" s="513"/>
      <c r="BH46" s="513"/>
      <c r="BI46" s="513"/>
      <c r="BJ46" s="513"/>
      <c r="BK46" s="513"/>
      <c r="BL46" s="513"/>
      <c r="BM46" s="513"/>
      <c r="BN46" s="513"/>
      <c r="BO46" s="514"/>
      <c r="BP46" s="514"/>
      <c r="BQ46" s="511" t="str">
        <f>IF(COUNTA($AL$4:$BP$4)=0,"",IF('2.ชื่อนักเรียน'!R52="ย้าย","ย้าย",OO46))</f>
        <v/>
      </c>
      <c r="BR46" s="511">
        <v>42</v>
      </c>
      <c r="BS46" s="512"/>
      <c r="BT46" s="513"/>
      <c r="BU46" s="513"/>
      <c r="BV46" s="513"/>
      <c r="BW46" s="513"/>
      <c r="BX46" s="513"/>
      <c r="BY46" s="513"/>
      <c r="BZ46" s="513"/>
      <c r="CA46" s="513"/>
      <c r="CB46" s="513"/>
      <c r="CC46" s="513"/>
      <c r="CD46" s="513"/>
      <c r="CE46" s="513"/>
      <c r="CF46" s="513"/>
      <c r="CG46" s="513"/>
      <c r="CH46" s="513"/>
      <c r="CI46" s="513"/>
      <c r="CJ46" s="513"/>
      <c r="CK46" s="513"/>
      <c r="CL46" s="513"/>
      <c r="CM46" s="513"/>
      <c r="CN46" s="513"/>
      <c r="CO46" s="513"/>
      <c r="CP46" s="513"/>
      <c r="CQ46" s="513"/>
      <c r="CR46" s="513"/>
      <c r="CS46" s="513"/>
      <c r="CT46" s="513"/>
      <c r="CU46" s="513"/>
      <c r="CV46" s="514"/>
      <c r="CW46" s="514"/>
      <c r="CX46" s="511" t="str">
        <f>IF(COUNTA($BS$4:$CW$4)=0,"",IF('2.ชื่อนักเรียน'!R52="ย้าย","ย้าย",OS46))</f>
        <v/>
      </c>
      <c r="CY46" s="511">
        <v>42</v>
      </c>
      <c r="CZ46" s="512"/>
      <c r="DA46" s="513"/>
      <c r="DB46" s="513"/>
      <c r="DC46" s="513"/>
      <c r="DD46" s="513"/>
      <c r="DE46" s="513"/>
      <c r="DF46" s="513"/>
      <c r="DG46" s="513"/>
      <c r="DH46" s="513"/>
      <c r="DI46" s="513"/>
      <c r="DJ46" s="513"/>
      <c r="DK46" s="513"/>
      <c r="DL46" s="513"/>
      <c r="DM46" s="513"/>
      <c r="DN46" s="513"/>
      <c r="DO46" s="513"/>
      <c r="DP46" s="513"/>
      <c r="DQ46" s="513"/>
      <c r="DR46" s="513"/>
      <c r="DS46" s="513"/>
      <c r="DT46" s="513"/>
      <c r="DU46" s="513"/>
      <c r="DV46" s="513"/>
      <c r="DW46" s="513"/>
      <c r="DX46" s="513"/>
      <c r="DY46" s="513"/>
      <c r="DZ46" s="513"/>
      <c r="EA46" s="513"/>
      <c r="EB46" s="513"/>
      <c r="EC46" s="514"/>
      <c r="ED46" s="514"/>
      <c r="EE46" s="511" t="str">
        <f>IF(COUNTA($CZ$4:$ED$4)=0,"",IF('2.ชื่อนักเรียน'!R52="ย้าย","ย้าย",OW46))</f>
        <v/>
      </c>
      <c r="EF46" s="511">
        <v>42</v>
      </c>
      <c r="EG46" s="512"/>
      <c r="EH46" s="513"/>
      <c r="EI46" s="513"/>
      <c r="EJ46" s="513"/>
      <c r="EK46" s="513"/>
      <c r="EL46" s="513"/>
      <c r="EM46" s="513"/>
      <c r="EN46" s="513"/>
      <c r="EO46" s="513"/>
      <c r="EP46" s="513"/>
      <c r="EQ46" s="513"/>
      <c r="ER46" s="513"/>
      <c r="ES46" s="513"/>
      <c r="ET46" s="513"/>
      <c r="EU46" s="513"/>
      <c r="EV46" s="513"/>
      <c r="EW46" s="513"/>
      <c r="EX46" s="513"/>
      <c r="EY46" s="513"/>
      <c r="EZ46" s="513"/>
      <c r="FA46" s="513"/>
      <c r="FB46" s="513"/>
      <c r="FC46" s="513"/>
      <c r="FD46" s="513"/>
      <c r="FE46" s="513"/>
      <c r="FF46" s="513"/>
      <c r="FG46" s="513"/>
      <c r="FH46" s="513"/>
      <c r="FI46" s="513"/>
      <c r="FJ46" s="514"/>
      <c r="FK46" s="514"/>
      <c r="FL46" s="511" t="str">
        <f>IF(COUNTA($EG$4:$FK$4)=0,"",IF('2.ชื่อนักเรียน'!R52="ย้าย","ย้าย",PA46))</f>
        <v/>
      </c>
      <c r="FM46" s="511">
        <v>42</v>
      </c>
      <c r="FN46" s="512"/>
      <c r="FO46" s="513"/>
      <c r="FP46" s="513"/>
      <c r="FQ46" s="513"/>
      <c r="FR46" s="513"/>
      <c r="FS46" s="513"/>
      <c r="FT46" s="513"/>
      <c r="FU46" s="513"/>
      <c r="FV46" s="513"/>
      <c r="FW46" s="513"/>
      <c r="FX46" s="513"/>
      <c r="FY46" s="513"/>
      <c r="FZ46" s="513"/>
      <c r="GA46" s="513"/>
      <c r="GB46" s="513"/>
      <c r="GC46" s="513"/>
      <c r="GD46" s="513"/>
      <c r="GE46" s="513"/>
      <c r="GF46" s="513"/>
      <c r="GG46" s="513"/>
      <c r="GH46" s="513"/>
      <c r="GI46" s="513"/>
      <c r="GJ46" s="513"/>
      <c r="GK46" s="513"/>
      <c r="GL46" s="513"/>
      <c r="GM46" s="513"/>
      <c r="GN46" s="513"/>
      <c r="GO46" s="513"/>
      <c r="GP46" s="513"/>
      <c r="GQ46" s="514"/>
      <c r="GR46" s="514"/>
      <c r="GS46" s="511" t="str">
        <f>IF(COUNTA($FN$4:$GR$4)=0,"",IF('2.ชื่อนักเรียน'!R52="ย้าย","ย้าย",PE46))</f>
        <v/>
      </c>
      <c r="GT46" s="511">
        <v>42</v>
      </c>
      <c r="GU46" s="512"/>
      <c r="GV46" s="513"/>
      <c r="GW46" s="513"/>
      <c r="GX46" s="513"/>
      <c r="GY46" s="513"/>
      <c r="GZ46" s="513"/>
      <c r="HA46" s="513"/>
      <c r="HB46" s="513"/>
      <c r="HC46" s="513"/>
      <c r="HD46" s="513"/>
      <c r="HE46" s="513"/>
      <c r="HF46" s="513"/>
      <c r="HG46" s="513"/>
      <c r="HH46" s="513"/>
      <c r="HI46" s="513"/>
      <c r="HJ46" s="513"/>
      <c r="HK46" s="513"/>
      <c r="HL46" s="513"/>
      <c r="HM46" s="513"/>
      <c r="HN46" s="513"/>
      <c r="HO46" s="513"/>
      <c r="HP46" s="513"/>
      <c r="HQ46" s="513"/>
      <c r="HR46" s="513"/>
      <c r="HS46" s="513"/>
      <c r="HT46" s="513"/>
      <c r="HU46" s="513"/>
      <c r="HV46" s="513"/>
      <c r="HW46" s="513"/>
      <c r="HX46" s="514"/>
      <c r="HY46" s="514"/>
      <c r="HZ46" s="511" t="str">
        <f>IF(COUNTA($GU$4:HY45)=0,"",IF('2.ชื่อนักเรียน'!R52="ย้าย","ย้าย",PP46))</f>
        <v/>
      </c>
      <c r="IA46" s="511">
        <v>42</v>
      </c>
      <c r="IB46" s="512"/>
      <c r="IC46" s="513"/>
      <c r="ID46" s="513"/>
      <c r="IE46" s="513"/>
      <c r="IF46" s="513"/>
      <c r="IG46" s="513"/>
      <c r="IH46" s="513"/>
      <c r="II46" s="513"/>
      <c r="IJ46" s="513"/>
      <c r="IK46" s="513"/>
      <c r="IL46" s="513"/>
      <c r="IM46" s="513"/>
      <c r="IN46" s="513"/>
      <c r="IO46" s="513"/>
      <c r="IP46" s="513"/>
      <c r="IQ46" s="513"/>
      <c r="IR46" s="513"/>
      <c r="IS46" s="513"/>
      <c r="IT46" s="513"/>
      <c r="IU46" s="513"/>
      <c r="IV46" s="513"/>
      <c r="IW46" s="513"/>
      <c r="IX46" s="513"/>
      <c r="IY46" s="513"/>
      <c r="IZ46" s="513"/>
      <c r="JA46" s="513"/>
      <c r="JB46" s="513"/>
      <c r="JC46" s="513"/>
      <c r="JD46" s="513"/>
      <c r="JE46" s="514"/>
      <c r="JF46" s="514"/>
      <c r="JG46" s="511" t="str">
        <f>IF(COUNTA($IB$4:$JF$4)=0,"",IF('2.ชื่อนักเรียน'!R52="ย้าย","ย้าย",PT46))</f>
        <v/>
      </c>
      <c r="JH46" s="511">
        <v>42</v>
      </c>
      <c r="JI46" s="512"/>
      <c r="JJ46" s="513"/>
      <c r="JK46" s="513"/>
      <c r="JL46" s="513"/>
      <c r="JM46" s="513"/>
      <c r="JN46" s="513"/>
      <c r="JO46" s="513"/>
      <c r="JP46" s="513"/>
      <c r="JQ46" s="513"/>
      <c r="JR46" s="513"/>
      <c r="JS46" s="513"/>
      <c r="JT46" s="513"/>
      <c r="JU46" s="513"/>
      <c r="JV46" s="513"/>
      <c r="JW46" s="513"/>
      <c r="JX46" s="513"/>
      <c r="JY46" s="513"/>
      <c r="JZ46" s="513"/>
      <c r="KA46" s="513"/>
      <c r="KB46" s="513"/>
      <c r="KC46" s="513"/>
      <c r="KD46" s="513"/>
      <c r="KE46" s="513"/>
      <c r="KF46" s="513"/>
      <c r="KG46" s="513"/>
      <c r="KH46" s="513"/>
      <c r="KI46" s="513"/>
      <c r="KJ46" s="513"/>
      <c r="KK46" s="513"/>
      <c r="KL46" s="514"/>
      <c r="KM46" s="514"/>
      <c r="KN46" s="511" t="str">
        <f>IF(COUNTA($JI$4:$KM$4)=0,"",IF('2.ชื่อนักเรียน'!R52="ย้าย","ย้าย",PX46))</f>
        <v/>
      </c>
      <c r="KO46" s="511">
        <v>42</v>
      </c>
      <c r="KP46" s="512"/>
      <c r="KQ46" s="513"/>
      <c r="KR46" s="513"/>
      <c r="KS46" s="513"/>
      <c r="KT46" s="513"/>
      <c r="KU46" s="513"/>
      <c r="KV46" s="513"/>
      <c r="KW46" s="513"/>
      <c r="KX46" s="513"/>
      <c r="KY46" s="513"/>
      <c r="KZ46" s="513"/>
      <c r="LA46" s="513"/>
      <c r="LB46" s="513"/>
      <c r="LC46" s="513"/>
      <c r="LD46" s="513"/>
      <c r="LE46" s="513"/>
      <c r="LF46" s="513"/>
      <c r="LG46" s="513"/>
      <c r="LH46" s="513"/>
      <c r="LI46" s="513"/>
      <c r="LJ46" s="513"/>
      <c r="LK46" s="513"/>
      <c r="LL46" s="513"/>
      <c r="LM46" s="513"/>
      <c r="LN46" s="513"/>
      <c r="LO46" s="513"/>
      <c r="LP46" s="513"/>
      <c r="LQ46" s="513"/>
      <c r="LR46" s="513"/>
      <c r="LS46" s="514"/>
      <c r="LT46" s="514"/>
      <c r="LU46" s="511" t="str">
        <f>IF(COUNTA($KP$4:$LT$4)=0,"",IF('2.ชื่อนักเรียน'!R52="ย้าย","ย้าย",QB46))</f>
        <v/>
      </c>
      <c r="LV46" s="511">
        <v>42</v>
      </c>
      <c r="LW46" s="512"/>
      <c r="LX46" s="513"/>
      <c r="LY46" s="513"/>
      <c r="LZ46" s="513"/>
      <c r="MA46" s="513"/>
      <c r="MB46" s="513"/>
      <c r="MC46" s="513"/>
      <c r="MD46" s="513"/>
      <c r="ME46" s="513"/>
      <c r="MF46" s="513"/>
      <c r="MG46" s="513"/>
      <c r="MH46" s="513"/>
      <c r="MI46" s="513"/>
      <c r="MJ46" s="513"/>
      <c r="MK46" s="513"/>
      <c r="ML46" s="513"/>
      <c r="MM46" s="513"/>
      <c r="MN46" s="513"/>
      <c r="MO46" s="513"/>
      <c r="MP46" s="513"/>
      <c r="MQ46" s="513"/>
      <c r="MR46" s="513"/>
      <c r="MS46" s="513"/>
      <c r="MT46" s="513"/>
      <c r="MU46" s="513"/>
      <c r="MV46" s="513"/>
      <c r="MW46" s="513"/>
      <c r="MX46" s="513"/>
      <c r="MY46" s="513"/>
      <c r="MZ46" s="514"/>
      <c r="NA46" s="514"/>
      <c r="NB46" s="511" t="str">
        <f>IF(COUNTA($LW$5:$NA$5)=0,"",IF('2.ชื่อนักเรียน'!R52="ย้าย","ย้าย",QF46))</f>
        <v/>
      </c>
      <c r="NC46" s="511">
        <v>42</v>
      </c>
      <c r="ND46" s="512"/>
      <c r="NE46" s="513"/>
      <c r="NF46" s="513"/>
      <c r="NG46" s="513"/>
      <c r="NH46" s="513"/>
      <c r="NI46" s="513"/>
      <c r="NJ46" s="513"/>
      <c r="NK46" s="513"/>
      <c r="NL46" s="513"/>
      <c r="NM46" s="513"/>
      <c r="NN46" s="513"/>
      <c r="NO46" s="513"/>
      <c r="NP46" s="513"/>
      <c r="NQ46" s="513"/>
      <c r="NR46" s="513"/>
      <c r="NS46" s="513"/>
      <c r="NT46" s="513"/>
      <c r="NU46" s="513"/>
      <c r="NV46" s="513"/>
      <c r="NW46" s="513"/>
      <c r="NX46" s="513"/>
      <c r="NY46" s="513"/>
      <c r="NZ46" s="513"/>
      <c r="OA46" s="513"/>
      <c r="OB46" s="513"/>
      <c r="OC46" s="513"/>
      <c r="OD46" s="513"/>
      <c r="OE46" s="513"/>
      <c r="OF46" s="513"/>
      <c r="OG46" s="514"/>
      <c r="OH46" s="514"/>
      <c r="OI46" s="511" t="str">
        <f>IF(COUNTA($ND$4:$OH$4)=0,"",IF('2.ชื่อนักเรียน'!R52="ย้าย","ย้าย",QJ46))</f>
        <v/>
      </c>
      <c r="OJ46" s="511">
        <v>42</v>
      </c>
      <c r="OK46" s="515" t="str">
        <f>IF(OR(COUNTA($E$4:$AI$4)=0,$A46=""),"",IF('2.ชื่อนักเรียน'!R52="ย้าย","-",COUNTIF($E46:$AI46,"/")))</f>
        <v/>
      </c>
      <c r="OL46" s="516" t="str">
        <f>IF(OR(COUNTA($E$4:$AI$4)=0,$A46=""),"",IF('2.ชื่อนักเรียน'!R52="ย้าย","-",COUNTIF($E46:$AI46,"ป")))</f>
        <v/>
      </c>
      <c r="OM46" s="516" t="str">
        <f>IF(OR(COUNTA($E$4:$AI$4)=0,$A46=""),"",IF('2.ชื่อนักเรียน'!R52="ย้าย","-",COUNTIF($E46:$AI46,"ล")))</f>
        <v/>
      </c>
      <c r="ON46" s="517" t="str">
        <f>IF(OR(COUNTA($E$4:$AI$4)=0,$A46=""),"",IF('2.ชื่อนักเรียน'!R52="ย้าย","-",COUNTIF($E46:$AI46,"ข")))</f>
        <v/>
      </c>
      <c r="OO46" s="515" t="str">
        <f>IF(OR(COUNTA($AL$4:$BP$4)=0,$A46=""),"",IF('2.ชื่อนักเรียน'!R52="ย้าย","-",COUNTIF($AL46:$BP46,"/")))</f>
        <v/>
      </c>
      <c r="OP46" s="516" t="str">
        <f>IF(OR(COUNTA($AL$4:$BP$4)=0,$A46=""),"",IF('2.ชื่อนักเรียน'!R52="ย้าย","-",COUNTIF($AL46:$BP46,"ป")))</f>
        <v/>
      </c>
      <c r="OQ46" s="516" t="str">
        <f>IF(OR(COUNTA($AL$4:$BP$4)=0,$A46=""),"",IF('2.ชื่อนักเรียน'!R52="ย้าย","-",COUNTIF($AL46:$BP46,"ล")))</f>
        <v/>
      </c>
      <c r="OR46" s="517" t="str">
        <f>IF(OR(COUNTA($AL$4:$BP$4)=0,$A46=""),"",IF('2.ชื่อนักเรียน'!R52="ย้าย","-",COUNTIF($AL46:$BP46,"ข")))</f>
        <v/>
      </c>
      <c r="OS46" s="515" t="str">
        <f>IF(OR(COUNTA($BS$4:$CW$4)=0,$A46=""),"",IF('2.ชื่อนักเรียน'!R52="ย้าย","-",COUNTIF($BS46:$CW46,"/")))</f>
        <v/>
      </c>
      <c r="OT46" s="516" t="str">
        <f>IF(OR(COUNTA($BS$4:$CW$4)=0,$A46=""),"",IF('2.ชื่อนักเรียน'!R52="ย้าย","-",COUNTIF($BS46:$CW46,"ป")))</f>
        <v/>
      </c>
      <c r="OU46" s="516" t="str">
        <f>IF(OR(COUNTA($BS$4:$CW$4)=0,$A46=""),"",IF('2.ชื่อนักเรียน'!R52="ย้าย","-",COUNTIF($BS46:$CW46,"ล")))</f>
        <v/>
      </c>
      <c r="OV46" s="517" t="str">
        <f>IF(OR(COUNTA($BS$4:$CW$4)=0,$A46=""),"",IF('2.ชื่อนักเรียน'!R52="ย้าย","-",COUNTIF($BS46:$CW46,"ข")))</f>
        <v/>
      </c>
      <c r="OW46" s="515" t="str">
        <f>IF(OR(COUNTA($CZ$4:$ED$4)=0,$A46=""),"",IF('2.ชื่อนักเรียน'!R52="ย้าย","-",COUNTIF($CZ46:$ED46,"/")))</f>
        <v/>
      </c>
      <c r="OX46" s="516" t="str">
        <f>IF(OR(COUNTA($CZ$4:$ED$4)=0,$A46=""),"",IF('2.ชื่อนักเรียน'!R52="ย้าย","-",COUNTIF($CZ46:$ED46,"ป")))</f>
        <v/>
      </c>
      <c r="OY46" s="516" t="str">
        <f>IF(OR(COUNTA($CZ$4:$ED$4)=0,A46=""),"",IF('2.ชื่อนักเรียน'!R52="ย้าย","-",COUNTIF($CZ46:$ED46,"ล")))</f>
        <v/>
      </c>
      <c r="OZ46" s="517" t="str">
        <f>IF(OR(COUNTA($CZ$4:$ED$4)=0,A46=""),"",IF('2.ชื่อนักเรียน'!R52="ย้าย","-",COUNTIF($CZ46:$ED46,"ข")))</f>
        <v/>
      </c>
      <c r="PA46" s="515" t="str">
        <f>IF(OR(COUNTA($EG$4:$FK$4)=0,$A46=""),"",IF('2.ชื่อนักเรียน'!R52="ย้าย","-",COUNTIF($EG46:$FK46,"/")))</f>
        <v/>
      </c>
      <c r="PB46" s="516" t="str">
        <f>IF(OR(COUNTA($EG$4:$FK$4)=0,$A46=""),"",IF('2.ชื่อนักเรียน'!R52="ย้าย","-",COUNTIF($EG46:$FK46,"ป")))</f>
        <v/>
      </c>
      <c r="PC46" s="516" t="str">
        <f>IF(OR(COUNTA($EG$4:$FK$4)=0,A46=""),"",IF('2.ชื่อนักเรียน'!R52="ย้าย","-",COUNTIF($EG46:$FK46,"ล")))</f>
        <v/>
      </c>
      <c r="PD46" s="517" t="str">
        <f>IF(OR(COUNTA($EG$4:$FK$4)=0,A46=""),"",IF('2.ชื่อนักเรียน'!R52="ย้าย","-",COUNTIF($EG46:$FK46,"ข")))</f>
        <v/>
      </c>
      <c r="PE46" s="515" t="str">
        <f>IF(OR(COUNTA($FN$4:$GR$4)=0,$A46=""),"",IF('2.ชื่อนักเรียน'!R52="ย้าย","-",COUNTIF($FN46:$GR46,"/")))</f>
        <v/>
      </c>
      <c r="PF46" s="516" t="str">
        <f>IF(OR(COUNTA($FN$4:$GR$4)=0,$A46=""),"",IF('2.ชื่อนักเรียน'!R52="ย้าย","-",COUNTIF($FN46:$GR46,"ป")))</f>
        <v/>
      </c>
      <c r="PG46" s="516" t="str">
        <f>IF(OR(COUNTA($FN$4:$GR$4)=0,A46=""),"",IF('2.ชื่อนักเรียน'!R52="ย้าย","-",COUNTIF($FN46:$GR46,"ล")))</f>
        <v/>
      </c>
      <c r="PH46" s="516" t="str">
        <f>IF(OR(COUNTA($FN$4:$GR$4)=0,A46=""),"",IF('2.ชื่อนักเรียน'!R52="ย้าย","-",COUNTIF($FN46:$GR46,"ข")))</f>
        <v/>
      </c>
      <c r="PI46" s="515" t="str">
        <f>IF(OR(COUNTA($OK$3:$PD$3,$PE$3)=0,$A46=""),"",IF('2.ชื่อนักเรียน'!R52="ย้าย","-",SUM(OK46,OO46,OS46,OW46,PA46,PE46)))</f>
        <v/>
      </c>
      <c r="PJ46" s="516" t="str">
        <f>IF(OR(COUNTA($OK$3:$PD$3,$PE$3)=0,$A46=""),"",IF('2.ชื่อนักเรียน'!R52="ย้าย","-",SUM(OL46,OP46,OT46,OX46,PB46,PF46)))</f>
        <v/>
      </c>
      <c r="PK46" s="516" t="str">
        <f>IF(OR(COUNTA($OK$3:$PD$3,$PE$3)=0,$A46=""),"",IF('2.ชื่อนักเรียน'!R52="ย้าย","-",SUM(OM46,OQ46,OU46,OY46,PC46,PG46)))</f>
        <v/>
      </c>
      <c r="PL46" s="518" t="str">
        <f>IF(OR(COUNTA($OK$3:$PD$3,$PE$3)=0,$A46=""),"",IF('2.ชื่อนักเรียน'!R52="ย้าย","-",SUM(ON46,OR46,OV46,OZ46,PD46,PH46)))</f>
        <v/>
      </c>
      <c r="PM46" s="511" t="str">
        <f t="shared" si="0"/>
        <v/>
      </c>
      <c r="PN46" s="519" t="str">
        <f>IF(PM46="","",IF('2.ชื่อนักเรียน'!R52="ย้าย","ย้าย",(PM46*100)/COUNTA($E$4:$AI$4,$AL$4:$BP$4,$BS$4:$CW$4,$CZ$4:$ED$4,$EG$4:$FK$4,$FN$4:$GR$4)))</f>
        <v/>
      </c>
      <c r="PO46" s="511">
        <v>42</v>
      </c>
      <c r="PP46" s="515" t="str">
        <f>IF(OR(COUNTA($GU$4:$HY$4)=0,$A46=""),"",IF('2.ชื่อนักเรียน'!R52="ย้าย","-",COUNTIF($GU46:$HY46,"/")))</f>
        <v/>
      </c>
      <c r="PQ46" s="516" t="str">
        <f>IF(OR(COUNTA($GU$4:$HY$4)=0,$A46=""),"",IF('2.ชื่อนักเรียน'!R52="ย้าย","-",COUNTIF($GU46:$HY46,"ป")))</f>
        <v/>
      </c>
      <c r="PR46" s="516" t="str">
        <f>IF(OR(COUNTA($GU$4:$HY$4)=0,$A46=""),"",IF('2.ชื่อนักเรียน'!R52="ย้าย","-",COUNTIF($GU46:$HY46,"ล")))</f>
        <v/>
      </c>
      <c r="PS46" s="517" t="str">
        <f>IF(OR(COUNTA($GU$4:$HY$4)=0,$A46=""),"",IF('2.ชื่อนักเรียน'!R52="ย้าย","-",COUNTIF($GU46:$HY46,"ข")))</f>
        <v/>
      </c>
      <c r="PT46" s="515" t="str">
        <f>IF(OR(COUNTA($IB$4:$JF$4)=0,$A46=""),"",IF('2.ชื่อนักเรียน'!R52="ย้าย","-",COUNTIF($IB46:$JF46,"/")))</f>
        <v/>
      </c>
      <c r="PU46" s="516" t="str">
        <f>IF(OR(COUNTA($IB$4:$JF$4)=0,$A46=""),"",IF('2.ชื่อนักเรียน'!R52="ย้าย","-",COUNTIF($IB46:$JF46,"ป")))</f>
        <v/>
      </c>
      <c r="PV46" s="516" t="str">
        <f>IF(OR(COUNTA($IB$4:$JF$4)=0,$A46=""),"",IF('2.ชื่อนักเรียน'!R52="ย้าย","-",COUNTIF($IB46:$JF46,"ล")))</f>
        <v/>
      </c>
      <c r="PW46" s="517" t="str">
        <f>IF(OR(COUNTA($IB$4:$JF$4)=0,$A46=""),"",IF('2.ชื่อนักเรียน'!R52="ย้าย","-",COUNTIF($IB46:$JF46,"ข")))</f>
        <v/>
      </c>
      <c r="PX46" s="515" t="str">
        <f>IF(OR(COUNTA($JI$4:$KM$4)=0,$A46=""),"",IF('2.ชื่อนักเรียน'!R52="ย้าย","-",COUNTIF($JI46:$KM46,"/")))</f>
        <v/>
      </c>
      <c r="PY46" s="516" t="str">
        <f>IF(OR(COUNTA($JI$4:$KM$4)=0,$A46=""),"",IF('2.ชื่อนักเรียน'!R52="ย้าย","-",COUNTIF($JI46:$KM46,"ป")))</f>
        <v/>
      </c>
      <c r="PZ46" s="516" t="str">
        <f>IF(OR(COUNTA($JI$4:$KM$4)=0,$A46=""),"",IF('2.ชื่อนักเรียน'!R52="ย้าย","-",COUNTIF($JI46:$KM46,"ล")))</f>
        <v/>
      </c>
      <c r="QA46" s="517" t="str">
        <f>IF(OR(COUNTA($JI$4:$KM$4)=0,$A46=""),"",IF('2.ชื่อนักเรียน'!R52="ย้าย","-",COUNTIF($JI46:$KM46,"ข")))</f>
        <v/>
      </c>
      <c r="QB46" s="515" t="str">
        <f>IF(OR(COUNTA($KP$4:$LT$4)=0,$A46=""),"",IF('2.ชื่อนักเรียน'!R52="ย้าย","-",COUNTIF($KP46:$LT46,"/")))</f>
        <v/>
      </c>
      <c r="QC46" s="516" t="str">
        <f>IF(OR(COUNTA($KP$4:$LT$4)=0,$A46=""),"",IF('2.ชื่อนักเรียน'!R52="ย้าย","-",COUNTIF($KP46:$LT46,"ป")))</f>
        <v/>
      </c>
      <c r="QD46" s="516" t="str">
        <f>IF(OR(COUNTA($KP$4:$LT$4)=0,$A46=""),"",IF('2.ชื่อนักเรียน'!R52="ย้าย","-",COUNTIF($KP46:$LT46,"ล")))</f>
        <v/>
      </c>
      <c r="QE46" s="517" t="str">
        <f>IF(OR(COUNTA($KP$4:$LT$4)=0,$A46=""),"",IF('2.ชื่อนักเรียน'!R52="ย้าย","-",COUNTIF($KP46:$LT46,"ข")))</f>
        <v/>
      </c>
      <c r="QF46" s="515" t="str">
        <f>IF(OR(COUNTA($LW$4:$NA$4)=0,$A46=""),"",IF('2.ชื่อนักเรียน'!R52="ย้าย","-",COUNTIF($LW46:$NA46,"/")))</f>
        <v/>
      </c>
      <c r="QG46" s="516" t="str">
        <f>IF(OR(COUNTA($LW$4:$NA$4)=0,$A46=""),"",IF('2.ชื่อนักเรียน'!R52="ย้าย","-",COUNTIF($LW46:$NA46,"ป")))</f>
        <v/>
      </c>
      <c r="QH46" s="516" t="str">
        <f>IF(OR(COUNTA($LW$4:$NA$4)=0,$A46=""),"",IF('2.ชื่อนักเรียน'!R52="ย้าย","-",COUNTIF($LW46:$NA46,"ล")))</f>
        <v/>
      </c>
      <c r="QI46" s="517" t="str">
        <f>IF(OR(COUNTA($LW$4:$NA$4)=0,$A46=""),"",IF('2.ชื่อนักเรียน'!R52="ย้าย","-",COUNTIF($LW46:$NA46,"ข")))</f>
        <v/>
      </c>
      <c r="QJ46" s="515" t="str">
        <f>IF(OR(COUNTA($ND$4:$OH$4)=0,$A46=""),"",IF('2.ชื่อนักเรียน'!R52="ย้าย","-",COUNTIF($ND46:$OH46,"/")))</f>
        <v/>
      </c>
      <c r="QK46" s="516" t="str">
        <f>IF(OR(COUNTA($ND$4:$OH$4)=0,$A46=""),"",IF('2.ชื่อนักเรียน'!R52="ย้าย","-",COUNTIF($ND46:$OH46,"ป")))</f>
        <v/>
      </c>
      <c r="QL46" s="516" t="str">
        <f>IF(OR(COUNTA($ND$4:$OH$4)=0,$A46=""),"",IF('2.ชื่อนักเรียน'!R52="ย้าย","-",COUNTIF($ND46:$OH46,"ล")))</f>
        <v/>
      </c>
      <c r="QM46" s="516" t="str">
        <f>IF(OR(COUNTA($ND$4:$OH$4)=0,$A46=""),"",IF('2.ชื่อนักเรียน'!R52="ย้าย","-",COUNTIF($ND46:$OH46,"ข")))</f>
        <v/>
      </c>
      <c r="QN46" s="515" t="str">
        <f>IF(OR(COUNTA($PP$3:$QI$3,$QJ$3)=0,$A46=""),"",IF('2.ชื่อนักเรียน'!R52="ย้าย","-",SUM(PP46,PT46,PX46,QB46,QF46,QJ46)))</f>
        <v/>
      </c>
      <c r="QO46" s="516" t="str">
        <f>IF(OR(COUNTA($PP$3:$QI$3,$QJ$3)=0,$A46=""),"",IF('2.ชื่อนักเรียน'!R52="ย้าย","-",SUM(PQ46,PU46,PY46,QC46,QG46,QK46)))</f>
        <v/>
      </c>
      <c r="QP46" s="516" t="str">
        <f>IF(OR(COUNTA($PP$3:$QI$3,$QJ$3)=0,$A46=""),"",IF('2.ชื่อนักเรียน'!R52="ย้าย","-",SUM(PR46,PV46,PZ46,QD46,QH46,QL46)))</f>
        <v/>
      </c>
      <c r="QQ46" s="518" t="str">
        <f>IF(OR(COUNTA($PP$3:$QI$3,$QJ$3)=0,$A46=""),"",IF('2.ชื่อนักเรียน'!R52="ย้าย","-",SUM(PS46,PW46,QA46,QE46,QI46,QM46)))</f>
        <v/>
      </c>
      <c r="QR46" s="511" t="str">
        <f t="shared" si="1"/>
        <v/>
      </c>
      <c r="QS46" s="519" t="str">
        <f>IF(QR46="","",IF('2.ชื่อนักเรียน'!R52="ย้าย","ย้าย",(QR46*100)/COUNTA($GU$4:$HY$4,$IB$4:$JF$4,$JI$4:$KM$4,$KP$4:$LT$4,$LW$4:$NA$4,$ND$4:$OH$4)))</f>
        <v/>
      </c>
      <c r="QT46" s="529" t="str">
        <f>IF('2.ชื่อนักเรียน'!C52="","",'2.ชื่อนักเรียน'!C52)</f>
        <v/>
      </c>
      <c r="QU46" s="532" t="str">
        <f>IF('2.ชื่อนักเรียน'!D52="","",'2.ชื่อนักเรียน'!D52)</f>
        <v/>
      </c>
      <c r="QV46" s="511" t="str">
        <f>IF(A46="","",IF('2.ชื่อนักเรียน'!R52="ย้าย","-",$RJ$4))</f>
        <v/>
      </c>
      <c r="QW46" s="511" t="str">
        <f>IF(A46="","",IF('2.ชื่อนักเรียน'!R52="ย้าย","-",SUM(OK46,OO46,OS46,OW46,PA46,PE46,PP46,PT46,PX46,QB46,QF46,QJ46)))</f>
        <v/>
      </c>
      <c r="QX46" s="511" t="str">
        <f>IF(A46="","",IF('2.ชื่อนักเรียน'!R52="ย้าย","-",SUM(OL46,OP46,OT46,OX46,PB46,PF46,PQ46,PU46,PY46,QC46,QG46,QK46)))</f>
        <v/>
      </c>
      <c r="QY46" s="511" t="str">
        <f>IF(A46="","",IF('2.ชื่อนักเรียน'!R52="ย้าย","-",SUM(OM46,OQ46,OU46,OY46,PC46,PG46,PR46,PV46,PZ46,QD46,QH46,QL46)))</f>
        <v/>
      </c>
      <c r="QZ46" s="511" t="str">
        <f>IF(A46="","",IF('2.ชื่อนักเรียน'!R52="ย้าย","-",SUM(ON46,OR46,OV46,OZ46,PD46,PH46,PS46,PW46,QA46,QE46,QI46,QM46)))</f>
        <v/>
      </c>
      <c r="RA46" s="519" t="str">
        <f>IF(A46="","",IF('2.ชื่อนักเรียน'!R52="ย้าย","-",(QW46*100)/QV46))</f>
        <v/>
      </c>
      <c r="RB46" s="511" t="str">
        <f>IF(A46="","",IF('2.ชื่อนักเรียน'!R52="ย้าย","-",QW46))</f>
        <v/>
      </c>
      <c r="RC46" s="519" t="str">
        <f>IF(A46="","",IF('2.ชื่อนักเรียน'!R52="ย้าย","ย้าย",RA46))</f>
        <v/>
      </c>
      <c r="RD46" s="534"/>
    </row>
    <row r="47" spans="1:472" ht="21" customHeight="1" x14ac:dyDescent="0.35">
      <c r="A47" s="508" t="str">
        <f>IF('2.ชื่อนักเรียน'!C53="","",'2.ชื่อนักเรียน'!C53)</f>
        <v/>
      </c>
      <c r="B47" s="509" t="str">
        <f>IF('2.ชื่อนักเรียน'!D53="","",'2.ชื่อนักเรียน'!D53)</f>
        <v/>
      </c>
      <c r="C47" s="509" t="str">
        <f>IF('2.ชื่อนักเรียน'!R53="","",'2.ชื่อนักเรียน'!R53)</f>
        <v/>
      </c>
      <c r="D47" s="511">
        <v>43</v>
      </c>
      <c r="E47" s="512"/>
      <c r="F47" s="513"/>
      <c r="G47" s="513"/>
      <c r="H47" s="513"/>
      <c r="I47" s="513"/>
      <c r="J47" s="513"/>
      <c r="K47" s="513"/>
      <c r="L47" s="513"/>
      <c r="M47" s="513"/>
      <c r="N47" s="513"/>
      <c r="O47" s="513"/>
      <c r="P47" s="513"/>
      <c r="Q47" s="513"/>
      <c r="R47" s="513"/>
      <c r="S47" s="513"/>
      <c r="T47" s="513"/>
      <c r="U47" s="513"/>
      <c r="V47" s="513"/>
      <c r="W47" s="513"/>
      <c r="X47" s="513"/>
      <c r="Y47" s="513"/>
      <c r="Z47" s="513"/>
      <c r="AA47" s="513"/>
      <c r="AB47" s="513"/>
      <c r="AC47" s="513"/>
      <c r="AD47" s="513"/>
      <c r="AE47" s="513"/>
      <c r="AF47" s="513"/>
      <c r="AG47" s="513"/>
      <c r="AH47" s="514"/>
      <c r="AI47" s="514"/>
      <c r="AJ47" s="511" t="str">
        <f>IF(COUNTA($E$3:$AI$3)=0,"",IF('2.ชื่อนักเรียน'!R53="ย้าย","ย้าย",OK47))</f>
        <v/>
      </c>
      <c r="AK47" s="511">
        <v>43</v>
      </c>
      <c r="AL47" s="612"/>
      <c r="AM47" s="513"/>
      <c r="AN47" s="513"/>
      <c r="AO47" s="513"/>
      <c r="AP47" s="513"/>
      <c r="AQ47" s="513"/>
      <c r="AR47" s="513"/>
      <c r="AS47" s="513"/>
      <c r="AT47" s="513"/>
      <c r="AU47" s="513"/>
      <c r="AV47" s="513"/>
      <c r="AW47" s="513"/>
      <c r="AX47" s="513"/>
      <c r="AY47" s="513"/>
      <c r="AZ47" s="513"/>
      <c r="BA47" s="513"/>
      <c r="BB47" s="513"/>
      <c r="BC47" s="513"/>
      <c r="BD47" s="513"/>
      <c r="BE47" s="513"/>
      <c r="BF47" s="513"/>
      <c r="BG47" s="513"/>
      <c r="BH47" s="513"/>
      <c r="BI47" s="513"/>
      <c r="BJ47" s="513"/>
      <c r="BK47" s="513"/>
      <c r="BL47" s="513"/>
      <c r="BM47" s="513"/>
      <c r="BN47" s="513"/>
      <c r="BO47" s="514"/>
      <c r="BP47" s="514"/>
      <c r="BQ47" s="511" t="str">
        <f>IF(COUNTA($AL$4:$BP$4)=0,"",IF('2.ชื่อนักเรียน'!R53="ย้าย","ย้าย",OO47))</f>
        <v/>
      </c>
      <c r="BR47" s="511">
        <v>43</v>
      </c>
      <c r="BS47" s="512"/>
      <c r="BT47" s="513"/>
      <c r="BU47" s="513"/>
      <c r="BV47" s="513"/>
      <c r="BW47" s="513"/>
      <c r="BX47" s="513"/>
      <c r="BY47" s="513"/>
      <c r="BZ47" s="513"/>
      <c r="CA47" s="513"/>
      <c r="CB47" s="513"/>
      <c r="CC47" s="513"/>
      <c r="CD47" s="513"/>
      <c r="CE47" s="513"/>
      <c r="CF47" s="513"/>
      <c r="CG47" s="513"/>
      <c r="CH47" s="513"/>
      <c r="CI47" s="513"/>
      <c r="CJ47" s="513"/>
      <c r="CK47" s="513"/>
      <c r="CL47" s="513"/>
      <c r="CM47" s="513"/>
      <c r="CN47" s="513"/>
      <c r="CO47" s="513"/>
      <c r="CP47" s="513"/>
      <c r="CQ47" s="513"/>
      <c r="CR47" s="513"/>
      <c r="CS47" s="513"/>
      <c r="CT47" s="513"/>
      <c r="CU47" s="513"/>
      <c r="CV47" s="514"/>
      <c r="CW47" s="514"/>
      <c r="CX47" s="511" t="str">
        <f>IF(COUNTA($BS$4:$CW$4)=0,"",IF('2.ชื่อนักเรียน'!R53="ย้าย","ย้าย",OS47))</f>
        <v/>
      </c>
      <c r="CY47" s="511">
        <v>43</v>
      </c>
      <c r="CZ47" s="512"/>
      <c r="DA47" s="513"/>
      <c r="DB47" s="513"/>
      <c r="DC47" s="513"/>
      <c r="DD47" s="513"/>
      <c r="DE47" s="513"/>
      <c r="DF47" s="513"/>
      <c r="DG47" s="513"/>
      <c r="DH47" s="513"/>
      <c r="DI47" s="513"/>
      <c r="DJ47" s="513"/>
      <c r="DK47" s="513"/>
      <c r="DL47" s="513"/>
      <c r="DM47" s="513"/>
      <c r="DN47" s="513"/>
      <c r="DO47" s="513"/>
      <c r="DP47" s="513"/>
      <c r="DQ47" s="513"/>
      <c r="DR47" s="513"/>
      <c r="DS47" s="513"/>
      <c r="DT47" s="513"/>
      <c r="DU47" s="513"/>
      <c r="DV47" s="513"/>
      <c r="DW47" s="513"/>
      <c r="DX47" s="513"/>
      <c r="DY47" s="513"/>
      <c r="DZ47" s="513"/>
      <c r="EA47" s="513"/>
      <c r="EB47" s="513"/>
      <c r="EC47" s="514"/>
      <c r="ED47" s="514"/>
      <c r="EE47" s="511" t="str">
        <f>IF(COUNTA($CZ$4:$ED$4)=0,"",IF('2.ชื่อนักเรียน'!R53="ย้าย","ย้าย",OW47))</f>
        <v/>
      </c>
      <c r="EF47" s="511">
        <v>43</v>
      </c>
      <c r="EG47" s="512"/>
      <c r="EH47" s="513"/>
      <c r="EI47" s="513"/>
      <c r="EJ47" s="513"/>
      <c r="EK47" s="513"/>
      <c r="EL47" s="513"/>
      <c r="EM47" s="513"/>
      <c r="EN47" s="513"/>
      <c r="EO47" s="513"/>
      <c r="EP47" s="513"/>
      <c r="EQ47" s="513"/>
      <c r="ER47" s="513"/>
      <c r="ES47" s="513"/>
      <c r="ET47" s="513"/>
      <c r="EU47" s="513"/>
      <c r="EV47" s="513"/>
      <c r="EW47" s="513"/>
      <c r="EX47" s="513"/>
      <c r="EY47" s="513"/>
      <c r="EZ47" s="513"/>
      <c r="FA47" s="513"/>
      <c r="FB47" s="513"/>
      <c r="FC47" s="513"/>
      <c r="FD47" s="513"/>
      <c r="FE47" s="513"/>
      <c r="FF47" s="513"/>
      <c r="FG47" s="513"/>
      <c r="FH47" s="513"/>
      <c r="FI47" s="513"/>
      <c r="FJ47" s="514"/>
      <c r="FK47" s="514"/>
      <c r="FL47" s="511" t="str">
        <f>IF(COUNTA($EG$4:$FK$4)=0,"",IF('2.ชื่อนักเรียน'!R53="ย้าย","ย้าย",PA47))</f>
        <v/>
      </c>
      <c r="FM47" s="511">
        <v>43</v>
      </c>
      <c r="FN47" s="512"/>
      <c r="FO47" s="513"/>
      <c r="FP47" s="513"/>
      <c r="FQ47" s="513"/>
      <c r="FR47" s="513"/>
      <c r="FS47" s="513"/>
      <c r="FT47" s="513"/>
      <c r="FU47" s="513"/>
      <c r="FV47" s="513"/>
      <c r="FW47" s="513"/>
      <c r="FX47" s="513"/>
      <c r="FY47" s="513"/>
      <c r="FZ47" s="513"/>
      <c r="GA47" s="513"/>
      <c r="GB47" s="513"/>
      <c r="GC47" s="513"/>
      <c r="GD47" s="513"/>
      <c r="GE47" s="513"/>
      <c r="GF47" s="513"/>
      <c r="GG47" s="513"/>
      <c r="GH47" s="513"/>
      <c r="GI47" s="513"/>
      <c r="GJ47" s="513"/>
      <c r="GK47" s="513"/>
      <c r="GL47" s="513"/>
      <c r="GM47" s="513"/>
      <c r="GN47" s="513"/>
      <c r="GO47" s="513"/>
      <c r="GP47" s="513"/>
      <c r="GQ47" s="514"/>
      <c r="GR47" s="514"/>
      <c r="GS47" s="511" t="str">
        <f>IF(COUNTA($FN$4:$GR$4)=0,"",IF('2.ชื่อนักเรียน'!R53="ย้าย","ย้าย",PE47))</f>
        <v/>
      </c>
      <c r="GT47" s="511">
        <v>43</v>
      </c>
      <c r="GU47" s="512"/>
      <c r="GV47" s="513"/>
      <c r="GW47" s="513"/>
      <c r="GX47" s="513"/>
      <c r="GY47" s="513"/>
      <c r="GZ47" s="513"/>
      <c r="HA47" s="513"/>
      <c r="HB47" s="513"/>
      <c r="HC47" s="513"/>
      <c r="HD47" s="513"/>
      <c r="HE47" s="513"/>
      <c r="HF47" s="513"/>
      <c r="HG47" s="513"/>
      <c r="HH47" s="513"/>
      <c r="HI47" s="513"/>
      <c r="HJ47" s="513"/>
      <c r="HK47" s="513"/>
      <c r="HL47" s="513"/>
      <c r="HM47" s="513"/>
      <c r="HN47" s="513"/>
      <c r="HO47" s="513"/>
      <c r="HP47" s="513"/>
      <c r="HQ47" s="513"/>
      <c r="HR47" s="513"/>
      <c r="HS47" s="513"/>
      <c r="HT47" s="513"/>
      <c r="HU47" s="513"/>
      <c r="HV47" s="513"/>
      <c r="HW47" s="513"/>
      <c r="HX47" s="514"/>
      <c r="HY47" s="514"/>
      <c r="HZ47" s="511" t="str">
        <f>IF(COUNTA($GU$4:HY46)=0,"",IF('2.ชื่อนักเรียน'!R53="ย้าย","ย้าย",PP47))</f>
        <v/>
      </c>
      <c r="IA47" s="511">
        <v>43</v>
      </c>
      <c r="IB47" s="512"/>
      <c r="IC47" s="513"/>
      <c r="ID47" s="513"/>
      <c r="IE47" s="513"/>
      <c r="IF47" s="513"/>
      <c r="IG47" s="513"/>
      <c r="IH47" s="513"/>
      <c r="II47" s="513"/>
      <c r="IJ47" s="513"/>
      <c r="IK47" s="513"/>
      <c r="IL47" s="513"/>
      <c r="IM47" s="513"/>
      <c r="IN47" s="513"/>
      <c r="IO47" s="513"/>
      <c r="IP47" s="513"/>
      <c r="IQ47" s="513"/>
      <c r="IR47" s="513"/>
      <c r="IS47" s="513"/>
      <c r="IT47" s="513"/>
      <c r="IU47" s="513"/>
      <c r="IV47" s="513"/>
      <c r="IW47" s="513"/>
      <c r="IX47" s="513"/>
      <c r="IY47" s="513"/>
      <c r="IZ47" s="513"/>
      <c r="JA47" s="513"/>
      <c r="JB47" s="513"/>
      <c r="JC47" s="513"/>
      <c r="JD47" s="513"/>
      <c r="JE47" s="514"/>
      <c r="JF47" s="514"/>
      <c r="JG47" s="511" t="str">
        <f>IF(COUNTA($IB$4:$JF$4)=0,"",IF('2.ชื่อนักเรียน'!R53="ย้าย","ย้าย",PT47))</f>
        <v/>
      </c>
      <c r="JH47" s="511">
        <v>43</v>
      </c>
      <c r="JI47" s="512"/>
      <c r="JJ47" s="513"/>
      <c r="JK47" s="513"/>
      <c r="JL47" s="513"/>
      <c r="JM47" s="513"/>
      <c r="JN47" s="513"/>
      <c r="JO47" s="513"/>
      <c r="JP47" s="513"/>
      <c r="JQ47" s="513"/>
      <c r="JR47" s="513"/>
      <c r="JS47" s="513"/>
      <c r="JT47" s="513"/>
      <c r="JU47" s="513"/>
      <c r="JV47" s="513"/>
      <c r="JW47" s="513"/>
      <c r="JX47" s="513"/>
      <c r="JY47" s="513"/>
      <c r="JZ47" s="513"/>
      <c r="KA47" s="513"/>
      <c r="KB47" s="513"/>
      <c r="KC47" s="513"/>
      <c r="KD47" s="513"/>
      <c r="KE47" s="513"/>
      <c r="KF47" s="513"/>
      <c r="KG47" s="513"/>
      <c r="KH47" s="513"/>
      <c r="KI47" s="513"/>
      <c r="KJ47" s="513"/>
      <c r="KK47" s="513"/>
      <c r="KL47" s="514"/>
      <c r="KM47" s="514"/>
      <c r="KN47" s="511" t="str">
        <f>IF(COUNTA($JI$4:$KM$4)=0,"",IF('2.ชื่อนักเรียน'!R53="ย้าย","ย้าย",PX47))</f>
        <v/>
      </c>
      <c r="KO47" s="511">
        <v>43</v>
      </c>
      <c r="KP47" s="512"/>
      <c r="KQ47" s="513"/>
      <c r="KR47" s="513"/>
      <c r="KS47" s="513"/>
      <c r="KT47" s="513"/>
      <c r="KU47" s="513"/>
      <c r="KV47" s="513"/>
      <c r="KW47" s="513"/>
      <c r="KX47" s="513"/>
      <c r="KY47" s="513"/>
      <c r="KZ47" s="513"/>
      <c r="LA47" s="513"/>
      <c r="LB47" s="513"/>
      <c r="LC47" s="513"/>
      <c r="LD47" s="513"/>
      <c r="LE47" s="513"/>
      <c r="LF47" s="513"/>
      <c r="LG47" s="513"/>
      <c r="LH47" s="513"/>
      <c r="LI47" s="513"/>
      <c r="LJ47" s="513"/>
      <c r="LK47" s="513"/>
      <c r="LL47" s="513"/>
      <c r="LM47" s="513"/>
      <c r="LN47" s="513"/>
      <c r="LO47" s="513"/>
      <c r="LP47" s="513"/>
      <c r="LQ47" s="513"/>
      <c r="LR47" s="513"/>
      <c r="LS47" s="514"/>
      <c r="LT47" s="514"/>
      <c r="LU47" s="511" t="str">
        <f>IF(COUNTA($KP$4:$LT$4)=0,"",IF('2.ชื่อนักเรียน'!R53="ย้าย","ย้าย",QB47))</f>
        <v/>
      </c>
      <c r="LV47" s="511">
        <v>43</v>
      </c>
      <c r="LW47" s="512"/>
      <c r="LX47" s="513"/>
      <c r="LY47" s="513"/>
      <c r="LZ47" s="513"/>
      <c r="MA47" s="513"/>
      <c r="MB47" s="513"/>
      <c r="MC47" s="513"/>
      <c r="MD47" s="513"/>
      <c r="ME47" s="513"/>
      <c r="MF47" s="513"/>
      <c r="MG47" s="513"/>
      <c r="MH47" s="513"/>
      <c r="MI47" s="513"/>
      <c r="MJ47" s="513"/>
      <c r="MK47" s="513"/>
      <c r="ML47" s="513"/>
      <c r="MM47" s="513"/>
      <c r="MN47" s="513"/>
      <c r="MO47" s="513"/>
      <c r="MP47" s="513"/>
      <c r="MQ47" s="513"/>
      <c r="MR47" s="513"/>
      <c r="MS47" s="513"/>
      <c r="MT47" s="513"/>
      <c r="MU47" s="513"/>
      <c r="MV47" s="513"/>
      <c r="MW47" s="513"/>
      <c r="MX47" s="513"/>
      <c r="MY47" s="513"/>
      <c r="MZ47" s="514"/>
      <c r="NA47" s="514"/>
      <c r="NB47" s="511" t="str">
        <f>IF(COUNTA($LW$5:$NA$5)=0,"",IF('2.ชื่อนักเรียน'!R53="ย้าย","ย้าย",QF47))</f>
        <v/>
      </c>
      <c r="NC47" s="511">
        <v>43</v>
      </c>
      <c r="ND47" s="512"/>
      <c r="NE47" s="513"/>
      <c r="NF47" s="513"/>
      <c r="NG47" s="513"/>
      <c r="NH47" s="513"/>
      <c r="NI47" s="513"/>
      <c r="NJ47" s="513"/>
      <c r="NK47" s="513"/>
      <c r="NL47" s="513"/>
      <c r="NM47" s="513"/>
      <c r="NN47" s="513"/>
      <c r="NO47" s="513"/>
      <c r="NP47" s="513"/>
      <c r="NQ47" s="513"/>
      <c r="NR47" s="513"/>
      <c r="NS47" s="513"/>
      <c r="NT47" s="513"/>
      <c r="NU47" s="513"/>
      <c r="NV47" s="513"/>
      <c r="NW47" s="513"/>
      <c r="NX47" s="513"/>
      <c r="NY47" s="513"/>
      <c r="NZ47" s="513"/>
      <c r="OA47" s="513"/>
      <c r="OB47" s="513"/>
      <c r="OC47" s="513"/>
      <c r="OD47" s="513"/>
      <c r="OE47" s="513"/>
      <c r="OF47" s="513"/>
      <c r="OG47" s="514"/>
      <c r="OH47" s="514"/>
      <c r="OI47" s="511" t="str">
        <f>IF(COUNTA($ND$4:$OH$4)=0,"",IF('2.ชื่อนักเรียน'!R53="ย้าย","ย้าย",QJ47))</f>
        <v/>
      </c>
      <c r="OJ47" s="511">
        <v>43</v>
      </c>
      <c r="OK47" s="515" t="str">
        <f>IF(OR(COUNTA($E$4:$AI$4)=0,$A47=""),"",IF('2.ชื่อนักเรียน'!R53="ย้าย","-",COUNTIF($E47:$AI47,"/")))</f>
        <v/>
      </c>
      <c r="OL47" s="516" t="str">
        <f>IF(OR(COUNTA($E$4:$AI$4)=0,$A47=""),"",IF('2.ชื่อนักเรียน'!R53="ย้าย","-",COUNTIF($E47:$AI47,"ป")))</f>
        <v/>
      </c>
      <c r="OM47" s="516" t="str">
        <f>IF(OR(COUNTA($E$4:$AI$4)=0,$A47=""),"",IF('2.ชื่อนักเรียน'!R53="ย้าย","-",COUNTIF($E47:$AI47,"ล")))</f>
        <v/>
      </c>
      <c r="ON47" s="517" t="str">
        <f>IF(OR(COUNTA($E$4:$AI$4)=0,$A47=""),"",IF('2.ชื่อนักเรียน'!R53="ย้าย","-",COUNTIF($E47:$AI47,"ข")))</f>
        <v/>
      </c>
      <c r="OO47" s="515" t="str">
        <f>IF(OR(COUNTA($AL$4:$BP$4)=0,$A47=""),"",IF('2.ชื่อนักเรียน'!R53="ย้าย","-",COUNTIF($AL47:$BP47,"/")))</f>
        <v/>
      </c>
      <c r="OP47" s="516" t="str">
        <f>IF(OR(COUNTA($AL$4:$BP$4)=0,$A47=""),"",IF('2.ชื่อนักเรียน'!R53="ย้าย","-",COUNTIF($AL47:$BP47,"ป")))</f>
        <v/>
      </c>
      <c r="OQ47" s="516" t="str">
        <f>IF(OR(COUNTA($AL$4:$BP$4)=0,$A47=""),"",IF('2.ชื่อนักเรียน'!R53="ย้าย","-",COUNTIF($AL47:$BP47,"ล")))</f>
        <v/>
      </c>
      <c r="OR47" s="517" t="str">
        <f>IF(OR(COUNTA($AL$4:$BP$4)=0,$A47=""),"",IF('2.ชื่อนักเรียน'!R53="ย้าย","-",COUNTIF($AL47:$BP47,"ข")))</f>
        <v/>
      </c>
      <c r="OS47" s="515" t="str">
        <f>IF(OR(COUNTA($BS$4:$CW$4)=0,$A47=""),"",IF('2.ชื่อนักเรียน'!R53="ย้าย","-",COUNTIF($BS47:$CW47,"/")))</f>
        <v/>
      </c>
      <c r="OT47" s="516" t="str">
        <f>IF(OR(COUNTA($BS$4:$CW$4)=0,$A47=""),"",IF('2.ชื่อนักเรียน'!R53="ย้าย","-",COUNTIF($BS47:$CW47,"ป")))</f>
        <v/>
      </c>
      <c r="OU47" s="516" t="str">
        <f>IF(OR(COUNTA($BS$4:$CW$4)=0,$A47=""),"",IF('2.ชื่อนักเรียน'!R53="ย้าย","-",COUNTIF($BS47:$CW47,"ล")))</f>
        <v/>
      </c>
      <c r="OV47" s="517" t="str">
        <f>IF(OR(COUNTA($BS$4:$CW$4)=0,$A47=""),"",IF('2.ชื่อนักเรียน'!R53="ย้าย","-",COUNTIF($BS47:$CW47,"ข")))</f>
        <v/>
      </c>
      <c r="OW47" s="515" t="str">
        <f>IF(OR(COUNTA($CZ$4:$ED$4)=0,$A47=""),"",IF('2.ชื่อนักเรียน'!R53="ย้าย","-",COUNTIF($CZ47:$ED47,"/")))</f>
        <v/>
      </c>
      <c r="OX47" s="516" t="str">
        <f>IF(OR(COUNTA($CZ$4:$ED$4)=0,$A47=""),"",IF('2.ชื่อนักเรียน'!R53="ย้าย","-",COUNTIF($CZ47:$ED47,"ป")))</f>
        <v/>
      </c>
      <c r="OY47" s="516" t="str">
        <f>IF(OR(COUNTA($CZ$4:$ED$4)=0,A47=""),"",IF('2.ชื่อนักเรียน'!R53="ย้าย","-",COUNTIF($CZ47:$ED47,"ล")))</f>
        <v/>
      </c>
      <c r="OZ47" s="517" t="str">
        <f>IF(OR(COUNTA($CZ$4:$ED$4)=0,A47=""),"",IF('2.ชื่อนักเรียน'!R53="ย้าย","-",COUNTIF($CZ47:$ED47,"ข")))</f>
        <v/>
      </c>
      <c r="PA47" s="515" t="str">
        <f>IF(OR(COUNTA($EG$4:$FK$4)=0,$A47=""),"",IF('2.ชื่อนักเรียน'!R53="ย้าย","-",COUNTIF($EG47:$FK47,"/")))</f>
        <v/>
      </c>
      <c r="PB47" s="516" t="str">
        <f>IF(OR(COUNTA($EG$4:$FK$4)=0,$A47=""),"",IF('2.ชื่อนักเรียน'!R53="ย้าย","-",COUNTIF($EG47:$FK47,"ป")))</f>
        <v/>
      </c>
      <c r="PC47" s="516" t="str">
        <f>IF(OR(COUNTA($EG$4:$FK$4)=0,A47=""),"",IF('2.ชื่อนักเรียน'!R53="ย้าย","-",COUNTIF($EG47:$FK47,"ล")))</f>
        <v/>
      </c>
      <c r="PD47" s="517" t="str">
        <f>IF(OR(COUNTA($EG$4:$FK$4)=0,A47=""),"",IF('2.ชื่อนักเรียน'!R53="ย้าย","-",COUNTIF($EG47:$FK47,"ข")))</f>
        <v/>
      </c>
      <c r="PE47" s="515" t="str">
        <f>IF(OR(COUNTA($FN$4:$GR$4)=0,$A47=""),"",IF('2.ชื่อนักเรียน'!R53="ย้าย","-",COUNTIF($FN47:$GR47,"/")))</f>
        <v/>
      </c>
      <c r="PF47" s="516" t="str">
        <f>IF(OR(COUNTA($FN$4:$GR$4)=0,$A47=""),"",IF('2.ชื่อนักเรียน'!R53="ย้าย","-",COUNTIF($FN47:$GR47,"ป")))</f>
        <v/>
      </c>
      <c r="PG47" s="516" t="str">
        <f>IF(OR(COUNTA($FN$4:$GR$4)=0,A47=""),"",IF('2.ชื่อนักเรียน'!R53="ย้าย","-",COUNTIF($FN47:$GR47,"ล")))</f>
        <v/>
      </c>
      <c r="PH47" s="516" t="str">
        <f>IF(OR(COUNTA($FN$4:$GR$4)=0,A47=""),"",IF('2.ชื่อนักเรียน'!R53="ย้าย","-",COUNTIF($FN47:$GR47,"ข")))</f>
        <v/>
      </c>
      <c r="PI47" s="515" t="str">
        <f>IF(OR(COUNTA($OK$3:$PD$3,$PE$3)=0,$A47=""),"",IF('2.ชื่อนักเรียน'!R53="ย้าย","-",SUM(OK47,OO47,OS47,OW47,PA47,PE47)))</f>
        <v/>
      </c>
      <c r="PJ47" s="516" t="str">
        <f>IF(OR(COUNTA($OK$3:$PD$3,$PE$3)=0,$A47=""),"",IF('2.ชื่อนักเรียน'!R53="ย้าย","-",SUM(OL47,OP47,OT47,OX47,PB47,PF47)))</f>
        <v/>
      </c>
      <c r="PK47" s="516" t="str">
        <f>IF(OR(COUNTA($OK$3:$PD$3,$PE$3)=0,$A47=""),"",IF('2.ชื่อนักเรียน'!R53="ย้าย","-",SUM(OM47,OQ47,OU47,OY47,PC47,PG47)))</f>
        <v/>
      </c>
      <c r="PL47" s="518" t="str">
        <f>IF(OR(COUNTA($OK$3:$PD$3,$PE$3)=0,$A47=""),"",IF('2.ชื่อนักเรียน'!R53="ย้าย","-",SUM(ON47,OR47,OV47,OZ47,PD47,PH47)))</f>
        <v/>
      </c>
      <c r="PM47" s="511" t="str">
        <f t="shared" si="0"/>
        <v/>
      </c>
      <c r="PN47" s="519" t="str">
        <f>IF(PM47="","",IF('2.ชื่อนักเรียน'!R53="ย้าย","ย้าย",(PM47*100)/COUNTA($E$4:$AI$4,$AL$4:$BP$4,$BS$4:$CW$4,$CZ$4:$ED$4,$EG$4:$FK$4,$FN$4:$GR$4)))</f>
        <v/>
      </c>
      <c r="PO47" s="511">
        <v>43</v>
      </c>
      <c r="PP47" s="515" t="str">
        <f>IF(OR(COUNTA($GU$4:$HY$4)=0,$A47=""),"",IF('2.ชื่อนักเรียน'!R53="ย้าย","-",COUNTIF($GU47:$HY47,"/")))</f>
        <v/>
      </c>
      <c r="PQ47" s="516" t="str">
        <f>IF(OR(COUNTA($GU$4:$HY$4)=0,$A47=""),"",IF('2.ชื่อนักเรียน'!R53="ย้าย","-",COUNTIF($GU47:$HY47,"ป")))</f>
        <v/>
      </c>
      <c r="PR47" s="516" t="str">
        <f>IF(OR(COUNTA($GU$4:$HY$4)=0,$A47=""),"",IF('2.ชื่อนักเรียน'!R53="ย้าย","-",COUNTIF($GU47:$HY47,"ล")))</f>
        <v/>
      </c>
      <c r="PS47" s="517" t="str">
        <f>IF(OR(COUNTA($GU$4:$HY$4)=0,$A47=""),"",IF('2.ชื่อนักเรียน'!R53="ย้าย","-",COUNTIF($GU47:$HY47,"ข")))</f>
        <v/>
      </c>
      <c r="PT47" s="515" t="str">
        <f>IF(OR(COUNTA($IB$4:$JF$4)=0,$A47=""),"",IF('2.ชื่อนักเรียน'!R53="ย้าย","-",COUNTIF($IB47:$JF47,"/")))</f>
        <v/>
      </c>
      <c r="PU47" s="516" t="str">
        <f>IF(OR(COUNTA($IB$4:$JF$4)=0,$A47=""),"",IF('2.ชื่อนักเรียน'!R53="ย้าย","-",COUNTIF($IB47:$JF47,"ป")))</f>
        <v/>
      </c>
      <c r="PV47" s="516" t="str">
        <f>IF(OR(COUNTA($IB$4:$JF$4)=0,$A47=""),"",IF('2.ชื่อนักเรียน'!R53="ย้าย","-",COUNTIF($IB47:$JF47,"ล")))</f>
        <v/>
      </c>
      <c r="PW47" s="517" t="str">
        <f>IF(OR(COUNTA($IB$4:$JF$4)=0,$A47=""),"",IF('2.ชื่อนักเรียน'!R53="ย้าย","-",COUNTIF($IB47:$JF47,"ข")))</f>
        <v/>
      </c>
      <c r="PX47" s="515" t="str">
        <f>IF(OR(COUNTA($JI$4:$KM$4)=0,$A47=""),"",IF('2.ชื่อนักเรียน'!R53="ย้าย","-",COUNTIF($JI47:$KM47,"/")))</f>
        <v/>
      </c>
      <c r="PY47" s="516" t="str">
        <f>IF(OR(COUNTA($JI$4:$KM$4)=0,$A47=""),"",IF('2.ชื่อนักเรียน'!R53="ย้าย","-",COUNTIF($JI47:$KM47,"ป")))</f>
        <v/>
      </c>
      <c r="PZ47" s="516" t="str">
        <f>IF(OR(COUNTA($JI$4:$KM$4)=0,$A47=""),"",IF('2.ชื่อนักเรียน'!R53="ย้าย","-",COUNTIF($JI47:$KM47,"ล")))</f>
        <v/>
      </c>
      <c r="QA47" s="517" t="str">
        <f>IF(OR(COUNTA($JI$4:$KM$4)=0,$A47=""),"",IF('2.ชื่อนักเรียน'!R53="ย้าย","-",COUNTIF($JI47:$KM47,"ข")))</f>
        <v/>
      </c>
      <c r="QB47" s="515" t="str">
        <f>IF(OR(COUNTA($KP$4:$LT$4)=0,$A47=""),"",IF('2.ชื่อนักเรียน'!R53="ย้าย","-",COUNTIF($KP47:$LT47,"/")))</f>
        <v/>
      </c>
      <c r="QC47" s="516" t="str">
        <f>IF(OR(COUNTA($KP$4:$LT$4)=0,$A47=""),"",IF('2.ชื่อนักเรียน'!R53="ย้าย","-",COUNTIF($KP47:$LT47,"ป")))</f>
        <v/>
      </c>
      <c r="QD47" s="516" t="str">
        <f>IF(OR(COUNTA($KP$4:$LT$4)=0,$A47=""),"",IF('2.ชื่อนักเรียน'!R53="ย้าย","-",COUNTIF($KP47:$LT47,"ล")))</f>
        <v/>
      </c>
      <c r="QE47" s="517" t="str">
        <f>IF(OR(COUNTA($KP$4:$LT$4)=0,$A47=""),"",IF('2.ชื่อนักเรียน'!R53="ย้าย","-",COUNTIF($KP47:$LT47,"ข")))</f>
        <v/>
      </c>
      <c r="QF47" s="515" t="str">
        <f>IF(OR(COUNTA($LW$4:$NA$4)=0,$A47=""),"",IF('2.ชื่อนักเรียน'!R53="ย้าย","-",COUNTIF($LW47:$NA47,"/")))</f>
        <v/>
      </c>
      <c r="QG47" s="516" t="str">
        <f>IF(OR(COUNTA($LW$4:$NA$4)=0,$A47=""),"",IF('2.ชื่อนักเรียน'!R53="ย้าย","-",COUNTIF($LW47:$NA47,"ป")))</f>
        <v/>
      </c>
      <c r="QH47" s="516" t="str">
        <f>IF(OR(COUNTA($LW$4:$NA$4)=0,$A47=""),"",IF('2.ชื่อนักเรียน'!R53="ย้าย","-",COUNTIF($LW47:$NA47,"ล")))</f>
        <v/>
      </c>
      <c r="QI47" s="517" t="str">
        <f>IF(OR(COUNTA($LW$4:$NA$4)=0,$A47=""),"",IF('2.ชื่อนักเรียน'!R53="ย้าย","-",COUNTIF($LW47:$NA47,"ข")))</f>
        <v/>
      </c>
      <c r="QJ47" s="515" t="str">
        <f>IF(OR(COUNTA($ND$4:$OH$4)=0,$A47=""),"",IF('2.ชื่อนักเรียน'!R53="ย้าย","-",COUNTIF($ND47:$OH47,"/")))</f>
        <v/>
      </c>
      <c r="QK47" s="516" t="str">
        <f>IF(OR(COUNTA($ND$4:$OH$4)=0,$A47=""),"",IF('2.ชื่อนักเรียน'!R53="ย้าย","-",COUNTIF($ND47:$OH47,"ป")))</f>
        <v/>
      </c>
      <c r="QL47" s="516" t="str">
        <f>IF(OR(COUNTA($ND$4:$OH$4)=0,$A47=""),"",IF('2.ชื่อนักเรียน'!R53="ย้าย","-",COUNTIF($ND47:$OH47,"ล")))</f>
        <v/>
      </c>
      <c r="QM47" s="516" t="str">
        <f>IF(OR(COUNTA($ND$4:$OH$4)=0,$A47=""),"",IF('2.ชื่อนักเรียน'!R53="ย้าย","-",COUNTIF($ND47:$OH47,"ข")))</f>
        <v/>
      </c>
      <c r="QN47" s="515" t="str">
        <f>IF(OR(COUNTA($PP$3:$QI$3,$QJ$3)=0,$A47=""),"",IF('2.ชื่อนักเรียน'!R53="ย้าย","-",SUM(PP47,PT47,PX47,QB47,QF47,QJ47)))</f>
        <v/>
      </c>
      <c r="QO47" s="516" t="str">
        <f>IF(OR(COUNTA($PP$3:$QI$3,$QJ$3)=0,$A47=""),"",IF('2.ชื่อนักเรียน'!R53="ย้าย","-",SUM(PQ47,PU47,PY47,QC47,QG47,QK47)))</f>
        <v/>
      </c>
      <c r="QP47" s="516" t="str">
        <f>IF(OR(COUNTA($PP$3:$QI$3,$QJ$3)=0,$A47=""),"",IF('2.ชื่อนักเรียน'!R53="ย้าย","-",SUM(PR47,PV47,PZ47,QD47,QH47,QL47)))</f>
        <v/>
      </c>
      <c r="QQ47" s="518" t="str">
        <f>IF(OR(COUNTA($PP$3:$QI$3,$QJ$3)=0,$A47=""),"",IF('2.ชื่อนักเรียน'!R53="ย้าย","-",SUM(PS47,PW47,QA47,QE47,QI47,QM47)))</f>
        <v/>
      </c>
      <c r="QR47" s="511" t="str">
        <f t="shared" si="1"/>
        <v/>
      </c>
      <c r="QS47" s="519" t="str">
        <f>IF(QR47="","",IF('2.ชื่อนักเรียน'!R53="ย้าย","ย้าย",(QR47*100)/COUNTA($GU$4:$HY$4,$IB$4:$JF$4,$JI$4:$KM$4,$KP$4:$LT$4,$LW$4:$NA$4,$ND$4:$OH$4)))</f>
        <v/>
      </c>
      <c r="QT47" s="529" t="str">
        <f>IF('2.ชื่อนักเรียน'!C53="","",'2.ชื่อนักเรียน'!C53)</f>
        <v/>
      </c>
      <c r="QU47" s="532" t="str">
        <f>IF('2.ชื่อนักเรียน'!D53="","",'2.ชื่อนักเรียน'!D53)</f>
        <v/>
      </c>
      <c r="QV47" s="511" t="str">
        <f>IF(A47="","",IF('2.ชื่อนักเรียน'!R53="ย้าย","-",$RJ$4))</f>
        <v/>
      </c>
      <c r="QW47" s="511" t="str">
        <f>IF(A47="","",IF('2.ชื่อนักเรียน'!R53="ย้าย","-",SUM(OK47,OO47,OS47,OW47,PA47,PE47,PP47,PT47,PX47,QB47,QF47,QJ47)))</f>
        <v/>
      </c>
      <c r="QX47" s="511" t="str">
        <f>IF(A47="","",IF('2.ชื่อนักเรียน'!R53="ย้าย","-",SUM(OL47,OP47,OT47,OX47,PB47,PF47,PQ47,PU47,PY47,QC47,QG47,QK47)))</f>
        <v/>
      </c>
      <c r="QY47" s="511" t="str">
        <f>IF(A47="","",IF('2.ชื่อนักเรียน'!R53="ย้าย","-",SUM(OM47,OQ47,OU47,OY47,PC47,PG47,PR47,PV47,PZ47,QD47,QH47,QL47)))</f>
        <v/>
      </c>
      <c r="QZ47" s="511" t="str">
        <f>IF(A47="","",IF('2.ชื่อนักเรียน'!R53="ย้าย","-",SUM(ON47,OR47,OV47,OZ47,PD47,PH47,PS47,PW47,QA47,QE47,QI47,QM47)))</f>
        <v/>
      </c>
      <c r="RA47" s="519" t="str">
        <f>IF(A47="","",IF('2.ชื่อนักเรียน'!R53="ย้าย","-",(QW47*100)/QV47))</f>
        <v/>
      </c>
      <c r="RB47" s="511" t="str">
        <f>IF(A47="","",IF('2.ชื่อนักเรียน'!R53="ย้าย","-",QW47))</f>
        <v/>
      </c>
      <c r="RC47" s="519" t="str">
        <f>IF(A47="","",IF('2.ชื่อนักเรียน'!R53="ย้าย","ย้าย",RA47))</f>
        <v/>
      </c>
      <c r="RD47" s="534"/>
    </row>
    <row r="48" spans="1:472" ht="21" customHeight="1" x14ac:dyDescent="0.35">
      <c r="A48" s="508" t="str">
        <f>IF('2.ชื่อนักเรียน'!C54="","",'2.ชื่อนักเรียน'!C54)</f>
        <v/>
      </c>
      <c r="B48" s="509" t="str">
        <f>IF('2.ชื่อนักเรียน'!D54="","",'2.ชื่อนักเรียน'!D54)</f>
        <v/>
      </c>
      <c r="C48" s="509" t="str">
        <f>IF('2.ชื่อนักเรียน'!R54="","",'2.ชื่อนักเรียน'!R54)</f>
        <v/>
      </c>
      <c r="D48" s="511">
        <v>44</v>
      </c>
      <c r="E48" s="512"/>
      <c r="F48" s="513"/>
      <c r="G48" s="513"/>
      <c r="H48" s="513"/>
      <c r="I48" s="513"/>
      <c r="J48" s="513"/>
      <c r="K48" s="513"/>
      <c r="L48" s="513"/>
      <c r="M48" s="513"/>
      <c r="N48" s="513"/>
      <c r="O48" s="513"/>
      <c r="P48" s="513"/>
      <c r="Q48" s="513"/>
      <c r="R48" s="513"/>
      <c r="S48" s="513"/>
      <c r="T48" s="513"/>
      <c r="U48" s="513"/>
      <c r="V48" s="513"/>
      <c r="W48" s="513"/>
      <c r="X48" s="513"/>
      <c r="Y48" s="513"/>
      <c r="Z48" s="513"/>
      <c r="AA48" s="513"/>
      <c r="AB48" s="513"/>
      <c r="AC48" s="513"/>
      <c r="AD48" s="513"/>
      <c r="AE48" s="513"/>
      <c r="AF48" s="513"/>
      <c r="AG48" s="513"/>
      <c r="AH48" s="513"/>
      <c r="AI48" s="574"/>
      <c r="AJ48" s="511" t="str">
        <f>IF(COUNTA($E$3:$AI$3)=0,"",IF('2.ชื่อนักเรียน'!R54="ย้าย","ย้าย",OK48))</f>
        <v/>
      </c>
      <c r="AK48" s="511">
        <v>44</v>
      </c>
      <c r="AL48" s="612"/>
      <c r="AM48" s="513"/>
      <c r="AN48" s="513"/>
      <c r="AO48" s="513"/>
      <c r="AP48" s="513"/>
      <c r="AQ48" s="513"/>
      <c r="AR48" s="513"/>
      <c r="AS48" s="513"/>
      <c r="AT48" s="513"/>
      <c r="AU48" s="513"/>
      <c r="AV48" s="513"/>
      <c r="AW48" s="513"/>
      <c r="AX48" s="513"/>
      <c r="AY48" s="513"/>
      <c r="AZ48" s="513"/>
      <c r="BA48" s="513"/>
      <c r="BB48" s="513"/>
      <c r="BC48" s="513"/>
      <c r="BD48" s="513"/>
      <c r="BE48" s="513"/>
      <c r="BF48" s="513"/>
      <c r="BG48" s="513"/>
      <c r="BH48" s="513"/>
      <c r="BI48" s="513"/>
      <c r="BJ48" s="513"/>
      <c r="BK48" s="513"/>
      <c r="BL48" s="513"/>
      <c r="BM48" s="513"/>
      <c r="BN48" s="513"/>
      <c r="BO48" s="513"/>
      <c r="BP48" s="514"/>
      <c r="BQ48" s="511" t="str">
        <f>IF(COUNTA($AL$4:$BP$4)=0,"",IF('2.ชื่อนักเรียน'!R54="ย้าย","ย้าย",OO48))</f>
        <v/>
      </c>
      <c r="BR48" s="511">
        <v>44</v>
      </c>
      <c r="BS48" s="512"/>
      <c r="BT48" s="513"/>
      <c r="BU48" s="513"/>
      <c r="BV48" s="513"/>
      <c r="BW48" s="513"/>
      <c r="BX48" s="513"/>
      <c r="BY48" s="513"/>
      <c r="BZ48" s="513"/>
      <c r="CA48" s="513"/>
      <c r="CB48" s="513"/>
      <c r="CC48" s="513"/>
      <c r="CD48" s="513"/>
      <c r="CE48" s="513"/>
      <c r="CF48" s="513"/>
      <c r="CG48" s="513"/>
      <c r="CH48" s="513"/>
      <c r="CI48" s="513"/>
      <c r="CJ48" s="513"/>
      <c r="CK48" s="513"/>
      <c r="CL48" s="513"/>
      <c r="CM48" s="513"/>
      <c r="CN48" s="513"/>
      <c r="CO48" s="513"/>
      <c r="CP48" s="513"/>
      <c r="CQ48" s="513"/>
      <c r="CR48" s="513"/>
      <c r="CS48" s="513"/>
      <c r="CT48" s="513"/>
      <c r="CU48" s="513"/>
      <c r="CV48" s="514"/>
      <c r="CW48" s="514"/>
      <c r="CX48" s="511" t="str">
        <f>IF(COUNTA($BS$4:$CW$4)=0,"",IF('2.ชื่อนักเรียน'!R54="ย้าย","ย้าย",OS48))</f>
        <v/>
      </c>
      <c r="CY48" s="511">
        <v>44</v>
      </c>
      <c r="CZ48" s="512"/>
      <c r="DA48" s="513"/>
      <c r="DB48" s="513"/>
      <c r="DC48" s="513"/>
      <c r="DD48" s="513"/>
      <c r="DE48" s="513"/>
      <c r="DF48" s="513"/>
      <c r="DG48" s="513"/>
      <c r="DH48" s="513"/>
      <c r="DI48" s="513"/>
      <c r="DJ48" s="513"/>
      <c r="DK48" s="513"/>
      <c r="DL48" s="513"/>
      <c r="DM48" s="513"/>
      <c r="DN48" s="513"/>
      <c r="DO48" s="513"/>
      <c r="DP48" s="513"/>
      <c r="DQ48" s="513"/>
      <c r="DR48" s="513"/>
      <c r="DS48" s="513"/>
      <c r="DT48" s="513"/>
      <c r="DU48" s="513"/>
      <c r="DV48" s="513"/>
      <c r="DW48" s="513"/>
      <c r="DX48" s="513"/>
      <c r="DY48" s="513"/>
      <c r="DZ48" s="513"/>
      <c r="EA48" s="513"/>
      <c r="EB48" s="513"/>
      <c r="EC48" s="514"/>
      <c r="ED48" s="514"/>
      <c r="EE48" s="511" t="str">
        <f>IF(COUNTA($CZ$4:$ED$4)=0,"",IF('2.ชื่อนักเรียน'!R54="ย้าย","ย้าย",OW48))</f>
        <v/>
      </c>
      <c r="EF48" s="511">
        <v>44</v>
      </c>
      <c r="EG48" s="512"/>
      <c r="EH48" s="513"/>
      <c r="EI48" s="513"/>
      <c r="EJ48" s="513"/>
      <c r="EK48" s="513"/>
      <c r="EL48" s="513"/>
      <c r="EM48" s="513"/>
      <c r="EN48" s="513"/>
      <c r="EO48" s="513"/>
      <c r="EP48" s="513"/>
      <c r="EQ48" s="513"/>
      <c r="ER48" s="513"/>
      <c r="ES48" s="513"/>
      <c r="ET48" s="513"/>
      <c r="EU48" s="513"/>
      <c r="EV48" s="513"/>
      <c r="EW48" s="513"/>
      <c r="EX48" s="513"/>
      <c r="EY48" s="513"/>
      <c r="EZ48" s="513"/>
      <c r="FA48" s="513"/>
      <c r="FB48" s="513"/>
      <c r="FC48" s="513"/>
      <c r="FD48" s="513"/>
      <c r="FE48" s="513"/>
      <c r="FF48" s="513"/>
      <c r="FG48" s="513"/>
      <c r="FH48" s="513"/>
      <c r="FI48" s="513"/>
      <c r="FJ48" s="514"/>
      <c r="FK48" s="514"/>
      <c r="FL48" s="511" t="str">
        <f>IF(COUNTA($EG$4:$FK$4)=0,"",IF('2.ชื่อนักเรียน'!R54="ย้าย","ย้าย",PA48))</f>
        <v/>
      </c>
      <c r="FM48" s="511">
        <v>44</v>
      </c>
      <c r="FN48" s="512"/>
      <c r="FO48" s="513"/>
      <c r="FP48" s="513"/>
      <c r="FQ48" s="513"/>
      <c r="FR48" s="513"/>
      <c r="FS48" s="513"/>
      <c r="FT48" s="513"/>
      <c r="FU48" s="513"/>
      <c r="FV48" s="513"/>
      <c r="FW48" s="513"/>
      <c r="FX48" s="513"/>
      <c r="FY48" s="513"/>
      <c r="FZ48" s="513"/>
      <c r="GA48" s="513"/>
      <c r="GB48" s="513"/>
      <c r="GC48" s="513"/>
      <c r="GD48" s="513"/>
      <c r="GE48" s="513"/>
      <c r="GF48" s="513"/>
      <c r="GG48" s="513"/>
      <c r="GH48" s="513"/>
      <c r="GI48" s="513"/>
      <c r="GJ48" s="513"/>
      <c r="GK48" s="513"/>
      <c r="GL48" s="513"/>
      <c r="GM48" s="513"/>
      <c r="GN48" s="513"/>
      <c r="GO48" s="513"/>
      <c r="GP48" s="513"/>
      <c r="GQ48" s="514"/>
      <c r="GR48" s="514"/>
      <c r="GS48" s="511" t="str">
        <f>IF(COUNTA($FN$4:$GR$4)=0,"",IF('2.ชื่อนักเรียน'!R54="ย้าย","ย้าย",PE48))</f>
        <v/>
      </c>
      <c r="GT48" s="511">
        <v>44</v>
      </c>
      <c r="GU48" s="512"/>
      <c r="GV48" s="513"/>
      <c r="GW48" s="513"/>
      <c r="GX48" s="513"/>
      <c r="GY48" s="513"/>
      <c r="GZ48" s="513"/>
      <c r="HA48" s="513"/>
      <c r="HB48" s="513"/>
      <c r="HC48" s="513"/>
      <c r="HD48" s="513"/>
      <c r="HE48" s="513"/>
      <c r="HF48" s="513"/>
      <c r="HG48" s="513"/>
      <c r="HH48" s="513"/>
      <c r="HI48" s="513"/>
      <c r="HJ48" s="513"/>
      <c r="HK48" s="513"/>
      <c r="HL48" s="513"/>
      <c r="HM48" s="513"/>
      <c r="HN48" s="513"/>
      <c r="HO48" s="513"/>
      <c r="HP48" s="513"/>
      <c r="HQ48" s="513"/>
      <c r="HR48" s="513"/>
      <c r="HS48" s="513"/>
      <c r="HT48" s="513"/>
      <c r="HU48" s="513"/>
      <c r="HV48" s="513"/>
      <c r="HW48" s="513"/>
      <c r="HX48" s="514"/>
      <c r="HY48" s="514"/>
      <c r="HZ48" s="511" t="str">
        <f>IF(COUNTA($GU$4:HY47)=0,"",IF('2.ชื่อนักเรียน'!R54="ย้าย","ย้าย",PP48))</f>
        <v/>
      </c>
      <c r="IA48" s="511">
        <v>44</v>
      </c>
      <c r="IB48" s="512"/>
      <c r="IC48" s="513"/>
      <c r="ID48" s="513"/>
      <c r="IE48" s="513"/>
      <c r="IF48" s="513"/>
      <c r="IG48" s="513"/>
      <c r="IH48" s="513"/>
      <c r="II48" s="513"/>
      <c r="IJ48" s="513"/>
      <c r="IK48" s="513"/>
      <c r="IL48" s="513"/>
      <c r="IM48" s="513"/>
      <c r="IN48" s="513"/>
      <c r="IO48" s="513"/>
      <c r="IP48" s="513"/>
      <c r="IQ48" s="513"/>
      <c r="IR48" s="513"/>
      <c r="IS48" s="513"/>
      <c r="IT48" s="513"/>
      <c r="IU48" s="513"/>
      <c r="IV48" s="513"/>
      <c r="IW48" s="513"/>
      <c r="IX48" s="513"/>
      <c r="IY48" s="513"/>
      <c r="IZ48" s="513"/>
      <c r="JA48" s="513"/>
      <c r="JB48" s="513"/>
      <c r="JC48" s="513"/>
      <c r="JD48" s="513"/>
      <c r="JE48" s="514"/>
      <c r="JF48" s="514"/>
      <c r="JG48" s="511" t="str">
        <f>IF(COUNTA($IB$4:$JF$4)=0,"",IF('2.ชื่อนักเรียน'!R54="ย้าย","ย้าย",PT48))</f>
        <v/>
      </c>
      <c r="JH48" s="511">
        <v>44</v>
      </c>
      <c r="JI48" s="512"/>
      <c r="JJ48" s="513"/>
      <c r="JK48" s="513"/>
      <c r="JL48" s="513"/>
      <c r="JM48" s="513"/>
      <c r="JN48" s="513"/>
      <c r="JO48" s="513"/>
      <c r="JP48" s="513"/>
      <c r="JQ48" s="513"/>
      <c r="JR48" s="513"/>
      <c r="JS48" s="513"/>
      <c r="JT48" s="513"/>
      <c r="JU48" s="513"/>
      <c r="JV48" s="513"/>
      <c r="JW48" s="513"/>
      <c r="JX48" s="513"/>
      <c r="JY48" s="513"/>
      <c r="JZ48" s="513"/>
      <c r="KA48" s="513"/>
      <c r="KB48" s="513"/>
      <c r="KC48" s="513"/>
      <c r="KD48" s="513"/>
      <c r="KE48" s="513"/>
      <c r="KF48" s="513"/>
      <c r="KG48" s="513"/>
      <c r="KH48" s="513"/>
      <c r="KI48" s="513"/>
      <c r="KJ48" s="513"/>
      <c r="KK48" s="513"/>
      <c r="KL48" s="514"/>
      <c r="KM48" s="514"/>
      <c r="KN48" s="511" t="str">
        <f>IF(COUNTA($JI$4:$KM$4)=0,"",IF('2.ชื่อนักเรียน'!R54="ย้าย","ย้าย",PX48))</f>
        <v/>
      </c>
      <c r="KO48" s="511">
        <v>44</v>
      </c>
      <c r="KP48" s="512"/>
      <c r="KQ48" s="513"/>
      <c r="KR48" s="513"/>
      <c r="KS48" s="513"/>
      <c r="KT48" s="513"/>
      <c r="KU48" s="513"/>
      <c r="KV48" s="513"/>
      <c r="KW48" s="513"/>
      <c r="KX48" s="513"/>
      <c r="KY48" s="513"/>
      <c r="KZ48" s="513"/>
      <c r="LA48" s="513"/>
      <c r="LB48" s="513"/>
      <c r="LC48" s="513"/>
      <c r="LD48" s="513"/>
      <c r="LE48" s="513"/>
      <c r="LF48" s="513"/>
      <c r="LG48" s="513"/>
      <c r="LH48" s="513"/>
      <c r="LI48" s="513"/>
      <c r="LJ48" s="513"/>
      <c r="LK48" s="513"/>
      <c r="LL48" s="513"/>
      <c r="LM48" s="513"/>
      <c r="LN48" s="513"/>
      <c r="LO48" s="513"/>
      <c r="LP48" s="513"/>
      <c r="LQ48" s="513"/>
      <c r="LR48" s="513"/>
      <c r="LS48" s="514"/>
      <c r="LT48" s="514"/>
      <c r="LU48" s="511" t="str">
        <f>IF(COUNTA($KP$4:$LT$4)=0,"",IF('2.ชื่อนักเรียน'!R54="ย้าย","ย้าย",QB48))</f>
        <v/>
      </c>
      <c r="LV48" s="511">
        <v>44</v>
      </c>
      <c r="LW48" s="512"/>
      <c r="LX48" s="513"/>
      <c r="LY48" s="513"/>
      <c r="LZ48" s="513"/>
      <c r="MA48" s="513"/>
      <c r="MB48" s="513"/>
      <c r="MC48" s="513"/>
      <c r="MD48" s="513"/>
      <c r="ME48" s="513"/>
      <c r="MF48" s="513"/>
      <c r="MG48" s="513"/>
      <c r="MH48" s="513"/>
      <c r="MI48" s="513"/>
      <c r="MJ48" s="513"/>
      <c r="MK48" s="513"/>
      <c r="ML48" s="513"/>
      <c r="MM48" s="513"/>
      <c r="MN48" s="513"/>
      <c r="MO48" s="513"/>
      <c r="MP48" s="513"/>
      <c r="MQ48" s="513"/>
      <c r="MR48" s="513"/>
      <c r="MS48" s="513"/>
      <c r="MT48" s="513"/>
      <c r="MU48" s="513"/>
      <c r="MV48" s="513"/>
      <c r="MW48" s="513"/>
      <c r="MX48" s="513"/>
      <c r="MY48" s="513"/>
      <c r="MZ48" s="514"/>
      <c r="NA48" s="514"/>
      <c r="NB48" s="511" t="str">
        <f>IF(COUNTA($LW$5:$NA$5)=0,"",IF('2.ชื่อนักเรียน'!R54="ย้าย","ย้าย",QF48))</f>
        <v/>
      </c>
      <c r="NC48" s="511">
        <v>44</v>
      </c>
      <c r="ND48" s="512"/>
      <c r="NE48" s="513"/>
      <c r="NF48" s="513"/>
      <c r="NG48" s="513"/>
      <c r="NH48" s="513"/>
      <c r="NI48" s="513"/>
      <c r="NJ48" s="513"/>
      <c r="NK48" s="513"/>
      <c r="NL48" s="513"/>
      <c r="NM48" s="513"/>
      <c r="NN48" s="513"/>
      <c r="NO48" s="513"/>
      <c r="NP48" s="513"/>
      <c r="NQ48" s="513"/>
      <c r="NR48" s="513"/>
      <c r="NS48" s="513"/>
      <c r="NT48" s="513"/>
      <c r="NU48" s="513"/>
      <c r="NV48" s="513"/>
      <c r="NW48" s="513"/>
      <c r="NX48" s="513"/>
      <c r="NY48" s="513"/>
      <c r="NZ48" s="513"/>
      <c r="OA48" s="513"/>
      <c r="OB48" s="513"/>
      <c r="OC48" s="513"/>
      <c r="OD48" s="513"/>
      <c r="OE48" s="513"/>
      <c r="OF48" s="513"/>
      <c r="OG48" s="514"/>
      <c r="OH48" s="514"/>
      <c r="OI48" s="511" t="str">
        <f>IF(COUNTA($ND$4:$OH$4)=0,"",IF('2.ชื่อนักเรียน'!R54="ย้าย","ย้าย",QJ48))</f>
        <v/>
      </c>
      <c r="OJ48" s="511">
        <v>44</v>
      </c>
      <c r="OK48" s="515" t="str">
        <f>IF(OR(COUNTA($E$4:$AI$4)=0,$A48=""),"",IF('2.ชื่อนักเรียน'!R54="ย้าย","-",COUNTIF($E48:$AI48,"/")))</f>
        <v/>
      </c>
      <c r="OL48" s="516" t="str">
        <f>IF(OR(COUNTA($E$4:$AI$4)=0,$A48=""),"",IF('2.ชื่อนักเรียน'!R54="ย้าย","-",COUNTIF($E48:$AI48,"ป")))</f>
        <v/>
      </c>
      <c r="OM48" s="516" t="str">
        <f>IF(OR(COUNTA($E$4:$AI$4)=0,$A48=""),"",IF('2.ชื่อนักเรียน'!R54="ย้าย","-",COUNTIF($E48:$AI48,"ล")))</f>
        <v/>
      </c>
      <c r="ON48" s="517" t="str">
        <f>IF(OR(COUNTA($E$4:$AI$4)=0,$A48=""),"",IF('2.ชื่อนักเรียน'!R54="ย้าย","-",COUNTIF($E48:$AI48,"ข")))</f>
        <v/>
      </c>
      <c r="OO48" s="515" t="str">
        <f>IF(OR(COUNTA($AL$4:$BP$4)=0,$A48=""),"",IF('2.ชื่อนักเรียน'!R54="ย้าย","-",COUNTIF($AL48:$BP48,"/")))</f>
        <v/>
      </c>
      <c r="OP48" s="516" t="str">
        <f>IF(OR(COUNTA($AL$4:$BP$4)=0,$A48=""),"",IF('2.ชื่อนักเรียน'!R54="ย้าย","-",COUNTIF($AL48:$BP48,"ป")))</f>
        <v/>
      </c>
      <c r="OQ48" s="516" t="str">
        <f>IF(OR(COUNTA($AL$4:$BP$4)=0,$A48=""),"",IF('2.ชื่อนักเรียน'!R54="ย้าย","-",COUNTIF($AL48:$BP48,"ล")))</f>
        <v/>
      </c>
      <c r="OR48" s="517" t="str">
        <f>IF(OR(COUNTA($AL$4:$BP$4)=0,$A48=""),"",IF('2.ชื่อนักเรียน'!R54="ย้าย","-",COUNTIF($AL48:$BP48,"ข")))</f>
        <v/>
      </c>
      <c r="OS48" s="515" t="str">
        <f>IF(OR(COUNTA($BS$4:$CW$4)=0,$A48=""),"",IF('2.ชื่อนักเรียน'!R54="ย้าย","-",COUNTIF($BS48:$CW48,"/")))</f>
        <v/>
      </c>
      <c r="OT48" s="516" t="str">
        <f>IF(OR(COUNTA($BS$4:$CW$4)=0,$A48=""),"",IF('2.ชื่อนักเรียน'!R54="ย้าย","-",COUNTIF($BS48:$CW48,"ป")))</f>
        <v/>
      </c>
      <c r="OU48" s="516" t="str">
        <f>IF(OR(COUNTA($BS$4:$CW$4)=0,$A48=""),"",IF('2.ชื่อนักเรียน'!R54="ย้าย","-",COUNTIF($BS48:$CW48,"ล")))</f>
        <v/>
      </c>
      <c r="OV48" s="517" t="str">
        <f>IF(OR(COUNTA($BS$4:$CW$4)=0,$A48=""),"",IF('2.ชื่อนักเรียน'!R54="ย้าย","-",COUNTIF($BS48:$CW48,"ข")))</f>
        <v/>
      </c>
      <c r="OW48" s="515" t="str">
        <f>IF(OR(COUNTA($CZ$4:$ED$4)=0,$A48=""),"",IF('2.ชื่อนักเรียน'!R54="ย้าย","-",COUNTIF($CZ48:$ED48,"/")))</f>
        <v/>
      </c>
      <c r="OX48" s="516" t="str">
        <f>IF(OR(COUNTA($CZ$4:$ED$4)=0,$A48=""),"",IF('2.ชื่อนักเรียน'!R54="ย้าย","-",COUNTIF($CZ48:$ED48,"ป")))</f>
        <v/>
      </c>
      <c r="OY48" s="516" t="str">
        <f>IF(OR(COUNTA($CZ$4:$ED$4)=0,A48=""),"",IF('2.ชื่อนักเรียน'!R54="ย้าย","-",COUNTIF($CZ48:$ED48,"ล")))</f>
        <v/>
      </c>
      <c r="OZ48" s="517" t="str">
        <f>IF(OR(COUNTA($CZ$4:$ED$4)=0,A48=""),"",IF('2.ชื่อนักเรียน'!R54="ย้าย","-",COUNTIF($CZ48:$ED48,"ข")))</f>
        <v/>
      </c>
      <c r="PA48" s="515" t="str">
        <f>IF(OR(COUNTA($EG$4:$FK$4)=0,$A48=""),"",IF('2.ชื่อนักเรียน'!R54="ย้าย","-",COUNTIF($EG48:$FK48,"/")))</f>
        <v/>
      </c>
      <c r="PB48" s="516" t="str">
        <f>IF(OR(COUNTA($EG$4:$FK$4)=0,$A48=""),"",IF('2.ชื่อนักเรียน'!R54="ย้าย","-",COUNTIF($EG48:$FK48,"ป")))</f>
        <v/>
      </c>
      <c r="PC48" s="516" t="str">
        <f>IF(OR(COUNTA($EG$4:$FK$4)=0,A48=""),"",IF('2.ชื่อนักเรียน'!R54="ย้าย","-",COUNTIF($EG48:$FK48,"ล")))</f>
        <v/>
      </c>
      <c r="PD48" s="517" t="str">
        <f>IF(OR(COUNTA($EG$4:$FK$4)=0,A48=""),"",IF('2.ชื่อนักเรียน'!R54="ย้าย","-",COUNTIF($EG48:$FK48,"ข")))</f>
        <v/>
      </c>
      <c r="PE48" s="515" t="str">
        <f>IF(OR(COUNTA($FN$4:$GR$4)=0,$A48=""),"",IF('2.ชื่อนักเรียน'!R54="ย้าย","-",COUNTIF($FN48:$GR48,"/")))</f>
        <v/>
      </c>
      <c r="PF48" s="516" t="str">
        <f>IF(OR(COUNTA($FN$4:$GR$4)=0,$A48=""),"",IF('2.ชื่อนักเรียน'!R54="ย้าย","-",COUNTIF($FN48:$GR48,"ป")))</f>
        <v/>
      </c>
      <c r="PG48" s="516" t="str">
        <f>IF(OR(COUNTA($FN$4:$GR$4)=0,A48=""),"",IF('2.ชื่อนักเรียน'!R54="ย้าย","-",COUNTIF($FN48:$GR48,"ล")))</f>
        <v/>
      </c>
      <c r="PH48" s="516" t="str">
        <f>IF(OR(COUNTA($FN$4:$GR$4)=0,A48=""),"",IF('2.ชื่อนักเรียน'!R54="ย้าย","-",COUNTIF($FN48:$GR48,"ข")))</f>
        <v/>
      </c>
      <c r="PI48" s="515" t="str">
        <f>IF(OR(COUNTA($OK$3:$PD$3,$PE$3)=0,$A48=""),"",IF('2.ชื่อนักเรียน'!R54="ย้าย","-",SUM(OK48,OO48,OS48,OW48,PA48,PE48)))</f>
        <v/>
      </c>
      <c r="PJ48" s="516" t="str">
        <f>IF(OR(COUNTA($OK$3:$PD$3,$PE$3)=0,$A48=""),"",IF('2.ชื่อนักเรียน'!R54="ย้าย","-",SUM(OL48,OP48,OT48,OX48,PB48,PF48)))</f>
        <v/>
      </c>
      <c r="PK48" s="516" t="str">
        <f>IF(OR(COUNTA($OK$3:$PD$3,$PE$3)=0,$A48=""),"",IF('2.ชื่อนักเรียน'!R54="ย้าย","-",SUM(OM48,OQ48,OU48,OY48,PC48,PG48)))</f>
        <v/>
      </c>
      <c r="PL48" s="518" t="str">
        <f>IF(OR(COUNTA($OK$3:$PD$3,$PE$3)=0,$A48=""),"",IF('2.ชื่อนักเรียน'!R54="ย้าย","-",SUM(ON48,OR48,OV48,OZ48,PD48,PH48)))</f>
        <v/>
      </c>
      <c r="PM48" s="511" t="str">
        <f t="shared" si="0"/>
        <v/>
      </c>
      <c r="PN48" s="519" t="str">
        <f>IF(PM48="","",IF('2.ชื่อนักเรียน'!R54="ย้าย","ย้าย",(PM48*100)/COUNTA($E$4:$AI$4,$AL$4:$BP$4,$BS$4:$CW$4,$CZ$4:$ED$4,$EG$4:$FK$4,$FN$4:$GR$4)))</f>
        <v/>
      </c>
      <c r="PO48" s="511">
        <v>44</v>
      </c>
      <c r="PP48" s="515" t="str">
        <f>IF(OR(COUNTA($GU$4:$HY$4)=0,$A48=""),"",IF('2.ชื่อนักเรียน'!R54="ย้าย","-",COUNTIF($GU48:$HY48,"/")))</f>
        <v/>
      </c>
      <c r="PQ48" s="516" t="str">
        <f>IF(OR(COUNTA($GU$4:$HY$4)=0,$A48=""),"",IF('2.ชื่อนักเรียน'!R54="ย้าย","-",COUNTIF($GU48:$HY48,"ป")))</f>
        <v/>
      </c>
      <c r="PR48" s="516" t="str">
        <f>IF(OR(COUNTA($GU$4:$HY$4)=0,$A48=""),"",IF('2.ชื่อนักเรียน'!R54="ย้าย","-",COUNTIF($GU48:$HY48,"ล")))</f>
        <v/>
      </c>
      <c r="PS48" s="517" t="str">
        <f>IF(OR(COUNTA($GU$4:$HY$4)=0,$A48=""),"",IF('2.ชื่อนักเรียน'!R54="ย้าย","-",COUNTIF($GU48:$HY48,"ข")))</f>
        <v/>
      </c>
      <c r="PT48" s="515" t="str">
        <f>IF(OR(COUNTA($IB$4:$JF$4)=0,$A48=""),"",IF('2.ชื่อนักเรียน'!R54="ย้าย","-",COUNTIF($IB48:$JF48,"/")))</f>
        <v/>
      </c>
      <c r="PU48" s="516" t="str">
        <f>IF(OR(COUNTA($IB$4:$JF$4)=0,$A48=""),"",IF('2.ชื่อนักเรียน'!R54="ย้าย","-",COUNTIF($IB48:$JF48,"ป")))</f>
        <v/>
      </c>
      <c r="PV48" s="516" t="str">
        <f>IF(OR(COUNTA($IB$4:$JF$4)=0,$A48=""),"",IF('2.ชื่อนักเรียน'!R54="ย้าย","-",COUNTIF($IB48:$JF48,"ล")))</f>
        <v/>
      </c>
      <c r="PW48" s="517" t="str">
        <f>IF(OR(COUNTA($IB$4:$JF$4)=0,$A48=""),"",IF('2.ชื่อนักเรียน'!R54="ย้าย","-",COUNTIF($IB48:$JF48,"ข")))</f>
        <v/>
      </c>
      <c r="PX48" s="515" t="str">
        <f>IF(OR(COUNTA($JI$4:$KM$4)=0,$A48=""),"",IF('2.ชื่อนักเรียน'!R54="ย้าย","-",COUNTIF($JI48:$KM48,"/")))</f>
        <v/>
      </c>
      <c r="PY48" s="516" t="str">
        <f>IF(OR(COUNTA($JI$4:$KM$4)=0,$A48=""),"",IF('2.ชื่อนักเรียน'!R54="ย้าย","-",COUNTIF($JI48:$KM48,"ป")))</f>
        <v/>
      </c>
      <c r="PZ48" s="516" t="str">
        <f>IF(OR(COUNTA($JI$4:$KM$4)=0,$A48=""),"",IF('2.ชื่อนักเรียน'!R54="ย้าย","-",COUNTIF($JI48:$KM48,"ล")))</f>
        <v/>
      </c>
      <c r="QA48" s="517" t="str">
        <f>IF(OR(COUNTA($JI$4:$KM$4)=0,$A48=""),"",IF('2.ชื่อนักเรียน'!R54="ย้าย","-",COUNTIF($JI48:$KM48,"ข")))</f>
        <v/>
      </c>
      <c r="QB48" s="515" t="str">
        <f>IF(OR(COUNTA($KP$4:$LT$4)=0,$A48=""),"",IF('2.ชื่อนักเรียน'!R54="ย้าย","-",COUNTIF($KP48:$LT48,"/")))</f>
        <v/>
      </c>
      <c r="QC48" s="516" t="str">
        <f>IF(OR(COUNTA($KP$4:$LT$4)=0,$A48=""),"",IF('2.ชื่อนักเรียน'!R54="ย้าย","-",COUNTIF($KP48:$LT48,"ป")))</f>
        <v/>
      </c>
      <c r="QD48" s="516" t="str">
        <f>IF(OR(COUNTA($KP$4:$LT$4)=0,$A48=""),"",IF('2.ชื่อนักเรียน'!R54="ย้าย","-",COUNTIF($KP48:$LT48,"ล")))</f>
        <v/>
      </c>
      <c r="QE48" s="517" t="str">
        <f>IF(OR(COUNTA($KP$4:$LT$4)=0,$A48=""),"",IF('2.ชื่อนักเรียน'!R54="ย้าย","-",COUNTIF($KP48:$LT48,"ข")))</f>
        <v/>
      </c>
      <c r="QF48" s="515" t="str">
        <f>IF(OR(COUNTA($LW$4:$NA$4)=0,$A48=""),"",IF('2.ชื่อนักเรียน'!R54="ย้าย","-",COUNTIF($LW48:$NA48,"/")))</f>
        <v/>
      </c>
      <c r="QG48" s="516" t="str">
        <f>IF(OR(COUNTA($LW$4:$NA$4)=0,$A48=""),"",IF('2.ชื่อนักเรียน'!R54="ย้าย","-",COUNTIF($LW48:$NA48,"ป")))</f>
        <v/>
      </c>
      <c r="QH48" s="516" t="str">
        <f>IF(OR(COUNTA($LW$4:$NA$4)=0,$A48=""),"",IF('2.ชื่อนักเรียน'!R54="ย้าย","-",COUNTIF($LW48:$NA48,"ล")))</f>
        <v/>
      </c>
      <c r="QI48" s="517" t="str">
        <f>IF(OR(COUNTA($LW$4:$NA$4)=0,$A48=""),"",IF('2.ชื่อนักเรียน'!R54="ย้าย","-",COUNTIF($LW48:$NA48,"ข")))</f>
        <v/>
      </c>
      <c r="QJ48" s="515" t="str">
        <f>IF(OR(COUNTA($ND$4:$OH$4)=0,$A48=""),"",IF('2.ชื่อนักเรียน'!R54="ย้าย","-",COUNTIF($ND48:$OH48,"/")))</f>
        <v/>
      </c>
      <c r="QK48" s="516" t="str">
        <f>IF(OR(COUNTA($ND$4:$OH$4)=0,$A48=""),"",IF('2.ชื่อนักเรียน'!R54="ย้าย","-",COUNTIF($ND48:$OH48,"ป")))</f>
        <v/>
      </c>
      <c r="QL48" s="516" t="str">
        <f>IF(OR(COUNTA($ND$4:$OH$4)=0,$A48=""),"",IF('2.ชื่อนักเรียน'!R54="ย้าย","-",COUNTIF($ND48:$OH48,"ล")))</f>
        <v/>
      </c>
      <c r="QM48" s="516" t="str">
        <f>IF(OR(COUNTA($ND$4:$OH$4)=0,$A48=""),"",IF('2.ชื่อนักเรียน'!R54="ย้าย","-",COUNTIF($ND48:$OH48,"ข")))</f>
        <v/>
      </c>
      <c r="QN48" s="515" t="str">
        <f>IF(OR(COUNTA($PP$3:$QI$3,$QJ$3)=0,$A48=""),"",IF('2.ชื่อนักเรียน'!R54="ย้าย","-",SUM(PP48,PT48,PX48,QB48,QF48,QJ48)))</f>
        <v/>
      </c>
      <c r="QO48" s="516" t="str">
        <f>IF(OR(COUNTA($PP$3:$QI$3,$QJ$3)=0,$A48=""),"",IF('2.ชื่อนักเรียน'!R54="ย้าย","-",SUM(PQ48,PU48,PY48,QC48,QG48,QK48)))</f>
        <v/>
      </c>
      <c r="QP48" s="516" t="str">
        <f>IF(OR(COUNTA($PP$3:$QI$3,$QJ$3)=0,$A48=""),"",IF('2.ชื่อนักเรียน'!R54="ย้าย","-",SUM(PR48,PV48,PZ48,QD48,QH48,QL48)))</f>
        <v/>
      </c>
      <c r="QQ48" s="518" t="str">
        <f>IF(OR(COUNTA($PP$3:$QI$3,$QJ$3)=0,$A48=""),"",IF('2.ชื่อนักเรียน'!R54="ย้าย","-",SUM(PS48,PW48,QA48,QE48,QI48,QM48)))</f>
        <v/>
      </c>
      <c r="QR48" s="511" t="str">
        <f t="shared" si="1"/>
        <v/>
      </c>
      <c r="QS48" s="519" t="str">
        <f>IF(QR48="","",IF('2.ชื่อนักเรียน'!R54="ย้าย","ย้าย",(QR48*100)/COUNTA($GU$4:$HY$4,$IB$4:$JF$4,$JI$4:$KM$4,$KP$4:$LT$4,$LW$4:$NA$4,$ND$4:$OH$4)))</f>
        <v/>
      </c>
      <c r="QT48" s="529" t="str">
        <f>IF('2.ชื่อนักเรียน'!C54="","",'2.ชื่อนักเรียน'!C54)</f>
        <v/>
      </c>
      <c r="QU48" s="532" t="str">
        <f>IF('2.ชื่อนักเรียน'!D54="","",'2.ชื่อนักเรียน'!D54)</f>
        <v/>
      </c>
      <c r="QV48" s="511" t="str">
        <f>IF(A48="","",IF('2.ชื่อนักเรียน'!R54="ย้าย","-",$RJ$4))</f>
        <v/>
      </c>
      <c r="QW48" s="511" t="str">
        <f>IF(A48="","",IF('2.ชื่อนักเรียน'!R54="ย้าย","-",SUM(OK48,OO48,OS48,OW48,PA48,PE48,PP48,PT48,PX48,QB48,QF48,QJ48)))</f>
        <v/>
      </c>
      <c r="QX48" s="511" t="str">
        <f>IF(A48="","",IF('2.ชื่อนักเรียน'!R54="ย้าย","-",SUM(OL48,OP48,OT48,OX48,PB48,PF48,PQ48,PU48,PY48,QC48,QG48,QK48)))</f>
        <v/>
      </c>
      <c r="QY48" s="511" t="str">
        <f>IF(A48="","",IF('2.ชื่อนักเรียน'!R54="ย้าย","-",SUM(OM48,OQ48,OU48,OY48,PC48,PG48,PR48,PV48,PZ48,QD48,QH48,QL48)))</f>
        <v/>
      </c>
      <c r="QZ48" s="511" t="str">
        <f>IF(A48="","",IF('2.ชื่อนักเรียน'!R54="ย้าย","-",SUM(ON48,OR48,OV48,OZ48,PD48,PH48,PS48,PW48,QA48,QE48,QI48,QM48)))</f>
        <v/>
      </c>
      <c r="RA48" s="519" t="str">
        <f>IF(A48="","",IF('2.ชื่อนักเรียน'!R54="ย้าย","-",(QW48*100)/QV48))</f>
        <v/>
      </c>
      <c r="RB48" s="511" t="str">
        <f>IF(A48="","",IF('2.ชื่อนักเรียน'!R54="ย้าย","-",QW48))</f>
        <v/>
      </c>
      <c r="RC48" s="519" t="str">
        <f>IF(A48="","",IF('2.ชื่อนักเรียน'!R54="ย้าย","ย้าย",RA48))</f>
        <v/>
      </c>
      <c r="RD48" s="534"/>
    </row>
    <row r="49" spans="1:472" ht="21" customHeight="1" x14ac:dyDescent="0.35">
      <c r="A49" s="508" t="str">
        <f>IF('2.ชื่อนักเรียน'!C55="","",'2.ชื่อนักเรียน'!C55)</f>
        <v/>
      </c>
      <c r="B49" s="509" t="str">
        <f>IF('2.ชื่อนักเรียน'!D55="","",'2.ชื่อนักเรียน'!D55)</f>
        <v/>
      </c>
      <c r="C49" s="521" t="str">
        <f>IF('2.ชื่อนักเรียน'!R55="","",'2.ชื่อนักเรียน'!R55)</f>
        <v/>
      </c>
      <c r="D49" s="511">
        <v>45</v>
      </c>
      <c r="E49" s="512"/>
      <c r="F49" s="513"/>
      <c r="G49" s="513"/>
      <c r="H49" s="513"/>
      <c r="I49" s="513"/>
      <c r="J49" s="513"/>
      <c r="K49" s="513"/>
      <c r="L49" s="513"/>
      <c r="M49" s="513"/>
      <c r="N49" s="513"/>
      <c r="O49" s="513"/>
      <c r="P49" s="513"/>
      <c r="Q49" s="513"/>
      <c r="R49" s="513"/>
      <c r="S49" s="513"/>
      <c r="T49" s="513"/>
      <c r="U49" s="513"/>
      <c r="V49" s="513"/>
      <c r="W49" s="513"/>
      <c r="X49" s="513"/>
      <c r="Y49" s="513"/>
      <c r="Z49" s="513"/>
      <c r="AA49" s="513"/>
      <c r="AB49" s="513"/>
      <c r="AC49" s="513"/>
      <c r="AD49" s="513"/>
      <c r="AE49" s="513"/>
      <c r="AF49" s="513"/>
      <c r="AG49" s="513"/>
      <c r="AH49" s="513"/>
      <c r="AI49" s="574"/>
      <c r="AJ49" s="511" t="str">
        <f>IF(COUNTA($E$3:$AI$3)=0,"",IF('2.ชื่อนักเรียน'!R55="ย้าย","ย้าย",OK49))</f>
        <v/>
      </c>
      <c r="AK49" s="511">
        <v>45</v>
      </c>
      <c r="AL49" s="612"/>
      <c r="AM49" s="513"/>
      <c r="AN49" s="513"/>
      <c r="AO49" s="513"/>
      <c r="AP49" s="513"/>
      <c r="AQ49" s="513"/>
      <c r="AR49" s="513"/>
      <c r="AS49" s="513"/>
      <c r="AT49" s="513"/>
      <c r="AU49" s="513"/>
      <c r="AV49" s="513"/>
      <c r="AW49" s="513"/>
      <c r="AX49" s="513"/>
      <c r="AY49" s="513"/>
      <c r="AZ49" s="513"/>
      <c r="BA49" s="513"/>
      <c r="BB49" s="513"/>
      <c r="BC49" s="513"/>
      <c r="BD49" s="513"/>
      <c r="BE49" s="513"/>
      <c r="BF49" s="513"/>
      <c r="BG49" s="513"/>
      <c r="BH49" s="513"/>
      <c r="BI49" s="513"/>
      <c r="BJ49" s="513"/>
      <c r="BK49" s="513"/>
      <c r="BL49" s="513"/>
      <c r="BM49" s="513"/>
      <c r="BN49" s="513"/>
      <c r="BO49" s="513"/>
      <c r="BP49" s="514"/>
      <c r="BQ49" s="511" t="str">
        <f>IF(COUNTA($AL$4:$BP$4)=0,"",IF('2.ชื่อนักเรียน'!R55="ย้าย","ย้าย",OO49))</f>
        <v/>
      </c>
      <c r="BR49" s="511">
        <v>45</v>
      </c>
      <c r="BS49" s="612"/>
      <c r="BT49" s="513"/>
      <c r="BU49" s="513"/>
      <c r="BV49" s="513"/>
      <c r="BW49" s="513"/>
      <c r="BX49" s="513"/>
      <c r="BY49" s="513"/>
      <c r="BZ49" s="513"/>
      <c r="CA49" s="513"/>
      <c r="CB49" s="513"/>
      <c r="CC49" s="513"/>
      <c r="CD49" s="513"/>
      <c r="CE49" s="513"/>
      <c r="CF49" s="513"/>
      <c r="CG49" s="513"/>
      <c r="CH49" s="513"/>
      <c r="CI49" s="513"/>
      <c r="CJ49" s="513"/>
      <c r="CK49" s="513"/>
      <c r="CL49" s="513"/>
      <c r="CM49" s="513"/>
      <c r="CN49" s="513"/>
      <c r="CO49" s="513"/>
      <c r="CP49" s="513"/>
      <c r="CQ49" s="513"/>
      <c r="CR49" s="513"/>
      <c r="CS49" s="513"/>
      <c r="CT49" s="513"/>
      <c r="CU49" s="513"/>
      <c r="CV49" s="513"/>
      <c r="CW49" s="514"/>
      <c r="CX49" s="511" t="str">
        <f>IF(COUNTA($BS$4:$CW$4)=0,"",IF('2.ชื่อนักเรียน'!R55="ย้าย","ย้าย",OS49))</f>
        <v/>
      </c>
      <c r="CY49" s="511">
        <v>45</v>
      </c>
      <c r="CZ49" s="614"/>
      <c r="DA49" s="614"/>
      <c r="DB49" s="614"/>
      <c r="DC49" s="614"/>
      <c r="DD49" s="614"/>
      <c r="DE49" s="614"/>
      <c r="DF49" s="614"/>
      <c r="DG49" s="614"/>
      <c r="DH49" s="614"/>
      <c r="DI49" s="614"/>
      <c r="DJ49" s="614"/>
      <c r="DK49" s="614"/>
      <c r="DL49" s="614"/>
      <c r="DM49" s="614"/>
      <c r="DN49" s="614"/>
      <c r="DO49" s="614"/>
      <c r="DP49" s="614"/>
      <c r="DQ49" s="614"/>
      <c r="DR49" s="614"/>
      <c r="DS49" s="614"/>
      <c r="DT49" s="614"/>
      <c r="DU49" s="614"/>
      <c r="DV49" s="614"/>
      <c r="DW49" s="614"/>
      <c r="DX49" s="614"/>
      <c r="DY49" s="614"/>
      <c r="DZ49" s="614"/>
      <c r="EA49" s="614"/>
      <c r="EB49" s="614"/>
      <c r="EC49" s="614"/>
      <c r="ED49" s="614"/>
      <c r="EE49" s="511" t="str">
        <f>IF(COUNTA($CZ$4:$ED$4)=0,"",IF('2.ชื่อนักเรียน'!R55="ย้าย","ย้าย",OW49))</f>
        <v/>
      </c>
      <c r="EF49" s="511">
        <v>45</v>
      </c>
      <c r="EG49" s="512"/>
      <c r="EH49" s="513"/>
      <c r="EI49" s="513"/>
      <c r="EJ49" s="513"/>
      <c r="EK49" s="513"/>
      <c r="EL49" s="513"/>
      <c r="EM49" s="513"/>
      <c r="EN49" s="513"/>
      <c r="EO49" s="513"/>
      <c r="EP49" s="513"/>
      <c r="EQ49" s="513"/>
      <c r="ER49" s="513"/>
      <c r="ES49" s="513"/>
      <c r="ET49" s="513"/>
      <c r="EU49" s="513"/>
      <c r="EV49" s="513"/>
      <c r="EW49" s="513"/>
      <c r="EX49" s="513"/>
      <c r="EY49" s="513"/>
      <c r="EZ49" s="513"/>
      <c r="FA49" s="513"/>
      <c r="FB49" s="513"/>
      <c r="FC49" s="513"/>
      <c r="FD49" s="513"/>
      <c r="FE49" s="513"/>
      <c r="FF49" s="513"/>
      <c r="FG49" s="513"/>
      <c r="FH49" s="513"/>
      <c r="FI49" s="513"/>
      <c r="FJ49" s="514"/>
      <c r="FK49" s="514"/>
      <c r="FL49" s="511" t="str">
        <f>IF(COUNTA($EG$4:$FK$4)=0,"",IF('2.ชื่อนักเรียน'!R55="ย้าย","ย้าย",PA49))</f>
        <v/>
      </c>
      <c r="FM49" s="511">
        <v>45</v>
      </c>
      <c r="FN49" s="512"/>
      <c r="FO49" s="513"/>
      <c r="FP49" s="513"/>
      <c r="FQ49" s="513"/>
      <c r="FR49" s="513"/>
      <c r="FS49" s="513"/>
      <c r="FT49" s="513"/>
      <c r="FU49" s="513"/>
      <c r="FV49" s="513"/>
      <c r="FW49" s="513"/>
      <c r="FX49" s="513"/>
      <c r="FY49" s="513"/>
      <c r="FZ49" s="513"/>
      <c r="GA49" s="513"/>
      <c r="GB49" s="513"/>
      <c r="GC49" s="513"/>
      <c r="GD49" s="513"/>
      <c r="GE49" s="513"/>
      <c r="GF49" s="513"/>
      <c r="GG49" s="513"/>
      <c r="GH49" s="513"/>
      <c r="GI49" s="513"/>
      <c r="GJ49" s="513"/>
      <c r="GK49" s="513"/>
      <c r="GL49" s="513"/>
      <c r="GM49" s="513"/>
      <c r="GN49" s="513"/>
      <c r="GO49" s="513"/>
      <c r="GP49" s="513"/>
      <c r="GQ49" s="514"/>
      <c r="GR49" s="514"/>
      <c r="GS49" s="511" t="str">
        <f>IF(COUNTA($FN$4:$GR$4)=0,"",IF('2.ชื่อนักเรียน'!R55="ย้าย","ย้าย",PE49))</f>
        <v/>
      </c>
      <c r="GT49" s="511">
        <v>45</v>
      </c>
      <c r="GU49" s="512"/>
      <c r="GV49" s="513"/>
      <c r="GW49" s="513"/>
      <c r="GX49" s="513"/>
      <c r="GY49" s="513"/>
      <c r="GZ49" s="513"/>
      <c r="HA49" s="513"/>
      <c r="HB49" s="513"/>
      <c r="HC49" s="513"/>
      <c r="HD49" s="513"/>
      <c r="HE49" s="513"/>
      <c r="HF49" s="513"/>
      <c r="HG49" s="513"/>
      <c r="HH49" s="513"/>
      <c r="HI49" s="513"/>
      <c r="HJ49" s="513"/>
      <c r="HK49" s="513"/>
      <c r="HL49" s="513"/>
      <c r="HM49" s="513"/>
      <c r="HN49" s="513"/>
      <c r="HO49" s="513"/>
      <c r="HP49" s="513"/>
      <c r="HQ49" s="513"/>
      <c r="HR49" s="513"/>
      <c r="HS49" s="513"/>
      <c r="HT49" s="513"/>
      <c r="HU49" s="513"/>
      <c r="HV49" s="513"/>
      <c r="HW49" s="513"/>
      <c r="HX49" s="514"/>
      <c r="HY49" s="514"/>
      <c r="HZ49" s="511" t="str">
        <f>IF(COUNTA($GU$4:HY48)=0,"",IF('2.ชื่อนักเรียน'!R55="ย้าย","ย้าย",PP49))</f>
        <v/>
      </c>
      <c r="IA49" s="511">
        <v>45</v>
      </c>
      <c r="IB49" s="512"/>
      <c r="IC49" s="513"/>
      <c r="ID49" s="513"/>
      <c r="IE49" s="513"/>
      <c r="IF49" s="513"/>
      <c r="IG49" s="513"/>
      <c r="IH49" s="513"/>
      <c r="II49" s="513"/>
      <c r="IJ49" s="513"/>
      <c r="IK49" s="513"/>
      <c r="IL49" s="513"/>
      <c r="IM49" s="513"/>
      <c r="IN49" s="513"/>
      <c r="IO49" s="513"/>
      <c r="IP49" s="513"/>
      <c r="IQ49" s="513"/>
      <c r="IR49" s="513"/>
      <c r="IS49" s="513"/>
      <c r="IT49" s="513"/>
      <c r="IU49" s="513"/>
      <c r="IV49" s="513"/>
      <c r="IW49" s="513"/>
      <c r="IX49" s="513"/>
      <c r="IY49" s="513"/>
      <c r="IZ49" s="513"/>
      <c r="JA49" s="513"/>
      <c r="JB49" s="513"/>
      <c r="JC49" s="513"/>
      <c r="JD49" s="513"/>
      <c r="JE49" s="514"/>
      <c r="JF49" s="514"/>
      <c r="JG49" s="511" t="str">
        <f>IF(COUNTA($IB$4:$JF$4)=0,"",IF('2.ชื่อนักเรียน'!R55="ย้าย","ย้าย",PT49))</f>
        <v/>
      </c>
      <c r="JH49" s="511">
        <v>45</v>
      </c>
      <c r="JI49" s="512"/>
      <c r="JJ49" s="513"/>
      <c r="JK49" s="513"/>
      <c r="JL49" s="513"/>
      <c r="JM49" s="513"/>
      <c r="JN49" s="513"/>
      <c r="JO49" s="513"/>
      <c r="JP49" s="513"/>
      <c r="JQ49" s="513"/>
      <c r="JR49" s="513"/>
      <c r="JS49" s="513"/>
      <c r="JT49" s="513"/>
      <c r="JU49" s="513"/>
      <c r="JV49" s="513"/>
      <c r="JW49" s="513"/>
      <c r="JX49" s="513"/>
      <c r="JY49" s="513"/>
      <c r="JZ49" s="513"/>
      <c r="KA49" s="513"/>
      <c r="KB49" s="513"/>
      <c r="KC49" s="513"/>
      <c r="KD49" s="513"/>
      <c r="KE49" s="513"/>
      <c r="KF49" s="513"/>
      <c r="KG49" s="513"/>
      <c r="KH49" s="513"/>
      <c r="KI49" s="513"/>
      <c r="KJ49" s="513"/>
      <c r="KK49" s="513"/>
      <c r="KL49" s="514"/>
      <c r="KM49" s="514"/>
      <c r="KN49" s="511" t="str">
        <f>IF(COUNTA($JI$4:$KM$4)=0,"",IF('2.ชื่อนักเรียน'!R55="ย้าย","ย้าย",PX49))</f>
        <v/>
      </c>
      <c r="KO49" s="511">
        <v>45</v>
      </c>
      <c r="KP49" s="512"/>
      <c r="KQ49" s="513"/>
      <c r="KR49" s="513"/>
      <c r="KS49" s="513"/>
      <c r="KT49" s="513"/>
      <c r="KU49" s="513"/>
      <c r="KV49" s="513"/>
      <c r="KW49" s="513"/>
      <c r="KX49" s="513"/>
      <c r="KY49" s="513"/>
      <c r="KZ49" s="513"/>
      <c r="LA49" s="513"/>
      <c r="LB49" s="513"/>
      <c r="LC49" s="513"/>
      <c r="LD49" s="513"/>
      <c r="LE49" s="513"/>
      <c r="LF49" s="513"/>
      <c r="LG49" s="513"/>
      <c r="LH49" s="513"/>
      <c r="LI49" s="513"/>
      <c r="LJ49" s="513"/>
      <c r="LK49" s="513"/>
      <c r="LL49" s="513"/>
      <c r="LM49" s="513"/>
      <c r="LN49" s="513"/>
      <c r="LO49" s="513"/>
      <c r="LP49" s="513"/>
      <c r="LQ49" s="513"/>
      <c r="LR49" s="513"/>
      <c r="LS49" s="514"/>
      <c r="LT49" s="514"/>
      <c r="LU49" s="511" t="str">
        <f>IF(COUNTA($KP$4:$LT$4)=0,"",IF('2.ชื่อนักเรียน'!R55="ย้าย","ย้าย",QB49))</f>
        <v/>
      </c>
      <c r="LV49" s="511">
        <v>45</v>
      </c>
      <c r="LW49" s="512"/>
      <c r="LX49" s="513"/>
      <c r="LY49" s="513"/>
      <c r="LZ49" s="513"/>
      <c r="MA49" s="513"/>
      <c r="MB49" s="513"/>
      <c r="MC49" s="513"/>
      <c r="MD49" s="513"/>
      <c r="ME49" s="513"/>
      <c r="MF49" s="513"/>
      <c r="MG49" s="513"/>
      <c r="MH49" s="513"/>
      <c r="MI49" s="513"/>
      <c r="MJ49" s="513"/>
      <c r="MK49" s="513"/>
      <c r="ML49" s="513"/>
      <c r="MM49" s="513"/>
      <c r="MN49" s="513"/>
      <c r="MO49" s="513"/>
      <c r="MP49" s="513"/>
      <c r="MQ49" s="513"/>
      <c r="MR49" s="513"/>
      <c r="MS49" s="513"/>
      <c r="MT49" s="513"/>
      <c r="MU49" s="513"/>
      <c r="MV49" s="513"/>
      <c r="MW49" s="513"/>
      <c r="MX49" s="513"/>
      <c r="MY49" s="513"/>
      <c r="MZ49" s="514"/>
      <c r="NA49" s="514"/>
      <c r="NB49" s="511" t="str">
        <f>IF(COUNTA($LW$5:$NA$5)=0,"",IF('2.ชื่อนักเรียน'!R55="ย้าย","ย้าย",QF49))</f>
        <v/>
      </c>
      <c r="NC49" s="511">
        <v>45</v>
      </c>
      <c r="ND49" s="512"/>
      <c r="NE49" s="513"/>
      <c r="NF49" s="513"/>
      <c r="NG49" s="513"/>
      <c r="NH49" s="513"/>
      <c r="NI49" s="513"/>
      <c r="NJ49" s="513"/>
      <c r="NK49" s="513"/>
      <c r="NL49" s="513"/>
      <c r="NM49" s="513"/>
      <c r="NN49" s="513"/>
      <c r="NO49" s="513"/>
      <c r="NP49" s="513"/>
      <c r="NQ49" s="513"/>
      <c r="NR49" s="513"/>
      <c r="NS49" s="513"/>
      <c r="NT49" s="513"/>
      <c r="NU49" s="513"/>
      <c r="NV49" s="513"/>
      <c r="NW49" s="513"/>
      <c r="NX49" s="513"/>
      <c r="NY49" s="513"/>
      <c r="NZ49" s="513"/>
      <c r="OA49" s="513"/>
      <c r="OB49" s="513"/>
      <c r="OC49" s="513"/>
      <c r="OD49" s="513"/>
      <c r="OE49" s="513"/>
      <c r="OF49" s="513"/>
      <c r="OG49" s="514"/>
      <c r="OH49" s="514"/>
      <c r="OI49" s="511" t="str">
        <f>IF(COUNTA($ND$4:$OH$4)=0,"",IF('2.ชื่อนักเรียน'!R55="ย้าย","ย้าย",QJ49))</f>
        <v/>
      </c>
      <c r="OJ49" s="511">
        <v>45</v>
      </c>
      <c r="OK49" s="515" t="str">
        <f>IF(OR(COUNTA($E$4:$AI$4)=0,$A49=""),"",IF('2.ชื่อนักเรียน'!R55="ย้าย","-",COUNTIF($E49:$AI49,"/")))</f>
        <v/>
      </c>
      <c r="OL49" s="516" t="str">
        <f>IF(OR(COUNTA($E$4:$AI$4)=0,$A49=""),"",IF('2.ชื่อนักเรียน'!R55="ย้าย","-",COUNTIF($E49:$AI49,"ป")))</f>
        <v/>
      </c>
      <c r="OM49" s="516" t="str">
        <f>IF(OR(COUNTA($E$4:$AI$4)=0,$A49=""),"",IF('2.ชื่อนักเรียน'!R55="ย้าย","-",COUNTIF($E49:$AI49,"ล")))</f>
        <v/>
      </c>
      <c r="ON49" s="517" t="str">
        <f>IF(OR(COUNTA($E$4:$AI$4)=0,$A49=""),"",IF('2.ชื่อนักเรียน'!R55="ย้าย","-",COUNTIF($E49:$AI49,"ข")))</f>
        <v/>
      </c>
      <c r="OO49" s="515" t="str">
        <f>IF(OR(COUNTA($AL$4:$BP$4)=0,$A49=""),"",IF('2.ชื่อนักเรียน'!R55="ย้าย","-",COUNTIF($AL49:$BP49,"/")))</f>
        <v/>
      </c>
      <c r="OP49" s="516" t="str">
        <f>IF(OR(COUNTA($AL$4:$BP$4)=0,$A49=""),"",IF('2.ชื่อนักเรียน'!R55="ย้าย","-",COUNTIF($AL49:$BP49,"ป")))</f>
        <v/>
      </c>
      <c r="OQ49" s="516" t="str">
        <f>IF(OR(COUNTA($AL$4:$BP$4)=0,$A49=""),"",IF('2.ชื่อนักเรียน'!R55="ย้าย","-",COUNTIF($AL49:$BP49,"ล")))</f>
        <v/>
      </c>
      <c r="OR49" s="517" t="str">
        <f>IF(OR(COUNTA($AL$4:$BP$4)=0,$A49=""),"",IF('2.ชื่อนักเรียน'!R55="ย้าย","-",COUNTIF($AL49:$BP49,"ข")))</f>
        <v/>
      </c>
      <c r="OS49" s="515" t="str">
        <f>IF(OR(COUNTA($BS$4:$CW$4)=0,$A49=""),"",IF('2.ชื่อนักเรียน'!R55="ย้าย","-",COUNTIF($BS49:$CW49,"/")))</f>
        <v/>
      </c>
      <c r="OT49" s="516" t="str">
        <f>IF(OR(COUNTA($BS$4:$CW$4)=0,$A49=""),"",IF('2.ชื่อนักเรียน'!R55="ย้าย","-",COUNTIF($BS49:$CW49,"ป")))</f>
        <v/>
      </c>
      <c r="OU49" s="516" t="str">
        <f>IF(OR(COUNTA($BS$4:$CW$4)=0,$A49=""),"",IF('2.ชื่อนักเรียน'!R55="ย้าย","-",COUNTIF($BS49:$CW49,"ล")))</f>
        <v/>
      </c>
      <c r="OV49" s="517" t="str">
        <f>IF(OR(COUNTA($BS$4:$CW$4)=0,$A49=""),"",IF('2.ชื่อนักเรียน'!R55="ย้าย","-",COUNTIF($BS49:$CW49,"ข")))</f>
        <v/>
      </c>
      <c r="OW49" s="515" t="str">
        <f>IF(OR(COUNTA($CZ$4:$ED$4)=0,$A49=""),"",IF('2.ชื่อนักเรียน'!R55="ย้าย","-",COUNTIF($CZ49:$ED49,"/")))</f>
        <v/>
      </c>
      <c r="OX49" s="516" t="str">
        <f>IF(OR(COUNTA($CZ$4:$ED$4)=0,$A49=""),"",IF('2.ชื่อนักเรียน'!R55="ย้าย","-",COUNTIF($CZ49:$ED49,"ป")))</f>
        <v/>
      </c>
      <c r="OY49" s="516" t="str">
        <f>IF(OR(COUNTA($CZ$4:$ED$4)=0,A49=""),"",IF('2.ชื่อนักเรียน'!R55="ย้าย","-",COUNTIF($CZ49:$ED49,"ล")))</f>
        <v/>
      </c>
      <c r="OZ49" s="517" t="str">
        <f>IF(OR(COUNTA($CZ$4:$ED$4)=0,A49=""),"",IF('2.ชื่อนักเรียน'!R55="ย้าย","-",COUNTIF($CZ49:$ED49,"ข")))</f>
        <v/>
      </c>
      <c r="PA49" s="515" t="str">
        <f>IF(OR(COUNTA($EG$4:$FK$4)=0,$A49=""),"",IF('2.ชื่อนักเรียน'!R55="ย้าย","-",COUNTIF($EG49:$FK49,"/")))</f>
        <v/>
      </c>
      <c r="PB49" s="516" t="str">
        <f>IF(OR(COUNTA($EG$4:$FK$4)=0,$A49=""),"",IF('2.ชื่อนักเรียน'!R55="ย้าย","-",COUNTIF($EG49:$FK49,"ป")))</f>
        <v/>
      </c>
      <c r="PC49" s="516" t="str">
        <f>IF(OR(COUNTA($EG$4:$FK$4)=0,A49=""),"",IF('2.ชื่อนักเรียน'!R55="ย้าย","-",COUNTIF($EG49:$FK49,"ล")))</f>
        <v/>
      </c>
      <c r="PD49" s="517" t="str">
        <f>IF(OR(COUNTA($EG$4:$FK$4)=0,A49=""),"",IF('2.ชื่อนักเรียน'!R55="ย้าย","-",COUNTIF($EG49:$FK49,"ข")))</f>
        <v/>
      </c>
      <c r="PE49" s="515" t="str">
        <f>IF(OR(COUNTA($FN$4:$GR$4)=0,$A49=""),"",IF('2.ชื่อนักเรียน'!R55="ย้าย","-",COUNTIF($FN49:$GR49,"/")))</f>
        <v/>
      </c>
      <c r="PF49" s="516" t="str">
        <f>IF(OR(COUNTA($FN$4:$GR$4)=0,$A49=""),"",IF('2.ชื่อนักเรียน'!R55="ย้าย","-",COUNTIF($FN49:$GR49,"ป")))</f>
        <v/>
      </c>
      <c r="PG49" s="516" t="str">
        <f>IF(OR(COUNTA($FN$4:$GR$4)=0,A49=""),"",IF('2.ชื่อนักเรียน'!R55="ย้าย","-",COUNTIF($FN49:$GR49,"ล")))</f>
        <v/>
      </c>
      <c r="PH49" s="516" t="str">
        <f>IF(OR(COUNTA($FN$4:$GR$4)=0,A49=""),"",IF('2.ชื่อนักเรียน'!R55="ย้าย","-",COUNTIF($FN49:$GR49,"ข")))</f>
        <v/>
      </c>
      <c r="PI49" s="515" t="str">
        <f>IF(OR(COUNTA($OK$3:$PD$3,$PE$3)=0,$A49=""),"",IF('2.ชื่อนักเรียน'!R55="ย้าย","-",SUM(OK49,OO49,OS49,OW49,PA49,PE49)))</f>
        <v/>
      </c>
      <c r="PJ49" s="516" t="str">
        <f>IF(OR(COUNTA($OK$3:$PD$3,$PE$3)=0,$A49=""),"",IF('2.ชื่อนักเรียน'!R55="ย้าย","-",SUM(OL49,OP49,OT49,OX49,PB49,PF49)))</f>
        <v/>
      </c>
      <c r="PK49" s="516" t="str">
        <f>IF(OR(COUNTA($OK$3:$PD$3,$PE$3)=0,$A49=""),"",IF('2.ชื่อนักเรียน'!R55="ย้าย","-",SUM(OM49,OQ49,OU49,OY49,PC49,PG49)))</f>
        <v/>
      </c>
      <c r="PL49" s="518" t="str">
        <f>IF(OR(COUNTA($OK$3:$PD$3,$PE$3)=0,$A49=""),"",IF('2.ชื่อนักเรียน'!R55="ย้าย","-",SUM(ON49,OR49,OV49,OZ49,PD49,PH49)))</f>
        <v/>
      </c>
      <c r="PM49" s="511" t="str">
        <f t="shared" si="0"/>
        <v/>
      </c>
      <c r="PN49" s="519" t="str">
        <f>IF(PM49="","",IF('2.ชื่อนักเรียน'!R55="ย้าย","ย้าย",(PM49*100)/COUNTA($E$4:$AI$4,$AL$4:$BP$4,$BS$4:$CW$4,$CZ$4:$ED$4,$EG$4:$FK$4,$FN$4:$GR$4)))</f>
        <v/>
      </c>
      <c r="PO49" s="511">
        <v>45</v>
      </c>
      <c r="PP49" s="515" t="str">
        <f>IF(OR(COUNTA($GU$4:$HY$4)=0,$A49=""),"",IF('2.ชื่อนักเรียน'!R55="ย้าย","-",COUNTIF($GU49:$HY49,"/")))</f>
        <v/>
      </c>
      <c r="PQ49" s="516" t="str">
        <f>IF(OR(COUNTA($GU$4:$HY$4)=0,$A49=""),"",IF('2.ชื่อนักเรียน'!R55="ย้าย","-",COUNTIF($GU49:$HY49,"ป")))</f>
        <v/>
      </c>
      <c r="PR49" s="516" t="str">
        <f>IF(OR(COUNTA($GU$4:$HY$4)=0,$A49=""),"",IF('2.ชื่อนักเรียน'!R55="ย้าย","-",COUNTIF($GU49:$HY49,"ล")))</f>
        <v/>
      </c>
      <c r="PS49" s="517" t="str">
        <f>IF(OR(COUNTA($GU$4:$HY$4)=0,$A49=""),"",IF('2.ชื่อนักเรียน'!R55="ย้าย","-",COUNTIF($GU49:$HY49,"ข")))</f>
        <v/>
      </c>
      <c r="PT49" s="515" t="str">
        <f>IF(OR(COUNTA($IB$4:$JF$4)=0,$A49=""),"",IF('2.ชื่อนักเรียน'!R55="ย้าย","-",COUNTIF($IB49:$JF49,"/")))</f>
        <v/>
      </c>
      <c r="PU49" s="516" t="str">
        <f>IF(OR(COUNTA($IB$4:$JF$4)=0,$A49=""),"",IF('2.ชื่อนักเรียน'!R55="ย้าย","-",COUNTIF($IB49:$JF49,"ป")))</f>
        <v/>
      </c>
      <c r="PV49" s="516" t="str">
        <f>IF(OR(COUNTA($IB$4:$JF$4)=0,$A49=""),"",IF('2.ชื่อนักเรียน'!R55="ย้าย","-",COUNTIF($IB49:$JF49,"ล")))</f>
        <v/>
      </c>
      <c r="PW49" s="517" t="str">
        <f>IF(OR(COUNTA($IB$4:$JF$4)=0,$A49=""),"",IF('2.ชื่อนักเรียน'!R55="ย้าย","-",COUNTIF($IB49:$JF49,"ข")))</f>
        <v/>
      </c>
      <c r="PX49" s="515" t="str">
        <f>IF(OR(COUNTA($JI$4:$KM$4)=0,$A49=""),"",IF('2.ชื่อนักเรียน'!R55="ย้าย","-",COUNTIF($JI49:$KM49,"/")))</f>
        <v/>
      </c>
      <c r="PY49" s="516" t="str">
        <f>IF(OR(COUNTA($JI$4:$KM$4)=0,$A49=""),"",IF('2.ชื่อนักเรียน'!R55="ย้าย","-",COUNTIF($JI49:$KM49,"ป")))</f>
        <v/>
      </c>
      <c r="PZ49" s="516" t="str">
        <f>IF(OR(COUNTA($JI$4:$KM$4)=0,$A49=""),"",IF('2.ชื่อนักเรียน'!R55="ย้าย","-",COUNTIF($JI49:$KM49,"ล")))</f>
        <v/>
      </c>
      <c r="QA49" s="517" t="str">
        <f>IF(OR(COUNTA($JI$4:$KM$4)=0,$A49=""),"",IF('2.ชื่อนักเรียน'!R55="ย้าย","-",COUNTIF($JI49:$KM49,"ข")))</f>
        <v/>
      </c>
      <c r="QB49" s="515" t="str">
        <f>IF(OR(COUNTA($KP$4:$LT$4)=0,$A49=""),"",IF('2.ชื่อนักเรียน'!R55="ย้าย","-",COUNTIF($KP49:$LT49,"/")))</f>
        <v/>
      </c>
      <c r="QC49" s="516" t="str">
        <f>IF(OR(COUNTA($KP$4:$LT$4)=0,$A49=""),"",IF('2.ชื่อนักเรียน'!R55="ย้าย","-",COUNTIF($KP49:$LT49,"ป")))</f>
        <v/>
      </c>
      <c r="QD49" s="516" t="str">
        <f>IF(OR(COUNTA($KP$4:$LT$4)=0,$A49=""),"",IF('2.ชื่อนักเรียน'!R55="ย้าย","-",COUNTIF($KP49:$LT49,"ล")))</f>
        <v/>
      </c>
      <c r="QE49" s="517" t="str">
        <f>IF(OR(COUNTA($KP$4:$LT$4)=0,$A49=""),"",IF('2.ชื่อนักเรียน'!R55="ย้าย","-",COUNTIF($KP49:$LT49,"ข")))</f>
        <v/>
      </c>
      <c r="QF49" s="515" t="str">
        <f>IF(OR(COUNTA($LW$4:$NA$4)=0,$A49=""),"",IF('2.ชื่อนักเรียน'!R55="ย้าย","-",COUNTIF($LW49:$NA49,"/")))</f>
        <v/>
      </c>
      <c r="QG49" s="516" t="str">
        <f>IF(OR(COUNTA($LW$4:$NA$4)=0,$A49=""),"",IF('2.ชื่อนักเรียน'!R55="ย้าย","-",COUNTIF($LW49:$NA49,"ป")))</f>
        <v/>
      </c>
      <c r="QH49" s="516" t="str">
        <f>IF(OR(COUNTA($LW$4:$NA$4)=0,$A49=""),"",IF('2.ชื่อนักเรียน'!R55="ย้าย","-",COUNTIF($LW49:$NA49,"ล")))</f>
        <v/>
      </c>
      <c r="QI49" s="517" t="str">
        <f>IF(OR(COUNTA($LW$4:$NA$4)=0,$A49=""),"",IF('2.ชื่อนักเรียน'!R55="ย้าย","-",COUNTIF($LW49:$NA49,"ข")))</f>
        <v/>
      </c>
      <c r="QJ49" s="515" t="str">
        <f>IF(OR(COUNTA($ND$4:$OH$4)=0,$A49=""),"",IF('2.ชื่อนักเรียน'!R55="ย้าย","-",COUNTIF($ND49:$OH49,"/")))</f>
        <v/>
      </c>
      <c r="QK49" s="516" t="str">
        <f>IF(OR(COUNTA($ND$4:$OH$4)=0,$A49=""),"",IF('2.ชื่อนักเรียน'!R55="ย้าย","-",COUNTIF($ND49:$OH49,"ป")))</f>
        <v/>
      </c>
      <c r="QL49" s="516" t="str">
        <f>IF(OR(COUNTA($ND$4:$OH$4)=0,$A49=""),"",IF('2.ชื่อนักเรียน'!R55="ย้าย","-",COUNTIF($ND49:$OH49,"ล")))</f>
        <v/>
      </c>
      <c r="QM49" s="516" t="str">
        <f>IF(OR(COUNTA($ND$4:$OH$4)=0,$A49=""),"",IF('2.ชื่อนักเรียน'!R55="ย้าย","-",COUNTIF($ND49:$OH49,"ข")))</f>
        <v/>
      </c>
      <c r="QN49" s="515" t="str">
        <f>IF(OR(COUNTA($PP$3:$QI$3,$QJ$3)=0,$A49=""),"",IF('2.ชื่อนักเรียน'!R55="ย้าย","-",SUM(PP49,PT49,PX49,QB49,QF49,QJ49)))</f>
        <v/>
      </c>
      <c r="QO49" s="516" t="str">
        <f>IF(OR(COUNTA($PP$3:$QI$3,$QJ$3)=0,$A49=""),"",IF('2.ชื่อนักเรียน'!R55="ย้าย","-",SUM(PQ49,PU49,PY49,QC49,QG49,QK49)))</f>
        <v/>
      </c>
      <c r="QP49" s="516" t="str">
        <f>IF(OR(COUNTA($PP$3:$QI$3,$QJ$3)=0,$A49=""),"",IF('2.ชื่อนักเรียน'!R55="ย้าย","-",SUM(PR49,PV49,PZ49,QD49,QH49,QL49)))</f>
        <v/>
      </c>
      <c r="QQ49" s="518" t="str">
        <f>IF(OR(COUNTA($PP$3:$QI$3,$QJ$3)=0,$A49=""),"",IF('2.ชื่อนักเรียน'!R55="ย้าย","-",SUM(PS49,PW49,QA49,QE49,QI49,QM49)))</f>
        <v/>
      </c>
      <c r="QR49" s="511" t="str">
        <f t="shared" si="1"/>
        <v/>
      </c>
      <c r="QS49" s="519" t="str">
        <f>IF(QR49="","",IF('2.ชื่อนักเรียน'!R55="ย้าย","ย้าย",(QR49*100)/COUNTA($GU$4:$HY$4,$IB$4:$JF$4,$JI$4:$KM$4,$KP$4:$LT$4,$LW$4:$NA$4,$ND$4:$OH$4)))</f>
        <v/>
      </c>
      <c r="QT49" s="529" t="str">
        <f>IF('2.ชื่อนักเรียน'!C55="","",'2.ชื่อนักเรียน'!C55)</f>
        <v/>
      </c>
      <c r="QU49" s="532" t="str">
        <f>IF('2.ชื่อนักเรียน'!D55="","",'2.ชื่อนักเรียน'!D55)</f>
        <v/>
      </c>
      <c r="QV49" s="511" t="str">
        <f>IF(A49="","",IF('2.ชื่อนักเรียน'!R55="ย้าย","-",$RJ$4))</f>
        <v/>
      </c>
      <c r="QW49" s="511" t="str">
        <f>IF(A49="","",IF('2.ชื่อนักเรียน'!R55="ย้าย","-",SUM(OK49,OO49,OS49,OW49,PA49,PE49,PP49,PT49,PX49,QB49,QF49,QJ49)))</f>
        <v/>
      </c>
      <c r="QX49" s="511" t="str">
        <f>IF(A49="","",IF('2.ชื่อนักเรียน'!R55="ย้าย","-",SUM(OL49,OP49,OT49,OX49,PB49,PF49,PQ49,PU49,PY49,QC49,QG49,QK49)))</f>
        <v/>
      </c>
      <c r="QY49" s="511" t="str">
        <f>IF(A49="","",IF('2.ชื่อนักเรียน'!R55="ย้าย","-",SUM(OM49,OQ49,OU49,OY49,PC49,PG49,PR49,PV49,PZ49,QD49,QH49,QL49)))</f>
        <v/>
      </c>
      <c r="QZ49" s="511" t="str">
        <f>IF(A49="","",IF('2.ชื่อนักเรียน'!R55="ย้าย","-",SUM(ON49,OR49,OV49,OZ49,PD49,PH49,PS49,PW49,QA49,QE49,QI49,QM49)))</f>
        <v/>
      </c>
      <c r="RA49" s="519" t="str">
        <f>IF(A49="","",IF('2.ชื่อนักเรียน'!R55="ย้าย","-",(QW49*100)/QV49))</f>
        <v/>
      </c>
      <c r="RB49" s="511" t="str">
        <f>IF(A49="","",IF('2.ชื่อนักเรียน'!R55="ย้าย","-",QW49))</f>
        <v/>
      </c>
      <c r="RC49" s="519" t="str">
        <f>IF(A49="","",IF('2.ชื่อนักเรียน'!R55="ย้าย","ย้าย",RA49))</f>
        <v/>
      </c>
      <c r="RD49" s="534"/>
    </row>
    <row r="50" spans="1:472" ht="21" customHeight="1" x14ac:dyDescent="0.35">
      <c r="A50" s="508" t="str">
        <f>IF('2.ชื่อนักเรียน'!C56="","",'2.ชื่อนักเรียน'!C56)</f>
        <v/>
      </c>
      <c r="B50" s="509" t="str">
        <f>IF('2.ชื่อนักเรียน'!D56="","",'2.ชื่อนักเรียน'!D56)</f>
        <v/>
      </c>
      <c r="C50" s="521" t="str">
        <f>IF('2.ชื่อนักเรียน'!R56="","",'2.ชื่อนักเรียน'!R56)</f>
        <v/>
      </c>
      <c r="D50" s="511">
        <v>46</v>
      </c>
      <c r="E50" s="512"/>
      <c r="F50" s="513"/>
      <c r="G50" s="513"/>
      <c r="H50" s="513"/>
      <c r="I50" s="513"/>
      <c r="J50" s="513"/>
      <c r="K50" s="513"/>
      <c r="L50" s="513"/>
      <c r="M50" s="513"/>
      <c r="N50" s="513"/>
      <c r="O50" s="513"/>
      <c r="P50" s="513"/>
      <c r="Q50" s="513"/>
      <c r="R50" s="513"/>
      <c r="S50" s="513"/>
      <c r="T50" s="513"/>
      <c r="U50" s="513"/>
      <c r="V50" s="513"/>
      <c r="W50" s="513"/>
      <c r="X50" s="513"/>
      <c r="Y50" s="513"/>
      <c r="Z50" s="513"/>
      <c r="AA50" s="513"/>
      <c r="AB50" s="513"/>
      <c r="AC50" s="513"/>
      <c r="AD50" s="513"/>
      <c r="AE50" s="513"/>
      <c r="AF50" s="513"/>
      <c r="AG50" s="513"/>
      <c r="AH50" s="513"/>
      <c r="AI50" s="574"/>
      <c r="AJ50" s="511" t="str">
        <f>IF(COUNTA($E$3:$AI$3)=0,"",IF('2.ชื่อนักเรียน'!R56="ย้าย","ย้าย",OK50))</f>
        <v/>
      </c>
      <c r="AK50" s="511">
        <v>46</v>
      </c>
      <c r="AL50" s="612"/>
      <c r="AM50" s="513"/>
      <c r="AN50" s="513"/>
      <c r="AO50" s="513"/>
      <c r="AP50" s="513"/>
      <c r="AQ50" s="513"/>
      <c r="AR50" s="513"/>
      <c r="AS50" s="513"/>
      <c r="AT50" s="513"/>
      <c r="AU50" s="513"/>
      <c r="AV50" s="513"/>
      <c r="AW50" s="513"/>
      <c r="AX50" s="513"/>
      <c r="AY50" s="513"/>
      <c r="AZ50" s="513"/>
      <c r="BA50" s="513"/>
      <c r="BB50" s="513"/>
      <c r="BC50" s="513"/>
      <c r="BD50" s="513"/>
      <c r="BE50" s="513"/>
      <c r="BF50" s="513"/>
      <c r="BG50" s="513"/>
      <c r="BH50" s="513"/>
      <c r="BI50" s="513"/>
      <c r="BJ50" s="513"/>
      <c r="BK50" s="513"/>
      <c r="BL50" s="513"/>
      <c r="BM50" s="513"/>
      <c r="BN50" s="513"/>
      <c r="BO50" s="513"/>
      <c r="BP50" s="514"/>
      <c r="BQ50" s="511" t="str">
        <f>IF(COUNTA($AL$4:$BP$4)=0,"",IF('2.ชื่อนักเรียน'!R56="ย้าย","ย้าย",OO50))</f>
        <v/>
      </c>
      <c r="BR50" s="511">
        <v>46</v>
      </c>
      <c r="BS50" s="612"/>
      <c r="BT50" s="513"/>
      <c r="BU50" s="513"/>
      <c r="BV50" s="513"/>
      <c r="BW50" s="513"/>
      <c r="BX50" s="513"/>
      <c r="BY50" s="513"/>
      <c r="BZ50" s="513"/>
      <c r="CA50" s="513"/>
      <c r="CB50" s="513"/>
      <c r="CC50" s="513"/>
      <c r="CD50" s="513"/>
      <c r="CE50" s="513"/>
      <c r="CF50" s="513"/>
      <c r="CG50" s="513"/>
      <c r="CH50" s="513"/>
      <c r="CI50" s="513"/>
      <c r="CJ50" s="513"/>
      <c r="CK50" s="513"/>
      <c r="CL50" s="513"/>
      <c r="CM50" s="513"/>
      <c r="CN50" s="513"/>
      <c r="CO50" s="513"/>
      <c r="CP50" s="513"/>
      <c r="CQ50" s="513"/>
      <c r="CR50" s="513"/>
      <c r="CS50" s="513"/>
      <c r="CT50" s="513"/>
      <c r="CU50" s="513"/>
      <c r="CV50" s="513"/>
      <c r="CW50" s="514"/>
      <c r="CX50" s="511" t="str">
        <f>IF(COUNTA($BS$4:$CW$4)=0,"",IF('2.ชื่อนักเรียน'!R56="ย้าย","ย้าย",OS50))</f>
        <v/>
      </c>
      <c r="CY50" s="511">
        <v>46</v>
      </c>
      <c r="CZ50" s="614"/>
      <c r="DA50" s="614"/>
      <c r="DB50" s="614"/>
      <c r="DC50" s="614"/>
      <c r="DD50" s="614"/>
      <c r="DE50" s="614"/>
      <c r="DF50" s="614"/>
      <c r="DG50" s="614"/>
      <c r="DH50" s="614"/>
      <c r="DI50" s="614"/>
      <c r="DJ50" s="614"/>
      <c r="DK50" s="614"/>
      <c r="DL50" s="614"/>
      <c r="DM50" s="614"/>
      <c r="DN50" s="614"/>
      <c r="DO50" s="614"/>
      <c r="DP50" s="614"/>
      <c r="DQ50" s="614"/>
      <c r="DR50" s="614"/>
      <c r="DS50" s="614"/>
      <c r="DT50" s="614"/>
      <c r="DU50" s="614"/>
      <c r="DV50" s="614"/>
      <c r="DW50" s="614"/>
      <c r="DX50" s="614"/>
      <c r="DY50" s="614"/>
      <c r="DZ50" s="614"/>
      <c r="EA50" s="614"/>
      <c r="EB50" s="614"/>
      <c r="EC50" s="614"/>
      <c r="ED50" s="614"/>
      <c r="EE50" s="511" t="str">
        <f>IF(COUNTA($CZ$4:$ED$4)=0,"",IF('2.ชื่อนักเรียน'!R56="ย้าย","ย้าย",OW50))</f>
        <v/>
      </c>
      <c r="EF50" s="511">
        <v>46</v>
      </c>
      <c r="EG50" s="512"/>
      <c r="EH50" s="513"/>
      <c r="EI50" s="513"/>
      <c r="EJ50" s="513"/>
      <c r="EK50" s="513"/>
      <c r="EL50" s="513"/>
      <c r="EM50" s="513"/>
      <c r="EN50" s="513"/>
      <c r="EO50" s="513"/>
      <c r="EP50" s="513"/>
      <c r="EQ50" s="513"/>
      <c r="ER50" s="513"/>
      <c r="ES50" s="513"/>
      <c r="ET50" s="513"/>
      <c r="EU50" s="513"/>
      <c r="EV50" s="513"/>
      <c r="EW50" s="513"/>
      <c r="EX50" s="513"/>
      <c r="EY50" s="513"/>
      <c r="EZ50" s="513"/>
      <c r="FA50" s="513"/>
      <c r="FB50" s="513"/>
      <c r="FC50" s="513"/>
      <c r="FD50" s="513"/>
      <c r="FE50" s="513"/>
      <c r="FF50" s="513"/>
      <c r="FG50" s="513"/>
      <c r="FH50" s="513"/>
      <c r="FI50" s="513"/>
      <c r="FJ50" s="514"/>
      <c r="FK50" s="514"/>
      <c r="FL50" s="511" t="str">
        <f>IF(COUNTA($EG$4:$FK$4)=0,"",IF('2.ชื่อนักเรียน'!R56="ย้าย","ย้าย",PA50))</f>
        <v/>
      </c>
      <c r="FM50" s="511">
        <v>46</v>
      </c>
      <c r="FN50" s="512"/>
      <c r="FO50" s="513"/>
      <c r="FP50" s="513"/>
      <c r="FQ50" s="513"/>
      <c r="FR50" s="513"/>
      <c r="FS50" s="513"/>
      <c r="FT50" s="513"/>
      <c r="FU50" s="513"/>
      <c r="FV50" s="513"/>
      <c r="FW50" s="513"/>
      <c r="FX50" s="513"/>
      <c r="FY50" s="513"/>
      <c r="FZ50" s="513"/>
      <c r="GA50" s="513"/>
      <c r="GB50" s="513"/>
      <c r="GC50" s="513"/>
      <c r="GD50" s="513"/>
      <c r="GE50" s="513"/>
      <c r="GF50" s="513"/>
      <c r="GG50" s="513"/>
      <c r="GH50" s="513"/>
      <c r="GI50" s="513"/>
      <c r="GJ50" s="513"/>
      <c r="GK50" s="513"/>
      <c r="GL50" s="513"/>
      <c r="GM50" s="513"/>
      <c r="GN50" s="513"/>
      <c r="GO50" s="513"/>
      <c r="GP50" s="513"/>
      <c r="GQ50" s="514"/>
      <c r="GR50" s="514"/>
      <c r="GS50" s="511" t="str">
        <f>IF(COUNTA($FN$4:$GR$4)=0,"",IF('2.ชื่อนักเรียน'!R56="ย้าย","ย้าย",PE50))</f>
        <v/>
      </c>
      <c r="GT50" s="511">
        <v>46</v>
      </c>
      <c r="GU50" s="512"/>
      <c r="GV50" s="513"/>
      <c r="GW50" s="513"/>
      <c r="GX50" s="513"/>
      <c r="GY50" s="513"/>
      <c r="GZ50" s="513"/>
      <c r="HA50" s="513"/>
      <c r="HB50" s="513"/>
      <c r="HC50" s="513"/>
      <c r="HD50" s="513"/>
      <c r="HE50" s="513"/>
      <c r="HF50" s="513"/>
      <c r="HG50" s="513"/>
      <c r="HH50" s="513"/>
      <c r="HI50" s="513"/>
      <c r="HJ50" s="513"/>
      <c r="HK50" s="513"/>
      <c r="HL50" s="513"/>
      <c r="HM50" s="513"/>
      <c r="HN50" s="513"/>
      <c r="HO50" s="513"/>
      <c r="HP50" s="513"/>
      <c r="HQ50" s="513"/>
      <c r="HR50" s="513"/>
      <c r="HS50" s="513"/>
      <c r="HT50" s="513"/>
      <c r="HU50" s="513"/>
      <c r="HV50" s="513"/>
      <c r="HW50" s="513"/>
      <c r="HX50" s="514"/>
      <c r="HY50" s="514"/>
      <c r="HZ50" s="511" t="str">
        <f>IF(COUNTA($GU$4:HY49)=0,"",IF('2.ชื่อนักเรียน'!R56="ย้าย","ย้าย",PP50))</f>
        <v/>
      </c>
      <c r="IA50" s="511">
        <v>46</v>
      </c>
      <c r="IB50" s="512"/>
      <c r="IC50" s="513"/>
      <c r="ID50" s="513"/>
      <c r="IE50" s="513"/>
      <c r="IF50" s="513"/>
      <c r="IG50" s="513"/>
      <c r="IH50" s="513"/>
      <c r="II50" s="513"/>
      <c r="IJ50" s="513"/>
      <c r="IK50" s="513"/>
      <c r="IL50" s="513"/>
      <c r="IM50" s="513"/>
      <c r="IN50" s="513"/>
      <c r="IO50" s="513"/>
      <c r="IP50" s="513"/>
      <c r="IQ50" s="513"/>
      <c r="IR50" s="513"/>
      <c r="IS50" s="513"/>
      <c r="IT50" s="513"/>
      <c r="IU50" s="513"/>
      <c r="IV50" s="513"/>
      <c r="IW50" s="513"/>
      <c r="IX50" s="513"/>
      <c r="IY50" s="513"/>
      <c r="IZ50" s="513"/>
      <c r="JA50" s="513"/>
      <c r="JB50" s="513"/>
      <c r="JC50" s="513"/>
      <c r="JD50" s="513"/>
      <c r="JE50" s="514"/>
      <c r="JF50" s="514"/>
      <c r="JG50" s="511" t="str">
        <f>IF(COUNTA($IB$4:$JF$4)=0,"",IF('2.ชื่อนักเรียน'!R56="ย้าย","ย้าย",PT50))</f>
        <v/>
      </c>
      <c r="JH50" s="511">
        <v>46</v>
      </c>
      <c r="JI50" s="512"/>
      <c r="JJ50" s="513"/>
      <c r="JK50" s="513"/>
      <c r="JL50" s="513"/>
      <c r="JM50" s="513"/>
      <c r="JN50" s="513"/>
      <c r="JO50" s="513"/>
      <c r="JP50" s="513"/>
      <c r="JQ50" s="513"/>
      <c r="JR50" s="513"/>
      <c r="JS50" s="513"/>
      <c r="JT50" s="513"/>
      <c r="JU50" s="513"/>
      <c r="JV50" s="513"/>
      <c r="JW50" s="513"/>
      <c r="JX50" s="513"/>
      <c r="JY50" s="513"/>
      <c r="JZ50" s="513"/>
      <c r="KA50" s="513"/>
      <c r="KB50" s="513"/>
      <c r="KC50" s="513"/>
      <c r="KD50" s="513"/>
      <c r="KE50" s="513"/>
      <c r="KF50" s="513"/>
      <c r="KG50" s="513"/>
      <c r="KH50" s="513"/>
      <c r="KI50" s="513"/>
      <c r="KJ50" s="513"/>
      <c r="KK50" s="513"/>
      <c r="KL50" s="514"/>
      <c r="KM50" s="514"/>
      <c r="KN50" s="511" t="str">
        <f>IF(COUNTA($JI$4:$KM$4)=0,"",IF('2.ชื่อนักเรียน'!R56="ย้าย","ย้าย",PX50))</f>
        <v/>
      </c>
      <c r="KO50" s="511">
        <v>46</v>
      </c>
      <c r="KP50" s="512"/>
      <c r="KQ50" s="513"/>
      <c r="KR50" s="513"/>
      <c r="KS50" s="513"/>
      <c r="KT50" s="513"/>
      <c r="KU50" s="513"/>
      <c r="KV50" s="513"/>
      <c r="KW50" s="513"/>
      <c r="KX50" s="513"/>
      <c r="KY50" s="513"/>
      <c r="KZ50" s="513"/>
      <c r="LA50" s="513"/>
      <c r="LB50" s="513"/>
      <c r="LC50" s="513"/>
      <c r="LD50" s="513"/>
      <c r="LE50" s="513"/>
      <c r="LF50" s="513"/>
      <c r="LG50" s="513"/>
      <c r="LH50" s="513"/>
      <c r="LI50" s="513"/>
      <c r="LJ50" s="513"/>
      <c r="LK50" s="513"/>
      <c r="LL50" s="513"/>
      <c r="LM50" s="513"/>
      <c r="LN50" s="513"/>
      <c r="LO50" s="513"/>
      <c r="LP50" s="513"/>
      <c r="LQ50" s="513"/>
      <c r="LR50" s="513"/>
      <c r="LS50" s="514"/>
      <c r="LT50" s="514"/>
      <c r="LU50" s="511" t="str">
        <f>IF(COUNTA($KP$4:$LT$4)=0,"",IF('2.ชื่อนักเรียน'!R56="ย้าย","ย้าย",QB50))</f>
        <v/>
      </c>
      <c r="LV50" s="511">
        <v>46</v>
      </c>
      <c r="LW50" s="512"/>
      <c r="LX50" s="513"/>
      <c r="LY50" s="513"/>
      <c r="LZ50" s="513"/>
      <c r="MA50" s="513"/>
      <c r="MB50" s="513"/>
      <c r="MC50" s="513"/>
      <c r="MD50" s="513"/>
      <c r="ME50" s="513"/>
      <c r="MF50" s="513"/>
      <c r="MG50" s="513"/>
      <c r="MH50" s="513"/>
      <c r="MI50" s="513"/>
      <c r="MJ50" s="513"/>
      <c r="MK50" s="513"/>
      <c r="ML50" s="513"/>
      <c r="MM50" s="513"/>
      <c r="MN50" s="513"/>
      <c r="MO50" s="513"/>
      <c r="MP50" s="513"/>
      <c r="MQ50" s="513"/>
      <c r="MR50" s="513"/>
      <c r="MS50" s="513"/>
      <c r="MT50" s="513"/>
      <c r="MU50" s="513"/>
      <c r="MV50" s="513"/>
      <c r="MW50" s="513"/>
      <c r="MX50" s="513"/>
      <c r="MY50" s="513"/>
      <c r="MZ50" s="514"/>
      <c r="NA50" s="514"/>
      <c r="NB50" s="511" t="str">
        <f>IF(COUNTA($LW$5:$NA$5)=0,"",IF('2.ชื่อนักเรียน'!R56="ย้าย","ย้าย",QF50))</f>
        <v/>
      </c>
      <c r="NC50" s="511">
        <v>46</v>
      </c>
      <c r="ND50" s="512"/>
      <c r="NE50" s="513"/>
      <c r="NF50" s="513"/>
      <c r="NG50" s="513"/>
      <c r="NH50" s="513"/>
      <c r="NI50" s="513"/>
      <c r="NJ50" s="513"/>
      <c r="NK50" s="513"/>
      <c r="NL50" s="513"/>
      <c r="NM50" s="513"/>
      <c r="NN50" s="513"/>
      <c r="NO50" s="513"/>
      <c r="NP50" s="513"/>
      <c r="NQ50" s="513"/>
      <c r="NR50" s="513"/>
      <c r="NS50" s="513"/>
      <c r="NT50" s="513"/>
      <c r="NU50" s="513"/>
      <c r="NV50" s="513"/>
      <c r="NW50" s="513"/>
      <c r="NX50" s="513"/>
      <c r="NY50" s="513"/>
      <c r="NZ50" s="513"/>
      <c r="OA50" s="513"/>
      <c r="OB50" s="513"/>
      <c r="OC50" s="513"/>
      <c r="OD50" s="513"/>
      <c r="OE50" s="513"/>
      <c r="OF50" s="513"/>
      <c r="OG50" s="514"/>
      <c r="OH50" s="514"/>
      <c r="OI50" s="511" t="str">
        <f>IF(COUNTA($ND$4:$OH$4)=0,"",IF('2.ชื่อนักเรียน'!R56="ย้าย","ย้าย",QJ50))</f>
        <v/>
      </c>
      <c r="OJ50" s="511">
        <v>46</v>
      </c>
      <c r="OK50" s="515" t="str">
        <f>IF(OR(COUNTA($E$4:$AI$4)=0,$A50=""),"",IF('2.ชื่อนักเรียน'!R56="ย้าย","-",COUNTIF($E50:$AI50,"/")))</f>
        <v/>
      </c>
      <c r="OL50" s="516" t="str">
        <f>IF(OR(COUNTA($E$4:$AI$4)=0,$A50=""),"",IF('2.ชื่อนักเรียน'!R56="ย้าย","-",COUNTIF($E50:$AI50,"ป")))</f>
        <v/>
      </c>
      <c r="OM50" s="516" t="str">
        <f>IF(OR(COUNTA($E$4:$AI$4)=0,$A50=""),"",IF('2.ชื่อนักเรียน'!R56="ย้าย","-",COUNTIF($E50:$AI50,"ล")))</f>
        <v/>
      </c>
      <c r="ON50" s="517" t="str">
        <f>IF(OR(COUNTA($E$4:$AI$4)=0,$A50=""),"",IF('2.ชื่อนักเรียน'!R56="ย้าย","-",COUNTIF($E50:$AI50,"ข")))</f>
        <v/>
      </c>
      <c r="OO50" s="515" t="str">
        <f>IF(OR(COUNTA($AL$4:$BP$4)=0,$A50=""),"",IF('2.ชื่อนักเรียน'!R56="ย้าย","-",COUNTIF($AL50:$BP50,"/")))</f>
        <v/>
      </c>
      <c r="OP50" s="516" t="str">
        <f>IF(OR(COUNTA($AL$4:$BP$4)=0,$A50=""),"",IF('2.ชื่อนักเรียน'!R56="ย้าย","-",COUNTIF($AL50:$BP50,"ป")))</f>
        <v/>
      </c>
      <c r="OQ50" s="516" t="str">
        <f>IF(OR(COUNTA($AL$4:$BP$4)=0,$A50=""),"",IF('2.ชื่อนักเรียน'!R56="ย้าย","-",COUNTIF($AL50:$BP50,"ล")))</f>
        <v/>
      </c>
      <c r="OR50" s="517" t="str">
        <f>IF(OR(COUNTA($AL$4:$BP$4)=0,$A50=""),"",IF('2.ชื่อนักเรียน'!R56="ย้าย","-",COUNTIF($AL50:$BP50,"ข")))</f>
        <v/>
      </c>
      <c r="OS50" s="515" t="str">
        <f>IF(OR(COUNTA($BS$4:$CW$4)=0,$A50=""),"",IF('2.ชื่อนักเรียน'!R56="ย้าย","-",COUNTIF($BS50:$CW50,"/")))</f>
        <v/>
      </c>
      <c r="OT50" s="516" t="str">
        <f>IF(OR(COUNTA($BS$4:$CW$4)=0,$A50=""),"",IF('2.ชื่อนักเรียน'!R56="ย้าย","-",COUNTIF($BS50:$CW50,"ป")))</f>
        <v/>
      </c>
      <c r="OU50" s="516" t="str">
        <f>IF(OR(COUNTA($BS$4:$CW$4)=0,$A50=""),"",IF('2.ชื่อนักเรียน'!R56="ย้าย","-",COUNTIF($BS50:$CW50,"ล")))</f>
        <v/>
      </c>
      <c r="OV50" s="517" t="str">
        <f>IF(OR(COUNTA($BS$4:$CW$4)=0,$A50=""),"",IF('2.ชื่อนักเรียน'!R56="ย้าย","-",COUNTIF($BS50:$CW50,"ข")))</f>
        <v/>
      </c>
      <c r="OW50" s="515" t="str">
        <f>IF(OR(COUNTA($CZ$4:$ED$4)=0,$A50=""),"",IF('2.ชื่อนักเรียน'!R56="ย้าย","-",COUNTIF($CZ50:$ED50,"/")))</f>
        <v/>
      </c>
      <c r="OX50" s="516" t="str">
        <f>IF(OR(COUNTA($CZ$4:$ED$4)=0,$A50=""),"",IF('2.ชื่อนักเรียน'!R56="ย้าย","-",COUNTIF($CZ50:$ED50,"ป")))</f>
        <v/>
      </c>
      <c r="OY50" s="516" t="str">
        <f>IF(OR(COUNTA($CZ$4:$ED$4)=0,A50=""),"",IF('2.ชื่อนักเรียน'!R56="ย้าย","-",COUNTIF($CZ50:$ED50,"ล")))</f>
        <v/>
      </c>
      <c r="OZ50" s="517" t="str">
        <f>IF(OR(COUNTA($CZ$4:$ED$4)=0,A50=""),"",IF('2.ชื่อนักเรียน'!R56="ย้าย","-",COUNTIF($CZ50:$ED50,"ข")))</f>
        <v/>
      </c>
      <c r="PA50" s="515" t="str">
        <f>IF(OR(COUNTA($EG$4:$FK$4)=0,$A50=""),"",IF('2.ชื่อนักเรียน'!R56="ย้าย","-",COUNTIF($EG50:$FK50,"/")))</f>
        <v/>
      </c>
      <c r="PB50" s="516" t="str">
        <f>IF(OR(COUNTA($EG$4:$FK$4)=0,$A50=""),"",IF('2.ชื่อนักเรียน'!R56="ย้าย","-",COUNTIF($EG50:$FK50,"ป")))</f>
        <v/>
      </c>
      <c r="PC50" s="516" t="str">
        <f>IF(OR(COUNTA($EG$4:$FK$4)=0,A50=""),"",IF('2.ชื่อนักเรียน'!R56="ย้าย","-",COUNTIF($EG50:$FK50,"ล")))</f>
        <v/>
      </c>
      <c r="PD50" s="517" t="str">
        <f>IF(OR(COUNTA($EG$4:$FK$4)=0,A50=""),"",IF('2.ชื่อนักเรียน'!R56="ย้าย","-",COUNTIF($EG50:$FK50,"ข")))</f>
        <v/>
      </c>
      <c r="PE50" s="515" t="str">
        <f>IF(OR(COUNTA($FN$4:$GR$4)=0,$A50=""),"",IF('2.ชื่อนักเรียน'!R56="ย้าย","-",COUNTIF($FN50:$GR50,"/")))</f>
        <v/>
      </c>
      <c r="PF50" s="516" t="str">
        <f>IF(OR(COUNTA($FN$4:$GR$4)=0,$A50=""),"",IF('2.ชื่อนักเรียน'!R56="ย้าย","-",COUNTIF($FN50:$GR50,"ป")))</f>
        <v/>
      </c>
      <c r="PG50" s="516" t="str">
        <f>IF(OR(COUNTA($FN$4:$GR$4)=0,A50=""),"",IF('2.ชื่อนักเรียน'!R56="ย้าย","-",COUNTIF($FN50:$GR50,"ล")))</f>
        <v/>
      </c>
      <c r="PH50" s="516" t="str">
        <f>IF(OR(COUNTA($FN$4:$GR$4)=0,A50=""),"",IF('2.ชื่อนักเรียน'!R56="ย้าย","-",COUNTIF($FN50:$GR50,"ข")))</f>
        <v/>
      </c>
      <c r="PI50" s="515" t="str">
        <f>IF(OR(COUNTA($OK$3:$PD$3,$PE$3)=0,$A50=""),"",IF('2.ชื่อนักเรียน'!R56="ย้าย","-",SUM(OK50,OO50,OS50,OW50,PA50,PE50)))</f>
        <v/>
      </c>
      <c r="PJ50" s="516" t="str">
        <f>IF(OR(COUNTA($OK$3:$PD$3,$PE$3)=0,$A50=""),"",IF('2.ชื่อนักเรียน'!R56="ย้าย","-",SUM(OL50,OP50,OT50,OX50,PB50,PF50)))</f>
        <v/>
      </c>
      <c r="PK50" s="516" t="str">
        <f>IF(OR(COUNTA($OK$3:$PD$3,$PE$3)=0,$A50=""),"",IF('2.ชื่อนักเรียน'!R56="ย้าย","-",SUM(OM50,OQ50,OU50,OY50,PC50,PG50)))</f>
        <v/>
      </c>
      <c r="PL50" s="518" t="str">
        <f>IF(OR(COUNTA($OK$3:$PD$3,$PE$3)=0,$A50=""),"",IF('2.ชื่อนักเรียน'!R56="ย้าย","-",SUM(ON50,OR50,OV50,OZ50,PD50,PH50)))</f>
        <v/>
      </c>
      <c r="PM50" s="511" t="str">
        <f t="shared" ref="PM50:PM54" si="2">IF(PI50="","",PI50)</f>
        <v/>
      </c>
      <c r="PN50" s="519" t="str">
        <f>IF(PM50="","",IF('2.ชื่อนักเรียน'!R56="ย้าย","ย้าย",(PM50*100)/COUNTA($E$4:$AI$4,$AL$4:$BP$4,$BS$4:$CW$4,$CZ$4:$ED$4,$EG$4:$FK$4,$FN$4:$GR$4)))</f>
        <v/>
      </c>
      <c r="PO50" s="511">
        <v>46</v>
      </c>
      <c r="PP50" s="515" t="str">
        <f>IF(OR(COUNTA($GU$4:$HY$4)=0,$A50=""),"",IF('2.ชื่อนักเรียน'!R56="ย้าย","-",COUNTIF($GU50:$HY50,"/")))</f>
        <v/>
      </c>
      <c r="PQ50" s="516" t="str">
        <f>IF(OR(COUNTA($GU$4:$HY$4)=0,$A50=""),"",IF('2.ชื่อนักเรียน'!R56="ย้าย","-",COUNTIF($GU50:$HY50,"ป")))</f>
        <v/>
      </c>
      <c r="PR50" s="516" t="str">
        <f>IF(OR(COUNTA($GU$4:$HY$4)=0,$A50=""),"",IF('2.ชื่อนักเรียน'!R56="ย้าย","-",COUNTIF($GU50:$HY50,"ล")))</f>
        <v/>
      </c>
      <c r="PS50" s="517" t="str">
        <f>IF(OR(COUNTA($GU$4:$HY$4)=0,$A50=""),"",IF('2.ชื่อนักเรียน'!R56="ย้าย","-",COUNTIF($GU50:$HY50,"ข")))</f>
        <v/>
      </c>
      <c r="PT50" s="515" t="str">
        <f>IF(OR(COUNTA($IB$4:$JF$4)=0,$A50=""),"",IF('2.ชื่อนักเรียน'!R56="ย้าย","-",COUNTIF($IB50:$JF50,"/")))</f>
        <v/>
      </c>
      <c r="PU50" s="516" t="str">
        <f>IF(OR(COUNTA($IB$4:$JF$4)=0,$A50=""),"",IF('2.ชื่อนักเรียน'!R56="ย้าย","-",COUNTIF($IB50:$JF50,"ป")))</f>
        <v/>
      </c>
      <c r="PV50" s="516" t="str">
        <f>IF(OR(COUNTA($IB$4:$JF$4)=0,$A50=""),"",IF('2.ชื่อนักเรียน'!R56="ย้าย","-",COUNTIF($IB50:$JF50,"ล")))</f>
        <v/>
      </c>
      <c r="PW50" s="517" t="str">
        <f>IF(OR(COUNTA($IB$4:$JF$4)=0,$A50=""),"",IF('2.ชื่อนักเรียน'!R56="ย้าย","-",COUNTIF($IB50:$JF50,"ข")))</f>
        <v/>
      </c>
      <c r="PX50" s="515" t="str">
        <f>IF(OR(COUNTA($JI$4:$KM$4)=0,$A50=""),"",IF('2.ชื่อนักเรียน'!R56="ย้าย","-",COUNTIF($JI50:$KM50,"/")))</f>
        <v/>
      </c>
      <c r="PY50" s="516" t="str">
        <f>IF(OR(COUNTA($JI$4:$KM$4)=0,$A50=""),"",IF('2.ชื่อนักเรียน'!R56="ย้าย","-",COUNTIF($JI50:$KM50,"ป")))</f>
        <v/>
      </c>
      <c r="PZ50" s="516" t="str">
        <f>IF(OR(COUNTA($JI$4:$KM$4)=0,$A50=""),"",IF('2.ชื่อนักเรียน'!R56="ย้าย","-",COUNTIF($JI50:$KM50,"ล")))</f>
        <v/>
      </c>
      <c r="QA50" s="517" t="str">
        <f>IF(OR(COUNTA($JI$4:$KM$4)=0,$A50=""),"",IF('2.ชื่อนักเรียน'!R56="ย้าย","-",COUNTIF($JI50:$KM50,"ข")))</f>
        <v/>
      </c>
      <c r="QB50" s="515" t="str">
        <f>IF(OR(COUNTA($KP$4:$LT$4)=0,$A50=""),"",IF('2.ชื่อนักเรียน'!R56="ย้าย","-",COUNTIF($KP50:$LT50,"/")))</f>
        <v/>
      </c>
      <c r="QC50" s="516" t="str">
        <f>IF(OR(COUNTA($KP$4:$LT$4)=0,$A50=""),"",IF('2.ชื่อนักเรียน'!R56="ย้าย","-",COUNTIF($KP50:$LT50,"ป")))</f>
        <v/>
      </c>
      <c r="QD50" s="516" t="str">
        <f>IF(OR(COUNTA($KP$4:$LT$4)=0,$A50=""),"",IF('2.ชื่อนักเรียน'!R56="ย้าย","-",COUNTIF($KP50:$LT50,"ล")))</f>
        <v/>
      </c>
      <c r="QE50" s="517" t="str">
        <f>IF(OR(COUNTA($KP$4:$LT$4)=0,$A50=""),"",IF('2.ชื่อนักเรียน'!R56="ย้าย","-",COUNTIF($KP50:$LT50,"ข")))</f>
        <v/>
      </c>
      <c r="QF50" s="515" t="str">
        <f>IF(OR(COUNTA($LW$4:$NA$4)=0,$A50=""),"",IF('2.ชื่อนักเรียน'!R56="ย้าย","-",COUNTIF($LW50:$NA50,"/")))</f>
        <v/>
      </c>
      <c r="QG50" s="516" t="str">
        <f>IF(OR(COUNTA($LW$4:$NA$4)=0,$A50=""),"",IF('2.ชื่อนักเรียน'!R56="ย้าย","-",COUNTIF($LW50:$NA50,"ป")))</f>
        <v/>
      </c>
      <c r="QH50" s="516" t="str">
        <f>IF(OR(COUNTA($LW$4:$NA$4)=0,$A50=""),"",IF('2.ชื่อนักเรียน'!R56="ย้าย","-",COUNTIF($LW50:$NA50,"ล")))</f>
        <v/>
      </c>
      <c r="QI50" s="517" t="str">
        <f>IF(OR(COUNTA($LW$4:$NA$4)=0,$A50=""),"",IF('2.ชื่อนักเรียน'!R56="ย้าย","-",COUNTIF($LW50:$NA50,"ข")))</f>
        <v/>
      </c>
      <c r="QJ50" s="515" t="str">
        <f>IF(OR(COUNTA($ND$4:$OH$4)=0,$A50=""),"",IF('2.ชื่อนักเรียน'!R56="ย้าย","-",COUNTIF($ND50:$OH50,"/")))</f>
        <v/>
      </c>
      <c r="QK50" s="516" t="str">
        <f>IF(OR(COUNTA($ND$4:$OH$4)=0,$A50=""),"",IF('2.ชื่อนักเรียน'!R56="ย้าย","-",COUNTIF($ND50:$OH50,"ป")))</f>
        <v/>
      </c>
      <c r="QL50" s="516" t="str">
        <f>IF(OR(COUNTA($ND$4:$OH$4)=0,$A50=""),"",IF('2.ชื่อนักเรียน'!R56="ย้าย","-",COUNTIF($ND50:$OH50,"ล")))</f>
        <v/>
      </c>
      <c r="QM50" s="516" t="str">
        <f>IF(OR(COUNTA($ND$4:$OH$4)=0,$A50=""),"",IF('2.ชื่อนักเรียน'!R56="ย้าย","-",COUNTIF($ND50:$OH50,"ข")))</f>
        <v/>
      </c>
      <c r="QN50" s="515" t="str">
        <f>IF(OR(COUNTA($PP$3:$QI$3,$QJ$3)=0,$A50=""),"",IF('2.ชื่อนักเรียน'!R56="ย้าย","-",SUM(PP50,PT50,PX50,QB50,QF50,QJ50)))</f>
        <v/>
      </c>
      <c r="QO50" s="516" t="str">
        <f>IF(OR(COUNTA($PP$3:$QI$3,$QJ$3)=0,$A50=""),"",IF('2.ชื่อนักเรียน'!R56="ย้าย","-",SUM(PQ50,PU50,PY50,QC50,QG50,QK50)))</f>
        <v/>
      </c>
      <c r="QP50" s="516" t="str">
        <f>IF(OR(COUNTA($PP$3:$QI$3,$QJ$3)=0,$A50=""),"",IF('2.ชื่อนักเรียน'!R56="ย้าย","-",SUM(PR50,PV50,PZ50,QD50,QH50,QL50)))</f>
        <v/>
      </c>
      <c r="QQ50" s="518" t="str">
        <f>IF(OR(COUNTA($PP$3:$QI$3,$QJ$3)=0,$A50=""),"",IF('2.ชื่อนักเรียน'!R56="ย้าย","-",SUM(PS50,PW50,QA50,QE50,QI50,QM50)))</f>
        <v/>
      </c>
      <c r="QR50" s="511" t="str">
        <f t="shared" ref="QR50:QR54" si="3">IF(QN50="","",QN50)</f>
        <v/>
      </c>
      <c r="QS50" s="519" t="str">
        <f>IF(QR50="","",IF('2.ชื่อนักเรียน'!R56="ย้าย","ย้าย",(QR50*100)/COUNTA($GU$4:$HY$4,$IB$4:$JF$4,$JI$4:$KM$4,$KP$4:$LT$4,$LW$4:$NA$4,$ND$4:$OH$4)))</f>
        <v/>
      </c>
      <c r="QT50" s="529" t="str">
        <f>IF('2.ชื่อนักเรียน'!C56="","",'2.ชื่อนักเรียน'!C56)</f>
        <v/>
      </c>
      <c r="QU50" s="532" t="str">
        <f>IF('2.ชื่อนักเรียน'!D56="","",'2.ชื่อนักเรียน'!D56)</f>
        <v/>
      </c>
      <c r="QV50" s="511" t="str">
        <f>IF(A50="","",IF('2.ชื่อนักเรียน'!R56="ย้าย","-",$RJ$4))</f>
        <v/>
      </c>
      <c r="QW50" s="511" t="str">
        <f>IF(A50="","",IF('2.ชื่อนักเรียน'!R56="ย้าย","-",SUM(OK50,OO50,OS50,OW50,PA50,PE50,PP50,PT50,PX50,QB50,QF50,QJ50)))</f>
        <v/>
      </c>
      <c r="QX50" s="511" t="str">
        <f>IF(A50="","",IF('2.ชื่อนักเรียน'!R56="ย้าย","-",SUM(OL50,OP50,OT50,OX50,PB50,PF50,PQ50,PU50,PY50,QC50,QG50,QK50)))</f>
        <v/>
      </c>
      <c r="QY50" s="511" t="str">
        <f>IF(A50="","",IF('2.ชื่อนักเรียน'!R56="ย้าย","-",SUM(OM50,OQ50,OU50,OY50,PC50,PG50,PR50,PV50,PZ50,QD50,QH50,QL50)))</f>
        <v/>
      </c>
      <c r="QZ50" s="511" t="str">
        <f>IF(A50="","",IF('2.ชื่อนักเรียน'!R56="ย้าย","-",SUM(ON50,OR50,OV50,OZ50,PD50,PH50,PS50,PW50,QA50,QE50,QI50,QM50)))</f>
        <v/>
      </c>
      <c r="RA50" s="519" t="str">
        <f>IF(A50="","",IF('2.ชื่อนักเรียน'!R56="ย้าย","-",(QW50*100)/QV50))</f>
        <v/>
      </c>
      <c r="RB50" s="511" t="str">
        <f>IF(A50="","",IF('2.ชื่อนักเรียน'!R56="ย้าย","-",QW50))</f>
        <v/>
      </c>
      <c r="RC50" s="519" t="str">
        <f>IF(A50="","",IF('2.ชื่อนักเรียน'!R56="ย้าย","ย้าย",RA50))</f>
        <v/>
      </c>
      <c r="RD50" s="534"/>
    </row>
    <row r="51" spans="1:472" ht="21" customHeight="1" x14ac:dyDescent="0.35">
      <c r="A51" s="508" t="str">
        <f>IF('2.ชื่อนักเรียน'!C57="","",'2.ชื่อนักเรียน'!C57)</f>
        <v/>
      </c>
      <c r="B51" s="509" t="str">
        <f>IF('2.ชื่อนักเรียน'!D57="","",'2.ชื่อนักเรียน'!D57)</f>
        <v/>
      </c>
      <c r="C51" s="521" t="str">
        <f>IF('2.ชื่อนักเรียน'!R57="","",'2.ชื่อนักเรียน'!R57)</f>
        <v/>
      </c>
      <c r="D51" s="511">
        <v>47</v>
      </c>
      <c r="E51" s="512"/>
      <c r="F51" s="513"/>
      <c r="G51" s="513"/>
      <c r="H51" s="513"/>
      <c r="I51" s="513"/>
      <c r="J51" s="513"/>
      <c r="K51" s="513"/>
      <c r="L51" s="513"/>
      <c r="M51" s="513"/>
      <c r="N51" s="513"/>
      <c r="O51" s="513"/>
      <c r="P51" s="513"/>
      <c r="Q51" s="513"/>
      <c r="R51" s="513"/>
      <c r="S51" s="513"/>
      <c r="T51" s="513"/>
      <c r="U51" s="513"/>
      <c r="V51" s="513"/>
      <c r="W51" s="513"/>
      <c r="X51" s="513"/>
      <c r="Y51" s="513"/>
      <c r="Z51" s="513"/>
      <c r="AA51" s="513"/>
      <c r="AB51" s="513"/>
      <c r="AC51" s="513"/>
      <c r="AD51" s="513"/>
      <c r="AE51" s="513"/>
      <c r="AF51" s="513"/>
      <c r="AG51" s="513"/>
      <c r="AH51" s="513"/>
      <c r="AI51" s="574"/>
      <c r="AJ51" s="511" t="str">
        <f>IF(COUNTA($E$3:$AI$3)=0,"",IF('2.ชื่อนักเรียน'!R57="ย้าย","ย้าย",OK51))</f>
        <v/>
      </c>
      <c r="AK51" s="511">
        <v>47</v>
      </c>
      <c r="AL51" s="612"/>
      <c r="AM51" s="513"/>
      <c r="AN51" s="513"/>
      <c r="AO51" s="513"/>
      <c r="AP51" s="513"/>
      <c r="AQ51" s="513"/>
      <c r="AR51" s="513"/>
      <c r="AS51" s="513"/>
      <c r="AT51" s="513"/>
      <c r="AU51" s="513"/>
      <c r="AV51" s="513"/>
      <c r="AW51" s="513"/>
      <c r="AX51" s="513"/>
      <c r="AY51" s="513"/>
      <c r="AZ51" s="513"/>
      <c r="BA51" s="513"/>
      <c r="BB51" s="513"/>
      <c r="BC51" s="513"/>
      <c r="BD51" s="513"/>
      <c r="BE51" s="513"/>
      <c r="BF51" s="513"/>
      <c r="BG51" s="513"/>
      <c r="BH51" s="513"/>
      <c r="BI51" s="513"/>
      <c r="BJ51" s="513"/>
      <c r="BK51" s="513"/>
      <c r="BL51" s="513"/>
      <c r="BM51" s="513"/>
      <c r="BN51" s="513"/>
      <c r="BO51" s="513"/>
      <c r="BP51" s="514"/>
      <c r="BQ51" s="511" t="str">
        <f>IF(COUNTA($AL$4:$BP$4)=0,"",IF('2.ชื่อนักเรียน'!R57="ย้าย","ย้าย",OO51))</f>
        <v/>
      </c>
      <c r="BR51" s="511">
        <v>47</v>
      </c>
      <c r="BS51" s="612"/>
      <c r="BT51" s="513"/>
      <c r="BU51" s="513"/>
      <c r="BV51" s="513"/>
      <c r="BW51" s="513"/>
      <c r="BX51" s="513"/>
      <c r="BY51" s="513"/>
      <c r="BZ51" s="513"/>
      <c r="CA51" s="513"/>
      <c r="CB51" s="513"/>
      <c r="CC51" s="513"/>
      <c r="CD51" s="513"/>
      <c r="CE51" s="513"/>
      <c r="CF51" s="513"/>
      <c r="CG51" s="513"/>
      <c r="CH51" s="513"/>
      <c r="CI51" s="513"/>
      <c r="CJ51" s="513"/>
      <c r="CK51" s="513"/>
      <c r="CL51" s="513"/>
      <c r="CM51" s="513"/>
      <c r="CN51" s="513"/>
      <c r="CO51" s="513"/>
      <c r="CP51" s="513"/>
      <c r="CQ51" s="513"/>
      <c r="CR51" s="513"/>
      <c r="CS51" s="513"/>
      <c r="CT51" s="513"/>
      <c r="CU51" s="513"/>
      <c r="CV51" s="513"/>
      <c r="CW51" s="514"/>
      <c r="CX51" s="511" t="str">
        <f>IF(COUNTA($BS$4:$CW$4)=0,"",IF('2.ชื่อนักเรียน'!R57="ย้าย","ย้าย",OS51))</f>
        <v/>
      </c>
      <c r="CY51" s="511">
        <v>47</v>
      </c>
      <c r="CZ51" s="614"/>
      <c r="DA51" s="614"/>
      <c r="DB51" s="614"/>
      <c r="DC51" s="614"/>
      <c r="DD51" s="614"/>
      <c r="DE51" s="614"/>
      <c r="DF51" s="614"/>
      <c r="DG51" s="614"/>
      <c r="DH51" s="614"/>
      <c r="DI51" s="614"/>
      <c r="DJ51" s="614"/>
      <c r="DK51" s="614"/>
      <c r="DL51" s="614"/>
      <c r="DM51" s="614"/>
      <c r="DN51" s="614"/>
      <c r="DO51" s="614"/>
      <c r="DP51" s="614"/>
      <c r="DQ51" s="614"/>
      <c r="DR51" s="614"/>
      <c r="DS51" s="614"/>
      <c r="DT51" s="614"/>
      <c r="DU51" s="614"/>
      <c r="DV51" s="614"/>
      <c r="DW51" s="614"/>
      <c r="DX51" s="614"/>
      <c r="DY51" s="614"/>
      <c r="DZ51" s="614"/>
      <c r="EA51" s="614"/>
      <c r="EB51" s="614"/>
      <c r="EC51" s="614"/>
      <c r="ED51" s="614"/>
      <c r="EE51" s="511" t="str">
        <f>IF(COUNTA($CZ$4:$ED$4)=0,"",IF('2.ชื่อนักเรียน'!R57="ย้าย","ย้าย",OW51))</f>
        <v/>
      </c>
      <c r="EF51" s="511">
        <v>47</v>
      </c>
      <c r="EG51" s="512"/>
      <c r="EH51" s="513"/>
      <c r="EI51" s="513"/>
      <c r="EJ51" s="513"/>
      <c r="EK51" s="513"/>
      <c r="EL51" s="513"/>
      <c r="EM51" s="513"/>
      <c r="EN51" s="513"/>
      <c r="EO51" s="513"/>
      <c r="EP51" s="513"/>
      <c r="EQ51" s="513"/>
      <c r="ER51" s="513"/>
      <c r="ES51" s="513"/>
      <c r="ET51" s="513"/>
      <c r="EU51" s="513"/>
      <c r="EV51" s="513"/>
      <c r="EW51" s="513"/>
      <c r="EX51" s="513"/>
      <c r="EY51" s="513"/>
      <c r="EZ51" s="513"/>
      <c r="FA51" s="513"/>
      <c r="FB51" s="513"/>
      <c r="FC51" s="513"/>
      <c r="FD51" s="513"/>
      <c r="FE51" s="513"/>
      <c r="FF51" s="513"/>
      <c r="FG51" s="513"/>
      <c r="FH51" s="513"/>
      <c r="FI51" s="513"/>
      <c r="FJ51" s="514"/>
      <c r="FK51" s="514"/>
      <c r="FL51" s="511" t="str">
        <f>IF(COUNTA($EG$4:$FK$4)=0,"",IF('2.ชื่อนักเรียน'!R57="ย้าย","ย้าย",PA51))</f>
        <v/>
      </c>
      <c r="FM51" s="511">
        <v>47</v>
      </c>
      <c r="FN51" s="512"/>
      <c r="FO51" s="513"/>
      <c r="FP51" s="513"/>
      <c r="FQ51" s="513"/>
      <c r="FR51" s="513"/>
      <c r="FS51" s="513"/>
      <c r="FT51" s="513"/>
      <c r="FU51" s="513"/>
      <c r="FV51" s="513"/>
      <c r="FW51" s="513"/>
      <c r="FX51" s="513"/>
      <c r="FY51" s="513"/>
      <c r="FZ51" s="513"/>
      <c r="GA51" s="513"/>
      <c r="GB51" s="513"/>
      <c r="GC51" s="513"/>
      <c r="GD51" s="513"/>
      <c r="GE51" s="513"/>
      <c r="GF51" s="513"/>
      <c r="GG51" s="513"/>
      <c r="GH51" s="513"/>
      <c r="GI51" s="513"/>
      <c r="GJ51" s="513"/>
      <c r="GK51" s="513"/>
      <c r="GL51" s="513"/>
      <c r="GM51" s="513"/>
      <c r="GN51" s="513"/>
      <c r="GO51" s="513"/>
      <c r="GP51" s="513"/>
      <c r="GQ51" s="514"/>
      <c r="GR51" s="514"/>
      <c r="GS51" s="511" t="str">
        <f>IF(COUNTA($FN$4:$GR$4)=0,"",IF('2.ชื่อนักเรียน'!R57="ย้าย","ย้าย",PE51))</f>
        <v/>
      </c>
      <c r="GT51" s="511">
        <v>47</v>
      </c>
      <c r="GU51" s="512"/>
      <c r="GV51" s="513"/>
      <c r="GW51" s="513"/>
      <c r="GX51" s="513"/>
      <c r="GY51" s="513"/>
      <c r="GZ51" s="513"/>
      <c r="HA51" s="513"/>
      <c r="HB51" s="513"/>
      <c r="HC51" s="513"/>
      <c r="HD51" s="513"/>
      <c r="HE51" s="513"/>
      <c r="HF51" s="513"/>
      <c r="HG51" s="513"/>
      <c r="HH51" s="513"/>
      <c r="HI51" s="513"/>
      <c r="HJ51" s="513"/>
      <c r="HK51" s="513"/>
      <c r="HL51" s="513"/>
      <c r="HM51" s="513"/>
      <c r="HN51" s="513"/>
      <c r="HO51" s="513"/>
      <c r="HP51" s="513"/>
      <c r="HQ51" s="513"/>
      <c r="HR51" s="513"/>
      <c r="HS51" s="513"/>
      <c r="HT51" s="513"/>
      <c r="HU51" s="513"/>
      <c r="HV51" s="513"/>
      <c r="HW51" s="513"/>
      <c r="HX51" s="514"/>
      <c r="HY51" s="514"/>
      <c r="HZ51" s="511" t="str">
        <f>IF(COUNTA($GU$4:HY50)=0,"",IF('2.ชื่อนักเรียน'!R57="ย้าย","ย้าย",PP51))</f>
        <v/>
      </c>
      <c r="IA51" s="511">
        <v>47</v>
      </c>
      <c r="IB51" s="512"/>
      <c r="IC51" s="513"/>
      <c r="ID51" s="513"/>
      <c r="IE51" s="513"/>
      <c r="IF51" s="513"/>
      <c r="IG51" s="513"/>
      <c r="IH51" s="513"/>
      <c r="II51" s="513"/>
      <c r="IJ51" s="513"/>
      <c r="IK51" s="513"/>
      <c r="IL51" s="513"/>
      <c r="IM51" s="513"/>
      <c r="IN51" s="513"/>
      <c r="IO51" s="513"/>
      <c r="IP51" s="513"/>
      <c r="IQ51" s="513"/>
      <c r="IR51" s="513"/>
      <c r="IS51" s="513"/>
      <c r="IT51" s="513"/>
      <c r="IU51" s="513"/>
      <c r="IV51" s="513"/>
      <c r="IW51" s="513"/>
      <c r="IX51" s="513"/>
      <c r="IY51" s="513"/>
      <c r="IZ51" s="513"/>
      <c r="JA51" s="513"/>
      <c r="JB51" s="513"/>
      <c r="JC51" s="513"/>
      <c r="JD51" s="513"/>
      <c r="JE51" s="514"/>
      <c r="JF51" s="514"/>
      <c r="JG51" s="511" t="str">
        <f>IF(COUNTA($IB$4:$JF$4)=0,"",IF('2.ชื่อนักเรียน'!R57="ย้าย","ย้าย",PT51))</f>
        <v/>
      </c>
      <c r="JH51" s="511">
        <v>47</v>
      </c>
      <c r="JI51" s="512"/>
      <c r="JJ51" s="513"/>
      <c r="JK51" s="513"/>
      <c r="JL51" s="513"/>
      <c r="JM51" s="513"/>
      <c r="JN51" s="513"/>
      <c r="JO51" s="513"/>
      <c r="JP51" s="513"/>
      <c r="JQ51" s="513"/>
      <c r="JR51" s="513"/>
      <c r="JS51" s="513"/>
      <c r="JT51" s="513"/>
      <c r="JU51" s="513"/>
      <c r="JV51" s="513"/>
      <c r="JW51" s="513"/>
      <c r="JX51" s="513"/>
      <c r="JY51" s="513"/>
      <c r="JZ51" s="513"/>
      <c r="KA51" s="513"/>
      <c r="KB51" s="513"/>
      <c r="KC51" s="513"/>
      <c r="KD51" s="513"/>
      <c r="KE51" s="513"/>
      <c r="KF51" s="513"/>
      <c r="KG51" s="513"/>
      <c r="KH51" s="513"/>
      <c r="KI51" s="513"/>
      <c r="KJ51" s="513"/>
      <c r="KK51" s="513"/>
      <c r="KL51" s="514"/>
      <c r="KM51" s="514"/>
      <c r="KN51" s="511" t="str">
        <f>IF(COUNTA($JI$4:$KM$4)=0,"",IF('2.ชื่อนักเรียน'!R57="ย้าย","ย้าย",PX51))</f>
        <v/>
      </c>
      <c r="KO51" s="511">
        <v>47</v>
      </c>
      <c r="KP51" s="512"/>
      <c r="KQ51" s="513"/>
      <c r="KR51" s="513"/>
      <c r="KS51" s="513"/>
      <c r="KT51" s="513"/>
      <c r="KU51" s="513"/>
      <c r="KV51" s="513"/>
      <c r="KW51" s="513"/>
      <c r="KX51" s="513"/>
      <c r="KY51" s="513"/>
      <c r="KZ51" s="513"/>
      <c r="LA51" s="513"/>
      <c r="LB51" s="513"/>
      <c r="LC51" s="513"/>
      <c r="LD51" s="513"/>
      <c r="LE51" s="513"/>
      <c r="LF51" s="513"/>
      <c r="LG51" s="513"/>
      <c r="LH51" s="513"/>
      <c r="LI51" s="513"/>
      <c r="LJ51" s="513"/>
      <c r="LK51" s="513"/>
      <c r="LL51" s="513"/>
      <c r="LM51" s="513"/>
      <c r="LN51" s="513"/>
      <c r="LO51" s="513"/>
      <c r="LP51" s="513"/>
      <c r="LQ51" s="513"/>
      <c r="LR51" s="513"/>
      <c r="LS51" s="514"/>
      <c r="LT51" s="514"/>
      <c r="LU51" s="511" t="str">
        <f>IF(COUNTA($KP$4:$LT$4)=0,"",IF('2.ชื่อนักเรียน'!R57="ย้าย","ย้าย",QB51))</f>
        <v/>
      </c>
      <c r="LV51" s="511">
        <v>47</v>
      </c>
      <c r="LW51" s="512"/>
      <c r="LX51" s="513"/>
      <c r="LY51" s="513"/>
      <c r="LZ51" s="513"/>
      <c r="MA51" s="513"/>
      <c r="MB51" s="513"/>
      <c r="MC51" s="513"/>
      <c r="MD51" s="513"/>
      <c r="ME51" s="513"/>
      <c r="MF51" s="513"/>
      <c r="MG51" s="513"/>
      <c r="MH51" s="513"/>
      <c r="MI51" s="513"/>
      <c r="MJ51" s="513"/>
      <c r="MK51" s="513"/>
      <c r="ML51" s="513"/>
      <c r="MM51" s="513"/>
      <c r="MN51" s="513"/>
      <c r="MO51" s="513"/>
      <c r="MP51" s="513"/>
      <c r="MQ51" s="513"/>
      <c r="MR51" s="513"/>
      <c r="MS51" s="513"/>
      <c r="MT51" s="513"/>
      <c r="MU51" s="513"/>
      <c r="MV51" s="513"/>
      <c r="MW51" s="513"/>
      <c r="MX51" s="513"/>
      <c r="MY51" s="513"/>
      <c r="MZ51" s="514"/>
      <c r="NA51" s="514"/>
      <c r="NB51" s="511" t="str">
        <f>IF(COUNTA($LW$5:$NA$5)=0,"",IF('2.ชื่อนักเรียน'!R57="ย้าย","ย้าย",QF51))</f>
        <v/>
      </c>
      <c r="NC51" s="511">
        <v>47</v>
      </c>
      <c r="ND51" s="512"/>
      <c r="NE51" s="513"/>
      <c r="NF51" s="513"/>
      <c r="NG51" s="513"/>
      <c r="NH51" s="513"/>
      <c r="NI51" s="513"/>
      <c r="NJ51" s="513"/>
      <c r="NK51" s="513"/>
      <c r="NL51" s="513"/>
      <c r="NM51" s="513"/>
      <c r="NN51" s="513"/>
      <c r="NO51" s="513"/>
      <c r="NP51" s="513"/>
      <c r="NQ51" s="513"/>
      <c r="NR51" s="513"/>
      <c r="NS51" s="513"/>
      <c r="NT51" s="513"/>
      <c r="NU51" s="513"/>
      <c r="NV51" s="513"/>
      <c r="NW51" s="513"/>
      <c r="NX51" s="513"/>
      <c r="NY51" s="513"/>
      <c r="NZ51" s="513"/>
      <c r="OA51" s="513"/>
      <c r="OB51" s="513"/>
      <c r="OC51" s="513"/>
      <c r="OD51" s="513"/>
      <c r="OE51" s="513"/>
      <c r="OF51" s="513"/>
      <c r="OG51" s="514"/>
      <c r="OH51" s="514"/>
      <c r="OI51" s="511" t="str">
        <f>IF(COUNTA($ND$4:$OH$4)=0,"",IF('2.ชื่อนักเรียน'!R57="ย้าย","ย้าย",QJ51))</f>
        <v/>
      </c>
      <c r="OJ51" s="511">
        <v>47</v>
      </c>
      <c r="OK51" s="515" t="str">
        <f>IF(OR(COUNTA($E$4:$AI$4)=0,$A51=""),"",IF('2.ชื่อนักเรียน'!R57="ย้าย","-",COUNTIF($E51:$AI51,"/")))</f>
        <v/>
      </c>
      <c r="OL51" s="516" t="str">
        <f>IF(OR(COUNTA($E$4:$AI$4)=0,$A51=""),"",IF('2.ชื่อนักเรียน'!R57="ย้าย","-",COUNTIF($E51:$AI51,"ป")))</f>
        <v/>
      </c>
      <c r="OM51" s="516" t="str">
        <f>IF(OR(COUNTA($E$4:$AI$4)=0,$A51=""),"",IF('2.ชื่อนักเรียน'!R57="ย้าย","-",COUNTIF($E51:$AI51,"ล")))</f>
        <v/>
      </c>
      <c r="ON51" s="517" t="str">
        <f>IF(OR(COUNTA($E$4:$AI$4)=0,$A51=""),"",IF('2.ชื่อนักเรียน'!R57="ย้าย","-",COUNTIF($E51:$AI51,"ข")))</f>
        <v/>
      </c>
      <c r="OO51" s="515" t="str">
        <f>IF(OR(COUNTA($AL$4:$BP$4)=0,$A51=""),"",IF('2.ชื่อนักเรียน'!R57="ย้าย","-",COUNTIF($AL51:$BP51,"/")))</f>
        <v/>
      </c>
      <c r="OP51" s="516" t="str">
        <f>IF(OR(COUNTA($AL$4:$BP$4)=0,$A51=""),"",IF('2.ชื่อนักเรียน'!R57="ย้าย","-",COUNTIF($AL51:$BP51,"ป")))</f>
        <v/>
      </c>
      <c r="OQ51" s="516" t="str">
        <f>IF(OR(COUNTA($AL$4:$BP$4)=0,$A51=""),"",IF('2.ชื่อนักเรียน'!R57="ย้าย","-",COUNTIF($AL51:$BP51,"ล")))</f>
        <v/>
      </c>
      <c r="OR51" s="517" t="str">
        <f>IF(OR(COUNTA($AL$4:$BP$4)=0,$A51=""),"",IF('2.ชื่อนักเรียน'!R57="ย้าย","-",COUNTIF($AL51:$BP51,"ข")))</f>
        <v/>
      </c>
      <c r="OS51" s="515" t="str">
        <f>IF(OR(COUNTA($BS$4:$CW$4)=0,$A51=""),"",IF('2.ชื่อนักเรียน'!R57="ย้าย","-",COUNTIF($BS51:$CW51,"/")))</f>
        <v/>
      </c>
      <c r="OT51" s="516" t="str">
        <f>IF(OR(COUNTA($BS$4:$CW$4)=0,$A51=""),"",IF('2.ชื่อนักเรียน'!R57="ย้าย","-",COUNTIF($BS51:$CW51,"ป")))</f>
        <v/>
      </c>
      <c r="OU51" s="516" t="str">
        <f>IF(OR(COUNTA($BS$4:$CW$4)=0,$A51=""),"",IF('2.ชื่อนักเรียน'!R57="ย้าย","-",COUNTIF($BS51:$CW51,"ล")))</f>
        <v/>
      </c>
      <c r="OV51" s="517" t="str">
        <f>IF(OR(COUNTA($BS$4:$CW$4)=0,$A51=""),"",IF('2.ชื่อนักเรียน'!R57="ย้าย","-",COUNTIF($BS51:$CW51,"ข")))</f>
        <v/>
      </c>
      <c r="OW51" s="515" t="str">
        <f>IF(OR(COUNTA($CZ$4:$ED$4)=0,$A51=""),"",IF('2.ชื่อนักเรียน'!R57="ย้าย","-",COUNTIF($CZ51:$ED51,"/")))</f>
        <v/>
      </c>
      <c r="OX51" s="516" t="str">
        <f>IF(OR(COUNTA($CZ$4:$ED$4)=0,$A51=""),"",IF('2.ชื่อนักเรียน'!R57="ย้าย","-",COUNTIF($CZ51:$ED51,"ป")))</f>
        <v/>
      </c>
      <c r="OY51" s="516" t="str">
        <f>IF(OR(COUNTA($CZ$4:$ED$4)=0,A51=""),"",IF('2.ชื่อนักเรียน'!R57="ย้าย","-",COUNTIF($CZ51:$ED51,"ล")))</f>
        <v/>
      </c>
      <c r="OZ51" s="517" t="str">
        <f>IF(OR(COUNTA($CZ$4:$ED$4)=0,A51=""),"",IF('2.ชื่อนักเรียน'!R57="ย้าย","-",COUNTIF($CZ51:$ED51,"ข")))</f>
        <v/>
      </c>
      <c r="PA51" s="515" t="str">
        <f>IF(OR(COUNTA($EG$4:$FK$4)=0,$A51=""),"",IF('2.ชื่อนักเรียน'!R57="ย้าย","-",COUNTIF($EG51:$FK51,"/")))</f>
        <v/>
      </c>
      <c r="PB51" s="516" t="str">
        <f>IF(OR(COUNTA($EG$4:$FK$4)=0,$A51=""),"",IF('2.ชื่อนักเรียน'!R57="ย้าย","-",COUNTIF($EG51:$FK51,"ป")))</f>
        <v/>
      </c>
      <c r="PC51" s="516" t="str">
        <f>IF(OR(COUNTA($EG$4:$FK$4)=0,A51=""),"",IF('2.ชื่อนักเรียน'!R57="ย้าย","-",COUNTIF($EG51:$FK51,"ล")))</f>
        <v/>
      </c>
      <c r="PD51" s="517" t="str">
        <f>IF(OR(COUNTA($EG$4:$FK$4)=0,A51=""),"",IF('2.ชื่อนักเรียน'!R57="ย้าย","-",COUNTIF($EG51:$FK51,"ข")))</f>
        <v/>
      </c>
      <c r="PE51" s="515" t="str">
        <f>IF(OR(COUNTA($FN$4:$GR$4)=0,$A51=""),"",IF('2.ชื่อนักเรียน'!R57="ย้าย","-",COUNTIF($FN51:$GR51,"/")))</f>
        <v/>
      </c>
      <c r="PF51" s="516" t="str">
        <f>IF(OR(COUNTA($FN$4:$GR$4)=0,$A51=""),"",IF('2.ชื่อนักเรียน'!R57="ย้าย","-",COUNTIF($FN51:$GR51,"ป")))</f>
        <v/>
      </c>
      <c r="PG51" s="516" t="str">
        <f>IF(OR(COUNTA($FN$4:$GR$4)=0,A51=""),"",IF('2.ชื่อนักเรียน'!R57="ย้าย","-",COUNTIF($FN51:$GR51,"ล")))</f>
        <v/>
      </c>
      <c r="PH51" s="516" t="str">
        <f>IF(OR(COUNTA($FN$4:$GR$4)=0,A51=""),"",IF('2.ชื่อนักเรียน'!R57="ย้าย","-",COUNTIF($FN51:$GR51,"ข")))</f>
        <v/>
      </c>
      <c r="PI51" s="515" t="str">
        <f>IF(OR(COUNTA($OK$3:$PD$3,$PE$3)=0,$A51=""),"",IF('2.ชื่อนักเรียน'!R57="ย้าย","-",SUM(OK51,OO51,OS51,OW51,PA51,PE51)))</f>
        <v/>
      </c>
      <c r="PJ51" s="516" t="str">
        <f>IF(OR(COUNTA($OK$3:$PD$3,$PE$3)=0,$A51=""),"",IF('2.ชื่อนักเรียน'!R57="ย้าย","-",SUM(OL51,OP51,OT51,OX51,PB51,PF51)))</f>
        <v/>
      </c>
      <c r="PK51" s="516" t="str">
        <f>IF(OR(COUNTA($OK$3:$PD$3,$PE$3)=0,$A51=""),"",IF('2.ชื่อนักเรียน'!R57="ย้าย","-",SUM(OM51,OQ51,OU51,OY51,PC51,PG51)))</f>
        <v/>
      </c>
      <c r="PL51" s="518" t="str">
        <f>IF(OR(COUNTA($OK$3:$PD$3,$PE$3)=0,$A51=""),"",IF('2.ชื่อนักเรียน'!R57="ย้าย","-",SUM(ON51,OR51,OV51,OZ51,PD51,PH51)))</f>
        <v/>
      </c>
      <c r="PM51" s="511" t="str">
        <f t="shared" si="2"/>
        <v/>
      </c>
      <c r="PN51" s="519" t="str">
        <f>IF(PM51="","",IF('2.ชื่อนักเรียน'!R57="ย้าย","ย้าย",(PM51*100)/COUNTA($E$4:$AI$4,$AL$4:$BP$4,$BS$4:$CW$4,$CZ$4:$ED$4,$EG$4:$FK$4,$FN$4:$GR$4)))</f>
        <v/>
      </c>
      <c r="PO51" s="511">
        <v>47</v>
      </c>
      <c r="PP51" s="515" t="str">
        <f>IF(OR(COUNTA($GU$4:$HY$4)=0,$A51=""),"",IF('2.ชื่อนักเรียน'!R57="ย้าย","-",COUNTIF($GU51:$HY51,"/")))</f>
        <v/>
      </c>
      <c r="PQ51" s="516" t="str">
        <f>IF(OR(COUNTA($GU$4:$HY$4)=0,$A51=""),"",IF('2.ชื่อนักเรียน'!R57="ย้าย","-",COUNTIF($GU51:$HY51,"ป")))</f>
        <v/>
      </c>
      <c r="PR51" s="516" t="str">
        <f>IF(OR(COUNTA($GU$4:$HY$4)=0,$A51=""),"",IF('2.ชื่อนักเรียน'!R57="ย้าย","-",COUNTIF($GU51:$HY51,"ล")))</f>
        <v/>
      </c>
      <c r="PS51" s="517" t="str">
        <f>IF(OR(COUNTA($GU$4:$HY$4)=0,$A51=""),"",IF('2.ชื่อนักเรียน'!R57="ย้าย","-",COUNTIF($GU51:$HY51,"ข")))</f>
        <v/>
      </c>
      <c r="PT51" s="515" t="str">
        <f>IF(OR(COUNTA($IB$4:$JF$4)=0,$A51=""),"",IF('2.ชื่อนักเรียน'!R57="ย้าย","-",COUNTIF($IB51:$JF51,"/")))</f>
        <v/>
      </c>
      <c r="PU51" s="516" t="str">
        <f>IF(OR(COUNTA($IB$4:$JF$4)=0,$A51=""),"",IF('2.ชื่อนักเรียน'!R57="ย้าย","-",COUNTIF($IB51:$JF51,"ป")))</f>
        <v/>
      </c>
      <c r="PV51" s="516" t="str">
        <f>IF(OR(COUNTA($IB$4:$JF$4)=0,$A51=""),"",IF('2.ชื่อนักเรียน'!R57="ย้าย","-",COUNTIF($IB51:$JF51,"ล")))</f>
        <v/>
      </c>
      <c r="PW51" s="517" t="str">
        <f>IF(OR(COUNTA($IB$4:$JF$4)=0,$A51=""),"",IF('2.ชื่อนักเรียน'!R57="ย้าย","-",COUNTIF($IB51:$JF51,"ข")))</f>
        <v/>
      </c>
      <c r="PX51" s="515" t="str">
        <f>IF(OR(COUNTA($JI$4:$KM$4)=0,$A51=""),"",IF('2.ชื่อนักเรียน'!R57="ย้าย","-",COUNTIF($JI51:$KM51,"/")))</f>
        <v/>
      </c>
      <c r="PY51" s="516" t="str">
        <f>IF(OR(COUNTA($JI$4:$KM$4)=0,$A51=""),"",IF('2.ชื่อนักเรียน'!R57="ย้าย","-",COUNTIF($JI51:$KM51,"ป")))</f>
        <v/>
      </c>
      <c r="PZ51" s="516" t="str">
        <f>IF(OR(COUNTA($JI$4:$KM$4)=0,$A51=""),"",IF('2.ชื่อนักเรียน'!R57="ย้าย","-",COUNTIF($JI51:$KM51,"ล")))</f>
        <v/>
      </c>
      <c r="QA51" s="517" t="str">
        <f>IF(OR(COUNTA($JI$4:$KM$4)=0,$A51=""),"",IF('2.ชื่อนักเรียน'!R57="ย้าย","-",COUNTIF($JI51:$KM51,"ข")))</f>
        <v/>
      </c>
      <c r="QB51" s="515" t="str">
        <f>IF(OR(COUNTA($KP$4:$LT$4)=0,$A51=""),"",IF('2.ชื่อนักเรียน'!R57="ย้าย","-",COUNTIF($KP51:$LT51,"/")))</f>
        <v/>
      </c>
      <c r="QC51" s="516" t="str">
        <f>IF(OR(COUNTA($KP$4:$LT$4)=0,$A51=""),"",IF('2.ชื่อนักเรียน'!R57="ย้าย","-",COUNTIF($KP51:$LT51,"ป")))</f>
        <v/>
      </c>
      <c r="QD51" s="516" t="str">
        <f>IF(OR(COUNTA($KP$4:$LT$4)=0,$A51=""),"",IF('2.ชื่อนักเรียน'!R57="ย้าย","-",COUNTIF($KP51:$LT51,"ล")))</f>
        <v/>
      </c>
      <c r="QE51" s="517" t="str">
        <f>IF(OR(COUNTA($KP$4:$LT$4)=0,$A51=""),"",IF('2.ชื่อนักเรียน'!R57="ย้าย","-",COUNTIF($KP51:$LT51,"ข")))</f>
        <v/>
      </c>
      <c r="QF51" s="515" t="str">
        <f>IF(OR(COUNTA($LW$4:$NA$4)=0,$A51=""),"",IF('2.ชื่อนักเรียน'!R57="ย้าย","-",COUNTIF($LW51:$NA51,"/")))</f>
        <v/>
      </c>
      <c r="QG51" s="516" t="str">
        <f>IF(OR(COUNTA($LW$4:$NA$4)=0,$A51=""),"",IF('2.ชื่อนักเรียน'!R57="ย้าย","-",COUNTIF($LW51:$NA51,"ป")))</f>
        <v/>
      </c>
      <c r="QH51" s="516" t="str">
        <f>IF(OR(COUNTA($LW$4:$NA$4)=0,$A51=""),"",IF('2.ชื่อนักเรียน'!R57="ย้าย","-",COUNTIF($LW51:$NA51,"ล")))</f>
        <v/>
      </c>
      <c r="QI51" s="517" t="str">
        <f>IF(OR(COUNTA($LW$4:$NA$4)=0,$A51=""),"",IF('2.ชื่อนักเรียน'!R57="ย้าย","-",COUNTIF($LW51:$NA51,"ข")))</f>
        <v/>
      </c>
      <c r="QJ51" s="515" t="str">
        <f>IF(OR(COUNTA($ND$4:$OH$4)=0,$A51=""),"",IF('2.ชื่อนักเรียน'!R57="ย้าย","-",COUNTIF($ND51:$OH51,"/")))</f>
        <v/>
      </c>
      <c r="QK51" s="516" t="str">
        <f>IF(OR(COUNTA($ND$4:$OH$4)=0,$A51=""),"",IF('2.ชื่อนักเรียน'!R57="ย้าย","-",COUNTIF($ND51:$OH51,"ป")))</f>
        <v/>
      </c>
      <c r="QL51" s="516" t="str">
        <f>IF(OR(COUNTA($ND$4:$OH$4)=0,$A51=""),"",IF('2.ชื่อนักเรียน'!R57="ย้าย","-",COUNTIF($ND51:$OH51,"ล")))</f>
        <v/>
      </c>
      <c r="QM51" s="516" t="str">
        <f>IF(OR(COUNTA($ND$4:$OH$4)=0,$A51=""),"",IF('2.ชื่อนักเรียน'!R57="ย้าย","-",COUNTIF($ND51:$OH51,"ข")))</f>
        <v/>
      </c>
      <c r="QN51" s="515" t="str">
        <f>IF(OR(COUNTA($PP$3:$QI$3,$QJ$3)=0,$A51=""),"",IF('2.ชื่อนักเรียน'!R57="ย้าย","-",SUM(PP51,PT51,PX51,QB51,QF51,QJ51)))</f>
        <v/>
      </c>
      <c r="QO51" s="516" t="str">
        <f>IF(OR(COUNTA($PP$3:$QI$3,$QJ$3)=0,$A51=""),"",IF('2.ชื่อนักเรียน'!R57="ย้าย","-",SUM(PQ51,PU51,PY51,QC51,QG51,QK51)))</f>
        <v/>
      </c>
      <c r="QP51" s="516" t="str">
        <f>IF(OR(COUNTA($PP$3:$QI$3,$QJ$3)=0,$A51=""),"",IF('2.ชื่อนักเรียน'!R57="ย้าย","-",SUM(PR51,PV51,PZ51,QD51,QH51,QL51)))</f>
        <v/>
      </c>
      <c r="QQ51" s="518" t="str">
        <f>IF(OR(COUNTA($PP$3:$QI$3,$QJ$3)=0,$A51=""),"",IF('2.ชื่อนักเรียน'!R57="ย้าย","-",SUM(PS51,PW51,QA51,QE51,QI51,QM51)))</f>
        <v/>
      </c>
      <c r="QR51" s="511" t="str">
        <f t="shared" si="3"/>
        <v/>
      </c>
      <c r="QS51" s="519" t="str">
        <f>IF(QR51="","",IF('2.ชื่อนักเรียน'!R57="ย้าย","ย้าย",(QR51*100)/COUNTA($GU$4:$HY$4,$IB$4:$JF$4,$JI$4:$KM$4,$KP$4:$LT$4,$LW$4:$NA$4,$ND$4:$OH$4)))</f>
        <v/>
      </c>
      <c r="QT51" s="529" t="str">
        <f>IF('2.ชื่อนักเรียน'!C57="","",'2.ชื่อนักเรียน'!C57)</f>
        <v/>
      </c>
      <c r="QU51" s="532" t="str">
        <f>IF('2.ชื่อนักเรียน'!D57="","",'2.ชื่อนักเรียน'!D57)</f>
        <v/>
      </c>
      <c r="QV51" s="511" t="str">
        <f>IF(A51="","",IF('2.ชื่อนักเรียน'!R57="ย้าย","-",$RJ$4))</f>
        <v/>
      </c>
      <c r="QW51" s="511" t="str">
        <f>IF(A51="","",IF('2.ชื่อนักเรียน'!R57="ย้าย","-",SUM(OK51,OO51,OS51,OW51,PA51,PE51,PP51,PT51,PX51,QB51,QF51,QJ51)))</f>
        <v/>
      </c>
      <c r="QX51" s="511" t="str">
        <f>IF(A51="","",IF('2.ชื่อนักเรียน'!R57="ย้าย","-",SUM(OL51,OP51,OT51,OX51,PB51,PF51,PQ51,PU51,PY51,QC51,QG51,QK51)))</f>
        <v/>
      </c>
      <c r="QY51" s="511" t="str">
        <f>IF(A51="","",IF('2.ชื่อนักเรียน'!R57="ย้าย","-",SUM(OM51,OQ51,OU51,OY51,PC51,PG51,PR51,PV51,PZ51,QD51,QH51,QL51)))</f>
        <v/>
      </c>
      <c r="QZ51" s="511" t="str">
        <f>IF(A51="","",IF('2.ชื่อนักเรียน'!R57="ย้าย","-",SUM(ON51,OR51,OV51,OZ51,PD51,PH51,PS51,PW51,QA51,QE51,QI51,QM51)))</f>
        <v/>
      </c>
      <c r="RA51" s="519" t="str">
        <f>IF(A51="","",IF('2.ชื่อนักเรียน'!R57="ย้าย","-",(QW51*100)/QV51))</f>
        <v/>
      </c>
      <c r="RB51" s="511" t="str">
        <f>IF(A51="","",IF('2.ชื่อนักเรียน'!R57="ย้าย","-",QW51))</f>
        <v/>
      </c>
      <c r="RC51" s="519" t="str">
        <f>IF(A51="","",IF('2.ชื่อนักเรียน'!R57="ย้าย","ย้าย",RA51))</f>
        <v/>
      </c>
      <c r="RD51" s="534"/>
    </row>
    <row r="52" spans="1:472" ht="21" customHeight="1" x14ac:dyDescent="0.35">
      <c r="A52" s="508" t="str">
        <f>IF('2.ชื่อนักเรียน'!C58="","",'2.ชื่อนักเรียน'!C58)</f>
        <v/>
      </c>
      <c r="B52" s="509" t="str">
        <f>IF('2.ชื่อนักเรียน'!D58="","",'2.ชื่อนักเรียน'!D58)</f>
        <v/>
      </c>
      <c r="C52" s="521" t="str">
        <f>IF('2.ชื่อนักเรียน'!R58="","",'2.ชื่อนักเรียน'!R58)</f>
        <v/>
      </c>
      <c r="D52" s="511">
        <v>48</v>
      </c>
      <c r="E52" s="512"/>
      <c r="F52" s="513"/>
      <c r="G52" s="513"/>
      <c r="H52" s="513"/>
      <c r="I52" s="513"/>
      <c r="J52" s="513"/>
      <c r="K52" s="513"/>
      <c r="L52" s="513"/>
      <c r="M52" s="513"/>
      <c r="N52" s="513"/>
      <c r="O52" s="513"/>
      <c r="P52" s="513"/>
      <c r="Q52" s="513"/>
      <c r="R52" s="513"/>
      <c r="S52" s="513"/>
      <c r="T52" s="513"/>
      <c r="U52" s="513"/>
      <c r="V52" s="513"/>
      <c r="W52" s="513"/>
      <c r="X52" s="513"/>
      <c r="Y52" s="513"/>
      <c r="Z52" s="513"/>
      <c r="AA52" s="513"/>
      <c r="AB52" s="513"/>
      <c r="AC52" s="513"/>
      <c r="AD52" s="513"/>
      <c r="AE52" s="513"/>
      <c r="AF52" s="513"/>
      <c r="AG52" s="513"/>
      <c r="AH52" s="513"/>
      <c r="AI52" s="574"/>
      <c r="AJ52" s="511" t="str">
        <f>IF(COUNTA($E$3:$AI$3)=0,"",IF('2.ชื่อนักเรียน'!R58="ย้าย","ย้าย",OK52))</f>
        <v/>
      </c>
      <c r="AK52" s="511">
        <v>48</v>
      </c>
      <c r="AL52" s="612"/>
      <c r="AM52" s="513"/>
      <c r="AN52" s="513"/>
      <c r="AO52" s="513"/>
      <c r="AP52" s="513"/>
      <c r="AQ52" s="513"/>
      <c r="AR52" s="513"/>
      <c r="AS52" s="513"/>
      <c r="AT52" s="513"/>
      <c r="AU52" s="513"/>
      <c r="AV52" s="513"/>
      <c r="AW52" s="513"/>
      <c r="AX52" s="513"/>
      <c r="AY52" s="513"/>
      <c r="AZ52" s="513"/>
      <c r="BA52" s="513"/>
      <c r="BB52" s="513"/>
      <c r="BC52" s="513"/>
      <c r="BD52" s="513"/>
      <c r="BE52" s="513"/>
      <c r="BF52" s="513"/>
      <c r="BG52" s="513"/>
      <c r="BH52" s="513"/>
      <c r="BI52" s="513"/>
      <c r="BJ52" s="513"/>
      <c r="BK52" s="513"/>
      <c r="BL52" s="513"/>
      <c r="BM52" s="513"/>
      <c r="BN52" s="513"/>
      <c r="BO52" s="513"/>
      <c r="BP52" s="514"/>
      <c r="BQ52" s="511" t="str">
        <f>IF(COUNTA($AL$4:$BP$4)=0,"",IF('2.ชื่อนักเรียน'!R58="ย้าย","ย้าย",OO52))</f>
        <v/>
      </c>
      <c r="BR52" s="511">
        <v>48</v>
      </c>
      <c r="BS52" s="612"/>
      <c r="BT52" s="513"/>
      <c r="BU52" s="513"/>
      <c r="BV52" s="513"/>
      <c r="BW52" s="513"/>
      <c r="BX52" s="513"/>
      <c r="BY52" s="513"/>
      <c r="BZ52" s="513"/>
      <c r="CA52" s="513"/>
      <c r="CB52" s="513"/>
      <c r="CC52" s="513"/>
      <c r="CD52" s="513"/>
      <c r="CE52" s="513"/>
      <c r="CF52" s="513"/>
      <c r="CG52" s="513"/>
      <c r="CH52" s="513"/>
      <c r="CI52" s="513"/>
      <c r="CJ52" s="513"/>
      <c r="CK52" s="513"/>
      <c r="CL52" s="513"/>
      <c r="CM52" s="513"/>
      <c r="CN52" s="513"/>
      <c r="CO52" s="513"/>
      <c r="CP52" s="513"/>
      <c r="CQ52" s="513"/>
      <c r="CR52" s="513"/>
      <c r="CS52" s="513"/>
      <c r="CT52" s="513"/>
      <c r="CU52" s="513"/>
      <c r="CV52" s="513"/>
      <c r="CW52" s="514"/>
      <c r="CX52" s="511" t="str">
        <f>IF(COUNTA($BS$4:$CW$4)=0,"",IF('2.ชื่อนักเรียน'!R58="ย้าย","ย้าย",OS52))</f>
        <v/>
      </c>
      <c r="CY52" s="511">
        <v>48</v>
      </c>
      <c r="CZ52" s="614"/>
      <c r="DA52" s="614"/>
      <c r="DB52" s="614"/>
      <c r="DC52" s="614"/>
      <c r="DD52" s="614"/>
      <c r="DE52" s="614"/>
      <c r="DF52" s="614"/>
      <c r="DG52" s="614"/>
      <c r="DH52" s="614"/>
      <c r="DI52" s="614"/>
      <c r="DJ52" s="614"/>
      <c r="DK52" s="614"/>
      <c r="DL52" s="614"/>
      <c r="DM52" s="614"/>
      <c r="DN52" s="614"/>
      <c r="DO52" s="614"/>
      <c r="DP52" s="614"/>
      <c r="DQ52" s="614"/>
      <c r="DR52" s="614"/>
      <c r="DS52" s="614"/>
      <c r="DT52" s="614"/>
      <c r="DU52" s="614"/>
      <c r="DV52" s="614"/>
      <c r="DW52" s="614"/>
      <c r="DX52" s="614"/>
      <c r="DY52" s="614"/>
      <c r="DZ52" s="614"/>
      <c r="EA52" s="614"/>
      <c r="EB52" s="614"/>
      <c r="EC52" s="614"/>
      <c r="ED52" s="614"/>
      <c r="EE52" s="511" t="str">
        <f>IF(COUNTA($CZ$4:$ED$4)=0,"",IF('2.ชื่อนักเรียน'!R58="ย้าย","ย้าย",OW52))</f>
        <v/>
      </c>
      <c r="EF52" s="511">
        <v>48</v>
      </c>
      <c r="EG52" s="512"/>
      <c r="EH52" s="513"/>
      <c r="EI52" s="513"/>
      <c r="EJ52" s="513"/>
      <c r="EK52" s="513"/>
      <c r="EL52" s="513"/>
      <c r="EM52" s="513"/>
      <c r="EN52" s="513"/>
      <c r="EO52" s="513"/>
      <c r="EP52" s="513"/>
      <c r="EQ52" s="513"/>
      <c r="ER52" s="513"/>
      <c r="ES52" s="513"/>
      <c r="ET52" s="513"/>
      <c r="EU52" s="513"/>
      <c r="EV52" s="513"/>
      <c r="EW52" s="513"/>
      <c r="EX52" s="513"/>
      <c r="EY52" s="513"/>
      <c r="EZ52" s="513"/>
      <c r="FA52" s="513"/>
      <c r="FB52" s="513"/>
      <c r="FC52" s="513"/>
      <c r="FD52" s="513"/>
      <c r="FE52" s="513"/>
      <c r="FF52" s="513"/>
      <c r="FG52" s="513"/>
      <c r="FH52" s="513"/>
      <c r="FI52" s="513"/>
      <c r="FJ52" s="514"/>
      <c r="FK52" s="514"/>
      <c r="FL52" s="511" t="str">
        <f>IF(COUNTA($EG$4:$FK$4)=0,"",IF('2.ชื่อนักเรียน'!R58="ย้าย","ย้าย",PA52))</f>
        <v/>
      </c>
      <c r="FM52" s="511">
        <v>48</v>
      </c>
      <c r="FN52" s="512"/>
      <c r="FO52" s="513"/>
      <c r="FP52" s="513"/>
      <c r="FQ52" s="513"/>
      <c r="FR52" s="513"/>
      <c r="FS52" s="513"/>
      <c r="FT52" s="513"/>
      <c r="FU52" s="513"/>
      <c r="FV52" s="513"/>
      <c r="FW52" s="513"/>
      <c r="FX52" s="513"/>
      <c r="FY52" s="513"/>
      <c r="FZ52" s="513"/>
      <c r="GA52" s="513"/>
      <c r="GB52" s="513"/>
      <c r="GC52" s="513"/>
      <c r="GD52" s="513"/>
      <c r="GE52" s="513"/>
      <c r="GF52" s="513"/>
      <c r="GG52" s="513"/>
      <c r="GH52" s="513"/>
      <c r="GI52" s="513"/>
      <c r="GJ52" s="513"/>
      <c r="GK52" s="513"/>
      <c r="GL52" s="513"/>
      <c r="GM52" s="513"/>
      <c r="GN52" s="513"/>
      <c r="GO52" s="513"/>
      <c r="GP52" s="513"/>
      <c r="GQ52" s="514"/>
      <c r="GR52" s="514"/>
      <c r="GS52" s="511" t="str">
        <f>IF(COUNTA($FN$4:$GR$4)=0,"",IF('2.ชื่อนักเรียน'!R58="ย้าย","ย้าย",PE52))</f>
        <v/>
      </c>
      <c r="GT52" s="511">
        <v>48</v>
      </c>
      <c r="GU52" s="512"/>
      <c r="GV52" s="513"/>
      <c r="GW52" s="513"/>
      <c r="GX52" s="513"/>
      <c r="GY52" s="513"/>
      <c r="GZ52" s="513"/>
      <c r="HA52" s="513"/>
      <c r="HB52" s="513"/>
      <c r="HC52" s="513"/>
      <c r="HD52" s="513"/>
      <c r="HE52" s="513"/>
      <c r="HF52" s="513"/>
      <c r="HG52" s="513"/>
      <c r="HH52" s="513"/>
      <c r="HI52" s="513"/>
      <c r="HJ52" s="513"/>
      <c r="HK52" s="513"/>
      <c r="HL52" s="513"/>
      <c r="HM52" s="513"/>
      <c r="HN52" s="513"/>
      <c r="HO52" s="513"/>
      <c r="HP52" s="513"/>
      <c r="HQ52" s="513"/>
      <c r="HR52" s="513"/>
      <c r="HS52" s="513"/>
      <c r="HT52" s="513"/>
      <c r="HU52" s="513"/>
      <c r="HV52" s="513"/>
      <c r="HW52" s="513"/>
      <c r="HX52" s="514"/>
      <c r="HY52" s="514"/>
      <c r="HZ52" s="511" t="str">
        <f>IF(COUNTA($GU$4:HY51)=0,"",IF('2.ชื่อนักเรียน'!R58="ย้าย","ย้าย",PP52))</f>
        <v/>
      </c>
      <c r="IA52" s="511">
        <v>48</v>
      </c>
      <c r="IB52" s="512"/>
      <c r="IC52" s="513"/>
      <c r="ID52" s="513"/>
      <c r="IE52" s="513"/>
      <c r="IF52" s="513"/>
      <c r="IG52" s="513"/>
      <c r="IH52" s="513"/>
      <c r="II52" s="513"/>
      <c r="IJ52" s="513"/>
      <c r="IK52" s="513"/>
      <c r="IL52" s="513"/>
      <c r="IM52" s="513"/>
      <c r="IN52" s="513"/>
      <c r="IO52" s="513"/>
      <c r="IP52" s="513"/>
      <c r="IQ52" s="513"/>
      <c r="IR52" s="513"/>
      <c r="IS52" s="513"/>
      <c r="IT52" s="513"/>
      <c r="IU52" s="513"/>
      <c r="IV52" s="513"/>
      <c r="IW52" s="513"/>
      <c r="IX52" s="513"/>
      <c r="IY52" s="513"/>
      <c r="IZ52" s="513"/>
      <c r="JA52" s="513"/>
      <c r="JB52" s="513"/>
      <c r="JC52" s="513"/>
      <c r="JD52" s="513"/>
      <c r="JE52" s="514"/>
      <c r="JF52" s="514"/>
      <c r="JG52" s="511" t="str">
        <f>IF(COUNTA($IB$4:$JF$4)=0,"",IF('2.ชื่อนักเรียน'!R58="ย้าย","ย้าย",PT52))</f>
        <v/>
      </c>
      <c r="JH52" s="511">
        <v>48</v>
      </c>
      <c r="JI52" s="512"/>
      <c r="JJ52" s="513"/>
      <c r="JK52" s="513"/>
      <c r="JL52" s="513"/>
      <c r="JM52" s="513"/>
      <c r="JN52" s="513"/>
      <c r="JO52" s="513"/>
      <c r="JP52" s="513"/>
      <c r="JQ52" s="513"/>
      <c r="JR52" s="513"/>
      <c r="JS52" s="513"/>
      <c r="JT52" s="513"/>
      <c r="JU52" s="513"/>
      <c r="JV52" s="513"/>
      <c r="JW52" s="513"/>
      <c r="JX52" s="513"/>
      <c r="JY52" s="513"/>
      <c r="JZ52" s="513"/>
      <c r="KA52" s="513"/>
      <c r="KB52" s="513"/>
      <c r="KC52" s="513"/>
      <c r="KD52" s="513"/>
      <c r="KE52" s="513"/>
      <c r="KF52" s="513"/>
      <c r="KG52" s="513"/>
      <c r="KH52" s="513"/>
      <c r="KI52" s="513"/>
      <c r="KJ52" s="513"/>
      <c r="KK52" s="513"/>
      <c r="KL52" s="514"/>
      <c r="KM52" s="514"/>
      <c r="KN52" s="511" t="str">
        <f>IF(COUNTA($JI$4:$KM$4)=0,"",IF('2.ชื่อนักเรียน'!R58="ย้าย","ย้าย",PX52))</f>
        <v/>
      </c>
      <c r="KO52" s="511">
        <v>48</v>
      </c>
      <c r="KP52" s="512"/>
      <c r="KQ52" s="513"/>
      <c r="KR52" s="513"/>
      <c r="KS52" s="513"/>
      <c r="KT52" s="513"/>
      <c r="KU52" s="513"/>
      <c r="KV52" s="513"/>
      <c r="KW52" s="513"/>
      <c r="KX52" s="513"/>
      <c r="KY52" s="513"/>
      <c r="KZ52" s="513"/>
      <c r="LA52" s="513"/>
      <c r="LB52" s="513"/>
      <c r="LC52" s="513"/>
      <c r="LD52" s="513"/>
      <c r="LE52" s="513"/>
      <c r="LF52" s="513"/>
      <c r="LG52" s="513"/>
      <c r="LH52" s="513"/>
      <c r="LI52" s="513"/>
      <c r="LJ52" s="513"/>
      <c r="LK52" s="513"/>
      <c r="LL52" s="513"/>
      <c r="LM52" s="513"/>
      <c r="LN52" s="513"/>
      <c r="LO52" s="513"/>
      <c r="LP52" s="513"/>
      <c r="LQ52" s="513"/>
      <c r="LR52" s="513"/>
      <c r="LS52" s="514"/>
      <c r="LT52" s="514"/>
      <c r="LU52" s="511" t="str">
        <f>IF(COUNTA($KP$4:$LT$4)=0,"",IF('2.ชื่อนักเรียน'!R58="ย้าย","ย้าย",QB52))</f>
        <v/>
      </c>
      <c r="LV52" s="511">
        <v>48</v>
      </c>
      <c r="LW52" s="512"/>
      <c r="LX52" s="513"/>
      <c r="LY52" s="513"/>
      <c r="LZ52" s="513"/>
      <c r="MA52" s="513"/>
      <c r="MB52" s="513"/>
      <c r="MC52" s="513"/>
      <c r="MD52" s="513"/>
      <c r="ME52" s="513"/>
      <c r="MF52" s="513"/>
      <c r="MG52" s="513"/>
      <c r="MH52" s="513"/>
      <c r="MI52" s="513"/>
      <c r="MJ52" s="513"/>
      <c r="MK52" s="513"/>
      <c r="ML52" s="513"/>
      <c r="MM52" s="513"/>
      <c r="MN52" s="513"/>
      <c r="MO52" s="513"/>
      <c r="MP52" s="513"/>
      <c r="MQ52" s="513"/>
      <c r="MR52" s="513"/>
      <c r="MS52" s="513"/>
      <c r="MT52" s="513"/>
      <c r="MU52" s="513"/>
      <c r="MV52" s="513"/>
      <c r="MW52" s="513"/>
      <c r="MX52" s="513"/>
      <c r="MY52" s="513"/>
      <c r="MZ52" s="514"/>
      <c r="NA52" s="514"/>
      <c r="NB52" s="511" t="str">
        <f>IF(COUNTA($LW$5:$NA$5)=0,"",IF('2.ชื่อนักเรียน'!R58="ย้าย","ย้าย",QF52))</f>
        <v/>
      </c>
      <c r="NC52" s="511">
        <v>48</v>
      </c>
      <c r="ND52" s="512"/>
      <c r="NE52" s="513"/>
      <c r="NF52" s="513"/>
      <c r="NG52" s="513"/>
      <c r="NH52" s="513"/>
      <c r="NI52" s="513"/>
      <c r="NJ52" s="513"/>
      <c r="NK52" s="513"/>
      <c r="NL52" s="513"/>
      <c r="NM52" s="513"/>
      <c r="NN52" s="513"/>
      <c r="NO52" s="513"/>
      <c r="NP52" s="513"/>
      <c r="NQ52" s="513"/>
      <c r="NR52" s="513"/>
      <c r="NS52" s="513"/>
      <c r="NT52" s="513"/>
      <c r="NU52" s="513"/>
      <c r="NV52" s="513"/>
      <c r="NW52" s="513"/>
      <c r="NX52" s="513"/>
      <c r="NY52" s="513"/>
      <c r="NZ52" s="513"/>
      <c r="OA52" s="513"/>
      <c r="OB52" s="513"/>
      <c r="OC52" s="513"/>
      <c r="OD52" s="513"/>
      <c r="OE52" s="513"/>
      <c r="OF52" s="513"/>
      <c r="OG52" s="514"/>
      <c r="OH52" s="514"/>
      <c r="OI52" s="511" t="str">
        <f>IF(COUNTA($ND$4:$OH$4)=0,"",IF('2.ชื่อนักเรียน'!R58="ย้าย","ย้าย",QJ52))</f>
        <v/>
      </c>
      <c r="OJ52" s="511">
        <v>48</v>
      </c>
      <c r="OK52" s="515" t="str">
        <f>IF(OR(COUNTA($E$4:$AI$4)=0,$A52=""),"",IF('2.ชื่อนักเรียน'!R58="ย้าย","-",COUNTIF($E52:$AI52,"/")))</f>
        <v/>
      </c>
      <c r="OL52" s="516" t="str">
        <f>IF(OR(COUNTA($E$4:$AI$4)=0,$A52=""),"",IF('2.ชื่อนักเรียน'!R58="ย้าย","-",COUNTIF($E52:$AI52,"ป")))</f>
        <v/>
      </c>
      <c r="OM52" s="516" t="str">
        <f>IF(OR(COUNTA($E$4:$AI$4)=0,$A52=""),"",IF('2.ชื่อนักเรียน'!R58="ย้าย","-",COUNTIF($E52:$AI52,"ล")))</f>
        <v/>
      </c>
      <c r="ON52" s="517" t="str">
        <f>IF(OR(COUNTA($E$4:$AI$4)=0,$A52=""),"",IF('2.ชื่อนักเรียน'!R58="ย้าย","-",COUNTIF($E52:$AI52,"ข")))</f>
        <v/>
      </c>
      <c r="OO52" s="515" t="str">
        <f>IF(OR(COUNTA($AL$4:$BP$4)=0,$A52=""),"",IF('2.ชื่อนักเรียน'!R58="ย้าย","-",COUNTIF($AL52:$BP52,"/")))</f>
        <v/>
      </c>
      <c r="OP52" s="516" t="str">
        <f>IF(OR(COUNTA($AL$4:$BP$4)=0,$A52=""),"",IF('2.ชื่อนักเรียน'!R58="ย้าย","-",COUNTIF($AL52:$BP52,"ป")))</f>
        <v/>
      </c>
      <c r="OQ52" s="516" t="str">
        <f>IF(OR(COUNTA($AL$4:$BP$4)=0,$A52=""),"",IF('2.ชื่อนักเรียน'!R58="ย้าย","-",COUNTIF($AL52:$BP52,"ล")))</f>
        <v/>
      </c>
      <c r="OR52" s="517" t="str">
        <f>IF(OR(COUNTA($AL$4:$BP$4)=0,$A52=""),"",IF('2.ชื่อนักเรียน'!R58="ย้าย","-",COUNTIF($AL52:$BP52,"ข")))</f>
        <v/>
      </c>
      <c r="OS52" s="515" t="str">
        <f>IF(OR(COUNTA($BS$4:$CW$4)=0,$A52=""),"",IF('2.ชื่อนักเรียน'!R58="ย้าย","-",COUNTIF($BS52:$CW52,"/")))</f>
        <v/>
      </c>
      <c r="OT52" s="516" t="str">
        <f>IF(OR(COUNTA($BS$4:$CW$4)=0,$A52=""),"",IF('2.ชื่อนักเรียน'!R58="ย้าย","-",COUNTIF($BS52:$CW52,"ป")))</f>
        <v/>
      </c>
      <c r="OU52" s="516" t="str">
        <f>IF(OR(COUNTA($BS$4:$CW$4)=0,$A52=""),"",IF('2.ชื่อนักเรียน'!R58="ย้าย","-",COUNTIF($BS52:$CW52,"ล")))</f>
        <v/>
      </c>
      <c r="OV52" s="517" t="str">
        <f>IF(OR(COUNTA($BS$4:$CW$4)=0,$A52=""),"",IF('2.ชื่อนักเรียน'!R58="ย้าย","-",COUNTIF($BS52:$CW52,"ข")))</f>
        <v/>
      </c>
      <c r="OW52" s="515" t="str">
        <f>IF(OR(COUNTA($CZ$4:$ED$4)=0,$A52=""),"",IF('2.ชื่อนักเรียน'!R58="ย้าย","-",COUNTIF($CZ52:$ED52,"/")))</f>
        <v/>
      </c>
      <c r="OX52" s="516" t="str">
        <f>IF(OR(COUNTA($CZ$4:$ED$4)=0,$A52=""),"",IF('2.ชื่อนักเรียน'!R58="ย้าย","-",COUNTIF($CZ52:$ED52,"ป")))</f>
        <v/>
      </c>
      <c r="OY52" s="516" t="str">
        <f>IF(OR(COUNTA($CZ$4:$ED$4)=0,A52=""),"",IF('2.ชื่อนักเรียน'!R58="ย้าย","-",COUNTIF($CZ52:$ED52,"ล")))</f>
        <v/>
      </c>
      <c r="OZ52" s="517" t="str">
        <f>IF(OR(COUNTA($CZ$4:$ED$4)=0,A52=""),"",IF('2.ชื่อนักเรียน'!R58="ย้าย","-",COUNTIF($CZ52:$ED52,"ข")))</f>
        <v/>
      </c>
      <c r="PA52" s="515" t="str">
        <f>IF(OR(COUNTA($EG$4:$FK$4)=0,$A52=""),"",IF('2.ชื่อนักเรียน'!R58="ย้าย","-",COUNTIF($EG52:$FK52,"/")))</f>
        <v/>
      </c>
      <c r="PB52" s="516" t="str">
        <f>IF(OR(COUNTA($EG$4:$FK$4)=0,$A52=""),"",IF('2.ชื่อนักเรียน'!R58="ย้าย","-",COUNTIF($EG52:$FK52,"ป")))</f>
        <v/>
      </c>
      <c r="PC52" s="516" t="str">
        <f>IF(OR(COUNTA($EG$4:$FK$4)=0,A52=""),"",IF('2.ชื่อนักเรียน'!R58="ย้าย","-",COUNTIF($EG52:$FK52,"ล")))</f>
        <v/>
      </c>
      <c r="PD52" s="517" t="str">
        <f>IF(OR(COUNTA($EG$4:$FK$4)=0,A52=""),"",IF('2.ชื่อนักเรียน'!R58="ย้าย","-",COUNTIF($EG52:$FK52,"ข")))</f>
        <v/>
      </c>
      <c r="PE52" s="515" t="str">
        <f>IF(OR(COUNTA($FN$4:$GR$4)=0,$A52=""),"",IF('2.ชื่อนักเรียน'!R58="ย้าย","-",COUNTIF($FN52:$GR52,"/")))</f>
        <v/>
      </c>
      <c r="PF52" s="516" t="str">
        <f>IF(OR(COUNTA($FN$4:$GR$4)=0,$A52=""),"",IF('2.ชื่อนักเรียน'!R58="ย้าย","-",COUNTIF($FN52:$GR52,"ป")))</f>
        <v/>
      </c>
      <c r="PG52" s="516" t="str">
        <f>IF(OR(COUNTA($FN$4:$GR$4)=0,A52=""),"",IF('2.ชื่อนักเรียน'!R58="ย้าย","-",COUNTIF($FN52:$GR52,"ล")))</f>
        <v/>
      </c>
      <c r="PH52" s="516" t="str">
        <f>IF(OR(COUNTA($FN$4:$GR$4)=0,A52=""),"",IF('2.ชื่อนักเรียน'!R58="ย้าย","-",COUNTIF($FN52:$GR52,"ข")))</f>
        <v/>
      </c>
      <c r="PI52" s="515" t="str">
        <f>IF(OR(COUNTA($OK$3:$PD$3,$PE$3)=0,$A52=""),"",IF('2.ชื่อนักเรียน'!R58="ย้าย","-",SUM(OK52,OO52,OS52,OW52,PA52,PE52)))</f>
        <v/>
      </c>
      <c r="PJ52" s="516" t="str">
        <f>IF(OR(COUNTA($OK$3:$PD$3,$PE$3)=0,$A52=""),"",IF('2.ชื่อนักเรียน'!R58="ย้าย","-",SUM(OL52,OP52,OT52,OX52,PB52,PF52)))</f>
        <v/>
      </c>
      <c r="PK52" s="516" t="str">
        <f>IF(OR(COUNTA($OK$3:$PD$3,$PE$3)=0,$A52=""),"",IF('2.ชื่อนักเรียน'!R58="ย้าย","-",SUM(OM52,OQ52,OU52,OY52,PC52,PG52)))</f>
        <v/>
      </c>
      <c r="PL52" s="518" t="str">
        <f>IF(OR(COUNTA($OK$3:$PD$3,$PE$3)=0,$A52=""),"",IF('2.ชื่อนักเรียน'!R58="ย้าย","-",SUM(ON52,OR52,OV52,OZ52,PD52,PH52)))</f>
        <v/>
      </c>
      <c r="PM52" s="511" t="str">
        <f t="shared" si="2"/>
        <v/>
      </c>
      <c r="PN52" s="519" t="str">
        <f>IF(PM52="","",IF('2.ชื่อนักเรียน'!R58="ย้าย","ย้าย",(PM52*100)/COUNTA($E$4:$AI$4,$AL$4:$BP$4,$BS$4:$CW$4,$CZ$4:$ED$4,$EG$4:$FK$4,$FN$4:$GR$4)))</f>
        <v/>
      </c>
      <c r="PO52" s="511">
        <v>48</v>
      </c>
      <c r="PP52" s="515" t="str">
        <f>IF(OR(COUNTA($GU$4:$HY$4)=0,$A52=""),"",IF('2.ชื่อนักเรียน'!R58="ย้าย","-",COUNTIF($GU52:$HY52,"/")))</f>
        <v/>
      </c>
      <c r="PQ52" s="516" t="str">
        <f>IF(OR(COUNTA($GU$4:$HY$4)=0,$A52=""),"",IF('2.ชื่อนักเรียน'!R58="ย้าย","-",COUNTIF($GU52:$HY52,"ป")))</f>
        <v/>
      </c>
      <c r="PR52" s="516" t="str">
        <f>IF(OR(COUNTA($GU$4:$HY$4)=0,$A52=""),"",IF('2.ชื่อนักเรียน'!R58="ย้าย","-",COUNTIF($GU52:$HY52,"ล")))</f>
        <v/>
      </c>
      <c r="PS52" s="517" t="str">
        <f>IF(OR(COUNTA($GU$4:$HY$4)=0,$A52=""),"",IF('2.ชื่อนักเรียน'!R58="ย้าย","-",COUNTIF($GU52:$HY52,"ข")))</f>
        <v/>
      </c>
      <c r="PT52" s="515" t="str">
        <f>IF(OR(COUNTA($IB$4:$JF$4)=0,$A52=""),"",IF('2.ชื่อนักเรียน'!R58="ย้าย","-",COUNTIF($IB52:$JF52,"/")))</f>
        <v/>
      </c>
      <c r="PU52" s="516" t="str">
        <f>IF(OR(COUNTA($IB$4:$JF$4)=0,$A52=""),"",IF('2.ชื่อนักเรียน'!R58="ย้าย","-",COUNTIF($IB52:$JF52,"ป")))</f>
        <v/>
      </c>
      <c r="PV52" s="516" t="str">
        <f>IF(OR(COUNTA($IB$4:$JF$4)=0,$A52=""),"",IF('2.ชื่อนักเรียน'!R58="ย้าย","-",COUNTIF($IB52:$JF52,"ล")))</f>
        <v/>
      </c>
      <c r="PW52" s="517" t="str">
        <f>IF(OR(COUNTA($IB$4:$JF$4)=0,$A52=""),"",IF('2.ชื่อนักเรียน'!R58="ย้าย","-",COUNTIF($IB52:$JF52,"ข")))</f>
        <v/>
      </c>
      <c r="PX52" s="515" t="str">
        <f>IF(OR(COUNTA($JI$4:$KM$4)=0,$A52=""),"",IF('2.ชื่อนักเรียน'!R58="ย้าย","-",COUNTIF($JI52:$KM52,"/")))</f>
        <v/>
      </c>
      <c r="PY52" s="516" t="str">
        <f>IF(OR(COUNTA($JI$4:$KM$4)=0,$A52=""),"",IF('2.ชื่อนักเรียน'!R58="ย้าย","-",COUNTIF($JI52:$KM52,"ป")))</f>
        <v/>
      </c>
      <c r="PZ52" s="516" t="str">
        <f>IF(OR(COUNTA($JI$4:$KM$4)=0,$A52=""),"",IF('2.ชื่อนักเรียน'!R58="ย้าย","-",COUNTIF($JI52:$KM52,"ล")))</f>
        <v/>
      </c>
      <c r="QA52" s="517" t="str">
        <f>IF(OR(COUNTA($JI$4:$KM$4)=0,$A52=""),"",IF('2.ชื่อนักเรียน'!R58="ย้าย","-",COUNTIF($JI52:$KM52,"ข")))</f>
        <v/>
      </c>
      <c r="QB52" s="515" t="str">
        <f>IF(OR(COUNTA($KP$4:$LT$4)=0,$A52=""),"",IF('2.ชื่อนักเรียน'!R58="ย้าย","-",COUNTIF($KP52:$LT52,"/")))</f>
        <v/>
      </c>
      <c r="QC52" s="516" t="str">
        <f>IF(OR(COUNTA($KP$4:$LT$4)=0,$A52=""),"",IF('2.ชื่อนักเรียน'!R58="ย้าย","-",COUNTIF($KP52:$LT52,"ป")))</f>
        <v/>
      </c>
      <c r="QD52" s="516" t="str">
        <f>IF(OR(COUNTA($KP$4:$LT$4)=0,$A52=""),"",IF('2.ชื่อนักเรียน'!R58="ย้าย","-",COUNTIF($KP52:$LT52,"ล")))</f>
        <v/>
      </c>
      <c r="QE52" s="517" t="str">
        <f>IF(OR(COUNTA($KP$4:$LT$4)=0,$A52=""),"",IF('2.ชื่อนักเรียน'!R58="ย้าย","-",COUNTIF($KP52:$LT52,"ข")))</f>
        <v/>
      </c>
      <c r="QF52" s="515" t="str">
        <f>IF(OR(COUNTA($LW$4:$NA$4)=0,$A52=""),"",IF('2.ชื่อนักเรียน'!R58="ย้าย","-",COUNTIF($LW52:$NA52,"/")))</f>
        <v/>
      </c>
      <c r="QG52" s="516" t="str">
        <f>IF(OR(COUNTA($LW$4:$NA$4)=0,$A52=""),"",IF('2.ชื่อนักเรียน'!R58="ย้าย","-",COUNTIF($LW52:$NA52,"ป")))</f>
        <v/>
      </c>
      <c r="QH52" s="516" t="str">
        <f>IF(OR(COUNTA($LW$4:$NA$4)=0,$A52=""),"",IF('2.ชื่อนักเรียน'!R58="ย้าย","-",COUNTIF($LW52:$NA52,"ล")))</f>
        <v/>
      </c>
      <c r="QI52" s="517" t="str">
        <f>IF(OR(COUNTA($LW$4:$NA$4)=0,$A52=""),"",IF('2.ชื่อนักเรียน'!R58="ย้าย","-",COUNTIF($LW52:$NA52,"ข")))</f>
        <v/>
      </c>
      <c r="QJ52" s="515" t="str">
        <f>IF(OR(COUNTA($ND$4:$OH$4)=0,$A52=""),"",IF('2.ชื่อนักเรียน'!R58="ย้าย","-",COUNTIF($ND52:$OH52,"/")))</f>
        <v/>
      </c>
      <c r="QK52" s="516" t="str">
        <f>IF(OR(COUNTA($ND$4:$OH$4)=0,$A52=""),"",IF('2.ชื่อนักเรียน'!R58="ย้าย","-",COUNTIF($ND52:$OH52,"ป")))</f>
        <v/>
      </c>
      <c r="QL52" s="516" t="str">
        <f>IF(OR(COUNTA($ND$4:$OH$4)=0,$A52=""),"",IF('2.ชื่อนักเรียน'!R58="ย้าย","-",COUNTIF($ND52:$OH52,"ล")))</f>
        <v/>
      </c>
      <c r="QM52" s="516" t="str">
        <f>IF(OR(COUNTA($ND$4:$OH$4)=0,$A52=""),"",IF('2.ชื่อนักเรียน'!R58="ย้าย","-",COUNTIF($ND52:$OH52,"ข")))</f>
        <v/>
      </c>
      <c r="QN52" s="515" t="str">
        <f>IF(OR(COUNTA($PP$3:$QI$3,$QJ$3)=0,$A52=""),"",IF('2.ชื่อนักเรียน'!R58="ย้าย","-",SUM(PP52,PT52,PX52,QB52,QF52,QJ52)))</f>
        <v/>
      </c>
      <c r="QO52" s="516" t="str">
        <f>IF(OR(COUNTA($PP$3:$QI$3,$QJ$3)=0,$A52=""),"",IF('2.ชื่อนักเรียน'!R58="ย้าย","-",SUM(PQ52,PU52,PY52,QC52,QG52,QK52)))</f>
        <v/>
      </c>
      <c r="QP52" s="516" t="str">
        <f>IF(OR(COUNTA($PP$3:$QI$3,$QJ$3)=0,$A52=""),"",IF('2.ชื่อนักเรียน'!R58="ย้าย","-",SUM(PR52,PV52,PZ52,QD52,QH52,QL52)))</f>
        <v/>
      </c>
      <c r="QQ52" s="518" t="str">
        <f>IF(OR(COUNTA($PP$3:$QI$3,$QJ$3)=0,$A52=""),"",IF('2.ชื่อนักเรียน'!R58="ย้าย","-",SUM(PS52,PW52,QA52,QE52,QI52,QM52)))</f>
        <v/>
      </c>
      <c r="QR52" s="511" t="str">
        <f t="shared" si="3"/>
        <v/>
      </c>
      <c r="QS52" s="519" t="str">
        <f>IF(QR52="","",IF('2.ชื่อนักเรียน'!R58="ย้าย","ย้าย",(QR52*100)/COUNTA($GU$4:$HY$4,$IB$4:$JF$4,$JI$4:$KM$4,$KP$4:$LT$4,$LW$4:$NA$4,$ND$4:$OH$4)))</f>
        <v/>
      </c>
      <c r="QT52" s="529" t="str">
        <f>IF('2.ชื่อนักเรียน'!C58="","",'2.ชื่อนักเรียน'!C58)</f>
        <v/>
      </c>
      <c r="QU52" s="532" t="str">
        <f>IF('2.ชื่อนักเรียน'!D58="","",'2.ชื่อนักเรียน'!D58)</f>
        <v/>
      </c>
      <c r="QV52" s="511" t="str">
        <f>IF(A52="","",IF('2.ชื่อนักเรียน'!R58="ย้าย","-",$RJ$4))</f>
        <v/>
      </c>
      <c r="QW52" s="511" t="str">
        <f>IF(A52="","",IF('2.ชื่อนักเรียน'!R58="ย้าย","-",SUM(OK52,OO52,OS52,OW52,PA52,PE52,PP52,PT52,PX52,QB52,QF52,QJ52)))</f>
        <v/>
      </c>
      <c r="QX52" s="511" t="str">
        <f>IF(A52="","",IF('2.ชื่อนักเรียน'!R58="ย้าย","-",SUM(OL52,OP52,OT52,OX52,PB52,PF52,PQ52,PU52,PY52,QC52,QG52,QK52)))</f>
        <v/>
      </c>
      <c r="QY52" s="511" t="str">
        <f>IF(A52="","",IF('2.ชื่อนักเรียน'!R58="ย้าย","-",SUM(OM52,OQ52,OU52,OY52,PC52,PG52,PR52,PV52,PZ52,QD52,QH52,QL52)))</f>
        <v/>
      </c>
      <c r="QZ52" s="511" t="str">
        <f>IF(A52="","",IF('2.ชื่อนักเรียน'!R58="ย้าย","-",SUM(ON52,OR52,OV52,OZ52,PD52,PH52,PS52,PW52,QA52,QE52,QI52,QM52)))</f>
        <v/>
      </c>
      <c r="RA52" s="519" t="str">
        <f>IF(A52="","",IF('2.ชื่อนักเรียน'!R58="ย้าย","-",(QW52*100)/QV52))</f>
        <v/>
      </c>
      <c r="RB52" s="511" t="str">
        <f>IF(A52="","",IF('2.ชื่อนักเรียน'!R58="ย้าย","-",QW52))</f>
        <v/>
      </c>
      <c r="RC52" s="519" t="str">
        <f>IF(A52="","",IF('2.ชื่อนักเรียน'!R58="ย้าย","ย้าย",RA52))</f>
        <v/>
      </c>
      <c r="RD52" s="534"/>
    </row>
    <row r="53" spans="1:472" ht="21" customHeight="1" x14ac:dyDescent="0.35">
      <c r="A53" s="508" t="str">
        <f>IF('2.ชื่อนักเรียน'!C59="","",'2.ชื่อนักเรียน'!C59)</f>
        <v/>
      </c>
      <c r="B53" s="509" t="str">
        <f>IF('2.ชื่อนักเรียน'!D59="","",'2.ชื่อนักเรียน'!D59)</f>
        <v/>
      </c>
      <c r="C53" s="521" t="str">
        <f>IF('2.ชื่อนักเรียน'!R59="","",'2.ชื่อนักเรียน'!R59)</f>
        <v/>
      </c>
      <c r="D53" s="511">
        <v>49</v>
      </c>
      <c r="E53" s="512"/>
      <c r="F53" s="513"/>
      <c r="G53" s="513"/>
      <c r="H53" s="513"/>
      <c r="I53" s="513"/>
      <c r="J53" s="513"/>
      <c r="K53" s="513"/>
      <c r="L53" s="513"/>
      <c r="M53" s="513"/>
      <c r="N53" s="513"/>
      <c r="O53" s="513"/>
      <c r="P53" s="513"/>
      <c r="Q53" s="513"/>
      <c r="R53" s="513"/>
      <c r="S53" s="513"/>
      <c r="T53" s="513"/>
      <c r="U53" s="513"/>
      <c r="V53" s="513"/>
      <c r="W53" s="513"/>
      <c r="X53" s="513"/>
      <c r="Y53" s="513"/>
      <c r="Z53" s="513"/>
      <c r="AA53" s="513"/>
      <c r="AB53" s="513"/>
      <c r="AC53" s="513"/>
      <c r="AD53" s="513"/>
      <c r="AE53" s="513"/>
      <c r="AF53" s="513"/>
      <c r="AG53" s="513"/>
      <c r="AH53" s="513"/>
      <c r="AI53" s="574"/>
      <c r="AJ53" s="511" t="str">
        <f>IF(COUNTA($E$3:$AI$3)=0,"",IF('2.ชื่อนักเรียน'!R59="ย้าย","ย้าย",OK53))</f>
        <v/>
      </c>
      <c r="AK53" s="511">
        <v>49</v>
      </c>
      <c r="AL53" s="612"/>
      <c r="AM53" s="513"/>
      <c r="AN53" s="513"/>
      <c r="AO53" s="513"/>
      <c r="AP53" s="513"/>
      <c r="AQ53" s="513"/>
      <c r="AR53" s="513"/>
      <c r="AS53" s="513"/>
      <c r="AT53" s="513"/>
      <c r="AU53" s="513"/>
      <c r="AV53" s="513"/>
      <c r="AW53" s="513"/>
      <c r="AX53" s="513"/>
      <c r="AY53" s="513"/>
      <c r="AZ53" s="513"/>
      <c r="BA53" s="513"/>
      <c r="BB53" s="513"/>
      <c r="BC53" s="513"/>
      <c r="BD53" s="513"/>
      <c r="BE53" s="513"/>
      <c r="BF53" s="513"/>
      <c r="BG53" s="513"/>
      <c r="BH53" s="513"/>
      <c r="BI53" s="513"/>
      <c r="BJ53" s="513"/>
      <c r="BK53" s="513"/>
      <c r="BL53" s="513"/>
      <c r="BM53" s="513"/>
      <c r="BN53" s="513"/>
      <c r="BO53" s="513"/>
      <c r="BP53" s="514"/>
      <c r="BQ53" s="511" t="str">
        <f>IF(COUNTA($AL$4:$BP$4)=0,"",IF('2.ชื่อนักเรียน'!R59="ย้าย","ย้าย",OO53))</f>
        <v/>
      </c>
      <c r="BR53" s="511">
        <v>49</v>
      </c>
      <c r="BS53" s="612"/>
      <c r="BT53" s="513"/>
      <c r="BU53" s="513"/>
      <c r="BV53" s="513"/>
      <c r="BW53" s="513"/>
      <c r="BX53" s="513"/>
      <c r="BY53" s="513"/>
      <c r="BZ53" s="513"/>
      <c r="CA53" s="513"/>
      <c r="CB53" s="513"/>
      <c r="CC53" s="513"/>
      <c r="CD53" s="513"/>
      <c r="CE53" s="513"/>
      <c r="CF53" s="513"/>
      <c r="CG53" s="513"/>
      <c r="CH53" s="513"/>
      <c r="CI53" s="513"/>
      <c r="CJ53" s="513"/>
      <c r="CK53" s="513"/>
      <c r="CL53" s="513"/>
      <c r="CM53" s="513"/>
      <c r="CN53" s="513"/>
      <c r="CO53" s="513"/>
      <c r="CP53" s="513"/>
      <c r="CQ53" s="513"/>
      <c r="CR53" s="513"/>
      <c r="CS53" s="513"/>
      <c r="CT53" s="513"/>
      <c r="CU53" s="513"/>
      <c r="CV53" s="513"/>
      <c r="CW53" s="514"/>
      <c r="CX53" s="511" t="str">
        <f>IF(COUNTA($BS$4:$CW$4)=0,"",IF('2.ชื่อนักเรียน'!R59="ย้าย","ย้าย",OS53))</f>
        <v/>
      </c>
      <c r="CY53" s="511">
        <v>49</v>
      </c>
      <c r="CZ53" s="614"/>
      <c r="DA53" s="614"/>
      <c r="DB53" s="614"/>
      <c r="DC53" s="614"/>
      <c r="DD53" s="614"/>
      <c r="DE53" s="614"/>
      <c r="DF53" s="614"/>
      <c r="DG53" s="614"/>
      <c r="DH53" s="614"/>
      <c r="DI53" s="614"/>
      <c r="DJ53" s="614"/>
      <c r="DK53" s="614"/>
      <c r="DL53" s="614"/>
      <c r="DM53" s="614"/>
      <c r="DN53" s="614"/>
      <c r="DO53" s="614"/>
      <c r="DP53" s="614"/>
      <c r="DQ53" s="614"/>
      <c r="DR53" s="614"/>
      <c r="DS53" s="614"/>
      <c r="DT53" s="614"/>
      <c r="DU53" s="614"/>
      <c r="DV53" s="614"/>
      <c r="DW53" s="614"/>
      <c r="DX53" s="614"/>
      <c r="DY53" s="614"/>
      <c r="DZ53" s="614"/>
      <c r="EA53" s="614"/>
      <c r="EB53" s="614"/>
      <c r="EC53" s="614"/>
      <c r="ED53" s="614"/>
      <c r="EE53" s="511" t="str">
        <f>IF(COUNTA($CZ$4:$ED$4)=0,"",IF('2.ชื่อนักเรียน'!R59="ย้าย","ย้าย",OW53))</f>
        <v/>
      </c>
      <c r="EF53" s="511">
        <v>49</v>
      </c>
      <c r="EG53" s="512"/>
      <c r="EH53" s="513"/>
      <c r="EI53" s="513"/>
      <c r="EJ53" s="513"/>
      <c r="EK53" s="513"/>
      <c r="EL53" s="513"/>
      <c r="EM53" s="513"/>
      <c r="EN53" s="513"/>
      <c r="EO53" s="513"/>
      <c r="EP53" s="513"/>
      <c r="EQ53" s="513"/>
      <c r="ER53" s="513"/>
      <c r="ES53" s="513"/>
      <c r="ET53" s="513"/>
      <c r="EU53" s="513"/>
      <c r="EV53" s="513"/>
      <c r="EW53" s="513"/>
      <c r="EX53" s="513"/>
      <c r="EY53" s="513"/>
      <c r="EZ53" s="513"/>
      <c r="FA53" s="513"/>
      <c r="FB53" s="513"/>
      <c r="FC53" s="513"/>
      <c r="FD53" s="513"/>
      <c r="FE53" s="513"/>
      <c r="FF53" s="513"/>
      <c r="FG53" s="513"/>
      <c r="FH53" s="513"/>
      <c r="FI53" s="513"/>
      <c r="FJ53" s="514"/>
      <c r="FK53" s="514"/>
      <c r="FL53" s="511" t="str">
        <f>IF(COUNTA($EG$4:$FK$4)=0,"",IF('2.ชื่อนักเรียน'!R59="ย้าย","ย้าย",PA53))</f>
        <v/>
      </c>
      <c r="FM53" s="511">
        <v>49</v>
      </c>
      <c r="FN53" s="512"/>
      <c r="FO53" s="513"/>
      <c r="FP53" s="513"/>
      <c r="FQ53" s="513"/>
      <c r="FR53" s="513"/>
      <c r="FS53" s="513"/>
      <c r="FT53" s="513"/>
      <c r="FU53" s="513"/>
      <c r="FV53" s="513"/>
      <c r="FW53" s="513"/>
      <c r="FX53" s="513"/>
      <c r="FY53" s="513"/>
      <c r="FZ53" s="513"/>
      <c r="GA53" s="513"/>
      <c r="GB53" s="513"/>
      <c r="GC53" s="513"/>
      <c r="GD53" s="513"/>
      <c r="GE53" s="513"/>
      <c r="GF53" s="513"/>
      <c r="GG53" s="513"/>
      <c r="GH53" s="513"/>
      <c r="GI53" s="513"/>
      <c r="GJ53" s="513"/>
      <c r="GK53" s="513"/>
      <c r="GL53" s="513"/>
      <c r="GM53" s="513"/>
      <c r="GN53" s="513"/>
      <c r="GO53" s="513"/>
      <c r="GP53" s="513"/>
      <c r="GQ53" s="514"/>
      <c r="GR53" s="514"/>
      <c r="GS53" s="511" t="str">
        <f>IF(COUNTA($FN$4:$GR$4)=0,"",IF('2.ชื่อนักเรียน'!R59="ย้าย","ย้าย",PE53))</f>
        <v/>
      </c>
      <c r="GT53" s="511">
        <v>49</v>
      </c>
      <c r="GU53" s="512"/>
      <c r="GV53" s="513"/>
      <c r="GW53" s="513"/>
      <c r="GX53" s="513"/>
      <c r="GY53" s="513"/>
      <c r="GZ53" s="513"/>
      <c r="HA53" s="513"/>
      <c r="HB53" s="513"/>
      <c r="HC53" s="513"/>
      <c r="HD53" s="513"/>
      <c r="HE53" s="513"/>
      <c r="HF53" s="513"/>
      <c r="HG53" s="513"/>
      <c r="HH53" s="513"/>
      <c r="HI53" s="513"/>
      <c r="HJ53" s="513"/>
      <c r="HK53" s="513"/>
      <c r="HL53" s="513"/>
      <c r="HM53" s="513"/>
      <c r="HN53" s="513"/>
      <c r="HO53" s="513"/>
      <c r="HP53" s="513"/>
      <c r="HQ53" s="513"/>
      <c r="HR53" s="513"/>
      <c r="HS53" s="513"/>
      <c r="HT53" s="513"/>
      <c r="HU53" s="513"/>
      <c r="HV53" s="513"/>
      <c r="HW53" s="513"/>
      <c r="HX53" s="514"/>
      <c r="HY53" s="514"/>
      <c r="HZ53" s="511" t="str">
        <f>IF(COUNTA($GU$4:HY52)=0,"",IF('2.ชื่อนักเรียน'!R59="ย้าย","ย้าย",PP53))</f>
        <v/>
      </c>
      <c r="IA53" s="511">
        <v>49</v>
      </c>
      <c r="IB53" s="512"/>
      <c r="IC53" s="513"/>
      <c r="ID53" s="513"/>
      <c r="IE53" s="513"/>
      <c r="IF53" s="513"/>
      <c r="IG53" s="513"/>
      <c r="IH53" s="513"/>
      <c r="II53" s="513"/>
      <c r="IJ53" s="513"/>
      <c r="IK53" s="513"/>
      <c r="IL53" s="513"/>
      <c r="IM53" s="513"/>
      <c r="IN53" s="513"/>
      <c r="IO53" s="513"/>
      <c r="IP53" s="513"/>
      <c r="IQ53" s="513"/>
      <c r="IR53" s="513"/>
      <c r="IS53" s="513"/>
      <c r="IT53" s="513"/>
      <c r="IU53" s="513"/>
      <c r="IV53" s="513"/>
      <c r="IW53" s="513"/>
      <c r="IX53" s="513"/>
      <c r="IY53" s="513"/>
      <c r="IZ53" s="513"/>
      <c r="JA53" s="513"/>
      <c r="JB53" s="513"/>
      <c r="JC53" s="513"/>
      <c r="JD53" s="513"/>
      <c r="JE53" s="514"/>
      <c r="JF53" s="514"/>
      <c r="JG53" s="511" t="str">
        <f>IF(COUNTA($IB$4:$JF$4)=0,"",IF('2.ชื่อนักเรียน'!R59="ย้าย","ย้าย",PT53))</f>
        <v/>
      </c>
      <c r="JH53" s="511">
        <v>49</v>
      </c>
      <c r="JI53" s="512"/>
      <c r="JJ53" s="513"/>
      <c r="JK53" s="513"/>
      <c r="JL53" s="513"/>
      <c r="JM53" s="513"/>
      <c r="JN53" s="513"/>
      <c r="JO53" s="513"/>
      <c r="JP53" s="513"/>
      <c r="JQ53" s="513"/>
      <c r="JR53" s="513"/>
      <c r="JS53" s="513"/>
      <c r="JT53" s="513"/>
      <c r="JU53" s="513"/>
      <c r="JV53" s="513"/>
      <c r="JW53" s="513"/>
      <c r="JX53" s="513"/>
      <c r="JY53" s="513"/>
      <c r="JZ53" s="513"/>
      <c r="KA53" s="513"/>
      <c r="KB53" s="513"/>
      <c r="KC53" s="513"/>
      <c r="KD53" s="513"/>
      <c r="KE53" s="513"/>
      <c r="KF53" s="513"/>
      <c r="KG53" s="513"/>
      <c r="KH53" s="513"/>
      <c r="KI53" s="513"/>
      <c r="KJ53" s="513"/>
      <c r="KK53" s="513"/>
      <c r="KL53" s="514"/>
      <c r="KM53" s="514"/>
      <c r="KN53" s="511" t="str">
        <f>IF(COUNTA($JI$4:$KM$4)=0,"",IF('2.ชื่อนักเรียน'!R59="ย้าย","ย้าย",PX53))</f>
        <v/>
      </c>
      <c r="KO53" s="511">
        <v>49</v>
      </c>
      <c r="KP53" s="512"/>
      <c r="KQ53" s="513"/>
      <c r="KR53" s="513"/>
      <c r="KS53" s="513"/>
      <c r="KT53" s="513"/>
      <c r="KU53" s="513"/>
      <c r="KV53" s="513"/>
      <c r="KW53" s="513"/>
      <c r="KX53" s="513"/>
      <c r="KY53" s="513"/>
      <c r="KZ53" s="513"/>
      <c r="LA53" s="513"/>
      <c r="LB53" s="513"/>
      <c r="LC53" s="513"/>
      <c r="LD53" s="513"/>
      <c r="LE53" s="513"/>
      <c r="LF53" s="513"/>
      <c r="LG53" s="513"/>
      <c r="LH53" s="513"/>
      <c r="LI53" s="513"/>
      <c r="LJ53" s="513"/>
      <c r="LK53" s="513"/>
      <c r="LL53" s="513"/>
      <c r="LM53" s="513"/>
      <c r="LN53" s="513"/>
      <c r="LO53" s="513"/>
      <c r="LP53" s="513"/>
      <c r="LQ53" s="513"/>
      <c r="LR53" s="513"/>
      <c r="LS53" s="514"/>
      <c r="LT53" s="514"/>
      <c r="LU53" s="511" t="str">
        <f>IF(COUNTA($KP$4:$LT$4)=0,"",IF('2.ชื่อนักเรียน'!R59="ย้าย","ย้าย",QB53))</f>
        <v/>
      </c>
      <c r="LV53" s="511">
        <v>49</v>
      </c>
      <c r="LW53" s="512"/>
      <c r="LX53" s="513"/>
      <c r="LY53" s="513"/>
      <c r="LZ53" s="513"/>
      <c r="MA53" s="513"/>
      <c r="MB53" s="513"/>
      <c r="MC53" s="513"/>
      <c r="MD53" s="513"/>
      <c r="ME53" s="513"/>
      <c r="MF53" s="513"/>
      <c r="MG53" s="513"/>
      <c r="MH53" s="513"/>
      <c r="MI53" s="513"/>
      <c r="MJ53" s="513"/>
      <c r="MK53" s="513"/>
      <c r="ML53" s="513"/>
      <c r="MM53" s="513"/>
      <c r="MN53" s="513"/>
      <c r="MO53" s="513"/>
      <c r="MP53" s="513"/>
      <c r="MQ53" s="513"/>
      <c r="MR53" s="513"/>
      <c r="MS53" s="513"/>
      <c r="MT53" s="513"/>
      <c r="MU53" s="513"/>
      <c r="MV53" s="513"/>
      <c r="MW53" s="513"/>
      <c r="MX53" s="513"/>
      <c r="MY53" s="513"/>
      <c r="MZ53" s="514"/>
      <c r="NA53" s="514"/>
      <c r="NB53" s="511" t="str">
        <f>IF(COUNTA($LW$5:$NA$5)=0,"",IF('2.ชื่อนักเรียน'!R59="ย้าย","ย้าย",QF53))</f>
        <v/>
      </c>
      <c r="NC53" s="511">
        <v>49</v>
      </c>
      <c r="ND53" s="512"/>
      <c r="NE53" s="513"/>
      <c r="NF53" s="513"/>
      <c r="NG53" s="513"/>
      <c r="NH53" s="513"/>
      <c r="NI53" s="513"/>
      <c r="NJ53" s="513"/>
      <c r="NK53" s="513"/>
      <c r="NL53" s="513"/>
      <c r="NM53" s="513"/>
      <c r="NN53" s="513"/>
      <c r="NO53" s="513"/>
      <c r="NP53" s="513"/>
      <c r="NQ53" s="513"/>
      <c r="NR53" s="513"/>
      <c r="NS53" s="513"/>
      <c r="NT53" s="513"/>
      <c r="NU53" s="513"/>
      <c r="NV53" s="513"/>
      <c r="NW53" s="513"/>
      <c r="NX53" s="513"/>
      <c r="NY53" s="513"/>
      <c r="NZ53" s="513"/>
      <c r="OA53" s="513"/>
      <c r="OB53" s="513"/>
      <c r="OC53" s="513"/>
      <c r="OD53" s="513"/>
      <c r="OE53" s="513"/>
      <c r="OF53" s="513"/>
      <c r="OG53" s="514"/>
      <c r="OH53" s="514"/>
      <c r="OI53" s="511" t="str">
        <f>IF(COUNTA($ND$4:$OH$4)=0,"",IF('2.ชื่อนักเรียน'!R59="ย้าย","ย้าย",QJ53))</f>
        <v/>
      </c>
      <c r="OJ53" s="511">
        <v>49</v>
      </c>
      <c r="OK53" s="515" t="str">
        <f>IF(OR(COUNTA($E$4:$AI$4)=0,$A53=""),"",IF('2.ชื่อนักเรียน'!R59="ย้าย","-",COUNTIF($E53:$AI53,"/")))</f>
        <v/>
      </c>
      <c r="OL53" s="516" t="str">
        <f>IF(OR(COUNTA($E$4:$AI$4)=0,$A53=""),"",IF('2.ชื่อนักเรียน'!R59="ย้าย","-",COUNTIF($E53:$AI53,"ป")))</f>
        <v/>
      </c>
      <c r="OM53" s="516" t="str">
        <f>IF(OR(COUNTA($E$4:$AI$4)=0,$A53=""),"",IF('2.ชื่อนักเรียน'!R59="ย้าย","-",COUNTIF($E53:$AI53,"ล")))</f>
        <v/>
      </c>
      <c r="ON53" s="517" t="str">
        <f>IF(OR(COUNTA($E$4:$AI$4)=0,$A53=""),"",IF('2.ชื่อนักเรียน'!R59="ย้าย","-",COUNTIF($E53:$AI53,"ข")))</f>
        <v/>
      </c>
      <c r="OO53" s="515" t="str">
        <f>IF(OR(COUNTA($AL$4:$BP$4)=0,$A53=""),"",IF('2.ชื่อนักเรียน'!R59="ย้าย","-",COUNTIF($AL53:$BP53,"/")))</f>
        <v/>
      </c>
      <c r="OP53" s="516" t="str">
        <f>IF(OR(COUNTA($AL$4:$BP$4)=0,$A53=""),"",IF('2.ชื่อนักเรียน'!R59="ย้าย","-",COUNTIF($AL53:$BP53,"ป")))</f>
        <v/>
      </c>
      <c r="OQ53" s="516" t="str">
        <f>IF(OR(COUNTA($AL$4:$BP$4)=0,$A53=""),"",IF('2.ชื่อนักเรียน'!R59="ย้าย","-",COUNTIF($AL53:$BP53,"ล")))</f>
        <v/>
      </c>
      <c r="OR53" s="517" t="str">
        <f>IF(OR(COUNTA($AL$4:$BP$4)=0,$A53=""),"",IF('2.ชื่อนักเรียน'!R59="ย้าย","-",COUNTIF($AL53:$BP53,"ข")))</f>
        <v/>
      </c>
      <c r="OS53" s="515" t="str">
        <f>IF(OR(COUNTA($BS$4:$CW$4)=0,$A53=""),"",IF('2.ชื่อนักเรียน'!R59="ย้าย","-",COUNTIF($BS53:$CW53,"/")))</f>
        <v/>
      </c>
      <c r="OT53" s="516" t="str">
        <f>IF(OR(COUNTA($BS$4:$CW$4)=0,$A53=""),"",IF('2.ชื่อนักเรียน'!R59="ย้าย","-",COUNTIF($BS53:$CW53,"ป")))</f>
        <v/>
      </c>
      <c r="OU53" s="516" t="str">
        <f>IF(OR(COUNTA($BS$4:$CW$4)=0,$A53=""),"",IF('2.ชื่อนักเรียน'!R59="ย้าย","-",COUNTIF($BS53:$CW53,"ล")))</f>
        <v/>
      </c>
      <c r="OV53" s="517" t="str">
        <f>IF(OR(COUNTA($BS$4:$CW$4)=0,$A53=""),"",IF('2.ชื่อนักเรียน'!R59="ย้าย","-",COUNTIF($BS53:$CW53,"ข")))</f>
        <v/>
      </c>
      <c r="OW53" s="515" t="str">
        <f>IF(OR(COUNTA($CZ$4:$ED$4)=0,$A53=""),"",IF('2.ชื่อนักเรียน'!R59="ย้าย","-",COUNTIF($CZ53:$ED53,"/")))</f>
        <v/>
      </c>
      <c r="OX53" s="516" t="str">
        <f>IF(OR(COUNTA($CZ$4:$ED$4)=0,$A53=""),"",IF('2.ชื่อนักเรียน'!R59="ย้าย","-",COUNTIF($CZ53:$ED53,"ป")))</f>
        <v/>
      </c>
      <c r="OY53" s="516" t="str">
        <f>IF(OR(COUNTA($CZ$4:$ED$4)=0,A53=""),"",IF('2.ชื่อนักเรียน'!R59="ย้าย","-",COUNTIF($CZ53:$ED53,"ล")))</f>
        <v/>
      </c>
      <c r="OZ53" s="517" t="str">
        <f>IF(OR(COUNTA($CZ$4:$ED$4)=0,A53=""),"",IF('2.ชื่อนักเรียน'!R59="ย้าย","-",COUNTIF($CZ53:$ED53,"ข")))</f>
        <v/>
      </c>
      <c r="PA53" s="515" t="str">
        <f>IF(OR(COUNTA($EG$4:$FK$4)=0,$A53=""),"",IF('2.ชื่อนักเรียน'!R59="ย้าย","-",COUNTIF($EG53:$FK53,"/")))</f>
        <v/>
      </c>
      <c r="PB53" s="516" t="str">
        <f>IF(OR(COUNTA($EG$4:$FK$4)=0,$A53=""),"",IF('2.ชื่อนักเรียน'!R59="ย้าย","-",COUNTIF($EG53:$FK53,"ป")))</f>
        <v/>
      </c>
      <c r="PC53" s="516" t="str">
        <f>IF(OR(COUNTA($EG$4:$FK$4)=0,A53=""),"",IF('2.ชื่อนักเรียน'!R59="ย้าย","-",COUNTIF($EG53:$FK53,"ล")))</f>
        <v/>
      </c>
      <c r="PD53" s="517" t="str">
        <f>IF(OR(COUNTA($EG$4:$FK$4)=0,A53=""),"",IF('2.ชื่อนักเรียน'!R59="ย้าย","-",COUNTIF($EG53:$FK53,"ข")))</f>
        <v/>
      </c>
      <c r="PE53" s="515" t="str">
        <f>IF(OR(COUNTA($FN$4:$GR$4)=0,$A53=""),"",IF('2.ชื่อนักเรียน'!R59="ย้าย","-",COUNTIF($FN53:$GR53,"/")))</f>
        <v/>
      </c>
      <c r="PF53" s="516" t="str">
        <f>IF(OR(COUNTA($FN$4:$GR$4)=0,$A53=""),"",IF('2.ชื่อนักเรียน'!R59="ย้าย","-",COUNTIF($FN53:$GR53,"ป")))</f>
        <v/>
      </c>
      <c r="PG53" s="516" t="str">
        <f>IF(OR(COUNTA($FN$4:$GR$4)=0,A53=""),"",IF('2.ชื่อนักเรียน'!R59="ย้าย","-",COUNTIF($FN53:$GR53,"ล")))</f>
        <v/>
      </c>
      <c r="PH53" s="516" t="str">
        <f>IF(OR(COUNTA($FN$4:$GR$4)=0,A53=""),"",IF('2.ชื่อนักเรียน'!R59="ย้าย","-",COUNTIF($FN53:$GR53,"ข")))</f>
        <v/>
      </c>
      <c r="PI53" s="515" t="str">
        <f>IF(OR(COUNTA($OK$3:$PD$3,$PE$3)=0,$A53=""),"",IF('2.ชื่อนักเรียน'!R59="ย้าย","-",SUM(OK53,OO53,OS53,OW53,PA53,PE53)))</f>
        <v/>
      </c>
      <c r="PJ53" s="516" t="str">
        <f>IF(OR(COUNTA($OK$3:$PD$3,$PE$3)=0,$A53=""),"",IF('2.ชื่อนักเรียน'!R59="ย้าย","-",SUM(OL53,OP53,OT53,OX53,PB53,PF53)))</f>
        <v/>
      </c>
      <c r="PK53" s="516" t="str">
        <f>IF(OR(COUNTA($OK$3:$PD$3,$PE$3)=0,$A53=""),"",IF('2.ชื่อนักเรียน'!R59="ย้าย","-",SUM(OM53,OQ53,OU53,OY53,PC53,PG53)))</f>
        <v/>
      </c>
      <c r="PL53" s="518" t="str">
        <f>IF(OR(COUNTA($OK$3:$PD$3,$PE$3)=0,$A53=""),"",IF('2.ชื่อนักเรียน'!R59="ย้าย","-",SUM(ON53,OR53,OV53,OZ53,PD53,PH53)))</f>
        <v/>
      </c>
      <c r="PM53" s="511" t="str">
        <f t="shared" si="2"/>
        <v/>
      </c>
      <c r="PN53" s="519" t="str">
        <f>IF(PM53="","",IF('2.ชื่อนักเรียน'!R59="ย้าย","ย้าย",(PM53*100)/COUNTA($E$4:$AI$4,$AL$4:$BP$4,$BS$4:$CW$4,$CZ$4:$ED$4,$EG$4:$FK$4,$FN$4:$GR$4)))</f>
        <v/>
      </c>
      <c r="PO53" s="511">
        <v>49</v>
      </c>
      <c r="PP53" s="515" t="str">
        <f>IF(OR(COUNTA($GU$4:$HY$4)=0,$A53=""),"",IF('2.ชื่อนักเรียน'!R59="ย้าย","-",COUNTIF($GU53:$HY53,"/")))</f>
        <v/>
      </c>
      <c r="PQ53" s="516" t="str">
        <f>IF(OR(COUNTA($GU$4:$HY$4)=0,$A53=""),"",IF('2.ชื่อนักเรียน'!R59="ย้าย","-",COUNTIF($GU53:$HY53,"ป")))</f>
        <v/>
      </c>
      <c r="PR53" s="516" t="str">
        <f>IF(OR(COUNTA($GU$4:$HY$4)=0,$A53=""),"",IF('2.ชื่อนักเรียน'!R59="ย้าย","-",COUNTIF($GU53:$HY53,"ล")))</f>
        <v/>
      </c>
      <c r="PS53" s="517" t="str">
        <f>IF(OR(COUNTA($GU$4:$HY$4)=0,$A53=""),"",IF('2.ชื่อนักเรียน'!R59="ย้าย","-",COUNTIF($GU53:$HY53,"ข")))</f>
        <v/>
      </c>
      <c r="PT53" s="515" t="str">
        <f>IF(OR(COUNTA($IB$4:$JF$4)=0,$A53=""),"",IF('2.ชื่อนักเรียน'!R59="ย้าย","-",COUNTIF($IB53:$JF53,"/")))</f>
        <v/>
      </c>
      <c r="PU53" s="516" t="str">
        <f>IF(OR(COUNTA($IB$4:$JF$4)=0,$A53=""),"",IF('2.ชื่อนักเรียน'!R59="ย้าย","-",COUNTIF($IB53:$JF53,"ป")))</f>
        <v/>
      </c>
      <c r="PV53" s="516" t="str">
        <f>IF(OR(COUNTA($IB$4:$JF$4)=0,$A53=""),"",IF('2.ชื่อนักเรียน'!R59="ย้าย","-",COUNTIF($IB53:$JF53,"ล")))</f>
        <v/>
      </c>
      <c r="PW53" s="517" t="str">
        <f>IF(OR(COUNTA($IB$4:$JF$4)=0,$A53=""),"",IF('2.ชื่อนักเรียน'!R59="ย้าย","-",COUNTIF($IB53:$JF53,"ข")))</f>
        <v/>
      </c>
      <c r="PX53" s="515" t="str">
        <f>IF(OR(COUNTA($JI$4:$KM$4)=0,$A53=""),"",IF('2.ชื่อนักเรียน'!R59="ย้าย","-",COUNTIF($JI53:$KM53,"/")))</f>
        <v/>
      </c>
      <c r="PY53" s="516" t="str">
        <f>IF(OR(COUNTA($JI$4:$KM$4)=0,$A53=""),"",IF('2.ชื่อนักเรียน'!R59="ย้าย","-",COUNTIF($JI53:$KM53,"ป")))</f>
        <v/>
      </c>
      <c r="PZ53" s="516" t="str">
        <f>IF(OR(COUNTA($JI$4:$KM$4)=0,$A53=""),"",IF('2.ชื่อนักเรียน'!R59="ย้าย","-",COUNTIF($JI53:$KM53,"ล")))</f>
        <v/>
      </c>
      <c r="QA53" s="517" t="str">
        <f>IF(OR(COUNTA($JI$4:$KM$4)=0,$A53=""),"",IF('2.ชื่อนักเรียน'!R59="ย้าย","-",COUNTIF($JI53:$KM53,"ข")))</f>
        <v/>
      </c>
      <c r="QB53" s="515" t="str">
        <f>IF(OR(COUNTA($KP$4:$LT$4)=0,$A53=""),"",IF('2.ชื่อนักเรียน'!R59="ย้าย","-",COUNTIF($KP53:$LT53,"/")))</f>
        <v/>
      </c>
      <c r="QC53" s="516" t="str">
        <f>IF(OR(COUNTA($KP$4:$LT$4)=0,$A53=""),"",IF('2.ชื่อนักเรียน'!R59="ย้าย","-",COUNTIF($KP53:$LT53,"ป")))</f>
        <v/>
      </c>
      <c r="QD53" s="516" t="str">
        <f>IF(OR(COUNTA($KP$4:$LT$4)=0,$A53=""),"",IF('2.ชื่อนักเรียน'!R59="ย้าย","-",COUNTIF($KP53:$LT53,"ล")))</f>
        <v/>
      </c>
      <c r="QE53" s="517" t="str">
        <f>IF(OR(COUNTA($KP$4:$LT$4)=0,$A53=""),"",IF('2.ชื่อนักเรียน'!R59="ย้าย","-",COUNTIF($KP53:$LT53,"ข")))</f>
        <v/>
      </c>
      <c r="QF53" s="515" t="str">
        <f>IF(OR(COUNTA($LW$4:$NA$4)=0,$A53=""),"",IF('2.ชื่อนักเรียน'!R59="ย้าย","-",COUNTIF($LW53:$NA53,"/")))</f>
        <v/>
      </c>
      <c r="QG53" s="516" t="str">
        <f>IF(OR(COUNTA($LW$4:$NA$4)=0,$A53=""),"",IF('2.ชื่อนักเรียน'!R59="ย้าย","-",COUNTIF($LW53:$NA53,"ป")))</f>
        <v/>
      </c>
      <c r="QH53" s="516" t="str">
        <f>IF(OR(COUNTA($LW$4:$NA$4)=0,$A53=""),"",IF('2.ชื่อนักเรียน'!R59="ย้าย","-",COUNTIF($LW53:$NA53,"ล")))</f>
        <v/>
      </c>
      <c r="QI53" s="517" t="str">
        <f>IF(OR(COUNTA($LW$4:$NA$4)=0,$A53=""),"",IF('2.ชื่อนักเรียน'!R59="ย้าย","-",COUNTIF($LW53:$NA53,"ข")))</f>
        <v/>
      </c>
      <c r="QJ53" s="515" t="str">
        <f>IF(OR(COUNTA($ND$4:$OH$4)=0,$A53=""),"",IF('2.ชื่อนักเรียน'!R59="ย้าย","-",COUNTIF($ND53:$OH53,"/")))</f>
        <v/>
      </c>
      <c r="QK53" s="516" t="str">
        <f>IF(OR(COUNTA($ND$4:$OH$4)=0,$A53=""),"",IF('2.ชื่อนักเรียน'!R59="ย้าย","-",COUNTIF($ND53:$OH53,"ป")))</f>
        <v/>
      </c>
      <c r="QL53" s="516" t="str">
        <f>IF(OR(COUNTA($ND$4:$OH$4)=0,$A53=""),"",IF('2.ชื่อนักเรียน'!R59="ย้าย","-",COUNTIF($ND53:$OH53,"ล")))</f>
        <v/>
      </c>
      <c r="QM53" s="516" t="str">
        <f>IF(OR(COUNTA($ND$4:$OH$4)=0,$A53=""),"",IF('2.ชื่อนักเรียน'!R59="ย้าย","-",COUNTIF($ND53:$OH53,"ข")))</f>
        <v/>
      </c>
      <c r="QN53" s="515" t="str">
        <f>IF(OR(COUNTA($PP$3:$QI$3,$QJ$3)=0,$A53=""),"",IF('2.ชื่อนักเรียน'!R59="ย้าย","-",SUM(PP53,PT53,PX53,QB53,QF53,QJ53)))</f>
        <v/>
      </c>
      <c r="QO53" s="516" t="str">
        <f>IF(OR(COUNTA($PP$3:$QI$3,$QJ$3)=0,$A53=""),"",IF('2.ชื่อนักเรียน'!R59="ย้าย","-",SUM(PQ53,PU53,PY53,QC53,QG53,QK53)))</f>
        <v/>
      </c>
      <c r="QP53" s="516" t="str">
        <f>IF(OR(COUNTA($PP$3:$QI$3,$QJ$3)=0,$A53=""),"",IF('2.ชื่อนักเรียน'!R59="ย้าย","-",SUM(PR53,PV53,PZ53,QD53,QH53,QL53)))</f>
        <v/>
      </c>
      <c r="QQ53" s="518" t="str">
        <f>IF(OR(COUNTA($PP$3:$QI$3,$QJ$3)=0,$A53=""),"",IF('2.ชื่อนักเรียน'!R59="ย้าย","-",SUM(PS53,PW53,QA53,QE53,QI53,QM53)))</f>
        <v/>
      </c>
      <c r="QR53" s="511" t="str">
        <f t="shared" si="3"/>
        <v/>
      </c>
      <c r="QS53" s="519" t="str">
        <f>IF(QR53="","",IF('2.ชื่อนักเรียน'!R59="ย้าย","ย้าย",(QR53*100)/COUNTA($GU$4:$HY$4,$IB$4:$JF$4,$JI$4:$KM$4,$KP$4:$LT$4,$LW$4:$NA$4,$ND$4:$OH$4)))</f>
        <v/>
      </c>
      <c r="QT53" s="529" t="str">
        <f>IF('2.ชื่อนักเรียน'!C59="","",'2.ชื่อนักเรียน'!C59)</f>
        <v/>
      </c>
      <c r="QU53" s="532" t="str">
        <f>IF('2.ชื่อนักเรียน'!D59="","",'2.ชื่อนักเรียน'!D59)</f>
        <v/>
      </c>
      <c r="QV53" s="511" t="str">
        <f>IF(A53="","",IF('2.ชื่อนักเรียน'!R59="ย้าย","-",$RJ$4))</f>
        <v/>
      </c>
      <c r="QW53" s="511" t="str">
        <f>IF(A53="","",IF('2.ชื่อนักเรียน'!R59="ย้าย","-",SUM(OK53,OO53,OS53,OW53,PA53,PE53,PP53,PT53,PX53,QB53,QF53,QJ53)))</f>
        <v/>
      </c>
      <c r="QX53" s="511" t="str">
        <f>IF(A53="","",IF('2.ชื่อนักเรียน'!R59="ย้าย","-",SUM(OL53,OP53,OT53,OX53,PB53,PF53,PQ53,PU53,PY53,QC53,QG53,QK53)))</f>
        <v/>
      </c>
      <c r="QY53" s="511" t="str">
        <f>IF(A53="","",IF('2.ชื่อนักเรียน'!R59="ย้าย","-",SUM(OM53,OQ53,OU53,OY53,PC53,PG53,PR53,PV53,PZ53,QD53,QH53,QL53)))</f>
        <v/>
      </c>
      <c r="QZ53" s="511" t="str">
        <f>IF(A53="","",IF('2.ชื่อนักเรียน'!R59="ย้าย","-",SUM(ON53,OR53,OV53,OZ53,PD53,PH53,PS53,PW53,QA53,QE53,QI53,QM53)))</f>
        <v/>
      </c>
      <c r="RA53" s="519" t="str">
        <f>IF(A53="","",IF('2.ชื่อนักเรียน'!R59="ย้าย","-",(QW53*100)/QV53))</f>
        <v/>
      </c>
      <c r="RB53" s="511" t="str">
        <f>IF(A53="","",IF('2.ชื่อนักเรียน'!R59="ย้าย","-",QW53))</f>
        <v/>
      </c>
      <c r="RC53" s="519" t="str">
        <f>IF(A53="","",IF('2.ชื่อนักเรียน'!R59="ย้าย","ย้าย",RA53))</f>
        <v/>
      </c>
      <c r="RD53" s="534"/>
    </row>
    <row r="54" spans="1:472" ht="21" customHeight="1" x14ac:dyDescent="0.35">
      <c r="A54" s="508" t="str">
        <f>IF('2.ชื่อนักเรียน'!C60="","",'2.ชื่อนักเรียน'!C60)</f>
        <v/>
      </c>
      <c r="B54" s="509" t="str">
        <f>IF('2.ชื่อนักเรียน'!D60="","",'2.ชื่อนักเรียน'!D60)</f>
        <v/>
      </c>
      <c r="C54" s="521" t="str">
        <f>IF('2.ชื่อนักเรียน'!R60="","",'2.ชื่อนักเรียน'!R60)</f>
        <v/>
      </c>
      <c r="D54" s="522">
        <v>50</v>
      </c>
      <c r="E54" s="523"/>
      <c r="F54" s="524"/>
      <c r="G54" s="524"/>
      <c r="H54" s="524"/>
      <c r="I54" s="524"/>
      <c r="J54" s="524"/>
      <c r="K54" s="524"/>
      <c r="L54" s="524"/>
      <c r="M54" s="524"/>
      <c r="N54" s="524"/>
      <c r="O54" s="524"/>
      <c r="P54" s="524"/>
      <c r="Q54" s="524"/>
      <c r="R54" s="524"/>
      <c r="S54" s="524"/>
      <c r="T54" s="524"/>
      <c r="U54" s="524"/>
      <c r="V54" s="524"/>
      <c r="W54" s="524"/>
      <c r="X54" s="524"/>
      <c r="Y54" s="524"/>
      <c r="Z54" s="524"/>
      <c r="AA54" s="524"/>
      <c r="AB54" s="524"/>
      <c r="AC54" s="524"/>
      <c r="AD54" s="524"/>
      <c r="AE54" s="524"/>
      <c r="AF54" s="524"/>
      <c r="AG54" s="524"/>
      <c r="AH54" s="524"/>
      <c r="AI54" s="575"/>
      <c r="AJ54" s="522" t="str">
        <f>IF(COUNTA($E$3:$AI$3)=0,"",IF('2.ชื่อนักเรียน'!R60="ย้าย","ย้าย",OK54))</f>
        <v/>
      </c>
      <c r="AK54" s="550">
        <v>50</v>
      </c>
      <c r="AL54" s="613"/>
      <c r="AM54" s="610"/>
      <c r="AN54" s="610"/>
      <c r="AO54" s="610"/>
      <c r="AP54" s="610"/>
      <c r="AQ54" s="610"/>
      <c r="AR54" s="610"/>
      <c r="AS54" s="610"/>
      <c r="AT54" s="610"/>
      <c r="AU54" s="610"/>
      <c r="AV54" s="610"/>
      <c r="AW54" s="610"/>
      <c r="AX54" s="610"/>
      <c r="AY54" s="610"/>
      <c r="AZ54" s="610"/>
      <c r="BA54" s="610"/>
      <c r="BB54" s="610"/>
      <c r="BC54" s="610"/>
      <c r="BD54" s="610"/>
      <c r="BE54" s="610"/>
      <c r="BF54" s="610"/>
      <c r="BG54" s="610"/>
      <c r="BH54" s="610"/>
      <c r="BI54" s="610"/>
      <c r="BJ54" s="610"/>
      <c r="BK54" s="610"/>
      <c r="BL54" s="610"/>
      <c r="BM54" s="610"/>
      <c r="BN54" s="610"/>
      <c r="BO54" s="611"/>
      <c r="BP54" s="611"/>
      <c r="BQ54" s="563" t="str">
        <f>IF(COUNTA($AL$4:$BP$4)=0,"",IF('2.ชื่อนักเรียน'!R60="ย้าย","ย้าย",OO54))</f>
        <v/>
      </c>
      <c r="BR54" s="550">
        <v>50</v>
      </c>
      <c r="BS54" s="609"/>
      <c r="BT54" s="610"/>
      <c r="BU54" s="610"/>
      <c r="BV54" s="610"/>
      <c r="BW54" s="610"/>
      <c r="BX54" s="610"/>
      <c r="BY54" s="610"/>
      <c r="BZ54" s="610"/>
      <c r="CA54" s="610"/>
      <c r="CB54" s="610"/>
      <c r="CC54" s="610"/>
      <c r="CD54" s="610"/>
      <c r="CE54" s="610"/>
      <c r="CF54" s="610"/>
      <c r="CG54" s="610"/>
      <c r="CH54" s="610"/>
      <c r="CI54" s="610"/>
      <c r="CJ54" s="610"/>
      <c r="CK54" s="610"/>
      <c r="CL54" s="610"/>
      <c r="CM54" s="610"/>
      <c r="CN54" s="610"/>
      <c r="CO54" s="610"/>
      <c r="CP54" s="610"/>
      <c r="CQ54" s="610"/>
      <c r="CR54" s="610"/>
      <c r="CS54" s="610"/>
      <c r="CT54" s="610"/>
      <c r="CU54" s="610"/>
      <c r="CV54" s="611"/>
      <c r="CW54" s="611"/>
      <c r="CX54" s="563" t="str">
        <f>IF(COUNTA($BS$4:$CW$4)=0,"",IF('2.ชื่อนักเรียน'!R60="ย้าย","ย้าย",OS54))</f>
        <v/>
      </c>
      <c r="CY54" s="550">
        <v>50</v>
      </c>
      <c r="CZ54" s="609"/>
      <c r="DA54" s="610"/>
      <c r="DB54" s="610"/>
      <c r="DC54" s="610"/>
      <c r="DD54" s="610"/>
      <c r="DE54" s="610"/>
      <c r="DF54" s="610"/>
      <c r="DG54" s="610"/>
      <c r="DH54" s="610"/>
      <c r="DI54" s="610"/>
      <c r="DJ54" s="610"/>
      <c r="DK54" s="610"/>
      <c r="DL54" s="610"/>
      <c r="DM54" s="610"/>
      <c r="DN54" s="610"/>
      <c r="DO54" s="610"/>
      <c r="DP54" s="610"/>
      <c r="DQ54" s="610"/>
      <c r="DR54" s="610"/>
      <c r="DS54" s="610"/>
      <c r="DT54" s="610"/>
      <c r="DU54" s="610"/>
      <c r="DV54" s="610"/>
      <c r="DW54" s="610"/>
      <c r="DX54" s="610"/>
      <c r="DY54" s="610"/>
      <c r="DZ54" s="610"/>
      <c r="EA54" s="610"/>
      <c r="EB54" s="610"/>
      <c r="EC54" s="611"/>
      <c r="ED54" s="611"/>
      <c r="EE54" s="563" t="str">
        <f>IF(COUNTA($CZ$4:$ED$4)=0,"",IF('2.ชื่อนักเรียน'!R60="ย้าย","ย้าย",OW54))</f>
        <v/>
      </c>
      <c r="EF54" s="550">
        <v>50</v>
      </c>
      <c r="EG54" s="609"/>
      <c r="EH54" s="610"/>
      <c r="EI54" s="610"/>
      <c r="EJ54" s="610"/>
      <c r="EK54" s="610"/>
      <c r="EL54" s="610"/>
      <c r="EM54" s="610"/>
      <c r="EN54" s="610"/>
      <c r="EO54" s="610"/>
      <c r="EP54" s="610"/>
      <c r="EQ54" s="610"/>
      <c r="ER54" s="610"/>
      <c r="ES54" s="610"/>
      <c r="ET54" s="610"/>
      <c r="EU54" s="610"/>
      <c r="EV54" s="610"/>
      <c r="EW54" s="610"/>
      <c r="EX54" s="610"/>
      <c r="EY54" s="610"/>
      <c r="EZ54" s="610"/>
      <c r="FA54" s="610"/>
      <c r="FB54" s="610"/>
      <c r="FC54" s="610"/>
      <c r="FD54" s="610"/>
      <c r="FE54" s="610"/>
      <c r="FF54" s="610"/>
      <c r="FG54" s="610"/>
      <c r="FH54" s="610"/>
      <c r="FI54" s="610"/>
      <c r="FJ54" s="611"/>
      <c r="FK54" s="611"/>
      <c r="FL54" s="563" t="str">
        <f>IF(COUNTA($EG$4:$FK$4)=0,"",IF('2.ชื่อนักเรียน'!R60="ย้าย","ย้าย",PA54))</f>
        <v/>
      </c>
      <c r="FM54" s="550">
        <v>50</v>
      </c>
      <c r="FN54" s="609"/>
      <c r="FO54" s="610"/>
      <c r="FP54" s="610"/>
      <c r="FQ54" s="610"/>
      <c r="FR54" s="610"/>
      <c r="FS54" s="610"/>
      <c r="FT54" s="610"/>
      <c r="FU54" s="610"/>
      <c r="FV54" s="610"/>
      <c r="FW54" s="610"/>
      <c r="FX54" s="610"/>
      <c r="FY54" s="610"/>
      <c r="FZ54" s="610"/>
      <c r="GA54" s="610"/>
      <c r="GB54" s="610"/>
      <c r="GC54" s="610"/>
      <c r="GD54" s="610"/>
      <c r="GE54" s="610"/>
      <c r="GF54" s="610"/>
      <c r="GG54" s="610"/>
      <c r="GH54" s="610"/>
      <c r="GI54" s="610"/>
      <c r="GJ54" s="610"/>
      <c r="GK54" s="610"/>
      <c r="GL54" s="610"/>
      <c r="GM54" s="610"/>
      <c r="GN54" s="610"/>
      <c r="GO54" s="610"/>
      <c r="GP54" s="610"/>
      <c r="GQ54" s="611"/>
      <c r="GR54" s="611"/>
      <c r="GS54" s="563" t="str">
        <f>IF(COUNTA($FN$4:$GR$4)=0,"",IF('2.ชื่อนักเรียน'!R60="ย้าย","ย้าย",PE54))</f>
        <v/>
      </c>
      <c r="GT54" s="550">
        <v>50</v>
      </c>
      <c r="GU54" s="609"/>
      <c r="GV54" s="610"/>
      <c r="GW54" s="610"/>
      <c r="GX54" s="610"/>
      <c r="GY54" s="610"/>
      <c r="GZ54" s="610"/>
      <c r="HA54" s="610"/>
      <c r="HB54" s="610"/>
      <c r="HC54" s="610"/>
      <c r="HD54" s="610"/>
      <c r="HE54" s="610"/>
      <c r="HF54" s="610"/>
      <c r="HG54" s="610"/>
      <c r="HH54" s="610"/>
      <c r="HI54" s="610"/>
      <c r="HJ54" s="610"/>
      <c r="HK54" s="610"/>
      <c r="HL54" s="610"/>
      <c r="HM54" s="610"/>
      <c r="HN54" s="610"/>
      <c r="HO54" s="610"/>
      <c r="HP54" s="610"/>
      <c r="HQ54" s="610"/>
      <c r="HR54" s="610"/>
      <c r="HS54" s="610"/>
      <c r="HT54" s="610"/>
      <c r="HU54" s="610"/>
      <c r="HV54" s="610"/>
      <c r="HW54" s="610"/>
      <c r="HX54" s="611"/>
      <c r="HY54" s="611"/>
      <c r="HZ54" s="563" t="str">
        <f>IF(COUNTA($GU$4:HY53)=0,"",IF('2.ชื่อนักเรียน'!R60="ย้าย","ย้าย",PP54))</f>
        <v/>
      </c>
      <c r="IA54" s="550">
        <v>50</v>
      </c>
      <c r="IB54" s="609"/>
      <c r="IC54" s="610"/>
      <c r="ID54" s="610"/>
      <c r="IE54" s="610"/>
      <c r="IF54" s="610"/>
      <c r="IG54" s="610"/>
      <c r="IH54" s="610"/>
      <c r="II54" s="610"/>
      <c r="IJ54" s="610"/>
      <c r="IK54" s="610"/>
      <c r="IL54" s="610"/>
      <c r="IM54" s="610"/>
      <c r="IN54" s="610"/>
      <c r="IO54" s="610"/>
      <c r="IP54" s="610"/>
      <c r="IQ54" s="610"/>
      <c r="IR54" s="610"/>
      <c r="IS54" s="610"/>
      <c r="IT54" s="610"/>
      <c r="IU54" s="610"/>
      <c r="IV54" s="610"/>
      <c r="IW54" s="610"/>
      <c r="IX54" s="610"/>
      <c r="IY54" s="610"/>
      <c r="IZ54" s="610"/>
      <c r="JA54" s="610"/>
      <c r="JB54" s="610"/>
      <c r="JC54" s="610"/>
      <c r="JD54" s="610"/>
      <c r="JE54" s="611"/>
      <c r="JF54" s="611"/>
      <c r="JG54" s="563" t="str">
        <f>IF(COUNTA($IB$4:$JF$4)=0,"",IF('2.ชื่อนักเรียน'!R60="ย้าย","ย้าย",PT54))</f>
        <v/>
      </c>
      <c r="JH54" s="550">
        <v>50</v>
      </c>
      <c r="JI54" s="609"/>
      <c r="JJ54" s="610"/>
      <c r="JK54" s="610"/>
      <c r="JL54" s="610"/>
      <c r="JM54" s="610"/>
      <c r="JN54" s="610"/>
      <c r="JO54" s="610"/>
      <c r="JP54" s="610"/>
      <c r="JQ54" s="610"/>
      <c r="JR54" s="610"/>
      <c r="JS54" s="610"/>
      <c r="JT54" s="610"/>
      <c r="JU54" s="610"/>
      <c r="JV54" s="610"/>
      <c r="JW54" s="610"/>
      <c r="JX54" s="610"/>
      <c r="JY54" s="610"/>
      <c r="JZ54" s="610"/>
      <c r="KA54" s="610"/>
      <c r="KB54" s="610"/>
      <c r="KC54" s="610"/>
      <c r="KD54" s="610"/>
      <c r="KE54" s="610"/>
      <c r="KF54" s="610"/>
      <c r="KG54" s="610"/>
      <c r="KH54" s="610"/>
      <c r="KI54" s="610"/>
      <c r="KJ54" s="610"/>
      <c r="KK54" s="610"/>
      <c r="KL54" s="611"/>
      <c r="KM54" s="611"/>
      <c r="KN54" s="563" t="str">
        <f>IF(COUNTA($JI$4:$KM$4)=0,"",IF('2.ชื่อนักเรียน'!R60="ย้าย","ย้าย",PX54))</f>
        <v/>
      </c>
      <c r="KO54" s="550">
        <v>50</v>
      </c>
      <c r="KP54" s="609"/>
      <c r="KQ54" s="610"/>
      <c r="KR54" s="610"/>
      <c r="KS54" s="610"/>
      <c r="KT54" s="610"/>
      <c r="KU54" s="610"/>
      <c r="KV54" s="610"/>
      <c r="KW54" s="610"/>
      <c r="KX54" s="610"/>
      <c r="KY54" s="610"/>
      <c r="KZ54" s="610"/>
      <c r="LA54" s="610"/>
      <c r="LB54" s="610"/>
      <c r="LC54" s="610"/>
      <c r="LD54" s="610"/>
      <c r="LE54" s="610"/>
      <c r="LF54" s="610"/>
      <c r="LG54" s="610"/>
      <c r="LH54" s="610"/>
      <c r="LI54" s="610"/>
      <c r="LJ54" s="610"/>
      <c r="LK54" s="610"/>
      <c r="LL54" s="610"/>
      <c r="LM54" s="610"/>
      <c r="LN54" s="610"/>
      <c r="LO54" s="610"/>
      <c r="LP54" s="610"/>
      <c r="LQ54" s="610"/>
      <c r="LR54" s="610"/>
      <c r="LS54" s="611"/>
      <c r="LT54" s="611"/>
      <c r="LU54" s="563" t="str">
        <f>IF(COUNTA($KP$4:$LT$4)=0,"",IF('2.ชื่อนักเรียน'!R60="ย้าย","ย้าย",QB54))</f>
        <v/>
      </c>
      <c r="LV54" s="550">
        <v>50</v>
      </c>
      <c r="LW54" s="609"/>
      <c r="LX54" s="610"/>
      <c r="LY54" s="610"/>
      <c r="LZ54" s="610"/>
      <c r="MA54" s="610"/>
      <c r="MB54" s="610"/>
      <c r="MC54" s="610"/>
      <c r="MD54" s="610"/>
      <c r="ME54" s="610"/>
      <c r="MF54" s="610"/>
      <c r="MG54" s="610"/>
      <c r="MH54" s="610"/>
      <c r="MI54" s="610"/>
      <c r="MJ54" s="610"/>
      <c r="MK54" s="610"/>
      <c r="ML54" s="610"/>
      <c r="MM54" s="610"/>
      <c r="MN54" s="610"/>
      <c r="MO54" s="610"/>
      <c r="MP54" s="610"/>
      <c r="MQ54" s="610"/>
      <c r="MR54" s="610"/>
      <c r="MS54" s="610"/>
      <c r="MT54" s="610"/>
      <c r="MU54" s="610"/>
      <c r="MV54" s="610"/>
      <c r="MW54" s="610"/>
      <c r="MX54" s="610"/>
      <c r="MY54" s="610"/>
      <c r="MZ54" s="611"/>
      <c r="NA54" s="611"/>
      <c r="NB54" s="563" t="str">
        <f>IF(COUNTA($LW$5:$NA$5)=0,"",IF('2.ชื่อนักเรียน'!R60="ย้าย","ย้าย",QF54))</f>
        <v/>
      </c>
      <c r="NC54" s="550">
        <v>50</v>
      </c>
      <c r="ND54" s="609"/>
      <c r="NE54" s="610"/>
      <c r="NF54" s="610"/>
      <c r="NG54" s="610"/>
      <c r="NH54" s="610"/>
      <c r="NI54" s="610"/>
      <c r="NJ54" s="610"/>
      <c r="NK54" s="610"/>
      <c r="NL54" s="610"/>
      <c r="NM54" s="610"/>
      <c r="NN54" s="610"/>
      <c r="NO54" s="610"/>
      <c r="NP54" s="610"/>
      <c r="NQ54" s="610"/>
      <c r="NR54" s="610"/>
      <c r="NS54" s="610"/>
      <c r="NT54" s="610"/>
      <c r="NU54" s="610"/>
      <c r="NV54" s="610"/>
      <c r="NW54" s="610"/>
      <c r="NX54" s="610"/>
      <c r="NY54" s="610"/>
      <c r="NZ54" s="610"/>
      <c r="OA54" s="610"/>
      <c r="OB54" s="610"/>
      <c r="OC54" s="610"/>
      <c r="OD54" s="610"/>
      <c r="OE54" s="610"/>
      <c r="OF54" s="610"/>
      <c r="OG54" s="611"/>
      <c r="OH54" s="611"/>
      <c r="OI54" s="563" t="str">
        <f>IF(COUNTA($ND$4:$OH$4)=0,"",IF('2.ชื่อนักเรียน'!R60="ย้าย","ย้าย",QJ54))</f>
        <v/>
      </c>
      <c r="OJ54" s="550">
        <v>50</v>
      </c>
      <c r="OK54" s="615" t="str">
        <f>IF(OR(COUNTA($E$4:$AI$4)=0,$A54=""),"",IF('2.ชื่อนักเรียน'!R60="ย้าย","-",COUNTIF($E54:$AI54,"/")))</f>
        <v/>
      </c>
      <c r="OL54" s="616" t="str">
        <f>IF(OR(COUNTA($E$4:$AI$4)=0,$A54=""),"",IF('2.ชื่อนักเรียน'!R60="ย้าย","-",COUNTIF($E54:$AI54,"ป")))</f>
        <v/>
      </c>
      <c r="OM54" s="616" t="str">
        <f>IF(OR(COUNTA($E$4:$AI$4)=0,$A54=""),"",IF('2.ชื่อนักเรียน'!R60="ย้าย","-",COUNTIF($E54:$AI54,"ล")))</f>
        <v/>
      </c>
      <c r="ON54" s="617" t="str">
        <f>IF(OR(COUNTA($E$4:$AI$4)=0,$A54=""),"",IF('2.ชื่อนักเรียน'!R60="ย้าย","-",COUNTIF($E54:$AI54,"ข")))</f>
        <v/>
      </c>
      <c r="OO54" s="615" t="str">
        <f>IF(OR(COUNTA($AL$4:$BP$4)=0,$A54=""),"",IF('2.ชื่อนักเรียน'!R60="ย้าย","-",COUNTIF($AL54:$BP54,"/")))</f>
        <v/>
      </c>
      <c r="OP54" s="616" t="str">
        <f>IF(OR(COUNTA($AL$4:$BP$4)=0,$A54=""),"",IF('2.ชื่อนักเรียน'!R60="ย้าย","-",COUNTIF($AL54:$BP54,"ป")))</f>
        <v/>
      </c>
      <c r="OQ54" s="616" t="str">
        <f>IF(OR(COUNTA($AL$4:$BP$4)=0,$A54=""),"",IF('2.ชื่อนักเรียน'!R60="ย้าย","-",COUNTIF($AL54:$BP54,"ล")))</f>
        <v/>
      </c>
      <c r="OR54" s="617" t="str">
        <f>IF(OR(COUNTA($AL$4:$BP$4)=0,$A54=""),"",IF('2.ชื่อนักเรียน'!R60="ย้าย","-",COUNTIF($AL54:$BP54,"ข")))</f>
        <v/>
      </c>
      <c r="OS54" s="615" t="str">
        <f>IF(OR(COUNTA($BS$4:$CW$4)=0,$A54=""),"",IF('2.ชื่อนักเรียน'!R60="ย้าย","-",COUNTIF($BS54:$CW54,"/")))</f>
        <v/>
      </c>
      <c r="OT54" s="616" t="str">
        <f>IF(OR(COUNTA($BS$4:$CW$4)=0,$A54=""),"",IF('2.ชื่อนักเรียน'!R60="ย้าย","-",COUNTIF($BS54:$CW54,"ป")))</f>
        <v/>
      </c>
      <c r="OU54" s="616" t="str">
        <f>IF(OR(COUNTA($BS$4:$CW$4)=0,$A54=""),"",IF('2.ชื่อนักเรียน'!R60="ย้าย","-",COUNTIF($BS54:$CW54,"ล")))</f>
        <v/>
      </c>
      <c r="OV54" s="617" t="str">
        <f>IF(OR(COUNTA($BS$4:$CW$4)=0,$A54=""),"",IF('2.ชื่อนักเรียน'!R60="ย้าย","-",COUNTIF($BS54:$CW54,"ข")))</f>
        <v/>
      </c>
      <c r="OW54" s="615" t="str">
        <f>IF(OR(COUNTA($CZ$4:$ED$4)=0,$A54=""),"",IF('2.ชื่อนักเรียน'!R60="ย้าย","-",COUNTIF($CZ54:$ED54,"/")))</f>
        <v/>
      </c>
      <c r="OX54" s="616" t="str">
        <f>IF(OR(COUNTA($CZ$4:$ED$4)=0,$A54=""),"",IF('2.ชื่อนักเรียน'!R60="ย้าย","-",COUNTIF($CZ54:$ED54,"ป")))</f>
        <v/>
      </c>
      <c r="OY54" s="616" t="str">
        <f>IF(OR(COUNTA($CZ$4:$ED$4)=0,A54=""),"",IF('2.ชื่อนักเรียน'!R60="ย้าย","-",COUNTIF($CZ54:$ED54,"ล")))</f>
        <v/>
      </c>
      <c r="OZ54" s="617" t="str">
        <f>IF(OR(COUNTA($CZ$4:$ED$4)=0,A54=""),"",IF('2.ชื่อนักเรียน'!R60="ย้าย","-",COUNTIF($CZ54:$ED54,"ข")))</f>
        <v/>
      </c>
      <c r="PA54" s="615" t="str">
        <f>IF(OR(COUNTA($EG$4:$FK$4)=0,$A54=""),"",IF('2.ชื่อนักเรียน'!R60="ย้าย","-",COUNTIF($EG54:$FK54,"/")))</f>
        <v/>
      </c>
      <c r="PB54" s="616" t="str">
        <f>IF(OR(COUNTA($EG$4:$FK$4)=0,$A54=""),"",IF('2.ชื่อนักเรียน'!R60="ย้าย","-",COUNTIF($EG54:$FK54,"ป")))</f>
        <v/>
      </c>
      <c r="PC54" s="616" t="str">
        <f>IF(OR(COUNTA($EG$4:$FK$4)=0,A54=""),"",IF('2.ชื่อนักเรียน'!R60="ย้าย","-",COUNTIF($EG54:$FK54,"ล")))</f>
        <v/>
      </c>
      <c r="PD54" s="617" t="str">
        <f>IF(OR(COUNTA($EG$4:$FK$4)=0,A54=""),"",IF('2.ชื่อนักเรียน'!R60="ย้าย","-",COUNTIF($EG54:$FK54,"ข")))</f>
        <v/>
      </c>
      <c r="PE54" s="615" t="str">
        <f>IF(OR(COUNTA($FN$4:$GR$4)=0,$A54=""),"",IF('2.ชื่อนักเรียน'!R60="ย้าย","-",COUNTIF($FN54:$GR54,"/")))</f>
        <v/>
      </c>
      <c r="PF54" s="616" t="str">
        <f>IF(OR(COUNTA($FN$4:$GR$4)=0,$A54=""),"",IF('2.ชื่อนักเรียน'!R60="ย้าย","-",COUNTIF($FN54:$GR54,"ป")))</f>
        <v/>
      </c>
      <c r="PG54" s="616" t="str">
        <f>IF(OR(COUNTA($FN$4:$GR$4)=0,A54=""),"",IF('2.ชื่อนักเรียน'!R60="ย้าย","-",COUNTIF($FN54:$GR54,"ล")))</f>
        <v/>
      </c>
      <c r="PH54" s="616" t="str">
        <f>IF(OR(COUNTA($FN$4:$GR$4)=0,A54=""),"",IF('2.ชื่อนักเรียน'!R60="ย้าย","-",COUNTIF($FN54:$GR54,"ข")))</f>
        <v/>
      </c>
      <c r="PI54" s="615" t="str">
        <f>IF(OR(COUNTA($OK$3:$PD$3,$PE$3)=0,$A54=""),"",IF('2.ชื่อนักเรียน'!R60="ย้าย","-",SUM(OK54,OO54,OS54,OW54,PA54,PE54)))</f>
        <v/>
      </c>
      <c r="PJ54" s="616" t="str">
        <f>IF(OR(COUNTA($OK$3:$PD$3,$PE$3)=0,$A54=""),"",IF('2.ชื่อนักเรียน'!R60="ย้าย","-",SUM(OL54,OP54,OT54,OX54,PB54,PF54)))</f>
        <v/>
      </c>
      <c r="PK54" s="616" t="str">
        <f>IF(OR(COUNTA($OK$3:$PD$3,$PE$3)=0,$A54=""),"",IF('2.ชื่อนักเรียน'!R60="ย้าย","-",SUM(OM54,OQ54,OU54,OY54,PC54,PG54)))</f>
        <v/>
      </c>
      <c r="PL54" s="618" t="str">
        <f>IF(OR(COUNTA($OK$3:$PD$3,$PE$3)=0,$A54=""),"",IF('2.ชื่อนักเรียน'!R60="ย้าย","-",SUM(ON54,OR54,OV54,OZ54,PD54,PH54)))</f>
        <v/>
      </c>
      <c r="PM54" s="563" t="str">
        <f t="shared" si="2"/>
        <v/>
      </c>
      <c r="PN54" s="619" t="str">
        <f>IF(PM54="","",IF('2.ชื่อนักเรียน'!R60="ย้าย","ย้าย",(PM54*100)/COUNTA($E$4:$AI$4,$AL$4:$BP$4,$BS$4:$CW$4,$CZ$4:$ED$4,$EG$4:$FK$4,$FN$4:$GR$4)))</f>
        <v/>
      </c>
      <c r="PO54" s="550">
        <v>50</v>
      </c>
      <c r="PP54" s="615" t="str">
        <f>IF(OR(COUNTA($GU$4:$HY$4)=0,$A54=""),"",IF('2.ชื่อนักเรียน'!R60="ย้าย","-",COUNTIF($GU54:$HY54,"/")))</f>
        <v/>
      </c>
      <c r="PQ54" s="616" t="str">
        <f>IF(OR(COUNTA($GU$4:$HY$4)=0,$A54=""),"",IF('2.ชื่อนักเรียน'!R60="ย้าย","-",COUNTIF($GU54:$HY54,"ป")))</f>
        <v/>
      </c>
      <c r="PR54" s="616" t="str">
        <f>IF(OR(COUNTA($GU$4:$HY$4)=0,$A54=""),"",IF('2.ชื่อนักเรียน'!R60="ย้าย","-",COUNTIF($GU54:$HY54,"ล")))</f>
        <v/>
      </c>
      <c r="PS54" s="617" t="str">
        <f>IF(OR(COUNTA($GU$4:$HY$4)=0,$A54=""),"",IF('2.ชื่อนักเรียน'!R60="ย้าย","-",COUNTIF($GU54:$HY54,"ข")))</f>
        <v/>
      </c>
      <c r="PT54" s="615" t="str">
        <f>IF(OR(COUNTA($IB$4:$JF$4)=0,$A54=""),"",IF('2.ชื่อนักเรียน'!R60="ย้าย","-",COUNTIF($IB54:$JF54,"/")))</f>
        <v/>
      </c>
      <c r="PU54" s="616" t="str">
        <f>IF(OR(COUNTA($IB$4:$JF$4)=0,$A54=""),"",IF('2.ชื่อนักเรียน'!R60="ย้าย","-",COUNTIF($IB54:$JF54,"ป")))</f>
        <v/>
      </c>
      <c r="PV54" s="616" t="str">
        <f>IF(OR(COUNTA($IB$4:$JF$4)=0,$A54=""),"",IF('2.ชื่อนักเรียน'!R60="ย้าย","-",COUNTIF($IB54:$JF54,"ล")))</f>
        <v/>
      </c>
      <c r="PW54" s="617" t="str">
        <f>IF(OR(COUNTA($IB$4:$JF$4)=0,$A54=""),"",IF('2.ชื่อนักเรียน'!R60="ย้าย","-",COUNTIF($IB54:$JF54,"ข")))</f>
        <v/>
      </c>
      <c r="PX54" s="615" t="str">
        <f>IF(OR(COUNTA($JI$4:$KM$4)=0,$A54=""),"",IF('2.ชื่อนักเรียน'!R60="ย้าย","-",COUNTIF($JI54:$KM54,"/")))</f>
        <v/>
      </c>
      <c r="PY54" s="616" t="str">
        <f>IF(OR(COUNTA($JI$4:$KM$4)=0,$A54=""),"",IF('2.ชื่อนักเรียน'!R60="ย้าย","-",COUNTIF($JI54:$KM54,"ป")))</f>
        <v/>
      </c>
      <c r="PZ54" s="616" t="str">
        <f>IF(OR(COUNTA($JI$4:$KM$4)=0,$A54=""),"",IF('2.ชื่อนักเรียน'!R60="ย้าย","-",COUNTIF($JI54:$KM54,"ล")))</f>
        <v/>
      </c>
      <c r="QA54" s="617" t="str">
        <f>IF(OR(COUNTA($JI$4:$KM$4)=0,$A54=""),"",IF('2.ชื่อนักเรียน'!R60="ย้าย","-",COUNTIF($JI54:$KM54,"ข")))</f>
        <v/>
      </c>
      <c r="QB54" s="615" t="str">
        <f>IF(OR(COUNTA($KP$4:$LT$4)=0,$A54=""),"",IF('2.ชื่อนักเรียน'!R60="ย้าย","-",COUNTIF($KP54:$LT54,"/")))</f>
        <v/>
      </c>
      <c r="QC54" s="616" t="str">
        <f>IF(OR(COUNTA($KP$4:$LT$4)=0,$A54=""),"",IF('2.ชื่อนักเรียน'!R60="ย้าย","-",COUNTIF($KP54:$LT54,"ป")))</f>
        <v/>
      </c>
      <c r="QD54" s="616" t="str">
        <f>IF(OR(COUNTA($KP$4:$LT$4)=0,$A54=""),"",IF('2.ชื่อนักเรียน'!R60="ย้าย","-",COUNTIF($KP54:$LT54,"ล")))</f>
        <v/>
      </c>
      <c r="QE54" s="617" t="str">
        <f>IF(OR(COUNTA($KP$4:$LT$4)=0,$A54=""),"",IF('2.ชื่อนักเรียน'!R60="ย้าย","-",COUNTIF($KP54:$LT54,"ข")))</f>
        <v/>
      </c>
      <c r="QF54" s="615" t="str">
        <f>IF(OR(COUNTA($LW$4:$NA$4)=0,$A54=""),"",IF('2.ชื่อนักเรียน'!R60="ย้าย","-",COUNTIF($LW54:$NA54,"/")))</f>
        <v/>
      </c>
      <c r="QG54" s="616" t="str">
        <f>IF(OR(COUNTA($LW$4:$NA$4)=0,$A54=""),"",IF('2.ชื่อนักเรียน'!R60="ย้าย","-",COUNTIF($LW54:$NA54,"ป")))</f>
        <v/>
      </c>
      <c r="QH54" s="616" t="str">
        <f>IF(OR(COUNTA($LW$4:$NA$4)=0,$A54=""),"",IF('2.ชื่อนักเรียน'!R60="ย้าย","-",COUNTIF($LW54:$NA54,"ล")))</f>
        <v/>
      </c>
      <c r="QI54" s="617" t="str">
        <f>IF(OR(COUNTA($LW$4:$NA$4)=0,$A54=""),"",IF('2.ชื่อนักเรียน'!R60="ย้าย","-",COUNTIF($LW54:$NA54,"ข")))</f>
        <v/>
      </c>
      <c r="QJ54" s="615" t="str">
        <f>IF(OR(COUNTA($ND$4:$OH$4)=0,$A54=""),"",IF('2.ชื่อนักเรียน'!R60="ย้าย","-",COUNTIF($ND54:$OH54,"/")))</f>
        <v/>
      </c>
      <c r="QK54" s="616" t="str">
        <f>IF(OR(COUNTA($ND$4:$OH$4)=0,$A54=""),"",IF('2.ชื่อนักเรียน'!R60="ย้าย","-",COUNTIF($ND54:$OH54,"ป")))</f>
        <v/>
      </c>
      <c r="QL54" s="616" t="str">
        <f>IF(OR(COUNTA($ND$4:$OH$4)=0,$A54=""),"",IF('2.ชื่อนักเรียน'!R60="ย้าย","-",COUNTIF($ND54:$OH54,"ล")))</f>
        <v/>
      </c>
      <c r="QM54" s="616" t="str">
        <f>IF(OR(COUNTA($ND$4:$OH$4)=0,$A54=""),"",IF('2.ชื่อนักเรียน'!R60="ย้าย","-",COUNTIF($ND54:$OH54,"ข")))</f>
        <v/>
      </c>
      <c r="QN54" s="615" t="str">
        <f>IF(OR(COUNTA($PP$3:$QI$3,$QJ$3)=0,$A54=""),"",IF('2.ชื่อนักเรียน'!R60="ย้าย","-",SUM(PP54,PT54,PX54,QB54,QF54,QJ54)))</f>
        <v/>
      </c>
      <c r="QO54" s="616" t="str">
        <f>IF(OR(COUNTA($PP$3:$QI$3,$QJ$3)=0,$A54=""),"",IF('2.ชื่อนักเรียน'!R60="ย้าย","-",SUM(PQ54,PU54,PY54,QC54,QG54,QK54)))</f>
        <v/>
      </c>
      <c r="QP54" s="616" t="str">
        <f>IF(OR(COUNTA($PP$3:$QI$3,$QJ$3)=0,$A54=""),"",IF('2.ชื่อนักเรียน'!R60="ย้าย","-",SUM(PR54,PV54,PZ54,QD54,QH54,QL54)))</f>
        <v/>
      </c>
      <c r="QQ54" s="618" t="str">
        <f>IF(OR(COUNTA($PP$3:$QI$3,$QJ$3)=0,$A54=""),"",IF('2.ชื่อนักเรียน'!R60="ย้าย","-",SUM(PS54,PW54,QA54,QE54,QI54,QM54)))</f>
        <v/>
      </c>
      <c r="QR54" s="563" t="str">
        <f t="shared" si="3"/>
        <v/>
      </c>
      <c r="QS54" s="619" t="str">
        <f>IF(QR54="","",IF('2.ชื่อนักเรียน'!R60="ย้าย","ย้าย",(QR54*100)/COUNTA($GU$4:$HY$4,$IB$4:$JF$4,$JI$4:$KM$4,$KP$4:$LT$4,$LW$4:$NA$4,$ND$4:$OH$4)))</f>
        <v/>
      </c>
      <c r="QT54" s="620" t="str">
        <f>IF('2.ชื่อนักเรียน'!C60="","",'2.ชื่อนักเรียน'!C60)</f>
        <v/>
      </c>
      <c r="QU54" s="621" t="str">
        <f>IF('2.ชื่อนักเรียน'!D60="","",'2.ชื่อนักเรียน'!D60)</f>
        <v/>
      </c>
      <c r="QV54" s="563" t="str">
        <f>IF(A54="","",IF('2.ชื่อนักเรียน'!R60="ย้าย","-",$RJ$4))</f>
        <v/>
      </c>
      <c r="QW54" s="563" t="str">
        <f>IF(A54="","",IF('2.ชื่อนักเรียน'!R60="ย้าย","-",SUM(OK54,OO54,OS54,OW54,PA54,PE54,PP54,PT54,PX54,QB54,QF54,QJ54)))</f>
        <v/>
      </c>
      <c r="QX54" s="563" t="str">
        <f>IF(A54="","",IF('2.ชื่อนักเรียน'!R60="ย้าย","-",SUM(OL54,OP54,OT54,OX54,PB54,PF54,PQ54,PU54,PY54,QC54,QG54,QK54)))</f>
        <v/>
      </c>
      <c r="QY54" s="563" t="str">
        <f>IF(A54="","",IF('2.ชื่อนักเรียน'!R60="ย้าย","-",SUM(OM54,OQ54,OU54,OY54,PC54,PG54,PR54,PV54,PZ54,QD54,QH54,QL54)))</f>
        <v/>
      </c>
      <c r="QZ54" s="563" t="str">
        <f>IF(A54="","",IF('2.ชื่อนักเรียน'!R60="ย้าย","-",SUM(ON54,OR54,OV54,OZ54,PD54,PH54,PS54,PW54,QA54,QE54,QI54,QM54)))</f>
        <v/>
      </c>
      <c r="RA54" s="619" t="str">
        <f>IF(A54="","",IF('2.ชื่อนักเรียน'!R60="ย้าย","-",(QW54*100)/QV54))</f>
        <v/>
      </c>
      <c r="RB54" s="563" t="str">
        <f>IF(A54="","",IF('2.ชื่อนักเรียน'!R60="ย้าย","-",QW54))</f>
        <v/>
      </c>
      <c r="RC54" s="619" t="str">
        <f>IF(A54="","",IF('2.ชื่อนักเรียน'!R60="ย้าย","ย้าย",RA54))</f>
        <v/>
      </c>
      <c r="RD54" s="622"/>
    </row>
    <row r="55" spans="1:472" ht="21" customHeight="1" x14ac:dyDescent="0.35">
      <c r="D55" s="656"/>
      <c r="E55" s="657"/>
      <c r="F55" s="657"/>
      <c r="G55" s="657"/>
      <c r="H55" s="657"/>
      <c r="I55" s="657"/>
      <c r="J55" s="657"/>
      <c r="K55" s="657"/>
      <c r="L55" s="657"/>
      <c r="M55" s="657"/>
      <c r="N55" s="657"/>
      <c r="O55" s="657"/>
      <c r="P55" s="657"/>
      <c r="Q55" s="657"/>
      <c r="R55" s="657"/>
      <c r="S55" s="657"/>
      <c r="T55" s="657"/>
      <c r="U55" s="657"/>
      <c r="V55" s="657"/>
      <c r="W55" s="657"/>
      <c r="X55" s="657"/>
      <c r="Y55" s="657"/>
      <c r="Z55" s="657"/>
      <c r="AA55" s="657"/>
      <c r="AB55" s="657"/>
      <c r="AC55" s="657"/>
      <c r="AD55" s="657"/>
      <c r="AE55" s="657"/>
      <c r="AF55" s="657"/>
      <c r="AG55" s="657"/>
      <c r="AH55" s="657"/>
      <c r="AI55" s="657"/>
      <c r="AJ55" s="656"/>
      <c r="AK55" s="656"/>
      <c r="AL55" s="657"/>
      <c r="AM55" s="657"/>
      <c r="AN55" s="657"/>
      <c r="AO55" s="657"/>
      <c r="AP55" s="657"/>
      <c r="AQ55" s="657"/>
      <c r="AR55" s="657"/>
      <c r="AS55" s="657"/>
      <c r="AT55" s="657"/>
      <c r="AU55" s="657"/>
      <c r="AV55" s="657"/>
      <c r="AW55" s="657"/>
      <c r="AX55" s="657"/>
      <c r="AY55" s="657"/>
      <c r="AZ55" s="657"/>
      <c r="BA55" s="657"/>
      <c r="BB55" s="657"/>
      <c r="BC55" s="657"/>
      <c r="BD55" s="657"/>
      <c r="BE55" s="657"/>
      <c r="BF55" s="657"/>
      <c r="BG55" s="657"/>
      <c r="BH55" s="657"/>
      <c r="BI55" s="657"/>
      <c r="BJ55" s="657"/>
      <c r="BK55" s="657"/>
      <c r="BL55" s="657"/>
      <c r="BM55" s="657"/>
      <c r="BN55" s="657"/>
      <c r="BO55" s="657"/>
      <c r="BP55" s="657"/>
      <c r="BQ55" s="656"/>
      <c r="BR55" s="656"/>
      <c r="BS55" s="657"/>
      <c r="BT55" s="657"/>
      <c r="BU55" s="657"/>
      <c r="BV55" s="657"/>
      <c r="BW55" s="657"/>
      <c r="BX55" s="657"/>
      <c r="BY55" s="657"/>
      <c r="BZ55" s="657"/>
      <c r="CA55" s="657"/>
      <c r="CB55" s="657"/>
      <c r="CC55" s="657"/>
      <c r="CD55" s="657"/>
      <c r="CE55" s="657"/>
      <c r="CF55" s="657"/>
      <c r="CG55" s="657"/>
      <c r="CH55" s="657"/>
      <c r="CI55" s="657"/>
      <c r="CJ55" s="657"/>
      <c r="CK55" s="657"/>
      <c r="CL55" s="657"/>
      <c r="CM55" s="657"/>
      <c r="CN55" s="657"/>
      <c r="CO55" s="657"/>
      <c r="CP55" s="657"/>
      <c r="CQ55" s="657"/>
      <c r="CR55" s="657"/>
      <c r="CS55" s="657"/>
      <c r="CT55" s="657"/>
      <c r="CU55" s="657"/>
      <c r="CV55" s="657"/>
      <c r="CW55" s="657"/>
      <c r="CX55" s="656"/>
      <c r="CY55" s="656"/>
      <c r="CZ55" s="657"/>
      <c r="DA55" s="657"/>
      <c r="DB55" s="657"/>
      <c r="DC55" s="657"/>
      <c r="DD55" s="657"/>
      <c r="DE55" s="657"/>
      <c r="DF55" s="657"/>
      <c r="DG55" s="657"/>
      <c r="DH55" s="657"/>
      <c r="DI55" s="657"/>
      <c r="DJ55" s="657"/>
      <c r="DK55" s="657"/>
      <c r="DL55" s="657"/>
      <c r="DM55" s="657"/>
      <c r="DN55" s="657"/>
      <c r="DO55" s="657"/>
      <c r="DP55" s="657"/>
      <c r="DQ55" s="657"/>
      <c r="DR55" s="657"/>
      <c r="DS55" s="657"/>
      <c r="DT55" s="657"/>
      <c r="DU55" s="657"/>
      <c r="DV55" s="657"/>
      <c r="DW55" s="657"/>
      <c r="DX55" s="657"/>
      <c r="DY55" s="657"/>
      <c r="DZ55" s="657"/>
      <c r="EA55" s="657"/>
      <c r="EB55" s="657"/>
      <c r="EC55" s="657"/>
      <c r="ED55" s="657"/>
      <c r="EE55" s="656"/>
      <c r="EF55" s="656"/>
      <c r="EG55" s="657"/>
      <c r="EH55" s="657"/>
      <c r="EI55" s="657"/>
      <c r="EJ55" s="657"/>
      <c r="EK55" s="657"/>
      <c r="EL55" s="657"/>
      <c r="EM55" s="657"/>
      <c r="EN55" s="657"/>
      <c r="EO55" s="657"/>
      <c r="EP55" s="657"/>
      <c r="EQ55" s="657"/>
      <c r="ER55" s="657"/>
      <c r="ES55" s="657"/>
      <c r="ET55" s="657"/>
      <c r="EU55" s="657"/>
      <c r="EV55" s="657"/>
      <c r="EW55" s="657"/>
      <c r="EX55" s="657"/>
      <c r="EY55" s="657"/>
      <c r="EZ55" s="657"/>
      <c r="FA55" s="657"/>
      <c r="FB55" s="657"/>
      <c r="FC55" s="657"/>
      <c r="FD55" s="657"/>
      <c r="FE55" s="657"/>
      <c r="FF55" s="657"/>
      <c r="FG55" s="657"/>
      <c r="FH55" s="657"/>
      <c r="FI55" s="657"/>
      <c r="FJ55" s="657"/>
      <c r="FK55" s="657"/>
      <c r="FL55" s="656"/>
      <c r="FM55" s="656"/>
      <c r="FN55" s="657"/>
      <c r="FO55" s="657"/>
      <c r="FP55" s="657"/>
      <c r="FQ55" s="657"/>
      <c r="FR55" s="657"/>
      <c r="FS55" s="657"/>
      <c r="FT55" s="657"/>
      <c r="FU55" s="657"/>
      <c r="FV55" s="657"/>
      <c r="FW55" s="657"/>
      <c r="FX55" s="657"/>
      <c r="FY55" s="657"/>
      <c r="FZ55" s="657"/>
      <c r="GA55" s="657"/>
      <c r="GB55" s="657"/>
      <c r="GC55" s="657"/>
      <c r="GD55" s="657"/>
      <c r="GE55" s="657"/>
      <c r="GF55" s="657"/>
      <c r="GG55" s="657"/>
      <c r="GH55" s="657"/>
      <c r="GI55" s="657"/>
      <c r="GJ55" s="657"/>
      <c r="GK55" s="657"/>
      <c r="GL55" s="657"/>
      <c r="GM55" s="657"/>
      <c r="GN55" s="657"/>
      <c r="GO55" s="657"/>
      <c r="GP55" s="657"/>
      <c r="GQ55" s="657"/>
      <c r="GR55" s="657"/>
      <c r="GS55" s="656"/>
      <c r="GT55" s="656"/>
      <c r="GU55" s="657"/>
      <c r="GV55" s="657"/>
      <c r="GW55" s="657"/>
      <c r="GX55" s="657"/>
      <c r="GY55" s="657"/>
      <c r="GZ55" s="657"/>
      <c r="HA55" s="657"/>
      <c r="HB55" s="657"/>
      <c r="HC55" s="657"/>
      <c r="HD55" s="657"/>
      <c r="HE55" s="657"/>
      <c r="HF55" s="657"/>
      <c r="HG55" s="657"/>
      <c r="HH55" s="657"/>
      <c r="HI55" s="657"/>
      <c r="HJ55" s="657"/>
      <c r="HK55" s="657"/>
      <c r="HL55" s="657"/>
      <c r="HM55" s="657"/>
      <c r="HN55" s="657"/>
      <c r="HO55" s="657"/>
      <c r="HP55" s="657"/>
      <c r="HQ55" s="657"/>
      <c r="HR55" s="657"/>
      <c r="HS55" s="657"/>
      <c r="HT55" s="657"/>
      <c r="HU55" s="657"/>
      <c r="HV55" s="657"/>
      <c r="HW55" s="657"/>
      <c r="HX55" s="657"/>
      <c r="HY55" s="657"/>
      <c r="HZ55" s="656"/>
      <c r="IA55" s="656"/>
      <c r="IB55" s="657"/>
      <c r="IC55" s="657"/>
      <c r="ID55" s="657"/>
      <c r="IE55" s="657"/>
      <c r="IF55" s="657"/>
      <c r="IG55" s="657"/>
      <c r="IH55" s="657"/>
      <c r="II55" s="657"/>
      <c r="IJ55" s="657"/>
      <c r="IK55" s="657"/>
      <c r="IL55" s="657"/>
      <c r="IM55" s="657"/>
      <c r="IN55" s="657"/>
      <c r="IO55" s="657"/>
      <c r="IP55" s="657"/>
      <c r="IQ55" s="657"/>
      <c r="IR55" s="657"/>
      <c r="IS55" s="657"/>
      <c r="IT55" s="657"/>
      <c r="IU55" s="657"/>
      <c r="IV55" s="657"/>
      <c r="IW55" s="657"/>
      <c r="IX55" s="657"/>
      <c r="IY55" s="657"/>
      <c r="IZ55" s="657"/>
      <c r="JA55" s="657"/>
      <c r="JB55" s="657"/>
      <c r="JC55" s="657"/>
      <c r="JD55" s="657"/>
      <c r="JE55" s="657"/>
      <c r="JF55" s="657"/>
      <c r="JG55" s="656"/>
      <c r="JH55" s="656"/>
      <c r="JI55" s="657"/>
      <c r="JJ55" s="657"/>
      <c r="JK55" s="657"/>
      <c r="JL55" s="657"/>
      <c r="JM55" s="657"/>
      <c r="JN55" s="657"/>
      <c r="JO55" s="657"/>
      <c r="JP55" s="657"/>
      <c r="JQ55" s="657"/>
      <c r="JR55" s="657"/>
      <c r="JS55" s="657"/>
      <c r="JT55" s="657"/>
      <c r="JU55" s="657"/>
      <c r="JV55" s="657"/>
      <c r="JW55" s="657"/>
      <c r="JX55" s="657"/>
      <c r="JY55" s="657"/>
      <c r="JZ55" s="657"/>
      <c r="KA55" s="657"/>
      <c r="KB55" s="657"/>
      <c r="KC55" s="657"/>
      <c r="KD55" s="657"/>
      <c r="KE55" s="657"/>
      <c r="KF55" s="657"/>
      <c r="KG55" s="657"/>
      <c r="KH55" s="657"/>
      <c r="KI55" s="657"/>
      <c r="KJ55" s="657"/>
      <c r="KK55" s="657"/>
      <c r="KL55" s="657"/>
      <c r="KM55" s="657"/>
      <c r="KN55" s="656"/>
      <c r="KO55" s="656"/>
      <c r="KP55" s="657"/>
      <c r="KQ55" s="657"/>
      <c r="KR55" s="657"/>
      <c r="KS55" s="657"/>
      <c r="KT55" s="657"/>
      <c r="KU55" s="657"/>
      <c r="KV55" s="657"/>
      <c r="KW55" s="657"/>
      <c r="KX55" s="657"/>
      <c r="KY55" s="657"/>
      <c r="KZ55" s="657"/>
      <c r="LA55" s="657"/>
      <c r="LB55" s="657"/>
      <c r="LC55" s="657"/>
      <c r="LD55" s="657"/>
      <c r="LE55" s="657"/>
      <c r="LF55" s="657"/>
      <c r="LG55" s="657"/>
      <c r="LH55" s="657"/>
      <c r="LI55" s="657"/>
      <c r="LJ55" s="657"/>
      <c r="LK55" s="657"/>
      <c r="LL55" s="657"/>
      <c r="LM55" s="657"/>
      <c r="LN55" s="657"/>
      <c r="LO55" s="657"/>
      <c r="LP55" s="657"/>
      <c r="LQ55" s="657"/>
      <c r="LR55" s="657"/>
      <c r="LS55" s="657"/>
      <c r="LT55" s="657"/>
      <c r="LU55" s="656"/>
      <c r="LV55" s="656"/>
      <c r="LW55" s="657"/>
      <c r="LX55" s="657"/>
      <c r="LY55" s="657"/>
      <c r="LZ55" s="657"/>
      <c r="MA55" s="657"/>
      <c r="MB55" s="657"/>
      <c r="MC55" s="657"/>
      <c r="MD55" s="657"/>
      <c r="ME55" s="657"/>
      <c r="MF55" s="657"/>
      <c r="MG55" s="657"/>
      <c r="MH55" s="657"/>
      <c r="MI55" s="657"/>
      <c r="MJ55" s="657"/>
      <c r="MK55" s="657"/>
      <c r="ML55" s="657"/>
      <c r="MM55" s="657"/>
      <c r="MN55" s="657"/>
      <c r="MO55" s="657"/>
      <c r="MP55" s="657"/>
      <c r="MQ55" s="657"/>
      <c r="MR55" s="657"/>
      <c r="MS55" s="657"/>
      <c r="MT55" s="657"/>
      <c r="MU55" s="657"/>
      <c r="MV55" s="657"/>
      <c r="MW55" s="657"/>
      <c r="MX55" s="657"/>
      <c r="MY55" s="657"/>
      <c r="MZ55" s="657"/>
      <c r="NA55" s="657"/>
      <c r="NB55" s="656"/>
      <c r="NC55" s="656"/>
      <c r="ND55" s="657"/>
      <c r="NE55" s="657"/>
      <c r="NF55" s="657"/>
      <c r="NG55" s="657"/>
      <c r="NH55" s="657"/>
      <c r="NI55" s="657"/>
      <c r="NJ55" s="657"/>
      <c r="NK55" s="657"/>
      <c r="NL55" s="657"/>
      <c r="NM55" s="657"/>
      <c r="NN55" s="657"/>
      <c r="NO55" s="657"/>
      <c r="NP55" s="657"/>
      <c r="NQ55" s="657"/>
      <c r="NR55" s="657"/>
      <c r="NS55" s="657"/>
      <c r="NT55" s="657"/>
      <c r="NU55" s="657"/>
      <c r="NV55" s="657"/>
      <c r="NW55" s="657"/>
      <c r="NX55" s="657"/>
      <c r="NY55" s="657"/>
      <c r="NZ55" s="657"/>
      <c r="OA55" s="657"/>
      <c r="OB55" s="657"/>
      <c r="OC55" s="657"/>
      <c r="OD55" s="657"/>
      <c r="OE55" s="657"/>
      <c r="OF55" s="657"/>
      <c r="OG55" s="657"/>
      <c r="OH55" s="657"/>
      <c r="OI55" s="656"/>
      <c r="OJ55" s="656"/>
      <c r="OK55" s="656"/>
      <c r="OL55" s="656"/>
      <c r="OM55" s="656"/>
      <c r="ON55" s="656"/>
      <c r="OO55" s="656"/>
      <c r="OP55" s="656"/>
      <c r="OQ55" s="656"/>
      <c r="OR55" s="656"/>
      <c r="OS55" s="656"/>
      <c r="OT55" s="656"/>
      <c r="OU55" s="656"/>
      <c r="OV55" s="656"/>
      <c r="OW55" s="656"/>
      <c r="OX55" s="656"/>
      <c r="OY55" s="656"/>
      <c r="OZ55" s="656"/>
      <c r="PA55" s="656"/>
      <c r="PB55" s="656"/>
      <c r="PC55" s="656"/>
      <c r="PD55" s="656"/>
      <c r="PE55" s="656"/>
      <c r="PF55" s="656"/>
      <c r="PG55" s="656"/>
      <c r="PH55" s="656"/>
      <c r="PI55" s="656"/>
      <c r="PJ55" s="656"/>
      <c r="PK55" s="656"/>
      <c r="PL55" s="656"/>
      <c r="PM55" s="656"/>
      <c r="PN55" s="658"/>
      <c r="PO55" s="656"/>
      <c r="PP55" s="656"/>
      <c r="PQ55" s="656"/>
      <c r="PR55" s="656"/>
      <c r="PS55" s="656"/>
      <c r="PT55" s="656"/>
      <c r="PU55" s="656"/>
      <c r="PV55" s="656"/>
      <c r="PW55" s="656"/>
      <c r="PX55" s="656"/>
      <c r="PY55" s="656"/>
      <c r="PZ55" s="656"/>
      <c r="QA55" s="656"/>
      <c r="QB55" s="656"/>
      <c r="QC55" s="656"/>
      <c r="QD55" s="656"/>
      <c r="QE55" s="656"/>
      <c r="QF55" s="656"/>
      <c r="QG55" s="656"/>
      <c r="QH55" s="656"/>
      <c r="QI55" s="656"/>
      <c r="QJ55" s="656"/>
      <c r="QK55" s="656"/>
      <c r="QL55" s="656"/>
      <c r="QM55" s="656"/>
      <c r="QN55" s="656"/>
      <c r="QO55" s="656"/>
      <c r="QP55" s="656"/>
      <c r="QQ55" s="656"/>
      <c r="QR55" s="656"/>
      <c r="QS55" s="658"/>
      <c r="QT55" s="659"/>
      <c r="QU55" s="659"/>
      <c r="QV55" s="656"/>
      <c r="QW55" s="656"/>
      <c r="QX55" s="656"/>
      <c r="QY55" s="656"/>
      <c r="QZ55" s="656"/>
      <c r="RA55" s="658"/>
      <c r="RB55" s="656"/>
      <c r="RC55" s="658"/>
      <c r="RD55" s="660"/>
    </row>
    <row r="56" spans="1:472" x14ac:dyDescent="0.35">
      <c r="E56" s="891" t="s">
        <v>826</v>
      </c>
      <c r="F56" s="891"/>
      <c r="G56" s="891"/>
      <c r="H56" s="891"/>
      <c r="I56" s="891"/>
      <c r="J56" s="891"/>
      <c r="K56" s="891"/>
      <c r="L56" s="891"/>
      <c r="M56" s="891"/>
      <c r="N56" s="891"/>
      <c r="O56" s="891"/>
      <c r="P56" s="891"/>
      <c r="Q56" s="891"/>
      <c r="R56" s="891"/>
      <c r="S56" s="891"/>
      <c r="T56" s="891"/>
      <c r="U56" s="891"/>
      <c r="V56" s="891"/>
      <c r="W56" s="891"/>
      <c r="X56" s="873" t="s">
        <v>827</v>
      </c>
      <c r="Y56" s="873"/>
      <c r="Z56" s="873"/>
      <c r="AA56" s="873"/>
      <c r="AB56" s="873"/>
      <c r="AC56" s="873"/>
      <c r="AD56" s="873"/>
      <c r="AE56" s="873"/>
      <c r="AF56" s="873"/>
      <c r="AG56" s="873"/>
      <c r="AH56" s="873"/>
      <c r="AI56" s="873"/>
      <c r="AJ56" s="873"/>
      <c r="AL56" s="891" t="s">
        <v>826</v>
      </c>
      <c r="AM56" s="891"/>
      <c r="AN56" s="891"/>
      <c r="AO56" s="891"/>
      <c r="AP56" s="891"/>
      <c r="AQ56" s="891"/>
      <c r="AR56" s="891"/>
      <c r="AS56" s="891"/>
      <c r="AT56" s="891"/>
      <c r="AU56" s="891"/>
      <c r="AV56" s="891"/>
      <c r="AW56" s="891"/>
      <c r="AX56" s="891"/>
      <c r="AY56" s="891"/>
      <c r="AZ56" s="891"/>
      <c r="BA56" s="891"/>
      <c r="BB56" s="891"/>
      <c r="BC56" s="891"/>
      <c r="BD56" s="891"/>
      <c r="BE56" s="873" t="s">
        <v>827</v>
      </c>
      <c r="BF56" s="873"/>
      <c r="BG56" s="873"/>
      <c r="BH56" s="873"/>
      <c r="BI56" s="873"/>
      <c r="BJ56" s="873"/>
      <c r="BK56" s="873"/>
      <c r="BL56" s="873"/>
      <c r="BM56" s="873"/>
      <c r="BN56" s="873"/>
      <c r="BO56" s="873"/>
      <c r="BP56" s="873"/>
      <c r="BQ56" s="873"/>
      <c r="BS56" s="891" t="s">
        <v>826</v>
      </c>
      <c r="BT56" s="891"/>
      <c r="BU56" s="891"/>
      <c r="BV56" s="891"/>
      <c r="BW56" s="891"/>
      <c r="BX56" s="891"/>
      <c r="BY56" s="891"/>
      <c r="BZ56" s="891"/>
      <c r="CA56" s="891"/>
      <c r="CB56" s="891"/>
      <c r="CC56" s="891"/>
      <c r="CD56" s="891"/>
      <c r="CE56" s="891"/>
      <c r="CF56" s="891"/>
      <c r="CG56" s="891"/>
      <c r="CH56" s="891"/>
      <c r="CI56" s="891"/>
      <c r="CJ56" s="891"/>
      <c r="CK56" s="891"/>
      <c r="CL56" s="873" t="s">
        <v>827</v>
      </c>
      <c r="CM56" s="873"/>
      <c r="CN56" s="873"/>
      <c r="CO56" s="873"/>
      <c r="CP56" s="873"/>
      <c r="CQ56" s="873"/>
      <c r="CR56" s="873"/>
      <c r="CS56" s="873"/>
      <c r="CT56" s="873"/>
      <c r="CU56" s="873"/>
      <c r="CV56" s="873"/>
      <c r="CW56" s="873"/>
      <c r="CX56" s="873"/>
      <c r="CZ56" s="891" t="s">
        <v>826</v>
      </c>
      <c r="DA56" s="891"/>
      <c r="DB56" s="891"/>
      <c r="DC56" s="891"/>
      <c r="DD56" s="891"/>
      <c r="DE56" s="891"/>
      <c r="DF56" s="891"/>
      <c r="DG56" s="891"/>
      <c r="DH56" s="891"/>
      <c r="DI56" s="891"/>
      <c r="DJ56" s="891"/>
      <c r="DK56" s="891"/>
      <c r="DL56" s="891"/>
      <c r="DM56" s="891"/>
      <c r="DN56" s="891"/>
      <c r="DO56" s="891"/>
      <c r="DP56" s="891"/>
      <c r="DQ56" s="891"/>
      <c r="DR56" s="891"/>
      <c r="DS56" s="873" t="s">
        <v>827</v>
      </c>
      <c r="DT56" s="873"/>
      <c r="DU56" s="873"/>
      <c r="DV56" s="873"/>
      <c r="DW56" s="873"/>
      <c r="DX56" s="873"/>
      <c r="DY56" s="873"/>
      <c r="DZ56" s="873"/>
      <c r="EA56" s="873"/>
      <c r="EB56" s="873"/>
      <c r="EC56" s="873"/>
      <c r="ED56" s="873"/>
      <c r="EE56" s="873"/>
      <c r="EG56" s="891" t="s">
        <v>826</v>
      </c>
      <c r="EH56" s="891"/>
      <c r="EI56" s="891"/>
      <c r="EJ56" s="891"/>
      <c r="EK56" s="891"/>
      <c r="EL56" s="891"/>
      <c r="EM56" s="891"/>
      <c r="EN56" s="891"/>
      <c r="EO56" s="891"/>
      <c r="EP56" s="891"/>
      <c r="EQ56" s="891"/>
      <c r="ER56" s="891"/>
      <c r="ES56" s="891"/>
      <c r="ET56" s="891"/>
      <c r="EU56" s="891"/>
      <c r="EV56" s="891"/>
      <c r="EW56" s="891"/>
      <c r="EX56" s="891"/>
      <c r="EY56" s="891"/>
      <c r="EZ56" s="873" t="s">
        <v>827</v>
      </c>
      <c r="FA56" s="873"/>
      <c r="FB56" s="873"/>
      <c r="FC56" s="873"/>
      <c r="FD56" s="873"/>
      <c r="FE56" s="873"/>
      <c r="FF56" s="873"/>
      <c r="FG56" s="873"/>
      <c r="FH56" s="873"/>
      <c r="FI56" s="873"/>
      <c r="FJ56" s="873"/>
      <c r="FK56" s="873"/>
      <c r="FL56" s="873"/>
      <c r="FN56" s="891" t="s">
        <v>826</v>
      </c>
      <c r="FO56" s="891"/>
      <c r="FP56" s="891"/>
      <c r="FQ56" s="891"/>
      <c r="FR56" s="891"/>
      <c r="FS56" s="891"/>
      <c r="FT56" s="891"/>
      <c r="FU56" s="891"/>
      <c r="FV56" s="891"/>
      <c r="FW56" s="891"/>
      <c r="FX56" s="891"/>
      <c r="FY56" s="891"/>
      <c r="FZ56" s="891"/>
      <c r="GA56" s="891"/>
      <c r="GB56" s="891"/>
      <c r="GC56" s="891"/>
      <c r="GD56" s="891"/>
      <c r="GE56" s="891"/>
      <c r="GF56" s="891"/>
      <c r="GG56" s="873" t="s">
        <v>827</v>
      </c>
      <c r="GH56" s="873"/>
      <c r="GI56" s="873"/>
      <c r="GJ56" s="873"/>
      <c r="GK56" s="873"/>
      <c r="GL56" s="873"/>
      <c r="GM56" s="873"/>
      <c r="GN56" s="873"/>
      <c r="GO56" s="873"/>
      <c r="GP56" s="873"/>
      <c r="GQ56" s="873"/>
      <c r="GR56" s="873"/>
      <c r="GS56" s="873"/>
      <c r="GU56" s="891" t="s">
        <v>826</v>
      </c>
      <c r="GV56" s="891"/>
      <c r="GW56" s="891"/>
      <c r="GX56" s="891"/>
      <c r="GY56" s="891"/>
      <c r="GZ56" s="891"/>
      <c r="HA56" s="891"/>
      <c r="HB56" s="891"/>
      <c r="HC56" s="891"/>
      <c r="HD56" s="891"/>
      <c r="HE56" s="891"/>
      <c r="HF56" s="891"/>
      <c r="HG56" s="891"/>
      <c r="HH56" s="891"/>
      <c r="HI56" s="891"/>
      <c r="HJ56" s="891"/>
      <c r="HK56" s="891"/>
      <c r="HL56" s="891"/>
      <c r="HM56" s="891"/>
      <c r="HN56" s="873" t="s">
        <v>827</v>
      </c>
      <c r="HO56" s="873"/>
      <c r="HP56" s="873"/>
      <c r="HQ56" s="873"/>
      <c r="HR56" s="873"/>
      <c r="HS56" s="873"/>
      <c r="HT56" s="873"/>
      <c r="HU56" s="873"/>
      <c r="HV56" s="873"/>
      <c r="HW56" s="873"/>
      <c r="HX56" s="873"/>
      <c r="HY56" s="873"/>
      <c r="HZ56" s="873"/>
      <c r="IB56" s="891" t="s">
        <v>826</v>
      </c>
      <c r="IC56" s="891"/>
      <c r="ID56" s="891"/>
      <c r="IE56" s="891"/>
      <c r="IF56" s="891"/>
      <c r="IG56" s="891"/>
      <c r="IH56" s="891"/>
      <c r="II56" s="891"/>
      <c r="IJ56" s="891"/>
      <c r="IK56" s="891"/>
      <c r="IL56" s="891"/>
      <c r="IM56" s="891"/>
      <c r="IN56" s="891"/>
      <c r="IO56" s="891"/>
      <c r="IP56" s="891"/>
      <c r="IQ56" s="891"/>
      <c r="IR56" s="891"/>
      <c r="IS56" s="891"/>
      <c r="IT56" s="891"/>
      <c r="IU56" s="873" t="s">
        <v>827</v>
      </c>
      <c r="IV56" s="873"/>
      <c r="IW56" s="873"/>
      <c r="IX56" s="873"/>
      <c r="IY56" s="873"/>
      <c r="IZ56" s="873"/>
      <c r="JA56" s="873"/>
      <c r="JB56" s="873"/>
      <c r="JC56" s="873"/>
      <c r="JD56" s="873"/>
      <c r="JE56" s="873"/>
      <c r="JF56" s="873"/>
      <c r="JG56" s="873"/>
      <c r="JI56" s="891" t="s">
        <v>826</v>
      </c>
      <c r="JJ56" s="891"/>
      <c r="JK56" s="891"/>
      <c r="JL56" s="891"/>
      <c r="JM56" s="891"/>
      <c r="JN56" s="891"/>
      <c r="JO56" s="891"/>
      <c r="JP56" s="891"/>
      <c r="JQ56" s="891"/>
      <c r="JR56" s="891"/>
      <c r="JS56" s="891"/>
      <c r="JT56" s="891"/>
      <c r="JU56" s="891"/>
      <c r="JV56" s="891"/>
      <c r="JW56" s="891"/>
      <c r="JX56" s="891"/>
      <c r="JY56" s="891"/>
      <c r="JZ56" s="891"/>
      <c r="KA56" s="891"/>
      <c r="KB56" s="873" t="s">
        <v>827</v>
      </c>
      <c r="KC56" s="873"/>
      <c r="KD56" s="873"/>
      <c r="KE56" s="873"/>
      <c r="KF56" s="873"/>
      <c r="KG56" s="873"/>
      <c r="KH56" s="873"/>
      <c r="KI56" s="873"/>
      <c r="KJ56" s="873"/>
      <c r="KK56" s="873"/>
      <c r="KL56" s="873"/>
      <c r="KM56" s="873"/>
      <c r="KN56" s="873"/>
      <c r="KP56" s="891" t="s">
        <v>826</v>
      </c>
      <c r="KQ56" s="891"/>
      <c r="KR56" s="891"/>
      <c r="KS56" s="891"/>
      <c r="KT56" s="891"/>
      <c r="KU56" s="891"/>
      <c r="KV56" s="891"/>
      <c r="KW56" s="891"/>
      <c r="KX56" s="891"/>
      <c r="KY56" s="891"/>
      <c r="KZ56" s="891"/>
      <c r="LA56" s="891"/>
      <c r="LB56" s="891"/>
      <c r="LC56" s="891"/>
      <c r="LD56" s="891"/>
      <c r="LE56" s="891"/>
      <c r="LF56" s="891"/>
      <c r="LG56" s="891"/>
      <c r="LH56" s="891"/>
      <c r="LI56" s="873" t="s">
        <v>827</v>
      </c>
      <c r="LJ56" s="873"/>
      <c r="LK56" s="873"/>
      <c r="LL56" s="873"/>
      <c r="LM56" s="873"/>
      <c r="LN56" s="873"/>
      <c r="LO56" s="873"/>
      <c r="LP56" s="873"/>
      <c r="LQ56" s="873"/>
      <c r="LR56" s="873"/>
      <c r="LS56" s="873"/>
      <c r="LT56" s="873"/>
      <c r="LU56" s="873"/>
      <c r="LW56" s="891" t="s">
        <v>826</v>
      </c>
      <c r="LX56" s="891"/>
      <c r="LY56" s="891"/>
      <c r="LZ56" s="891"/>
      <c r="MA56" s="891"/>
      <c r="MB56" s="891"/>
      <c r="MC56" s="891"/>
      <c r="MD56" s="891"/>
      <c r="ME56" s="891"/>
      <c r="MF56" s="891"/>
      <c r="MG56" s="891"/>
      <c r="MH56" s="891"/>
      <c r="MI56" s="891"/>
      <c r="MJ56" s="891"/>
      <c r="MK56" s="891"/>
      <c r="ML56" s="891"/>
      <c r="MM56" s="891"/>
      <c r="MN56" s="891"/>
      <c r="MO56" s="891"/>
      <c r="MP56" s="873" t="s">
        <v>827</v>
      </c>
      <c r="MQ56" s="873"/>
      <c r="MR56" s="873"/>
      <c r="MS56" s="873"/>
      <c r="MT56" s="873"/>
      <c r="MU56" s="873"/>
      <c r="MV56" s="873"/>
      <c r="MW56" s="873"/>
      <c r="MX56" s="873"/>
      <c r="MY56" s="873"/>
      <c r="MZ56" s="873"/>
      <c r="NA56" s="873"/>
      <c r="NB56" s="873"/>
      <c r="ND56" s="891" t="s">
        <v>826</v>
      </c>
      <c r="NE56" s="891"/>
      <c r="NF56" s="891"/>
      <c r="NG56" s="891"/>
      <c r="NH56" s="891"/>
      <c r="NI56" s="891"/>
      <c r="NJ56" s="891"/>
      <c r="NK56" s="891"/>
      <c r="NL56" s="891"/>
      <c r="NM56" s="891"/>
      <c r="NN56" s="891"/>
      <c r="NO56" s="891"/>
      <c r="NP56" s="891"/>
      <c r="NQ56" s="891"/>
      <c r="NR56" s="891"/>
      <c r="NS56" s="891"/>
      <c r="NT56" s="891"/>
      <c r="NU56" s="891"/>
      <c r="NV56" s="891"/>
      <c r="NW56" s="873" t="s">
        <v>827</v>
      </c>
      <c r="NX56" s="873"/>
      <c r="NY56" s="873"/>
      <c r="NZ56" s="873"/>
      <c r="OA56" s="873"/>
      <c r="OB56" s="873"/>
      <c r="OC56" s="873"/>
      <c r="OD56" s="873"/>
      <c r="OE56" s="873"/>
      <c r="OF56" s="873"/>
      <c r="OG56" s="873"/>
      <c r="OH56" s="873"/>
      <c r="OI56" s="873"/>
      <c r="OK56" s="873" t="s">
        <v>826</v>
      </c>
      <c r="OL56" s="873"/>
      <c r="OM56" s="873"/>
      <c r="ON56" s="873"/>
      <c r="OO56" s="873"/>
      <c r="OP56" s="873"/>
      <c r="OQ56" s="873"/>
      <c r="OR56" s="873"/>
      <c r="OS56" s="873"/>
      <c r="OT56" s="873"/>
      <c r="OU56" s="873"/>
      <c r="OV56" s="873"/>
      <c r="OW56" s="873"/>
      <c r="OX56" s="873"/>
      <c r="OY56" s="873" t="s">
        <v>827</v>
      </c>
      <c r="OZ56" s="873"/>
      <c r="PA56" s="873"/>
      <c r="PB56" s="873"/>
      <c r="PC56" s="873"/>
      <c r="PD56" s="873"/>
      <c r="PE56" s="873"/>
      <c r="PF56" s="873"/>
      <c r="PG56" s="873"/>
      <c r="PH56" s="873"/>
      <c r="PI56" s="873"/>
      <c r="PJ56" s="873"/>
      <c r="PK56" s="873"/>
      <c r="PL56" s="873"/>
      <c r="PM56" s="873"/>
      <c r="PP56" s="873" t="s">
        <v>826</v>
      </c>
      <c r="PQ56" s="873"/>
      <c r="PR56" s="873"/>
      <c r="PS56" s="873"/>
      <c r="PT56" s="873"/>
      <c r="PU56" s="873"/>
      <c r="PV56" s="873"/>
      <c r="PW56" s="873"/>
      <c r="PX56" s="873"/>
      <c r="PY56" s="873"/>
      <c r="PZ56" s="873"/>
      <c r="QA56" s="873"/>
      <c r="QB56" s="873"/>
      <c r="QC56" s="873"/>
      <c r="QD56" s="873" t="s">
        <v>827</v>
      </c>
      <c r="QE56" s="873"/>
      <c r="QF56" s="873"/>
      <c r="QG56" s="873"/>
      <c r="QH56" s="873"/>
      <c r="QI56" s="873"/>
      <c r="QJ56" s="873"/>
      <c r="QK56" s="873"/>
      <c r="QL56" s="873"/>
      <c r="QM56" s="873"/>
      <c r="QN56" s="873"/>
      <c r="QO56" s="873"/>
      <c r="QP56" s="873"/>
      <c r="QQ56" s="873"/>
      <c r="QR56" s="873"/>
      <c r="QT56" s="873" t="s">
        <v>826</v>
      </c>
      <c r="QU56" s="873"/>
      <c r="QV56" s="873"/>
      <c r="QW56" s="873"/>
      <c r="QX56" s="873"/>
      <c r="QY56" s="873"/>
      <c r="QZ56" s="873" t="s">
        <v>827</v>
      </c>
      <c r="RA56" s="873"/>
      <c r="RB56" s="873"/>
      <c r="RC56" s="873"/>
      <c r="RD56" s="873"/>
    </row>
  </sheetData>
  <sheetProtection algorithmName="SHA-512" hashValue="k0R9mIyNh08CLfONRkhJp2jo2W/Wdjob9lj9UCZ/szmTA19UBrTWygAuEMDcHOed4rJ3xAfzaXF05TL1+YwWZQ==" saltValue="KNJ42SkBlp25+VtAst9NmA==" spinCount="100000" sheet="1"/>
  <dataConsolidate link="1"/>
  <mergeCells count="100">
    <mergeCell ref="OJ1:PN1"/>
    <mergeCell ref="OK2:PN2"/>
    <mergeCell ref="PO1:QS1"/>
    <mergeCell ref="QT1:RD2"/>
    <mergeCell ref="QV3:RA3"/>
    <mergeCell ref="PP2:QS2"/>
    <mergeCell ref="QJ3:QM3"/>
    <mergeCell ref="QN3:QQ3"/>
    <mergeCell ref="QR3:QR4"/>
    <mergeCell ref="QS3:QS4"/>
    <mergeCell ref="OJ2:OJ4"/>
    <mergeCell ref="PP3:PS3"/>
    <mergeCell ref="PT3:PW3"/>
    <mergeCell ref="PO2:PO4"/>
    <mergeCell ref="PM3:PM4"/>
    <mergeCell ref="PN3:PN4"/>
    <mergeCell ref="NC1:OI1"/>
    <mergeCell ref="KP56:LH56"/>
    <mergeCell ref="LI56:LU56"/>
    <mergeCell ref="NC2:OI2"/>
    <mergeCell ref="KO1:LU1"/>
    <mergeCell ref="LV1:NB1"/>
    <mergeCell ref="ND56:NV56"/>
    <mergeCell ref="NW56:OI56"/>
    <mergeCell ref="KO2:LU2"/>
    <mergeCell ref="LV2:NB2"/>
    <mergeCell ref="LW56:MO56"/>
    <mergeCell ref="MP56:NB56"/>
    <mergeCell ref="NB3:NB4"/>
    <mergeCell ref="OI3:OI4"/>
    <mergeCell ref="LU3:LU4"/>
    <mergeCell ref="FM1:GS1"/>
    <mergeCell ref="FM2:GS2"/>
    <mergeCell ref="GU56:HM56"/>
    <mergeCell ref="HN56:HZ56"/>
    <mergeCell ref="IB56:IT56"/>
    <mergeCell ref="GT2:HZ2"/>
    <mergeCell ref="IA2:JG2"/>
    <mergeCell ref="GT1:HZ1"/>
    <mergeCell ref="IA1:JG1"/>
    <mergeCell ref="GS3:GS4"/>
    <mergeCell ref="GG56:GS56"/>
    <mergeCell ref="JH1:KN1"/>
    <mergeCell ref="KB56:KN56"/>
    <mergeCell ref="HZ3:HZ4"/>
    <mergeCell ref="JG3:JG4"/>
    <mergeCell ref="KN3:KN4"/>
    <mergeCell ref="JH2:KN2"/>
    <mergeCell ref="IU56:JG56"/>
    <mergeCell ref="JI56:KA56"/>
    <mergeCell ref="CL56:CX56"/>
    <mergeCell ref="CZ56:DR56"/>
    <mergeCell ref="DS56:EE56"/>
    <mergeCell ref="EG56:EY56"/>
    <mergeCell ref="FN56:GF56"/>
    <mergeCell ref="EZ56:FL56"/>
    <mergeCell ref="E56:W56"/>
    <mergeCell ref="X56:AJ56"/>
    <mergeCell ref="AL56:BD56"/>
    <mergeCell ref="BE56:BQ56"/>
    <mergeCell ref="BS56:CK56"/>
    <mergeCell ref="PI3:PL3"/>
    <mergeCell ref="OK3:ON3"/>
    <mergeCell ref="OO3:OR3"/>
    <mergeCell ref="OS3:OV3"/>
    <mergeCell ref="OW3:OZ3"/>
    <mergeCell ref="PA3:PD3"/>
    <mergeCell ref="PE3:PH3"/>
    <mergeCell ref="RF4:RI4"/>
    <mergeCell ref="RF5:RG5"/>
    <mergeCell ref="RH5:RI5"/>
    <mergeCell ref="PX3:QA3"/>
    <mergeCell ref="QB3:QE3"/>
    <mergeCell ref="QF3:QI3"/>
    <mergeCell ref="RB3:RB4"/>
    <mergeCell ref="RC3:RC4"/>
    <mergeCell ref="QT3:QU4"/>
    <mergeCell ref="RD3:RD4"/>
    <mergeCell ref="EF1:FL1"/>
    <mergeCell ref="A1:B4"/>
    <mergeCell ref="D1:AJ1"/>
    <mergeCell ref="AK1:BQ1"/>
    <mergeCell ref="BR1:CX1"/>
    <mergeCell ref="CY1:EE1"/>
    <mergeCell ref="AJ3:AJ4"/>
    <mergeCell ref="BQ3:BQ4"/>
    <mergeCell ref="CX3:CX4"/>
    <mergeCell ref="EE3:EE4"/>
    <mergeCell ref="D2:AJ2"/>
    <mergeCell ref="AK2:BQ2"/>
    <mergeCell ref="BR2:CX2"/>
    <mergeCell ref="CY2:EE2"/>
    <mergeCell ref="EF2:FL2"/>
    <mergeCell ref="FL3:FL4"/>
    <mergeCell ref="QZ56:RD56"/>
    <mergeCell ref="OK56:OX56"/>
    <mergeCell ref="OY56:PM56"/>
    <mergeCell ref="PP56:QC56"/>
    <mergeCell ref="QD56:QR56"/>
    <mergeCell ref="QT56:QY56"/>
  </mergeCells>
  <dataValidations count="2">
    <dataValidation type="list" allowBlank="1" showInputMessage="1" showErrorMessage="1" sqref="FN4:GR4 LW4:NA4 AL4:BP4 BS4:CW4 CZ4:ED4 EG4:FK4 ND4:OH4 GU4:HY4 IB4:JF4 JI4:KM4 KP4:LT4 E4:AI4" xr:uid="{39CC9D81-504C-4696-9F59-42267C05F7BB}">
      <formula1>"จ,อ,พ,พฤ,ศ,ส,อา"</formula1>
    </dataValidation>
    <dataValidation type="list" allowBlank="1" showInputMessage="1" showErrorMessage="1" sqref="E5:AI55 ND5:OH55 AL5:BP55 BS5:CW55 CZ5:ED55 EG5:FK55 FN5:GR55 GU5:HY55 IB5:JF55 JI5:KM55 KP5:LT55 LW5:NA55" xr:uid="{3EDD3603-BFEA-4EA9-81B8-B21BDA8908EF}">
      <formula1>"/,ป,ล,ข"</formula1>
    </dataValidation>
  </dataValidations>
  <printOptions horizontalCentered="1" verticalCentered="1"/>
  <pageMargins left="0.23622047244094491" right="0.23622047244094491" top="0.74803149606299213" bottom="0.15748031496062992" header="0.31496062992125984" footer="0.31496062992125984"/>
  <pageSetup paperSize="5" scale="85" orientation="portrait" r:id="rId1"/>
  <colBreaks count="14" manualBreakCount="14">
    <brk id="36" max="49" man="1"/>
    <brk id="69" max="49" man="1"/>
    <brk id="102" max="49" man="1"/>
    <brk id="135" max="49" man="1"/>
    <brk id="168" max="49" man="1"/>
    <brk id="201" max="49" man="1"/>
    <brk id="234" max="49" man="1"/>
    <brk id="267" max="49" man="1"/>
    <brk id="300" max="49" man="1"/>
    <brk id="333" max="49" man="1"/>
    <brk id="366" max="49" man="1"/>
    <brk id="399" max="1048575" man="1"/>
    <brk id="430" max="49" man="1"/>
    <brk id="461" max="49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  <pageSetUpPr fitToPage="1"/>
  </sheetPr>
  <dimension ref="A1:AL75"/>
  <sheetViews>
    <sheetView view="pageBreakPreview" zoomScale="106" zoomScaleSheetLayoutView="106" workbookViewId="0">
      <selection activeCell="X13" sqref="X13"/>
    </sheetView>
  </sheetViews>
  <sheetFormatPr defaultColWidth="3.5703125" defaultRowHeight="21" x14ac:dyDescent="0.35"/>
  <cols>
    <col min="1" max="1" width="3.5703125" style="85" customWidth="1"/>
    <col min="2" max="2" width="13" style="85" customWidth="1"/>
    <col min="3" max="3" width="10.5703125" style="85" customWidth="1"/>
    <col min="4" max="23" width="5.42578125" style="85" customWidth="1"/>
    <col min="24" max="24" width="5.7109375" style="85" customWidth="1"/>
    <col min="25" max="25" width="4.5703125" style="85" customWidth="1"/>
    <col min="26" max="26" width="4.42578125" style="85" hidden="1" customWidth="1"/>
    <col min="27" max="265" width="9.28515625" style="85" customWidth="1"/>
    <col min="266" max="16384" width="3.5703125" style="85"/>
  </cols>
  <sheetData>
    <row r="1" spans="1:38" s="84" customFormat="1" ht="22.5" customHeight="1" x14ac:dyDescent="0.3">
      <c r="A1" s="909" t="str">
        <f>CONCATENATE("ผลคะแนนพัฒนาความก้าวหน้าทางการเรียนครั้งที่ 1 ปีการศึกษา  ",'01.ข้อมูลเบื้องต้น'!M2)</f>
        <v>ผลคะแนนพัฒนาความก้าวหน้าทางการเรียนครั้งที่ 1 ปีการศึกษา  2567</v>
      </c>
      <c r="B1" s="909"/>
      <c r="C1" s="909"/>
      <c r="D1" s="909"/>
      <c r="E1" s="909"/>
      <c r="F1" s="909"/>
      <c r="G1" s="909"/>
      <c r="H1" s="909"/>
      <c r="I1" s="909"/>
      <c r="J1" s="909"/>
      <c r="K1" s="909"/>
      <c r="L1" s="909"/>
      <c r="M1" s="909"/>
      <c r="N1" s="909"/>
      <c r="O1" s="909"/>
      <c r="P1" s="909"/>
      <c r="Q1" s="909"/>
      <c r="R1" s="909"/>
      <c r="S1" s="909"/>
      <c r="T1" s="909"/>
      <c r="U1" s="909"/>
      <c r="V1" s="909"/>
      <c r="W1" s="909"/>
      <c r="X1" s="909"/>
      <c r="Y1" s="909"/>
      <c r="Z1" s="909"/>
    </row>
    <row r="2" spans="1:38" s="84" customFormat="1" ht="22.5" customHeight="1" x14ac:dyDescent="0.3">
      <c r="A2" s="909" t="s">
        <v>679</v>
      </c>
      <c r="B2" s="909"/>
      <c r="C2" s="909"/>
      <c r="D2" s="909"/>
      <c r="E2" s="909"/>
      <c r="F2" s="909"/>
      <c r="G2" s="909"/>
      <c r="H2" s="909"/>
      <c r="I2" s="909"/>
      <c r="J2" s="909"/>
      <c r="K2" s="909"/>
      <c r="L2" s="909"/>
      <c r="M2" s="909"/>
      <c r="N2" s="909"/>
      <c r="O2" s="909"/>
      <c r="P2" s="909"/>
      <c r="Q2" s="909"/>
      <c r="R2" s="909"/>
      <c r="S2" s="909"/>
      <c r="T2" s="909"/>
      <c r="U2" s="909"/>
      <c r="V2" s="909"/>
      <c r="W2" s="909"/>
      <c r="X2" s="909"/>
      <c r="Y2" s="909"/>
      <c r="Z2" s="909"/>
    </row>
    <row r="3" spans="1:38" s="84" customFormat="1" ht="22.5" customHeight="1" x14ac:dyDescent="0.3">
      <c r="A3" s="909" t="str">
        <f>CONCATENATE("ชั้น",'01.ข้อมูลเบื้องต้น'!J2)</f>
        <v>ชั้น</v>
      </c>
      <c r="B3" s="909"/>
      <c r="C3" s="909"/>
      <c r="D3" s="909"/>
      <c r="E3" s="909"/>
      <c r="F3" s="909"/>
      <c r="G3" s="909"/>
      <c r="H3" s="909"/>
      <c r="I3" s="909"/>
      <c r="J3" s="909"/>
      <c r="K3" s="909"/>
      <c r="L3" s="909"/>
      <c r="M3" s="909"/>
      <c r="N3" s="909"/>
      <c r="O3" s="909"/>
      <c r="P3" s="909"/>
      <c r="Q3" s="909"/>
      <c r="R3" s="909"/>
      <c r="S3" s="909"/>
      <c r="T3" s="909"/>
      <c r="U3" s="909"/>
      <c r="V3" s="909"/>
      <c r="W3" s="909"/>
      <c r="X3" s="909"/>
      <c r="Y3" s="909"/>
      <c r="Z3" s="909"/>
    </row>
    <row r="4" spans="1:38" s="84" customFormat="1" ht="22.5" hidden="1" customHeight="1" x14ac:dyDescent="0.3">
      <c r="A4" s="133"/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3"/>
    </row>
    <row r="5" spans="1:38" s="84" customFormat="1" ht="22.5" hidden="1" customHeight="1" x14ac:dyDescent="0.3">
      <c r="A5" s="133"/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  <c r="Q5" s="133"/>
      <c r="R5" s="133"/>
      <c r="S5" s="133"/>
      <c r="T5" s="133"/>
      <c r="U5" s="133"/>
      <c r="V5" s="133"/>
      <c r="W5" s="133"/>
      <c r="X5" s="133"/>
      <c r="Y5" s="133"/>
      <c r="Z5" s="133"/>
    </row>
    <row r="6" spans="1:38" ht="10.5" customHeight="1" thickBot="1" x14ac:dyDescent="0.4">
      <c r="E6" s="86"/>
    </row>
    <row r="7" spans="1:38" s="87" customFormat="1" ht="18" customHeight="1" x14ac:dyDescent="0.35">
      <c r="A7" s="910" t="s">
        <v>0</v>
      </c>
      <c r="B7" s="913" t="s">
        <v>1</v>
      </c>
      <c r="C7" s="914"/>
      <c r="D7" s="904" t="s">
        <v>2</v>
      </c>
      <c r="E7" s="905"/>
      <c r="F7" s="905"/>
      <c r="G7" s="905"/>
      <c r="H7" s="905"/>
      <c r="I7" s="905"/>
      <c r="J7" s="905"/>
      <c r="K7" s="905"/>
      <c r="L7" s="905"/>
      <c r="M7" s="905"/>
      <c r="N7" s="906" t="s">
        <v>3</v>
      </c>
      <c r="O7" s="907"/>
      <c r="P7" s="907"/>
      <c r="Q7" s="907"/>
      <c r="R7" s="907"/>
      <c r="S7" s="907"/>
      <c r="T7" s="907"/>
      <c r="U7" s="907"/>
      <c r="V7" s="907"/>
      <c r="W7" s="908"/>
      <c r="X7" s="919" t="s">
        <v>62</v>
      </c>
      <c r="Y7" s="921" t="s">
        <v>48</v>
      </c>
      <c r="Z7" s="924" t="s">
        <v>4</v>
      </c>
    </row>
    <row r="8" spans="1:38" ht="23.25" hidden="1" customHeight="1" x14ac:dyDescent="0.35">
      <c r="A8" s="911"/>
      <c r="B8" s="915"/>
      <c r="C8" s="916"/>
      <c r="D8" s="88"/>
      <c r="E8" s="89"/>
      <c r="F8" s="89"/>
      <c r="G8" s="89"/>
      <c r="H8" s="90"/>
      <c r="I8" s="90"/>
      <c r="J8" s="91"/>
      <c r="K8" s="91"/>
      <c r="L8" s="218"/>
      <c r="M8" s="218"/>
      <c r="N8" s="88"/>
      <c r="O8" s="131"/>
      <c r="P8" s="131"/>
      <c r="Q8" s="131"/>
      <c r="R8" s="131"/>
      <c r="S8" s="131"/>
      <c r="T8" s="131"/>
      <c r="U8" s="131"/>
      <c r="V8" s="131"/>
      <c r="W8" s="215"/>
      <c r="X8" s="920"/>
      <c r="Y8" s="922"/>
      <c r="Z8" s="925"/>
    </row>
    <row r="9" spans="1:38" ht="83.25" customHeight="1" x14ac:dyDescent="0.35">
      <c r="A9" s="911"/>
      <c r="B9" s="915"/>
      <c r="C9" s="916"/>
      <c r="D9" s="134" t="str">
        <f>IF('01.ข้อมูลเบื้องต้น'!$C8="","",'01.ข้อมูลเบื้องต้น'!$C8)</f>
        <v/>
      </c>
      <c r="E9" s="135" t="str">
        <f>IF('01.ข้อมูลเบื้องต้น'!$C9="","",'01.ข้อมูลเบื้องต้น'!$C9)</f>
        <v/>
      </c>
      <c r="F9" s="135" t="str">
        <f>IF('01.ข้อมูลเบื้องต้น'!$C10="","",'01.ข้อมูลเบื้องต้น'!$C10)</f>
        <v/>
      </c>
      <c r="G9" s="135" t="str">
        <f>IF('01.ข้อมูลเบื้องต้น'!$C11="","",'01.ข้อมูลเบื้องต้น'!$C11)</f>
        <v/>
      </c>
      <c r="H9" s="135" t="str">
        <f>IF('01.ข้อมูลเบื้องต้น'!$C12="","",'01.ข้อมูลเบื้องต้น'!$C12)</f>
        <v/>
      </c>
      <c r="I9" s="135" t="str">
        <f>IF('01.ข้อมูลเบื้องต้น'!$C13="","",'01.ข้อมูลเบื้องต้น'!$C13)</f>
        <v/>
      </c>
      <c r="J9" s="135" t="str">
        <f>IF('01.ข้อมูลเบื้องต้น'!$C14="","",'01.ข้อมูลเบื้องต้น'!$C14)</f>
        <v/>
      </c>
      <c r="K9" s="135" t="str">
        <f>IF('01.ข้อมูลเบื้องต้น'!$C15="","",'01.ข้อมูลเบื้องต้น'!$C15)</f>
        <v/>
      </c>
      <c r="L9" s="135" t="str">
        <f>IF('01.ข้อมูลเบื้องต้น'!$C16="","",'01.ข้อมูลเบื้องต้น'!$C16)</f>
        <v/>
      </c>
      <c r="M9" s="135" t="str">
        <f>IF('01.ข้อมูลเบื้องต้น'!$C17="","",'01.ข้อมูลเบื้องต้น'!$C17)</f>
        <v/>
      </c>
      <c r="N9" s="220" t="str">
        <f>IF('01.ข้อมูลเบื้องต้น'!$C19="","",'01.ข้อมูลเบื้องต้น'!$C19)</f>
        <v/>
      </c>
      <c r="O9" s="305" t="str">
        <f>IF('01.ข้อมูลเบื้องต้น'!$C20="","",'01.ข้อมูลเบื้องต้น'!$C20)</f>
        <v/>
      </c>
      <c r="P9" s="305" t="str">
        <f>IF('01.ข้อมูลเบื้องต้น'!$C21="","",'01.ข้อมูลเบื้องต้น'!$C21)</f>
        <v/>
      </c>
      <c r="Q9" s="305" t="str">
        <f>IF('01.ข้อมูลเบื้องต้น'!$C22="","",'01.ข้อมูลเบื้องต้น'!$C22)</f>
        <v/>
      </c>
      <c r="R9" s="305" t="str">
        <f>IF('01.ข้อมูลเบื้องต้น'!$C23="","",'01.ข้อมูลเบื้องต้น'!$C23)</f>
        <v/>
      </c>
      <c r="S9" s="183" t="str">
        <f>IF('01.ข้อมูลเบื้องต้น'!$C24="","",'01.ข้อมูลเบื้องต้น'!$C24)</f>
        <v/>
      </c>
      <c r="T9" s="183" t="str">
        <f>IF('01.ข้อมูลเบื้องต้น'!$C25="","",'01.ข้อมูลเบื้องต้น'!$C25)</f>
        <v/>
      </c>
      <c r="U9" s="183" t="str">
        <f>IF('01.ข้อมูลเบื้องต้น'!$C26="","",'01.ข้อมูลเบื้องต้น'!$C26)</f>
        <v/>
      </c>
      <c r="V9" s="183" t="str">
        <f>IF('01.ข้อมูลเบื้องต้น'!$C27="","",'01.ข้อมูลเบื้องต้น'!$C27)</f>
        <v/>
      </c>
      <c r="W9" s="184" t="str">
        <f>IF('01.ข้อมูลเบื้องต้น'!$C28="","",'01.ข้อมูลเบื้องต้น'!$C28)</f>
        <v/>
      </c>
      <c r="X9" s="920"/>
      <c r="Y9" s="922"/>
      <c r="Z9" s="925"/>
    </row>
    <row r="10" spans="1:38" s="95" customFormat="1" ht="16.5" customHeight="1" thickBot="1" x14ac:dyDescent="0.25">
      <c r="A10" s="912"/>
      <c r="B10" s="917"/>
      <c r="C10" s="918"/>
      <c r="D10" s="136" t="str">
        <f>IF(D9="","",100)</f>
        <v/>
      </c>
      <c r="E10" s="93" t="str">
        <f t="shared" ref="E10:M10" si="0">IF(E9="","",100)</f>
        <v/>
      </c>
      <c r="F10" s="93" t="str">
        <f t="shared" si="0"/>
        <v/>
      </c>
      <c r="G10" s="93" t="str">
        <f t="shared" si="0"/>
        <v/>
      </c>
      <c r="H10" s="93" t="str">
        <f t="shared" si="0"/>
        <v/>
      </c>
      <c r="I10" s="93" t="str">
        <f t="shared" si="0"/>
        <v/>
      </c>
      <c r="J10" s="93" t="str">
        <f t="shared" si="0"/>
        <v/>
      </c>
      <c r="K10" s="93" t="str">
        <f t="shared" si="0"/>
        <v/>
      </c>
      <c r="L10" s="192" t="str">
        <f t="shared" si="0"/>
        <v/>
      </c>
      <c r="M10" s="192" t="str">
        <f t="shared" si="0"/>
        <v/>
      </c>
      <c r="N10" s="136" t="str">
        <f t="shared" ref="N10" si="1">IF(N9="","",100)</f>
        <v/>
      </c>
      <c r="O10" s="130" t="str">
        <f t="shared" ref="O10" si="2">IF(O9="","",100)</f>
        <v/>
      </c>
      <c r="P10" s="130" t="str">
        <f t="shared" ref="P10" si="3">IF(P9="","",100)</f>
        <v/>
      </c>
      <c r="Q10" s="130" t="str">
        <f t="shared" ref="Q10" si="4">IF(Q9="","",100)</f>
        <v/>
      </c>
      <c r="R10" s="130" t="str">
        <f t="shared" ref="R10" si="5">IF(R9="","",100)</f>
        <v/>
      </c>
      <c r="S10" s="93" t="str">
        <f t="shared" ref="S10" si="6">IF(S9="","",100)</f>
        <v/>
      </c>
      <c r="T10" s="93" t="str">
        <f t="shared" ref="T10" si="7">IF(T9="","",100)</f>
        <v/>
      </c>
      <c r="U10" s="93" t="str">
        <f t="shared" ref="U10" si="8">IF(U9="","",100)</f>
        <v/>
      </c>
      <c r="V10" s="93" t="str">
        <f t="shared" ref="V10" si="9">IF(V9="","",100)</f>
        <v/>
      </c>
      <c r="W10" s="185" t="str">
        <f t="shared" ref="W10" si="10">IF(W9="","",100)</f>
        <v/>
      </c>
      <c r="X10" s="94" t="str">
        <f>IF('02.คีย์เทอม1'!DC8="","",'02.คีย์เทอม1'!DC8)</f>
        <v/>
      </c>
      <c r="Y10" s="923"/>
      <c r="Z10" s="926"/>
    </row>
    <row r="11" spans="1:38" s="102" customFormat="1" ht="17.25" customHeight="1" x14ac:dyDescent="0.2">
      <c r="A11" s="96">
        <v>1</v>
      </c>
      <c r="B11" s="97" t="str">
        <f>IF('2.ชื่อนักเรียน'!C11="","",'2.ชื่อนักเรียน'!C11)</f>
        <v/>
      </c>
      <c r="C11" s="98" t="str">
        <f>IF('2.ชื่อนักเรียน'!D11="","",'2.ชื่อนักเรียน'!D11)</f>
        <v/>
      </c>
      <c r="D11" s="137" t="str">
        <f>IF(VLOOKUP($A11,'02.คีย์เทอม1'!$A$9:$DY$58,10,FALSE)="","",VLOOKUP($A11,'02.คีย์เทอม1'!$A$9:$DY$58,10,FALSE))</f>
        <v/>
      </c>
      <c r="E11" s="138" t="str">
        <f>IF(VLOOKUP($A11,'02.คีย์เทอม1'!$A$9:$DY$58,15,FALSE)="","",VLOOKUP($A11,'02.คีย์เทอม1'!$A$9:$DY$58,15,FALSE))</f>
        <v/>
      </c>
      <c r="F11" s="138" t="str">
        <f>IF(VLOOKUP($A11,'02.คีย์เทอม1'!$A$9:$DY$58,20,FALSE)="","",VLOOKUP($A11,'02.คีย์เทอม1'!$A$9:$DY$58,20,FALSE))</f>
        <v/>
      </c>
      <c r="G11" s="138" t="str">
        <f>IF(VLOOKUP($A11,'02.คีย์เทอม1'!$A$9:$DY$58,25,FALSE)="","",VLOOKUP($A11,'02.คีย์เทอม1'!$A$9:$DY$58,25,FALSE))</f>
        <v/>
      </c>
      <c r="H11" s="138" t="str">
        <f>IF(VLOOKUP($A11,'02.คีย์เทอม1'!$A$9:$DY$58,30,FALSE)="","",VLOOKUP($A11,'02.คีย์เทอม1'!$A$9:$DY$58,30,FALSE))</f>
        <v/>
      </c>
      <c r="I11" s="138" t="str">
        <f>IF(VLOOKUP($A11,'02.คีย์เทอม1'!$A$9:$DY$58,35,FALSE)="","",VLOOKUP($A11,'02.คีย์เทอม1'!$A$9:$DY$58,35,FALSE))</f>
        <v/>
      </c>
      <c r="J11" s="138" t="str">
        <f>IF(VLOOKUP($A11,'02.คีย์เทอม1'!$A$9:$DY$58,40,FALSE)="","",VLOOKUP($A11,'02.คีย์เทอม1'!$A$9:$DY$58,40,FALSE))</f>
        <v/>
      </c>
      <c r="K11" s="138" t="str">
        <f>IF(VLOOKUP($A11,'02.คีย์เทอม1'!$A$9:$DY$58,45,FALSE)="","",VLOOKUP($A11,'02.คีย์เทอม1'!$A$9:$DY$58,45,FALSE))</f>
        <v/>
      </c>
      <c r="L11" s="216" t="str">
        <f>IF(VLOOKUP($A11,'02.คีย์เทอม1'!$A$9:$DY$58,50,FALSE)="","",VLOOKUP($A11,'02.คีย์เทอม1'!$A$9:$DY$58,50,FALSE))</f>
        <v/>
      </c>
      <c r="M11" s="216" t="str">
        <f>IF(VLOOKUP($A11,'02.คีย์เทอม1'!$A$9:$DY$58,55,FALSE)="","",VLOOKUP($A11,'02.คีย์เทอม1'!$A$9:$DY$58,55,FALSE))</f>
        <v/>
      </c>
      <c r="N11" s="137" t="str">
        <f>IF(VLOOKUP($A11,'02.คีย์เทอม1'!$A$9:$DY$58,60,FALSE)="","",VLOOKUP($A11,'02.คีย์เทอม1'!$A$9:$DY$58,60,FALSE))</f>
        <v/>
      </c>
      <c r="O11" s="306" t="str">
        <f>IF(VLOOKUP($A11,'02.คีย์เทอม1'!$A$9:$DY$58,65,FALSE)="","",VLOOKUP($A11,'02.คีย์เทอม1'!$A$9:$DY$58,65,FALSE))</f>
        <v/>
      </c>
      <c r="P11" s="306" t="str">
        <f>IF(VLOOKUP($A11,'02.คีย์เทอม1'!$A$9:$DY$58,70,FALSE)="","",VLOOKUP($A11,'02.คีย์เทอม1'!$A$9:$DY$58,70,FALSE))</f>
        <v/>
      </c>
      <c r="Q11" s="306" t="str">
        <f>IF(VLOOKUP($A11,'02.คีย์เทอม1'!$A$9:$DY$58,75,FALSE)="","",VLOOKUP($A11,'02.คีย์เทอม1'!$A$9:$DY$58,75,FALSE))</f>
        <v/>
      </c>
      <c r="R11" s="306" t="str">
        <f>IF(VLOOKUP($A11,'02.คีย์เทอม1'!$A$9:$DY$58,80,FALSE)="","",VLOOKUP($A11,'02.คีย์เทอม1'!$A$9:$DY$58,80,FALSE))</f>
        <v/>
      </c>
      <c r="S11" s="138" t="str">
        <f>IF(VLOOKUP($A11,'02.คีย์เทอม1'!$A$9:$DY$58,85,FALSE)="","",VLOOKUP($A11,'02.คีย์เทอม1'!$A$9:$DY$58,85,FALSE))</f>
        <v/>
      </c>
      <c r="T11" s="186" t="str">
        <f>IF(VLOOKUP($A11,'02.คีย์เทอม1'!$A$9:$DY$58,90,FALSE)="","",VLOOKUP($A11,'02.คีย์เทอม1'!$A$9:$DY$58,90,FALSE))</f>
        <v/>
      </c>
      <c r="U11" s="186" t="str">
        <f>IF(VLOOKUP($A11,'02.คีย์เทอม1'!$A$9:$DY$58,95,FALSE)="","",VLOOKUP($A11,'02.คีย์เทอม1'!$A$9:$DY$58,95,FALSE))</f>
        <v/>
      </c>
      <c r="V11" s="186" t="str">
        <f>IF(VLOOKUP($A11,'02.คีย์เทอม1'!$A$9:$DY$58,100,FALSE)="","",VLOOKUP($A11,'02.คีย์เทอม1'!$A$9:$DY$58,100,FALSE))</f>
        <v/>
      </c>
      <c r="W11" s="187" t="str">
        <f>IF(VLOOKUP($A11,'02.คีย์เทอม1'!$A$9:$DY$58,105,FALSE)="","",VLOOKUP($A11,'02.คีย์เทอม1'!$A$9:$DY$58,105,FALSE))</f>
        <v/>
      </c>
      <c r="X11" s="99" t="str">
        <f>IF(VLOOKUP($A11,'02.คีย์เทอม1'!$A$9:$DY$58,107,FALSE)="","",VLOOKUP($A11,'02.คีย์เทอม1'!$A$9:$DY$58,107,FALSE))</f>
        <v/>
      </c>
      <c r="Y11" s="100" t="str">
        <f>IF(VLOOKUP($A11,'02.คีย์เทอม1'!$A$9:$DY$58,108,FALSE)="","",VLOOKUP($A11,'02.คีย์เทอม1'!$A$9:$DY$58,108,FALSE))</f>
        <v/>
      </c>
      <c r="Z11" s="101" t="str">
        <f>IF(VLOOKUP($A11,'02.คีย์เทอม1'!$A$9:$DY$58,109,FALSE)="","",VLOOKUP($A11,'02.คีย์เทอม1'!$A$9:$DY$58,109,FALSE))</f>
        <v/>
      </c>
      <c r="AB11" s="927"/>
      <c r="AC11" s="927"/>
      <c r="AD11" s="927"/>
      <c r="AE11" s="927"/>
      <c r="AF11" s="927"/>
      <c r="AG11" s="927"/>
      <c r="AH11" s="927"/>
      <c r="AI11" s="927"/>
      <c r="AJ11" s="927"/>
      <c r="AK11" s="927"/>
      <c r="AL11" s="927"/>
    </row>
    <row r="12" spans="1:38" s="102" customFormat="1" ht="17.25" customHeight="1" x14ac:dyDescent="0.2">
      <c r="A12" s="139">
        <v>2</v>
      </c>
      <c r="B12" s="103" t="str">
        <f>IF('2.ชื่อนักเรียน'!C12="","",'2.ชื่อนักเรียน'!C12)</f>
        <v/>
      </c>
      <c r="C12" s="104" t="str">
        <f>IF('2.ชื่อนักเรียน'!D12="","",'2.ชื่อนักเรียน'!D12)</f>
        <v/>
      </c>
      <c r="D12" s="140" t="str">
        <f>IF(VLOOKUP($A12,'02.คีย์เทอม1'!$A$9:$DY$58,10,FALSE)="","",VLOOKUP($A12,'02.คีย์เทอม1'!$A$9:$DY$58,10,FALSE))</f>
        <v/>
      </c>
      <c r="E12" s="120" t="str">
        <f>IF(VLOOKUP($A12,'02.คีย์เทอม1'!$A$9:$DY$58,15,FALSE)="","",VLOOKUP($A12,'02.คีย์เทอม1'!$A$9:$DY$58,15,FALSE))</f>
        <v/>
      </c>
      <c r="F12" s="120" t="str">
        <f>IF(VLOOKUP($A12,'02.คีย์เทอม1'!$A$9:$DY$58,20,FALSE)="","",VLOOKUP($A12,'02.คีย์เทอม1'!$A$9:$DY$58,20,FALSE))</f>
        <v/>
      </c>
      <c r="G12" s="121" t="str">
        <f>IF(VLOOKUP($A12,'02.คีย์เทอม1'!$A$9:$DY$58,25,FALSE)="","",VLOOKUP($A12,'02.คีย์เทอม1'!$A$9:$DY$58,25,FALSE))</f>
        <v/>
      </c>
      <c r="H12" s="120" t="str">
        <f>IF(VLOOKUP($A12,'02.คีย์เทอม1'!$A$9:$DY$58,30,FALSE)="","",VLOOKUP($A12,'02.คีย์เทอม1'!$A$9:$DY$58,30,FALSE))</f>
        <v/>
      </c>
      <c r="I12" s="120" t="str">
        <f>IF(VLOOKUP($A12,'02.คีย์เทอม1'!$A$9:$DY$58,35,FALSE)="","",VLOOKUP($A12,'02.คีย์เทอม1'!$A$9:$DY$58,35,FALSE))</f>
        <v/>
      </c>
      <c r="J12" s="120" t="str">
        <f>IF(VLOOKUP($A12,'02.คีย์เทอม1'!$A$9:$DY$58,40,FALSE)="","",VLOOKUP($A12,'02.คีย์เทอม1'!$A$9:$DY$58,40,FALSE))</f>
        <v/>
      </c>
      <c r="K12" s="120" t="str">
        <f>IF(VLOOKUP($A12,'02.คีย์เทอม1'!$A$9:$DY$58,45,FALSE)="","",VLOOKUP($A12,'02.คีย์เทอม1'!$A$9:$DY$58,45,FALSE))</f>
        <v/>
      </c>
      <c r="L12" s="303" t="str">
        <f>IF(VLOOKUP($A12,'02.คีย์เทอม1'!$A$9:$DY$58,50,FALSE)="","",VLOOKUP($A12,'02.คีย์เทอม1'!$A$9:$DY$58,50,FALSE))</f>
        <v/>
      </c>
      <c r="M12" s="193" t="str">
        <f>IF(VLOOKUP($A12,'02.คีย์เทอม1'!$A$9:$DY$58,55,FALSE)="","",VLOOKUP($A12,'02.คีย์เทอม1'!$A$9:$DY$58,55,FALSE))</f>
        <v/>
      </c>
      <c r="N12" s="140" t="str">
        <f>IF(VLOOKUP($A12,'02.คีย์เทอม1'!$A$9:$DY$58,60,FALSE)="","",VLOOKUP($A12,'02.คีย์เทอม1'!$A$9:$DY$58,60,FALSE))</f>
        <v/>
      </c>
      <c r="O12" s="307" t="str">
        <f>IF(VLOOKUP($A12,'02.คีย์เทอม1'!$A$9:$DY$58,65,FALSE)="","",VLOOKUP($A12,'02.คีย์เทอม1'!$A$9:$DY$58,65,FALSE))</f>
        <v/>
      </c>
      <c r="P12" s="307" t="str">
        <f>IF(VLOOKUP($A12,'02.คีย์เทอม1'!$A$9:$DY$58,70,FALSE)="","",VLOOKUP($A12,'02.คีย์เทอม1'!$A$9:$DY$58,70,FALSE))</f>
        <v/>
      </c>
      <c r="Q12" s="307" t="str">
        <f>IF(VLOOKUP($A12,'02.คีย์เทอม1'!$A$9:$DY$58,75,FALSE)="","",VLOOKUP($A12,'02.คีย์เทอม1'!$A$9:$DY$58,75,FALSE))</f>
        <v/>
      </c>
      <c r="R12" s="307" t="str">
        <f>IF(VLOOKUP($A12,'02.คีย์เทอม1'!$A$9:$DY$58,80,FALSE)="","",VLOOKUP($A12,'02.คีย์เทอม1'!$A$9:$DY$58,80,FALSE))</f>
        <v/>
      </c>
      <c r="S12" s="121" t="str">
        <f>IF(VLOOKUP($A12,'02.คีย์เทอม1'!$A$9:$DY$58,85,FALSE)="","",VLOOKUP($A12,'02.คีย์เทอม1'!$A$9:$DY$58,85,FALSE))</f>
        <v/>
      </c>
      <c r="T12" s="121" t="str">
        <f>IF(VLOOKUP($A12,'02.คีย์เทอม1'!$A$9:$DY$58,90,FALSE)="","",VLOOKUP($A12,'02.คีย์เทอม1'!$A$9:$DY$58,90,FALSE))</f>
        <v/>
      </c>
      <c r="U12" s="121" t="str">
        <f>IF(VLOOKUP($A12,'02.คีย์เทอม1'!$A$9:$DY$58,95,FALSE)="","",VLOOKUP($A12,'02.คีย์เทอม1'!$A$9:$DY$58,95,FALSE))</f>
        <v/>
      </c>
      <c r="V12" s="121" t="str">
        <f>IF(VLOOKUP($A12,'02.คีย์เทอม1'!$A$9:$DY$58,100,FALSE)="","",VLOOKUP($A12,'02.คีย์เทอม1'!$A$9:$DY$58,100,FALSE))</f>
        <v/>
      </c>
      <c r="W12" s="188" t="str">
        <f>IF(VLOOKUP($A12,'02.คีย์เทอม1'!$A$9:$DY$58,105,FALSE)="","",VLOOKUP($A12,'02.คีย์เทอม1'!$A$9:$DY$58,105,FALSE))</f>
        <v/>
      </c>
      <c r="X12" s="105" t="str">
        <f>IF(VLOOKUP($A12,'02.คีย์เทอม1'!$A$9:$DY$58,107,FALSE)="","",VLOOKUP($A12,'02.คีย์เทอม1'!$A$9:$DY$58,107,FALSE))</f>
        <v/>
      </c>
      <c r="Y12" s="100" t="str">
        <f>IF(VLOOKUP($A12,'02.คีย์เทอม1'!$A$9:$DY$58,108,FALSE)="","",VLOOKUP($A12,'02.คีย์เทอม1'!$A$9:$DY$58,108,FALSE))</f>
        <v/>
      </c>
      <c r="Z12" s="106" t="str">
        <f>IF(VLOOKUP($A12,'02.คีย์เทอม1'!$A$9:$DY$58,109,FALSE)="","",VLOOKUP($A12,'02.คีย์เทอม1'!$A$9:$DY$58,109,FALSE))</f>
        <v/>
      </c>
      <c r="AB12" s="927"/>
      <c r="AC12" s="927"/>
      <c r="AD12" s="927"/>
      <c r="AE12" s="927"/>
      <c r="AF12" s="927"/>
      <c r="AG12" s="927"/>
      <c r="AH12" s="927"/>
      <c r="AI12" s="927"/>
      <c r="AJ12" s="927"/>
      <c r="AK12" s="927"/>
      <c r="AL12" s="927"/>
    </row>
    <row r="13" spans="1:38" s="102" customFormat="1" ht="17.25" customHeight="1" x14ac:dyDescent="0.2">
      <c r="A13" s="139">
        <v>3</v>
      </c>
      <c r="B13" s="103" t="str">
        <f>IF('2.ชื่อนักเรียน'!C13="","",'2.ชื่อนักเรียน'!C13)</f>
        <v/>
      </c>
      <c r="C13" s="104" t="str">
        <f>IF('2.ชื่อนักเรียน'!D13="","",'2.ชื่อนักเรียน'!D13)</f>
        <v/>
      </c>
      <c r="D13" s="140" t="str">
        <f>IF(VLOOKUP($A13,'02.คีย์เทอม1'!$A$9:$DY$58,10,FALSE)="","",VLOOKUP($A13,'02.คีย์เทอม1'!$A$9:$DY$58,10,FALSE))</f>
        <v/>
      </c>
      <c r="E13" s="120" t="str">
        <f>IF(VLOOKUP($A13,'02.คีย์เทอม1'!$A$9:$DY$58,15,FALSE)="","",VLOOKUP($A13,'02.คีย์เทอม1'!$A$9:$DY$58,15,FALSE))</f>
        <v/>
      </c>
      <c r="F13" s="120" t="str">
        <f>IF(VLOOKUP($A13,'02.คีย์เทอม1'!$A$9:$DY$58,20,FALSE)="","",VLOOKUP($A13,'02.คีย์เทอม1'!$A$9:$DY$58,20,FALSE))</f>
        <v/>
      </c>
      <c r="G13" s="121" t="str">
        <f>IF(VLOOKUP($A13,'02.คีย์เทอม1'!$A$9:$DY$58,25,FALSE)="","",VLOOKUP($A13,'02.คีย์เทอม1'!$A$9:$DY$58,25,FALSE))</f>
        <v/>
      </c>
      <c r="H13" s="120" t="str">
        <f>IF(VLOOKUP($A13,'02.คีย์เทอม1'!$A$9:$DY$58,30,FALSE)="","",VLOOKUP($A13,'02.คีย์เทอม1'!$A$9:$DY$58,30,FALSE))</f>
        <v/>
      </c>
      <c r="I13" s="120" t="str">
        <f>IF(VLOOKUP($A13,'02.คีย์เทอม1'!$A$9:$DY$58,35,FALSE)="","",VLOOKUP($A13,'02.คีย์เทอม1'!$A$9:$DY$58,35,FALSE))</f>
        <v/>
      </c>
      <c r="J13" s="120" t="str">
        <f>IF(VLOOKUP($A13,'02.คีย์เทอม1'!$A$9:$DY$58,40,FALSE)="","",VLOOKUP($A13,'02.คีย์เทอม1'!$A$9:$DY$58,40,FALSE))</f>
        <v/>
      </c>
      <c r="K13" s="120" t="str">
        <f>IF(VLOOKUP($A13,'02.คีย์เทอม1'!$A$9:$DY$58,45,FALSE)="","",VLOOKUP($A13,'02.คีย์เทอม1'!$A$9:$DY$58,45,FALSE))</f>
        <v/>
      </c>
      <c r="L13" s="303" t="str">
        <f>IF(VLOOKUP($A13,'02.คีย์เทอม1'!$A$9:$DY$58,50,FALSE)="","",VLOOKUP($A13,'02.คีย์เทอม1'!$A$9:$DY$58,50,FALSE))</f>
        <v/>
      </c>
      <c r="M13" s="193" t="str">
        <f>IF(VLOOKUP($A13,'02.คีย์เทอม1'!$A$9:$DY$58,55,FALSE)="","",VLOOKUP($A13,'02.คีย์เทอม1'!$A$9:$DY$58,55,FALSE))</f>
        <v/>
      </c>
      <c r="N13" s="140" t="str">
        <f>IF(VLOOKUP($A13,'02.คีย์เทอม1'!$A$9:$DY$58,60,FALSE)="","",VLOOKUP($A13,'02.คีย์เทอม1'!$A$9:$DY$58,60,FALSE))</f>
        <v/>
      </c>
      <c r="O13" s="307" t="str">
        <f>IF(VLOOKUP($A13,'02.คีย์เทอม1'!$A$9:$DY$58,65,FALSE)="","",VLOOKUP($A13,'02.คีย์เทอม1'!$A$9:$DY$58,65,FALSE))</f>
        <v/>
      </c>
      <c r="P13" s="307" t="str">
        <f>IF(VLOOKUP($A13,'02.คีย์เทอม1'!$A$9:$DY$58,70,FALSE)="","",VLOOKUP($A13,'02.คีย์เทอม1'!$A$9:$DY$58,70,FALSE))</f>
        <v/>
      </c>
      <c r="Q13" s="307" t="str">
        <f>IF(VLOOKUP($A13,'02.คีย์เทอม1'!$A$9:$DY$58,75,FALSE)="","",VLOOKUP($A13,'02.คีย์เทอม1'!$A$9:$DY$58,75,FALSE))</f>
        <v/>
      </c>
      <c r="R13" s="307" t="str">
        <f>IF(VLOOKUP($A13,'02.คีย์เทอม1'!$A$9:$DY$58,80,FALSE)="","",VLOOKUP($A13,'02.คีย์เทอม1'!$A$9:$DY$58,80,FALSE))</f>
        <v/>
      </c>
      <c r="S13" s="121" t="str">
        <f>IF(VLOOKUP($A13,'02.คีย์เทอม1'!$A$9:$DY$58,85,FALSE)="","",VLOOKUP($A13,'02.คีย์เทอม1'!$A$9:$DY$58,85,FALSE))</f>
        <v/>
      </c>
      <c r="T13" s="121" t="str">
        <f>IF(VLOOKUP($A13,'02.คีย์เทอม1'!$A$9:$DY$58,90,FALSE)="","",VLOOKUP($A13,'02.คีย์เทอม1'!$A$9:$DY$58,90,FALSE))</f>
        <v/>
      </c>
      <c r="U13" s="121" t="str">
        <f>IF(VLOOKUP($A13,'02.คีย์เทอม1'!$A$9:$DY$58,95,FALSE)="","",VLOOKUP($A13,'02.คีย์เทอม1'!$A$9:$DY$58,95,FALSE))</f>
        <v/>
      </c>
      <c r="V13" s="121" t="str">
        <f>IF(VLOOKUP($A13,'02.คีย์เทอม1'!$A$9:$DY$58,100,FALSE)="","",VLOOKUP($A13,'02.คีย์เทอม1'!$A$9:$DY$58,100,FALSE))</f>
        <v/>
      </c>
      <c r="W13" s="188" t="str">
        <f>IF(VLOOKUP($A13,'02.คีย์เทอม1'!$A$9:$DY$58,105,FALSE)="","",VLOOKUP($A13,'02.คีย์เทอม1'!$A$9:$DY$58,105,FALSE))</f>
        <v/>
      </c>
      <c r="X13" s="105" t="str">
        <f>IF(VLOOKUP($A13,'02.คีย์เทอม1'!$A$9:$DY$58,107,FALSE)="","",VLOOKUP($A13,'02.คีย์เทอม1'!$A$9:$DY$58,107,FALSE))</f>
        <v/>
      </c>
      <c r="Y13" s="100" t="str">
        <f>IF(VLOOKUP($A13,'02.คีย์เทอม1'!$A$9:$DY$58,108,FALSE)="","",VLOOKUP($A13,'02.คีย์เทอม1'!$A$9:$DY$58,108,FALSE))</f>
        <v/>
      </c>
      <c r="Z13" s="106" t="str">
        <f>IF(VLOOKUP($A13,'02.คีย์เทอม1'!$A$9:$DY$58,109,FALSE)="","",VLOOKUP($A13,'02.คีย์เทอม1'!$A$9:$DY$58,109,FALSE))</f>
        <v/>
      </c>
      <c r="AB13" s="927"/>
      <c r="AC13" s="927"/>
      <c r="AD13" s="927"/>
      <c r="AE13" s="927"/>
      <c r="AF13" s="927"/>
      <c r="AG13" s="927"/>
      <c r="AH13" s="927"/>
      <c r="AI13" s="927"/>
      <c r="AJ13" s="927"/>
      <c r="AK13" s="927"/>
      <c r="AL13" s="927"/>
    </row>
    <row r="14" spans="1:38" s="102" customFormat="1" ht="17.25" customHeight="1" x14ac:dyDescent="0.2">
      <c r="A14" s="139">
        <v>4</v>
      </c>
      <c r="B14" s="103" t="str">
        <f>IF('2.ชื่อนักเรียน'!C14="","",'2.ชื่อนักเรียน'!C14)</f>
        <v/>
      </c>
      <c r="C14" s="104" t="str">
        <f>IF('2.ชื่อนักเรียน'!D14="","",'2.ชื่อนักเรียน'!D14)</f>
        <v/>
      </c>
      <c r="D14" s="140" t="str">
        <f>IF(VLOOKUP($A14,'02.คีย์เทอม1'!$A$9:$DY$58,10,FALSE)="","",VLOOKUP($A14,'02.คีย์เทอม1'!$A$9:$DY$58,10,FALSE))</f>
        <v/>
      </c>
      <c r="E14" s="120" t="str">
        <f>IF(VLOOKUP($A14,'02.คีย์เทอม1'!$A$9:$DY$58,15,FALSE)="","",VLOOKUP($A14,'02.คีย์เทอม1'!$A$9:$DY$58,15,FALSE))</f>
        <v/>
      </c>
      <c r="F14" s="120" t="str">
        <f>IF(VLOOKUP($A14,'02.คีย์เทอม1'!$A$9:$DY$58,20,FALSE)="","",VLOOKUP($A14,'02.คีย์เทอม1'!$A$9:$DY$58,20,FALSE))</f>
        <v/>
      </c>
      <c r="G14" s="121" t="str">
        <f>IF(VLOOKUP($A14,'02.คีย์เทอม1'!$A$9:$DY$58,25,FALSE)="","",VLOOKUP($A14,'02.คีย์เทอม1'!$A$9:$DY$58,25,FALSE))</f>
        <v/>
      </c>
      <c r="H14" s="120" t="str">
        <f>IF(VLOOKUP($A14,'02.คีย์เทอม1'!$A$9:$DY$58,30,FALSE)="","",VLOOKUP($A14,'02.คีย์เทอม1'!$A$9:$DY$58,30,FALSE))</f>
        <v/>
      </c>
      <c r="I14" s="120" t="str">
        <f>IF(VLOOKUP($A14,'02.คีย์เทอม1'!$A$9:$DY$58,35,FALSE)="","",VLOOKUP($A14,'02.คีย์เทอม1'!$A$9:$DY$58,35,FALSE))</f>
        <v/>
      </c>
      <c r="J14" s="120" t="str">
        <f>IF(VLOOKUP($A14,'02.คีย์เทอม1'!$A$9:$DY$58,40,FALSE)="","",VLOOKUP($A14,'02.คีย์เทอม1'!$A$9:$DY$58,40,FALSE))</f>
        <v/>
      </c>
      <c r="K14" s="120" t="str">
        <f>IF(VLOOKUP($A14,'02.คีย์เทอม1'!$A$9:$DY$58,45,FALSE)="","",VLOOKUP($A14,'02.คีย์เทอม1'!$A$9:$DY$58,45,FALSE))</f>
        <v/>
      </c>
      <c r="L14" s="303" t="str">
        <f>IF(VLOOKUP($A14,'02.คีย์เทอม1'!$A$9:$DY$58,50,FALSE)="","",VLOOKUP($A14,'02.คีย์เทอม1'!$A$9:$DY$58,50,FALSE))</f>
        <v/>
      </c>
      <c r="M14" s="193" t="str">
        <f>IF(VLOOKUP($A14,'02.คีย์เทอม1'!$A$9:$DY$58,55,FALSE)="","",VLOOKUP($A14,'02.คีย์เทอม1'!$A$9:$DY$58,55,FALSE))</f>
        <v/>
      </c>
      <c r="N14" s="140" t="str">
        <f>IF(VLOOKUP($A14,'02.คีย์เทอม1'!$A$9:$DY$58,60,FALSE)="","",VLOOKUP($A14,'02.คีย์เทอม1'!$A$9:$DY$58,60,FALSE))</f>
        <v/>
      </c>
      <c r="O14" s="307" t="str">
        <f>IF(VLOOKUP($A14,'02.คีย์เทอม1'!$A$9:$DY$58,65,FALSE)="","",VLOOKUP($A14,'02.คีย์เทอม1'!$A$9:$DY$58,65,FALSE))</f>
        <v/>
      </c>
      <c r="P14" s="307" t="str">
        <f>IF(VLOOKUP($A14,'02.คีย์เทอม1'!$A$9:$DY$58,70,FALSE)="","",VLOOKUP($A14,'02.คีย์เทอม1'!$A$9:$DY$58,70,FALSE))</f>
        <v/>
      </c>
      <c r="Q14" s="307" t="str">
        <f>IF(VLOOKUP($A14,'02.คีย์เทอม1'!$A$9:$DY$58,75,FALSE)="","",VLOOKUP($A14,'02.คีย์เทอม1'!$A$9:$DY$58,75,FALSE))</f>
        <v/>
      </c>
      <c r="R14" s="307" t="str">
        <f>IF(VLOOKUP($A14,'02.คีย์เทอม1'!$A$9:$DY$58,80,FALSE)="","",VLOOKUP($A14,'02.คีย์เทอม1'!$A$9:$DY$58,80,FALSE))</f>
        <v/>
      </c>
      <c r="S14" s="121" t="str">
        <f>IF(VLOOKUP($A14,'02.คีย์เทอม1'!$A$9:$DY$58,85,FALSE)="","",VLOOKUP($A14,'02.คีย์เทอม1'!$A$9:$DY$58,85,FALSE))</f>
        <v/>
      </c>
      <c r="T14" s="121" t="str">
        <f>IF(VLOOKUP($A14,'02.คีย์เทอม1'!$A$9:$DY$58,90,FALSE)="","",VLOOKUP($A14,'02.คีย์เทอม1'!$A$9:$DY$58,90,FALSE))</f>
        <v/>
      </c>
      <c r="U14" s="121" t="str">
        <f>IF(VLOOKUP($A14,'02.คีย์เทอม1'!$A$9:$DY$58,95,FALSE)="","",VLOOKUP($A14,'02.คีย์เทอม1'!$A$9:$DY$58,95,FALSE))</f>
        <v/>
      </c>
      <c r="V14" s="121" t="str">
        <f>IF(VLOOKUP($A14,'02.คีย์เทอม1'!$A$9:$DY$58,100,FALSE)="","",VLOOKUP($A14,'02.คีย์เทอม1'!$A$9:$DY$58,100,FALSE))</f>
        <v/>
      </c>
      <c r="W14" s="188" t="str">
        <f>IF(VLOOKUP($A14,'02.คีย์เทอม1'!$A$9:$DY$58,105,FALSE)="","",VLOOKUP($A14,'02.คีย์เทอม1'!$A$9:$DY$58,105,FALSE))</f>
        <v/>
      </c>
      <c r="X14" s="105" t="str">
        <f>IF(VLOOKUP($A14,'02.คีย์เทอม1'!$A$9:$DY$58,107,FALSE)="","",VLOOKUP($A14,'02.คีย์เทอม1'!$A$9:$DY$58,107,FALSE))</f>
        <v/>
      </c>
      <c r="Y14" s="100" t="str">
        <f>IF(VLOOKUP($A14,'02.คีย์เทอม1'!$A$9:$DY$58,108,FALSE)="","",VLOOKUP($A14,'02.คีย์เทอม1'!$A$9:$DY$58,108,FALSE))</f>
        <v/>
      </c>
      <c r="Z14" s="106" t="str">
        <f>IF(VLOOKUP($A14,'02.คีย์เทอม1'!$A$9:$DY$58,109,FALSE)="","",VLOOKUP($A14,'02.คีย์เทอม1'!$A$9:$DY$58,109,FALSE))</f>
        <v/>
      </c>
    </row>
    <row r="15" spans="1:38" s="102" customFormat="1" ht="17.25" customHeight="1" x14ac:dyDescent="0.2">
      <c r="A15" s="139">
        <v>5</v>
      </c>
      <c r="B15" s="103" t="str">
        <f>IF('2.ชื่อนักเรียน'!C15="","",'2.ชื่อนักเรียน'!C15)</f>
        <v/>
      </c>
      <c r="C15" s="104" t="str">
        <f>IF('2.ชื่อนักเรียน'!D15="","",'2.ชื่อนักเรียน'!D15)</f>
        <v/>
      </c>
      <c r="D15" s="140" t="str">
        <f>IF(VLOOKUP($A15,'02.คีย์เทอม1'!$A$9:$DY$58,10,FALSE)="","",VLOOKUP($A15,'02.คีย์เทอม1'!$A$9:$DY$58,10,FALSE))</f>
        <v/>
      </c>
      <c r="E15" s="120" t="str">
        <f>IF(VLOOKUP($A15,'02.คีย์เทอม1'!$A$9:$DY$58,15,FALSE)="","",VLOOKUP($A15,'02.คีย์เทอม1'!$A$9:$DY$58,15,FALSE))</f>
        <v/>
      </c>
      <c r="F15" s="120" t="str">
        <f>IF(VLOOKUP($A15,'02.คีย์เทอม1'!$A$9:$DY$58,20,FALSE)="","",VLOOKUP($A15,'02.คีย์เทอม1'!$A$9:$DY$58,20,FALSE))</f>
        <v/>
      </c>
      <c r="G15" s="121" t="str">
        <f>IF(VLOOKUP($A15,'02.คีย์เทอม1'!$A$9:$DY$58,25,FALSE)="","",VLOOKUP($A15,'02.คีย์เทอม1'!$A$9:$DY$58,25,FALSE))</f>
        <v/>
      </c>
      <c r="H15" s="120" t="str">
        <f>IF(VLOOKUP($A15,'02.คีย์เทอม1'!$A$9:$DY$58,30,FALSE)="","",VLOOKUP($A15,'02.คีย์เทอม1'!$A$9:$DY$58,30,FALSE))</f>
        <v/>
      </c>
      <c r="I15" s="120" t="str">
        <f>IF(VLOOKUP($A15,'02.คีย์เทอม1'!$A$9:$DY$58,35,FALSE)="","",VLOOKUP($A15,'02.คีย์เทอม1'!$A$9:$DY$58,35,FALSE))</f>
        <v/>
      </c>
      <c r="J15" s="120" t="str">
        <f>IF(VLOOKUP($A15,'02.คีย์เทอม1'!$A$9:$DY$58,40,FALSE)="","",VLOOKUP($A15,'02.คีย์เทอม1'!$A$9:$DY$58,40,FALSE))</f>
        <v/>
      </c>
      <c r="K15" s="120" t="str">
        <f>IF(VLOOKUP($A15,'02.คีย์เทอม1'!$A$9:$DY$58,45,FALSE)="","",VLOOKUP($A15,'02.คีย์เทอม1'!$A$9:$DY$58,45,FALSE))</f>
        <v/>
      </c>
      <c r="L15" s="303" t="str">
        <f>IF(VLOOKUP($A15,'02.คีย์เทอม1'!$A$9:$DY$58,50,FALSE)="","",VLOOKUP($A15,'02.คีย์เทอม1'!$A$9:$DY$58,50,FALSE))</f>
        <v/>
      </c>
      <c r="M15" s="193" t="str">
        <f>IF(VLOOKUP($A15,'02.คีย์เทอม1'!$A$9:$DY$58,55,FALSE)="","",VLOOKUP($A15,'02.คีย์เทอม1'!$A$9:$DY$58,55,FALSE))</f>
        <v/>
      </c>
      <c r="N15" s="140" t="str">
        <f>IF(VLOOKUP($A15,'02.คีย์เทอม1'!$A$9:$DY$58,60,FALSE)="","",VLOOKUP($A15,'02.คีย์เทอม1'!$A$9:$DY$58,60,FALSE))</f>
        <v/>
      </c>
      <c r="O15" s="307" t="str">
        <f>IF(VLOOKUP($A15,'02.คีย์เทอม1'!$A$9:$DY$58,65,FALSE)="","",VLOOKUP($A15,'02.คีย์เทอม1'!$A$9:$DY$58,65,FALSE))</f>
        <v/>
      </c>
      <c r="P15" s="307" t="str">
        <f>IF(VLOOKUP($A15,'02.คีย์เทอม1'!$A$9:$DY$58,70,FALSE)="","",VLOOKUP($A15,'02.คีย์เทอม1'!$A$9:$DY$58,70,FALSE))</f>
        <v/>
      </c>
      <c r="Q15" s="307" t="str">
        <f>IF(VLOOKUP($A15,'02.คีย์เทอม1'!$A$9:$DY$58,75,FALSE)="","",VLOOKUP($A15,'02.คีย์เทอม1'!$A$9:$DY$58,75,FALSE))</f>
        <v/>
      </c>
      <c r="R15" s="307" t="str">
        <f>IF(VLOOKUP($A15,'02.คีย์เทอม1'!$A$9:$DY$58,80,FALSE)="","",VLOOKUP($A15,'02.คีย์เทอม1'!$A$9:$DY$58,80,FALSE))</f>
        <v/>
      </c>
      <c r="S15" s="121" t="str">
        <f>IF(VLOOKUP($A15,'02.คีย์เทอม1'!$A$9:$DY$58,85,FALSE)="","",VLOOKUP($A15,'02.คีย์เทอม1'!$A$9:$DY$58,85,FALSE))</f>
        <v/>
      </c>
      <c r="T15" s="121" t="str">
        <f>IF(VLOOKUP($A15,'02.คีย์เทอม1'!$A$9:$DY$58,90,FALSE)="","",VLOOKUP($A15,'02.คีย์เทอม1'!$A$9:$DY$58,90,FALSE))</f>
        <v/>
      </c>
      <c r="U15" s="121" t="str">
        <f>IF(VLOOKUP($A15,'02.คีย์เทอม1'!$A$9:$DY$58,95,FALSE)="","",VLOOKUP($A15,'02.คีย์เทอม1'!$A$9:$DY$58,95,FALSE))</f>
        <v/>
      </c>
      <c r="V15" s="121" t="str">
        <f>IF(VLOOKUP($A15,'02.คีย์เทอม1'!$A$9:$DY$58,100,FALSE)="","",VLOOKUP($A15,'02.คีย์เทอม1'!$A$9:$DY$58,100,FALSE))</f>
        <v/>
      </c>
      <c r="W15" s="188" t="str">
        <f>IF(VLOOKUP($A15,'02.คีย์เทอม1'!$A$9:$DY$58,105,FALSE)="","",VLOOKUP($A15,'02.คีย์เทอม1'!$A$9:$DY$58,105,FALSE))</f>
        <v/>
      </c>
      <c r="X15" s="105" t="str">
        <f>IF(VLOOKUP($A15,'02.คีย์เทอม1'!$A$9:$DY$58,107,FALSE)="","",VLOOKUP($A15,'02.คีย์เทอม1'!$A$9:$DY$58,107,FALSE))</f>
        <v/>
      </c>
      <c r="Y15" s="100" t="str">
        <f>IF(VLOOKUP($A15,'02.คีย์เทอม1'!$A$9:$DY$58,108,FALSE)="","",VLOOKUP($A15,'02.คีย์เทอม1'!$A$9:$DY$58,108,FALSE))</f>
        <v/>
      </c>
      <c r="Z15" s="106" t="str">
        <f>IF(VLOOKUP($A15,'02.คีย์เทอม1'!$A$9:$DY$58,109,FALSE)="","",VLOOKUP($A15,'02.คีย์เทอม1'!$A$9:$DY$58,109,FALSE))</f>
        <v/>
      </c>
      <c r="AA15" s="253"/>
    </row>
    <row r="16" spans="1:38" s="102" customFormat="1" ht="17.25" customHeight="1" x14ac:dyDescent="0.2">
      <c r="A16" s="139">
        <v>6</v>
      </c>
      <c r="B16" s="103" t="str">
        <f>IF('2.ชื่อนักเรียน'!C16="","",'2.ชื่อนักเรียน'!C16)</f>
        <v/>
      </c>
      <c r="C16" s="104" t="str">
        <f>IF('2.ชื่อนักเรียน'!D16="","",'2.ชื่อนักเรียน'!D16)</f>
        <v/>
      </c>
      <c r="D16" s="140" t="str">
        <f>IF(VLOOKUP($A16,'02.คีย์เทอม1'!$A$9:$DY$58,10,FALSE)="","",VLOOKUP($A16,'02.คีย์เทอม1'!$A$9:$DY$58,10,FALSE))</f>
        <v/>
      </c>
      <c r="E16" s="120" t="str">
        <f>IF(VLOOKUP($A16,'02.คีย์เทอม1'!$A$9:$DY$58,15,FALSE)="","",VLOOKUP($A16,'02.คีย์เทอม1'!$A$9:$DY$58,15,FALSE))</f>
        <v/>
      </c>
      <c r="F16" s="120" t="str">
        <f>IF(VLOOKUP($A16,'02.คีย์เทอม1'!$A$9:$DY$58,20,FALSE)="","",VLOOKUP($A16,'02.คีย์เทอม1'!$A$9:$DY$58,20,FALSE))</f>
        <v/>
      </c>
      <c r="G16" s="121" t="str">
        <f>IF(VLOOKUP($A16,'02.คีย์เทอม1'!$A$9:$DY$58,25,FALSE)="","",VLOOKUP($A16,'02.คีย์เทอม1'!$A$9:$DY$58,25,FALSE))</f>
        <v/>
      </c>
      <c r="H16" s="120" t="str">
        <f>IF(VLOOKUP($A16,'02.คีย์เทอม1'!$A$9:$DY$58,30,FALSE)="","",VLOOKUP($A16,'02.คีย์เทอม1'!$A$9:$DY$58,30,FALSE))</f>
        <v/>
      </c>
      <c r="I16" s="120" t="str">
        <f>IF(VLOOKUP($A16,'02.คีย์เทอม1'!$A$9:$DY$58,35,FALSE)="","",VLOOKUP($A16,'02.คีย์เทอม1'!$A$9:$DY$58,35,FALSE))</f>
        <v/>
      </c>
      <c r="J16" s="120" t="str">
        <f>IF(VLOOKUP($A16,'02.คีย์เทอม1'!$A$9:$DY$58,40,FALSE)="","",VLOOKUP($A16,'02.คีย์เทอม1'!$A$9:$DY$58,40,FALSE))</f>
        <v/>
      </c>
      <c r="K16" s="120" t="str">
        <f>IF(VLOOKUP($A16,'02.คีย์เทอม1'!$A$9:$DY$58,45,FALSE)="","",VLOOKUP($A16,'02.คีย์เทอม1'!$A$9:$DY$58,45,FALSE))</f>
        <v/>
      </c>
      <c r="L16" s="303" t="str">
        <f>IF(VLOOKUP($A16,'02.คีย์เทอม1'!$A$9:$DY$58,50,FALSE)="","",VLOOKUP($A16,'02.คีย์เทอม1'!$A$9:$DY$58,50,FALSE))</f>
        <v/>
      </c>
      <c r="M16" s="193" t="str">
        <f>IF(VLOOKUP($A16,'02.คีย์เทอม1'!$A$9:$DY$58,55,FALSE)="","",VLOOKUP($A16,'02.คีย์เทอม1'!$A$9:$DY$58,55,FALSE))</f>
        <v/>
      </c>
      <c r="N16" s="140" t="str">
        <f>IF(VLOOKUP($A16,'02.คีย์เทอม1'!$A$9:$DY$58,60,FALSE)="","",VLOOKUP($A16,'02.คีย์เทอม1'!$A$9:$DY$58,60,FALSE))</f>
        <v/>
      </c>
      <c r="O16" s="307" t="str">
        <f>IF(VLOOKUP($A16,'02.คีย์เทอม1'!$A$9:$DY$58,65,FALSE)="","",VLOOKUP($A16,'02.คีย์เทอม1'!$A$9:$DY$58,65,FALSE))</f>
        <v/>
      </c>
      <c r="P16" s="307" t="str">
        <f>IF(VLOOKUP($A16,'02.คีย์เทอม1'!$A$9:$DY$58,70,FALSE)="","",VLOOKUP($A16,'02.คีย์เทอม1'!$A$9:$DY$58,70,FALSE))</f>
        <v/>
      </c>
      <c r="Q16" s="307" t="str">
        <f>IF(VLOOKUP($A16,'02.คีย์เทอม1'!$A$9:$DY$58,75,FALSE)="","",VLOOKUP($A16,'02.คีย์เทอม1'!$A$9:$DY$58,75,FALSE))</f>
        <v/>
      </c>
      <c r="R16" s="307" t="str">
        <f>IF(VLOOKUP($A16,'02.คีย์เทอม1'!$A$9:$DY$58,80,FALSE)="","",VLOOKUP($A16,'02.คีย์เทอม1'!$A$9:$DY$58,80,FALSE))</f>
        <v/>
      </c>
      <c r="S16" s="121" t="str">
        <f>IF(VLOOKUP($A16,'02.คีย์เทอม1'!$A$9:$DY$58,85,FALSE)="","",VLOOKUP($A16,'02.คีย์เทอม1'!$A$9:$DY$58,85,FALSE))</f>
        <v/>
      </c>
      <c r="T16" s="121" t="str">
        <f>IF(VLOOKUP($A16,'02.คีย์เทอม1'!$A$9:$DY$58,90,FALSE)="","",VLOOKUP($A16,'02.คีย์เทอม1'!$A$9:$DY$58,90,FALSE))</f>
        <v/>
      </c>
      <c r="U16" s="121" t="str">
        <f>IF(VLOOKUP($A16,'02.คีย์เทอม1'!$A$9:$DY$58,95,FALSE)="","",VLOOKUP($A16,'02.คีย์เทอม1'!$A$9:$DY$58,95,FALSE))</f>
        <v/>
      </c>
      <c r="V16" s="121" t="str">
        <f>IF(VLOOKUP($A16,'02.คีย์เทอม1'!$A$9:$DY$58,100,FALSE)="","",VLOOKUP($A16,'02.คีย์เทอม1'!$A$9:$DY$58,100,FALSE))</f>
        <v/>
      </c>
      <c r="W16" s="188" t="str">
        <f>IF(VLOOKUP($A16,'02.คีย์เทอม1'!$A$9:$DY$58,105,FALSE)="","",VLOOKUP($A16,'02.คีย์เทอม1'!$A$9:$DY$58,105,FALSE))</f>
        <v/>
      </c>
      <c r="X16" s="105" t="str">
        <f>IF(VLOOKUP($A16,'02.คีย์เทอม1'!$A$9:$DY$58,107,FALSE)="","",VLOOKUP($A16,'02.คีย์เทอม1'!$A$9:$DY$58,107,FALSE))</f>
        <v/>
      </c>
      <c r="Y16" s="100" t="str">
        <f>IF(VLOOKUP($A16,'02.คีย์เทอม1'!$A$9:$DY$58,108,FALSE)="","",VLOOKUP($A16,'02.คีย์เทอม1'!$A$9:$DY$58,108,FALSE))</f>
        <v/>
      </c>
      <c r="Z16" s="106" t="str">
        <f>IF(VLOOKUP($A16,'02.คีย์เทอม1'!$A$9:$DY$58,109,FALSE)="","",VLOOKUP($A16,'02.คีย์เทอม1'!$A$9:$DY$58,109,FALSE))</f>
        <v/>
      </c>
    </row>
    <row r="17" spans="1:26" s="102" customFormat="1" ht="17.25" customHeight="1" x14ac:dyDescent="0.2">
      <c r="A17" s="139">
        <v>7</v>
      </c>
      <c r="B17" s="103" t="str">
        <f>IF('2.ชื่อนักเรียน'!C17="","",'2.ชื่อนักเรียน'!C17)</f>
        <v/>
      </c>
      <c r="C17" s="104" t="str">
        <f>IF('2.ชื่อนักเรียน'!D17="","",'2.ชื่อนักเรียน'!D17)</f>
        <v/>
      </c>
      <c r="D17" s="140" t="str">
        <f>IF(VLOOKUP($A17,'02.คีย์เทอม1'!$A$9:$DY$58,10,FALSE)="","",VLOOKUP($A17,'02.คีย์เทอม1'!$A$9:$DY$58,10,FALSE))</f>
        <v/>
      </c>
      <c r="E17" s="120" t="str">
        <f>IF(VLOOKUP($A17,'02.คีย์เทอม1'!$A$9:$DY$58,15,FALSE)="","",VLOOKUP($A17,'02.คีย์เทอม1'!$A$9:$DY$58,15,FALSE))</f>
        <v/>
      </c>
      <c r="F17" s="120" t="str">
        <f>IF(VLOOKUP($A17,'02.คีย์เทอม1'!$A$9:$DY$58,20,FALSE)="","",VLOOKUP($A17,'02.คีย์เทอม1'!$A$9:$DY$58,20,FALSE))</f>
        <v/>
      </c>
      <c r="G17" s="121" t="str">
        <f>IF(VLOOKUP($A17,'02.คีย์เทอม1'!$A$9:$DY$58,25,FALSE)="","",VLOOKUP($A17,'02.คีย์เทอม1'!$A$9:$DY$58,25,FALSE))</f>
        <v/>
      </c>
      <c r="H17" s="120" t="str">
        <f>IF(VLOOKUP($A17,'02.คีย์เทอม1'!$A$9:$DY$58,30,FALSE)="","",VLOOKUP($A17,'02.คีย์เทอม1'!$A$9:$DY$58,30,FALSE))</f>
        <v/>
      </c>
      <c r="I17" s="120" t="str">
        <f>IF(VLOOKUP($A17,'02.คีย์เทอม1'!$A$9:$DY$58,35,FALSE)="","",VLOOKUP($A17,'02.คีย์เทอม1'!$A$9:$DY$58,35,FALSE))</f>
        <v/>
      </c>
      <c r="J17" s="120" t="str">
        <f>IF(VLOOKUP($A17,'02.คีย์เทอม1'!$A$9:$DY$58,40,FALSE)="","",VLOOKUP($A17,'02.คีย์เทอม1'!$A$9:$DY$58,40,FALSE))</f>
        <v/>
      </c>
      <c r="K17" s="120" t="str">
        <f>IF(VLOOKUP($A17,'02.คีย์เทอม1'!$A$9:$DY$58,45,FALSE)="","",VLOOKUP($A17,'02.คีย์เทอม1'!$A$9:$DY$58,45,FALSE))</f>
        <v/>
      </c>
      <c r="L17" s="303" t="str">
        <f>IF(VLOOKUP($A17,'02.คีย์เทอม1'!$A$9:$DY$58,50,FALSE)="","",VLOOKUP($A17,'02.คีย์เทอม1'!$A$9:$DY$58,50,FALSE))</f>
        <v/>
      </c>
      <c r="M17" s="193" t="str">
        <f>IF(VLOOKUP($A17,'02.คีย์เทอม1'!$A$9:$DY$58,55,FALSE)="","",VLOOKUP($A17,'02.คีย์เทอม1'!$A$9:$DY$58,55,FALSE))</f>
        <v/>
      </c>
      <c r="N17" s="140" t="str">
        <f>IF(VLOOKUP($A17,'02.คีย์เทอม1'!$A$9:$DY$58,60,FALSE)="","",VLOOKUP($A17,'02.คีย์เทอม1'!$A$9:$DY$58,60,FALSE))</f>
        <v/>
      </c>
      <c r="O17" s="307" t="str">
        <f>IF(VLOOKUP($A17,'02.คีย์เทอม1'!$A$9:$DY$58,65,FALSE)="","",VLOOKUP($A17,'02.คีย์เทอม1'!$A$9:$DY$58,65,FALSE))</f>
        <v/>
      </c>
      <c r="P17" s="307" t="str">
        <f>IF(VLOOKUP($A17,'02.คีย์เทอม1'!$A$9:$DY$58,70,FALSE)="","",VLOOKUP($A17,'02.คีย์เทอม1'!$A$9:$DY$58,70,FALSE))</f>
        <v/>
      </c>
      <c r="Q17" s="307" t="str">
        <f>IF(VLOOKUP($A17,'02.คีย์เทอม1'!$A$9:$DY$58,75,FALSE)="","",VLOOKUP($A17,'02.คีย์เทอม1'!$A$9:$DY$58,75,FALSE))</f>
        <v/>
      </c>
      <c r="R17" s="307" t="str">
        <f>IF(VLOOKUP($A17,'02.คีย์เทอม1'!$A$9:$DY$58,80,FALSE)="","",VLOOKUP($A17,'02.คีย์เทอม1'!$A$9:$DY$58,80,FALSE))</f>
        <v/>
      </c>
      <c r="S17" s="121" t="str">
        <f>IF(VLOOKUP($A17,'02.คีย์เทอม1'!$A$9:$DY$58,85,FALSE)="","",VLOOKUP($A17,'02.คีย์เทอม1'!$A$9:$DY$58,85,FALSE))</f>
        <v/>
      </c>
      <c r="T17" s="121" t="str">
        <f>IF(VLOOKUP($A17,'02.คีย์เทอม1'!$A$9:$DY$58,90,FALSE)="","",VLOOKUP($A17,'02.คีย์เทอม1'!$A$9:$DY$58,90,FALSE))</f>
        <v/>
      </c>
      <c r="U17" s="121" t="str">
        <f>IF(VLOOKUP($A17,'02.คีย์เทอม1'!$A$9:$DY$58,95,FALSE)="","",VLOOKUP($A17,'02.คีย์เทอม1'!$A$9:$DY$58,95,FALSE))</f>
        <v/>
      </c>
      <c r="V17" s="121" t="str">
        <f>IF(VLOOKUP($A17,'02.คีย์เทอม1'!$A$9:$DY$58,100,FALSE)="","",VLOOKUP($A17,'02.คีย์เทอม1'!$A$9:$DY$58,100,FALSE))</f>
        <v/>
      </c>
      <c r="W17" s="188" t="str">
        <f>IF(VLOOKUP($A17,'02.คีย์เทอม1'!$A$9:$DY$58,105,FALSE)="","",VLOOKUP($A17,'02.คีย์เทอม1'!$A$9:$DY$58,105,FALSE))</f>
        <v/>
      </c>
      <c r="X17" s="105" t="str">
        <f>IF(VLOOKUP($A17,'02.คีย์เทอม1'!$A$9:$DY$58,107,FALSE)="","",VLOOKUP($A17,'02.คีย์เทอม1'!$A$9:$DY$58,107,FALSE))</f>
        <v/>
      </c>
      <c r="Y17" s="100" t="str">
        <f>IF(VLOOKUP($A17,'02.คีย์เทอม1'!$A$9:$DY$58,108,FALSE)="","",VLOOKUP($A17,'02.คีย์เทอม1'!$A$9:$DY$58,108,FALSE))</f>
        <v/>
      </c>
      <c r="Z17" s="106" t="str">
        <f>IF(VLOOKUP($A17,'02.คีย์เทอม1'!$A$9:$DY$58,109,FALSE)="","",VLOOKUP($A17,'02.คีย์เทอม1'!$A$9:$DY$58,109,FALSE))</f>
        <v/>
      </c>
    </row>
    <row r="18" spans="1:26" s="102" customFormat="1" ht="17.25" customHeight="1" x14ac:dyDescent="0.2">
      <c r="A18" s="139">
        <v>8</v>
      </c>
      <c r="B18" s="103" t="str">
        <f>IF('2.ชื่อนักเรียน'!C18="","",'2.ชื่อนักเรียน'!C18)</f>
        <v/>
      </c>
      <c r="C18" s="104" t="str">
        <f>IF('2.ชื่อนักเรียน'!D18="","",'2.ชื่อนักเรียน'!D18)</f>
        <v/>
      </c>
      <c r="D18" s="140" t="str">
        <f>IF(VLOOKUP($A18,'02.คีย์เทอม1'!$A$9:$DY$58,10,FALSE)="","",VLOOKUP($A18,'02.คีย์เทอม1'!$A$9:$DY$58,10,FALSE))</f>
        <v/>
      </c>
      <c r="E18" s="120" t="str">
        <f>IF(VLOOKUP($A18,'02.คีย์เทอม1'!$A$9:$DY$58,15,FALSE)="","",VLOOKUP($A18,'02.คีย์เทอม1'!$A$9:$DY$58,15,FALSE))</f>
        <v/>
      </c>
      <c r="F18" s="120" t="str">
        <f>IF(VLOOKUP($A18,'02.คีย์เทอม1'!$A$9:$DY$58,20,FALSE)="","",VLOOKUP($A18,'02.คีย์เทอม1'!$A$9:$DY$58,20,FALSE))</f>
        <v/>
      </c>
      <c r="G18" s="121" t="str">
        <f>IF(VLOOKUP($A18,'02.คีย์เทอม1'!$A$9:$DY$58,25,FALSE)="","",VLOOKUP($A18,'02.คีย์เทอม1'!$A$9:$DY$58,25,FALSE))</f>
        <v/>
      </c>
      <c r="H18" s="120" t="str">
        <f>IF(VLOOKUP($A18,'02.คีย์เทอม1'!$A$9:$DY$58,30,FALSE)="","",VLOOKUP($A18,'02.คีย์เทอม1'!$A$9:$DY$58,30,FALSE))</f>
        <v/>
      </c>
      <c r="I18" s="120" t="str">
        <f>IF(VLOOKUP($A18,'02.คีย์เทอม1'!$A$9:$DY$58,35,FALSE)="","",VLOOKUP($A18,'02.คีย์เทอม1'!$A$9:$DY$58,35,FALSE))</f>
        <v/>
      </c>
      <c r="J18" s="120" t="str">
        <f>IF(VLOOKUP($A18,'02.คีย์เทอม1'!$A$9:$DY$58,40,FALSE)="","",VLOOKUP($A18,'02.คีย์เทอม1'!$A$9:$DY$58,40,FALSE))</f>
        <v/>
      </c>
      <c r="K18" s="120" t="str">
        <f>IF(VLOOKUP($A18,'02.คีย์เทอม1'!$A$9:$DY$58,45,FALSE)="","",VLOOKUP($A18,'02.คีย์เทอม1'!$A$9:$DY$58,45,FALSE))</f>
        <v/>
      </c>
      <c r="L18" s="303" t="str">
        <f>IF(VLOOKUP($A18,'02.คีย์เทอม1'!$A$9:$DY$58,50,FALSE)="","",VLOOKUP($A18,'02.คีย์เทอม1'!$A$9:$DY$58,50,FALSE))</f>
        <v/>
      </c>
      <c r="M18" s="193" t="str">
        <f>IF(VLOOKUP($A18,'02.คีย์เทอม1'!$A$9:$DY$58,55,FALSE)="","",VLOOKUP($A18,'02.คีย์เทอม1'!$A$9:$DY$58,55,FALSE))</f>
        <v/>
      </c>
      <c r="N18" s="140" t="str">
        <f>IF(VLOOKUP($A18,'02.คีย์เทอม1'!$A$9:$DY$58,60,FALSE)="","",VLOOKUP($A18,'02.คีย์เทอม1'!$A$9:$DY$58,60,FALSE))</f>
        <v/>
      </c>
      <c r="O18" s="307" t="str">
        <f>IF(VLOOKUP($A18,'02.คีย์เทอม1'!$A$9:$DY$58,65,FALSE)="","",VLOOKUP($A18,'02.คีย์เทอม1'!$A$9:$DY$58,65,FALSE))</f>
        <v/>
      </c>
      <c r="P18" s="307" t="str">
        <f>IF(VLOOKUP($A18,'02.คีย์เทอม1'!$A$9:$DY$58,70,FALSE)="","",VLOOKUP($A18,'02.คีย์เทอม1'!$A$9:$DY$58,70,FALSE))</f>
        <v/>
      </c>
      <c r="Q18" s="307" t="str">
        <f>IF(VLOOKUP($A18,'02.คีย์เทอม1'!$A$9:$DY$58,75,FALSE)="","",VLOOKUP($A18,'02.คีย์เทอม1'!$A$9:$DY$58,75,FALSE))</f>
        <v/>
      </c>
      <c r="R18" s="307" t="str">
        <f>IF(VLOOKUP($A18,'02.คีย์เทอม1'!$A$9:$DY$58,80,FALSE)="","",VLOOKUP($A18,'02.คีย์เทอม1'!$A$9:$DY$58,80,FALSE))</f>
        <v/>
      </c>
      <c r="S18" s="121" t="str">
        <f>IF(VLOOKUP($A18,'02.คีย์เทอม1'!$A$9:$DY$58,85,FALSE)="","",VLOOKUP($A18,'02.คีย์เทอม1'!$A$9:$DY$58,85,FALSE))</f>
        <v/>
      </c>
      <c r="T18" s="121" t="str">
        <f>IF(VLOOKUP($A18,'02.คีย์เทอม1'!$A$9:$DY$58,90,FALSE)="","",VLOOKUP($A18,'02.คีย์เทอม1'!$A$9:$DY$58,90,FALSE))</f>
        <v/>
      </c>
      <c r="U18" s="121" t="str">
        <f>IF(VLOOKUP($A18,'02.คีย์เทอม1'!$A$9:$DY$58,95,FALSE)="","",VLOOKUP($A18,'02.คีย์เทอม1'!$A$9:$DY$58,95,FALSE))</f>
        <v/>
      </c>
      <c r="V18" s="121" t="str">
        <f>IF(VLOOKUP($A18,'02.คีย์เทอม1'!$A$9:$DY$58,100,FALSE)="","",VLOOKUP($A18,'02.คีย์เทอม1'!$A$9:$DY$58,100,FALSE))</f>
        <v/>
      </c>
      <c r="W18" s="188" t="str">
        <f>IF(VLOOKUP($A18,'02.คีย์เทอม1'!$A$9:$DY$58,105,FALSE)="","",VLOOKUP($A18,'02.คีย์เทอม1'!$A$9:$DY$58,105,FALSE))</f>
        <v/>
      </c>
      <c r="X18" s="105" t="str">
        <f>IF(VLOOKUP($A18,'02.คีย์เทอม1'!$A$9:$DY$58,107,FALSE)="","",VLOOKUP($A18,'02.คีย์เทอม1'!$A$9:$DY$58,107,FALSE))</f>
        <v/>
      </c>
      <c r="Y18" s="100" t="str">
        <f>IF(VLOOKUP($A18,'02.คีย์เทอม1'!$A$9:$DY$58,108,FALSE)="","",VLOOKUP($A18,'02.คีย์เทอม1'!$A$9:$DY$58,108,FALSE))</f>
        <v/>
      </c>
      <c r="Z18" s="106" t="str">
        <f>IF(VLOOKUP($A18,'02.คีย์เทอม1'!$A$9:$DY$58,109,FALSE)="","",VLOOKUP($A18,'02.คีย์เทอม1'!$A$9:$DY$58,109,FALSE))</f>
        <v/>
      </c>
    </row>
    <row r="19" spans="1:26" s="102" customFormat="1" ht="17.25" customHeight="1" x14ac:dyDescent="0.2">
      <c r="A19" s="139">
        <v>9</v>
      </c>
      <c r="B19" s="103" t="str">
        <f>IF('2.ชื่อนักเรียน'!C19="","",'2.ชื่อนักเรียน'!C19)</f>
        <v/>
      </c>
      <c r="C19" s="104" t="str">
        <f>IF('2.ชื่อนักเรียน'!D19="","",'2.ชื่อนักเรียน'!D19)</f>
        <v/>
      </c>
      <c r="D19" s="140" t="str">
        <f>IF(VLOOKUP($A19,'02.คีย์เทอม1'!$A$9:$DY$58,10,FALSE)="","",VLOOKUP($A19,'02.คีย์เทอม1'!$A$9:$DY$58,10,FALSE))</f>
        <v/>
      </c>
      <c r="E19" s="120" t="str">
        <f>IF(VLOOKUP($A19,'02.คีย์เทอม1'!$A$9:$DY$58,15,FALSE)="","",VLOOKUP($A19,'02.คีย์เทอม1'!$A$9:$DY$58,15,FALSE))</f>
        <v/>
      </c>
      <c r="F19" s="120" t="str">
        <f>IF(VLOOKUP($A19,'02.คีย์เทอม1'!$A$9:$DY$58,20,FALSE)="","",VLOOKUP($A19,'02.คีย์เทอม1'!$A$9:$DY$58,20,FALSE))</f>
        <v/>
      </c>
      <c r="G19" s="121" t="str">
        <f>IF(VLOOKUP($A19,'02.คีย์เทอม1'!$A$9:$DY$58,25,FALSE)="","",VLOOKUP($A19,'02.คีย์เทอม1'!$A$9:$DY$58,25,FALSE))</f>
        <v/>
      </c>
      <c r="H19" s="120" t="str">
        <f>IF(VLOOKUP($A19,'02.คีย์เทอม1'!$A$9:$DY$58,30,FALSE)="","",VLOOKUP($A19,'02.คีย์เทอม1'!$A$9:$DY$58,30,FALSE))</f>
        <v/>
      </c>
      <c r="I19" s="120" t="str">
        <f>IF(VLOOKUP($A19,'02.คีย์เทอม1'!$A$9:$DY$58,35,FALSE)="","",VLOOKUP($A19,'02.คีย์เทอม1'!$A$9:$DY$58,35,FALSE))</f>
        <v/>
      </c>
      <c r="J19" s="120" t="str">
        <f>IF(VLOOKUP($A19,'02.คีย์เทอม1'!$A$9:$DY$58,40,FALSE)="","",VLOOKUP($A19,'02.คีย์เทอม1'!$A$9:$DY$58,40,FALSE))</f>
        <v/>
      </c>
      <c r="K19" s="120" t="str">
        <f>IF(VLOOKUP($A19,'02.คีย์เทอม1'!$A$9:$DY$58,45,FALSE)="","",VLOOKUP($A19,'02.คีย์เทอม1'!$A$9:$DY$58,45,FALSE))</f>
        <v/>
      </c>
      <c r="L19" s="303" t="str">
        <f>IF(VLOOKUP($A19,'02.คีย์เทอม1'!$A$9:$DY$58,50,FALSE)="","",VLOOKUP($A19,'02.คีย์เทอม1'!$A$9:$DY$58,50,FALSE))</f>
        <v/>
      </c>
      <c r="M19" s="193" t="str">
        <f>IF(VLOOKUP($A19,'02.คีย์เทอม1'!$A$9:$DY$58,55,FALSE)="","",VLOOKUP($A19,'02.คีย์เทอม1'!$A$9:$DY$58,55,FALSE))</f>
        <v/>
      </c>
      <c r="N19" s="140" t="str">
        <f>IF(VLOOKUP($A19,'02.คีย์เทอม1'!$A$9:$DY$58,60,FALSE)="","",VLOOKUP($A19,'02.คีย์เทอม1'!$A$9:$DY$58,60,FALSE))</f>
        <v/>
      </c>
      <c r="O19" s="307" t="str">
        <f>IF(VLOOKUP($A19,'02.คีย์เทอม1'!$A$9:$DY$58,65,FALSE)="","",VLOOKUP($A19,'02.คีย์เทอม1'!$A$9:$DY$58,65,FALSE))</f>
        <v/>
      </c>
      <c r="P19" s="307" t="str">
        <f>IF(VLOOKUP($A19,'02.คีย์เทอม1'!$A$9:$DY$58,70,FALSE)="","",VLOOKUP($A19,'02.คีย์เทอม1'!$A$9:$DY$58,70,FALSE))</f>
        <v/>
      </c>
      <c r="Q19" s="307" t="str">
        <f>IF(VLOOKUP($A19,'02.คีย์เทอม1'!$A$9:$DY$58,75,FALSE)="","",VLOOKUP($A19,'02.คีย์เทอม1'!$A$9:$DY$58,75,FALSE))</f>
        <v/>
      </c>
      <c r="R19" s="307" t="str">
        <f>IF(VLOOKUP($A19,'02.คีย์เทอม1'!$A$9:$DY$58,80,FALSE)="","",VLOOKUP($A19,'02.คีย์เทอม1'!$A$9:$DY$58,80,FALSE))</f>
        <v/>
      </c>
      <c r="S19" s="121" t="str">
        <f>IF(VLOOKUP($A19,'02.คีย์เทอม1'!$A$9:$DY$58,85,FALSE)="","",VLOOKUP($A19,'02.คีย์เทอม1'!$A$9:$DY$58,85,FALSE))</f>
        <v/>
      </c>
      <c r="T19" s="121" t="str">
        <f>IF(VLOOKUP($A19,'02.คีย์เทอม1'!$A$9:$DY$58,90,FALSE)="","",VLOOKUP($A19,'02.คีย์เทอม1'!$A$9:$DY$58,90,FALSE))</f>
        <v/>
      </c>
      <c r="U19" s="121" t="str">
        <f>IF(VLOOKUP($A19,'02.คีย์เทอม1'!$A$9:$DY$58,95,FALSE)="","",VLOOKUP($A19,'02.คีย์เทอม1'!$A$9:$DY$58,95,FALSE))</f>
        <v/>
      </c>
      <c r="V19" s="121" t="str">
        <f>IF(VLOOKUP($A19,'02.คีย์เทอม1'!$A$9:$DY$58,100,FALSE)="","",VLOOKUP($A19,'02.คีย์เทอม1'!$A$9:$DY$58,100,FALSE))</f>
        <v/>
      </c>
      <c r="W19" s="188" t="str">
        <f>IF(VLOOKUP($A19,'02.คีย์เทอม1'!$A$9:$DY$58,105,FALSE)="","",VLOOKUP($A19,'02.คีย์เทอม1'!$A$9:$DY$58,105,FALSE))</f>
        <v/>
      </c>
      <c r="X19" s="105" t="str">
        <f>IF(VLOOKUP($A19,'02.คีย์เทอม1'!$A$9:$DY$58,107,FALSE)="","",VLOOKUP($A19,'02.คีย์เทอม1'!$A$9:$DY$58,107,FALSE))</f>
        <v/>
      </c>
      <c r="Y19" s="100" t="str">
        <f>IF(VLOOKUP($A19,'02.คีย์เทอม1'!$A$9:$DY$58,108,FALSE)="","",VLOOKUP($A19,'02.คีย์เทอม1'!$A$9:$DY$58,108,FALSE))</f>
        <v/>
      </c>
      <c r="Z19" s="106" t="str">
        <f>IF(VLOOKUP($A19,'02.คีย์เทอม1'!$A$9:$DY$58,109,FALSE)="","",VLOOKUP($A19,'02.คีย์เทอม1'!$A$9:$DY$58,109,FALSE))</f>
        <v/>
      </c>
    </row>
    <row r="20" spans="1:26" s="102" customFormat="1" ht="17.25" customHeight="1" x14ac:dyDescent="0.2">
      <c r="A20" s="139">
        <v>10</v>
      </c>
      <c r="B20" s="103" t="str">
        <f>IF('2.ชื่อนักเรียน'!C20="","",'2.ชื่อนักเรียน'!C20)</f>
        <v/>
      </c>
      <c r="C20" s="104" t="str">
        <f>IF('2.ชื่อนักเรียน'!D20="","",'2.ชื่อนักเรียน'!D20)</f>
        <v/>
      </c>
      <c r="D20" s="140" t="str">
        <f>IF(VLOOKUP($A20,'02.คีย์เทอม1'!$A$9:$DY$58,10,FALSE)="","",VLOOKUP($A20,'02.คีย์เทอม1'!$A$9:$DY$58,10,FALSE))</f>
        <v/>
      </c>
      <c r="E20" s="120" t="str">
        <f>IF(VLOOKUP($A20,'02.คีย์เทอม1'!$A$9:$DY$58,15,FALSE)="","",VLOOKUP($A20,'02.คีย์เทอม1'!$A$9:$DY$58,15,FALSE))</f>
        <v/>
      </c>
      <c r="F20" s="120" t="str">
        <f>IF(VLOOKUP($A20,'02.คีย์เทอม1'!$A$9:$DY$58,20,FALSE)="","",VLOOKUP($A20,'02.คีย์เทอม1'!$A$9:$DY$58,20,FALSE))</f>
        <v/>
      </c>
      <c r="G20" s="121" t="str">
        <f>IF(VLOOKUP($A20,'02.คีย์เทอม1'!$A$9:$DY$58,25,FALSE)="","",VLOOKUP($A20,'02.คีย์เทอม1'!$A$9:$DY$58,25,FALSE))</f>
        <v/>
      </c>
      <c r="H20" s="120" t="str">
        <f>IF(VLOOKUP($A20,'02.คีย์เทอม1'!$A$9:$DY$58,30,FALSE)="","",VLOOKUP($A20,'02.คีย์เทอม1'!$A$9:$DY$58,30,FALSE))</f>
        <v/>
      </c>
      <c r="I20" s="120" t="str">
        <f>IF(VLOOKUP($A20,'02.คีย์เทอม1'!$A$9:$DY$58,35,FALSE)="","",VLOOKUP($A20,'02.คีย์เทอม1'!$A$9:$DY$58,35,FALSE))</f>
        <v/>
      </c>
      <c r="J20" s="120" t="str">
        <f>IF(VLOOKUP($A20,'02.คีย์เทอม1'!$A$9:$DY$58,40,FALSE)="","",VLOOKUP($A20,'02.คีย์เทอม1'!$A$9:$DY$58,40,FALSE))</f>
        <v/>
      </c>
      <c r="K20" s="120" t="str">
        <f>IF(VLOOKUP($A20,'02.คีย์เทอม1'!$A$9:$DY$58,45,FALSE)="","",VLOOKUP($A20,'02.คีย์เทอม1'!$A$9:$DY$58,45,FALSE))</f>
        <v/>
      </c>
      <c r="L20" s="303" t="str">
        <f>IF(VLOOKUP($A20,'02.คีย์เทอม1'!$A$9:$DY$58,50,FALSE)="","",VLOOKUP($A20,'02.คีย์เทอม1'!$A$9:$DY$58,50,FALSE))</f>
        <v/>
      </c>
      <c r="M20" s="193" t="str">
        <f>IF(VLOOKUP($A20,'02.คีย์เทอม1'!$A$9:$DY$58,55,FALSE)="","",VLOOKUP($A20,'02.คีย์เทอม1'!$A$9:$DY$58,55,FALSE))</f>
        <v/>
      </c>
      <c r="N20" s="140" t="str">
        <f>IF(VLOOKUP($A20,'02.คีย์เทอม1'!$A$9:$DY$58,60,FALSE)="","",VLOOKUP($A20,'02.คีย์เทอม1'!$A$9:$DY$58,60,FALSE))</f>
        <v/>
      </c>
      <c r="O20" s="307" t="str">
        <f>IF(VLOOKUP($A20,'02.คีย์เทอม1'!$A$9:$DY$58,65,FALSE)="","",VLOOKUP($A20,'02.คีย์เทอม1'!$A$9:$DY$58,65,FALSE))</f>
        <v/>
      </c>
      <c r="P20" s="307" t="str">
        <f>IF(VLOOKUP($A20,'02.คีย์เทอม1'!$A$9:$DY$58,70,FALSE)="","",VLOOKUP($A20,'02.คีย์เทอม1'!$A$9:$DY$58,70,FALSE))</f>
        <v/>
      </c>
      <c r="Q20" s="307" t="str">
        <f>IF(VLOOKUP($A20,'02.คีย์เทอม1'!$A$9:$DY$58,75,FALSE)="","",VLOOKUP($A20,'02.คีย์เทอม1'!$A$9:$DY$58,75,FALSE))</f>
        <v/>
      </c>
      <c r="R20" s="307" t="str">
        <f>IF(VLOOKUP($A20,'02.คีย์เทอม1'!$A$9:$DY$58,80,FALSE)="","",VLOOKUP($A20,'02.คีย์เทอม1'!$A$9:$DY$58,80,FALSE))</f>
        <v/>
      </c>
      <c r="S20" s="121" t="str">
        <f>IF(VLOOKUP($A20,'02.คีย์เทอม1'!$A$9:$DY$58,85,FALSE)="","",VLOOKUP($A20,'02.คีย์เทอม1'!$A$9:$DY$58,85,FALSE))</f>
        <v/>
      </c>
      <c r="T20" s="121" t="str">
        <f>IF(VLOOKUP($A20,'02.คีย์เทอม1'!$A$9:$DY$58,90,FALSE)="","",VLOOKUP($A20,'02.คีย์เทอม1'!$A$9:$DY$58,90,FALSE))</f>
        <v/>
      </c>
      <c r="U20" s="121" t="str">
        <f>IF(VLOOKUP($A20,'02.คีย์เทอม1'!$A$9:$DY$58,95,FALSE)="","",VLOOKUP($A20,'02.คีย์เทอม1'!$A$9:$DY$58,95,FALSE))</f>
        <v/>
      </c>
      <c r="V20" s="121" t="str">
        <f>IF(VLOOKUP($A20,'02.คีย์เทอม1'!$A$9:$DY$58,100,FALSE)="","",VLOOKUP($A20,'02.คีย์เทอม1'!$A$9:$DY$58,100,FALSE))</f>
        <v/>
      </c>
      <c r="W20" s="188" t="str">
        <f>IF(VLOOKUP($A20,'02.คีย์เทอม1'!$A$9:$DY$58,105,FALSE)="","",VLOOKUP($A20,'02.คีย์เทอม1'!$A$9:$DY$58,105,FALSE))</f>
        <v/>
      </c>
      <c r="X20" s="105" t="str">
        <f>IF(VLOOKUP($A20,'02.คีย์เทอม1'!$A$9:$DY$58,107,FALSE)="","",VLOOKUP($A20,'02.คีย์เทอม1'!$A$9:$DY$58,107,FALSE))</f>
        <v/>
      </c>
      <c r="Y20" s="100" t="str">
        <f>IF(VLOOKUP($A20,'02.คีย์เทอม1'!$A$9:$DY$58,108,FALSE)="","",VLOOKUP($A20,'02.คีย์เทอม1'!$A$9:$DY$58,108,FALSE))</f>
        <v/>
      </c>
      <c r="Z20" s="106" t="str">
        <f>IF(VLOOKUP($A20,'02.คีย์เทอม1'!$A$9:$DY$58,109,FALSE)="","",VLOOKUP($A20,'02.คีย์เทอม1'!$A$9:$DY$58,109,FALSE))</f>
        <v/>
      </c>
    </row>
    <row r="21" spans="1:26" s="102" customFormat="1" ht="17.25" customHeight="1" x14ac:dyDescent="0.2">
      <c r="A21" s="139">
        <v>11</v>
      </c>
      <c r="B21" s="103" t="str">
        <f>IF('2.ชื่อนักเรียน'!C21="","",'2.ชื่อนักเรียน'!C21)</f>
        <v/>
      </c>
      <c r="C21" s="104" t="str">
        <f>IF('2.ชื่อนักเรียน'!D21="","",'2.ชื่อนักเรียน'!D21)</f>
        <v/>
      </c>
      <c r="D21" s="140" t="str">
        <f>IF(VLOOKUP($A21,'02.คีย์เทอม1'!$A$9:$DY$58,10,FALSE)="","",VLOOKUP($A21,'02.คีย์เทอม1'!$A$9:$DY$58,10,FALSE))</f>
        <v/>
      </c>
      <c r="E21" s="120" t="str">
        <f>IF(VLOOKUP($A21,'02.คีย์เทอม1'!$A$9:$DY$58,15,FALSE)="","",VLOOKUP($A21,'02.คีย์เทอม1'!$A$9:$DY$58,15,FALSE))</f>
        <v/>
      </c>
      <c r="F21" s="120" t="str">
        <f>IF(VLOOKUP($A21,'02.คีย์เทอม1'!$A$9:$DY$58,20,FALSE)="","",VLOOKUP($A21,'02.คีย์เทอม1'!$A$9:$DY$58,20,FALSE))</f>
        <v/>
      </c>
      <c r="G21" s="121" t="str">
        <f>IF(VLOOKUP($A21,'02.คีย์เทอม1'!$A$9:$DY$58,25,FALSE)="","",VLOOKUP($A21,'02.คีย์เทอม1'!$A$9:$DY$58,25,FALSE))</f>
        <v/>
      </c>
      <c r="H21" s="120" t="str">
        <f>IF(VLOOKUP($A21,'02.คีย์เทอม1'!$A$9:$DY$58,30,FALSE)="","",VLOOKUP($A21,'02.คีย์เทอม1'!$A$9:$DY$58,30,FALSE))</f>
        <v/>
      </c>
      <c r="I21" s="120" t="str">
        <f>IF(VLOOKUP($A21,'02.คีย์เทอม1'!$A$9:$DY$58,35,FALSE)="","",VLOOKUP($A21,'02.คีย์เทอม1'!$A$9:$DY$58,35,FALSE))</f>
        <v/>
      </c>
      <c r="J21" s="120" t="str">
        <f>IF(VLOOKUP($A21,'02.คีย์เทอม1'!$A$9:$DY$58,40,FALSE)="","",VLOOKUP($A21,'02.คีย์เทอม1'!$A$9:$DY$58,40,FALSE))</f>
        <v/>
      </c>
      <c r="K21" s="120" t="str">
        <f>IF(VLOOKUP($A21,'02.คีย์เทอม1'!$A$9:$DY$58,45,FALSE)="","",VLOOKUP($A21,'02.คีย์เทอม1'!$A$9:$DY$58,45,FALSE))</f>
        <v/>
      </c>
      <c r="L21" s="303" t="str">
        <f>IF(VLOOKUP($A21,'02.คีย์เทอม1'!$A$9:$DY$58,50,FALSE)="","",VLOOKUP($A21,'02.คีย์เทอม1'!$A$9:$DY$58,50,FALSE))</f>
        <v/>
      </c>
      <c r="M21" s="193" t="str">
        <f>IF(VLOOKUP($A21,'02.คีย์เทอม1'!$A$9:$DY$58,55,FALSE)="","",VLOOKUP($A21,'02.คีย์เทอม1'!$A$9:$DY$58,55,FALSE))</f>
        <v/>
      </c>
      <c r="N21" s="140" t="str">
        <f>IF(VLOOKUP($A21,'02.คีย์เทอม1'!$A$9:$DY$58,60,FALSE)="","",VLOOKUP($A21,'02.คีย์เทอม1'!$A$9:$DY$58,60,FALSE))</f>
        <v/>
      </c>
      <c r="O21" s="307" t="str">
        <f>IF(VLOOKUP($A21,'02.คีย์เทอม1'!$A$9:$DY$58,65,FALSE)="","",VLOOKUP($A21,'02.คีย์เทอม1'!$A$9:$DY$58,65,FALSE))</f>
        <v/>
      </c>
      <c r="P21" s="307" t="str">
        <f>IF(VLOOKUP($A21,'02.คีย์เทอม1'!$A$9:$DY$58,70,FALSE)="","",VLOOKUP($A21,'02.คีย์เทอม1'!$A$9:$DY$58,70,FALSE))</f>
        <v/>
      </c>
      <c r="Q21" s="307" t="str">
        <f>IF(VLOOKUP($A21,'02.คีย์เทอม1'!$A$9:$DY$58,75,FALSE)="","",VLOOKUP($A21,'02.คีย์เทอม1'!$A$9:$DY$58,75,FALSE))</f>
        <v/>
      </c>
      <c r="R21" s="307" t="str">
        <f>IF(VLOOKUP($A21,'02.คีย์เทอม1'!$A$9:$DY$58,80,FALSE)="","",VLOOKUP($A21,'02.คีย์เทอม1'!$A$9:$DY$58,80,FALSE))</f>
        <v/>
      </c>
      <c r="S21" s="121" t="str">
        <f>IF(VLOOKUP($A21,'02.คีย์เทอม1'!$A$9:$DY$58,85,FALSE)="","",VLOOKUP($A21,'02.คีย์เทอม1'!$A$9:$DY$58,85,FALSE))</f>
        <v/>
      </c>
      <c r="T21" s="121" t="str">
        <f>IF(VLOOKUP($A21,'02.คีย์เทอม1'!$A$9:$DY$58,90,FALSE)="","",VLOOKUP($A21,'02.คีย์เทอม1'!$A$9:$DY$58,90,FALSE))</f>
        <v/>
      </c>
      <c r="U21" s="121" t="str">
        <f>IF(VLOOKUP($A21,'02.คีย์เทอม1'!$A$9:$DY$58,95,FALSE)="","",VLOOKUP($A21,'02.คีย์เทอม1'!$A$9:$DY$58,95,FALSE))</f>
        <v/>
      </c>
      <c r="V21" s="121" t="str">
        <f>IF(VLOOKUP($A21,'02.คีย์เทอม1'!$A$9:$DY$58,100,FALSE)="","",VLOOKUP($A21,'02.คีย์เทอม1'!$A$9:$DY$58,100,FALSE))</f>
        <v/>
      </c>
      <c r="W21" s="188" t="str">
        <f>IF(VLOOKUP($A21,'02.คีย์เทอม1'!$A$9:$DY$58,105,FALSE)="","",VLOOKUP($A21,'02.คีย์เทอม1'!$A$9:$DY$58,105,FALSE))</f>
        <v/>
      </c>
      <c r="X21" s="105" t="str">
        <f>IF(VLOOKUP($A21,'02.คีย์เทอม1'!$A$9:$DY$58,107,FALSE)="","",VLOOKUP($A21,'02.คีย์เทอม1'!$A$9:$DY$58,107,FALSE))</f>
        <v/>
      </c>
      <c r="Y21" s="100" t="str">
        <f>IF(VLOOKUP($A21,'02.คีย์เทอม1'!$A$9:$DY$58,108,FALSE)="","",VLOOKUP($A21,'02.คีย์เทอม1'!$A$9:$DY$58,108,FALSE))</f>
        <v/>
      </c>
      <c r="Z21" s="106" t="str">
        <f>IF(VLOOKUP($A21,'02.คีย์เทอม1'!$A$9:$DY$58,109,FALSE)="","",VLOOKUP($A21,'02.คีย์เทอม1'!$A$9:$DY$58,109,FALSE))</f>
        <v/>
      </c>
    </row>
    <row r="22" spans="1:26" s="102" customFormat="1" ht="17.25" customHeight="1" x14ac:dyDescent="0.2">
      <c r="A22" s="139">
        <v>12</v>
      </c>
      <c r="B22" s="103" t="str">
        <f>IF('2.ชื่อนักเรียน'!C22="","",'2.ชื่อนักเรียน'!C22)</f>
        <v/>
      </c>
      <c r="C22" s="104" t="str">
        <f>IF('2.ชื่อนักเรียน'!D22="","",'2.ชื่อนักเรียน'!D22)</f>
        <v/>
      </c>
      <c r="D22" s="140" t="str">
        <f>IF(VLOOKUP($A22,'02.คีย์เทอม1'!$A$9:$DY$58,10,FALSE)="","",VLOOKUP($A22,'02.คีย์เทอม1'!$A$9:$DY$58,10,FALSE))</f>
        <v/>
      </c>
      <c r="E22" s="120" t="str">
        <f>IF(VLOOKUP($A22,'02.คีย์เทอม1'!$A$9:$DY$58,15,FALSE)="","",VLOOKUP($A22,'02.คีย์เทอม1'!$A$9:$DY$58,15,FALSE))</f>
        <v/>
      </c>
      <c r="F22" s="120" t="str">
        <f>IF(VLOOKUP($A22,'02.คีย์เทอม1'!$A$9:$DY$58,20,FALSE)="","",VLOOKUP($A22,'02.คีย์เทอม1'!$A$9:$DY$58,20,FALSE))</f>
        <v/>
      </c>
      <c r="G22" s="121" t="str">
        <f>IF(VLOOKUP($A22,'02.คีย์เทอม1'!$A$9:$DY$58,25,FALSE)="","",VLOOKUP($A22,'02.คีย์เทอม1'!$A$9:$DY$58,25,FALSE))</f>
        <v/>
      </c>
      <c r="H22" s="120" t="str">
        <f>IF(VLOOKUP($A22,'02.คีย์เทอม1'!$A$9:$DY$58,30,FALSE)="","",VLOOKUP($A22,'02.คีย์เทอม1'!$A$9:$DY$58,30,FALSE))</f>
        <v/>
      </c>
      <c r="I22" s="120" t="str">
        <f>IF(VLOOKUP($A22,'02.คีย์เทอม1'!$A$9:$DY$58,35,FALSE)="","",VLOOKUP($A22,'02.คีย์เทอม1'!$A$9:$DY$58,35,FALSE))</f>
        <v/>
      </c>
      <c r="J22" s="120" t="str">
        <f>IF(VLOOKUP($A22,'02.คีย์เทอม1'!$A$9:$DY$58,40,FALSE)="","",VLOOKUP($A22,'02.คีย์เทอม1'!$A$9:$DY$58,40,FALSE))</f>
        <v/>
      </c>
      <c r="K22" s="120" t="str">
        <f>IF(VLOOKUP($A22,'02.คีย์เทอม1'!$A$9:$DY$58,45,FALSE)="","",VLOOKUP($A22,'02.คีย์เทอม1'!$A$9:$DY$58,45,FALSE))</f>
        <v/>
      </c>
      <c r="L22" s="303" t="str">
        <f>IF(VLOOKUP($A22,'02.คีย์เทอม1'!$A$9:$DY$58,50,FALSE)="","",VLOOKUP($A22,'02.คีย์เทอม1'!$A$9:$DY$58,50,FALSE))</f>
        <v/>
      </c>
      <c r="M22" s="193" t="str">
        <f>IF(VLOOKUP($A22,'02.คีย์เทอม1'!$A$9:$DY$58,55,FALSE)="","",VLOOKUP($A22,'02.คีย์เทอม1'!$A$9:$DY$58,55,FALSE))</f>
        <v/>
      </c>
      <c r="N22" s="140" t="str">
        <f>IF(VLOOKUP($A22,'02.คีย์เทอม1'!$A$9:$DY$58,60,FALSE)="","",VLOOKUP($A22,'02.คีย์เทอม1'!$A$9:$DY$58,60,FALSE))</f>
        <v/>
      </c>
      <c r="O22" s="307" t="str">
        <f>IF(VLOOKUP($A22,'02.คีย์เทอม1'!$A$9:$DY$58,65,FALSE)="","",VLOOKUP($A22,'02.คีย์เทอม1'!$A$9:$DY$58,65,FALSE))</f>
        <v/>
      </c>
      <c r="P22" s="307" t="str">
        <f>IF(VLOOKUP($A22,'02.คีย์เทอม1'!$A$9:$DY$58,70,FALSE)="","",VLOOKUP($A22,'02.คีย์เทอม1'!$A$9:$DY$58,70,FALSE))</f>
        <v/>
      </c>
      <c r="Q22" s="307" t="str">
        <f>IF(VLOOKUP($A22,'02.คีย์เทอม1'!$A$9:$DY$58,75,FALSE)="","",VLOOKUP($A22,'02.คีย์เทอม1'!$A$9:$DY$58,75,FALSE))</f>
        <v/>
      </c>
      <c r="R22" s="307" t="str">
        <f>IF(VLOOKUP($A22,'02.คีย์เทอม1'!$A$9:$DY$58,80,FALSE)="","",VLOOKUP($A22,'02.คีย์เทอม1'!$A$9:$DY$58,80,FALSE))</f>
        <v/>
      </c>
      <c r="S22" s="121" t="str">
        <f>IF(VLOOKUP($A22,'02.คีย์เทอม1'!$A$9:$DY$58,85,FALSE)="","",VLOOKUP($A22,'02.คีย์เทอม1'!$A$9:$DY$58,85,FALSE))</f>
        <v/>
      </c>
      <c r="T22" s="121" t="str">
        <f>IF(VLOOKUP($A22,'02.คีย์เทอม1'!$A$9:$DY$58,90,FALSE)="","",VLOOKUP($A22,'02.คีย์เทอม1'!$A$9:$DY$58,90,FALSE))</f>
        <v/>
      </c>
      <c r="U22" s="121" t="str">
        <f>IF(VLOOKUP($A22,'02.คีย์เทอม1'!$A$9:$DY$58,95,FALSE)="","",VLOOKUP($A22,'02.คีย์เทอม1'!$A$9:$DY$58,95,FALSE))</f>
        <v/>
      </c>
      <c r="V22" s="121" t="str">
        <f>IF(VLOOKUP($A22,'02.คีย์เทอม1'!$A$9:$DY$58,100,FALSE)="","",VLOOKUP($A22,'02.คีย์เทอม1'!$A$9:$DY$58,100,FALSE))</f>
        <v/>
      </c>
      <c r="W22" s="188" t="str">
        <f>IF(VLOOKUP($A22,'02.คีย์เทอม1'!$A$9:$DY$58,105,FALSE)="","",VLOOKUP($A22,'02.คีย์เทอม1'!$A$9:$DY$58,105,FALSE))</f>
        <v/>
      </c>
      <c r="X22" s="105" t="str">
        <f>IF(VLOOKUP($A22,'02.คีย์เทอม1'!$A$9:$DY$58,107,FALSE)="","",VLOOKUP($A22,'02.คีย์เทอม1'!$A$9:$DY$58,107,FALSE))</f>
        <v/>
      </c>
      <c r="Y22" s="100" t="str">
        <f>IF(VLOOKUP($A22,'02.คีย์เทอม1'!$A$9:$DY$58,108,FALSE)="","",VLOOKUP($A22,'02.คีย์เทอม1'!$A$9:$DY$58,108,FALSE))</f>
        <v/>
      </c>
      <c r="Z22" s="106" t="str">
        <f>IF(VLOOKUP($A22,'02.คีย์เทอม1'!$A$9:$DY$58,109,FALSE)="","",VLOOKUP($A22,'02.คีย์เทอม1'!$A$9:$DY$58,109,FALSE))</f>
        <v/>
      </c>
    </row>
    <row r="23" spans="1:26" s="102" customFormat="1" ht="17.25" customHeight="1" x14ac:dyDescent="0.2">
      <c r="A23" s="139">
        <v>13</v>
      </c>
      <c r="B23" s="103" t="str">
        <f>IF('2.ชื่อนักเรียน'!C23="","",'2.ชื่อนักเรียน'!C23)</f>
        <v/>
      </c>
      <c r="C23" s="104" t="str">
        <f>IF('2.ชื่อนักเรียน'!D23="","",'2.ชื่อนักเรียน'!D23)</f>
        <v/>
      </c>
      <c r="D23" s="140" t="str">
        <f>IF(VLOOKUP($A23,'02.คีย์เทอม1'!$A$9:$DY$58,10,FALSE)="","",VLOOKUP($A23,'02.คีย์เทอม1'!$A$9:$DY$58,10,FALSE))</f>
        <v/>
      </c>
      <c r="E23" s="120" t="str">
        <f>IF(VLOOKUP($A23,'02.คีย์เทอม1'!$A$9:$DY$58,15,FALSE)="","",VLOOKUP($A23,'02.คีย์เทอม1'!$A$9:$DY$58,15,FALSE))</f>
        <v/>
      </c>
      <c r="F23" s="120" t="str">
        <f>IF(VLOOKUP($A23,'02.คีย์เทอม1'!$A$9:$DY$58,20,FALSE)="","",VLOOKUP($A23,'02.คีย์เทอม1'!$A$9:$DY$58,20,FALSE))</f>
        <v/>
      </c>
      <c r="G23" s="121" t="str">
        <f>IF(VLOOKUP($A23,'02.คีย์เทอม1'!$A$9:$DY$58,25,FALSE)="","",VLOOKUP($A23,'02.คีย์เทอม1'!$A$9:$DY$58,25,FALSE))</f>
        <v/>
      </c>
      <c r="H23" s="120" t="str">
        <f>IF(VLOOKUP($A23,'02.คีย์เทอม1'!$A$9:$DY$58,30,FALSE)="","",VLOOKUP($A23,'02.คีย์เทอม1'!$A$9:$DY$58,30,FALSE))</f>
        <v/>
      </c>
      <c r="I23" s="120" t="str">
        <f>IF(VLOOKUP($A23,'02.คีย์เทอม1'!$A$9:$DY$58,35,FALSE)="","",VLOOKUP($A23,'02.คีย์เทอม1'!$A$9:$DY$58,35,FALSE))</f>
        <v/>
      </c>
      <c r="J23" s="120" t="str">
        <f>IF(VLOOKUP($A23,'02.คีย์เทอม1'!$A$9:$DY$58,40,FALSE)="","",VLOOKUP($A23,'02.คีย์เทอม1'!$A$9:$DY$58,40,FALSE))</f>
        <v/>
      </c>
      <c r="K23" s="120" t="str">
        <f>IF(VLOOKUP($A23,'02.คีย์เทอม1'!$A$9:$DY$58,45,FALSE)="","",VLOOKUP($A23,'02.คีย์เทอม1'!$A$9:$DY$58,45,FALSE))</f>
        <v/>
      </c>
      <c r="L23" s="303" t="str">
        <f>IF(VLOOKUP($A23,'02.คีย์เทอม1'!$A$9:$DY$58,50,FALSE)="","",VLOOKUP($A23,'02.คีย์เทอม1'!$A$9:$DY$58,50,FALSE))</f>
        <v/>
      </c>
      <c r="M23" s="193" t="str">
        <f>IF(VLOOKUP($A23,'02.คีย์เทอม1'!$A$9:$DY$58,55,FALSE)="","",VLOOKUP($A23,'02.คีย์เทอม1'!$A$9:$DY$58,55,FALSE))</f>
        <v/>
      </c>
      <c r="N23" s="140" t="str">
        <f>IF(VLOOKUP($A23,'02.คีย์เทอม1'!$A$9:$DY$58,60,FALSE)="","",VLOOKUP($A23,'02.คีย์เทอม1'!$A$9:$DY$58,60,FALSE))</f>
        <v/>
      </c>
      <c r="O23" s="307" t="str">
        <f>IF(VLOOKUP($A23,'02.คีย์เทอม1'!$A$9:$DY$58,65,FALSE)="","",VLOOKUP($A23,'02.คีย์เทอม1'!$A$9:$DY$58,65,FALSE))</f>
        <v/>
      </c>
      <c r="P23" s="307" t="str">
        <f>IF(VLOOKUP($A23,'02.คีย์เทอม1'!$A$9:$DY$58,70,FALSE)="","",VLOOKUP($A23,'02.คีย์เทอม1'!$A$9:$DY$58,70,FALSE))</f>
        <v/>
      </c>
      <c r="Q23" s="307" t="str">
        <f>IF(VLOOKUP($A23,'02.คีย์เทอม1'!$A$9:$DY$58,75,FALSE)="","",VLOOKUP($A23,'02.คีย์เทอม1'!$A$9:$DY$58,75,FALSE))</f>
        <v/>
      </c>
      <c r="R23" s="307" t="str">
        <f>IF(VLOOKUP($A23,'02.คีย์เทอม1'!$A$9:$DY$58,80,FALSE)="","",VLOOKUP($A23,'02.คีย์เทอม1'!$A$9:$DY$58,80,FALSE))</f>
        <v/>
      </c>
      <c r="S23" s="121" t="str">
        <f>IF(VLOOKUP($A23,'02.คีย์เทอม1'!$A$9:$DY$58,85,FALSE)="","",VLOOKUP($A23,'02.คีย์เทอม1'!$A$9:$DY$58,85,FALSE))</f>
        <v/>
      </c>
      <c r="T23" s="121" t="str">
        <f>IF(VLOOKUP($A23,'02.คีย์เทอม1'!$A$9:$DY$58,90,FALSE)="","",VLOOKUP($A23,'02.คีย์เทอม1'!$A$9:$DY$58,90,FALSE))</f>
        <v/>
      </c>
      <c r="U23" s="121" t="str">
        <f>IF(VLOOKUP($A23,'02.คีย์เทอม1'!$A$9:$DY$58,95,FALSE)="","",VLOOKUP($A23,'02.คีย์เทอม1'!$A$9:$DY$58,95,FALSE))</f>
        <v/>
      </c>
      <c r="V23" s="121" t="str">
        <f>IF(VLOOKUP($A23,'02.คีย์เทอม1'!$A$9:$DY$58,100,FALSE)="","",VLOOKUP($A23,'02.คีย์เทอม1'!$A$9:$DY$58,100,FALSE))</f>
        <v/>
      </c>
      <c r="W23" s="188" t="str">
        <f>IF(VLOOKUP($A23,'02.คีย์เทอม1'!$A$9:$DY$58,105,FALSE)="","",VLOOKUP($A23,'02.คีย์เทอม1'!$A$9:$DY$58,105,FALSE))</f>
        <v/>
      </c>
      <c r="X23" s="105" t="str">
        <f>IF(VLOOKUP($A23,'02.คีย์เทอม1'!$A$9:$DY$58,107,FALSE)="","",VLOOKUP($A23,'02.คีย์เทอม1'!$A$9:$DY$58,107,FALSE))</f>
        <v/>
      </c>
      <c r="Y23" s="100" t="str">
        <f>IF(VLOOKUP($A23,'02.คีย์เทอม1'!$A$9:$DY$58,108,FALSE)="","",VLOOKUP($A23,'02.คีย์เทอม1'!$A$9:$DY$58,108,FALSE))</f>
        <v/>
      </c>
      <c r="Z23" s="106" t="str">
        <f>IF(VLOOKUP($A23,'02.คีย์เทอม1'!$A$9:$DY$58,109,FALSE)="","",VLOOKUP($A23,'02.คีย์เทอม1'!$A$9:$DY$58,109,FALSE))</f>
        <v/>
      </c>
    </row>
    <row r="24" spans="1:26" s="102" customFormat="1" ht="17.25" customHeight="1" x14ac:dyDescent="0.2">
      <c r="A24" s="139">
        <v>14</v>
      </c>
      <c r="B24" s="103" t="str">
        <f>IF('2.ชื่อนักเรียน'!C24="","",'2.ชื่อนักเรียน'!C24)</f>
        <v/>
      </c>
      <c r="C24" s="104" t="str">
        <f>IF('2.ชื่อนักเรียน'!D24="","",'2.ชื่อนักเรียน'!D24)</f>
        <v/>
      </c>
      <c r="D24" s="140" t="str">
        <f>IF(VLOOKUP($A24,'02.คีย์เทอม1'!$A$9:$DY$58,10,FALSE)="","",VLOOKUP($A24,'02.คีย์เทอม1'!$A$9:$DY$58,10,FALSE))</f>
        <v/>
      </c>
      <c r="E24" s="120" t="str">
        <f>IF(VLOOKUP($A24,'02.คีย์เทอม1'!$A$9:$DY$58,15,FALSE)="","",VLOOKUP($A24,'02.คีย์เทอม1'!$A$9:$DY$58,15,FALSE))</f>
        <v/>
      </c>
      <c r="F24" s="120" t="str">
        <f>IF(VLOOKUP($A24,'02.คีย์เทอม1'!$A$9:$DY$58,20,FALSE)="","",VLOOKUP($A24,'02.คีย์เทอม1'!$A$9:$DY$58,20,FALSE))</f>
        <v/>
      </c>
      <c r="G24" s="121" t="str">
        <f>IF(VLOOKUP($A24,'02.คีย์เทอม1'!$A$9:$DY$58,25,FALSE)="","",VLOOKUP($A24,'02.คีย์เทอม1'!$A$9:$DY$58,25,FALSE))</f>
        <v/>
      </c>
      <c r="H24" s="120" t="str">
        <f>IF(VLOOKUP($A24,'02.คีย์เทอม1'!$A$9:$DY$58,30,FALSE)="","",VLOOKUP($A24,'02.คีย์เทอม1'!$A$9:$DY$58,30,FALSE))</f>
        <v/>
      </c>
      <c r="I24" s="120" t="str">
        <f>IF(VLOOKUP($A24,'02.คีย์เทอม1'!$A$9:$DY$58,35,FALSE)="","",VLOOKUP($A24,'02.คีย์เทอม1'!$A$9:$DY$58,35,FALSE))</f>
        <v/>
      </c>
      <c r="J24" s="120" t="str">
        <f>IF(VLOOKUP($A24,'02.คีย์เทอม1'!$A$9:$DY$58,40,FALSE)="","",VLOOKUP($A24,'02.คีย์เทอม1'!$A$9:$DY$58,40,FALSE))</f>
        <v/>
      </c>
      <c r="K24" s="120" t="str">
        <f>IF(VLOOKUP($A24,'02.คีย์เทอม1'!$A$9:$DY$58,45,FALSE)="","",VLOOKUP($A24,'02.คีย์เทอม1'!$A$9:$DY$58,45,FALSE))</f>
        <v/>
      </c>
      <c r="L24" s="303" t="str">
        <f>IF(VLOOKUP($A24,'02.คีย์เทอม1'!$A$9:$DY$58,50,FALSE)="","",VLOOKUP($A24,'02.คีย์เทอม1'!$A$9:$DY$58,50,FALSE))</f>
        <v/>
      </c>
      <c r="M24" s="193" t="str">
        <f>IF(VLOOKUP($A24,'02.คีย์เทอม1'!$A$9:$DY$58,55,FALSE)="","",VLOOKUP($A24,'02.คีย์เทอม1'!$A$9:$DY$58,55,FALSE))</f>
        <v/>
      </c>
      <c r="N24" s="140" t="str">
        <f>IF(VLOOKUP($A24,'02.คีย์เทอม1'!$A$9:$DY$58,60,FALSE)="","",VLOOKUP($A24,'02.คีย์เทอม1'!$A$9:$DY$58,60,FALSE))</f>
        <v/>
      </c>
      <c r="O24" s="307" t="str">
        <f>IF(VLOOKUP($A24,'02.คีย์เทอม1'!$A$9:$DY$58,65,FALSE)="","",VLOOKUP($A24,'02.คีย์เทอม1'!$A$9:$DY$58,65,FALSE))</f>
        <v/>
      </c>
      <c r="P24" s="307" t="str">
        <f>IF(VLOOKUP($A24,'02.คีย์เทอม1'!$A$9:$DY$58,70,FALSE)="","",VLOOKUP($A24,'02.คีย์เทอม1'!$A$9:$DY$58,70,FALSE))</f>
        <v/>
      </c>
      <c r="Q24" s="307" t="str">
        <f>IF(VLOOKUP($A24,'02.คีย์เทอม1'!$A$9:$DY$58,75,FALSE)="","",VLOOKUP($A24,'02.คีย์เทอม1'!$A$9:$DY$58,75,FALSE))</f>
        <v/>
      </c>
      <c r="R24" s="307" t="str">
        <f>IF(VLOOKUP($A24,'02.คีย์เทอม1'!$A$9:$DY$58,80,FALSE)="","",VLOOKUP($A24,'02.คีย์เทอม1'!$A$9:$DY$58,80,FALSE))</f>
        <v/>
      </c>
      <c r="S24" s="121" t="str">
        <f>IF(VLOOKUP($A24,'02.คีย์เทอม1'!$A$9:$DY$58,85,FALSE)="","",VLOOKUP($A24,'02.คีย์เทอม1'!$A$9:$DY$58,85,FALSE))</f>
        <v/>
      </c>
      <c r="T24" s="121" t="str">
        <f>IF(VLOOKUP($A24,'02.คีย์เทอม1'!$A$9:$DY$58,90,FALSE)="","",VLOOKUP($A24,'02.คีย์เทอม1'!$A$9:$DY$58,90,FALSE))</f>
        <v/>
      </c>
      <c r="U24" s="121" t="str">
        <f>IF(VLOOKUP($A24,'02.คีย์เทอม1'!$A$9:$DY$58,95,FALSE)="","",VLOOKUP($A24,'02.คีย์เทอม1'!$A$9:$DY$58,95,FALSE))</f>
        <v/>
      </c>
      <c r="V24" s="121" t="str">
        <f>IF(VLOOKUP($A24,'02.คีย์เทอม1'!$A$9:$DY$58,100,FALSE)="","",VLOOKUP($A24,'02.คีย์เทอม1'!$A$9:$DY$58,100,FALSE))</f>
        <v/>
      </c>
      <c r="W24" s="188" t="str">
        <f>IF(VLOOKUP($A24,'02.คีย์เทอม1'!$A$9:$DY$58,105,FALSE)="","",VLOOKUP($A24,'02.คีย์เทอม1'!$A$9:$DY$58,105,FALSE))</f>
        <v/>
      </c>
      <c r="X24" s="105" t="str">
        <f>IF(VLOOKUP($A24,'02.คีย์เทอม1'!$A$9:$DY$58,107,FALSE)="","",VLOOKUP($A24,'02.คีย์เทอม1'!$A$9:$DY$58,107,FALSE))</f>
        <v/>
      </c>
      <c r="Y24" s="100" t="str">
        <f>IF(VLOOKUP($A24,'02.คีย์เทอม1'!$A$9:$DY$58,108,FALSE)="","",VLOOKUP($A24,'02.คีย์เทอม1'!$A$9:$DY$58,108,FALSE))</f>
        <v/>
      </c>
      <c r="Z24" s="106" t="str">
        <f>IF(VLOOKUP($A24,'02.คีย์เทอม1'!$A$9:$DY$58,109,FALSE)="","",VLOOKUP($A24,'02.คีย์เทอม1'!$A$9:$DY$58,109,FALSE))</f>
        <v/>
      </c>
    </row>
    <row r="25" spans="1:26" s="102" customFormat="1" ht="17.25" customHeight="1" x14ac:dyDescent="0.2">
      <c r="A25" s="139">
        <v>15</v>
      </c>
      <c r="B25" s="103" t="str">
        <f>IF('2.ชื่อนักเรียน'!C25="","",'2.ชื่อนักเรียน'!C25)</f>
        <v/>
      </c>
      <c r="C25" s="104" t="str">
        <f>IF('2.ชื่อนักเรียน'!D25="","",'2.ชื่อนักเรียน'!D25)</f>
        <v/>
      </c>
      <c r="D25" s="140" t="str">
        <f>IF(VLOOKUP($A25,'02.คีย์เทอม1'!$A$9:$DY$58,10,FALSE)="","",VLOOKUP($A25,'02.คีย์เทอม1'!$A$9:$DY$58,10,FALSE))</f>
        <v/>
      </c>
      <c r="E25" s="120" t="str">
        <f>IF(VLOOKUP($A25,'02.คีย์เทอม1'!$A$9:$DY$58,15,FALSE)="","",VLOOKUP($A25,'02.คีย์เทอม1'!$A$9:$DY$58,15,FALSE))</f>
        <v/>
      </c>
      <c r="F25" s="120" t="str">
        <f>IF(VLOOKUP($A25,'02.คีย์เทอม1'!$A$9:$DY$58,20,FALSE)="","",VLOOKUP($A25,'02.คีย์เทอม1'!$A$9:$DY$58,20,FALSE))</f>
        <v/>
      </c>
      <c r="G25" s="121" t="str">
        <f>IF(VLOOKUP($A25,'02.คีย์เทอม1'!$A$9:$DY$58,25,FALSE)="","",VLOOKUP($A25,'02.คีย์เทอม1'!$A$9:$DY$58,25,FALSE))</f>
        <v/>
      </c>
      <c r="H25" s="120" t="str">
        <f>IF(VLOOKUP($A25,'02.คีย์เทอม1'!$A$9:$DY$58,30,FALSE)="","",VLOOKUP($A25,'02.คีย์เทอม1'!$A$9:$DY$58,30,FALSE))</f>
        <v/>
      </c>
      <c r="I25" s="120" t="str">
        <f>IF(VLOOKUP($A25,'02.คีย์เทอม1'!$A$9:$DY$58,35,FALSE)="","",VLOOKUP($A25,'02.คีย์เทอม1'!$A$9:$DY$58,35,FALSE))</f>
        <v/>
      </c>
      <c r="J25" s="120" t="str">
        <f>IF(VLOOKUP($A25,'02.คีย์เทอม1'!$A$9:$DY$58,40,FALSE)="","",VLOOKUP($A25,'02.คีย์เทอม1'!$A$9:$DY$58,40,FALSE))</f>
        <v/>
      </c>
      <c r="K25" s="120" t="str">
        <f>IF(VLOOKUP($A25,'02.คีย์เทอม1'!$A$9:$DY$58,45,FALSE)="","",VLOOKUP($A25,'02.คีย์เทอม1'!$A$9:$DY$58,45,FALSE))</f>
        <v/>
      </c>
      <c r="L25" s="303" t="str">
        <f>IF(VLOOKUP($A25,'02.คีย์เทอม1'!$A$9:$DY$58,50,FALSE)="","",VLOOKUP($A25,'02.คีย์เทอม1'!$A$9:$DY$58,50,FALSE))</f>
        <v/>
      </c>
      <c r="M25" s="193" t="str">
        <f>IF(VLOOKUP($A25,'02.คีย์เทอม1'!$A$9:$DY$58,55,FALSE)="","",VLOOKUP($A25,'02.คีย์เทอม1'!$A$9:$DY$58,55,FALSE))</f>
        <v/>
      </c>
      <c r="N25" s="140" t="str">
        <f>IF(VLOOKUP($A25,'02.คีย์เทอม1'!$A$9:$DY$58,60,FALSE)="","",VLOOKUP($A25,'02.คีย์เทอม1'!$A$9:$DY$58,60,FALSE))</f>
        <v/>
      </c>
      <c r="O25" s="307" t="str">
        <f>IF(VLOOKUP($A25,'02.คีย์เทอม1'!$A$9:$DY$58,65,FALSE)="","",VLOOKUP($A25,'02.คีย์เทอม1'!$A$9:$DY$58,65,FALSE))</f>
        <v/>
      </c>
      <c r="P25" s="307" t="str">
        <f>IF(VLOOKUP($A25,'02.คีย์เทอม1'!$A$9:$DY$58,70,FALSE)="","",VLOOKUP($A25,'02.คีย์เทอม1'!$A$9:$DY$58,70,FALSE))</f>
        <v/>
      </c>
      <c r="Q25" s="307" t="str">
        <f>IF(VLOOKUP($A25,'02.คีย์เทอม1'!$A$9:$DY$58,75,FALSE)="","",VLOOKUP($A25,'02.คีย์เทอม1'!$A$9:$DY$58,75,FALSE))</f>
        <v/>
      </c>
      <c r="R25" s="307" t="str">
        <f>IF(VLOOKUP($A25,'02.คีย์เทอม1'!$A$9:$DY$58,80,FALSE)="","",VLOOKUP($A25,'02.คีย์เทอม1'!$A$9:$DY$58,80,FALSE))</f>
        <v/>
      </c>
      <c r="S25" s="121" t="str">
        <f>IF(VLOOKUP($A25,'02.คีย์เทอม1'!$A$9:$DY$58,85,FALSE)="","",VLOOKUP($A25,'02.คีย์เทอม1'!$A$9:$DY$58,85,FALSE))</f>
        <v/>
      </c>
      <c r="T25" s="121" t="str">
        <f>IF(VLOOKUP($A25,'02.คีย์เทอม1'!$A$9:$DY$58,90,FALSE)="","",VLOOKUP($A25,'02.คีย์เทอม1'!$A$9:$DY$58,90,FALSE))</f>
        <v/>
      </c>
      <c r="U25" s="121" t="str">
        <f>IF(VLOOKUP($A25,'02.คีย์เทอม1'!$A$9:$DY$58,95,FALSE)="","",VLOOKUP($A25,'02.คีย์เทอม1'!$A$9:$DY$58,95,FALSE))</f>
        <v/>
      </c>
      <c r="V25" s="121" t="str">
        <f>IF(VLOOKUP($A25,'02.คีย์เทอม1'!$A$9:$DY$58,100,FALSE)="","",VLOOKUP($A25,'02.คีย์เทอม1'!$A$9:$DY$58,100,FALSE))</f>
        <v/>
      </c>
      <c r="W25" s="188" t="str">
        <f>IF(VLOOKUP($A25,'02.คีย์เทอม1'!$A$9:$DY$58,105,FALSE)="","",VLOOKUP($A25,'02.คีย์เทอม1'!$A$9:$DY$58,105,FALSE))</f>
        <v/>
      </c>
      <c r="X25" s="105" t="str">
        <f>IF(VLOOKUP($A25,'02.คีย์เทอม1'!$A$9:$DY$58,107,FALSE)="","",VLOOKUP($A25,'02.คีย์เทอม1'!$A$9:$DY$58,107,FALSE))</f>
        <v/>
      </c>
      <c r="Y25" s="100" t="str">
        <f>IF(VLOOKUP($A25,'02.คีย์เทอม1'!$A$9:$DY$58,108,FALSE)="","",VLOOKUP($A25,'02.คีย์เทอม1'!$A$9:$DY$58,108,FALSE))</f>
        <v/>
      </c>
      <c r="Z25" s="106" t="str">
        <f>IF(VLOOKUP($A25,'02.คีย์เทอม1'!$A$9:$DY$58,109,FALSE)="","",VLOOKUP($A25,'02.คีย์เทอม1'!$A$9:$DY$58,109,FALSE))</f>
        <v/>
      </c>
    </row>
    <row r="26" spans="1:26" s="102" customFormat="1" ht="17.25" customHeight="1" x14ac:dyDescent="0.2">
      <c r="A26" s="139">
        <v>16</v>
      </c>
      <c r="B26" s="103" t="str">
        <f>IF('2.ชื่อนักเรียน'!C26="","",'2.ชื่อนักเรียน'!C26)</f>
        <v/>
      </c>
      <c r="C26" s="104" t="str">
        <f>IF('2.ชื่อนักเรียน'!D26="","",'2.ชื่อนักเรียน'!D26)</f>
        <v/>
      </c>
      <c r="D26" s="140" t="str">
        <f>IF(VLOOKUP($A26,'02.คีย์เทอม1'!$A$9:$DY$58,10,FALSE)="","",VLOOKUP($A26,'02.คีย์เทอม1'!$A$9:$DY$58,10,FALSE))</f>
        <v/>
      </c>
      <c r="E26" s="120" t="str">
        <f>IF(VLOOKUP($A26,'02.คีย์เทอม1'!$A$9:$DY$58,15,FALSE)="","",VLOOKUP($A26,'02.คีย์เทอม1'!$A$9:$DY$58,15,FALSE))</f>
        <v/>
      </c>
      <c r="F26" s="120" t="str">
        <f>IF(VLOOKUP($A26,'02.คีย์เทอม1'!$A$9:$DY$58,20,FALSE)="","",VLOOKUP($A26,'02.คีย์เทอม1'!$A$9:$DY$58,20,FALSE))</f>
        <v/>
      </c>
      <c r="G26" s="121" t="str">
        <f>IF(VLOOKUP($A26,'02.คีย์เทอม1'!$A$9:$DY$58,25,FALSE)="","",VLOOKUP($A26,'02.คีย์เทอม1'!$A$9:$DY$58,25,FALSE))</f>
        <v/>
      </c>
      <c r="H26" s="120" t="str">
        <f>IF(VLOOKUP($A26,'02.คีย์เทอม1'!$A$9:$DY$58,30,FALSE)="","",VLOOKUP($A26,'02.คีย์เทอม1'!$A$9:$DY$58,30,FALSE))</f>
        <v/>
      </c>
      <c r="I26" s="120" t="str">
        <f>IF(VLOOKUP($A26,'02.คีย์เทอม1'!$A$9:$DY$58,35,FALSE)="","",VLOOKUP($A26,'02.คีย์เทอม1'!$A$9:$DY$58,35,FALSE))</f>
        <v/>
      </c>
      <c r="J26" s="120" t="str">
        <f>IF(VLOOKUP($A26,'02.คีย์เทอม1'!$A$9:$DY$58,40,FALSE)="","",VLOOKUP($A26,'02.คีย์เทอม1'!$A$9:$DY$58,40,FALSE))</f>
        <v/>
      </c>
      <c r="K26" s="120" t="str">
        <f>IF(VLOOKUP($A26,'02.คีย์เทอม1'!$A$9:$DY$58,45,FALSE)="","",VLOOKUP($A26,'02.คีย์เทอม1'!$A$9:$DY$58,45,FALSE))</f>
        <v/>
      </c>
      <c r="L26" s="303" t="str">
        <f>IF(VLOOKUP($A26,'02.คีย์เทอม1'!$A$9:$DY$58,50,FALSE)="","",VLOOKUP($A26,'02.คีย์เทอม1'!$A$9:$DY$58,50,FALSE))</f>
        <v/>
      </c>
      <c r="M26" s="193" t="str">
        <f>IF(VLOOKUP($A26,'02.คีย์เทอม1'!$A$9:$DY$58,55,FALSE)="","",VLOOKUP($A26,'02.คีย์เทอม1'!$A$9:$DY$58,55,FALSE))</f>
        <v/>
      </c>
      <c r="N26" s="140" t="str">
        <f>IF(VLOOKUP($A26,'02.คีย์เทอม1'!$A$9:$DY$58,60,FALSE)="","",VLOOKUP($A26,'02.คีย์เทอม1'!$A$9:$DY$58,60,FALSE))</f>
        <v/>
      </c>
      <c r="O26" s="307" t="str">
        <f>IF(VLOOKUP($A26,'02.คีย์เทอม1'!$A$9:$DY$58,65,FALSE)="","",VLOOKUP($A26,'02.คีย์เทอม1'!$A$9:$DY$58,65,FALSE))</f>
        <v/>
      </c>
      <c r="P26" s="307" t="str">
        <f>IF(VLOOKUP($A26,'02.คีย์เทอม1'!$A$9:$DY$58,70,FALSE)="","",VLOOKUP($A26,'02.คีย์เทอม1'!$A$9:$DY$58,70,FALSE))</f>
        <v/>
      </c>
      <c r="Q26" s="307" t="str">
        <f>IF(VLOOKUP($A26,'02.คีย์เทอม1'!$A$9:$DY$58,75,FALSE)="","",VLOOKUP($A26,'02.คีย์เทอม1'!$A$9:$DY$58,75,FALSE))</f>
        <v/>
      </c>
      <c r="R26" s="307" t="str">
        <f>IF(VLOOKUP($A26,'02.คีย์เทอม1'!$A$9:$DY$58,80,FALSE)="","",VLOOKUP($A26,'02.คีย์เทอม1'!$A$9:$DY$58,80,FALSE))</f>
        <v/>
      </c>
      <c r="S26" s="121" t="str">
        <f>IF(VLOOKUP($A26,'02.คีย์เทอม1'!$A$9:$DY$58,85,FALSE)="","",VLOOKUP($A26,'02.คีย์เทอม1'!$A$9:$DY$58,85,FALSE))</f>
        <v/>
      </c>
      <c r="T26" s="121" t="str">
        <f>IF(VLOOKUP($A26,'02.คีย์เทอม1'!$A$9:$DY$58,90,FALSE)="","",VLOOKUP($A26,'02.คีย์เทอม1'!$A$9:$DY$58,90,FALSE))</f>
        <v/>
      </c>
      <c r="U26" s="121" t="str">
        <f>IF(VLOOKUP($A26,'02.คีย์เทอม1'!$A$9:$DY$58,95,FALSE)="","",VLOOKUP($A26,'02.คีย์เทอม1'!$A$9:$DY$58,95,FALSE))</f>
        <v/>
      </c>
      <c r="V26" s="121" t="str">
        <f>IF(VLOOKUP($A26,'02.คีย์เทอม1'!$A$9:$DY$58,100,FALSE)="","",VLOOKUP($A26,'02.คีย์เทอม1'!$A$9:$DY$58,100,FALSE))</f>
        <v/>
      </c>
      <c r="W26" s="188" t="str">
        <f>IF(VLOOKUP($A26,'02.คีย์เทอม1'!$A$9:$DY$58,105,FALSE)="","",VLOOKUP($A26,'02.คีย์เทอม1'!$A$9:$DY$58,105,FALSE))</f>
        <v/>
      </c>
      <c r="X26" s="105" t="str">
        <f>IF(VLOOKUP($A26,'02.คีย์เทอม1'!$A$9:$DY$58,107,FALSE)="","",VLOOKUP($A26,'02.คีย์เทอม1'!$A$9:$DY$58,107,FALSE))</f>
        <v/>
      </c>
      <c r="Y26" s="100" t="str">
        <f>IF(VLOOKUP($A26,'02.คีย์เทอม1'!$A$9:$DY$58,108,FALSE)="","",VLOOKUP($A26,'02.คีย์เทอม1'!$A$9:$DY$58,108,FALSE))</f>
        <v/>
      </c>
      <c r="Z26" s="106" t="str">
        <f>IF(VLOOKUP($A26,'02.คีย์เทอม1'!$A$9:$DY$58,109,FALSE)="","",VLOOKUP($A26,'02.คีย์เทอม1'!$A$9:$DY$58,109,FALSE))</f>
        <v/>
      </c>
    </row>
    <row r="27" spans="1:26" s="102" customFormat="1" ht="17.25" customHeight="1" x14ac:dyDescent="0.2">
      <c r="A27" s="139">
        <v>17</v>
      </c>
      <c r="B27" s="103" t="str">
        <f>IF('2.ชื่อนักเรียน'!C27="","",'2.ชื่อนักเรียน'!C27)</f>
        <v/>
      </c>
      <c r="C27" s="104" t="str">
        <f>IF('2.ชื่อนักเรียน'!D27="","",'2.ชื่อนักเรียน'!D27)</f>
        <v/>
      </c>
      <c r="D27" s="140" t="str">
        <f>IF(VLOOKUP($A27,'02.คีย์เทอม1'!$A$9:$DY$58,10,FALSE)="","",VLOOKUP($A27,'02.คีย์เทอม1'!$A$9:$DY$58,10,FALSE))</f>
        <v/>
      </c>
      <c r="E27" s="120" t="str">
        <f>IF(VLOOKUP($A27,'02.คีย์เทอม1'!$A$9:$DY$58,15,FALSE)="","",VLOOKUP($A27,'02.คีย์เทอม1'!$A$9:$DY$58,15,FALSE))</f>
        <v/>
      </c>
      <c r="F27" s="120" t="str">
        <f>IF(VLOOKUP($A27,'02.คีย์เทอม1'!$A$9:$DY$58,20,FALSE)="","",VLOOKUP($A27,'02.คีย์เทอม1'!$A$9:$DY$58,20,FALSE))</f>
        <v/>
      </c>
      <c r="G27" s="121" t="str">
        <f>IF(VLOOKUP($A27,'02.คีย์เทอม1'!$A$9:$DY$58,25,FALSE)="","",VLOOKUP($A27,'02.คีย์เทอม1'!$A$9:$DY$58,25,FALSE))</f>
        <v/>
      </c>
      <c r="H27" s="120" t="str">
        <f>IF(VLOOKUP($A27,'02.คีย์เทอม1'!$A$9:$DY$58,30,FALSE)="","",VLOOKUP($A27,'02.คีย์เทอม1'!$A$9:$DY$58,30,FALSE))</f>
        <v/>
      </c>
      <c r="I27" s="120" t="str">
        <f>IF(VLOOKUP($A27,'02.คีย์เทอม1'!$A$9:$DY$58,35,FALSE)="","",VLOOKUP($A27,'02.คีย์เทอม1'!$A$9:$DY$58,35,FALSE))</f>
        <v/>
      </c>
      <c r="J27" s="120" t="str">
        <f>IF(VLOOKUP($A27,'02.คีย์เทอม1'!$A$9:$DY$58,40,FALSE)="","",VLOOKUP($A27,'02.คีย์เทอม1'!$A$9:$DY$58,40,FALSE))</f>
        <v/>
      </c>
      <c r="K27" s="120" t="str">
        <f>IF(VLOOKUP($A27,'02.คีย์เทอม1'!$A$9:$DY$58,45,FALSE)="","",VLOOKUP($A27,'02.คีย์เทอม1'!$A$9:$DY$58,45,FALSE))</f>
        <v/>
      </c>
      <c r="L27" s="303" t="str">
        <f>IF(VLOOKUP($A27,'02.คีย์เทอม1'!$A$9:$DY$58,50,FALSE)="","",VLOOKUP($A27,'02.คีย์เทอม1'!$A$9:$DY$58,50,FALSE))</f>
        <v/>
      </c>
      <c r="M27" s="193" t="str">
        <f>IF(VLOOKUP($A27,'02.คีย์เทอม1'!$A$9:$DY$58,55,FALSE)="","",VLOOKUP($A27,'02.คีย์เทอม1'!$A$9:$DY$58,55,FALSE))</f>
        <v/>
      </c>
      <c r="N27" s="140" t="str">
        <f>IF(VLOOKUP($A27,'02.คีย์เทอม1'!$A$9:$DY$58,60,FALSE)="","",VLOOKUP($A27,'02.คีย์เทอม1'!$A$9:$DY$58,60,FALSE))</f>
        <v/>
      </c>
      <c r="O27" s="307" t="str">
        <f>IF(VLOOKUP($A27,'02.คีย์เทอม1'!$A$9:$DY$58,65,FALSE)="","",VLOOKUP($A27,'02.คีย์เทอม1'!$A$9:$DY$58,65,FALSE))</f>
        <v/>
      </c>
      <c r="P27" s="307" t="str">
        <f>IF(VLOOKUP($A27,'02.คีย์เทอม1'!$A$9:$DY$58,70,FALSE)="","",VLOOKUP($A27,'02.คีย์เทอม1'!$A$9:$DY$58,70,FALSE))</f>
        <v/>
      </c>
      <c r="Q27" s="307" t="str">
        <f>IF(VLOOKUP($A27,'02.คีย์เทอม1'!$A$9:$DY$58,75,FALSE)="","",VLOOKUP($A27,'02.คีย์เทอม1'!$A$9:$DY$58,75,FALSE))</f>
        <v/>
      </c>
      <c r="R27" s="307" t="str">
        <f>IF(VLOOKUP($A27,'02.คีย์เทอม1'!$A$9:$DY$58,80,FALSE)="","",VLOOKUP($A27,'02.คีย์เทอม1'!$A$9:$DY$58,80,FALSE))</f>
        <v/>
      </c>
      <c r="S27" s="121" t="str">
        <f>IF(VLOOKUP($A27,'02.คีย์เทอม1'!$A$9:$DY$58,85,FALSE)="","",VLOOKUP($A27,'02.คีย์เทอม1'!$A$9:$DY$58,85,FALSE))</f>
        <v/>
      </c>
      <c r="T27" s="121" t="str">
        <f>IF(VLOOKUP($A27,'02.คีย์เทอม1'!$A$9:$DY$58,90,FALSE)="","",VLOOKUP($A27,'02.คีย์เทอม1'!$A$9:$DY$58,90,FALSE))</f>
        <v/>
      </c>
      <c r="U27" s="121" t="str">
        <f>IF(VLOOKUP($A27,'02.คีย์เทอม1'!$A$9:$DY$58,95,FALSE)="","",VLOOKUP($A27,'02.คีย์เทอม1'!$A$9:$DY$58,95,FALSE))</f>
        <v/>
      </c>
      <c r="V27" s="121" t="str">
        <f>IF(VLOOKUP($A27,'02.คีย์เทอม1'!$A$9:$DY$58,100,FALSE)="","",VLOOKUP($A27,'02.คีย์เทอม1'!$A$9:$DY$58,100,FALSE))</f>
        <v/>
      </c>
      <c r="W27" s="188" t="str">
        <f>IF(VLOOKUP($A27,'02.คีย์เทอม1'!$A$9:$DY$58,105,FALSE)="","",VLOOKUP($A27,'02.คีย์เทอม1'!$A$9:$DY$58,105,FALSE))</f>
        <v/>
      </c>
      <c r="X27" s="105" t="str">
        <f>IF(VLOOKUP($A27,'02.คีย์เทอม1'!$A$9:$DY$58,107,FALSE)="","",VLOOKUP($A27,'02.คีย์เทอม1'!$A$9:$DY$58,107,FALSE))</f>
        <v/>
      </c>
      <c r="Y27" s="100" t="str">
        <f>IF(VLOOKUP($A27,'02.คีย์เทอม1'!$A$9:$DY$58,108,FALSE)="","",VLOOKUP($A27,'02.คีย์เทอม1'!$A$9:$DY$58,108,FALSE))</f>
        <v/>
      </c>
      <c r="Z27" s="106" t="str">
        <f>IF(VLOOKUP($A27,'02.คีย์เทอม1'!$A$9:$DY$58,109,FALSE)="","",VLOOKUP($A27,'02.คีย์เทอม1'!$A$9:$DY$58,109,FALSE))</f>
        <v/>
      </c>
    </row>
    <row r="28" spans="1:26" s="102" customFormat="1" ht="17.25" customHeight="1" x14ac:dyDescent="0.2">
      <c r="A28" s="139">
        <v>18</v>
      </c>
      <c r="B28" s="103" t="str">
        <f>IF('2.ชื่อนักเรียน'!C28="","",'2.ชื่อนักเรียน'!C28)</f>
        <v/>
      </c>
      <c r="C28" s="104" t="str">
        <f>IF('2.ชื่อนักเรียน'!D28="","",'2.ชื่อนักเรียน'!D28)</f>
        <v/>
      </c>
      <c r="D28" s="140" t="str">
        <f>IF(VLOOKUP($A28,'02.คีย์เทอม1'!$A$9:$DY$58,10,FALSE)="","",VLOOKUP($A28,'02.คีย์เทอม1'!$A$9:$DY$58,10,FALSE))</f>
        <v/>
      </c>
      <c r="E28" s="120" t="str">
        <f>IF(VLOOKUP($A28,'02.คีย์เทอม1'!$A$9:$DY$58,15,FALSE)="","",VLOOKUP($A28,'02.คีย์เทอม1'!$A$9:$DY$58,15,FALSE))</f>
        <v/>
      </c>
      <c r="F28" s="120" t="str">
        <f>IF(VLOOKUP($A28,'02.คีย์เทอม1'!$A$9:$DY$58,20,FALSE)="","",VLOOKUP($A28,'02.คีย์เทอม1'!$A$9:$DY$58,20,FALSE))</f>
        <v/>
      </c>
      <c r="G28" s="121" t="str">
        <f>IF(VLOOKUP($A28,'02.คีย์เทอม1'!$A$9:$DY$58,25,FALSE)="","",VLOOKUP($A28,'02.คีย์เทอม1'!$A$9:$DY$58,25,FALSE))</f>
        <v/>
      </c>
      <c r="H28" s="120" t="str">
        <f>IF(VLOOKUP($A28,'02.คีย์เทอม1'!$A$9:$DY$58,30,FALSE)="","",VLOOKUP($A28,'02.คีย์เทอม1'!$A$9:$DY$58,30,FALSE))</f>
        <v/>
      </c>
      <c r="I28" s="120" t="str">
        <f>IF(VLOOKUP($A28,'02.คีย์เทอม1'!$A$9:$DY$58,35,FALSE)="","",VLOOKUP($A28,'02.คีย์เทอม1'!$A$9:$DY$58,35,FALSE))</f>
        <v/>
      </c>
      <c r="J28" s="120" t="str">
        <f>IF(VLOOKUP($A28,'02.คีย์เทอม1'!$A$9:$DY$58,40,FALSE)="","",VLOOKUP($A28,'02.คีย์เทอม1'!$A$9:$DY$58,40,FALSE))</f>
        <v/>
      </c>
      <c r="K28" s="120" t="str">
        <f>IF(VLOOKUP($A28,'02.คีย์เทอม1'!$A$9:$DY$58,45,FALSE)="","",VLOOKUP($A28,'02.คีย์เทอม1'!$A$9:$DY$58,45,FALSE))</f>
        <v/>
      </c>
      <c r="L28" s="303" t="str">
        <f>IF(VLOOKUP($A28,'02.คีย์เทอม1'!$A$9:$DY$58,50,FALSE)="","",VLOOKUP($A28,'02.คีย์เทอม1'!$A$9:$DY$58,50,FALSE))</f>
        <v/>
      </c>
      <c r="M28" s="193" t="str">
        <f>IF(VLOOKUP($A28,'02.คีย์เทอม1'!$A$9:$DY$58,55,FALSE)="","",VLOOKUP($A28,'02.คีย์เทอม1'!$A$9:$DY$58,55,FALSE))</f>
        <v/>
      </c>
      <c r="N28" s="140" t="str">
        <f>IF(VLOOKUP($A28,'02.คีย์เทอม1'!$A$9:$DY$58,60,FALSE)="","",VLOOKUP($A28,'02.คีย์เทอม1'!$A$9:$DY$58,60,FALSE))</f>
        <v/>
      </c>
      <c r="O28" s="307" t="str">
        <f>IF(VLOOKUP($A28,'02.คีย์เทอม1'!$A$9:$DY$58,65,FALSE)="","",VLOOKUP($A28,'02.คีย์เทอม1'!$A$9:$DY$58,65,FALSE))</f>
        <v/>
      </c>
      <c r="P28" s="307" t="str">
        <f>IF(VLOOKUP($A28,'02.คีย์เทอม1'!$A$9:$DY$58,70,FALSE)="","",VLOOKUP($A28,'02.คีย์เทอม1'!$A$9:$DY$58,70,FALSE))</f>
        <v/>
      </c>
      <c r="Q28" s="307" t="str">
        <f>IF(VLOOKUP($A28,'02.คีย์เทอม1'!$A$9:$DY$58,75,FALSE)="","",VLOOKUP($A28,'02.คีย์เทอม1'!$A$9:$DY$58,75,FALSE))</f>
        <v/>
      </c>
      <c r="R28" s="307" t="str">
        <f>IF(VLOOKUP($A28,'02.คีย์เทอม1'!$A$9:$DY$58,80,FALSE)="","",VLOOKUP($A28,'02.คีย์เทอม1'!$A$9:$DY$58,80,FALSE))</f>
        <v/>
      </c>
      <c r="S28" s="121" t="str">
        <f>IF(VLOOKUP($A28,'02.คีย์เทอม1'!$A$9:$DY$58,85,FALSE)="","",VLOOKUP($A28,'02.คีย์เทอม1'!$A$9:$DY$58,85,FALSE))</f>
        <v/>
      </c>
      <c r="T28" s="121" t="str">
        <f>IF(VLOOKUP($A28,'02.คีย์เทอม1'!$A$9:$DY$58,90,FALSE)="","",VLOOKUP($A28,'02.คีย์เทอม1'!$A$9:$DY$58,90,FALSE))</f>
        <v/>
      </c>
      <c r="U28" s="121" t="str">
        <f>IF(VLOOKUP($A28,'02.คีย์เทอม1'!$A$9:$DY$58,95,FALSE)="","",VLOOKUP($A28,'02.คีย์เทอม1'!$A$9:$DY$58,95,FALSE))</f>
        <v/>
      </c>
      <c r="V28" s="121" t="str">
        <f>IF(VLOOKUP($A28,'02.คีย์เทอม1'!$A$9:$DY$58,100,FALSE)="","",VLOOKUP($A28,'02.คีย์เทอม1'!$A$9:$DY$58,100,FALSE))</f>
        <v/>
      </c>
      <c r="W28" s="188" t="str">
        <f>IF(VLOOKUP($A28,'02.คีย์เทอม1'!$A$9:$DY$58,105,FALSE)="","",VLOOKUP($A28,'02.คีย์เทอม1'!$A$9:$DY$58,105,FALSE))</f>
        <v/>
      </c>
      <c r="X28" s="105" t="str">
        <f>IF(VLOOKUP($A28,'02.คีย์เทอม1'!$A$9:$DY$58,107,FALSE)="","",VLOOKUP($A28,'02.คีย์เทอม1'!$A$9:$DY$58,107,FALSE))</f>
        <v/>
      </c>
      <c r="Y28" s="100" t="str">
        <f>IF(VLOOKUP($A28,'02.คีย์เทอม1'!$A$9:$DY$58,108,FALSE)="","",VLOOKUP($A28,'02.คีย์เทอม1'!$A$9:$DY$58,108,FALSE))</f>
        <v/>
      </c>
      <c r="Z28" s="106" t="str">
        <f>IF(VLOOKUP($A28,'02.คีย์เทอม1'!$A$9:$DY$58,109,FALSE)="","",VLOOKUP($A28,'02.คีย์เทอม1'!$A$9:$DY$58,109,FALSE))</f>
        <v/>
      </c>
    </row>
    <row r="29" spans="1:26" s="102" customFormat="1" ht="17.25" customHeight="1" x14ac:dyDescent="0.2">
      <c r="A29" s="139">
        <v>19</v>
      </c>
      <c r="B29" s="103" t="str">
        <f>IF('2.ชื่อนักเรียน'!C29="","",'2.ชื่อนักเรียน'!C29)</f>
        <v/>
      </c>
      <c r="C29" s="104" t="str">
        <f>IF('2.ชื่อนักเรียน'!D29="","",'2.ชื่อนักเรียน'!D29)</f>
        <v/>
      </c>
      <c r="D29" s="140" t="str">
        <f>IF(VLOOKUP($A29,'02.คีย์เทอม1'!$A$9:$DY$58,10,FALSE)="","",VLOOKUP($A29,'02.คีย์เทอม1'!$A$9:$DY$58,10,FALSE))</f>
        <v/>
      </c>
      <c r="E29" s="120" t="str">
        <f>IF(VLOOKUP($A29,'02.คีย์เทอม1'!$A$9:$DY$58,15,FALSE)="","",VLOOKUP($A29,'02.คีย์เทอม1'!$A$9:$DY$58,15,FALSE))</f>
        <v/>
      </c>
      <c r="F29" s="120" t="str">
        <f>IF(VLOOKUP($A29,'02.คีย์เทอม1'!$A$9:$DY$58,20,FALSE)="","",VLOOKUP($A29,'02.คีย์เทอม1'!$A$9:$DY$58,20,FALSE))</f>
        <v/>
      </c>
      <c r="G29" s="121" t="str">
        <f>IF(VLOOKUP($A29,'02.คีย์เทอม1'!$A$9:$DY$58,25,FALSE)="","",VLOOKUP($A29,'02.คีย์เทอม1'!$A$9:$DY$58,25,FALSE))</f>
        <v/>
      </c>
      <c r="H29" s="120" t="str">
        <f>IF(VLOOKUP($A29,'02.คีย์เทอม1'!$A$9:$DY$58,30,FALSE)="","",VLOOKUP($A29,'02.คีย์เทอม1'!$A$9:$DY$58,30,FALSE))</f>
        <v/>
      </c>
      <c r="I29" s="120" t="str">
        <f>IF(VLOOKUP($A29,'02.คีย์เทอม1'!$A$9:$DY$58,35,FALSE)="","",VLOOKUP($A29,'02.คีย์เทอม1'!$A$9:$DY$58,35,FALSE))</f>
        <v/>
      </c>
      <c r="J29" s="120" t="str">
        <f>IF(VLOOKUP($A29,'02.คีย์เทอม1'!$A$9:$DY$58,40,FALSE)="","",VLOOKUP($A29,'02.คีย์เทอม1'!$A$9:$DY$58,40,FALSE))</f>
        <v/>
      </c>
      <c r="K29" s="120" t="str">
        <f>IF(VLOOKUP($A29,'02.คีย์เทอม1'!$A$9:$DY$58,45,FALSE)="","",VLOOKUP($A29,'02.คีย์เทอม1'!$A$9:$DY$58,45,FALSE))</f>
        <v/>
      </c>
      <c r="L29" s="303" t="str">
        <f>IF(VLOOKUP($A29,'02.คีย์เทอม1'!$A$9:$DY$58,50,FALSE)="","",VLOOKUP($A29,'02.คีย์เทอม1'!$A$9:$DY$58,50,FALSE))</f>
        <v/>
      </c>
      <c r="M29" s="193" t="str">
        <f>IF(VLOOKUP($A29,'02.คีย์เทอม1'!$A$9:$DY$58,55,FALSE)="","",VLOOKUP($A29,'02.คีย์เทอม1'!$A$9:$DY$58,55,FALSE))</f>
        <v/>
      </c>
      <c r="N29" s="140" t="str">
        <f>IF(VLOOKUP($A29,'02.คีย์เทอม1'!$A$9:$DY$58,60,FALSE)="","",VLOOKUP($A29,'02.คีย์เทอม1'!$A$9:$DY$58,60,FALSE))</f>
        <v/>
      </c>
      <c r="O29" s="307" t="str">
        <f>IF(VLOOKUP($A29,'02.คีย์เทอม1'!$A$9:$DY$58,65,FALSE)="","",VLOOKUP($A29,'02.คีย์เทอม1'!$A$9:$DY$58,65,FALSE))</f>
        <v/>
      </c>
      <c r="P29" s="307" t="str">
        <f>IF(VLOOKUP($A29,'02.คีย์เทอม1'!$A$9:$DY$58,70,FALSE)="","",VLOOKUP($A29,'02.คีย์เทอม1'!$A$9:$DY$58,70,FALSE))</f>
        <v/>
      </c>
      <c r="Q29" s="307" t="str">
        <f>IF(VLOOKUP($A29,'02.คีย์เทอม1'!$A$9:$DY$58,75,FALSE)="","",VLOOKUP($A29,'02.คีย์เทอม1'!$A$9:$DY$58,75,FALSE))</f>
        <v/>
      </c>
      <c r="R29" s="307" t="str">
        <f>IF(VLOOKUP($A29,'02.คีย์เทอม1'!$A$9:$DY$58,80,FALSE)="","",VLOOKUP($A29,'02.คีย์เทอม1'!$A$9:$DY$58,80,FALSE))</f>
        <v/>
      </c>
      <c r="S29" s="121" t="str">
        <f>IF(VLOOKUP($A29,'02.คีย์เทอม1'!$A$9:$DY$58,85,FALSE)="","",VLOOKUP($A29,'02.คีย์เทอม1'!$A$9:$DY$58,85,FALSE))</f>
        <v/>
      </c>
      <c r="T29" s="121" t="str">
        <f>IF(VLOOKUP($A29,'02.คีย์เทอม1'!$A$9:$DY$58,90,FALSE)="","",VLOOKUP($A29,'02.คีย์เทอม1'!$A$9:$DY$58,90,FALSE))</f>
        <v/>
      </c>
      <c r="U29" s="121" t="str">
        <f>IF(VLOOKUP($A29,'02.คีย์เทอม1'!$A$9:$DY$58,95,FALSE)="","",VLOOKUP($A29,'02.คีย์เทอม1'!$A$9:$DY$58,95,FALSE))</f>
        <v/>
      </c>
      <c r="V29" s="121" t="str">
        <f>IF(VLOOKUP($A29,'02.คีย์เทอม1'!$A$9:$DY$58,100,FALSE)="","",VLOOKUP($A29,'02.คีย์เทอม1'!$A$9:$DY$58,100,FALSE))</f>
        <v/>
      </c>
      <c r="W29" s="188" t="str">
        <f>IF(VLOOKUP($A29,'02.คีย์เทอม1'!$A$9:$DY$58,105,FALSE)="","",VLOOKUP($A29,'02.คีย์เทอม1'!$A$9:$DY$58,105,FALSE))</f>
        <v/>
      </c>
      <c r="X29" s="105" t="str">
        <f>IF(VLOOKUP($A29,'02.คีย์เทอม1'!$A$9:$DY$58,107,FALSE)="","",VLOOKUP($A29,'02.คีย์เทอม1'!$A$9:$DY$58,107,FALSE))</f>
        <v/>
      </c>
      <c r="Y29" s="100" t="str">
        <f>IF(VLOOKUP($A29,'02.คีย์เทอม1'!$A$9:$DY$58,108,FALSE)="","",VLOOKUP($A29,'02.คีย์เทอม1'!$A$9:$DY$58,108,FALSE))</f>
        <v/>
      </c>
      <c r="Z29" s="106" t="str">
        <f>IF(VLOOKUP($A29,'02.คีย์เทอม1'!$A$9:$DY$58,109,FALSE)="","",VLOOKUP($A29,'02.คีย์เทอม1'!$A$9:$DY$58,109,FALSE))</f>
        <v/>
      </c>
    </row>
    <row r="30" spans="1:26" s="102" customFormat="1" ht="17.25" customHeight="1" x14ac:dyDescent="0.2">
      <c r="A30" s="139">
        <v>20</v>
      </c>
      <c r="B30" s="103" t="str">
        <f>IF('2.ชื่อนักเรียน'!C30="","",'2.ชื่อนักเรียน'!C30)</f>
        <v/>
      </c>
      <c r="C30" s="104" t="str">
        <f>IF('2.ชื่อนักเรียน'!D30="","",'2.ชื่อนักเรียน'!D30)</f>
        <v/>
      </c>
      <c r="D30" s="140" t="str">
        <f>IF(VLOOKUP($A30,'02.คีย์เทอม1'!$A$9:$DY$58,10,FALSE)="","",VLOOKUP($A30,'02.คีย์เทอม1'!$A$9:$DY$58,10,FALSE))</f>
        <v/>
      </c>
      <c r="E30" s="120" t="str">
        <f>IF(VLOOKUP($A30,'02.คีย์เทอม1'!$A$9:$DY$58,15,FALSE)="","",VLOOKUP($A30,'02.คีย์เทอม1'!$A$9:$DY$58,15,FALSE))</f>
        <v/>
      </c>
      <c r="F30" s="120" t="str">
        <f>IF(VLOOKUP($A30,'02.คีย์เทอม1'!$A$9:$DY$58,20,FALSE)="","",VLOOKUP($A30,'02.คีย์เทอม1'!$A$9:$DY$58,20,FALSE))</f>
        <v/>
      </c>
      <c r="G30" s="121" t="str">
        <f>IF(VLOOKUP($A30,'02.คีย์เทอม1'!$A$9:$DY$58,25,FALSE)="","",VLOOKUP($A30,'02.คีย์เทอม1'!$A$9:$DY$58,25,FALSE))</f>
        <v/>
      </c>
      <c r="H30" s="120" t="str">
        <f>IF(VLOOKUP($A30,'02.คีย์เทอม1'!$A$9:$DY$58,30,FALSE)="","",VLOOKUP($A30,'02.คีย์เทอม1'!$A$9:$DY$58,30,FALSE))</f>
        <v/>
      </c>
      <c r="I30" s="120" t="str">
        <f>IF(VLOOKUP($A30,'02.คีย์เทอม1'!$A$9:$DY$58,35,FALSE)="","",VLOOKUP($A30,'02.คีย์เทอม1'!$A$9:$DY$58,35,FALSE))</f>
        <v/>
      </c>
      <c r="J30" s="120" t="str">
        <f>IF(VLOOKUP($A30,'02.คีย์เทอม1'!$A$9:$DY$58,40,FALSE)="","",VLOOKUP($A30,'02.คีย์เทอม1'!$A$9:$DY$58,40,FALSE))</f>
        <v/>
      </c>
      <c r="K30" s="120" t="str">
        <f>IF(VLOOKUP($A30,'02.คีย์เทอม1'!$A$9:$DY$58,45,FALSE)="","",VLOOKUP($A30,'02.คีย์เทอม1'!$A$9:$DY$58,45,FALSE))</f>
        <v/>
      </c>
      <c r="L30" s="303" t="str">
        <f>IF(VLOOKUP($A30,'02.คีย์เทอม1'!$A$9:$DY$58,50,FALSE)="","",VLOOKUP($A30,'02.คีย์เทอม1'!$A$9:$DY$58,50,FALSE))</f>
        <v/>
      </c>
      <c r="M30" s="193" t="str">
        <f>IF(VLOOKUP($A30,'02.คีย์เทอม1'!$A$9:$DY$58,55,FALSE)="","",VLOOKUP($A30,'02.คีย์เทอม1'!$A$9:$DY$58,55,FALSE))</f>
        <v/>
      </c>
      <c r="N30" s="140" t="str">
        <f>IF(VLOOKUP($A30,'02.คีย์เทอม1'!$A$9:$DY$58,60,FALSE)="","",VLOOKUP($A30,'02.คีย์เทอม1'!$A$9:$DY$58,60,FALSE))</f>
        <v/>
      </c>
      <c r="O30" s="307" t="str">
        <f>IF(VLOOKUP($A30,'02.คีย์เทอม1'!$A$9:$DY$58,65,FALSE)="","",VLOOKUP($A30,'02.คีย์เทอม1'!$A$9:$DY$58,65,FALSE))</f>
        <v/>
      </c>
      <c r="P30" s="307" t="str">
        <f>IF(VLOOKUP($A30,'02.คีย์เทอม1'!$A$9:$DY$58,70,FALSE)="","",VLOOKUP($A30,'02.คีย์เทอม1'!$A$9:$DY$58,70,FALSE))</f>
        <v/>
      </c>
      <c r="Q30" s="307" t="str">
        <f>IF(VLOOKUP($A30,'02.คีย์เทอม1'!$A$9:$DY$58,75,FALSE)="","",VLOOKUP($A30,'02.คีย์เทอม1'!$A$9:$DY$58,75,FALSE))</f>
        <v/>
      </c>
      <c r="R30" s="307" t="str">
        <f>IF(VLOOKUP($A30,'02.คีย์เทอม1'!$A$9:$DY$58,80,FALSE)="","",VLOOKUP($A30,'02.คีย์เทอม1'!$A$9:$DY$58,80,FALSE))</f>
        <v/>
      </c>
      <c r="S30" s="121" t="str">
        <f>IF(VLOOKUP($A30,'02.คีย์เทอม1'!$A$9:$DY$58,85,FALSE)="","",VLOOKUP($A30,'02.คีย์เทอม1'!$A$9:$DY$58,85,FALSE))</f>
        <v/>
      </c>
      <c r="T30" s="121" t="str">
        <f>IF(VLOOKUP($A30,'02.คีย์เทอม1'!$A$9:$DY$58,90,FALSE)="","",VLOOKUP($A30,'02.คีย์เทอม1'!$A$9:$DY$58,90,FALSE))</f>
        <v/>
      </c>
      <c r="U30" s="121" t="str">
        <f>IF(VLOOKUP($A30,'02.คีย์เทอม1'!$A$9:$DY$58,95,FALSE)="","",VLOOKUP($A30,'02.คีย์เทอม1'!$A$9:$DY$58,95,FALSE))</f>
        <v/>
      </c>
      <c r="V30" s="121" t="str">
        <f>IF(VLOOKUP($A30,'02.คีย์เทอม1'!$A$9:$DY$58,100,FALSE)="","",VLOOKUP($A30,'02.คีย์เทอม1'!$A$9:$DY$58,100,FALSE))</f>
        <v/>
      </c>
      <c r="W30" s="188" t="str">
        <f>IF(VLOOKUP($A30,'02.คีย์เทอม1'!$A$9:$DY$58,105,FALSE)="","",VLOOKUP($A30,'02.คีย์เทอม1'!$A$9:$DY$58,105,FALSE))</f>
        <v/>
      </c>
      <c r="X30" s="105" t="str">
        <f>IF(VLOOKUP($A30,'02.คีย์เทอม1'!$A$9:$DY$58,107,FALSE)="","",VLOOKUP($A30,'02.คีย์เทอม1'!$A$9:$DY$58,107,FALSE))</f>
        <v/>
      </c>
      <c r="Y30" s="100" t="str">
        <f>IF(VLOOKUP($A30,'02.คีย์เทอม1'!$A$9:$DY$58,108,FALSE)="","",VLOOKUP($A30,'02.คีย์เทอม1'!$A$9:$DY$58,108,FALSE))</f>
        <v/>
      </c>
      <c r="Z30" s="106" t="str">
        <f>IF(VLOOKUP($A30,'02.คีย์เทอม1'!$A$9:$DY$58,109,FALSE)="","",VLOOKUP($A30,'02.คีย์เทอม1'!$A$9:$DY$58,109,FALSE))</f>
        <v/>
      </c>
    </row>
    <row r="31" spans="1:26" s="102" customFormat="1" ht="17.25" customHeight="1" x14ac:dyDescent="0.2">
      <c r="A31" s="139">
        <v>21</v>
      </c>
      <c r="B31" s="103" t="str">
        <f>IF('2.ชื่อนักเรียน'!C31="","",'2.ชื่อนักเรียน'!C31)</f>
        <v/>
      </c>
      <c r="C31" s="104" t="str">
        <f>IF('2.ชื่อนักเรียน'!D31="","",'2.ชื่อนักเรียน'!D31)</f>
        <v/>
      </c>
      <c r="D31" s="140" t="str">
        <f>IF(VLOOKUP($A31,'02.คีย์เทอม1'!$A$9:$DY$58,10,FALSE)="","",VLOOKUP($A31,'02.คีย์เทอม1'!$A$9:$DY$58,10,FALSE))</f>
        <v/>
      </c>
      <c r="E31" s="120" t="str">
        <f>IF(VLOOKUP($A31,'02.คีย์เทอม1'!$A$9:$DY$58,15,FALSE)="","",VLOOKUP($A31,'02.คีย์เทอม1'!$A$9:$DY$58,15,FALSE))</f>
        <v/>
      </c>
      <c r="F31" s="120" t="str">
        <f>IF(VLOOKUP($A31,'02.คีย์เทอม1'!$A$9:$DY$58,20,FALSE)="","",VLOOKUP($A31,'02.คีย์เทอม1'!$A$9:$DY$58,20,FALSE))</f>
        <v/>
      </c>
      <c r="G31" s="121" t="str">
        <f>IF(VLOOKUP($A31,'02.คีย์เทอม1'!$A$9:$DY$58,25,FALSE)="","",VLOOKUP($A31,'02.คีย์เทอม1'!$A$9:$DY$58,25,FALSE))</f>
        <v/>
      </c>
      <c r="H31" s="120" t="str">
        <f>IF(VLOOKUP($A31,'02.คีย์เทอม1'!$A$9:$DY$58,30,FALSE)="","",VLOOKUP($A31,'02.คีย์เทอม1'!$A$9:$DY$58,30,FALSE))</f>
        <v/>
      </c>
      <c r="I31" s="120" t="str">
        <f>IF(VLOOKUP($A31,'02.คีย์เทอม1'!$A$9:$DY$58,35,FALSE)="","",VLOOKUP($A31,'02.คีย์เทอม1'!$A$9:$DY$58,35,FALSE))</f>
        <v/>
      </c>
      <c r="J31" s="120" t="str">
        <f>IF(VLOOKUP($A31,'02.คีย์เทอม1'!$A$9:$DY$58,40,FALSE)="","",VLOOKUP($A31,'02.คีย์เทอม1'!$A$9:$DY$58,40,FALSE))</f>
        <v/>
      </c>
      <c r="K31" s="120" t="str">
        <f>IF(VLOOKUP($A31,'02.คีย์เทอม1'!$A$9:$DY$58,45,FALSE)="","",VLOOKUP($A31,'02.คีย์เทอม1'!$A$9:$DY$58,45,FALSE))</f>
        <v/>
      </c>
      <c r="L31" s="303" t="str">
        <f>IF(VLOOKUP($A31,'02.คีย์เทอม1'!$A$9:$DY$58,50,FALSE)="","",VLOOKUP($A31,'02.คีย์เทอม1'!$A$9:$DY$58,50,FALSE))</f>
        <v/>
      </c>
      <c r="M31" s="193" t="str">
        <f>IF(VLOOKUP($A31,'02.คีย์เทอม1'!$A$9:$DY$58,55,FALSE)="","",VLOOKUP($A31,'02.คีย์เทอม1'!$A$9:$DY$58,55,FALSE))</f>
        <v/>
      </c>
      <c r="N31" s="140" t="str">
        <f>IF(VLOOKUP($A31,'02.คีย์เทอม1'!$A$9:$DY$58,60,FALSE)="","",VLOOKUP($A31,'02.คีย์เทอม1'!$A$9:$DY$58,60,FALSE))</f>
        <v/>
      </c>
      <c r="O31" s="307" t="str">
        <f>IF(VLOOKUP($A31,'02.คีย์เทอม1'!$A$9:$DY$58,65,FALSE)="","",VLOOKUP($A31,'02.คีย์เทอม1'!$A$9:$DY$58,65,FALSE))</f>
        <v/>
      </c>
      <c r="P31" s="307" t="str">
        <f>IF(VLOOKUP($A31,'02.คีย์เทอม1'!$A$9:$DY$58,70,FALSE)="","",VLOOKUP($A31,'02.คีย์เทอม1'!$A$9:$DY$58,70,FALSE))</f>
        <v/>
      </c>
      <c r="Q31" s="307" t="str">
        <f>IF(VLOOKUP($A31,'02.คีย์เทอม1'!$A$9:$DY$58,75,FALSE)="","",VLOOKUP($A31,'02.คีย์เทอม1'!$A$9:$DY$58,75,FALSE))</f>
        <v/>
      </c>
      <c r="R31" s="307" t="str">
        <f>IF(VLOOKUP($A31,'02.คีย์เทอม1'!$A$9:$DY$58,80,FALSE)="","",VLOOKUP($A31,'02.คีย์เทอม1'!$A$9:$DY$58,80,FALSE))</f>
        <v/>
      </c>
      <c r="S31" s="121" t="str">
        <f>IF(VLOOKUP($A31,'02.คีย์เทอม1'!$A$9:$DY$58,85,FALSE)="","",VLOOKUP($A31,'02.คีย์เทอม1'!$A$9:$DY$58,85,FALSE))</f>
        <v/>
      </c>
      <c r="T31" s="121" t="str">
        <f>IF(VLOOKUP($A31,'02.คีย์เทอม1'!$A$9:$DY$58,90,FALSE)="","",VLOOKUP($A31,'02.คีย์เทอม1'!$A$9:$DY$58,90,FALSE))</f>
        <v/>
      </c>
      <c r="U31" s="121" t="str">
        <f>IF(VLOOKUP($A31,'02.คีย์เทอม1'!$A$9:$DY$58,95,FALSE)="","",VLOOKUP($A31,'02.คีย์เทอม1'!$A$9:$DY$58,95,FALSE))</f>
        <v/>
      </c>
      <c r="V31" s="121" t="str">
        <f>IF(VLOOKUP($A31,'02.คีย์เทอม1'!$A$9:$DY$58,100,FALSE)="","",VLOOKUP($A31,'02.คีย์เทอม1'!$A$9:$DY$58,100,FALSE))</f>
        <v/>
      </c>
      <c r="W31" s="188" t="str">
        <f>IF(VLOOKUP($A31,'02.คีย์เทอม1'!$A$9:$DY$58,105,FALSE)="","",VLOOKUP($A31,'02.คีย์เทอม1'!$A$9:$DY$58,105,FALSE))</f>
        <v/>
      </c>
      <c r="X31" s="105" t="str">
        <f>IF(VLOOKUP($A31,'02.คีย์เทอม1'!$A$9:$DY$58,107,FALSE)="","",VLOOKUP($A31,'02.คีย์เทอม1'!$A$9:$DY$58,107,FALSE))</f>
        <v/>
      </c>
      <c r="Y31" s="100" t="str">
        <f>IF(VLOOKUP($A31,'02.คีย์เทอม1'!$A$9:$DY$58,108,FALSE)="","",VLOOKUP($A31,'02.คีย์เทอม1'!$A$9:$DY$58,108,FALSE))</f>
        <v/>
      </c>
      <c r="Z31" s="106" t="str">
        <f>IF(VLOOKUP($A31,'02.คีย์เทอม1'!$A$9:$DY$58,109,FALSE)="","",VLOOKUP($A31,'02.คีย์เทอม1'!$A$9:$DY$58,109,FALSE))</f>
        <v/>
      </c>
    </row>
    <row r="32" spans="1:26" s="102" customFormat="1" ht="17.25" customHeight="1" x14ac:dyDescent="0.2">
      <c r="A32" s="139">
        <v>22</v>
      </c>
      <c r="B32" s="103" t="str">
        <f>IF('2.ชื่อนักเรียน'!C32="","",'2.ชื่อนักเรียน'!C32)</f>
        <v/>
      </c>
      <c r="C32" s="104" t="str">
        <f>IF('2.ชื่อนักเรียน'!D32="","",'2.ชื่อนักเรียน'!D32)</f>
        <v/>
      </c>
      <c r="D32" s="140" t="str">
        <f>IF(VLOOKUP($A32,'02.คีย์เทอม1'!$A$9:$DY$58,10,FALSE)="","",VLOOKUP($A32,'02.คีย์เทอม1'!$A$9:$DY$58,10,FALSE))</f>
        <v/>
      </c>
      <c r="E32" s="121" t="str">
        <f>IF(VLOOKUP($A32,'02.คีย์เทอม1'!$A$9:$DY$58,15,FALSE)="","",VLOOKUP($A32,'02.คีย์เทอม1'!$A$9:$DY$58,15,FALSE))</f>
        <v/>
      </c>
      <c r="F32" s="120" t="str">
        <f>IF(VLOOKUP($A32,'02.คีย์เทอม1'!$A$9:$DY$58,20,FALSE)="","",VLOOKUP($A32,'02.คีย์เทอม1'!$A$9:$DY$58,20,FALSE))</f>
        <v/>
      </c>
      <c r="G32" s="121" t="str">
        <f>IF(VLOOKUP($A32,'02.คีย์เทอม1'!$A$9:$DY$58,25,FALSE)="","",VLOOKUP($A32,'02.คีย์เทอม1'!$A$9:$DY$58,25,FALSE))</f>
        <v/>
      </c>
      <c r="H32" s="121" t="str">
        <f>IF(VLOOKUP($A32,'02.คีย์เทอม1'!$A$9:$DY$58,30,FALSE)="","",VLOOKUP($A32,'02.คีย์เทอม1'!$A$9:$DY$58,30,FALSE))</f>
        <v/>
      </c>
      <c r="I32" s="121" t="str">
        <f>IF(VLOOKUP($A32,'02.คีย์เทอม1'!$A$9:$DY$58,35,FALSE)="","",VLOOKUP($A32,'02.คีย์เทอม1'!$A$9:$DY$58,35,FALSE))</f>
        <v/>
      </c>
      <c r="J32" s="120" t="str">
        <f>IF(VLOOKUP($A32,'02.คีย์เทอม1'!$A$9:$DY$58,40,FALSE)="","",VLOOKUP($A32,'02.คีย์เทอม1'!$A$9:$DY$58,40,FALSE))</f>
        <v/>
      </c>
      <c r="K32" s="120" t="str">
        <f>IF(VLOOKUP($A32,'02.คีย์เทอม1'!$A$9:$DY$58,45,FALSE)="","",VLOOKUP($A32,'02.คีย์เทอม1'!$A$9:$DY$58,45,FALSE))</f>
        <v/>
      </c>
      <c r="L32" s="303" t="str">
        <f>IF(VLOOKUP($A32,'02.คีย์เทอม1'!$A$9:$DY$58,50,FALSE)="","",VLOOKUP($A32,'02.คีย์เทอม1'!$A$9:$DY$58,50,FALSE))</f>
        <v/>
      </c>
      <c r="M32" s="193" t="str">
        <f>IF(VLOOKUP($A32,'02.คีย์เทอม1'!$A$9:$DY$58,55,FALSE)="","",VLOOKUP($A32,'02.คีย์เทอม1'!$A$9:$DY$58,55,FALSE))</f>
        <v/>
      </c>
      <c r="N32" s="140" t="str">
        <f>IF(VLOOKUP($A32,'02.คีย์เทอม1'!$A$9:$DY$58,60,FALSE)="","",VLOOKUP($A32,'02.คีย์เทอม1'!$A$9:$DY$58,60,FALSE))</f>
        <v/>
      </c>
      <c r="O32" s="307" t="str">
        <f>IF(VLOOKUP($A32,'02.คีย์เทอม1'!$A$9:$DY$58,65,FALSE)="","",VLOOKUP($A32,'02.คีย์เทอม1'!$A$9:$DY$58,65,FALSE))</f>
        <v/>
      </c>
      <c r="P32" s="307" t="str">
        <f>IF(VLOOKUP($A32,'02.คีย์เทอม1'!$A$9:$DY$58,70,FALSE)="","",VLOOKUP($A32,'02.คีย์เทอม1'!$A$9:$DY$58,70,FALSE))</f>
        <v/>
      </c>
      <c r="Q32" s="307" t="str">
        <f>IF(VLOOKUP($A32,'02.คีย์เทอม1'!$A$9:$DY$58,75,FALSE)="","",VLOOKUP($A32,'02.คีย์เทอม1'!$A$9:$DY$58,75,FALSE))</f>
        <v/>
      </c>
      <c r="R32" s="307" t="str">
        <f>IF(VLOOKUP($A32,'02.คีย์เทอม1'!$A$9:$DY$58,80,FALSE)="","",VLOOKUP($A32,'02.คีย์เทอม1'!$A$9:$DY$58,80,FALSE))</f>
        <v/>
      </c>
      <c r="S32" s="121" t="str">
        <f>IF(VLOOKUP($A32,'02.คีย์เทอม1'!$A$9:$DY$58,85,FALSE)="","",VLOOKUP($A32,'02.คีย์เทอม1'!$A$9:$DY$58,85,FALSE))</f>
        <v/>
      </c>
      <c r="T32" s="121" t="str">
        <f>IF(VLOOKUP($A32,'02.คีย์เทอม1'!$A$9:$DY$58,90,FALSE)="","",VLOOKUP($A32,'02.คีย์เทอม1'!$A$9:$DY$58,90,FALSE))</f>
        <v/>
      </c>
      <c r="U32" s="121" t="str">
        <f>IF(VLOOKUP($A32,'02.คีย์เทอม1'!$A$9:$DY$58,95,FALSE)="","",VLOOKUP($A32,'02.คีย์เทอม1'!$A$9:$DY$58,95,FALSE))</f>
        <v/>
      </c>
      <c r="V32" s="121" t="str">
        <f>IF(VLOOKUP($A32,'02.คีย์เทอม1'!$A$9:$DY$58,100,FALSE)="","",VLOOKUP($A32,'02.คีย์เทอม1'!$A$9:$DY$58,100,FALSE))</f>
        <v/>
      </c>
      <c r="W32" s="188" t="str">
        <f>IF(VLOOKUP($A32,'02.คีย์เทอม1'!$A$9:$DY$58,105,FALSE)="","",VLOOKUP($A32,'02.คีย์เทอม1'!$A$9:$DY$58,105,FALSE))</f>
        <v/>
      </c>
      <c r="X32" s="105" t="str">
        <f>IF(VLOOKUP($A32,'02.คีย์เทอม1'!$A$9:$DY$58,107,FALSE)="","",VLOOKUP($A32,'02.คีย์เทอม1'!$A$9:$DY$58,107,FALSE))</f>
        <v/>
      </c>
      <c r="Y32" s="100" t="str">
        <f>IF(VLOOKUP($A32,'02.คีย์เทอม1'!$A$9:$DY$58,108,FALSE)="","",VLOOKUP($A32,'02.คีย์เทอม1'!$A$9:$DY$58,108,FALSE))</f>
        <v/>
      </c>
      <c r="Z32" s="106" t="str">
        <f>IF(VLOOKUP($A32,'02.คีย์เทอม1'!$A$9:$DY$58,109,FALSE)="","",VLOOKUP($A32,'02.คีย์เทอม1'!$A$9:$DY$58,109,FALSE))</f>
        <v/>
      </c>
    </row>
    <row r="33" spans="1:26" s="102" customFormat="1" ht="17.25" customHeight="1" x14ac:dyDescent="0.2">
      <c r="A33" s="139">
        <v>23</v>
      </c>
      <c r="B33" s="103" t="str">
        <f>IF('2.ชื่อนักเรียน'!C33="","",'2.ชื่อนักเรียน'!C33)</f>
        <v/>
      </c>
      <c r="C33" s="104" t="str">
        <f>IF('2.ชื่อนักเรียน'!D33="","",'2.ชื่อนักเรียน'!D33)</f>
        <v/>
      </c>
      <c r="D33" s="140" t="str">
        <f>IF(VLOOKUP($A33,'02.คีย์เทอม1'!$A$9:$DY$58,10,FALSE)="","",VLOOKUP($A33,'02.คีย์เทอม1'!$A$9:$DY$58,10,FALSE))</f>
        <v/>
      </c>
      <c r="E33" s="120" t="str">
        <f>IF(VLOOKUP($A33,'02.คีย์เทอม1'!$A$9:$DY$58,15,FALSE)="","",VLOOKUP($A33,'02.คีย์เทอม1'!$A$9:$DY$58,15,FALSE))</f>
        <v/>
      </c>
      <c r="F33" s="120" t="str">
        <f>IF(VLOOKUP($A33,'02.คีย์เทอม1'!$A$9:$DY$58,20,FALSE)="","",VLOOKUP($A33,'02.คีย์เทอม1'!$A$9:$DY$58,20,FALSE))</f>
        <v/>
      </c>
      <c r="G33" s="121" t="str">
        <f>IF(VLOOKUP($A33,'02.คีย์เทอม1'!$A$9:$DY$58,25,FALSE)="","",VLOOKUP($A33,'02.คีย์เทอม1'!$A$9:$DY$58,25,FALSE))</f>
        <v/>
      </c>
      <c r="H33" s="121" t="str">
        <f>IF(VLOOKUP($A33,'02.คีย์เทอม1'!$A$9:$DY$58,30,FALSE)="","",VLOOKUP($A33,'02.คีย์เทอม1'!$A$9:$DY$58,30,FALSE))</f>
        <v/>
      </c>
      <c r="I33" s="121" t="str">
        <f>IF(VLOOKUP($A33,'02.คีย์เทอม1'!$A$9:$DY$58,35,FALSE)="","",VLOOKUP($A33,'02.คีย์เทอม1'!$A$9:$DY$58,35,FALSE))</f>
        <v/>
      </c>
      <c r="J33" s="120" t="str">
        <f>IF(VLOOKUP($A33,'02.คีย์เทอม1'!$A$9:$DY$58,40,FALSE)="","",VLOOKUP($A33,'02.คีย์เทอม1'!$A$9:$DY$58,40,FALSE))</f>
        <v/>
      </c>
      <c r="K33" s="120" t="str">
        <f>IF(VLOOKUP($A33,'02.คีย์เทอม1'!$A$9:$DY$58,45,FALSE)="","",VLOOKUP($A33,'02.คีย์เทอม1'!$A$9:$DY$58,45,FALSE))</f>
        <v/>
      </c>
      <c r="L33" s="303" t="str">
        <f>IF(VLOOKUP($A33,'02.คีย์เทอม1'!$A$9:$DY$58,50,FALSE)="","",VLOOKUP($A33,'02.คีย์เทอม1'!$A$9:$DY$58,50,FALSE))</f>
        <v/>
      </c>
      <c r="M33" s="193" t="str">
        <f>IF(VLOOKUP($A33,'02.คีย์เทอม1'!$A$9:$DY$58,55,FALSE)="","",VLOOKUP($A33,'02.คีย์เทอม1'!$A$9:$DY$58,55,FALSE))</f>
        <v/>
      </c>
      <c r="N33" s="140" t="str">
        <f>IF(VLOOKUP($A33,'02.คีย์เทอม1'!$A$9:$DY$58,60,FALSE)="","",VLOOKUP($A33,'02.คีย์เทอม1'!$A$9:$DY$58,60,FALSE))</f>
        <v/>
      </c>
      <c r="O33" s="307" t="str">
        <f>IF(VLOOKUP($A33,'02.คีย์เทอม1'!$A$9:$DY$58,65,FALSE)="","",VLOOKUP($A33,'02.คีย์เทอม1'!$A$9:$DY$58,65,FALSE))</f>
        <v/>
      </c>
      <c r="P33" s="307" t="str">
        <f>IF(VLOOKUP($A33,'02.คีย์เทอม1'!$A$9:$DY$58,70,FALSE)="","",VLOOKUP($A33,'02.คีย์เทอม1'!$A$9:$DY$58,70,FALSE))</f>
        <v/>
      </c>
      <c r="Q33" s="307" t="str">
        <f>IF(VLOOKUP($A33,'02.คีย์เทอม1'!$A$9:$DY$58,75,FALSE)="","",VLOOKUP($A33,'02.คีย์เทอม1'!$A$9:$DY$58,75,FALSE))</f>
        <v/>
      </c>
      <c r="R33" s="307" t="str">
        <f>IF(VLOOKUP($A33,'02.คีย์เทอม1'!$A$9:$DY$58,80,FALSE)="","",VLOOKUP($A33,'02.คีย์เทอม1'!$A$9:$DY$58,80,FALSE))</f>
        <v/>
      </c>
      <c r="S33" s="121" t="str">
        <f>IF(VLOOKUP($A33,'02.คีย์เทอม1'!$A$9:$DY$58,85,FALSE)="","",VLOOKUP($A33,'02.คีย์เทอม1'!$A$9:$DY$58,85,FALSE))</f>
        <v/>
      </c>
      <c r="T33" s="121" t="str">
        <f>IF(VLOOKUP($A33,'02.คีย์เทอม1'!$A$9:$DY$58,90,FALSE)="","",VLOOKUP($A33,'02.คีย์เทอม1'!$A$9:$DY$58,90,FALSE))</f>
        <v/>
      </c>
      <c r="U33" s="121" t="str">
        <f>IF(VLOOKUP($A33,'02.คีย์เทอม1'!$A$9:$DY$58,95,FALSE)="","",VLOOKUP($A33,'02.คีย์เทอม1'!$A$9:$DY$58,95,FALSE))</f>
        <v/>
      </c>
      <c r="V33" s="121" t="str">
        <f>IF(VLOOKUP($A33,'02.คีย์เทอม1'!$A$9:$DY$58,100,FALSE)="","",VLOOKUP($A33,'02.คีย์เทอม1'!$A$9:$DY$58,100,FALSE))</f>
        <v/>
      </c>
      <c r="W33" s="188" t="str">
        <f>IF(VLOOKUP($A33,'02.คีย์เทอม1'!$A$9:$DY$58,105,FALSE)="","",VLOOKUP($A33,'02.คีย์เทอม1'!$A$9:$DY$58,105,FALSE))</f>
        <v/>
      </c>
      <c r="X33" s="105" t="str">
        <f>IF(VLOOKUP($A33,'02.คีย์เทอม1'!$A$9:$DY$58,107,FALSE)="","",VLOOKUP($A33,'02.คีย์เทอม1'!$A$9:$DY$58,107,FALSE))</f>
        <v/>
      </c>
      <c r="Y33" s="100" t="str">
        <f>IF(VLOOKUP($A33,'02.คีย์เทอม1'!$A$9:$DY$58,108,FALSE)="","",VLOOKUP($A33,'02.คีย์เทอม1'!$A$9:$DY$58,108,FALSE))</f>
        <v/>
      </c>
      <c r="Z33" s="106" t="str">
        <f>IF(VLOOKUP($A33,'02.คีย์เทอม1'!$A$9:$DY$58,109,FALSE)="","",VLOOKUP($A33,'02.คีย์เทอม1'!$A$9:$DY$58,109,FALSE))</f>
        <v/>
      </c>
    </row>
    <row r="34" spans="1:26" s="102" customFormat="1" ht="17.25" customHeight="1" x14ac:dyDescent="0.2">
      <c r="A34" s="139">
        <v>24</v>
      </c>
      <c r="B34" s="103" t="str">
        <f>IF('2.ชื่อนักเรียน'!C34="","",'2.ชื่อนักเรียน'!C34)</f>
        <v/>
      </c>
      <c r="C34" s="104" t="str">
        <f>IF('2.ชื่อนักเรียน'!D34="","",'2.ชื่อนักเรียน'!D34)</f>
        <v/>
      </c>
      <c r="D34" s="140" t="str">
        <f>IF(VLOOKUP($A34,'02.คีย์เทอม1'!$A$9:$DY$58,10,FALSE)="","",VLOOKUP($A34,'02.คีย์เทอม1'!$A$9:$DY$58,10,FALSE))</f>
        <v/>
      </c>
      <c r="E34" s="120" t="str">
        <f>IF(VLOOKUP($A34,'02.คีย์เทอม1'!$A$9:$DY$58,15,FALSE)="","",VLOOKUP($A34,'02.คีย์เทอม1'!$A$9:$DY$58,15,FALSE))</f>
        <v/>
      </c>
      <c r="F34" s="120" t="str">
        <f>IF(VLOOKUP($A34,'02.คีย์เทอม1'!$A$9:$DY$58,20,FALSE)="","",VLOOKUP($A34,'02.คีย์เทอม1'!$A$9:$DY$58,20,FALSE))</f>
        <v/>
      </c>
      <c r="G34" s="121" t="str">
        <f>IF(VLOOKUP($A34,'02.คีย์เทอม1'!$A$9:$DY$58,25,FALSE)="","",VLOOKUP($A34,'02.คีย์เทอม1'!$A$9:$DY$58,25,FALSE))</f>
        <v/>
      </c>
      <c r="H34" s="120" t="str">
        <f>IF(VLOOKUP($A34,'02.คีย์เทอม1'!$A$9:$DY$58,30,FALSE)="","",VLOOKUP($A34,'02.คีย์เทอม1'!$A$9:$DY$58,30,FALSE))</f>
        <v/>
      </c>
      <c r="I34" s="120" t="str">
        <f>IF(VLOOKUP($A34,'02.คีย์เทอม1'!$A$9:$DY$58,35,FALSE)="","",VLOOKUP($A34,'02.คีย์เทอม1'!$A$9:$DY$58,35,FALSE))</f>
        <v/>
      </c>
      <c r="J34" s="120" t="str">
        <f>IF(VLOOKUP($A34,'02.คีย์เทอม1'!$A$9:$DY$58,40,FALSE)="","",VLOOKUP($A34,'02.คีย์เทอม1'!$A$9:$DY$58,40,FALSE))</f>
        <v/>
      </c>
      <c r="K34" s="120" t="str">
        <f>IF(VLOOKUP($A34,'02.คีย์เทอม1'!$A$9:$DY$58,45,FALSE)="","",VLOOKUP($A34,'02.คีย์เทอม1'!$A$9:$DY$58,45,FALSE))</f>
        <v/>
      </c>
      <c r="L34" s="303" t="str">
        <f>IF(VLOOKUP($A34,'02.คีย์เทอม1'!$A$9:$DY$58,50,FALSE)="","",VLOOKUP($A34,'02.คีย์เทอม1'!$A$9:$DY$58,50,FALSE))</f>
        <v/>
      </c>
      <c r="M34" s="193" t="str">
        <f>IF(VLOOKUP($A34,'02.คีย์เทอม1'!$A$9:$DY$58,55,FALSE)="","",VLOOKUP($A34,'02.คีย์เทอม1'!$A$9:$DY$58,55,FALSE))</f>
        <v/>
      </c>
      <c r="N34" s="140" t="str">
        <f>IF(VLOOKUP($A34,'02.คีย์เทอม1'!$A$9:$DY$58,60,FALSE)="","",VLOOKUP($A34,'02.คีย์เทอม1'!$A$9:$DY$58,60,FALSE))</f>
        <v/>
      </c>
      <c r="O34" s="307" t="str">
        <f>IF(VLOOKUP($A34,'02.คีย์เทอม1'!$A$9:$DY$58,65,FALSE)="","",VLOOKUP($A34,'02.คีย์เทอม1'!$A$9:$DY$58,65,FALSE))</f>
        <v/>
      </c>
      <c r="P34" s="307" t="str">
        <f>IF(VLOOKUP($A34,'02.คีย์เทอม1'!$A$9:$DY$58,70,FALSE)="","",VLOOKUP($A34,'02.คีย์เทอม1'!$A$9:$DY$58,70,FALSE))</f>
        <v/>
      </c>
      <c r="Q34" s="307" t="str">
        <f>IF(VLOOKUP($A34,'02.คีย์เทอม1'!$A$9:$DY$58,75,FALSE)="","",VLOOKUP($A34,'02.คีย์เทอม1'!$A$9:$DY$58,75,FALSE))</f>
        <v/>
      </c>
      <c r="R34" s="307" t="str">
        <f>IF(VLOOKUP($A34,'02.คีย์เทอม1'!$A$9:$DY$58,80,FALSE)="","",VLOOKUP($A34,'02.คีย์เทอม1'!$A$9:$DY$58,80,FALSE))</f>
        <v/>
      </c>
      <c r="S34" s="121" t="str">
        <f>IF(VLOOKUP($A34,'02.คีย์เทอม1'!$A$9:$DY$58,85,FALSE)="","",VLOOKUP($A34,'02.คีย์เทอม1'!$A$9:$DY$58,85,FALSE))</f>
        <v/>
      </c>
      <c r="T34" s="121" t="str">
        <f>IF(VLOOKUP($A34,'02.คีย์เทอม1'!$A$9:$DY$58,90,FALSE)="","",VLOOKUP($A34,'02.คีย์เทอม1'!$A$9:$DY$58,90,FALSE))</f>
        <v/>
      </c>
      <c r="U34" s="121" t="str">
        <f>IF(VLOOKUP($A34,'02.คีย์เทอม1'!$A$9:$DY$58,95,FALSE)="","",VLOOKUP($A34,'02.คีย์เทอม1'!$A$9:$DY$58,95,FALSE))</f>
        <v/>
      </c>
      <c r="V34" s="121" t="str">
        <f>IF(VLOOKUP($A34,'02.คีย์เทอม1'!$A$9:$DY$58,100,FALSE)="","",VLOOKUP($A34,'02.คีย์เทอม1'!$A$9:$DY$58,100,FALSE))</f>
        <v/>
      </c>
      <c r="W34" s="188" t="str">
        <f>IF(VLOOKUP($A34,'02.คีย์เทอม1'!$A$9:$DY$58,105,FALSE)="","",VLOOKUP($A34,'02.คีย์เทอม1'!$A$9:$DY$58,105,FALSE))</f>
        <v/>
      </c>
      <c r="X34" s="105" t="str">
        <f>IF(VLOOKUP($A34,'02.คีย์เทอม1'!$A$9:$DY$58,107,FALSE)="","",VLOOKUP($A34,'02.คีย์เทอม1'!$A$9:$DY$58,107,FALSE))</f>
        <v/>
      </c>
      <c r="Y34" s="100" t="str">
        <f>IF(VLOOKUP($A34,'02.คีย์เทอม1'!$A$9:$DY$58,108,FALSE)="","",VLOOKUP($A34,'02.คีย์เทอม1'!$A$9:$DY$58,108,FALSE))</f>
        <v/>
      </c>
      <c r="Z34" s="106" t="str">
        <f>IF(VLOOKUP($A34,'02.คีย์เทอม1'!$A$9:$DY$58,109,FALSE)="","",VLOOKUP($A34,'02.คีย์เทอม1'!$A$9:$DY$58,109,FALSE))</f>
        <v/>
      </c>
    </row>
    <row r="35" spans="1:26" s="102" customFormat="1" ht="17.25" customHeight="1" x14ac:dyDescent="0.2">
      <c r="A35" s="139">
        <v>25</v>
      </c>
      <c r="B35" s="103" t="str">
        <f>IF('2.ชื่อนักเรียน'!C35="","",'2.ชื่อนักเรียน'!C35)</f>
        <v/>
      </c>
      <c r="C35" s="104" t="str">
        <f>IF('2.ชื่อนักเรียน'!D35="","",'2.ชื่อนักเรียน'!D35)</f>
        <v/>
      </c>
      <c r="D35" s="140" t="str">
        <f>IF(VLOOKUP($A35,'02.คีย์เทอม1'!$A$9:$DY$58,10,FALSE)="","",VLOOKUP($A35,'02.คีย์เทอม1'!$A$9:$DY$58,10,FALSE))</f>
        <v/>
      </c>
      <c r="E35" s="120" t="str">
        <f>IF(VLOOKUP($A35,'02.คีย์เทอม1'!$A$9:$DY$58,15,FALSE)="","",VLOOKUP($A35,'02.คีย์เทอม1'!$A$9:$DY$58,15,FALSE))</f>
        <v/>
      </c>
      <c r="F35" s="120" t="str">
        <f>IF(VLOOKUP($A35,'02.คีย์เทอม1'!$A$9:$DY$58,20,FALSE)="","",VLOOKUP($A35,'02.คีย์เทอม1'!$A$9:$DY$58,20,FALSE))</f>
        <v/>
      </c>
      <c r="G35" s="121" t="str">
        <f>IF(VLOOKUP($A35,'02.คีย์เทอม1'!$A$9:$DY$58,25,FALSE)="","",VLOOKUP($A35,'02.คีย์เทอม1'!$A$9:$DY$58,25,FALSE))</f>
        <v/>
      </c>
      <c r="H35" s="120" t="str">
        <f>IF(VLOOKUP($A35,'02.คีย์เทอม1'!$A$9:$DY$58,30,FALSE)="","",VLOOKUP($A35,'02.คีย์เทอม1'!$A$9:$DY$58,30,FALSE))</f>
        <v/>
      </c>
      <c r="I35" s="120" t="str">
        <f>IF(VLOOKUP($A35,'02.คีย์เทอม1'!$A$9:$DY$58,35,FALSE)="","",VLOOKUP($A35,'02.คีย์เทอม1'!$A$9:$DY$58,35,FALSE))</f>
        <v/>
      </c>
      <c r="J35" s="120" t="str">
        <f>IF(VLOOKUP($A35,'02.คีย์เทอม1'!$A$9:$DY$58,40,FALSE)="","",VLOOKUP($A35,'02.คีย์เทอม1'!$A$9:$DY$58,40,FALSE))</f>
        <v/>
      </c>
      <c r="K35" s="120" t="str">
        <f>IF(VLOOKUP($A35,'02.คีย์เทอม1'!$A$9:$DY$58,45,FALSE)="","",VLOOKUP($A35,'02.คีย์เทอม1'!$A$9:$DY$58,45,FALSE))</f>
        <v/>
      </c>
      <c r="L35" s="303" t="str">
        <f>IF(VLOOKUP($A35,'02.คีย์เทอม1'!$A$9:$DY$58,50,FALSE)="","",VLOOKUP($A35,'02.คีย์เทอม1'!$A$9:$DY$58,50,FALSE))</f>
        <v/>
      </c>
      <c r="M35" s="193" t="str">
        <f>IF(VLOOKUP($A35,'02.คีย์เทอม1'!$A$9:$DY$58,55,FALSE)="","",VLOOKUP($A35,'02.คีย์เทอม1'!$A$9:$DY$58,55,FALSE))</f>
        <v/>
      </c>
      <c r="N35" s="140" t="str">
        <f>IF(VLOOKUP($A35,'02.คีย์เทอม1'!$A$9:$DY$58,60,FALSE)="","",VLOOKUP($A35,'02.คีย์เทอม1'!$A$9:$DY$58,60,FALSE))</f>
        <v/>
      </c>
      <c r="O35" s="307" t="str">
        <f>IF(VLOOKUP($A35,'02.คีย์เทอม1'!$A$9:$DY$58,65,FALSE)="","",VLOOKUP($A35,'02.คีย์เทอม1'!$A$9:$DY$58,65,FALSE))</f>
        <v/>
      </c>
      <c r="P35" s="307" t="str">
        <f>IF(VLOOKUP($A35,'02.คีย์เทอม1'!$A$9:$DY$58,70,FALSE)="","",VLOOKUP($A35,'02.คีย์เทอม1'!$A$9:$DY$58,70,FALSE))</f>
        <v/>
      </c>
      <c r="Q35" s="307" t="str">
        <f>IF(VLOOKUP($A35,'02.คีย์เทอม1'!$A$9:$DY$58,75,FALSE)="","",VLOOKUP($A35,'02.คีย์เทอม1'!$A$9:$DY$58,75,FALSE))</f>
        <v/>
      </c>
      <c r="R35" s="307" t="str">
        <f>IF(VLOOKUP($A35,'02.คีย์เทอม1'!$A$9:$DY$58,80,FALSE)="","",VLOOKUP($A35,'02.คีย์เทอม1'!$A$9:$DY$58,80,FALSE))</f>
        <v/>
      </c>
      <c r="S35" s="121" t="str">
        <f>IF(VLOOKUP($A35,'02.คีย์เทอม1'!$A$9:$DY$58,85,FALSE)="","",VLOOKUP($A35,'02.คีย์เทอม1'!$A$9:$DY$58,85,FALSE))</f>
        <v/>
      </c>
      <c r="T35" s="121" t="str">
        <f>IF(VLOOKUP($A35,'02.คีย์เทอม1'!$A$9:$DY$58,90,FALSE)="","",VLOOKUP($A35,'02.คีย์เทอม1'!$A$9:$DY$58,90,FALSE))</f>
        <v/>
      </c>
      <c r="U35" s="121" t="str">
        <f>IF(VLOOKUP($A35,'02.คีย์เทอม1'!$A$9:$DY$58,95,FALSE)="","",VLOOKUP($A35,'02.คีย์เทอม1'!$A$9:$DY$58,95,FALSE))</f>
        <v/>
      </c>
      <c r="V35" s="121" t="str">
        <f>IF(VLOOKUP($A35,'02.คีย์เทอม1'!$A$9:$DY$58,100,FALSE)="","",VLOOKUP($A35,'02.คีย์เทอม1'!$A$9:$DY$58,100,FALSE))</f>
        <v/>
      </c>
      <c r="W35" s="188" t="str">
        <f>IF(VLOOKUP($A35,'02.คีย์เทอม1'!$A$9:$DY$58,105,FALSE)="","",VLOOKUP($A35,'02.คีย์เทอม1'!$A$9:$DY$58,105,FALSE))</f>
        <v/>
      </c>
      <c r="X35" s="105" t="str">
        <f>IF(VLOOKUP($A35,'02.คีย์เทอม1'!$A$9:$DY$58,107,FALSE)="","",VLOOKUP($A35,'02.คีย์เทอม1'!$A$9:$DY$58,107,FALSE))</f>
        <v/>
      </c>
      <c r="Y35" s="100" t="str">
        <f>IF(VLOOKUP($A35,'02.คีย์เทอม1'!$A$9:$DY$58,108,FALSE)="","",VLOOKUP($A35,'02.คีย์เทอม1'!$A$9:$DY$58,108,FALSE))</f>
        <v/>
      </c>
      <c r="Z35" s="106" t="str">
        <f>IF(VLOOKUP($A35,'02.คีย์เทอม1'!$A$9:$DY$58,109,FALSE)="","",VLOOKUP($A35,'02.คีย์เทอม1'!$A$9:$DY$58,109,FALSE))</f>
        <v/>
      </c>
    </row>
    <row r="36" spans="1:26" s="102" customFormat="1" ht="17.25" customHeight="1" x14ac:dyDescent="0.2">
      <c r="A36" s="139">
        <v>26</v>
      </c>
      <c r="B36" s="103" t="str">
        <f>IF('2.ชื่อนักเรียน'!C36="","",'2.ชื่อนักเรียน'!C36)</f>
        <v/>
      </c>
      <c r="C36" s="104" t="str">
        <f>IF('2.ชื่อนักเรียน'!D36="","",'2.ชื่อนักเรียน'!D36)</f>
        <v/>
      </c>
      <c r="D36" s="140" t="str">
        <f>IF(VLOOKUP($A36,'02.คีย์เทอม1'!$A$9:$DY$58,10,FALSE)="","",VLOOKUP($A36,'02.คีย์เทอม1'!$A$9:$DY$58,10,FALSE))</f>
        <v/>
      </c>
      <c r="E36" s="120" t="str">
        <f>IF(VLOOKUP($A36,'02.คีย์เทอม1'!$A$9:$DY$58,15,FALSE)="","",VLOOKUP($A36,'02.คีย์เทอม1'!$A$9:$DY$58,15,FALSE))</f>
        <v/>
      </c>
      <c r="F36" s="120" t="str">
        <f>IF(VLOOKUP($A36,'02.คีย์เทอม1'!$A$9:$DY$58,20,FALSE)="","",VLOOKUP($A36,'02.คีย์เทอม1'!$A$9:$DY$58,20,FALSE))</f>
        <v/>
      </c>
      <c r="G36" s="121" t="str">
        <f>IF(VLOOKUP($A36,'02.คีย์เทอม1'!$A$9:$DY$58,25,FALSE)="","",VLOOKUP($A36,'02.คีย์เทอม1'!$A$9:$DY$58,25,FALSE))</f>
        <v/>
      </c>
      <c r="H36" s="120" t="str">
        <f>IF(VLOOKUP($A36,'02.คีย์เทอม1'!$A$9:$DY$58,30,FALSE)="","",VLOOKUP($A36,'02.คีย์เทอม1'!$A$9:$DY$58,30,FALSE))</f>
        <v/>
      </c>
      <c r="I36" s="120" t="str">
        <f>IF(VLOOKUP($A36,'02.คีย์เทอม1'!$A$9:$DY$58,35,FALSE)="","",VLOOKUP($A36,'02.คีย์เทอม1'!$A$9:$DY$58,35,FALSE))</f>
        <v/>
      </c>
      <c r="J36" s="120" t="str">
        <f>IF(VLOOKUP($A36,'02.คีย์เทอม1'!$A$9:$DY$58,40,FALSE)="","",VLOOKUP($A36,'02.คีย์เทอม1'!$A$9:$DY$58,40,FALSE))</f>
        <v/>
      </c>
      <c r="K36" s="120" t="str">
        <f>IF(VLOOKUP($A36,'02.คีย์เทอม1'!$A$9:$DY$58,45,FALSE)="","",VLOOKUP($A36,'02.คีย์เทอม1'!$A$9:$DY$58,45,FALSE))</f>
        <v/>
      </c>
      <c r="L36" s="303" t="str">
        <f>IF(VLOOKUP($A36,'02.คีย์เทอม1'!$A$9:$DY$58,50,FALSE)="","",VLOOKUP($A36,'02.คีย์เทอม1'!$A$9:$DY$58,50,FALSE))</f>
        <v/>
      </c>
      <c r="M36" s="193" t="str">
        <f>IF(VLOOKUP($A36,'02.คีย์เทอม1'!$A$9:$DY$58,55,FALSE)="","",VLOOKUP($A36,'02.คีย์เทอม1'!$A$9:$DY$58,55,FALSE))</f>
        <v/>
      </c>
      <c r="N36" s="140" t="str">
        <f>IF(VLOOKUP($A36,'02.คีย์เทอม1'!$A$9:$DY$58,60,FALSE)="","",VLOOKUP($A36,'02.คีย์เทอม1'!$A$9:$DY$58,60,FALSE))</f>
        <v/>
      </c>
      <c r="O36" s="307" t="str">
        <f>IF(VLOOKUP($A36,'02.คีย์เทอม1'!$A$9:$DY$58,65,FALSE)="","",VLOOKUP($A36,'02.คีย์เทอม1'!$A$9:$DY$58,65,FALSE))</f>
        <v/>
      </c>
      <c r="P36" s="307" t="str">
        <f>IF(VLOOKUP($A36,'02.คีย์เทอม1'!$A$9:$DY$58,70,FALSE)="","",VLOOKUP($A36,'02.คีย์เทอม1'!$A$9:$DY$58,70,FALSE))</f>
        <v/>
      </c>
      <c r="Q36" s="307" t="str">
        <f>IF(VLOOKUP($A36,'02.คีย์เทอม1'!$A$9:$DY$58,75,FALSE)="","",VLOOKUP($A36,'02.คีย์เทอม1'!$A$9:$DY$58,75,FALSE))</f>
        <v/>
      </c>
      <c r="R36" s="307" t="str">
        <f>IF(VLOOKUP($A36,'02.คีย์เทอม1'!$A$9:$DY$58,80,FALSE)="","",VLOOKUP($A36,'02.คีย์เทอม1'!$A$9:$DY$58,80,FALSE))</f>
        <v/>
      </c>
      <c r="S36" s="121" t="str">
        <f>IF(VLOOKUP($A36,'02.คีย์เทอม1'!$A$9:$DY$58,85,FALSE)="","",VLOOKUP($A36,'02.คีย์เทอม1'!$A$9:$DY$58,85,FALSE))</f>
        <v/>
      </c>
      <c r="T36" s="121" t="str">
        <f>IF(VLOOKUP($A36,'02.คีย์เทอม1'!$A$9:$DY$58,90,FALSE)="","",VLOOKUP($A36,'02.คีย์เทอม1'!$A$9:$DY$58,90,FALSE))</f>
        <v/>
      </c>
      <c r="U36" s="121" t="str">
        <f>IF(VLOOKUP($A36,'02.คีย์เทอม1'!$A$9:$DY$58,95,FALSE)="","",VLOOKUP($A36,'02.คีย์เทอม1'!$A$9:$DY$58,95,FALSE))</f>
        <v/>
      </c>
      <c r="V36" s="121" t="str">
        <f>IF(VLOOKUP($A36,'02.คีย์เทอม1'!$A$9:$DY$58,100,FALSE)="","",VLOOKUP($A36,'02.คีย์เทอม1'!$A$9:$DY$58,100,FALSE))</f>
        <v/>
      </c>
      <c r="W36" s="188" t="str">
        <f>IF(VLOOKUP($A36,'02.คีย์เทอม1'!$A$9:$DY$58,105,FALSE)="","",VLOOKUP($A36,'02.คีย์เทอม1'!$A$9:$DY$58,105,FALSE))</f>
        <v/>
      </c>
      <c r="X36" s="105" t="str">
        <f>IF(VLOOKUP($A36,'02.คีย์เทอม1'!$A$9:$DY$58,107,FALSE)="","",VLOOKUP($A36,'02.คีย์เทอม1'!$A$9:$DY$58,107,FALSE))</f>
        <v/>
      </c>
      <c r="Y36" s="100" t="str">
        <f>IF(VLOOKUP($A36,'02.คีย์เทอม1'!$A$9:$DY$58,108,FALSE)="","",VLOOKUP($A36,'02.คีย์เทอม1'!$A$9:$DY$58,108,FALSE))</f>
        <v/>
      </c>
      <c r="Z36" s="106" t="str">
        <f>IF(VLOOKUP($A36,'02.คีย์เทอม1'!$A$9:$DY$58,109,FALSE)="","",VLOOKUP($A36,'02.คีย์เทอม1'!$A$9:$DY$58,109,FALSE))</f>
        <v/>
      </c>
    </row>
    <row r="37" spans="1:26" s="102" customFormat="1" ht="17.25" customHeight="1" x14ac:dyDescent="0.2">
      <c r="A37" s="139">
        <v>27</v>
      </c>
      <c r="B37" s="103" t="str">
        <f>IF('2.ชื่อนักเรียน'!C37="","",'2.ชื่อนักเรียน'!C37)</f>
        <v/>
      </c>
      <c r="C37" s="104" t="str">
        <f>IF('2.ชื่อนักเรียน'!D37="","",'2.ชื่อนักเรียน'!D37)</f>
        <v/>
      </c>
      <c r="D37" s="140" t="str">
        <f>IF(VLOOKUP($A37,'02.คีย์เทอม1'!$A$9:$DY$58,10,FALSE)="","",VLOOKUP($A37,'02.คีย์เทอม1'!$A$9:$DY$58,10,FALSE))</f>
        <v/>
      </c>
      <c r="E37" s="120" t="str">
        <f>IF(VLOOKUP($A37,'02.คีย์เทอม1'!$A$9:$DY$58,15,FALSE)="","",VLOOKUP($A37,'02.คีย์เทอม1'!$A$9:$DY$58,15,FALSE))</f>
        <v/>
      </c>
      <c r="F37" s="120" t="str">
        <f>IF(VLOOKUP($A37,'02.คีย์เทอม1'!$A$9:$DY$58,20,FALSE)="","",VLOOKUP($A37,'02.คีย์เทอม1'!$A$9:$DY$58,20,FALSE))</f>
        <v/>
      </c>
      <c r="G37" s="121" t="str">
        <f>IF(VLOOKUP($A37,'02.คีย์เทอม1'!$A$9:$DY$58,25,FALSE)="","",VLOOKUP($A37,'02.คีย์เทอม1'!$A$9:$DY$58,25,FALSE))</f>
        <v/>
      </c>
      <c r="H37" s="121" t="str">
        <f>IF(VLOOKUP($A37,'02.คีย์เทอม1'!$A$9:$DY$58,30,FALSE)="","",VLOOKUP($A37,'02.คีย์เทอม1'!$A$9:$DY$58,30,FALSE))</f>
        <v/>
      </c>
      <c r="I37" s="121" t="str">
        <f>IF(VLOOKUP($A37,'02.คีย์เทอม1'!$A$9:$DY$58,35,FALSE)="","",VLOOKUP($A37,'02.คีย์เทอม1'!$A$9:$DY$58,35,FALSE))</f>
        <v/>
      </c>
      <c r="J37" s="120" t="str">
        <f>IF(VLOOKUP($A37,'02.คีย์เทอม1'!$A$9:$DY$58,40,FALSE)="","",VLOOKUP($A37,'02.คีย์เทอม1'!$A$9:$DY$58,40,FALSE))</f>
        <v/>
      </c>
      <c r="K37" s="120" t="str">
        <f>IF(VLOOKUP($A37,'02.คีย์เทอม1'!$A$9:$DY$58,45,FALSE)="","",VLOOKUP($A37,'02.คีย์เทอม1'!$A$9:$DY$58,45,FALSE))</f>
        <v/>
      </c>
      <c r="L37" s="303" t="str">
        <f>IF(VLOOKUP($A37,'02.คีย์เทอม1'!$A$9:$DY$58,50,FALSE)="","",VLOOKUP($A37,'02.คีย์เทอม1'!$A$9:$DY$58,50,FALSE))</f>
        <v/>
      </c>
      <c r="M37" s="193" t="str">
        <f>IF(VLOOKUP($A37,'02.คีย์เทอม1'!$A$9:$DY$58,55,FALSE)="","",VLOOKUP($A37,'02.คีย์เทอม1'!$A$9:$DY$58,55,FALSE))</f>
        <v/>
      </c>
      <c r="N37" s="140" t="str">
        <f>IF(VLOOKUP($A37,'02.คีย์เทอม1'!$A$9:$DY$58,60,FALSE)="","",VLOOKUP($A37,'02.คีย์เทอม1'!$A$9:$DY$58,60,FALSE))</f>
        <v/>
      </c>
      <c r="O37" s="307" t="str">
        <f>IF(VLOOKUP($A37,'02.คีย์เทอม1'!$A$9:$DY$58,65,FALSE)="","",VLOOKUP($A37,'02.คีย์เทอม1'!$A$9:$DY$58,65,FALSE))</f>
        <v/>
      </c>
      <c r="P37" s="307" t="str">
        <f>IF(VLOOKUP($A37,'02.คีย์เทอม1'!$A$9:$DY$58,70,FALSE)="","",VLOOKUP($A37,'02.คีย์เทอม1'!$A$9:$DY$58,70,FALSE))</f>
        <v/>
      </c>
      <c r="Q37" s="307" t="str">
        <f>IF(VLOOKUP($A37,'02.คีย์เทอม1'!$A$9:$DY$58,75,FALSE)="","",VLOOKUP($A37,'02.คีย์เทอม1'!$A$9:$DY$58,75,FALSE))</f>
        <v/>
      </c>
      <c r="R37" s="307" t="str">
        <f>IF(VLOOKUP($A37,'02.คีย์เทอม1'!$A$9:$DY$58,80,FALSE)="","",VLOOKUP($A37,'02.คีย์เทอม1'!$A$9:$DY$58,80,FALSE))</f>
        <v/>
      </c>
      <c r="S37" s="121" t="str">
        <f>IF(VLOOKUP($A37,'02.คีย์เทอม1'!$A$9:$DY$58,85,FALSE)="","",VLOOKUP($A37,'02.คีย์เทอม1'!$A$9:$DY$58,85,FALSE))</f>
        <v/>
      </c>
      <c r="T37" s="121" t="str">
        <f>IF(VLOOKUP($A37,'02.คีย์เทอม1'!$A$9:$DY$58,90,FALSE)="","",VLOOKUP($A37,'02.คีย์เทอม1'!$A$9:$DY$58,90,FALSE))</f>
        <v/>
      </c>
      <c r="U37" s="121" t="str">
        <f>IF(VLOOKUP($A37,'02.คีย์เทอม1'!$A$9:$DY$58,95,FALSE)="","",VLOOKUP($A37,'02.คีย์เทอม1'!$A$9:$DY$58,95,FALSE))</f>
        <v/>
      </c>
      <c r="V37" s="121" t="str">
        <f>IF(VLOOKUP($A37,'02.คีย์เทอม1'!$A$9:$DY$58,100,FALSE)="","",VLOOKUP($A37,'02.คีย์เทอม1'!$A$9:$DY$58,100,FALSE))</f>
        <v/>
      </c>
      <c r="W37" s="188" t="str">
        <f>IF(VLOOKUP($A37,'02.คีย์เทอม1'!$A$9:$DY$58,105,FALSE)="","",VLOOKUP($A37,'02.คีย์เทอม1'!$A$9:$DY$58,105,FALSE))</f>
        <v/>
      </c>
      <c r="X37" s="105" t="str">
        <f>IF(VLOOKUP($A37,'02.คีย์เทอม1'!$A$9:$DY$58,107,FALSE)="","",VLOOKUP($A37,'02.คีย์เทอม1'!$A$9:$DY$58,107,FALSE))</f>
        <v/>
      </c>
      <c r="Y37" s="100" t="str">
        <f>IF(VLOOKUP($A37,'02.คีย์เทอม1'!$A$9:$DY$58,108,FALSE)="","",VLOOKUP($A37,'02.คีย์เทอม1'!$A$9:$DY$58,108,FALSE))</f>
        <v/>
      </c>
      <c r="Z37" s="106" t="str">
        <f>IF(VLOOKUP($A37,'02.คีย์เทอม1'!$A$9:$DY$58,109,FALSE)="","",VLOOKUP($A37,'02.คีย์เทอม1'!$A$9:$DY$58,109,FALSE))</f>
        <v/>
      </c>
    </row>
    <row r="38" spans="1:26" s="102" customFormat="1" ht="17.25" customHeight="1" x14ac:dyDescent="0.2">
      <c r="A38" s="139">
        <v>28</v>
      </c>
      <c r="B38" s="103" t="str">
        <f>IF('2.ชื่อนักเรียน'!C38="","",'2.ชื่อนักเรียน'!C38)</f>
        <v/>
      </c>
      <c r="C38" s="104" t="str">
        <f>IF('2.ชื่อนักเรียน'!D38="","",'2.ชื่อนักเรียน'!D38)</f>
        <v/>
      </c>
      <c r="D38" s="140" t="str">
        <f>IF(VLOOKUP($A38,'02.คีย์เทอม1'!$A$9:$DY$58,10,FALSE)="","",VLOOKUP($A38,'02.คีย์เทอม1'!$A$9:$DY$58,10,FALSE))</f>
        <v/>
      </c>
      <c r="E38" s="120" t="str">
        <f>IF(VLOOKUP($A38,'02.คีย์เทอม1'!$A$9:$DY$58,15,FALSE)="","",VLOOKUP($A38,'02.คีย์เทอม1'!$A$9:$DY$58,15,FALSE))</f>
        <v/>
      </c>
      <c r="F38" s="120" t="str">
        <f>IF(VLOOKUP($A38,'02.คีย์เทอม1'!$A$9:$DY$58,20,FALSE)="","",VLOOKUP($A38,'02.คีย์เทอม1'!$A$9:$DY$58,20,FALSE))</f>
        <v/>
      </c>
      <c r="G38" s="121" t="str">
        <f>IF(VLOOKUP($A38,'02.คีย์เทอม1'!$A$9:$DY$58,25,FALSE)="","",VLOOKUP($A38,'02.คีย์เทอม1'!$A$9:$DY$58,25,FALSE))</f>
        <v/>
      </c>
      <c r="H38" s="121" t="str">
        <f>IF(VLOOKUP($A38,'02.คีย์เทอม1'!$A$9:$DY$58,30,FALSE)="","",VLOOKUP($A38,'02.คีย์เทอม1'!$A$9:$DY$58,30,FALSE))</f>
        <v/>
      </c>
      <c r="I38" s="121" t="str">
        <f>IF(VLOOKUP($A38,'02.คีย์เทอม1'!$A$9:$DY$58,35,FALSE)="","",VLOOKUP($A38,'02.คีย์เทอม1'!$A$9:$DY$58,35,FALSE))</f>
        <v/>
      </c>
      <c r="J38" s="120" t="str">
        <f>IF(VLOOKUP($A38,'02.คีย์เทอม1'!$A$9:$DY$58,40,FALSE)="","",VLOOKUP($A38,'02.คีย์เทอม1'!$A$9:$DY$58,40,FALSE))</f>
        <v/>
      </c>
      <c r="K38" s="120" t="str">
        <f>IF(VLOOKUP($A38,'02.คีย์เทอม1'!$A$9:$DY$58,45,FALSE)="","",VLOOKUP($A38,'02.คีย์เทอม1'!$A$9:$DY$58,45,FALSE))</f>
        <v/>
      </c>
      <c r="L38" s="303" t="str">
        <f>IF(VLOOKUP($A38,'02.คีย์เทอม1'!$A$9:$DY$58,50,FALSE)="","",VLOOKUP($A38,'02.คีย์เทอม1'!$A$9:$DY$58,50,FALSE))</f>
        <v/>
      </c>
      <c r="M38" s="193" t="str">
        <f>IF(VLOOKUP($A38,'02.คีย์เทอม1'!$A$9:$DY$58,55,FALSE)="","",VLOOKUP($A38,'02.คีย์เทอม1'!$A$9:$DY$58,55,FALSE))</f>
        <v/>
      </c>
      <c r="N38" s="140" t="str">
        <f>IF(VLOOKUP($A38,'02.คีย์เทอม1'!$A$9:$DY$58,60,FALSE)="","",VLOOKUP($A38,'02.คีย์เทอม1'!$A$9:$DY$58,60,FALSE))</f>
        <v/>
      </c>
      <c r="O38" s="307" t="str">
        <f>IF(VLOOKUP($A38,'02.คีย์เทอม1'!$A$9:$DY$58,65,FALSE)="","",VLOOKUP($A38,'02.คีย์เทอม1'!$A$9:$DY$58,65,FALSE))</f>
        <v/>
      </c>
      <c r="P38" s="307" t="str">
        <f>IF(VLOOKUP($A38,'02.คีย์เทอม1'!$A$9:$DY$58,70,FALSE)="","",VLOOKUP($A38,'02.คีย์เทอม1'!$A$9:$DY$58,70,FALSE))</f>
        <v/>
      </c>
      <c r="Q38" s="307" t="str">
        <f>IF(VLOOKUP($A38,'02.คีย์เทอม1'!$A$9:$DY$58,75,FALSE)="","",VLOOKUP($A38,'02.คีย์เทอม1'!$A$9:$DY$58,75,FALSE))</f>
        <v/>
      </c>
      <c r="R38" s="307" t="str">
        <f>IF(VLOOKUP($A38,'02.คีย์เทอม1'!$A$9:$DY$58,80,FALSE)="","",VLOOKUP($A38,'02.คีย์เทอม1'!$A$9:$DY$58,80,FALSE))</f>
        <v/>
      </c>
      <c r="S38" s="121" t="str">
        <f>IF(VLOOKUP($A38,'02.คีย์เทอม1'!$A$9:$DY$58,85,FALSE)="","",VLOOKUP($A38,'02.คีย์เทอม1'!$A$9:$DY$58,85,FALSE))</f>
        <v/>
      </c>
      <c r="T38" s="121" t="str">
        <f>IF(VLOOKUP($A38,'02.คีย์เทอม1'!$A$9:$DY$58,90,FALSE)="","",VLOOKUP($A38,'02.คีย์เทอม1'!$A$9:$DY$58,90,FALSE))</f>
        <v/>
      </c>
      <c r="U38" s="121" t="str">
        <f>IF(VLOOKUP($A38,'02.คีย์เทอม1'!$A$9:$DY$58,95,FALSE)="","",VLOOKUP($A38,'02.คีย์เทอม1'!$A$9:$DY$58,95,FALSE))</f>
        <v/>
      </c>
      <c r="V38" s="121" t="str">
        <f>IF(VLOOKUP($A38,'02.คีย์เทอม1'!$A$9:$DY$58,100,FALSE)="","",VLOOKUP($A38,'02.คีย์เทอม1'!$A$9:$DY$58,100,FALSE))</f>
        <v/>
      </c>
      <c r="W38" s="188" t="str">
        <f>IF(VLOOKUP($A38,'02.คีย์เทอม1'!$A$9:$DY$58,105,FALSE)="","",VLOOKUP($A38,'02.คีย์เทอม1'!$A$9:$DY$58,105,FALSE))</f>
        <v/>
      </c>
      <c r="X38" s="105" t="str">
        <f>IF(VLOOKUP($A38,'02.คีย์เทอม1'!$A$9:$DY$58,107,FALSE)="","",VLOOKUP($A38,'02.คีย์เทอม1'!$A$9:$DY$58,107,FALSE))</f>
        <v/>
      </c>
      <c r="Y38" s="100" t="str">
        <f>IF(VLOOKUP($A38,'02.คีย์เทอม1'!$A$9:$DY$58,108,FALSE)="","",VLOOKUP($A38,'02.คีย์เทอม1'!$A$9:$DY$58,108,FALSE))</f>
        <v/>
      </c>
      <c r="Z38" s="106" t="str">
        <f>IF(VLOOKUP($A38,'02.คีย์เทอม1'!$A$9:$DY$58,109,FALSE)="","",VLOOKUP($A38,'02.คีย์เทอม1'!$A$9:$DY$58,109,FALSE))</f>
        <v/>
      </c>
    </row>
    <row r="39" spans="1:26" s="102" customFormat="1" ht="17.25" customHeight="1" x14ac:dyDescent="0.2">
      <c r="A39" s="139">
        <v>29</v>
      </c>
      <c r="B39" s="103" t="str">
        <f>IF('2.ชื่อนักเรียน'!C39="","",'2.ชื่อนักเรียน'!C39)</f>
        <v/>
      </c>
      <c r="C39" s="104" t="str">
        <f>IF('2.ชื่อนักเรียน'!D39="","",'2.ชื่อนักเรียน'!D39)</f>
        <v/>
      </c>
      <c r="D39" s="140" t="str">
        <f>IF(VLOOKUP($A39,'02.คีย์เทอม1'!$A$9:$DY$58,10,FALSE)="","",VLOOKUP($A39,'02.คีย์เทอม1'!$A$9:$DY$58,10,FALSE))</f>
        <v/>
      </c>
      <c r="E39" s="120" t="str">
        <f>IF(VLOOKUP($A39,'02.คีย์เทอม1'!$A$9:$DY$58,15,FALSE)="","",VLOOKUP($A39,'02.คีย์เทอม1'!$A$9:$DY$58,15,FALSE))</f>
        <v/>
      </c>
      <c r="F39" s="120" t="str">
        <f>IF(VLOOKUP($A39,'02.คีย์เทอม1'!$A$9:$DY$58,20,FALSE)="","",VLOOKUP($A39,'02.คีย์เทอม1'!$A$9:$DY$58,20,FALSE))</f>
        <v/>
      </c>
      <c r="G39" s="121" t="str">
        <f>IF(VLOOKUP($A39,'02.คีย์เทอม1'!$A$9:$DY$58,25,FALSE)="","",VLOOKUP($A39,'02.คีย์เทอม1'!$A$9:$DY$58,25,FALSE))</f>
        <v/>
      </c>
      <c r="H39" s="120" t="str">
        <f>IF(VLOOKUP($A39,'02.คีย์เทอม1'!$A$9:$DY$58,30,FALSE)="","",VLOOKUP($A39,'02.คีย์เทอม1'!$A$9:$DY$58,30,FALSE))</f>
        <v/>
      </c>
      <c r="I39" s="120" t="str">
        <f>IF(VLOOKUP($A39,'02.คีย์เทอม1'!$A$9:$DY$58,35,FALSE)="","",VLOOKUP($A39,'02.คีย์เทอม1'!$A$9:$DY$58,35,FALSE))</f>
        <v/>
      </c>
      <c r="J39" s="120" t="str">
        <f>IF(VLOOKUP($A39,'02.คีย์เทอม1'!$A$9:$DY$58,40,FALSE)="","",VLOOKUP($A39,'02.คีย์เทอม1'!$A$9:$DY$58,40,FALSE))</f>
        <v/>
      </c>
      <c r="K39" s="120" t="str">
        <f>IF(VLOOKUP($A39,'02.คีย์เทอม1'!$A$9:$DY$58,45,FALSE)="","",VLOOKUP($A39,'02.คีย์เทอม1'!$A$9:$DY$58,45,FALSE))</f>
        <v/>
      </c>
      <c r="L39" s="303" t="str">
        <f>IF(VLOOKUP($A39,'02.คีย์เทอม1'!$A$9:$DY$58,50,FALSE)="","",VLOOKUP($A39,'02.คีย์เทอม1'!$A$9:$DY$58,50,FALSE))</f>
        <v/>
      </c>
      <c r="M39" s="193" t="str">
        <f>IF(VLOOKUP($A39,'02.คีย์เทอม1'!$A$9:$DY$58,55,FALSE)="","",VLOOKUP($A39,'02.คีย์เทอม1'!$A$9:$DY$58,55,FALSE))</f>
        <v/>
      </c>
      <c r="N39" s="140" t="str">
        <f>IF(VLOOKUP($A39,'02.คีย์เทอม1'!$A$9:$DY$58,60,FALSE)="","",VLOOKUP($A39,'02.คีย์เทอม1'!$A$9:$DY$58,60,FALSE))</f>
        <v/>
      </c>
      <c r="O39" s="307" t="str">
        <f>IF(VLOOKUP($A39,'02.คีย์เทอม1'!$A$9:$DY$58,65,FALSE)="","",VLOOKUP($A39,'02.คีย์เทอม1'!$A$9:$DY$58,65,FALSE))</f>
        <v/>
      </c>
      <c r="P39" s="307" t="str">
        <f>IF(VLOOKUP($A39,'02.คีย์เทอม1'!$A$9:$DY$58,70,FALSE)="","",VLOOKUP($A39,'02.คีย์เทอม1'!$A$9:$DY$58,70,FALSE))</f>
        <v/>
      </c>
      <c r="Q39" s="307" t="str">
        <f>IF(VLOOKUP($A39,'02.คีย์เทอม1'!$A$9:$DY$58,75,FALSE)="","",VLOOKUP($A39,'02.คีย์เทอม1'!$A$9:$DY$58,75,FALSE))</f>
        <v/>
      </c>
      <c r="R39" s="307" t="str">
        <f>IF(VLOOKUP($A39,'02.คีย์เทอม1'!$A$9:$DY$58,80,FALSE)="","",VLOOKUP($A39,'02.คีย์เทอม1'!$A$9:$DY$58,80,FALSE))</f>
        <v/>
      </c>
      <c r="S39" s="121" t="str">
        <f>IF(VLOOKUP($A39,'02.คีย์เทอม1'!$A$9:$DY$58,85,FALSE)="","",VLOOKUP($A39,'02.คีย์เทอม1'!$A$9:$DY$58,85,FALSE))</f>
        <v/>
      </c>
      <c r="T39" s="121" t="str">
        <f>IF(VLOOKUP($A39,'02.คีย์เทอม1'!$A$9:$DY$58,90,FALSE)="","",VLOOKUP($A39,'02.คีย์เทอม1'!$A$9:$DY$58,90,FALSE))</f>
        <v/>
      </c>
      <c r="U39" s="121" t="str">
        <f>IF(VLOOKUP($A39,'02.คีย์เทอม1'!$A$9:$DY$58,95,FALSE)="","",VLOOKUP($A39,'02.คีย์เทอม1'!$A$9:$DY$58,95,FALSE))</f>
        <v/>
      </c>
      <c r="V39" s="121" t="str">
        <f>IF(VLOOKUP($A39,'02.คีย์เทอม1'!$A$9:$DY$58,100,FALSE)="","",VLOOKUP($A39,'02.คีย์เทอม1'!$A$9:$DY$58,100,FALSE))</f>
        <v/>
      </c>
      <c r="W39" s="188" t="str">
        <f>IF(VLOOKUP($A39,'02.คีย์เทอม1'!$A$9:$DY$58,105,FALSE)="","",VLOOKUP($A39,'02.คีย์เทอม1'!$A$9:$DY$58,105,FALSE))</f>
        <v/>
      </c>
      <c r="X39" s="105" t="str">
        <f>IF(VLOOKUP($A39,'02.คีย์เทอม1'!$A$9:$DY$58,107,FALSE)="","",VLOOKUP($A39,'02.คีย์เทอม1'!$A$9:$DY$58,107,FALSE))</f>
        <v/>
      </c>
      <c r="Y39" s="100" t="str">
        <f>IF(VLOOKUP($A39,'02.คีย์เทอม1'!$A$9:$DY$58,108,FALSE)="","",VLOOKUP($A39,'02.คีย์เทอม1'!$A$9:$DY$58,108,FALSE))</f>
        <v/>
      </c>
      <c r="Z39" s="106" t="str">
        <f>IF(VLOOKUP($A39,'02.คีย์เทอม1'!$A$9:$DY$58,109,FALSE)="","",VLOOKUP($A39,'02.คีย์เทอม1'!$A$9:$DY$58,109,FALSE))</f>
        <v/>
      </c>
    </row>
    <row r="40" spans="1:26" s="102" customFormat="1" ht="17.25" customHeight="1" x14ac:dyDescent="0.2">
      <c r="A40" s="139">
        <v>30</v>
      </c>
      <c r="B40" s="103" t="str">
        <f>IF('2.ชื่อนักเรียน'!C40="","",'2.ชื่อนักเรียน'!C40)</f>
        <v/>
      </c>
      <c r="C40" s="104" t="str">
        <f>IF('2.ชื่อนักเรียน'!D40="","",'2.ชื่อนักเรียน'!D40)</f>
        <v/>
      </c>
      <c r="D40" s="140" t="str">
        <f>IF(VLOOKUP($A40,'02.คีย์เทอม1'!$A$9:$DY$58,10,FALSE)="","",VLOOKUP($A40,'02.คีย์เทอม1'!$A$9:$DY$58,10,FALSE))</f>
        <v/>
      </c>
      <c r="E40" s="120" t="str">
        <f>IF(VLOOKUP($A40,'02.คีย์เทอม1'!$A$9:$DY$58,15,FALSE)="","",VLOOKUP($A40,'02.คีย์เทอม1'!$A$9:$DY$58,15,FALSE))</f>
        <v/>
      </c>
      <c r="F40" s="120" t="str">
        <f>IF(VLOOKUP($A40,'02.คีย์เทอม1'!$A$9:$DY$58,20,FALSE)="","",VLOOKUP($A40,'02.คีย์เทอม1'!$A$9:$DY$58,20,FALSE))</f>
        <v/>
      </c>
      <c r="G40" s="121" t="str">
        <f>IF(VLOOKUP($A40,'02.คีย์เทอม1'!$A$9:$DY$58,25,FALSE)="","",VLOOKUP($A40,'02.คีย์เทอม1'!$A$9:$DY$58,25,FALSE))</f>
        <v/>
      </c>
      <c r="H40" s="120" t="str">
        <f>IF(VLOOKUP($A40,'02.คีย์เทอม1'!$A$9:$DY$58,30,FALSE)="","",VLOOKUP($A40,'02.คีย์เทอม1'!$A$9:$DY$58,30,FALSE))</f>
        <v/>
      </c>
      <c r="I40" s="120" t="str">
        <f>IF(VLOOKUP($A40,'02.คีย์เทอม1'!$A$9:$DY$58,35,FALSE)="","",VLOOKUP($A40,'02.คีย์เทอม1'!$A$9:$DY$58,35,FALSE))</f>
        <v/>
      </c>
      <c r="J40" s="120" t="str">
        <f>IF(VLOOKUP($A40,'02.คีย์เทอม1'!$A$9:$DY$58,40,FALSE)="","",VLOOKUP($A40,'02.คีย์เทอม1'!$A$9:$DY$58,40,FALSE))</f>
        <v/>
      </c>
      <c r="K40" s="120" t="str">
        <f>IF(VLOOKUP($A40,'02.คีย์เทอม1'!$A$9:$DY$58,45,FALSE)="","",VLOOKUP($A40,'02.คีย์เทอม1'!$A$9:$DY$58,45,FALSE))</f>
        <v/>
      </c>
      <c r="L40" s="303" t="str">
        <f>IF(VLOOKUP($A40,'02.คีย์เทอม1'!$A$9:$DY$58,50,FALSE)="","",VLOOKUP($A40,'02.คีย์เทอม1'!$A$9:$DY$58,50,FALSE))</f>
        <v/>
      </c>
      <c r="M40" s="193" t="str">
        <f>IF(VLOOKUP($A40,'02.คีย์เทอม1'!$A$9:$DY$58,55,FALSE)="","",VLOOKUP($A40,'02.คีย์เทอม1'!$A$9:$DY$58,55,FALSE))</f>
        <v/>
      </c>
      <c r="N40" s="140" t="str">
        <f>IF(VLOOKUP($A40,'02.คีย์เทอม1'!$A$9:$DY$58,60,FALSE)="","",VLOOKUP($A40,'02.คีย์เทอม1'!$A$9:$DY$58,60,FALSE))</f>
        <v/>
      </c>
      <c r="O40" s="307" t="str">
        <f>IF(VLOOKUP($A40,'02.คีย์เทอม1'!$A$9:$DY$58,65,FALSE)="","",VLOOKUP($A40,'02.คีย์เทอม1'!$A$9:$DY$58,65,FALSE))</f>
        <v/>
      </c>
      <c r="P40" s="307" t="str">
        <f>IF(VLOOKUP($A40,'02.คีย์เทอม1'!$A$9:$DY$58,70,FALSE)="","",VLOOKUP($A40,'02.คีย์เทอม1'!$A$9:$DY$58,70,FALSE))</f>
        <v/>
      </c>
      <c r="Q40" s="307" t="str">
        <f>IF(VLOOKUP($A40,'02.คีย์เทอม1'!$A$9:$DY$58,75,FALSE)="","",VLOOKUP($A40,'02.คีย์เทอม1'!$A$9:$DY$58,75,FALSE))</f>
        <v/>
      </c>
      <c r="R40" s="307" t="str">
        <f>IF(VLOOKUP($A40,'02.คีย์เทอม1'!$A$9:$DY$58,80,FALSE)="","",VLOOKUP($A40,'02.คีย์เทอม1'!$A$9:$DY$58,80,FALSE))</f>
        <v/>
      </c>
      <c r="S40" s="121" t="str">
        <f>IF(VLOOKUP($A40,'02.คีย์เทอม1'!$A$9:$DY$58,85,FALSE)="","",VLOOKUP($A40,'02.คีย์เทอม1'!$A$9:$DY$58,85,FALSE))</f>
        <v/>
      </c>
      <c r="T40" s="121" t="str">
        <f>IF(VLOOKUP($A40,'02.คีย์เทอม1'!$A$9:$DY$58,90,FALSE)="","",VLOOKUP($A40,'02.คีย์เทอม1'!$A$9:$DY$58,90,FALSE))</f>
        <v/>
      </c>
      <c r="U40" s="121" t="str">
        <f>IF(VLOOKUP($A40,'02.คีย์เทอม1'!$A$9:$DY$58,95,FALSE)="","",VLOOKUP($A40,'02.คีย์เทอม1'!$A$9:$DY$58,95,FALSE))</f>
        <v/>
      </c>
      <c r="V40" s="121" t="str">
        <f>IF(VLOOKUP($A40,'02.คีย์เทอม1'!$A$9:$DY$58,100,FALSE)="","",VLOOKUP($A40,'02.คีย์เทอม1'!$A$9:$DY$58,100,FALSE))</f>
        <v/>
      </c>
      <c r="W40" s="188" t="str">
        <f>IF(VLOOKUP($A40,'02.คีย์เทอม1'!$A$9:$DY$58,105,FALSE)="","",VLOOKUP($A40,'02.คีย์เทอม1'!$A$9:$DY$58,105,FALSE))</f>
        <v/>
      </c>
      <c r="X40" s="105" t="str">
        <f>IF(VLOOKUP($A40,'02.คีย์เทอม1'!$A$9:$DY$58,107,FALSE)="","",VLOOKUP($A40,'02.คีย์เทอม1'!$A$9:$DY$58,107,FALSE))</f>
        <v/>
      </c>
      <c r="Y40" s="100" t="str">
        <f>IF(VLOOKUP($A40,'02.คีย์เทอม1'!$A$9:$DY$58,108,FALSE)="","",VLOOKUP($A40,'02.คีย์เทอม1'!$A$9:$DY$58,108,FALSE))</f>
        <v/>
      </c>
      <c r="Z40" s="106" t="str">
        <f>IF(VLOOKUP($A40,'02.คีย์เทอม1'!$A$9:$DY$58,109,FALSE)="","",VLOOKUP($A40,'02.คีย์เทอม1'!$A$9:$DY$58,109,FALSE))</f>
        <v/>
      </c>
    </row>
    <row r="41" spans="1:26" s="102" customFormat="1" ht="17.25" customHeight="1" x14ac:dyDescent="0.2">
      <c r="A41" s="139">
        <v>31</v>
      </c>
      <c r="B41" s="103" t="str">
        <f>IF('2.ชื่อนักเรียน'!C41="","",'2.ชื่อนักเรียน'!C41)</f>
        <v/>
      </c>
      <c r="C41" s="104" t="str">
        <f>IF('2.ชื่อนักเรียน'!D41="","",'2.ชื่อนักเรียน'!D41)</f>
        <v/>
      </c>
      <c r="D41" s="140" t="str">
        <f>IF(VLOOKUP($A41,'02.คีย์เทอม1'!$A$9:$DY$58,10,FALSE)="","",VLOOKUP($A41,'02.คีย์เทอม1'!$A$9:$DY$58,10,FALSE))</f>
        <v/>
      </c>
      <c r="E41" s="120" t="str">
        <f>IF(VLOOKUP($A41,'02.คีย์เทอม1'!$A$9:$DY$58,15,FALSE)="","",VLOOKUP($A41,'02.คีย์เทอม1'!$A$9:$DY$58,15,FALSE))</f>
        <v/>
      </c>
      <c r="F41" s="120" t="str">
        <f>IF(VLOOKUP($A41,'02.คีย์เทอม1'!$A$9:$DY$58,20,FALSE)="","",VLOOKUP($A41,'02.คีย์เทอม1'!$A$9:$DY$58,20,FALSE))</f>
        <v/>
      </c>
      <c r="G41" s="121" t="str">
        <f>IF(VLOOKUP($A41,'02.คีย์เทอม1'!$A$9:$DY$58,25,FALSE)="","",VLOOKUP($A41,'02.คีย์เทอม1'!$A$9:$DY$58,25,FALSE))</f>
        <v/>
      </c>
      <c r="H41" s="120" t="str">
        <f>IF(VLOOKUP($A41,'02.คีย์เทอม1'!$A$9:$DY$58,30,FALSE)="","",VLOOKUP($A41,'02.คีย์เทอม1'!$A$9:$DY$58,30,FALSE))</f>
        <v/>
      </c>
      <c r="I41" s="120" t="str">
        <f>IF(VLOOKUP($A41,'02.คีย์เทอม1'!$A$9:$DY$58,35,FALSE)="","",VLOOKUP($A41,'02.คีย์เทอม1'!$A$9:$DY$58,35,FALSE))</f>
        <v/>
      </c>
      <c r="J41" s="120" t="str">
        <f>IF(VLOOKUP($A41,'02.คีย์เทอม1'!$A$9:$DY$58,40,FALSE)="","",VLOOKUP($A41,'02.คีย์เทอม1'!$A$9:$DY$58,40,FALSE))</f>
        <v/>
      </c>
      <c r="K41" s="120" t="str">
        <f>IF(VLOOKUP($A41,'02.คีย์เทอม1'!$A$9:$DY$58,45,FALSE)="","",VLOOKUP($A41,'02.คีย์เทอม1'!$A$9:$DY$58,45,FALSE))</f>
        <v/>
      </c>
      <c r="L41" s="303" t="str">
        <f>IF(VLOOKUP($A41,'02.คีย์เทอม1'!$A$9:$DY$58,50,FALSE)="","",VLOOKUP($A41,'02.คีย์เทอม1'!$A$9:$DY$58,50,FALSE))</f>
        <v/>
      </c>
      <c r="M41" s="193" t="str">
        <f>IF(VLOOKUP($A41,'02.คีย์เทอม1'!$A$9:$DY$58,55,FALSE)="","",VLOOKUP($A41,'02.คีย์เทอม1'!$A$9:$DY$58,55,FALSE))</f>
        <v/>
      </c>
      <c r="N41" s="140" t="str">
        <f>IF(VLOOKUP($A41,'02.คีย์เทอม1'!$A$9:$DY$58,60,FALSE)="","",VLOOKUP($A41,'02.คีย์เทอม1'!$A$9:$DY$58,60,FALSE))</f>
        <v/>
      </c>
      <c r="O41" s="307" t="str">
        <f>IF(VLOOKUP($A41,'02.คีย์เทอม1'!$A$9:$DY$58,65,FALSE)="","",VLOOKUP($A41,'02.คีย์เทอม1'!$A$9:$DY$58,65,FALSE))</f>
        <v/>
      </c>
      <c r="P41" s="307" t="str">
        <f>IF(VLOOKUP($A41,'02.คีย์เทอม1'!$A$9:$DY$58,70,FALSE)="","",VLOOKUP($A41,'02.คีย์เทอม1'!$A$9:$DY$58,70,FALSE))</f>
        <v/>
      </c>
      <c r="Q41" s="307" t="str">
        <f>IF(VLOOKUP($A41,'02.คีย์เทอม1'!$A$9:$DY$58,75,FALSE)="","",VLOOKUP($A41,'02.คีย์เทอม1'!$A$9:$DY$58,75,FALSE))</f>
        <v/>
      </c>
      <c r="R41" s="307" t="str">
        <f>IF(VLOOKUP($A41,'02.คีย์เทอม1'!$A$9:$DY$58,80,FALSE)="","",VLOOKUP($A41,'02.คีย์เทอม1'!$A$9:$DY$58,80,FALSE))</f>
        <v/>
      </c>
      <c r="S41" s="121" t="str">
        <f>IF(VLOOKUP($A41,'02.คีย์เทอม1'!$A$9:$DY$58,85,FALSE)="","",VLOOKUP($A41,'02.คีย์เทอม1'!$A$9:$DY$58,85,FALSE))</f>
        <v/>
      </c>
      <c r="T41" s="121" t="str">
        <f>IF(VLOOKUP($A41,'02.คีย์เทอม1'!$A$9:$DY$58,90,FALSE)="","",VLOOKUP($A41,'02.คีย์เทอม1'!$A$9:$DY$58,90,FALSE))</f>
        <v/>
      </c>
      <c r="U41" s="121" t="str">
        <f>IF(VLOOKUP($A41,'02.คีย์เทอม1'!$A$9:$DY$58,95,FALSE)="","",VLOOKUP($A41,'02.คีย์เทอม1'!$A$9:$DY$58,95,FALSE))</f>
        <v/>
      </c>
      <c r="V41" s="121" t="str">
        <f>IF(VLOOKUP($A41,'02.คีย์เทอม1'!$A$9:$DY$58,100,FALSE)="","",VLOOKUP($A41,'02.คีย์เทอม1'!$A$9:$DY$58,100,FALSE))</f>
        <v/>
      </c>
      <c r="W41" s="188" t="str">
        <f>IF(VLOOKUP($A41,'02.คีย์เทอม1'!$A$9:$DY$58,105,FALSE)="","",VLOOKUP($A41,'02.คีย์เทอม1'!$A$9:$DY$58,105,FALSE))</f>
        <v/>
      </c>
      <c r="X41" s="105" t="str">
        <f>IF(VLOOKUP($A41,'02.คีย์เทอม1'!$A$9:$DY$58,107,FALSE)="","",VLOOKUP($A41,'02.คีย์เทอม1'!$A$9:$DY$58,107,FALSE))</f>
        <v/>
      </c>
      <c r="Y41" s="100" t="str">
        <f>IF(VLOOKUP($A41,'02.คีย์เทอม1'!$A$9:$DY$58,108,FALSE)="","",VLOOKUP($A41,'02.คีย์เทอม1'!$A$9:$DY$58,108,FALSE))</f>
        <v/>
      </c>
      <c r="Z41" s="106" t="str">
        <f>IF(VLOOKUP($A41,'02.คีย์เทอม1'!$A$9:$DY$58,109,FALSE)="","",VLOOKUP($A41,'02.คีย์เทอม1'!$A$9:$DY$58,109,FALSE))</f>
        <v/>
      </c>
    </row>
    <row r="42" spans="1:26" s="102" customFormat="1" ht="17.25" customHeight="1" x14ac:dyDescent="0.2">
      <c r="A42" s="139">
        <v>32</v>
      </c>
      <c r="B42" s="103" t="str">
        <f>IF('2.ชื่อนักเรียน'!C42="","",'2.ชื่อนักเรียน'!C42)</f>
        <v/>
      </c>
      <c r="C42" s="104" t="str">
        <f>IF('2.ชื่อนักเรียน'!D42="","",'2.ชื่อนักเรียน'!D42)</f>
        <v/>
      </c>
      <c r="D42" s="140" t="str">
        <f>IF(VLOOKUP($A42,'02.คีย์เทอม1'!$A$9:$DY$58,10,FALSE)="","",VLOOKUP($A42,'02.คีย์เทอม1'!$A$9:$DY$58,10,FALSE))</f>
        <v/>
      </c>
      <c r="E42" s="121" t="str">
        <f>IF(VLOOKUP($A42,'02.คีย์เทอม1'!$A$9:$DY$58,15,FALSE)="","",VLOOKUP($A42,'02.คีย์เทอม1'!$A$9:$DY$58,15,FALSE))</f>
        <v/>
      </c>
      <c r="F42" s="120" t="str">
        <f>IF(VLOOKUP($A42,'02.คีย์เทอม1'!$A$9:$DY$58,20,FALSE)="","",VLOOKUP($A42,'02.คีย์เทอม1'!$A$9:$DY$58,20,FALSE))</f>
        <v/>
      </c>
      <c r="G42" s="121" t="str">
        <f>IF(VLOOKUP($A42,'02.คีย์เทอม1'!$A$9:$DY$58,25,FALSE)="","",VLOOKUP($A42,'02.คีย์เทอม1'!$A$9:$DY$58,25,FALSE))</f>
        <v/>
      </c>
      <c r="H42" s="121" t="str">
        <f>IF(VLOOKUP($A42,'02.คีย์เทอม1'!$A$9:$DY$58,30,FALSE)="","",VLOOKUP($A42,'02.คีย์เทอม1'!$A$9:$DY$58,30,FALSE))</f>
        <v/>
      </c>
      <c r="I42" s="121" t="str">
        <f>IF(VLOOKUP($A42,'02.คีย์เทอม1'!$A$9:$DY$58,35,FALSE)="","",VLOOKUP($A42,'02.คีย์เทอม1'!$A$9:$DY$58,35,FALSE))</f>
        <v/>
      </c>
      <c r="J42" s="120" t="str">
        <f>IF(VLOOKUP($A42,'02.คีย์เทอม1'!$A$9:$DY$58,40,FALSE)="","",VLOOKUP($A42,'02.คีย์เทอม1'!$A$9:$DY$58,40,FALSE))</f>
        <v/>
      </c>
      <c r="K42" s="120" t="str">
        <f>IF(VLOOKUP($A42,'02.คีย์เทอม1'!$A$9:$DY$58,45,FALSE)="","",VLOOKUP($A42,'02.คีย์เทอม1'!$A$9:$DY$58,45,FALSE))</f>
        <v/>
      </c>
      <c r="L42" s="303" t="str">
        <f>IF(VLOOKUP($A42,'02.คีย์เทอม1'!$A$9:$DY$58,50,FALSE)="","",VLOOKUP($A42,'02.คีย์เทอม1'!$A$9:$DY$58,50,FALSE))</f>
        <v/>
      </c>
      <c r="M42" s="193" t="str">
        <f>IF(VLOOKUP($A42,'02.คีย์เทอม1'!$A$9:$DY$58,55,FALSE)="","",VLOOKUP($A42,'02.คีย์เทอม1'!$A$9:$DY$58,55,FALSE))</f>
        <v/>
      </c>
      <c r="N42" s="140" t="str">
        <f>IF(VLOOKUP($A42,'02.คีย์เทอม1'!$A$9:$DY$58,60,FALSE)="","",VLOOKUP($A42,'02.คีย์เทอม1'!$A$9:$DY$58,60,FALSE))</f>
        <v/>
      </c>
      <c r="O42" s="307" t="str">
        <f>IF(VLOOKUP($A42,'02.คีย์เทอม1'!$A$9:$DY$58,65,FALSE)="","",VLOOKUP($A42,'02.คีย์เทอม1'!$A$9:$DY$58,65,FALSE))</f>
        <v/>
      </c>
      <c r="P42" s="307" t="str">
        <f>IF(VLOOKUP($A42,'02.คีย์เทอม1'!$A$9:$DY$58,70,FALSE)="","",VLOOKUP($A42,'02.คีย์เทอม1'!$A$9:$DY$58,70,FALSE))</f>
        <v/>
      </c>
      <c r="Q42" s="307" t="str">
        <f>IF(VLOOKUP($A42,'02.คีย์เทอม1'!$A$9:$DY$58,75,FALSE)="","",VLOOKUP($A42,'02.คีย์เทอม1'!$A$9:$DY$58,75,FALSE))</f>
        <v/>
      </c>
      <c r="R42" s="307" t="str">
        <f>IF(VLOOKUP($A42,'02.คีย์เทอม1'!$A$9:$DY$58,80,FALSE)="","",VLOOKUP($A42,'02.คีย์เทอม1'!$A$9:$DY$58,80,FALSE))</f>
        <v/>
      </c>
      <c r="S42" s="121" t="str">
        <f>IF(VLOOKUP($A42,'02.คีย์เทอม1'!$A$9:$DY$58,85,FALSE)="","",VLOOKUP($A42,'02.คีย์เทอม1'!$A$9:$DY$58,85,FALSE))</f>
        <v/>
      </c>
      <c r="T42" s="121" t="str">
        <f>IF(VLOOKUP($A42,'02.คีย์เทอม1'!$A$9:$DY$58,90,FALSE)="","",VLOOKUP($A42,'02.คีย์เทอม1'!$A$9:$DY$58,90,FALSE))</f>
        <v/>
      </c>
      <c r="U42" s="121" t="str">
        <f>IF(VLOOKUP($A42,'02.คีย์เทอม1'!$A$9:$DY$58,95,FALSE)="","",VLOOKUP($A42,'02.คีย์เทอม1'!$A$9:$DY$58,95,FALSE))</f>
        <v/>
      </c>
      <c r="V42" s="121" t="str">
        <f>IF(VLOOKUP($A42,'02.คีย์เทอม1'!$A$9:$DY$58,100,FALSE)="","",VLOOKUP($A42,'02.คีย์เทอม1'!$A$9:$DY$58,100,FALSE))</f>
        <v/>
      </c>
      <c r="W42" s="188" t="str">
        <f>IF(VLOOKUP($A42,'02.คีย์เทอม1'!$A$9:$DY$58,105,FALSE)="","",VLOOKUP($A42,'02.คีย์เทอม1'!$A$9:$DY$58,105,FALSE))</f>
        <v/>
      </c>
      <c r="X42" s="105" t="str">
        <f>IF(VLOOKUP($A42,'02.คีย์เทอม1'!$A$9:$DY$58,107,FALSE)="","",VLOOKUP($A42,'02.คีย์เทอม1'!$A$9:$DY$58,107,FALSE))</f>
        <v/>
      </c>
      <c r="Y42" s="100" t="str">
        <f>IF(VLOOKUP($A42,'02.คีย์เทอม1'!$A$9:$DY$58,108,FALSE)="","",VLOOKUP($A42,'02.คีย์เทอม1'!$A$9:$DY$58,108,FALSE))</f>
        <v/>
      </c>
      <c r="Z42" s="106" t="str">
        <f>IF(VLOOKUP($A42,'02.คีย์เทอม1'!$A$9:$DY$58,109,FALSE)="","",VLOOKUP($A42,'02.คีย์เทอม1'!$A$9:$DY$58,109,FALSE))</f>
        <v/>
      </c>
    </row>
    <row r="43" spans="1:26" s="102" customFormat="1" ht="17.25" customHeight="1" x14ac:dyDescent="0.2">
      <c r="A43" s="139">
        <v>33</v>
      </c>
      <c r="B43" s="103" t="str">
        <f>IF('2.ชื่อนักเรียน'!C43="","",'2.ชื่อนักเรียน'!C43)</f>
        <v/>
      </c>
      <c r="C43" s="104" t="str">
        <f>IF('2.ชื่อนักเรียน'!D43="","",'2.ชื่อนักเรียน'!D43)</f>
        <v/>
      </c>
      <c r="D43" s="140" t="str">
        <f>IF(VLOOKUP($A43,'02.คีย์เทอม1'!$A$9:$DY$58,10,FALSE)="","",VLOOKUP($A43,'02.คีย์เทอม1'!$A$9:$DY$58,10,FALSE))</f>
        <v/>
      </c>
      <c r="E43" s="120" t="str">
        <f>IF(VLOOKUP($A43,'02.คีย์เทอม1'!$A$9:$DY$58,15,FALSE)="","",VLOOKUP($A43,'02.คีย์เทอม1'!$A$9:$DY$58,15,FALSE))</f>
        <v/>
      </c>
      <c r="F43" s="120" t="str">
        <f>IF(VLOOKUP($A43,'02.คีย์เทอม1'!$A$9:$DY$58,20,FALSE)="","",VLOOKUP($A43,'02.คีย์เทอม1'!$A$9:$DY$58,20,FALSE))</f>
        <v/>
      </c>
      <c r="G43" s="121" t="str">
        <f>IF(VLOOKUP($A43,'02.คีย์เทอม1'!$A$9:$DY$58,25,FALSE)="","",VLOOKUP($A43,'02.คีย์เทอม1'!$A$9:$DY$58,25,FALSE))</f>
        <v/>
      </c>
      <c r="H43" s="121" t="str">
        <f>IF(VLOOKUP($A43,'02.คีย์เทอม1'!$A$9:$DY$58,30,FALSE)="","",VLOOKUP($A43,'02.คีย์เทอม1'!$A$9:$DY$58,30,FALSE))</f>
        <v/>
      </c>
      <c r="I43" s="121" t="str">
        <f>IF(VLOOKUP($A43,'02.คีย์เทอม1'!$A$9:$DY$58,35,FALSE)="","",VLOOKUP($A43,'02.คีย์เทอม1'!$A$9:$DY$58,35,FALSE))</f>
        <v/>
      </c>
      <c r="J43" s="120" t="str">
        <f>IF(VLOOKUP($A43,'02.คีย์เทอม1'!$A$9:$DY$58,40,FALSE)="","",VLOOKUP($A43,'02.คีย์เทอม1'!$A$9:$DY$58,40,FALSE))</f>
        <v/>
      </c>
      <c r="K43" s="120" t="str">
        <f>IF(VLOOKUP($A43,'02.คีย์เทอม1'!$A$9:$DY$58,45,FALSE)="","",VLOOKUP($A43,'02.คีย์เทอม1'!$A$9:$DY$58,45,FALSE))</f>
        <v/>
      </c>
      <c r="L43" s="303" t="str">
        <f>IF(VLOOKUP($A43,'02.คีย์เทอม1'!$A$9:$DY$58,50,FALSE)="","",VLOOKUP($A43,'02.คีย์เทอม1'!$A$9:$DY$58,50,FALSE))</f>
        <v/>
      </c>
      <c r="M43" s="193" t="str">
        <f>IF(VLOOKUP($A43,'02.คีย์เทอม1'!$A$9:$DY$58,55,FALSE)="","",VLOOKUP($A43,'02.คีย์เทอม1'!$A$9:$DY$58,55,FALSE))</f>
        <v/>
      </c>
      <c r="N43" s="140" t="str">
        <f>IF(VLOOKUP($A43,'02.คีย์เทอม1'!$A$9:$DY$58,60,FALSE)="","",VLOOKUP($A43,'02.คีย์เทอม1'!$A$9:$DY$58,60,FALSE))</f>
        <v/>
      </c>
      <c r="O43" s="307" t="str">
        <f>IF(VLOOKUP($A43,'02.คีย์เทอม1'!$A$9:$DY$58,65,FALSE)="","",VLOOKUP($A43,'02.คีย์เทอม1'!$A$9:$DY$58,65,FALSE))</f>
        <v/>
      </c>
      <c r="P43" s="307" t="str">
        <f>IF(VLOOKUP($A43,'02.คีย์เทอม1'!$A$9:$DY$58,70,FALSE)="","",VLOOKUP($A43,'02.คีย์เทอม1'!$A$9:$DY$58,70,FALSE))</f>
        <v/>
      </c>
      <c r="Q43" s="307" t="str">
        <f>IF(VLOOKUP($A43,'02.คีย์เทอม1'!$A$9:$DY$58,75,FALSE)="","",VLOOKUP($A43,'02.คีย์เทอม1'!$A$9:$DY$58,75,FALSE))</f>
        <v/>
      </c>
      <c r="R43" s="307" t="str">
        <f>IF(VLOOKUP($A43,'02.คีย์เทอม1'!$A$9:$DY$58,80,FALSE)="","",VLOOKUP($A43,'02.คีย์เทอม1'!$A$9:$DY$58,80,FALSE))</f>
        <v/>
      </c>
      <c r="S43" s="121" t="str">
        <f>IF(VLOOKUP($A43,'02.คีย์เทอม1'!$A$9:$DY$58,85,FALSE)="","",VLOOKUP($A43,'02.คีย์เทอม1'!$A$9:$DY$58,85,FALSE))</f>
        <v/>
      </c>
      <c r="T43" s="121" t="str">
        <f>IF(VLOOKUP($A43,'02.คีย์เทอม1'!$A$9:$DY$58,90,FALSE)="","",VLOOKUP($A43,'02.คีย์เทอม1'!$A$9:$DY$58,90,FALSE))</f>
        <v/>
      </c>
      <c r="U43" s="121" t="str">
        <f>IF(VLOOKUP($A43,'02.คีย์เทอม1'!$A$9:$DY$58,95,FALSE)="","",VLOOKUP($A43,'02.คีย์เทอม1'!$A$9:$DY$58,95,FALSE))</f>
        <v/>
      </c>
      <c r="V43" s="121" t="str">
        <f>IF(VLOOKUP($A43,'02.คีย์เทอม1'!$A$9:$DY$58,100,FALSE)="","",VLOOKUP($A43,'02.คีย์เทอม1'!$A$9:$DY$58,100,FALSE))</f>
        <v/>
      </c>
      <c r="W43" s="188" t="str">
        <f>IF(VLOOKUP($A43,'02.คีย์เทอม1'!$A$9:$DY$58,105,FALSE)="","",VLOOKUP($A43,'02.คีย์เทอม1'!$A$9:$DY$58,105,FALSE))</f>
        <v/>
      </c>
      <c r="X43" s="105" t="str">
        <f>IF(VLOOKUP($A43,'02.คีย์เทอม1'!$A$9:$DY$58,107,FALSE)="","",VLOOKUP($A43,'02.คีย์เทอม1'!$A$9:$DY$58,107,FALSE))</f>
        <v/>
      </c>
      <c r="Y43" s="100" t="str">
        <f>IF(VLOOKUP($A43,'02.คีย์เทอม1'!$A$9:$DY$58,108,FALSE)="","",VLOOKUP($A43,'02.คีย์เทอม1'!$A$9:$DY$58,108,FALSE))</f>
        <v/>
      </c>
      <c r="Z43" s="106" t="str">
        <f>IF(VLOOKUP($A43,'02.คีย์เทอม1'!$A$9:$DY$58,109,FALSE)="","",VLOOKUP($A43,'02.คีย์เทอม1'!$A$9:$DY$58,109,FALSE))</f>
        <v/>
      </c>
    </row>
    <row r="44" spans="1:26" s="102" customFormat="1" ht="17.25" customHeight="1" x14ac:dyDescent="0.2">
      <c r="A44" s="139">
        <v>34</v>
      </c>
      <c r="B44" s="103" t="str">
        <f>IF('2.ชื่อนักเรียน'!C44="","",'2.ชื่อนักเรียน'!C44)</f>
        <v/>
      </c>
      <c r="C44" s="104" t="str">
        <f>IF('2.ชื่อนักเรียน'!D44="","",'2.ชื่อนักเรียน'!D44)</f>
        <v/>
      </c>
      <c r="D44" s="140" t="str">
        <f>IF(VLOOKUP($A44,'02.คีย์เทอม1'!$A$9:$DY$58,10,FALSE)="","",VLOOKUP($A44,'02.คีย์เทอม1'!$A$9:$DY$58,10,FALSE))</f>
        <v/>
      </c>
      <c r="E44" s="120" t="str">
        <f>IF(VLOOKUP($A44,'02.คีย์เทอม1'!$A$9:$DY$58,15,FALSE)="","",VLOOKUP($A44,'02.คีย์เทอม1'!$A$9:$DY$58,15,FALSE))</f>
        <v/>
      </c>
      <c r="F44" s="120" t="str">
        <f>IF(VLOOKUP($A44,'02.คีย์เทอม1'!$A$9:$DY$58,20,FALSE)="","",VLOOKUP($A44,'02.คีย์เทอม1'!$A$9:$DY$58,20,FALSE))</f>
        <v/>
      </c>
      <c r="G44" s="121" t="str">
        <f>IF(VLOOKUP($A44,'02.คีย์เทอม1'!$A$9:$DY$58,25,FALSE)="","",VLOOKUP($A44,'02.คีย์เทอม1'!$A$9:$DY$58,25,FALSE))</f>
        <v/>
      </c>
      <c r="H44" s="120" t="str">
        <f>IF(VLOOKUP($A44,'02.คีย์เทอม1'!$A$9:$DY$58,30,FALSE)="","",VLOOKUP($A44,'02.คีย์เทอม1'!$A$9:$DY$58,30,FALSE))</f>
        <v/>
      </c>
      <c r="I44" s="120" t="str">
        <f>IF(VLOOKUP($A44,'02.คีย์เทอม1'!$A$9:$DY$58,35,FALSE)="","",VLOOKUP($A44,'02.คีย์เทอม1'!$A$9:$DY$58,35,FALSE))</f>
        <v/>
      </c>
      <c r="J44" s="120" t="str">
        <f>IF(VLOOKUP($A44,'02.คีย์เทอม1'!$A$9:$DY$58,40,FALSE)="","",VLOOKUP($A44,'02.คีย์เทอม1'!$A$9:$DY$58,40,FALSE))</f>
        <v/>
      </c>
      <c r="K44" s="120" t="str">
        <f>IF(VLOOKUP($A44,'02.คีย์เทอม1'!$A$9:$DY$58,45,FALSE)="","",VLOOKUP($A44,'02.คีย์เทอม1'!$A$9:$DY$58,45,FALSE))</f>
        <v/>
      </c>
      <c r="L44" s="303" t="str">
        <f>IF(VLOOKUP($A44,'02.คีย์เทอม1'!$A$9:$DY$58,50,FALSE)="","",VLOOKUP($A44,'02.คีย์เทอม1'!$A$9:$DY$58,50,FALSE))</f>
        <v/>
      </c>
      <c r="M44" s="193" t="str">
        <f>IF(VLOOKUP($A44,'02.คีย์เทอม1'!$A$9:$DY$58,55,FALSE)="","",VLOOKUP($A44,'02.คีย์เทอม1'!$A$9:$DY$58,55,FALSE))</f>
        <v/>
      </c>
      <c r="N44" s="140" t="str">
        <f>IF(VLOOKUP($A44,'02.คีย์เทอม1'!$A$9:$DY$58,60,FALSE)="","",VLOOKUP($A44,'02.คีย์เทอม1'!$A$9:$DY$58,60,FALSE))</f>
        <v/>
      </c>
      <c r="O44" s="307" t="str">
        <f>IF(VLOOKUP($A44,'02.คีย์เทอม1'!$A$9:$DY$58,65,FALSE)="","",VLOOKUP($A44,'02.คีย์เทอม1'!$A$9:$DY$58,65,FALSE))</f>
        <v/>
      </c>
      <c r="P44" s="307" t="str">
        <f>IF(VLOOKUP($A44,'02.คีย์เทอม1'!$A$9:$DY$58,70,FALSE)="","",VLOOKUP($A44,'02.คีย์เทอม1'!$A$9:$DY$58,70,FALSE))</f>
        <v/>
      </c>
      <c r="Q44" s="307" t="str">
        <f>IF(VLOOKUP($A44,'02.คีย์เทอม1'!$A$9:$DY$58,75,FALSE)="","",VLOOKUP($A44,'02.คีย์เทอม1'!$A$9:$DY$58,75,FALSE))</f>
        <v/>
      </c>
      <c r="R44" s="307" t="str">
        <f>IF(VLOOKUP($A44,'02.คีย์เทอม1'!$A$9:$DY$58,80,FALSE)="","",VLOOKUP($A44,'02.คีย์เทอม1'!$A$9:$DY$58,80,FALSE))</f>
        <v/>
      </c>
      <c r="S44" s="121" t="str">
        <f>IF(VLOOKUP($A44,'02.คีย์เทอม1'!$A$9:$DY$58,85,FALSE)="","",VLOOKUP($A44,'02.คีย์เทอม1'!$A$9:$DY$58,85,FALSE))</f>
        <v/>
      </c>
      <c r="T44" s="121" t="str">
        <f>IF(VLOOKUP($A44,'02.คีย์เทอม1'!$A$9:$DY$58,90,FALSE)="","",VLOOKUP($A44,'02.คีย์เทอม1'!$A$9:$DY$58,90,FALSE))</f>
        <v/>
      </c>
      <c r="U44" s="121" t="str">
        <f>IF(VLOOKUP($A44,'02.คีย์เทอม1'!$A$9:$DY$58,95,FALSE)="","",VLOOKUP($A44,'02.คีย์เทอม1'!$A$9:$DY$58,95,FALSE))</f>
        <v/>
      </c>
      <c r="V44" s="121" t="str">
        <f>IF(VLOOKUP($A44,'02.คีย์เทอม1'!$A$9:$DY$58,100,FALSE)="","",VLOOKUP($A44,'02.คีย์เทอม1'!$A$9:$DY$58,100,FALSE))</f>
        <v/>
      </c>
      <c r="W44" s="188" t="str">
        <f>IF(VLOOKUP($A44,'02.คีย์เทอม1'!$A$9:$DY$58,105,FALSE)="","",VLOOKUP($A44,'02.คีย์เทอม1'!$A$9:$DY$58,105,FALSE))</f>
        <v/>
      </c>
      <c r="X44" s="105" t="str">
        <f>IF(VLOOKUP($A44,'02.คีย์เทอม1'!$A$9:$DY$58,107,FALSE)="","",VLOOKUP($A44,'02.คีย์เทอม1'!$A$9:$DY$58,107,FALSE))</f>
        <v/>
      </c>
      <c r="Y44" s="100" t="str">
        <f>IF(VLOOKUP($A44,'02.คีย์เทอม1'!$A$9:$DY$58,108,FALSE)="","",VLOOKUP($A44,'02.คีย์เทอม1'!$A$9:$DY$58,108,FALSE))</f>
        <v/>
      </c>
      <c r="Z44" s="106" t="str">
        <f>IF(VLOOKUP($A44,'02.คีย์เทอม1'!$A$9:$DY$58,109,FALSE)="","",VLOOKUP($A44,'02.คีย์เทอม1'!$A$9:$DY$58,109,FALSE))</f>
        <v/>
      </c>
    </row>
    <row r="45" spans="1:26" s="102" customFormat="1" ht="17.25" customHeight="1" x14ac:dyDescent="0.2">
      <c r="A45" s="139">
        <v>35</v>
      </c>
      <c r="B45" s="103" t="str">
        <f>IF('2.ชื่อนักเรียน'!C45="","",'2.ชื่อนักเรียน'!C45)</f>
        <v/>
      </c>
      <c r="C45" s="104" t="str">
        <f>IF('2.ชื่อนักเรียน'!D45="","",'2.ชื่อนักเรียน'!D45)</f>
        <v/>
      </c>
      <c r="D45" s="140" t="str">
        <f>IF(VLOOKUP($A45,'02.คีย์เทอม1'!$A$9:$DY$58,10,FALSE)="","",VLOOKUP($A45,'02.คีย์เทอม1'!$A$9:$DY$58,10,FALSE))</f>
        <v/>
      </c>
      <c r="E45" s="120" t="str">
        <f>IF(VLOOKUP($A45,'02.คีย์เทอม1'!$A$9:$DY$58,15,FALSE)="","",VLOOKUP($A45,'02.คีย์เทอม1'!$A$9:$DY$58,15,FALSE))</f>
        <v/>
      </c>
      <c r="F45" s="120" t="str">
        <f>IF(VLOOKUP($A45,'02.คีย์เทอม1'!$A$9:$DY$58,20,FALSE)="","",VLOOKUP($A45,'02.คีย์เทอม1'!$A$9:$DY$58,20,FALSE))</f>
        <v/>
      </c>
      <c r="G45" s="121" t="str">
        <f>IF(VLOOKUP($A45,'02.คีย์เทอม1'!$A$9:$DY$58,25,FALSE)="","",VLOOKUP($A45,'02.คีย์เทอม1'!$A$9:$DY$58,25,FALSE))</f>
        <v/>
      </c>
      <c r="H45" s="120" t="str">
        <f>IF(VLOOKUP($A45,'02.คีย์เทอม1'!$A$9:$DY$58,30,FALSE)="","",VLOOKUP($A45,'02.คีย์เทอม1'!$A$9:$DY$58,30,FALSE))</f>
        <v/>
      </c>
      <c r="I45" s="120" t="str">
        <f>IF(VLOOKUP($A45,'02.คีย์เทอม1'!$A$9:$DY$58,35,FALSE)="","",VLOOKUP($A45,'02.คีย์เทอม1'!$A$9:$DY$58,35,FALSE))</f>
        <v/>
      </c>
      <c r="J45" s="120" t="str">
        <f>IF(VLOOKUP($A45,'02.คีย์เทอม1'!$A$9:$DY$58,40,FALSE)="","",VLOOKUP($A45,'02.คีย์เทอม1'!$A$9:$DY$58,40,FALSE))</f>
        <v/>
      </c>
      <c r="K45" s="120" t="str">
        <f>IF(VLOOKUP($A45,'02.คีย์เทอม1'!$A$9:$DY$58,45,FALSE)="","",VLOOKUP($A45,'02.คีย์เทอม1'!$A$9:$DY$58,45,FALSE))</f>
        <v/>
      </c>
      <c r="L45" s="303" t="str">
        <f>IF(VLOOKUP($A45,'02.คีย์เทอม1'!$A$9:$DY$58,50,FALSE)="","",VLOOKUP($A45,'02.คีย์เทอม1'!$A$9:$DY$58,50,FALSE))</f>
        <v/>
      </c>
      <c r="M45" s="193" t="str">
        <f>IF(VLOOKUP($A45,'02.คีย์เทอม1'!$A$9:$DY$58,55,FALSE)="","",VLOOKUP($A45,'02.คีย์เทอม1'!$A$9:$DY$58,55,FALSE))</f>
        <v/>
      </c>
      <c r="N45" s="140" t="str">
        <f>IF(VLOOKUP($A45,'02.คีย์เทอม1'!$A$9:$DY$58,60,FALSE)="","",VLOOKUP($A45,'02.คีย์เทอม1'!$A$9:$DY$58,60,FALSE))</f>
        <v/>
      </c>
      <c r="O45" s="307" t="str">
        <f>IF(VLOOKUP($A45,'02.คีย์เทอม1'!$A$9:$DY$58,65,FALSE)="","",VLOOKUP($A45,'02.คีย์เทอม1'!$A$9:$DY$58,65,FALSE))</f>
        <v/>
      </c>
      <c r="P45" s="307" t="str">
        <f>IF(VLOOKUP($A45,'02.คีย์เทอม1'!$A$9:$DY$58,70,FALSE)="","",VLOOKUP($A45,'02.คีย์เทอม1'!$A$9:$DY$58,70,FALSE))</f>
        <v/>
      </c>
      <c r="Q45" s="307" t="str">
        <f>IF(VLOOKUP($A45,'02.คีย์เทอม1'!$A$9:$DY$58,75,FALSE)="","",VLOOKUP($A45,'02.คีย์เทอม1'!$A$9:$DY$58,75,FALSE))</f>
        <v/>
      </c>
      <c r="R45" s="307" t="str">
        <f>IF(VLOOKUP($A45,'02.คีย์เทอม1'!$A$9:$DY$58,80,FALSE)="","",VLOOKUP($A45,'02.คีย์เทอม1'!$A$9:$DY$58,80,FALSE))</f>
        <v/>
      </c>
      <c r="S45" s="121" t="str">
        <f>IF(VLOOKUP($A45,'02.คีย์เทอม1'!$A$9:$DY$58,85,FALSE)="","",VLOOKUP($A45,'02.คีย์เทอม1'!$A$9:$DY$58,85,FALSE))</f>
        <v/>
      </c>
      <c r="T45" s="121" t="str">
        <f>IF(VLOOKUP($A45,'02.คีย์เทอม1'!$A$9:$DY$58,90,FALSE)="","",VLOOKUP($A45,'02.คีย์เทอม1'!$A$9:$DY$58,90,FALSE))</f>
        <v/>
      </c>
      <c r="U45" s="121" t="str">
        <f>IF(VLOOKUP($A45,'02.คีย์เทอม1'!$A$9:$DY$58,95,FALSE)="","",VLOOKUP($A45,'02.คีย์เทอม1'!$A$9:$DY$58,95,FALSE))</f>
        <v/>
      </c>
      <c r="V45" s="121" t="str">
        <f>IF(VLOOKUP($A45,'02.คีย์เทอม1'!$A$9:$DY$58,100,FALSE)="","",VLOOKUP($A45,'02.คีย์เทอม1'!$A$9:$DY$58,100,FALSE))</f>
        <v/>
      </c>
      <c r="W45" s="188" t="str">
        <f>IF(VLOOKUP($A45,'02.คีย์เทอม1'!$A$9:$DY$58,105,FALSE)="","",VLOOKUP($A45,'02.คีย์เทอม1'!$A$9:$DY$58,105,FALSE))</f>
        <v/>
      </c>
      <c r="X45" s="105" t="str">
        <f>IF(VLOOKUP($A45,'02.คีย์เทอม1'!$A$9:$DY$58,107,FALSE)="","",VLOOKUP($A45,'02.คีย์เทอม1'!$A$9:$DY$58,107,FALSE))</f>
        <v/>
      </c>
      <c r="Y45" s="100" t="str">
        <f>IF(VLOOKUP($A45,'02.คีย์เทอม1'!$A$9:$DY$58,108,FALSE)="","",VLOOKUP($A45,'02.คีย์เทอม1'!$A$9:$DY$58,108,FALSE))</f>
        <v/>
      </c>
      <c r="Z45" s="106" t="str">
        <f>IF(VLOOKUP($A45,'02.คีย์เทอม1'!$A$9:$DY$58,109,FALSE)="","",VLOOKUP($A45,'02.คีย์เทอม1'!$A$9:$DY$58,109,FALSE))</f>
        <v/>
      </c>
    </row>
    <row r="46" spans="1:26" s="102" customFormat="1" ht="17.25" customHeight="1" x14ac:dyDescent="0.2">
      <c r="A46" s="139">
        <v>36</v>
      </c>
      <c r="B46" s="103" t="str">
        <f>IF('2.ชื่อนักเรียน'!C46="","",'2.ชื่อนักเรียน'!C46)</f>
        <v/>
      </c>
      <c r="C46" s="104" t="str">
        <f>IF('2.ชื่อนักเรียน'!D46="","",'2.ชื่อนักเรียน'!D46)</f>
        <v/>
      </c>
      <c r="D46" s="140" t="str">
        <f>IF(VLOOKUP($A46,'02.คีย์เทอม1'!$A$9:$DY$58,10,FALSE)="","",VLOOKUP($A46,'02.คีย์เทอม1'!$A$9:$DY$58,10,FALSE))</f>
        <v/>
      </c>
      <c r="E46" s="120" t="str">
        <f>IF(VLOOKUP($A46,'02.คีย์เทอม1'!$A$9:$DY$58,15,FALSE)="","",VLOOKUP($A46,'02.คีย์เทอม1'!$A$9:$DY$58,15,FALSE))</f>
        <v/>
      </c>
      <c r="F46" s="120" t="str">
        <f>IF(VLOOKUP($A46,'02.คีย์เทอม1'!$A$9:$DY$58,20,FALSE)="","",VLOOKUP($A46,'02.คีย์เทอม1'!$A$9:$DY$58,20,FALSE))</f>
        <v/>
      </c>
      <c r="G46" s="121" t="str">
        <f>IF(VLOOKUP($A46,'02.คีย์เทอม1'!$A$9:$DY$58,25,FALSE)="","",VLOOKUP($A46,'02.คีย์เทอม1'!$A$9:$DY$58,25,FALSE))</f>
        <v/>
      </c>
      <c r="H46" s="120" t="str">
        <f>IF(VLOOKUP($A46,'02.คีย์เทอม1'!$A$9:$DY$58,30,FALSE)="","",VLOOKUP($A46,'02.คีย์เทอม1'!$A$9:$DY$58,30,FALSE))</f>
        <v/>
      </c>
      <c r="I46" s="120" t="str">
        <f>IF(VLOOKUP($A46,'02.คีย์เทอม1'!$A$9:$DY$58,35,FALSE)="","",VLOOKUP($A46,'02.คีย์เทอม1'!$A$9:$DY$58,35,FALSE))</f>
        <v/>
      </c>
      <c r="J46" s="120" t="str">
        <f>IF(VLOOKUP($A46,'02.คีย์เทอม1'!$A$9:$DY$58,40,FALSE)="","",VLOOKUP($A46,'02.คีย์เทอม1'!$A$9:$DY$58,40,FALSE))</f>
        <v/>
      </c>
      <c r="K46" s="120" t="str">
        <f>IF(VLOOKUP($A46,'02.คีย์เทอม1'!$A$9:$DY$58,45,FALSE)="","",VLOOKUP($A46,'02.คีย์เทอม1'!$A$9:$DY$58,45,FALSE))</f>
        <v/>
      </c>
      <c r="L46" s="303" t="str">
        <f>IF(VLOOKUP($A46,'02.คีย์เทอม1'!$A$9:$DY$58,50,FALSE)="","",VLOOKUP($A46,'02.คีย์เทอม1'!$A$9:$DY$58,50,FALSE))</f>
        <v/>
      </c>
      <c r="M46" s="193" t="str">
        <f>IF(VLOOKUP($A46,'02.คีย์เทอม1'!$A$9:$DY$58,55,FALSE)="","",VLOOKUP($A46,'02.คีย์เทอม1'!$A$9:$DY$58,55,FALSE))</f>
        <v/>
      </c>
      <c r="N46" s="140" t="str">
        <f>IF(VLOOKUP($A46,'02.คีย์เทอม1'!$A$9:$DY$58,60,FALSE)="","",VLOOKUP($A46,'02.คีย์เทอม1'!$A$9:$DY$58,60,FALSE))</f>
        <v/>
      </c>
      <c r="O46" s="307" t="str">
        <f>IF(VLOOKUP($A46,'02.คีย์เทอม1'!$A$9:$DY$58,65,FALSE)="","",VLOOKUP($A46,'02.คีย์เทอม1'!$A$9:$DY$58,65,FALSE))</f>
        <v/>
      </c>
      <c r="P46" s="307" t="str">
        <f>IF(VLOOKUP($A46,'02.คีย์เทอม1'!$A$9:$DY$58,70,FALSE)="","",VLOOKUP($A46,'02.คีย์เทอม1'!$A$9:$DY$58,70,FALSE))</f>
        <v/>
      </c>
      <c r="Q46" s="307" t="str">
        <f>IF(VLOOKUP($A46,'02.คีย์เทอม1'!$A$9:$DY$58,75,FALSE)="","",VLOOKUP($A46,'02.คีย์เทอม1'!$A$9:$DY$58,75,FALSE))</f>
        <v/>
      </c>
      <c r="R46" s="307" t="str">
        <f>IF(VLOOKUP($A46,'02.คีย์เทอม1'!$A$9:$DY$58,80,FALSE)="","",VLOOKUP($A46,'02.คีย์เทอม1'!$A$9:$DY$58,80,FALSE))</f>
        <v/>
      </c>
      <c r="S46" s="121" t="str">
        <f>IF(VLOOKUP($A46,'02.คีย์เทอม1'!$A$9:$DY$58,85,FALSE)="","",VLOOKUP($A46,'02.คีย์เทอม1'!$A$9:$DY$58,85,FALSE))</f>
        <v/>
      </c>
      <c r="T46" s="121" t="str">
        <f>IF(VLOOKUP($A46,'02.คีย์เทอม1'!$A$9:$DY$58,90,FALSE)="","",VLOOKUP($A46,'02.คีย์เทอม1'!$A$9:$DY$58,90,FALSE))</f>
        <v/>
      </c>
      <c r="U46" s="121" t="str">
        <f>IF(VLOOKUP($A46,'02.คีย์เทอม1'!$A$9:$DY$58,95,FALSE)="","",VLOOKUP($A46,'02.คีย์เทอม1'!$A$9:$DY$58,95,FALSE))</f>
        <v/>
      </c>
      <c r="V46" s="121" t="str">
        <f>IF(VLOOKUP($A46,'02.คีย์เทอม1'!$A$9:$DY$58,100,FALSE)="","",VLOOKUP($A46,'02.คีย์เทอม1'!$A$9:$DY$58,100,FALSE))</f>
        <v/>
      </c>
      <c r="W46" s="188" t="str">
        <f>IF(VLOOKUP($A46,'02.คีย์เทอม1'!$A$9:$DY$58,105,FALSE)="","",VLOOKUP($A46,'02.คีย์เทอม1'!$A$9:$DY$58,105,FALSE))</f>
        <v/>
      </c>
      <c r="X46" s="105" t="str">
        <f>IF(VLOOKUP($A46,'02.คีย์เทอม1'!$A$9:$DY$58,107,FALSE)="","",VLOOKUP($A46,'02.คีย์เทอม1'!$A$9:$DY$58,107,FALSE))</f>
        <v/>
      </c>
      <c r="Y46" s="100" t="str">
        <f>IF(VLOOKUP($A46,'02.คีย์เทอม1'!$A$9:$DY$58,108,FALSE)="","",VLOOKUP($A46,'02.คีย์เทอม1'!$A$9:$DY$58,108,FALSE))</f>
        <v/>
      </c>
      <c r="Z46" s="106" t="str">
        <f>IF(VLOOKUP($A46,'02.คีย์เทอม1'!$A$9:$DY$58,109,FALSE)="","",VLOOKUP($A46,'02.คีย์เทอม1'!$A$9:$DY$58,109,FALSE))</f>
        <v/>
      </c>
    </row>
    <row r="47" spans="1:26" s="102" customFormat="1" ht="17.25" customHeight="1" x14ac:dyDescent="0.2">
      <c r="A47" s="139">
        <v>37</v>
      </c>
      <c r="B47" s="103" t="str">
        <f>IF('2.ชื่อนักเรียน'!C47="","",'2.ชื่อนักเรียน'!C47)</f>
        <v/>
      </c>
      <c r="C47" s="104" t="str">
        <f>IF('2.ชื่อนักเรียน'!D47="","",'2.ชื่อนักเรียน'!D47)</f>
        <v/>
      </c>
      <c r="D47" s="140" t="str">
        <f>IF(VLOOKUP($A47,'02.คีย์เทอม1'!$A$9:$DY$58,10,FALSE)="","",VLOOKUP($A47,'02.คีย์เทอม1'!$A$9:$DY$58,10,FALSE))</f>
        <v/>
      </c>
      <c r="E47" s="120" t="str">
        <f>IF(VLOOKUP($A47,'02.คีย์เทอม1'!$A$9:$DY$58,15,FALSE)="","",VLOOKUP($A47,'02.คีย์เทอม1'!$A$9:$DY$58,15,FALSE))</f>
        <v/>
      </c>
      <c r="F47" s="120" t="str">
        <f>IF(VLOOKUP($A47,'02.คีย์เทอม1'!$A$9:$DY$58,20,FALSE)="","",VLOOKUP($A47,'02.คีย์เทอม1'!$A$9:$DY$58,20,FALSE))</f>
        <v/>
      </c>
      <c r="G47" s="121" t="str">
        <f>IF(VLOOKUP($A47,'02.คีย์เทอม1'!$A$9:$DY$58,25,FALSE)="","",VLOOKUP($A47,'02.คีย์เทอม1'!$A$9:$DY$58,25,FALSE))</f>
        <v/>
      </c>
      <c r="H47" s="121" t="str">
        <f>IF(VLOOKUP($A47,'02.คีย์เทอม1'!$A$9:$DY$58,30,FALSE)="","",VLOOKUP($A47,'02.คีย์เทอม1'!$A$9:$DY$58,30,FALSE))</f>
        <v/>
      </c>
      <c r="I47" s="121" t="str">
        <f>IF(VLOOKUP($A47,'02.คีย์เทอม1'!$A$9:$DY$58,35,FALSE)="","",VLOOKUP($A47,'02.คีย์เทอม1'!$A$9:$DY$58,35,FALSE))</f>
        <v/>
      </c>
      <c r="J47" s="120" t="str">
        <f>IF(VLOOKUP($A47,'02.คีย์เทอม1'!$A$9:$DY$58,40,FALSE)="","",VLOOKUP($A47,'02.คีย์เทอม1'!$A$9:$DY$58,40,FALSE))</f>
        <v/>
      </c>
      <c r="K47" s="120" t="str">
        <f>IF(VLOOKUP($A47,'02.คีย์เทอม1'!$A$9:$DY$58,45,FALSE)="","",VLOOKUP($A47,'02.คีย์เทอม1'!$A$9:$DY$58,45,FALSE))</f>
        <v/>
      </c>
      <c r="L47" s="303" t="str">
        <f>IF(VLOOKUP($A47,'02.คีย์เทอม1'!$A$9:$DY$58,50,FALSE)="","",VLOOKUP($A47,'02.คีย์เทอม1'!$A$9:$DY$58,50,FALSE))</f>
        <v/>
      </c>
      <c r="M47" s="193" t="str">
        <f>IF(VLOOKUP($A47,'02.คีย์เทอม1'!$A$9:$DY$58,55,FALSE)="","",VLOOKUP($A47,'02.คีย์เทอม1'!$A$9:$DY$58,55,FALSE))</f>
        <v/>
      </c>
      <c r="N47" s="140" t="str">
        <f>IF(VLOOKUP($A47,'02.คีย์เทอม1'!$A$9:$DY$58,60,FALSE)="","",VLOOKUP($A47,'02.คีย์เทอม1'!$A$9:$DY$58,60,FALSE))</f>
        <v/>
      </c>
      <c r="O47" s="307" t="str">
        <f>IF(VLOOKUP($A47,'02.คีย์เทอม1'!$A$9:$DY$58,65,FALSE)="","",VLOOKUP($A47,'02.คีย์เทอม1'!$A$9:$DY$58,65,FALSE))</f>
        <v/>
      </c>
      <c r="P47" s="307" t="str">
        <f>IF(VLOOKUP($A47,'02.คีย์เทอม1'!$A$9:$DY$58,70,FALSE)="","",VLOOKUP($A47,'02.คีย์เทอม1'!$A$9:$DY$58,70,FALSE))</f>
        <v/>
      </c>
      <c r="Q47" s="307" t="str">
        <f>IF(VLOOKUP($A47,'02.คีย์เทอม1'!$A$9:$DY$58,75,FALSE)="","",VLOOKUP($A47,'02.คีย์เทอม1'!$A$9:$DY$58,75,FALSE))</f>
        <v/>
      </c>
      <c r="R47" s="307" t="str">
        <f>IF(VLOOKUP($A47,'02.คีย์เทอม1'!$A$9:$DY$58,80,FALSE)="","",VLOOKUP($A47,'02.คีย์เทอม1'!$A$9:$DY$58,80,FALSE))</f>
        <v/>
      </c>
      <c r="S47" s="121" t="str">
        <f>IF(VLOOKUP($A47,'02.คีย์เทอม1'!$A$9:$DY$58,85,FALSE)="","",VLOOKUP($A47,'02.คีย์เทอม1'!$A$9:$DY$58,85,FALSE))</f>
        <v/>
      </c>
      <c r="T47" s="121" t="str">
        <f>IF(VLOOKUP($A47,'02.คีย์เทอม1'!$A$9:$DY$58,90,FALSE)="","",VLOOKUP($A47,'02.คีย์เทอม1'!$A$9:$DY$58,90,FALSE))</f>
        <v/>
      </c>
      <c r="U47" s="121" t="str">
        <f>IF(VLOOKUP($A47,'02.คีย์เทอม1'!$A$9:$DY$58,95,FALSE)="","",VLOOKUP($A47,'02.คีย์เทอม1'!$A$9:$DY$58,95,FALSE))</f>
        <v/>
      </c>
      <c r="V47" s="121" t="str">
        <f>IF(VLOOKUP($A47,'02.คีย์เทอม1'!$A$9:$DY$58,100,FALSE)="","",VLOOKUP($A47,'02.คีย์เทอม1'!$A$9:$DY$58,100,FALSE))</f>
        <v/>
      </c>
      <c r="W47" s="188" t="str">
        <f>IF(VLOOKUP($A47,'02.คีย์เทอม1'!$A$9:$DY$58,105,FALSE)="","",VLOOKUP($A47,'02.คีย์เทอม1'!$A$9:$DY$58,105,FALSE))</f>
        <v/>
      </c>
      <c r="X47" s="105" t="str">
        <f>IF(VLOOKUP($A47,'02.คีย์เทอม1'!$A$9:$DY$58,107,FALSE)="","",VLOOKUP($A47,'02.คีย์เทอม1'!$A$9:$DY$58,107,FALSE))</f>
        <v/>
      </c>
      <c r="Y47" s="100" t="str">
        <f>IF(VLOOKUP($A47,'02.คีย์เทอม1'!$A$9:$DY$58,108,FALSE)="","",VLOOKUP($A47,'02.คีย์เทอม1'!$A$9:$DY$58,108,FALSE))</f>
        <v/>
      </c>
      <c r="Z47" s="106" t="str">
        <f>IF(VLOOKUP($A47,'02.คีย์เทอม1'!$A$9:$DY$58,109,FALSE)="","",VLOOKUP($A47,'02.คีย์เทอม1'!$A$9:$DY$58,109,FALSE))</f>
        <v/>
      </c>
    </row>
    <row r="48" spans="1:26" s="102" customFormat="1" ht="17.25" customHeight="1" x14ac:dyDescent="0.2">
      <c r="A48" s="139">
        <v>38</v>
      </c>
      <c r="B48" s="103" t="str">
        <f>IF('2.ชื่อนักเรียน'!C48="","",'2.ชื่อนักเรียน'!C48)</f>
        <v/>
      </c>
      <c r="C48" s="104" t="str">
        <f>IF('2.ชื่อนักเรียน'!D48="","",'2.ชื่อนักเรียน'!D48)</f>
        <v/>
      </c>
      <c r="D48" s="140" t="str">
        <f>IF(VLOOKUP($A48,'02.คีย์เทอม1'!$A$9:$DY$58,10,FALSE)="","",VLOOKUP($A48,'02.คีย์เทอม1'!$A$9:$DY$58,10,FALSE))</f>
        <v/>
      </c>
      <c r="E48" s="120" t="str">
        <f>IF(VLOOKUP($A48,'02.คีย์เทอม1'!$A$9:$DY$58,15,FALSE)="","",VLOOKUP($A48,'02.คีย์เทอม1'!$A$9:$DY$58,15,FALSE))</f>
        <v/>
      </c>
      <c r="F48" s="120" t="str">
        <f>IF(VLOOKUP($A48,'02.คีย์เทอม1'!$A$9:$DY$58,20,FALSE)="","",VLOOKUP($A48,'02.คีย์เทอม1'!$A$9:$DY$58,20,FALSE))</f>
        <v/>
      </c>
      <c r="G48" s="121" t="str">
        <f>IF(VLOOKUP($A48,'02.คีย์เทอม1'!$A$9:$DY$58,25,FALSE)="","",VLOOKUP($A48,'02.คีย์เทอม1'!$A$9:$DY$58,25,FALSE))</f>
        <v/>
      </c>
      <c r="H48" s="121" t="str">
        <f>IF(VLOOKUP($A48,'02.คีย์เทอม1'!$A$9:$DY$58,30,FALSE)="","",VLOOKUP($A48,'02.คีย์เทอม1'!$A$9:$DY$58,30,FALSE))</f>
        <v/>
      </c>
      <c r="I48" s="121" t="str">
        <f>IF(VLOOKUP($A48,'02.คีย์เทอม1'!$A$9:$DY$58,35,FALSE)="","",VLOOKUP($A48,'02.คีย์เทอม1'!$A$9:$DY$58,35,FALSE))</f>
        <v/>
      </c>
      <c r="J48" s="120" t="str">
        <f>IF(VLOOKUP($A48,'02.คีย์เทอม1'!$A$9:$DY$58,40,FALSE)="","",VLOOKUP($A48,'02.คีย์เทอม1'!$A$9:$DY$58,40,FALSE))</f>
        <v/>
      </c>
      <c r="K48" s="120" t="str">
        <f>IF(VLOOKUP($A48,'02.คีย์เทอม1'!$A$9:$DY$58,45,FALSE)="","",VLOOKUP($A48,'02.คีย์เทอม1'!$A$9:$DY$58,45,FALSE))</f>
        <v/>
      </c>
      <c r="L48" s="303" t="str">
        <f>IF(VLOOKUP($A48,'02.คีย์เทอม1'!$A$9:$DY$58,50,FALSE)="","",VLOOKUP($A48,'02.คีย์เทอม1'!$A$9:$DY$58,50,FALSE))</f>
        <v/>
      </c>
      <c r="M48" s="193" t="str">
        <f>IF(VLOOKUP($A48,'02.คีย์เทอม1'!$A$9:$DY$58,55,FALSE)="","",VLOOKUP($A48,'02.คีย์เทอม1'!$A$9:$DY$58,55,FALSE))</f>
        <v/>
      </c>
      <c r="N48" s="140" t="str">
        <f>IF(VLOOKUP($A48,'02.คีย์เทอม1'!$A$9:$DY$58,60,FALSE)="","",VLOOKUP($A48,'02.คีย์เทอม1'!$A$9:$DY$58,60,FALSE))</f>
        <v/>
      </c>
      <c r="O48" s="307" t="str">
        <f>IF(VLOOKUP($A48,'02.คีย์เทอม1'!$A$9:$DY$58,65,FALSE)="","",VLOOKUP($A48,'02.คีย์เทอม1'!$A$9:$DY$58,65,FALSE))</f>
        <v/>
      </c>
      <c r="P48" s="307" t="str">
        <f>IF(VLOOKUP($A48,'02.คีย์เทอม1'!$A$9:$DY$58,70,FALSE)="","",VLOOKUP($A48,'02.คีย์เทอม1'!$A$9:$DY$58,70,FALSE))</f>
        <v/>
      </c>
      <c r="Q48" s="307" t="str">
        <f>IF(VLOOKUP($A48,'02.คีย์เทอม1'!$A$9:$DY$58,75,FALSE)="","",VLOOKUP($A48,'02.คีย์เทอม1'!$A$9:$DY$58,75,FALSE))</f>
        <v/>
      </c>
      <c r="R48" s="307" t="str">
        <f>IF(VLOOKUP($A48,'02.คีย์เทอม1'!$A$9:$DY$58,80,FALSE)="","",VLOOKUP($A48,'02.คีย์เทอม1'!$A$9:$DY$58,80,FALSE))</f>
        <v/>
      </c>
      <c r="S48" s="121" t="str">
        <f>IF(VLOOKUP($A48,'02.คีย์เทอม1'!$A$9:$DY$58,85,FALSE)="","",VLOOKUP($A48,'02.คีย์เทอม1'!$A$9:$DY$58,85,FALSE))</f>
        <v/>
      </c>
      <c r="T48" s="121" t="str">
        <f>IF(VLOOKUP($A48,'02.คีย์เทอม1'!$A$9:$DY$58,90,FALSE)="","",VLOOKUP($A48,'02.คีย์เทอม1'!$A$9:$DY$58,90,FALSE))</f>
        <v/>
      </c>
      <c r="U48" s="121" t="str">
        <f>IF(VLOOKUP($A48,'02.คีย์เทอม1'!$A$9:$DY$58,95,FALSE)="","",VLOOKUP($A48,'02.คีย์เทอม1'!$A$9:$DY$58,95,FALSE))</f>
        <v/>
      </c>
      <c r="V48" s="121" t="str">
        <f>IF(VLOOKUP($A48,'02.คีย์เทอม1'!$A$9:$DY$58,100,FALSE)="","",VLOOKUP($A48,'02.คีย์เทอม1'!$A$9:$DY$58,100,FALSE))</f>
        <v/>
      </c>
      <c r="W48" s="188" t="str">
        <f>IF(VLOOKUP($A48,'02.คีย์เทอม1'!$A$9:$DY$58,105,FALSE)="","",VLOOKUP($A48,'02.คีย์เทอม1'!$A$9:$DY$58,105,FALSE))</f>
        <v/>
      </c>
      <c r="X48" s="105" t="str">
        <f>IF(VLOOKUP($A48,'02.คีย์เทอม1'!$A$9:$DY$58,107,FALSE)="","",VLOOKUP($A48,'02.คีย์เทอม1'!$A$9:$DY$58,107,FALSE))</f>
        <v/>
      </c>
      <c r="Y48" s="100" t="str">
        <f>IF(VLOOKUP($A48,'02.คีย์เทอม1'!$A$9:$DY$58,108,FALSE)="","",VLOOKUP($A48,'02.คีย์เทอม1'!$A$9:$DY$58,108,FALSE))</f>
        <v/>
      </c>
      <c r="Z48" s="106" t="str">
        <f>IF(VLOOKUP($A48,'02.คีย์เทอม1'!$A$9:$DY$58,109,FALSE)="","",VLOOKUP($A48,'02.คีย์เทอม1'!$A$9:$DY$58,109,FALSE))</f>
        <v/>
      </c>
    </row>
    <row r="49" spans="1:26" s="102" customFormat="1" ht="17.25" customHeight="1" x14ac:dyDescent="0.2">
      <c r="A49" s="139">
        <v>39</v>
      </c>
      <c r="B49" s="103" t="str">
        <f>IF('2.ชื่อนักเรียน'!C49="","",'2.ชื่อนักเรียน'!C49)</f>
        <v/>
      </c>
      <c r="C49" s="104" t="str">
        <f>IF('2.ชื่อนักเรียน'!D49="","",'2.ชื่อนักเรียน'!D49)</f>
        <v/>
      </c>
      <c r="D49" s="140" t="str">
        <f>IF(VLOOKUP($A49,'02.คีย์เทอม1'!$A$9:$DY$58,10,FALSE)="","",VLOOKUP($A49,'02.คีย์เทอม1'!$A$9:$DY$58,10,FALSE))</f>
        <v/>
      </c>
      <c r="E49" s="120" t="str">
        <f>IF(VLOOKUP($A49,'02.คีย์เทอม1'!$A$9:$DY$58,15,FALSE)="","",VLOOKUP($A49,'02.คีย์เทอม1'!$A$9:$DY$58,15,FALSE))</f>
        <v/>
      </c>
      <c r="F49" s="120" t="str">
        <f>IF(VLOOKUP($A49,'02.คีย์เทอม1'!$A$9:$DY$58,20,FALSE)="","",VLOOKUP($A49,'02.คีย์เทอม1'!$A$9:$DY$58,20,FALSE))</f>
        <v/>
      </c>
      <c r="G49" s="121" t="str">
        <f>IF(VLOOKUP($A49,'02.คีย์เทอม1'!$A$9:$DY$58,25,FALSE)="","",VLOOKUP($A49,'02.คีย์เทอม1'!$A$9:$DY$58,25,FALSE))</f>
        <v/>
      </c>
      <c r="H49" s="120" t="str">
        <f>IF(VLOOKUP($A49,'02.คีย์เทอม1'!$A$9:$DY$58,30,FALSE)="","",VLOOKUP($A49,'02.คีย์เทอม1'!$A$9:$DY$58,30,FALSE))</f>
        <v/>
      </c>
      <c r="I49" s="120" t="str">
        <f>IF(VLOOKUP($A49,'02.คีย์เทอม1'!$A$9:$DY$58,35,FALSE)="","",VLOOKUP($A49,'02.คีย์เทอม1'!$A$9:$DY$58,35,FALSE))</f>
        <v/>
      </c>
      <c r="J49" s="120" t="str">
        <f>IF(VLOOKUP($A49,'02.คีย์เทอม1'!$A$9:$DY$58,40,FALSE)="","",VLOOKUP($A49,'02.คีย์เทอม1'!$A$9:$DY$58,40,FALSE))</f>
        <v/>
      </c>
      <c r="K49" s="120" t="str">
        <f>IF(VLOOKUP($A49,'02.คีย์เทอม1'!$A$9:$DY$58,45,FALSE)="","",VLOOKUP($A49,'02.คีย์เทอม1'!$A$9:$DY$58,45,FALSE))</f>
        <v/>
      </c>
      <c r="L49" s="303" t="str">
        <f>IF(VLOOKUP($A49,'02.คีย์เทอม1'!$A$9:$DY$58,50,FALSE)="","",VLOOKUP($A49,'02.คีย์เทอม1'!$A$9:$DY$58,50,FALSE))</f>
        <v/>
      </c>
      <c r="M49" s="193" t="str">
        <f>IF(VLOOKUP($A49,'02.คีย์เทอม1'!$A$9:$DY$58,55,FALSE)="","",VLOOKUP($A49,'02.คีย์เทอม1'!$A$9:$DY$58,55,FALSE))</f>
        <v/>
      </c>
      <c r="N49" s="140" t="str">
        <f>IF(VLOOKUP($A49,'02.คีย์เทอม1'!$A$9:$DY$58,60,FALSE)="","",VLOOKUP($A49,'02.คีย์เทอม1'!$A$9:$DY$58,60,FALSE))</f>
        <v/>
      </c>
      <c r="O49" s="307" t="str">
        <f>IF(VLOOKUP($A49,'02.คีย์เทอม1'!$A$9:$DY$58,65,FALSE)="","",VLOOKUP($A49,'02.คีย์เทอม1'!$A$9:$DY$58,65,FALSE))</f>
        <v/>
      </c>
      <c r="P49" s="307" t="str">
        <f>IF(VLOOKUP($A49,'02.คีย์เทอม1'!$A$9:$DY$58,70,FALSE)="","",VLOOKUP($A49,'02.คีย์เทอม1'!$A$9:$DY$58,70,FALSE))</f>
        <v/>
      </c>
      <c r="Q49" s="307" t="str">
        <f>IF(VLOOKUP($A49,'02.คีย์เทอม1'!$A$9:$DY$58,75,FALSE)="","",VLOOKUP($A49,'02.คีย์เทอม1'!$A$9:$DY$58,75,FALSE))</f>
        <v/>
      </c>
      <c r="R49" s="307" t="str">
        <f>IF(VLOOKUP($A49,'02.คีย์เทอม1'!$A$9:$DY$58,80,FALSE)="","",VLOOKUP($A49,'02.คีย์เทอม1'!$A$9:$DY$58,80,FALSE))</f>
        <v/>
      </c>
      <c r="S49" s="121" t="str">
        <f>IF(VLOOKUP($A49,'02.คีย์เทอม1'!$A$9:$DY$58,85,FALSE)="","",VLOOKUP($A49,'02.คีย์เทอม1'!$A$9:$DY$58,85,FALSE))</f>
        <v/>
      </c>
      <c r="T49" s="121" t="str">
        <f>IF(VLOOKUP($A49,'02.คีย์เทอม1'!$A$9:$DY$58,90,FALSE)="","",VLOOKUP($A49,'02.คีย์เทอม1'!$A$9:$DY$58,90,FALSE))</f>
        <v/>
      </c>
      <c r="U49" s="121" t="str">
        <f>IF(VLOOKUP($A49,'02.คีย์เทอม1'!$A$9:$DY$58,95,FALSE)="","",VLOOKUP($A49,'02.คีย์เทอม1'!$A$9:$DY$58,95,FALSE))</f>
        <v/>
      </c>
      <c r="V49" s="121" t="str">
        <f>IF(VLOOKUP($A49,'02.คีย์เทอม1'!$A$9:$DY$58,100,FALSE)="","",VLOOKUP($A49,'02.คีย์เทอม1'!$A$9:$DY$58,100,FALSE))</f>
        <v/>
      </c>
      <c r="W49" s="188" t="str">
        <f>IF(VLOOKUP($A49,'02.คีย์เทอม1'!$A$9:$DY$58,105,FALSE)="","",VLOOKUP($A49,'02.คีย์เทอม1'!$A$9:$DY$58,105,FALSE))</f>
        <v/>
      </c>
      <c r="X49" s="105" t="str">
        <f>IF(VLOOKUP($A49,'02.คีย์เทอม1'!$A$9:$DY$58,107,FALSE)="","",VLOOKUP($A49,'02.คีย์เทอม1'!$A$9:$DY$58,107,FALSE))</f>
        <v/>
      </c>
      <c r="Y49" s="100" t="str">
        <f>IF(VLOOKUP($A49,'02.คีย์เทอม1'!$A$9:$DY$58,108,FALSE)="","",VLOOKUP($A49,'02.คีย์เทอม1'!$A$9:$DY$58,108,FALSE))</f>
        <v/>
      </c>
      <c r="Z49" s="106" t="str">
        <f>IF(VLOOKUP($A49,'02.คีย์เทอม1'!$A$9:$DY$58,109,FALSE)="","",VLOOKUP($A49,'02.คีย์เทอม1'!$A$9:$DY$58,109,FALSE))</f>
        <v/>
      </c>
    </row>
    <row r="50" spans="1:26" s="102" customFormat="1" ht="17.25" customHeight="1" x14ac:dyDescent="0.2">
      <c r="A50" s="139">
        <v>40</v>
      </c>
      <c r="B50" s="103" t="str">
        <f>IF('2.ชื่อนักเรียน'!C50="","",'2.ชื่อนักเรียน'!C50)</f>
        <v/>
      </c>
      <c r="C50" s="104" t="str">
        <f>IF('2.ชื่อนักเรียน'!D50="","",'2.ชื่อนักเรียน'!D50)</f>
        <v/>
      </c>
      <c r="D50" s="141" t="str">
        <f>IF(VLOOKUP($A50,'02.คีย์เทอม1'!$A$9:$DY$58,10,FALSE)="","",VLOOKUP($A50,'02.คีย์เทอม1'!$A$9:$DY$58,10,FALSE))</f>
        <v/>
      </c>
      <c r="E50" s="142" t="str">
        <f>IF(VLOOKUP($A50,'02.คีย์เทอม1'!$A$9:$DY$58,15,FALSE)="","",VLOOKUP($A50,'02.คีย์เทอม1'!$A$9:$DY$58,15,FALSE))</f>
        <v/>
      </c>
      <c r="F50" s="142" t="str">
        <f>IF(VLOOKUP($A50,'02.คีย์เทอม1'!$A$9:$DY$58,20,FALSE)="","",VLOOKUP($A50,'02.คีย์เทอม1'!$A$9:$DY$58,20,FALSE))</f>
        <v/>
      </c>
      <c r="G50" s="143" t="str">
        <f>IF(VLOOKUP($A50,'02.คีย์เทอม1'!$A$9:$DY$58,25,FALSE)="","",VLOOKUP($A50,'02.คีย์เทอม1'!$A$9:$DY$58,25,FALSE))</f>
        <v/>
      </c>
      <c r="H50" s="142" t="str">
        <f>IF(VLOOKUP($A50,'02.คีย์เทอม1'!$A$9:$DY$58,30,FALSE)="","",VLOOKUP($A50,'02.คีย์เทอม1'!$A$9:$DY$58,30,FALSE))</f>
        <v/>
      </c>
      <c r="I50" s="142" t="str">
        <f>IF(VLOOKUP($A50,'02.คีย์เทอม1'!$A$9:$DY$58,35,FALSE)="","",VLOOKUP($A50,'02.คีย์เทอม1'!$A$9:$DY$58,35,FALSE))</f>
        <v/>
      </c>
      <c r="J50" s="142" t="str">
        <f>IF(VLOOKUP($A50,'02.คีย์เทอม1'!$A$9:$DY$58,40,FALSE)="","",VLOOKUP($A50,'02.คีย์เทอม1'!$A$9:$DY$58,40,FALSE))</f>
        <v/>
      </c>
      <c r="K50" s="142" t="str">
        <f>IF(VLOOKUP($A50,'02.คีย์เทอม1'!$A$9:$DY$58,45,FALSE)="","",VLOOKUP($A50,'02.คีย์เทอม1'!$A$9:$DY$58,45,FALSE))</f>
        <v/>
      </c>
      <c r="L50" s="304" t="str">
        <f>IF(VLOOKUP($A50,'02.คีย์เทอม1'!$A$9:$DY$58,50,FALSE)="","",VLOOKUP($A50,'02.คีย์เทอม1'!$A$9:$DY$58,50,FALSE))</f>
        <v/>
      </c>
      <c r="M50" s="194" t="str">
        <f>IF(VLOOKUP($A50,'02.คีย์เทอม1'!$A$9:$DY$58,55,FALSE)="","",VLOOKUP($A50,'02.คีย์เทอม1'!$A$9:$DY$58,55,FALSE))</f>
        <v/>
      </c>
      <c r="N50" s="141" t="str">
        <f>IF(VLOOKUP($A50,'02.คีย์เทอม1'!$A$9:$DY$58,60,FALSE)="","",VLOOKUP($A50,'02.คีย์เทอม1'!$A$9:$DY$58,60,FALSE))</f>
        <v/>
      </c>
      <c r="O50" s="308" t="str">
        <f>IF(VLOOKUP($A50,'02.คีย์เทอม1'!$A$9:$DY$58,65,FALSE)="","",VLOOKUP($A50,'02.คีย์เทอม1'!$A$9:$DY$58,65,FALSE))</f>
        <v/>
      </c>
      <c r="P50" s="308" t="str">
        <f>IF(VLOOKUP($A50,'02.คีย์เทอม1'!$A$9:$DY$58,70,FALSE)="","",VLOOKUP($A50,'02.คีย์เทอม1'!$A$9:$DY$58,70,FALSE))</f>
        <v/>
      </c>
      <c r="Q50" s="308" t="str">
        <f>IF(VLOOKUP($A50,'02.คีย์เทอม1'!$A$9:$DY$58,75,FALSE)="","",VLOOKUP($A50,'02.คีย์เทอม1'!$A$9:$DY$58,75,FALSE))</f>
        <v/>
      </c>
      <c r="R50" s="308" t="str">
        <f>IF(VLOOKUP($A50,'02.คีย์เทอม1'!$A$9:$DY$58,80,FALSE)="","",VLOOKUP($A50,'02.คีย์เทอม1'!$A$9:$DY$58,80,FALSE))</f>
        <v/>
      </c>
      <c r="S50" s="121" t="str">
        <f>IF(VLOOKUP($A50,'02.คีย์เทอม1'!$A$9:$DY$58,85,FALSE)="","",VLOOKUP($A50,'02.คีย์เทอม1'!$A$9:$DY$58,85,FALSE))</f>
        <v/>
      </c>
      <c r="T50" s="121" t="str">
        <f>IF(VLOOKUP($A50,'02.คีย์เทอม1'!$A$9:$DY$58,90,FALSE)="","",VLOOKUP($A50,'02.คีย์เทอม1'!$A$9:$DY$58,90,FALSE))</f>
        <v/>
      </c>
      <c r="U50" s="121" t="str">
        <f>IF(VLOOKUP($A50,'02.คีย์เทอม1'!$A$9:$DY$58,95,FALSE)="","",VLOOKUP($A50,'02.คีย์เทอม1'!$A$9:$DY$58,95,FALSE))</f>
        <v/>
      </c>
      <c r="V50" s="121" t="str">
        <f>IF(VLOOKUP($A50,'02.คีย์เทอม1'!$A$9:$DY$58,100,FALSE)="","",VLOOKUP($A50,'02.คีย์เทอม1'!$A$9:$DY$58,100,FALSE))</f>
        <v/>
      </c>
      <c r="W50" s="188" t="str">
        <f>IF(VLOOKUP($A50,'02.คีย์เทอม1'!$A$9:$DY$58,105,FALSE)="","",VLOOKUP($A50,'02.คีย์เทอม1'!$A$9:$DY$58,105,FALSE))</f>
        <v/>
      </c>
      <c r="X50" s="107" t="str">
        <f>IF(VLOOKUP($A50,'02.คีย์เทอม1'!$A$9:$DY$58,107,FALSE)="","",VLOOKUP($A50,'02.คีย์เทอม1'!$A$9:$DY$58,107,FALSE))</f>
        <v/>
      </c>
      <c r="Y50" s="108" t="str">
        <f>IF(VLOOKUP($A50,'02.คีย์เทอม1'!$A$9:$DY$58,108,FALSE)="","",VLOOKUP($A50,'02.คีย์เทอม1'!$A$9:$DY$58,108,FALSE))</f>
        <v/>
      </c>
      <c r="Z50" s="92" t="str">
        <f>IF(VLOOKUP($A50,'02.คีย์เทอม1'!$A$9:$DY$58,109,FALSE)="","",VLOOKUP($A50,'02.คีย์เทอม1'!$A$9:$DY$58,109,FALSE))</f>
        <v/>
      </c>
    </row>
    <row r="51" spans="1:26" s="102" customFormat="1" ht="17.25" customHeight="1" x14ac:dyDescent="0.2">
      <c r="A51" s="139">
        <v>41</v>
      </c>
      <c r="B51" s="103" t="str">
        <f>IF('2.ชื่อนักเรียน'!C51="","",'2.ชื่อนักเรียน'!C51)</f>
        <v/>
      </c>
      <c r="C51" s="104" t="str">
        <f>IF('2.ชื่อนักเรียน'!D51="","",'2.ชื่อนักเรียน'!D51)</f>
        <v/>
      </c>
      <c r="D51" s="141" t="str">
        <f>IF(VLOOKUP($A51,'02.คีย์เทอม1'!$A$9:$DY$58,10,FALSE)="","",VLOOKUP($A51,'02.คีย์เทอม1'!$A$9:$DY$58,10,FALSE))</f>
        <v/>
      </c>
      <c r="E51" s="142" t="str">
        <f>IF(VLOOKUP($A51,'02.คีย์เทอม1'!$A$9:$DY$58,15,FALSE)="","",VLOOKUP($A51,'02.คีย์เทอม1'!$A$9:$DY$58,15,FALSE))</f>
        <v/>
      </c>
      <c r="F51" s="142" t="str">
        <f>IF(VLOOKUP($A51,'02.คีย์เทอม1'!$A$9:$DY$58,20,FALSE)="","",VLOOKUP($A51,'02.คีย์เทอม1'!$A$9:$DY$58,20,FALSE))</f>
        <v/>
      </c>
      <c r="G51" s="143" t="str">
        <f>IF(VLOOKUP($A51,'02.คีย์เทอม1'!$A$9:$DY$58,25,FALSE)="","",VLOOKUP($A51,'02.คีย์เทอม1'!$A$9:$DY$58,25,FALSE))</f>
        <v/>
      </c>
      <c r="H51" s="142" t="str">
        <f>IF(VLOOKUP($A51,'02.คีย์เทอม1'!$A$9:$DY$58,30,FALSE)="","",VLOOKUP($A51,'02.คีย์เทอม1'!$A$9:$DY$58,30,FALSE))</f>
        <v/>
      </c>
      <c r="I51" s="142" t="str">
        <f>IF(VLOOKUP($A51,'02.คีย์เทอม1'!$A$9:$DY$58,35,FALSE)="","",VLOOKUP($A51,'02.คีย์เทอม1'!$A$9:$DY$58,35,FALSE))</f>
        <v/>
      </c>
      <c r="J51" s="142" t="str">
        <f>IF(VLOOKUP($A51,'02.คีย์เทอม1'!$A$9:$DY$58,40,FALSE)="","",VLOOKUP($A51,'02.คีย์เทอม1'!$A$9:$DY$58,40,FALSE))</f>
        <v/>
      </c>
      <c r="K51" s="142" t="str">
        <f>IF(VLOOKUP($A51,'02.คีย์เทอม1'!$A$9:$DY$58,45,FALSE)="","",VLOOKUP($A51,'02.คีย์เทอม1'!$A$9:$DY$58,45,FALSE))</f>
        <v/>
      </c>
      <c r="L51" s="304" t="str">
        <f>IF(VLOOKUP($A51,'02.คีย์เทอม1'!$A$9:$DY$58,50,FALSE)="","",VLOOKUP($A51,'02.คีย์เทอม1'!$A$9:$DY$58,50,FALSE))</f>
        <v/>
      </c>
      <c r="M51" s="194" t="str">
        <f>IF(VLOOKUP($A51,'02.คีย์เทอม1'!$A$9:$DY$58,55,FALSE)="","",VLOOKUP($A51,'02.คีย์เทอม1'!$A$9:$DY$58,55,FALSE))</f>
        <v/>
      </c>
      <c r="N51" s="141" t="str">
        <f>IF(VLOOKUP($A51,'02.คีย์เทอม1'!$A$9:$DY$58,60,FALSE)="","",VLOOKUP($A51,'02.คีย์เทอม1'!$A$9:$DY$58,60,FALSE))</f>
        <v/>
      </c>
      <c r="O51" s="308" t="str">
        <f>IF(VLOOKUP($A51,'02.คีย์เทอม1'!$A$9:$DY$58,65,FALSE)="","",VLOOKUP($A51,'02.คีย์เทอม1'!$A$9:$DY$58,65,FALSE))</f>
        <v/>
      </c>
      <c r="P51" s="308" t="str">
        <f>IF(VLOOKUP($A51,'02.คีย์เทอม1'!$A$9:$DY$58,70,FALSE)="","",VLOOKUP($A51,'02.คีย์เทอม1'!$A$9:$DY$58,70,FALSE))</f>
        <v/>
      </c>
      <c r="Q51" s="308" t="str">
        <f>IF(VLOOKUP($A51,'02.คีย์เทอม1'!$A$9:$DY$58,75,FALSE)="","",VLOOKUP($A51,'02.คีย์เทอม1'!$A$9:$DY$58,75,FALSE))</f>
        <v/>
      </c>
      <c r="R51" s="308" t="str">
        <f>IF(VLOOKUP($A51,'02.คีย์เทอม1'!$A$9:$DY$58,80,FALSE)="","",VLOOKUP($A51,'02.คีย์เทอม1'!$A$9:$DY$58,80,FALSE))</f>
        <v/>
      </c>
      <c r="S51" s="121" t="str">
        <f>IF(VLOOKUP($A51,'02.คีย์เทอม1'!$A$9:$DY$58,85,FALSE)="","",VLOOKUP($A51,'02.คีย์เทอม1'!$A$9:$DY$58,85,FALSE))</f>
        <v/>
      </c>
      <c r="T51" s="121" t="str">
        <f>IF(VLOOKUP($A51,'02.คีย์เทอม1'!$A$9:$DY$58,90,FALSE)="","",VLOOKUP($A51,'02.คีย์เทอม1'!$A$9:$DY$58,90,FALSE))</f>
        <v/>
      </c>
      <c r="U51" s="121" t="str">
        <f>IF(VLOOKUP($A51,'02.คีย์เทอม1'!$A$9:$DY$58,95,FALSE)="","",VLOOKUP($A51,'02.คีย์เทอม1'!$A$9:$DY$58,95,FALSE))</f>
        <v/>
      </c>
      <c r="V51" s="121" t="str">
        <f>IF(VLOOKUP($A51,'02.คีย์เทอม1'!$A$9:$DY$58,100,FALSE)="","",VLOOKUP($A51,'02.คีย์เทอม1'!$A$9:$DY$58,100,FALSE))</f>
        <v/>
      </c>
      <c r="W51" s="188" t="str">
        <f>IF(VLOOKUP($A51,'02.คีย์เทอม1'!$A$9:$DY$58,105,FALSE)="","",VLOOKUP($A51,'02.คีย์เทอม1'!$A$9:$DY$58,105,FALSE))</f>
        <v/>
      </c>
      <c r="X51" s="107" t="str">
        <f>IF(VLOOKUP($A51,'02.คีย์เทอม1'!$A$9:$DY$58,107,FALSE)="","",VLOOKUP($A51,'02.คีย์เทอม1'!$A$9:$DY$58,107,FALSE))</f>
        <v/>
      </c>
      <c r="Y51" s="108" t="str">
        <f>IF(VLOOKUP($A51,'02.คีย์เทอม1'!$A$9:$DY$58,108,FALSE)="","",VLOOKUP($A51,'02.คีย์เทอม1'!$A$9:$DY$58,108,FALSE))</f>
        <v/>
      </c>
      <c r="Z51" s="92" t="str">
        <f>IF(VLOOKUP($A51,'02.คีย์เทอม1'!$A$9:$DY$58,109,FALSE)="","",VLOOKUP($A51,'02.คีย์เทอม1'!$A$9:$DY$58,109,FALSE))</f>
        <v/>
      </c>
    </row>
    <row r="52" spans="1:26" s="102" customFormat="1" ht="17.25" customHeight="1" x14ac:dyDescent="0.2">
      <c r="A52" s="139">
        <v>42</v>
      </c>
      <c r="B52" s="103" t="str">
        <f>IF('2.ชื่อนักเรียน'!C52="","",'2.ชื่อนักเรียน'!C52)</f>
        <v/>
      </c>
      <c r="C52" s="104" t="str">
        <f>IF('2.ชื่อนักเรียน'!D52="","",'2.ชื่อนักเรียน'!D52)</f>
        <v/>
      </c>
      <c r="D52" s="141" t="str">
        <f>IF(VLOOKUP($A52,'02.คีย์เทอม1'!$A$9:$DY$58,10,FALSE)="","",VLOOKUP($A52,'02.คีย์เทอม1'!$A$9:$DY$58,10,FALSE))</f>
        <v/>
      </c>
      <c r="E52" s="142" t="str">
        <f>IF(VLOOKUP($A52,'02.คีย์เทอม1'!$A$9:$DY$58,15,FALSE)="","",VLOOKUP($A52,'02.คีย์เทอม1'!$A$9:$DY$58,15,FALSE))</f>
        <v/>
      </c>
      <c r="F52" s="142" t="str">
        <f>IF(VLOOKUP($A52,'02.คีย์เทอม1'!$A$9:$DY$58,20,FALSE)="","",VLOOKUP($A52,'02.คีย์เทอม1'!$A$9:$DY$58,20,FALSE))</f>
        <v/>
      </c>
      <c r="G52" s="143" t="str">
        <f>IF(VLOOKUP($A52,'02.คีย์เทอม1'!$A$9:$DY$58,25,FALSE)="","",VLOOKUP($A52,'02.คีย์เทอม1'!$A$9:$DY$58,25,FALSE))</f>
        <v/>
      </c>
      <c r="H52" s="142" t="str">
        <f>IF(VLOOKUP($A52,'02.คีย์เทอม1'!$A$9:$DY$58,30,FALSE)="","",VLOOKUP($A52,'02.คีย์เทอม1'!$A$9:$DY$58,30,FALSE))</f>
        <v/>
      </c>
      <c r="I52" s="142" t="str">
        <f>IF(VLOOKUP($A52,'02.คีย์เทอม1'!$A$9:$DY$58,35,FALSE)="","",VLOOKUP($A52,'02.คีย์เทอม1'!$A$9:$DY$58,35,FALSE))</f>
        <v/>
      </c>
      <c r="J52" s="142" t="str">
        <f>IF(VLOOKUP($A52,'02.คีย์เทอม1'!$A$9:$DY$58,40,FALSE)="","",VLOOKUP($A52,'02.คีย์เทอม1'!$A$9:$DY$58,40,FALSE))</f>
        <v/>
      </c>
      <c r="K52" s="142" t="str">
        <f>IF(VLOOKUP($A52,'02.คีย์เทอม1'!$A$9:$DY$58,45,FALSE)="","",VLOOKUP($A52,'02.คีย์เทอม1'!$A$9:$DY$58,45,FALSE))</f>
        <v/>
      </c>
      <c r="L52" s="304" t="str">
        <f>IF(VLOOKUP($A52,'02.คีย์เทอม1'!$A$9:$DY$58,50,FALSE)="","",VLOOKUP($A52,'02.คีย์เทอม1'!$A$9:$DY$58,50,FALSE))</f>
        <v/>
      </c>
      <c r="M52" s="194" t="str">
        <f>IF(VLOOKUP($A52,'02.คีย์เทอม1'!$A$9:$DY$58,55,FALSE)="","",VLOOKUP($A52,'02.คีย์เทอม1'!$A$9:$DY$58,55,FALSE))</f>
        <v/>
      </c>
      <c r="N52" s="141" t="str">
        <f>IF(VLOOKUP($A52,'02.คีย์เทอม1'!$A$9:$DY$58,60,FALSE)="","",VLOOKUP($A52,'02.คีย์เทอม1'!$A$9:$DY$58,60,FALSE))</f>
        <v/>
      </c>
      <c r="O52" s="308" t="str">
        <f>IF(VLOOKUP($A52,'02.คีย์เทอม1'!$A$9:$DY$58,65,FALSE)="","",VLOOKUP($A52,'02.คีย์เทอม1'!$A$9:$DY$58,65,FALSE))</f>
        <v/>
      </c>
      <c r="P52" s="308" t="str">
        <f>IF(VLOOKUP($A52,'02.คีย์เทอม1'!$A$9:$DY$58,70,FALSE)="","",VLOOKUP($A52,'02.คีย์เทอม1'!$A$9:$DY$58,70,FALSE))</f>
        <v/>
      </c>
      <c r="Q52" s="308" t="str">
        <f>IF(VLOOKUP($A52,'02.คีย์เทอม1'!$A$9:$DY$58,75,FALSE)="","",VLOOKUP($A52,'02.คีย์เทอม1'!$A$9:$DY$58,75,FALSE))</f>
        <v/>
      </c>
      <c r="R52" s="308" t="str">
        <f>IF(VLOOKUP($A52,'02.คีย์เทอม1'!$A$9:$DY$58,80,FALSE)="","",VLOOKUP($A52,'02.คีย์เทอม1'!$A$9:$DY$58,80,FALSE))</f>
        <v/>
      </c>
      <c r="S52" s="121" t="str">
        <f>IF(VLOOKUP($A52,'02.คีย์เทอม1'!$A$9:$DY$58,85,FALSE)="","",VLOOKUP($A52,'02.คีย์เทอม1'!$A$9:$DY$58,85,FALSE))</f>
        <v/>
      </c>
      <c r="T52" s="121" t="str">
        <f>IF(VLOOKUP($A52,'02.คีย์เทอม1'!$A$9:$DY$58,90,FALSE)="","",VLOOKUP($A52,'02.คีย์เทอม1'!$A$9:$DY$58,90,FALSE))</f>
        <v/>
      </c>
      <c r="U52" s="121" t="str">
        <f>IF(VLOOKUP($A52,'02.คีย์เทอม1'!$A$9:$DY$58,95,FALSE)="","",VLOOKUP($A52,'02.คีย์เทอม1'!$A$9:$DY$58,95,FALSE))</f>
        <v/>
      </c>
      <c r="V52" s="121" t="str">
        <f>IF(VLOOKUP($A52,'02.คีย์เทอม1'!$A$9:$DY$58,100,FALSE)="","",VLOOKUP($A52,'02.คีย์เทอม1'!$A$9:$DY$58,100,FALSE))</f>
        <v/>
      </c>
      <c r="W52" s="188" t="str">
        <f>IF(VLOOKUP($A52,'02.คีย์เทอม1'!$A$9:$DY$58,105,FALSE)="","",VLOOKUP($A52,'02.คีย์เทอม1'!$A$9:$DY$58,105,FALSE))</f>
        <v/>
      </c>
      <c r="X52" s="107" t="str">
        <f>IF(VLOOKUP($A52,'02.คีย์เทอม1'!$A$9:$DY$58,107,FALSE)="","",VLOOKUP($A52,'02.คีย์เทอม1'!$A$9:$DY$58,107,FALSE))</f>
        <v/>
      </c>
      <c r="Y52" s="108" t="str">
        <f>IF(VLOOKUP($A52,'02.คีย์เทอม1'!$A$9:$DY$58,108,FALSE)="","",VLOOKUP($A52,'02.คีย์เทอม1'!$A$9:$DY$58,108,FALSE))</f>
        <v/>
      </c>
      <c r="Z52" s="92" t="str">
        <f>IF(VLOOKUP($A52,'02.คีย์เทอม1'!$A$9:$DY$58,109,FALSE)="","",VLOOKUP($A52,'02.คีย์เทอม1'!$A$9:$DY$58,109,FALSE))</f>
        <v/>
      </c>
    </row>
    <row r="53" spans="1:26" s="102" customFormat="1" ht="17.25" customHeight="1" x14ac:dyDescent="0.2">
      <c r="A53" s="139">
        <v>43</v>
      </c>
      <c r="B53" s="103" t="str">
        <f>IF('2.ชื่อนักเรียน'!C53="","",'2.ชื่อนักเรียน'!C53)</f>
        <v/>
      </c>
      <c r="C53" s="104" t="str">
        <f>IF('2.ชื่อนักเรียน'!D53="","",'2.ชื่อนักเรียน'!D53)</f>
        <v/>
      </c>
      <c r="D53" s="141" t="str">
        <f>IF(VLOOKUP($A53,'02.คีย์เทอม1'!$A$9:$DY$58,10,FALSE)="","",VLOOKUP($A53,'02.คีย์เทอม1'!$A$9:$DY$58,10,FALSE))</f>
        <v/>
      </c>
      <c r="E53" s="142" t="str">
        <f>IF(VLOOKUP($A53,'02.คีย์เทอม1'!$A$9:$DY$58,15,FALSE)="","",VLOOKUP($A53,'02.คีย์เทอม1'!$A$9:$DY$58,15,FALSE))</f>
        <v/>
      </c>
      <c r="F53" s="142" t="str">
        <f>IF(VLOOKUP($A53,'02.คีย์เทอม1'!$A$9:$DY$58,20,FALSE)="","",VLOOKUP($A53,'02.คีย์เทอม1'!$A$9:$DY$58,20,FALSE))</f>
        <v/>
      </c>
      <c r="G53" s="143" t="str">
        <f>IF(VLOOKUP($A53,'02.คีย์เทอม1'!$A$9:$DY$58,25,FALSE)="","",VLOOKUP($A53,'02.คีย์เทอม1'!$A$9:$DY$58,25,FALSE))</f>
        <v/>
      </c>
      <c r="H53" s="142" t="str">
        <f>IF(VLOOKUP($A53,'02.คีย์เทอม1'!$A$9:$DY$58,30,FALSE)="","",VLOOKUP($A53,'02.คีย์เทอม1'!$A$9:$DY$58,30,FALSE))</f>
        <v/>
      </c>
      <c r="I53" s="142" t="str">
        <f>IF(VLOOKUP($A53,'02.คีย์เทอม1'!$A$9:$DY$58,35,FALSE)="","",VLOOKUP($A53,'02.คีย์เทอม1'!$A$9:$DY$58,35,FALSE))</f>
        <v/>
      </c>
      <c r="J53" s="142" t="str">
        <f>IF(VLOOKUP($A53,'02.คีย์เทอม1'!$A$9:$DY$58,40,FALSE)="","",VLOOKUP($A53,'02.คีย์เทอม1'!$A$9:$DY$58,40,FALSE))</f>
        <v/>
      </c>
      <c r="K53" s="142" t="str">
        <f>IF(VLOOKUP($A53,'02.คีย์เทอม1'!$A$9:$DY$58,45,FALSE)="","",VLOOKUP($A53,'02.คีย์เทอม1'!$A$9:$DY$58,45,FALSE))</f>
        <v/>
      </c>
      <c r="L53" s="304" t="str">
        <f>IF(VLOOKUP($A53,'02.คีย์เทอม1'!$A$9:$DY$58,50,FALSE)="","",VLOOKUP($A53,'02.คีย์เทอม1'!$A$9:$DY$58,50,FALSE))</f>
        <v/>
      </c>
      <c r="M53" s="194" t="str">
        <f>IF(VLOOKUP($A53,'02.คีย์เทอม1'!$A$9:$DY$58,55,FALSE)="","",VLOOKUP($A53,'02.คีย์เทอม1'!$A$9:$DY$58,55,FALSE))</f>
        <v/>
      </c>
      <c r="N53" s="141" t="str">
        <f>IF(VLOOKUP($A53,'02.คีย์เทอม1'!$A$9:$DY$58,60,FALSE)="","",VLOOKUP($A53,'02.คีย์เทอม1'!$A$9:$DY$58,60,FALSE))</f>
        <v/>
      </c>
      <c r="O53" s="308" t="str">
        <f>IF(VLOOKUP($A53,'02.คีย์เทอม1'!$A$9:$DY$58,65,FALSE)="","",VLOOKUP($A53,'02.คีย์เทอม1'!$A$9:$DY$58,65,FALSE))</f>
        <v/>
      </c>
      <c r="P53" s="308" t="str">
        <f>IF(VLOOKUP($A53,'02.คีย์เทอม1'!$A$9:$DY$58,70,FALSE)="","",VLOOKUP($A53,'02.คีย์เทอม1'!$A$9:$DY$58,70,FALSE))</f>
        <v/>
      </c>
      <c r="Q53" s="308" t="str">
        <f>IF(VLOOKUP($A53,'02.คีย์เทอม1'!$A$9:$DY$58,75,FALSE)="","",VLOOKUP($A53,'02.คีย์เทอม1'!$A$9:$DY$58,75,FALSE))</f>
        <v/>
      </c>
      <c r="R53" s="308" t="str">
        <f>IF(VLOOKUP($A53,'02.คีย์เทอม1'!$A$9:$DY$58,80,FALSE)="","",VLOOKUP($A53,'02.คีย์เทอม1'!$A$9:$DY$58,80,FALSE))</f>
        <v/>
      </c>
      <c r="S53" s="121" t="str">
        <f>IF(VLOOKUP($A53,'02.คีย์เทอม1'!$A$9:$DY$58,85,FALSE)="","",VLOOKUP($A53,'02.คีย์เทอม1'!$A$9:$DY$58,85,FALSE))</f>
        <v/>
      </c>
      <c r="T53" s="121" t="str">
        <f>IF(VLOOKUP($A53,'02.คีย์เทอม1'!$A$9:$DY$58,90,FALSE)="","",VLOOKUP($A53,'02.คีย์เทอม1'!$A$9:$DY$58,90,FALSE))</f>
        <v/>
      </c>
      <c r="U53" s="121" t="str">
        <f>IF(VLOOKUP($A53,'02.คีย์เทอม1'!$A$9:$DY$58,95,FALSE)="","",VLOOKUP($A53,'02.คีย์เทอม1'!$A$9:$DY$58,95,FALSE))</f>
        <v/>
      </c>
      <c r="V53" s="121" t="str">
        <f>IF(VLOOKUP($A53,'02.คีย์เทอม1'!$A$9:$DY$58,100,FALSE)="","",VLOOKUP($A53,'02.คีย์เทอม1'!$A$9:$DY$58,100,FALSE))</f>
        <v/>
      </c>
      <c r="W53" s="188" t="str">
        <f>IF(VLOOKUP($A53,'02.คีย์เทอม1'!$A$9:$DY$58,105,FALSE)="","",VLOOKUP($A53,'02.คีย์เทอม1'!$A$9:$DY$58,105,FALSE))</f>
        <v/>
      </c>
      <c r="X53" s="107" t="str">
        <f>IF(VLOOKUP($A53,'02.คีย์เทอม1'!$A$9:$DY$58,107,FALSE)="","",VLOOKUP($A53,'02.คีย์เทอม1'!$A$9:$DY$58,107,FALSE))</f>
        <v/>
      </c>
      <c r="Y53" s="108" t="str">
        <f>IF(VLOOKUP($A53,'02.คีย์เทอม1'!$A$9:$DY$58,108,FALSE)="","",VLOOKUP($A53,'02.คีย์เทอม1'!$A$9:$DY$58,108,FALSE))</f>
        <v/>
      </c>
      <c r="Z53" s="92" t="str">
        <f>IF(VLOOKUP($A53,'02.คีย์เทอม1'!$A$9:$DY$58,109,FALSE)="","",VLOOKUP($A53,'02.คีย์เทอม1'!$A$9:$DY$58,109,FALSE))</f>
        <v/>
      </c>
    </row>
    <row r="54" spans="1:26" s="102" customFormat="1" ht="17.25" customHeight="1" x14ac:dyDescent="0.2">
      <c r="A54" s="139">
        <v>44</v>
      </c>
      <c r="B54" s="103" t="str">
        <f>IF('2.ชื่อนักเรียน'!C54="","",'2.ชื่อนักเรียน'!C54)</f>
        <v/>
      </c>
      <c r="C54" s="104" t="str">
        <f>IF('2.ชื่อนักเรียน'!D54="","",'2.ชื่อนักเรียน'!D54)</f>
        <v/>
      </c>
      <c r="D54" s="141" t="str">
        <f>IF(VLOOKUP($A54,'02.คีย์เทอม1'!$A$9:$DY$58,10,FALSE)="","",VLOOKUP($A54,'02.คีย์เทอม1'!$A$9:$DY$58,10,FALSE))</f>
        <v/>
      </c>
      <c r="E54" s="142" t="str">
        <f>IF(VLOOKUP($A54,'02.คีย์เทอม1'!$A$9:$DY$58,15,FALSE)="","",VLOOKUP($A54,'02.คีย์เทอม1'!$A$9:$DY$58,15,FALSE))</f>
        <v/>
      </c>
      <c r="F54" s="142" t="str">
        <f>IF(VLOOKUP($A54,'02.คีย์เทอม1'!$A$9:$DY$58,20,FALSE)="","",VLOOKUP($A54,'02.คีย์เทอม1'!$A$9:$DY$58,20,FALSE))</f>
        <v/>
      </c>
      <c r="G54" s="143" t="str">
        <f>IF(VLOOKUP($A54,'02.คีย์เทอม1'!$A$9:$DY$58,25,FALSE)="","",VLOOKUP($A54,'02.คีย์เทอม1'!$A$9:$DY$58,25,FALSE))</f>
        <v/>
      </c>
      <c r="H54" s="142" t="str">
        <f>IF(VLOOKUP($A54,'02.คีย์เทอม1'!$A$9:$DY$58,30,FALSE)="","",VLOOKUP($A54,'02.คีย์เทอม1'!$A$9:$DY$58,30,FALSE))</f>
        <v/>
      </c>
      <c r="I54" s="142" t="str">
        <f>IF(VLOOKUP($A54,'02.คีย์เทอม1'!$A$9:$DY$58,35,FALSE)="","",VLOOKUP($A54,'02.คีย์เทอม1'!$A$9:$DY$58,35,FALSE))</f>
        <v/>
      </c>
      <c r="J54" s="142" t="str">
        <f>IF(VLOOKUP($A54,'02.คีย์เทอม1'!$A$9:$DY$58,40,FALSE)="","",VLOOKUP($A54,'02.คีย์เทอม1'!$A$9:$DY$58,40,FALSE))</f>
        <v/>
      </c>
      <c r="K54" s="142" t="str">
        <f>IF(VLOOKUP($A54,'02.คีย์เทอม1'!$A$9:$DY$58,45,FALSE)="","",VLOOKUP($A54,'02.คีย์เทอม1'!$A$9:$DY$58,45,FALSE))</f>
        <v/>
      </c>
      <c r="L54" s="304" t="str">
        <f>IF(VLOOKUP($A54,'02.คีย์เทอม1'!$A$9:$DY$58,50,FALSE)="","",VLOOKUP($A54,'02.คีย์เทอม1'!$A$9:$DY$58,50,FALSE))</f>
        <v/>
      </c>
      <c r="M54" s="194" t="str">
        <f>IF(VLOOKUP($A54,'02.คีย์เทอม1'!$A$9:$DY$58,55,FALSE)="","",VLOOKUP($A54,'02.คีย์เทอม1'!$A$9:$DY$58,55,FALSE))</f>
        <v/>
      </c>
      <c r="N54" s="141" t="str">
        <f>IF(VLOOKUP($A54,'02.คีย์เทอม1'!$A$9:$DY$58,60,FALSE)="","",VLOOKUP($A54,'02.คีย์เทอม1'!$A$9:$DY$58,60,FALSE))</f>
        <v/>
      </c>
      <c r="O54" s="308" t="str">
        <f>IF(VLOOKUP($A54,'02.คีย์เทอม1'!$A$9:$DY$58,65,FALSE)="","",VLOOKUP($A54,'02.คีย์เทอม1'!$A$9:$DY$58,65,FALSE))</f>
        <v/>
      </c>
      <c r="P54" s="308" t="str">
        <f>IF(VLOOKUP($A54,'02.คีย์เทอม1'!$A$9:$DY$58,70,FALSE)="","",VLOOKUP($A54,'02.คีย์เทอม1'!$A$9:$DY$58,70,FALSE))</f>
        <v/>
      </c>
      <c r="Q54" s="308" t="str">
        <f>IF(VLOOKUP($A54,'02.คีย์เทอม1'!$A$9:$DY$58,75,FALSE)="","",VLOOKUP($A54,'02.คีย์เทอม1'!$A$9:$DY$58,75,FALSE))</f>
        <v/>
      </c>
      <c r="R54" s="308" t="str">
        <f>IF(VLOOKUP($A54,'02.คีย์เทอม1'!$A$9:$DY$58,80,FALSE)="","",VLOOKUP($A54,'02.คีย์เทอม1'!$A$9:$DY$58,80,FALSE))</f>
        <v/>
      </c>
      <c r="S54" s="121" t="str">
        <f>IF(VLOOKUP($A54,'02.คีย์เทอม1'!$A$9:$DY$58,85,FALSE)="","",VLOOKUP($A54,'02.คีย์เทอม1'!$A$9:$DY$58,85,FALSE))</f>
        <v/>
      </c>
      <c r="T54" s="121" t="str">
        <f>IF(VLOOKUP($A54,'02.คีย์เทอม1'!$A$9:$DY$58,90,FALSE)="","",VLOOKUP($A54,'02.คีย์เทอม1'!$A$9:$DY$58,90,FALSE))</f>
        <v/>
      </c>
      <c r="U54" s="121" t="str">
        <f>IF(VLOOKUP($A54,'02.คีย์เทอม1'!$A$9:$DY$58,95,FALSE)="","",VLOOKUP($A54,'02.คีย์เทอม1'!$A$9:$DY$58,95,FALSE))</f>
        <v/>
      </c>
      <c r="V54" s="121" t="str">
        <f>IF(VLOOKUP($A54,'02.คีย์เทอม1'!$A$9:$DY$58,100,FALSE)="","",VLOOKUP($A54,'02.คีย์เทอม1'!$A$9:$DY$58,100,FALSE))</f>
        <v/>
      </c>
      <c r="W54" s="188" t="str">
        <f>IF(VLOOKUP($A54,'02.คีย์เทอม1'!$A$9:$DY$58,105,FALSE)="","",VLOOKUP($A54,'02.คีย์เทอม1'!$A$9:$DY$58,105,FALSE))</f>
        <v/>
      </c>
      <c r="X54" s="107" t="str">
        <f>IF(VLOOKUP($A54,'02.คีย์เทอม1'!$A$9:$DY$58,107,FALSE)="","",VLOOKUP($A54,'02.คีย์เทอม1'!$A$9:$DY$58,107,FALSE))</f>
        <v/>
      </c>
      <c r="Y54" s="108" t="str">
        <f>IF(VLOOKUP($A54,'02.คีย์เทอม1'!$A$9:$DY$58,108,FALSE)="","",VLOOKUP($A54,'02.คีย์เทอม1'!$A$9:$DY$58,108,FALSE))</f>
        <v/>
      </c>
      <c r="Z54" s="92" t="str">
        <f>IF(VLOOKUP($A54,'02.คีย์เทอม1'!$A$9:$DY$58,109,FALSE)="","",VLOOKUP($A54,'02.คีย์เทอม1'!$A$9:$DY$58,109,FALSE))</f>
        <v/>
      </c>
    </row>
    <row r="55" spans="1:26" s="102" customFormat="1" ht="17.25" customHeight="1" x14ac:dyDescent="0.2">
      <c r="A55" s="109">
        <v>45</v>
      </c>
      <c r="B55" s="103" t="str">
        <f>IF('2.ชื่อนักเรียน'!C55="","",'2.ชื่อนักเรียน'!C55)</f>
        <v/>
      </c>
      <c r="C55" s="104" t="str">
        <f>IF('2.ชื่อนักเรียน'!D55="","",'2.ชื่อนักเรียน'!D55)</f>
        <v/>
      </c>
      <c r="D55" s="141" t="str">
        <f>IF(VLOOKUP($A55,'02.คีย์เทอม1'!$A$9:$DY$58,10,FALSE)="","",VLOOKUP($A55,'02.คีย์เทอม1'!$A$9:$DY$58,10,FALSE))</f>
        <v/>
      </c>
      <c r="E55" s="142" t="str">
        <f>IF(VLOOKUP($A55,'02.คีย์เทอม1'!$A$9:$DY$58,15,FALSE)="","",VLOOKUP($A55,'02.คีย์เทอม1'!$A$9:$DY$58,15,FALSE))</f>
        <v/>
      </c>
      <c r="F55" s="142" t="str">
        <f>IF(VLOOKUP($A55,'02.คีย์เทอม1'!$A$9:$DY$58,20,FALSE)="","",VLOOKUP($A55,'02.คีย์เทอม1'!$A$9:$DY$58,20,FALSE))</f>
        <v/>
      </c>
      <c r="G55" s="143" t="str">
        <f>IF(VLOOKUP($A55,'02.คีย์เทอม1'!$A$9:$DY$58,25,FALSE)="","",VLOOKUP($A55,'02.คีย์เทอม1'!$A$9:$DY$58,25,FALSE))</f>
        <v/>
      </c>
      <c r="H55" s="142" t="str">
        <f>IF(VLOOKUP($A55,'02.คีย์เทอม1'!$A$9:$DY$58,30,FALSE)="","",VLOOKUP($A55,'02.คีย์เทอม1'!$A$9:$DY$58,30,FALSE))</f>
        <v/>
      </c>
      <c r="I55" s="142" t="str">
        <f>IF(VLOOKUP($A55,'02.คีย์เทอม1'!$A$9:$DY$58,35,FALSE)="","",VLOOKUP($A55,'02.คีย์เทอม1'!$A$9:$DY$58,35,FALSE))</f>
        <v/>
      </c>
      <c r="J55" s="142" t="str">
        <f>IF(VLOOKUP($A55,'02.คีย์เทอม1'!$A$9:$DY$58,40,FALSE)="","",VLOOKUP($A55,'02.คีย์เทอม1'!$A$9:$DY$58,40,FALSE))</f>
        <v/>
      </c>
      <c r="K55" s="142" t="str">
        <f>IF(VLOOKUP($A55,'02.คีย์เทอม1'!$A$9:$DY$58,45,FALSE)="","",VLOOKUP($A55,'02.คีย์เทอม1'!$A$9:$DY$58,45,FALSE))</f>
        <v/>
      </c>
      <c r="L55" s="304" t="str">
        <f>IF(VLOOKUP($A55,'02.คีย์เทอม1'!$A$9:$DY$58,50,FALSE)="","",VLOOKUP($A55,'02.คีย์เทอม1'!$A$9:$DY$58,50,FALSE))</f>
        <v/>
      </c>
      <c r="M55" s="194" t="str">
        <f>IF(VLOOKUP($A55,'02.คีย์เทอม1'!$A$9:$DY$58,55,FALSE)="","",VLOOKUP($A55,'02.คีย์เทอม1'!$A$9:$DY$58,55,FALSE))</f>
        <v/>
      </c>
      <c r="N55" s="141" t="str">
        <f>IF(VLOOKUP($A55,'02.คีย์เทอม1'!$A$9:$DY$58,60,FALSE)="","",VLOOKUP($A55,'02.คีย์เทอม1'!$A$9:$DY$58,60,FALSE))</f>
        <v/>
      </c>
      <c r="O55" s="308" t="str">
        <f>IF(VLOOKUP($A55,'02.คีย์เทอม1'!$A$9:$DY$58,65,FALSE)="","",VLOOKUP($A55,'02.คีย์เทอม1'!$A$9:$DY$58,65,FALSE))</f>
        <v/>
      </c>
      <c r="P55" s="308" t="str">
        <f>IF(VLOOKUP($A55,'02.คีย์เทอม1'!$A$9:$DY$58,70,FALSE)="","",VLOOKUP($A55,'02.คีย์เทอม1'!$A$9:$DY$58,70,FALSE))</f>
        <v/>
      </c>
      <c r="Q55" s="308" t="str">
        <f>IF(VLOOKUP($A55,'02.คีย์เทอม1'!$A$9:$DY$58,75,FALSE)="","",VLOOKUP($A55,'02.คีย์เทอม1'!$A$9:$DY$58,75,FALSE))</f>
        <v/>
      </c>
      <c r="R55" s="308" t="str">
        <f>IF(VLOOKUP($A55,'02.คีย์เทอม1'!$A$9:$DY$58,80,FALSE)="","",VLOOKUP($A55,'02.คีย์เทอม1'!$A$9:$DY$58,80,FALSE))</f>
        <v/>
      </c>
      <c r="S55" s="121" t="str">
        <f>IF(VLOOKUP($A55,'02.คีย์เทอม1'!$A$9:$DY$58,85,FALSE)="","",VLOOKUP($A55,'02.คีย์เทอม1'!$A$9:$DY$58,85,FALSE))</f>
        <v/>
      </c>
      <c r="T55" s="121" t="str">
        <f>IF(VLOOKUP($A55,'02.คีย์เทอม1'!$A$9:$DY$58,90,FALSE)="","",VLOOKUP($A55,'02.คีย์เทอม1'!$A$9:$DY$58,90,FALSE))</f>
        <v/>
      </c>
      <c r="U55" s="121" t="str">
        <f>IF(VLOOKUP($A55,'02.คีย์เทอม1'!$A$9:$DY$58,95,FALSE)="","",VLOOKUP($A55,'02.คีย์เทอม1'!$A$9:$DY$58,95,FALSE))</f>
        <v/>
      </c>
      <c r="V55" s="121" t="str">
        <f>IF(VLOOKUP($A55,'02.คีย์เทอม1'!$A$9:$DY$58,100,FALSE)="","",VLOOKUP($A55,'02.คีย์เทอม1'!$A$9:$DY$58,100,FALSE))</f>
        <v/>
      </c>
      <c r="W55" s="188" t="str">
        <f>IF(VLOOKUP($A55,'02.คีย์เทอม1'!$A$9:$DY$58,105,FALSE)="","",VLOOKUP($A55,'02.คีย์เทอม1'!$A$9:$DY$58,105,FALSE))</f>
        <v/>
      </c>
      <c r="X55" s="107" t="str">
        <f>IF(VLOOKUP($A55,'02.คีย์เทอม1'!$A$9:$DY$58,107,FALSE)="","",VLOOKUP($A55,'02.คีย์เทอม1'!$A$9:$DY$58,107,FALSE))</f>
        <v/>
      </c>
      <c r="Y55" s="108" t="str">
        <f>IF(VLOOKUP($A55,'02.คีย์เทอม1'!$A$9:$DY$58,108,FALSE)="","",VLOOKUP($A55,'02.คีย์เทอม1'!$A$9:$DY$58,108,FALSE))</f>
        <v/>
      </c>
      <c r="Z55" s="92" t="str">
        <f>IF(VLOOKUP($A55,'02.คีย์เทอม1'!$A$9:$DY$58,109,FALSE)="","",VLOOKUP($A55,'02.คีย์เทอม1'!$A$9:$DY$58,109,FALSE))</f>
        <v/>
      </c>
    </row>
    <row r="56" spans="1:26" s="102" customFormat="1" ht="17.25" customHeight="1" x14ac:dyDescent="0.2">
      <c r="A56" s="109">
        <v>46</v>
      </c>
      <c r="B56" s="103" t="str">
        <f>IF('2.ชื่อนักเรียน'!C56="","",'2.ชื่อนักเรียน'!C56)</f>
        <v/>
      </c>
      <c r="C56" s="104" t="str">
        <f>IF('2.ชื่อนักเรียน'!D56="","",'2.ชื่อนักเรียน'!D56)</f>
        <v/>
      </c>
      <c r="D56" s="141" t="str">
        <f>IF(VLOOKUP($A56,'02.คีย์เทอม1'!$A$9:$DY$58,10,FALSE)="","",VLOOKUP($A56,'02.คีย์เทอม1'!$A$9:$DY$58,10,FALSE))</f>
        <v/>
      </c>
      <c r="E56" s="142" t="str">
        <f>IF(VLOOKUP($A56,'02.คีย์เทอม1'!$A$9:$DY$58,15,FALSE)="","",VLOOKUP($A56,'02.คีย์เทอม1'!$A$9:$DY$58,15,FALSE))</f>
        <v/>
      </c>
      <c r="F56" s="142" t="str">
        <f>IF(VLOOKUP($A56,'02.คีย์เทอม1'!$A$9:$DY$58,20,FALSE)="","",VLOOKUP($A56,'02.คีย์เทอม1'!$A$9:$DY$58,20,FALSE))</f>
        <v/>
      </c>
      <c r="G56" s="143" t="str">
        <f>IF(VLOOKUP($A56,'02.คีย์เทอม1'!$A$9:$DY$58,25,FALSE)="","",VLOOKUP($A56,'02.คีย์เทอม1'!$A$9:$DY$58,25,FALSE))</f>
        <v/>
      </c>
      <c r="H56" s="142" t="str">
        <f>IF(VLOOKUP($A56,'02.คีย์เทอม1'!$A$9:$DY$58,30,FALSE)="","",VLOOKUP($A56,'02.คีย์เทอม1'!$A$9:$DY$58,30,FALSE))</f>
        <v/>
      </c>
      <c r="I56" s="142" t="str">
        <f>IF(VLOOKUP($A56,'02.คีย์เทอม1'!$A$9:$DY$58,35,FALSE)="","",VLOOKUP($A56,'02.คีย์เทอม1'!$A$9:$DY$58,35,FALSE))</f>
        <v/>
      </c>
      <c r="J56" s="142" t="str">
        <f>IF(VLOOKUP($A56,'02.คีย์เทอม1'!$A$9:$DY$58,40,FALSE)="","",VLOOKUP($A56,'02.คีย์เทอม1'!$A$9:$DY$58,40,FALSE))</f>
        <v/>
      </c>
      <c r="K56" s="142" t="str">
        <f>IF(VLOOKUP($A56,'02.คีย์เทอม1'!$A$9:$DY$58,45,FALSE)="","",VLOOKUP($A56,'02.คีย์เทอม1'!$A$9:$DY$58,45,FALSE))</f>
        <v/>
      </c>
      <c r="L56" s="304" t="str">
        <f>IF(VLOOKUP($A56,'02.คีย์เทอม1'!$A$9:$DY$58,50,FALSE)="","",VLOOKUP($A56,'02.คีย์เทอม1'!$A$9:$DY$58,50,FALSE))</f>
        <v/>
      </c>
      <c r="M56" s="194" t="str">
        <f>IF(VLOOKUP($A56,'02.คีย์เทอม1'!$A$9:$DY$58,55,FALSE)="","",VLOOKUP($A56,'02.คีย์เทอม1'!$A$9:$DY$58,55,FALSE))</f>
        <v/>
      </c>
      <c r="N56" s="141" t="str">
        <f>IF(VLOOKUP($A56,'02.คีย์เทอม1'!$A$9:$DY$58,60,FALSE)="","",VLOOKUP($A56,'02.คีย์เทอม1'!$A$9:$DY$58,60,FALSE))</f>
        <v/>
      </c>
      <c r="O56" s="308" t="str">
        <f>IF(VLOOKUP($A56,'02.คีย์เทอม1'!$A$9:$DY$58,65,FALSE)="","",VLOOKUP($A56,'02.คีย์เทอม1'!$A$9:$DY$58,65,FALSE))</f>
        <v/>
      </c>
      <c r="P56" s="308" t="str">
        <f>IF(VLOOKUP($A56,'02.คีย์เทอม1'!$A$9:$DY$58,70,FALSE)="","",VLOOKUP($A56,'02.คีย์เทอม1'!$A$9:$DY$58,70,FALSE))</f>
        <v/>
      </c>
      <c r="Q56" s="308" t="str">
        <f>IF(VLOOKUP($A56,'02.คีย์เทอม1'!$A$9:$DY$58,75,FALSE)="","",VLOOKUP($A56,'02.คีย์เทอม1'!$A$9:$DY$58,75,FALSE))</f>
        <v/>
      </c>
      <c r="R56" s="308" t="str">
        <f>IF(VLOOKUP($A56,'02.คีย์เทอม1'!$A$9:$DY$58,80,FALSE)="","",VLOOKUP($A56,'02.คีย์เทอม1'!$A$9:$DY$58,80,FALSE))</f>
        <v/>
      </c>
      <c r="S56" s="121" t="str">
        <f>IF(VLOOKUP($A56,'02.คีย์เทอม1'!$A$9:$DY$58,85,FALSE)="","",VLOOKUP($A56,'02.คีย์เทอม1'!$A$9:$DY$58,85,FALSE))</f>
        <v/>
      </c>
      <c r="T56" s="121" t="str">
        <f>IF(VLOOKUP($A56,'02.คีย์เทอม1'!$A$9:$DY$58,90,FALSE)="","",VLOOKUP($A56,'02.คีย์เทอม1'!$A$9:$DY$58,90,FALSE))</f>
        <v/>
      </c>
      <c r="U56" s="121" t="str">
        <f>IF(VLOOKUP($A56,'02.คีย์เทอม1'!$A$9:$DY$58,95,FALSE)="","",VLOOKUP($A56,'02.คีย์เทอม1'!$A$9:$DY$58,95,FALSE))</f>
        <v/>
      </c>
      <c r="V56" s="121" t="str">
        <f>IF(VLOOKUP($A56,'02.คีย์เทอม1'!$A$9:$DY$58,100,FALSE)="","",VLOOKUP($A56,'02.คีย์เทอม1'!$A$9:$DY$58,100,FALSE))</f>
        <v/>
      </c>
      <c r="W56" s="188" t="str">
        <f>IF(VLOOKUP($A56,'02.คีย์เทอม1'!$A$9:$DY$58,105,FALSE)="","",VLOOKUP($A56,'02.คีย์เทอม1'!$A$9:$DY$58,105,FALSE))</f>
        <v/>
      </c>
      <c r="X56" s="107" t="str">
        <f>IF(VLOOKUP($A56,'02.คีย์เทอม1'!$A$9:$DY$58,107,FALSE)="","",VLOOKUP($A56,'02.คีย์เทอม1'!$A$9:$DY$58,107,FALSE))</f>
        <v/>
      </c>
      <c r="Y56" s="108" t="str">
        <f>IF(VLOOKUP($A56,'02.คีย์เทอม1'!$A$9:$DY$58,108,FALSE)="","",VLOOKUP($A56,'02.คีย์เทอม1'!$A$9:$DY$58,108,FALSE))</f>
        <v/>
      </c>
      <c r="Z56" s="92" t="str">
        <f>IF(VLOOKUP($A56,'02.คีย์เทอม1'!$A$9:$DY$58,109,FALSE)="","",VLOOKUP($A56,'02.คีย์เทอม1'!$A$9:$DY$58,109,FALSE))</f>
        <v/>
      </c>
    </row>
    <row r="57" spans="1:26" s="102" customFormat="1" ht="17.25" customHeight="1" x14ac:dyDescent="0.2">
      <c r="A57" s="109">
        <v>47</v>
      </c>
      <c r="B57" s="103" t="str">
        <f>IF('2.ชื่อนักเรียน'!C57="","",'2.ชื่อนักเรียน'!C57)</f>
        <v/>
      </c>
      <c r="C57" s="104" t="str">
        <f>IF('2.ชื่อนักเรียน'!D57="","",'2.ชื่อนักเรียน'!D57)</f>
        <v/>
      </c>
      <c r="D57" s="141" t="str">
        <f>IF(VLOOKUP($A57,'02.คีย์เทอม1'!$A$9:$DY$58,10,FALSE)="","",VLOOKUP($A57,'02.คีย์เทอม1'!$A$9:$DY$58,10,FALSE))</f>
        <v/>
      </c>
      <c r="E57" s="142" t="str">
        <f>IF(VLOOKUP($A57,'02.คีย์เทอม1'!$A$9:$DY$58,15,FALSE)="","",VLOOKUP($A57,'02.คีย์เทอม1'!$A$9:$DY$58,15,FALSE))</f>
        <v/>
      </c>
      <c r="F57" s="142" t="str">
        <f>IF(VLOOKUP($A57,'02.คีย์เทอม1'!$A$9:$DY$58,20,FALSE)="","",VLOOKUP($A57,'02.คีย์เทอม1'!$A$9:$DY$58,20,FALSE))</f>
        <v/>
      </c>
      <c r="G57" s="143" t="str">
        <f>IF(VLOOKUP($A57,'02.คีย์เทอม1'!$A$9:$DY$58,25,FALSE)="","",VLOOKUP($A57,'02.คีย์เทอม1'!$A$9:$DY$58,25,FALSE))</f>
        <v/>
      </c>
      <c r="H57" s="142" t="str">
        <f>IF(VLOOKUP($A57,'02.คีย์เทอม1'!$A$9:$DY$58,30,FALSE)="","",VLOOKUP($A57,'02.คีย์เทอม1'!$A$9:$DY$58,30,FALSE))</f>
        <v/>
      </c>
      <c r="I57" s="142" t="str">
        <f>IF(VLOOKUP($A57,'02.คีย์เทอม1'!$A$9:$DY$58,35,FALSE)="","",VLOOKUP($A57,'02.คีย์เทอม1'!$A$9:$DY$58,35,FALSE))</f>
        <v/>
      </c>
      <c r="J57" s="142" t="str">
        <f>IF(VLOOKUP($A57,'02.คีย์เทอม1'!$A$9:$DY$58,40,FALSE)="","",VLOOKUP($A57,'02.คีย์เทอม1'!$A$9:$DY$58,40,FALSE))</f>
        <v/>
      </c>
      <c r="K57" s="142" t="str">
        <f>IF(VLOOKUP($A57,'02.คีย์เทอม1'!$A$9:$DY$58,45,FALSE)="","",VLOOKUP($A57,'02.คีย์เทอม1'!$A$9:$DY$58,45,FALSE))</f>
        <v/>
      </c>
      <c r="L57" s="304" t="str">
        <f>IF(VLOOKUP($A57,'02.คีย์เทอม1'!$A$9:$DY$58,50,FALSE)="","",VLOOKUP($A57,'02.คีย์เทอม1'!$A$9:$DY$58,50,FALSE))</f>
        <v/>
      </c>
      <c r="M57" s="194" t="str">
        <f>IF(VLOOKUP($A57,'02.คีย์เทอม1'!$A$9:$DY$58,55,FALSE)="","",VLOOKUP($A57,'02.คีย์เทอม1'!$A$9:$DY$58,55,FALSE))</f>
        <v/>
      </c>
      <c r="N57" s="141" t="str">
        <f>IF(VLOOKUP($A57,'02.คีย์เทอม1'!$A$9:$DY$58,60,FALSE)="","",VLOOKUP($A57,'02.คีย์เทอม1'!$A$9:$DY$58,60,FALSE))</f>
        <v/>
      </c>
      <c r="O57" s="308" t="str">
        <f>IF(VLOOKUP($A57,'02.คีย์เทอม1'!$A$9:$DY$58,65,FALSE)="","",VLOOKUP($A57,'02.คีย์เทอม1'!$A$9:$DY$58,65,FALSE))</f>
        <v/>
      </c>
      <c r="P57" s="308" t="str">
        <f>IF(VLOOKUP($A57,'02.คีย์เทอม1'!$A$9:$DY$58,70,FALSE)="","",VLOOKUP($A57,'02.คีย์เทอม1'!$A$9:$DY$58,70,FALSE))</f>
        <v/>
      </c>
      <c r="Q57" s="308" t="str">
        <f>IF(VLOOKUP($A57,'02.คีย์เทอม1'!$A$9:$DY$58,75,FALSE)="","",VLOOKUP($A57,'02.คีย์เทอม1'!$A$9:$DY$58,75,FALSE))</f>
        <v/>
      </c>
      <c r="R57" s="308" t="str">
        <f>IF(VLOOKUP($A57,'02.คีย์เทอม1'!$A$9:$DY$58,80,FALSE)="","",VLOOKUP($A57,'02.คีย์เทอม1'!$A$9:$DY$58,80,FALSE))</f>
        <v/>
      </c>
      <c r="S57" s="121" t="str">
        <f>IF(VLOOKUP($A57,'02.คีย์เทอม1'!$A$9:$DY$58,85,FALSE)="","",VLOOKUP($A57,'02.คีย์เทอม1'!$A$9:$DY$58,85,FALSE))</f>
        <v/>
      </c>
      <c r="T57" s="121" t="str">
        <f>IF(VLOOKUP($A57,'02.คีย์เทอม1'!$A$9:$DY$58,90,FALSE)="","",VLOOKUP($A57,'02.คีย์เทอม1'!$A$9:$DY$58,90,FALSE))</f>
        <v/>
      </c>
      <c r="U57" s="121" t="str">
        <f>IF(VLOOKUP($A57,'02.คีย์เทอม1'!$A$9:$DY$58,95,FALSE)="","",VLOOKUP($A57,'02.คีย์เทอม1'!$A$9:$DY$58,95,FALSE))</f>
        <v/>
      </c>
      <c r="V57" s="121" t="str">
        <f>IF(VLOOKUP($A57,'02.คีย์เทอม1'!$A$9:$DY$58,100,FALSE)="","",VLOOKUP($A57,'02.คีย์เทอม1'!$A$9:$DY$58,100,FALSE))</f>
        <v/>
      </c>
      <c r="W57" s="188" t="str">
        <f>IF(VLOOKUP($A57,'02.คีย์เทอม1'!$A$9:$DY$58,105,FALSE)="","",VLOOKUP($A57,'02.คีย์เทอม1'!$A$9:$DY$58,105,FALSE))</f>
        <v/>
      </c>
      <c r="X57" s="107" t="str">
        <f>IF(VLOOKUP($A57,'02.คีย์เทอม1'!$A$9:$DY$58,107,FALSE)="","",VLOOKUP($A57,'02.คีย์เทอม1'!$A$9:$DY$58,107,FALSE))</f>
        <v/>
      </c>
      <c r="Y57" s="108" t="str">
        <f>IF(VLOOKUP($A57,'02.คีย์เทอม1'!$A$9:$DY$58,108,FALSE)="","",VLOOKUP($A57,'02.คีย์เทอม1'!$A$9:$DY$58,108,FALSE))</f>
        <v/>
      </c>
      <c r="Z57" s="92" t="str">
        <f>IF(VLOOKUP($A57,'02.คีย์เทอม1'!$A$9:$DY$58,109,FALSE)="","",VLOOKUP($A57,'02.คีย์เทอม1'!$A$9:$DY$58,109,FALSE))</f>
        <v/>
      </c>
    </row>
    <row r="58" spans="1:26" s="102" customFormat="1" ht="17.25" customHeight="1" x14ac:dyDescent="0.2">
      <c r="A58" s="109">
        <v>48</v>
      </c>
      <c r="B58" s="103" t="str">
        <f>IF('2.ชื่อนักเรียน'!C58="","",'2.ชื่อนักเรียน'!C58)</f>
        <v/>
      </c>
      <c r="C58" s="104" t="str">
        <f>IF('2.ชื่อนักเรียน'!D58="","",'2.ชื่อนักเรียน'!D58)</f>
        <v/>
      </c>
      <c r="D58" s="141" t="str">
        <f>IF(VLOOKUP($A58,'02.คีย์เทอม1'!$A$9:$DY$58,10,FALSE)="","",VLOOKUP($A58,'02.คีย์เทอม1'!$A$9:$DY$58,10,FALSE))</f>
        <v/>
      </c>
      <c r="E58" s="142" t="str">
        <f>IF(VLOOKUP($A58,'02.คีย์เทอม1'!$A$9:$DY$58,15,FALSE)="","",VLOOKUP($A58,'02.คีย์เทอม1'!$A$9:$DY$58,15,FALSE))</f>
        <v/>
      </c>
      <c r="F58" s="142" t="str">
        <f>IF(VLOOKUP($A58,'02.คีย์เทอม1'!$A$9:$DY$58,20,FALSE)="","",VLOOKUP($A58,'02.คีย์เทอม1'!$A$9:$DY$58,20,FALSE))</f>
        <v/>
      </c>
      <c r="G58" s="143" t="str">
        <f>IF(VLOOKUP($A58,'02.คีย์เทอม1'!$A$9:$DY$58,25,FALSE)="","",VLOOKUP($A58,'02.คีย์เทอม1'!$A$9:$DY$58,25,FALSE))</f>
        <v/>
      </c>
      <c r="H58" s="142" t="str">
        <f>IF(VLOOKUP($A58,'02.คีย์เทอม1'!$A$9:$DY$58,30,FALSE)="","",VLOOKUP($A58,'02.คีย์เทอม1'!$A$9:$DY$58,30,FALSE))</f>
        <v/>
      </c>
      <c r="I58" s="142" t="str">
        <f>IF(VLOOKUP($A58,'02.คีย์เทอม1'!$A$9:$DY$58,35,FALSE)="","",VLOOKUP($A58,'02.คีย์เทอม1'!$A$9:$DY$58,35,FALSE))</f>
        <v/>
      </c>
      <c r="J58" s="142" t="str">
        <f>IF(VLOOKUP($A58,'02.คีย์เทอม1'!$A$9:$DY$58,40,FALSE)="","",VLOOKUP($A58,'02.คีย์เทอม1'!$A$9:$DY$58,40,FALSE))</f>
        <v/>
      </c>
      <c r="K58" s="142" t="str">
        <f>IF(VLOOKUP($A58,'02.คีย์เทอม1'!$A$9:$DY$58,45,FALSE)="","",VLOOKUP($A58,'02.คีย์เทอม1'!$A$9:$DY$58,45,FALSE))</f>
        <v/>
      </c>
      <c r="L58" s="304" t="str">
        <f>IF(VLOOKUP($A58,'02.คีย์เทอม1'!$A$9:$DY$58,50,FALSE)="","",VLOOKUP($A58,'02.คีย์เทอม1'!$A$9:$DY$58,50,FALSE))</f>
        <v/>
      </c>
      <c r="M58" s="194" t="str">
        <f>IF(VLOOKUP($A58,'02.คีย์เทอม1'!$A$9:$DY$58,55,FALSE)="","",VLOOKUP($A58,'02.คีย์เทอม1'!$A$9:$DY$58,55,FALSE))</f>
        <v/>
      </c>
      <c r="N58" s="141" t="str">
        <f>IF(VLOOKUP($A58,'02.คีย์เทอม1'!$A$9:$DY$58,60,FALSE)="","",VLOOKUP($A58,'02.คีย์เทอม1'!$A$9:$DY$58,60,FALSE))</f>
        <v/>
      </c>
      <c r="O58" s="308" t="str">
        <f>IF(VLOOKUP($A58,'02.คีย์เทอม1'!$A$9:$DY$58,65,FALSE)="","",VLOOKUP($A58,'02.คีย์เทอม1'!$A$9:$DY$58,65,FALSE))</f>
        <v/>
      </c>
      <c r="P58" s="308" t="str">
        <f>IF(VLOOKUP($A58,'02.คีย์เทอม1'!$A$9:$DY$58,70,FALSE)="","",VLOOKUP($A58,'02.คีย์เทอม1'!$A$9:$DY$58,70,FALSE))</f>
        <v/>
      </c>
      <c r="Q58" s="308" t="str">
        <f>IF(VLOOKUP($A58,'02.คีย์เทอม1'!$A$9:$DY$58,75,FALSE)="","",VLOOKUP($A58,'02.คีย์เทอม1'!$A$9:$DY$58,75,FALSE))</f>
        <v/>
      </c>
      <c r="R58" s="308" t="str">
        <f>IF(VLOOKUP($A58,'02.คีย์เทอม1'!$A$9:$DY$58,80,FALSE)="","",VLOOKUP($A58,'02.คีย์เทอม1'!$A$9:$DY$58,80,FALSE))</f>
        <v/>
      </c>
      <c r="S58" s="121" t="str">
        <f>IF(VLOOKUP($A58,'02.คีย์เทอม1'!$A$9:$DY$58,85,FALSE)="","",VLOOKUP($A58,'02.คีย์เทอม1'!$A$9:$DY$58,85,FALSE))</f>
        <v/>
      </c>
      <c r="T58" s="121" t="str">
        <f>IF(VLOOKUP($A58,'02.คีย์เทอม1'!$A$9:$DY$58,90,FALSE)="","",VLOOKUP($A58,'02.คีย์เทอม1'!$A$9:$DY$58,90,FALSE))</f>
        <v/>
      </c>
      <c r="U58" s="121" t="str">
        <f>IF(VLOOKUP($A58,'02.คีย์เทอม1'!$A$9:$DY$58,95,FALSE)="","",VLOOKUP($A58,'02.คีย์เทอม1'!$A$9:$DY$58,95,FALSE))</f>
        <v/>
      </c>
      <c r="V58" s="121" t="str">
        <f>IF(VLOOKUP($A58,'02.คีย์เทอม1'!$A$9:$DY$58,100,FALSE)="","",VLOOKUP($A58,'02.คีย์เทอม1'!$A$9:$DY$58,100,FALSE))</f>
        <v/>
      </c>
      <c r="W58" s="188" t="str">
        <f>IF(VLOOKUP($A58,'02.คีย์เทอม1'!$A$9:$DY$58,105,FALSE)="","",VLOOKUP($A58,'02.คีย์เทอม1'!$A$9:$DY$58,105,FALSE))</f>
        <v/>
      </c>
      <c r="X58" s="107" t="str">
        <f>IF(VLOOKUP($A58,'02.คีย์เทอม1'!$A$9:$DY$58,107,FALSE)="","",VLOOKUP($A58,'02.คีย์เทอม1'!$A$9:$DY$58,107,FALSE))</f>
        <v/>
      </c>
      <c r="Y58" s="108" t="str">
        <f>IF(VLOOKUP($A58,'02.คีย์เทอม1'!$A$9:$DY$58,108,FALSE)="","",VLOOKUP($A58,'02.คีย์เทอม1'!$A$9:$DY$58,108,FALSE))</f>
        <v/>
      </c>
      <c r="Z58" s="92" t="str">
        <f>IF(VLOOKUP($A58,'02.คีย์เทอม1'!$A$9:$DY$58,109,FALSE)="","",VLOOKUP($A58,'02.คีย์เทอม1'!$A$9:$DY$58,109,FALSE))</f>
        <v/>
      </c>
    </row>
    <row r="59" spans="1:26" s="102" customFormat="1" ht="17.25" customHeight="1" x14ac:dyDescent="0.2">
      <c r="A59" s="109">
        <v>49</v>
      </c>
      <c r="B59" s="103" t="str">
        <f>IF('2.ชื่อนักเรียน'!C59="","",'2.ชื่อนักเรียน'!C59)</f>
        <v/>
      </c>
      <c r="C59" s="104" t="str">
        <f>IF('2.ชื่อนักเรียน'!D59="","",'2.ชื่อนักเรียน'!D59)</f>
        <v/>
      </c>
      <c r="D59" s="141" t="str">
        <f>IF(VLOOKUP($A59,'02.คีย์เทอม1'!$A$9:$DY$58,10,FALSE)="","",VLOOKUP($A59,'02.คีย์เทอม1'!$A$9:$DY$58,10,FALSE))</f>
        <v/>
      </c>
      <c r="E59" s="142" t="str">
        <f>IF(VLOOKUP($A59,'02.คีย์เทอม1'!$A$9:$DY$58,15,FALSE)="","",VLOOKUP($A59,'02.คีย์เทอม1'!$A$9:$DY$58,15,FALSE))</f>
        <v/>
      </c>
      <c r="F59" s="142" t="str">
        <f>IF(VLOOKUP($A59,'02.คีย์เทอม1'!$A$9:$DY$58,20,FALSE)="","",VLOOKUP($A59,'02.คีย์เทอม1'!$A$9:$DY$58,20,FALSE))</f>
        <v/>
      </c>
      <c r="G59" s="143" t="str">
        <f>IF(VLOOKUP($A59,'02.คีย์เทอม1'!$A$9:$DY$58,25,FALSE)="","",VLOOKUP($A59,'02.คีย์เทอม1'!$A$9:$DY$58,25,FALSE))</f>
        <v/>
      </c>
      <c r="H59" s="142" t="str">
        <f>IF(VLOOKUP($A59,'02.คีย์เทอม1'!$A$9:$DY$58,30,FALSE)="","",VLOOKUP($A59,'02.คีย์เทอม1'!$A$9:$DY$58,30,FALSE))</f>
        <v/>
      </c>
      <c r="I59" s="142" t="str">
        <f>IF(VLOOKUP($A59,'02.คีย์เทอม1'!$A$9:$DY$58,35,FALSE)="","",VLOOKUP($A59,'02.คีย์เทอม1'!$A$9:$DY$58,35,FALSE))</f>
        <v/>
      </c>
      <c r="J59" s="142" t="str">
        <f>IF(VLOOKUP($A59,'02.คีย์เทอม1'!$A$9:$DY$58,40,FALSE)="","",VLOOKUP($A59,'02.คีย์เทอม1'!$A$9:$DY$58,40,FALSE))</f>
        <v/>
      </c>
      <c r="K59" s="142" t="str">
        <f>IF(VLOOKUP($A59,'02.คีย์เทอม1'!$A$9:$DY$58,45,FALSE)="","",VLOOKUP($A59,'02.คีย์เทอม1'!$A$9:$DY$58,45,FALSE))</f>
        <v/>
      </c>
      <c r="L59" s="304" t="str">
        <f>IF(VLOOKUP($A59,'02.คีย์เทอม1'!$A$9:$DY$58,50,FALSE)="","",VLOOKUP($A59,'02.คีย์เทอม1'!$A$9:$DY$58,50,FALSE))</f>
        <v/>
      </c>
      <c r="M59" s="194" t="str">
        <f>IF(VLOOKUP($A59,'02.คีย์เทอม1'!$A$9:$DY$58,55,FALSE)="","",VLOOKUP($A59,'02.คีย์เทอม1'!$A$9:$DY$58,55,FALSE))</f>
        <v/>
      </c>
      <c r="N59" s="141" t="str">
        <f>IF(VLOOKUP($A59,'02.คีย์เทอม1'!$A$9:$DY$58,60,FALSE)="","",VLOOKUP($A59,'02.คีย์เทอม1'!$A$9:$DY$58,60,FALSE))</f>
        <v/>
      </c>
      <c r="O59" s="308" t="str">
        <f>IF(VLOOKUP($A59,'02.คีย์เทอม1'!$A$9:$DY$58,65,FALSE)="","",VLOOKUP($A59,'02.คีย์เทอม1'!$A$9:$DY$58,65,FALSE))</f>
        <v/>
      </c>
      <c r="P59" s="308" t="str">
        <f>IF(VLOOKUP($A59,'02.คีย์เทอม1'!$A$9:$DY$58,70,FALSE)="","",VLOOKUP($A59,'02.คีย์เทอม1'!$A$9:$DY$58,70,FALSE))</f>
        <v/>
      </c>
      <c r="Q59" s="308" t="str">
        <f>IF(VLOOKUP($A59,'02.คีย์เทอม1'!$A$9:$DY$58,75,FALSE)="","",VLOOKUP($A59,'02.คีย์เทอม1'!$A$9:$DY$58,75,FALSE))</f>
        <v/>
      </c>
      <c r="R59" s="308" t="str">
        <f>IF(VLOOKUP($A59,'02.คีย์เทอม1'!$A$9:$DY$58,80,FALSE)="","",VLOOKUP($A59,'02.คีย์เทอม1'!$A$9:$DY$58,80,FALSE))</f>
        <v/>
      </c>
      <c r="S59" s="121" t="str">
        <f>IF(VLOOKUP($A59,'02.คีย์เทอม1'!$A$9:$DY$58,85,FALSE)="","",VLOOKUP($A59,'02.คีย์เทอม1'!$A$9:$DY$58,85,FALSE))</f>
        <v/>
      </c>
      <c r="T59" s="121" t="str">
        <f>IF(VLOOKUP($A59,'02.คีย์เทอม1'!$A$9:$DY$58,90,FALSE)="","",VLOOKUP($A59,'02.คีย์เทอม1'!$A$9:$DY$58,90,FALSE))</f>
        <v/>
      </c>
      <c r="U59" s="121" t="str">
        <f>IF(VLOOKUP($A59,'02.คีย์เทอม1'!$A$9:$DY$58,95,FALSE)="","",VLOOKUP($A59,'02.คีย์เทอม1'!$A$9:$DY$58,95,FALSE))</f>
        <v/>
      </c>
      <c r="V59" s="121" t="str">
        <f>IF(VLOOKUP($A59,'02.คีย์เทอม1'!$A$9:$DY$58,100,FALSE)="","",VLOOKUP($A59,'02.คีย์เทอม1'!$A$9:$DY$58,100,FALSE))</f>
        <v/>
      </c>
      <c r="W59" s="188" t="str">
        <f>IF(VLOOKUP($A59,'02.คีย์เทอม1'!$A$9:$DY$58,105,FALSE)="","",VLOOKUP($A59,'02.คีย์เทอม1'!$A$9:$DY$58,105,FALSE))</f>
        <v/>
      </c>
      <c r="X59" s="107" t="str">
        <f>IF(VLOOKUP($A59,'02.คีย์เทอม1'!$A$9:$DY$58,107,FALSE)="","",VLOOKUP($A59,'02.คีย์เทอม1'!$A$9:$DY$58,107,FALSE))</f>
        <v/>
      </c>
      <c r="Y59" s="108" t="str">
        <f>IF(VLOOKUP($A59,'02.คีย์เทอม1'!$A$9:$DY$58,108,FALSE)="","",VLOOKUP($A59,'02.คีย์เทอม1'!$A$9:$DY$58,108,FALSE))</f>
        <v/>
      </c>
      <c r="Z59" s="92" t="str">
        <f>IF(VLOOKUP($A59,'02.คีย์เทอม1'!$A$9:$DY$58,109,FALSE)="","",VLOOKUP($A59,'02.คีย์เทอม1'!$A$9:$DY$58,109,FALSE))</f>
        <v/>
      </c>
    </row>
    <row r="60" spans="1:26" s="102" customFormat="1" ht="17.25" customHeight="1" thickBot="1" x14ac:dyDescent="0.25">
      <c r="A60" s="109">
        <v>50</v>
      </c>
      <c r="B60" s="103" t="str">
        <f>IF('2.ชื่อนักเรียน'!C60="","",'2.ชื่อนักเรียน'!C60)</f>
        <v/>
      </c>
      <c r="C60" s="104" t="str">
        <f>IF('2.ชื่อนักเรียน'!D60="","",'2.ชื่อนักเรียน'!D60)</f>
        <v/>
      </c>
      <c r="D60" s="141" t="str">
        <f>IF(VLOOKUP($A60,'02.คีย์เทอม1'!$A$9:$DY$58,10,FALSE)="","",VLOOKUP($A60,'02.คีย์เทอม1'!$A$9:$DY$58,10,FALSE))</f>
        <v/>
      </c>
      <c r="E60" s="142" t="str">
        <f>IF(VLOOKUP($A60,'02.คีย์เทอม1'!$A$9:$DY$58,15,FALSE)="","",VLOOKUP($A60,'02.คีย์เทอม1'!$A$9:$DY$58,15,FALSE))</f>
        <v/>
      </c>
      <c r="F60" s="142" t="str">
        <f>IF(VLOOKUP($A60,'02.คีย์เทอม1'!$A$9:$DY$58,20,FALSE)="","",VLOOKUP($A60,'02.คีย์เทอม1'!$A$9:$DY$58,20,FALSE))</f>
        <v/>
      </c>
      <c r="G60" s="143" t="str">
        <f>IF(VLOOKUP($A60,'02.คีย์เทอม1'!$A$9:$DY$58,25,FALSE)="","",VLOOKUP($A60,'02.คีย์เทอม1'!$A$9:$DY$58,25,FALSE))</f>
        <v/>
      </c>
      <c r="H60" s="142" t="str">
        <f>IF(VLOOKUP($A60,'02.คีย์เทอม1'!$A$9:$DY$58,30,FALSE)="","",VLOOKUP($A60,'02.คีย์เทอม1'!$A$9:$DY$58,30,FALSE))</f>
        <v/>
      </c>
      <c r="I60" s="142" t="str">
        <f>IF(VLOOKUP($A60,'02.คีย์เทอม1'!$A$9:$DY$58,35,FALSE)="","",VLOOKUP($A60,'02.คีย์เทอม1'!$A$9:$DY$58,35,FALSE))</f>
        <v/>
      </c>
      <c r="J60" s="142" t="str">
        <f>IF(VLOOKUP($A60,'02.คีย์เทอม1'!$A$9:$DY$58,40,FALSE)="","",VLOOKUP($A60,'02.คีย์เทอม1'!$A$9:$DY$58,40,FALSE))</f>
        <v/>
      </c>
      <c r="K60" s="142" t="str">
        <f>IF(VLOOKUP($A60,'02.คีย์เทอม1'!$A$9:$DY$58,45,FALSE)="","",VLOOKUP($A60,'02.คีย์เทอม1'!$A$9:$DY$58,45,FALSE))</f>
        <v/>
      </c>
      <c r="L60" s="304" t="str">
        <f>IF(VLOOKUP($A60,'02.คีย์เทอม1'!$A$9:$DY$58,50,FALSE)="","",VLOOKUP($A60,'02.คีย์เทอม1'!$A$9:$DY$58,50,FALSE))</f>
        <v/>
      </c>
      <c r="M60" s="194" t="str">
        <f>IF(VLOOKUP($A60,'02.คีย์เทอม1'!$A$9:$DY$58,55,FALSE)="","",VLOOKUP($A60,'02.คีย์เทอม1'!$A$9:$DY$58,55,FALSE))</f>
        <v/>
      </c>
      <c r="N60" s="141" t="str">
        <f>IF(VLOOKUP($A60,'02.คีย์เทอม1'!$A$9:$DY$58,60,FALSE)="","",VLOOKUP($A60,'02.คีย์เทอม1'!$A$9:$DY$58,60,FALSE))</f>
        <v/>
      </c>
      <c r="O60" s="308" t="str">
        <f>IF(VLOOKUP($A60,'02.คีย์เทอม1'!$A$9:$DY$58,65,FALSE)="","",VLOOKUP($A60,'02.คีย์เทอม1'!$A$9:$DY$58,65,FALSE))</f>
        <v/>
      </c>
      <c r="P60" s="308" t="str">
        <f>IF(VLOOKUP($A60,'02.คีย์เทอม1'!$A$9:$DY$58,70,FALSE)="","",VLOOKUP($A60,'02.คีย์เทอม1'!$A$9:$DY$58,70,FALSE))</f>
        <v/>
      </c>
      <c r="Q60" s="308" t="str">
        <f>IF(VLOOKUP($A60,'02.คีย์เทอม1'!$A$9:$DY$58,75,FALSE)="","",VLOOKUP($A60,'02.คีย์เทอม1'!$A$9:$DY$58,75,FALSE))</f>
        <v/>
      </c>
      <c r="R60" s="308" t="str">
        <f>IF(VLOOKUP($A60,'02.คีย์เทอม1'!$A$9:$DY$58,80,FALSE)="","",VLOOKUP($A60,'02.คีย์เทอม1'!$A$9:$DY$58,80,FALSE))</f>
        <v/>
      </c>
      <c r="S60" s="623" t="str">
        <f>IF(VLOOKUP($A60,'02.คีย์เทอม1'!$A$9:$DY$58,85,FALSE)="","",VLOOKUP($A60,'02.คีย์เทอม1'!$A$9:$DY$58,85,FALSE))</f>
        <v/>
      </c>
      <c r="T60" s="623" t="str">
        <f>IF(VLOOKUP($A60,'02.คีย์เทอม1'!$A$9:$DY$58,90,FALSE)="","",VLOOKUP($A60,'02.คีย์เทอม1'!$A$9:$DY$58,90,FALSE))</f>
        <v/>
      </c>
      <c r="U60" s="623" t="str">
        <f>IF(VLOOKUP($A60,'02.คีย์เทอม1'!$A$9:$DY$58,95,FALSE)="","",VLOOKUP($A60,'02.คีย์เทอม1'!$A$9:$DY$58,95,FALSE))</f>
        <v/>
      </c>
      <c r="V60" s="623" t="str">
        <f>IF(VLOOKUP($A60,'02.คีย์เทอม1'!$A$9:$DY$58,100,FALSE)="","",VLOOKUP($A60,'02.คีย์เทอม1'!$A$9:$DY$58,100,FALSE))</f>
        <v/>
      </c>
      <c r="W60" s="624" t="str">
        <f>IF(VLOOKUP($A60,'02.คีย์เทอม1'!$A$9:$DY$58,105,FALSE)="","",VLOOKUP($A60,'02.คีย์เทอม1'!$A$9:$DY$58,105,FALSE))</f>
        <v/>
      </c>
      <c r="X60" s="107" t="str">
        <f>IF(VLOOKUP($A60,'02.คีย์เทอม1'!$A$9:$DY$58,107,FALSE)="","",VLOOKUP($A60,'02.คีย์เทอม1'!$A$9:$DY$58,107,FALSE))</f>
        <v/>
      </c>
      <c r="Y60" s="108" t="str">
        <f>IF(VLOOKUP($A60,'02.คีย์เทอม1'!$A$9:$DY$58,108,FALSE)="","",VLOOKUP($A60,'02.คีย์เทอม1'!$A$9:$DY$58,108,FALSE))</f>
        <v/>
      </c>
      <c r="Z60" s="92" t="str">
        <f>IF(VLOOKUP($A60,'02.คีย์เทอม1'!$A$9:$DY$58,109,FALSE)="","",VLOOKUP($A60,'02.คีย์เทอม1'!$A$9:$DY$58,109,FALSE))</f>
        <v/>
      </c>
    </row>
    <row r="61" spans="1:26" s="102" customFormat="1" ht="17.25" customHeight="1" x14ac:dyDescent="0.2">
      <c r="A61" s="930" t="s">
        <v>5</v>
      </c>
      <c r="B61" s="931"/>
      <c r="C61" s="932"/>
      <c r="D61" s="585" t="str">
        <f t="shared" ref="D61:X61" si="11">IF(SUM(D11:D60)=0,"",SUM(D11:D60))</f>
        <v/>
      </c>
      <c r="E61" s="585" t="str">
        <f t="shared" si="11"/>
        <v/>
      </c>
      <c r="F61" s="585" t="str">
        <f t="shared" si="11"/>
        <v/>
      </c>
      <c r="G61" s="585" t="str">
        <f t="shared" si="11"/>
        <v/>
      </c>
      <c r="H61" s="585" t="str">
        <f t="shared" si="11"/>
        <v/>
      </c>
      <c r="I61" s="585" t="str">
        <f t="shared" si="11"/>
        <v/>
      </c>
      <c r="J61" s="585" t="str">
        <f t="shared" si="11"/>
        <v/>
      </c>
      <c r="K61" s="585" t="str">
        <f t="shared" si="11"/>
        <v/>
      </c>
      <c r="L61" s="585" t="str">
        <f t="shared" si="11"/>
        <v/>
      </c>
      <c r="M61" s="586" t="str">
        <f t="shared" si="11"/>
        <v/>
      </c>
      <c r="N61" s="587" t="str">
        <f t="shared" si="11"/>
        <v/>
      </c>
      <c r="O61" s="588" t="str">
        <f t="shared" si="11"/>
        <v/>
      </c>
      <c r="P61" s="588" t="str">
        <f t="shared" si="11"/>
        <v/>
      </c>
      <c r="Q61" s="588" t="str">
        <f t="shared" si="11"/>
        <v/>
      </c>
      <c r="R61" s="588" t="str">
        <f t="shared" si="11"/>
        <v/>
      </c>
      <c r="S61" s="588" t="str">
        <f t="shared" si="11"/>
        <v/>
      </c>
      <c r="T61" s="588" t="str">
        <f t="shared" si="11"/>
        <v/>
      </c>
      <c r="U61" s="588" t="str">
        <f t="shared" si="11"/>
        <v/>
      </c>
      <c r="V61" s="588" t="str">
        <f t="shared" si="11"/>
        <v/>
      </c>
      <c r="W61" s="589" t="str">
        <f t="shared" si="11"/>
        <v/>
      </c>
      <c r="X61" s="590" t="str">
        <f t="shared" si="11"/>
        <v/>
      </c>
      <c r="Y61" s="110"/>
      <c r="Z61" s="111"/>
    </row>
    <row r="62" spans="1:26" s="102" customFormat="1" ht="17.25" customHeight="1" x14ac:dyDescent="0.2">
      <c r="A62" s="933" t="s">
        <v>83</v>
      </c>
      <c r="B62" s="783"/>
      <c r="C62" s="934"/>
      <c r="D62" s="591" t="str">
        <f t="shared" ref="D62:X62" si="12">IF(D61="","",MIN(D11:D60))</f>
        <v/>
      </c>
      <c r="E62" s="591" t="str">
        <f t="shared" si="12"/>
        <v/>
      </c>
      <c r="F62" s="591" t="str">
        <f t="shared" si="12"/>
        <v/>
      </c>
      <c r="G62" s="591" t="str">
        <f t="shared" si="12"/>
        <v/>
      </c>
      <c r="H62" s="591" t="str">
        <f t="shared" si="12"/>
        <v/>
      </c>
      <c r="I62" s="591" t="str">
        <f t="shared" si="12"/>
        <v/>
      </c>
      <c r="J62" s="591" t="str">
        <f t="shared" si="12"/>
        <v/>
      </c>
      <c r="K62" s="591" t="str">
        <f t="shared" si="12"/>
        <v/>
      </c>
      <c r="L62" s="591" t="str">
        <f t="shared" si="12"/>
        <v/>
      </c>
      <c r="M62" s="592" t="str">
        <f t="shared" si="12"/>
        <v/>
      </c>
      <c r="N62" s="593" t="str">
        <f t="shared" si="12"/>
        <v/>
      </c>
      <c r="O62" s="594" t="str">
        <f t="shared" si="12"/>
        <v/>
      </c>
      <c r="P62" s="594" t="str">
        <f t="shared" si="12"/>
        <v/>
      </c>
      <c r="Q62" s="594" t="str">
        <f t="shared" si="12"/>
        <v/>
      </c>
      <c r="R62" s="594" t="str">
        <f t="shared" si="12"/>
        <v/>
      </c>
      <c r="S62" s="594" t="str">
        <f t="shared" si="12"/>
        <v/>
      </c>
      <c r="T62" s="594" t="str">
        <f t="shared" si="12"/>
        <v/>
      </c>
      <c r="U62" s="594" t="str">
        <f t="shared" si="12"/>
        <v/>
      </c>
      <c r="V62" s="594" t="str">
        <f t="shared" si="12"/>
        <v/>
      </c>
      <c r="W62" s="595" t="str">
        <f t="shared" si="12"/>
        <v/>
      </c>
      <c r="X62" s="596" t="str">
        <f t="shared" si="12"/>
        <v/>
      </c>
      <c r="Y62" s="112"/>
      <c r="Z62" s="113"/>
    </row>
    <row r="63" spans="1:26" s="102" customFormat="1" ht="17.25" customHeight="1" x14ac:dyDescent="0.2">
      <c r="A63" s="933" t="s">
        <v>84</v>
      </c>
      <c r="B63" s="783"/>
      <c r="C63" s="934"/>
      <c r="D63" s="591" t="str">
        <f t="shared" ref="D63:X63" si="13">IF(D61="","",MAX(D11:D60))</f>
        <v/>
      </c>
      <c r="E63" s="591" t="str">
        <f t="shared" si="13"/>
        <v/>
      </c>
      <c r="F63" s="591" t="str">
        <f t="shared" si="13"/>
        <v/>
      </c>
      <c r="G63" s="591" t="str">
        <f t="shared" si="13"/>
        <v/>
      </c>
      <c r="H63" s="591" t="str">
        <f t="shared" si="13"/>
        <v/>
      </c>
      <c r="I63" s="591" t="str">
        <f t="shared" si="13"/>
        <v/>
      </c>
      <c r="J63" s="591" t="str">
        <f t="shared" si="13"/>
        <v/>
      </c>
      <c r="K63" s="591" t="str">
        <f t="shared" si="13"/>
        <v/>
      </c>
      <c r="L63" s="591" t="str">
        <f t="shared" si="13"/>
        <v/>
      </c>
      <c r="M63" s="592" t="str">
        <f t="shared" si="13"/>
        <v/>
      </c>
      <c r="N63" s="593" t="str">
        <f t="shared" si="13"/>
        <v/>
      </c>
      <c r="O63" s="594" t="str">
        <f t="shared" si="13"/>
        <v/>
      </c>
      <c r="P63" s="594" t="str">
        <f t="shared" si="13"/>
        <v/>
      </c>
      <c r="Q63" s="594" t="str">
        <f t="shared" si="13"/>
        <v/>
      </c>
      <c r="R63" s="594" t="str">
        <f t="shared" si="13"/>
        <v/>
      </c>
      <c r="S63" s="594" t="str">
        <f t="shared" si="13"/>
        <v/>
      </c>
      <c r="T63" s="594" t="str">
        <f t="shared" si="13"/>
        <v/>
      </c>
      <c r="U63" s="594" t="str">
        <f t="shared" si="13"/>
        <v/>
      </c>
      <c r="V63" s="594" t="str">
        <f t="shared" si="13"/>
        <v/>
      </c>
      <c r="W63" s="595" t="str">
        <f t="shared" si="13"/>
        <v/>
      </c>
      <c r="X63" s="597" t="str">
        <f t="shared" si="13"/>
        <v/>
      </c>
      <c r="Y63" s="112"/>
      <c r="Z63" s="113"/>
    </row>
    <row r="64" spans="1:26" s="102" customFormat="1" ht="17.25" customHeight="1" x14ac:dyDescent="0.2">
      <c r="A64" s="933" t="s">
        <v>85</v>
      </c>
      <c r="B64" s="783"/>
      <c r="C64" s="934"/>
      <c r="D64" s="591" t="str">
        <f t="shared" ref="D64:X64" si="14">IF(D61="","",AVERAGE(D11:D60))</f>
        <v/>
      </c>
      <c r="E64" s="598" t="str">
        <f t="shared" si="14"/>
        <v/>
      </c>
      <c r="F64" s="598" t="str">
        <f t="shared" si="14"/>
        <v/>
      </c>
      <c r="G64" s="594" t="str">
        <f t="shared" si="14"/>
        <v/>
      </c>
      <c r="H64" s="598" t="str">
        <f t="shared" si="14"/>
        <v/>
      </c>
      <c r="I64" s="598" t="str">
        <f t="shared" si="14"/>
        <v/>
      </c>
      <c r="J64" s="598" t="str">
        <f t="shared" si="14"/>
        <v/>
      </c>
      <c r="K64" s="598" t="str">
        <f t="shared" si="14"/>
        <v/>
      </c>
      <c r="L64" s="598" t="str">
        <f t="shared" si="14"/>
        <v/>
      </c>
      <c r="M64" s="599" t="str">
        <f t="shared" si="14"/>
        <v/>
      </c>
      <c r="N64" s="593" t="str">
        <f t="shared" si="14"/>
        <v/>
      </c>
      <c r="O64" s="594" t="str">
        <f t="shared" si="14"/>
        <v/>
      </c>
      <c r="P64" s="594" t="str">
        <f t="shared" si="14"/>
        <v/>
      </c>
      <c r="Q64" s="594" t="str">
        <f t="shared" si="14"/>
        <v/>
      </c>
      <c r="R64" s="594" t="str">
        <f t="shared" si="14"/>
        <v/>
      </c>
      <c r="S64" s="594" t="str">
        <f t="shared" si="14"/>
        <v/>
      </c>
      <c r="T64" s="594" t="str">
        <f t="shared" si="14"/>
        <v/>
      </c>
      <c r="U64" s="594" t="str">
        <f t="shared" si="14"/>
        <v/>
      </c>
      <c r="V64" s="594" t="str">
        <f t="shared" si="14"/>
        <v/>
      </c>
      <c r="W64" s="595" t="str">
        <f t="shared" si="14"/>
        <v/>
      </c>
      <c r="X64" s="596" t="str">
        <f t="shared" si="14"/>
        <v/>
      </c>
      <c r="Y64" s="112"/>
      <c r="Z64" s="113"/>
    </row>
    <row r="65" spans="1:27" s="116" customFormat="1" ht="17.25" customHeight="1" thickBot="1" x14ac:dyDescent="0.25">
      <c r="A65" s="935" t="s">
        <v>86</v>
      </c>
      <c r="B65" s="936"/>
      <c r="C65" s="937"/>
      <c r="D65" s="600" t="str">
        <f t="shared" ref="D65:X65" si="15">IF(D61="","",(D64*100)/D10)</f>
        <v/>
      </c>
      <c r="E65" s="601" t="str">
        <f>IF(E61="","",(E64*100)/E10)</f>
        <v/>
      </c>
      <c r="F65" s="601" t="str">
        <f t="shared" si="15"/>
        <v/>
      </c>
      <c r="G65" s="601" t="str">
        <f t="shared" si="15"/>
        <v/>
      </c>
      <c r="H65" s="601" t="str">
        <f t="shared" si="15"/>
        <v/>
      </c>
      <c r="I65" s="601" t="str">
        <f t="shared" si="15"/>
        <v/>
      </c>
      <c r="J65" s="602" t="str">
        <f t="shared" si="15"/>
        <v/>
      </c>
      <c r="K65" s="602" t="str">
        <f t="shared" si="15"/>
        <v/>
      </c>
      <c r="L65" s="602" t="str">
        <f t="shared" si="15"/>
        <v/>
      </c>
      <c r="M65" s="603" t="str">
        <f t="shared" si="15"/>
        <v/>
      </c>
      <c r="N65" s="604" t="str">
        <f t="shared" si="15"/>
        <v/>
      </c>
      <c r="O65" s="601" t="str">
        <f t="shared" si="15"/>
        <v/>
      </c>
      <c r="P65" s="601" t="str">
        <f t="shared" si="15"/>
        <v/>
      </c>
      <c r="Q65" s="601" t="str">
        <f t="shared" si="15"/>
        <v/>
      </c>
      <c r="R65" s="601" t="str">
        <f t="shared" si="15"/>
        <v/>
      </c>
      <c r="S65" s="601" t="str">
        <f t="shared" si="15"/>
        <v/>
      </c>
      <c r="T65" s="601" t="str">
        <f t="shared" si="15"/>
        <v/>
      </c>
      <c r="U65" s="605" t="str">
        <f t="shared" si="15"/>
        <v/>
      </c>
      <c r="V65" s="605" t="str">
        <f t="shared" si="15"/>
        <v/>
      </c>
      <c r="W65" s="606" t="str">
        <f t="shared" si="15"/>
        <v/>
      </c>
      <c r="X65" s="607" t="str">
        <f t="shared" si="15"/>
        <v/>
      </c>
      <c r="Y65" s="114"/>
      <c r="Z65" s="115"/>
    </row>
    <row r="66" spans="1:27" s="116" customFormat="1" ht="17.25" customHeight="1" x14ac:dyDescent="0.2">
      <c r="A66" s="144"/>
      <c r="B66" s="144"/>
      <c r="C66" s="144"/>
      <c r="D66" s="144"/>
      <c r="E66" s="144"/>
      <c r="F66" s="144"/>
      <c r="G66" s="144"/>
      <c r="H66" s="144"/>
      <c r="I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</row>
    <row r="67" spans="1:27" s="116" customFormat="1" ht="17.25" customHeight="1" x14ac:dyDescent="0.3">
      <c r="A67" s="144"/>
      <c r="B67" s="929" t="s">
        <v>468</v>
      </c>
      <c r="C67" s="929"/>
      <c r="D67" s="929"/>
      <c r="E67" s="355"/>
      <c r="F67" s="355"/>
      <c r="G67" s="355"/>
      <c r="H67" s="355"/>
      <c r="I67" s="355"/>
      <c r="J67" s="928" t="s">
        <v>468</v>
      </c>
      <c r="K67" s="928"/>
      <c r="L67" s="928"/>
      <c r="M67" s="928"/>
      <c r="N67" s="928"/>
      <c r="O67" s="145"/>
      <c r="P67" s="145"/>
      <c r="Q67" s="145"/>
      <c r="R67" s="145"/>
      <c r="S67" s="145"/>
      <c r="T67" s="928" t="s">
        <v>468</v>
      </c>
      <c r="U67" s="928"/>
      <c r="V67" s="928"/>
      <c r="W67" s="928"/>
      <c r="X67" s="928"/>
      <c r="Y67" s="928"/>
      <c r="Z67" s="928"/>
      <c r="AA67" s="145"/>
    </row>
    <row r="68" spans="1:27" s="116" customFormat="1" ht="17.25" customHeight="1" x14ac:dyDescent="0.3">
      <c r="A68" s="144"/>
      <c r="B68" s="929" t="str">
        <f>IF('01.ข้อมูลเบื้องต้น'!$K$4="","(………………………………….)",CONCATENATE("(",'01.ข้อมูลเบื้องต้น'!$K$4,")"))</f>
        <v>(………………………………….)</v>
      </c>
      <c r="C68" s="929"/>
      <c r="D68" s="929"/>
      <c r="E68" s="355"/>
      <c r="F68" s="355"/>
      <c r="G68" s="355"/>
      <c r="H68" s="355"/>
      <c r="I68" s="355"/>
      <c r="J68" s="928" t="str">
        <f>IF('01.ข้อมูลเบื้องต้น'!$K$6="","(………………………………….)",CONCATENATE("(",'01.ข้อมูลเบื้องต้น'!$K$6,")"))</f>
        <v>(นางสาวภัทรกรรณ  เสมศึกสาม)</v>
      </c>
      <c r="K68" s="928"/>
      <c r="L68" s="928"/>
      <c r="M68" s="928"/>
      <c r="N68" s="928"/>
      <c r="O68" s="276"/>
      <c r="P68" s="276"/>
      <c r="Q68" s="276"/>
      <c r="R68" s="276"/>
      <c r="S68" s="145"/>
      <c r="T68" s="928" t="str">
        <f>IF('01.ข้อมูลเบื้องต้น'!$K$10="","(………………………………….)",CONCATENATE("(",'01.ข้อมูลเบื้องต้น'!$K$10,")"))</f>
        <v>(นายอัศวิน  คงเพ็ชรศักดิ์)</v>
      </c>
      <c r="U68" s="928"/>
      <c r="V68" s="928"/>
      <c r="W68" s="928"/>
      <c r="X68" s="928"/>
      <c r="Y68" s="928"/>
      <c r="Z68" s="928"/>
      <c r="AA68" s="145"/>
    </row>
    <row r="69" spans="1:27" s="117" customFormat="1" ht="17.25" customHeight="1" x14ac:dyDescent="0.3">
      <c r="A69" s="144"/>
      <c r="B69" s="929" t="s">
        <v>7</v>
      </c>
      <c r="C69" s="929"/>
      <c r="D69" s="929"/>
      <c r="E69" s="355"/>
      <c r="F69" s="355"/>
      <c r="G69" s="355"/>
      <c r="H69" s="355"/>
      <c r="I69" s="355"/>
      <c r="J69" s="928" t="s">
        <v>470</v>
      </c>
      <c r="K69" s="928"/>
      <c r="L69" s="928"/>
      <c r="M69" s="928"/>
      <c r="N69" s="928"/>
      <c r="O69" s="277"/>
      <c r="P69" s="277"/>
      <c r="Q69" s="277"/>
      <c r="R69" s="277"/>
      <c r="S69" s="84"/>
      <c r="T69" s="928" t="str">
        <f>IF('01.ข้อมูลเบื้องต้น'!$K$10='01.ข้อมูลเบื้องต้น'!$K$8,"รองผู้อำนวยการสถานศึกษา","ผู้อำนวยการสถานศึกษา")</f>
        <v>ผู้อำนวยการสถานศึกษา</v>
      </c>
      <c r="U69" s="928"/>
      <c r="V69" s="928"/>
      <c r="W69" s="928"/>
      <c r="X69" s="928"/>
      <c r="Y69" s="928"/>
      <c r="Z69" s="928"/>
      <c r="AA69" s="84"/>
    </row>
    <row r="70" spans="1:27" s="117" customFormat="1" ht="16.5" customHeight="1" x14ac:dyDescent="0.2">
      <c r="A70" s="144"/>
      <c r="B70" s="118"/>
      <c r="C70" s="118"/>
      <c r="D70" s="144"/>
      <c r="E70" s="144"/>
      <c r="N70" s="144"/>
      <c r="O70" s="144"/>
      <c r="P70" s="144"/>
      <c r="Q70" s="144"/>
      <c r="R70" s="144"/>
      <c r="S70" s="144"/>
      <c r="T70" s="938" t="str">
        <f>IF('01.ข้อมูลเบื้องต้น'!$K$10='01.ข้อมูลเบื้องต้น'!$K$8,"รักษาราชการแทนผู้อำนวยการสถานศึกษา","")</f>
        <v/>
      </c>
      <c r="U70" s="938"/>
      <c r="V70" s="938"/>
      <c r="W70" s="938"/>
      <c r="X70" s="938"/>
      <c r="Y70" s="938"/>
      <c r="Z70" s="938"/>
    </row>
    <row r="71" spans="1:27" s="117" customFormat="1" ht="16.5" customHeight="1" x14ac:dyDescent="0.2">
      <c r="A71" s="144"/>
      <c r="B71" s="118"/>
      <c r="C71" s="118"/>
      <c r="D71" s="144"/>
      <c r="E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</row>
    <row r="72" spans="1:27" s="117" customFormat="1" ht="16.5" customHeight="1" x14ac:dyDescent="0.2">
      <c r="A72" s="144"/>
      <c r="B72" s="118"/>
      <c r="C72" s="118"/>
      <c r="D72" s="144"/>
      <c r="E72" s="144"/>
      <c r="N72" s="144"/>
      <c r="O72" s="144"/>
      <c r="P72" s="144"/>
      <c r="Q72" s="144"/>
      <c r="R72" s="144"/>
      <c r="S72" s="144"/>
      <c r="T72" s="144"/>
      <c r="U72" s="144"/>
      <c r="V72" s="144"/>
      <c r="W72" s="144"/>
      <c r="X72" s="144"/>
    </row>
    <row r="73" spans="1:27" ht="16.5" customHeight="1" x14ac:dyDescent="0.35">
      <c r="A73" s="144"/>
      <c r="B73" s="118"/>
      <c r="C73" s="118"/>
      <c r="D73" s="119"/>
      <c r="E73" s="119"/>
      <c r="N73" s="119"/>
      <c r="O73" s="119"/>
      <c r="P73" s="119"/>
      <c r="Q73" s="119"/>
      <c r="R73" s="119"/>
      <c r="S73" s="119"/>
      <c r="T73" s="119"/>
      <c r="U73" s="119"/>
      <c r="V73" s="119"/>
      <c r="W73" s="119"/>
      <c r="X73" s="119"/>
    </row>
    <row r="74" spans="1:27" ht="16.5" customHeight="1" x14ac:dyDescent="0.35">
      <c r="A74" s="144"/>
      <c r="B74" s="118"/>
      <c r="C74" s="118"/>
      <c r="D74" s="119"/>
      <c r="E74" s="119"/>
      <c r="N74" s="119"/>
      <c r="O74" s="119"/>
      <c r="P74" s="119"/>
      <c r="Q74" s="119"/>
      <c r="R74" s="119"/>
      <c r="S74" s="119"/>
      <c r="T74" s="119"/>
      <c r="U74" s="119"/>
      <c r="V74" s="119"/>
      <c r="W74" s="119"/>
      <c r="X74" s="119"/>
    </row>
    <row r="75" spans="1:27" ht="12.75" customHeight="1" x14ac:dyDescent="0.35">
      <c r="A75" s="144"/>
      <c r="B75" s="118"/>
      <c r="C75" s="118"/>
      <c r="D75" s="144"/>
      <c r="E75" s="144"/>
      <c r="N75" s="144"/>
      <c r="O75" s="144"/>
      <c r="P75" s="144"/>
      <c r="Q75" s="144"/>
      <c r="R75" s="144"/>
      <c r="S75" s="144"/>
      <c r="T75" s="144"/>
      <c r="U75" s="144"/>
      <c r="V75" s="144"/>
      <c r="W75" s="144"/>
      <c r="X75" s="144"/>
    </row>
  </sheetData>
  <sheetProtection algorithmName="SHA-512" hashValue="P7phvsym+fhr8ig+GsSkf/rK/Dmzq3CvqkKHgtmfMLuT+w0FuJoJKXU64kXmsFzUWlYTplRZ8d8E1LkaiUhbdA==" saltValue="QuGDonhhhfT49460s0acAQ==" spinCount="100000" sheet="1"/>
  <mergeCells count="26">
    <mergeCell ref="T70:Z70"/>
    <mergeCell ref="J67:N67"/>
    <mergeCell ref="T67:Z67"/>
    <mergeCell ref="T68:Z68"/>
    <mergeCell ref="T69:Z69"/>
    <mergeCell ref="AB11:AL13"/>
    <mergeCell ref="J68:N68"/>
    <mergeCell ref="J69:N69"/>
    <mergeCell ref="B67:D67"/>
    <mergeCell ref="B68:D68"/>
    <mergeCell ref="B69:D69"/>
    <mergeCell ref="A61:C61"/>
    <mergeCell ref="A62:C62"/>
    <mergeCell ref="A63:C63"/>
    <mergeCell ref="A64:C64"/>
    <mergeCell ref="A65:C65"/>
    <mergeCell ref="D7:M7"/>
    <mergeCell ref="N7:W7"/>
    <mergeCell ref="A1:Z1"/>
    <mergeCell ref="A2:Z2"/>
    <mergeCell ref="A3:Z3"/>
    <mergeCell ref="A7:A10"/>
    <mergeCell ref="B7:C10"/>
    <mergeCell ref="X7:X9"/>
    <mergeCell ref="Y7:Y10"/>
    <mergeCell ref="Z7:Z10"/>
  </mergeCells>
  <printOptions horizontalCentered="1" verticalCentered="1"/>
  <pageMargins left="0.23622047244094491" right="0.23622047244094491" top="0.39370078740157483" bottom="0.39370078740157483" header="0.31496062992125984" footer="0.31496062992125984"/>
  <pageSetup paperSize="5" scale="71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50"/>
    <pageSetUpPr fitToPage="1"/>
  </sheetPr>
  <dimension ref="A1:AL75"/>
  <sheetViews>
    <sheetView tabSelected="1" view="pageBreakPreview" zoomScale="70" zoomScaleSheetLayoutView="70" workbookViewId="0">
      <selection activeCell="N58" sqref="N58"/>
    </sheetView>
  </sheetViews>
  <sheetFormatPr defaultColWidth="3.5703125" defaultRowHeight="21" x14ac:dyDescent="0.35"/>
  <cols>
    <col min="1" max="1" width="3.5703125" style="85" customWidth="1"/>
    <col min="2" max="2" width="13" style="85" customWidth="1"/>
    <col min="3" max="3" width="10.5703125" style="85" customWidth="1"/>
    <col min="4" max="23" width="5.42578125" style="85" customWidth="1"/>
    <col min="24" max="24" width="5.7109375" style="85" customWidth="1"/>
    <col min="25" max="25" width="4.5703125" style="85" customWidth="1"/>
    <col min="26" max="26" width="4.42578125" style="85" hidden="1" customWidth="1"/>
    <col min="27" max="265" width="9.28515625" style="85" customWidth="1"/>
    <col min="266" max="16384" width="3.5703125" style="85"/>
  </cols>
  <sheetData>
    <row r="1" spans="1:38" s="84" customFormat="1" ht="22.5" customHeight="1" x14ac:dyDescent="0.3">
      <c r="A1" s="909" t="str">
        <f>CONCATENATE("ผลคะแนนพัฒนาความก้าวหน้าทางการเรียนครั้งที่ 2 ปีการศึกษา  ",'01.ข้อมูลเบื้องต้น'!M2)</f>
        <v>ผลคะแนนพัฒนาความก้าวหน้าทางการเรียนครั้งที่ 2 ปีการศึกษา  2567</v>
      </c>
      <c r="B1" s="909"/>
      <c r="C1" s="909"/>
      <c r="D1" s="909"/>
      <c r="E1" s="909"/>
      <c r="F1" s="909"/>
      <c r="G1" s="909"/>
      <c r="H1" s="909"/>
      <c r="I1" s="909"/>
      <c r="J1" s="909"/>
      <c r="K1" s="909"/>
      <c r="L1" s="909"/>
      <c r="M1" s="909"/>
      <c r="N1" s="909"/>
      <c r="O1" s="909"/>
      <c r="P1" s="909"/>
      <c r="Q1" s="909"/>
      <c r="R1" s="909"/>
      <c r="S1" s="909"/>
      <c r="T1" s="909"/>
      <c r="U1" s="909"/>
      <c r="V1" s="909"/>
      <c r="W1" s="909"/>
      <c r="X1" s="909"/>
      <c r="Y1" s="909"/>
      <c r="Z1" s="909"/>
    </row>
    <row r="2" spans="1:38" s="84" customFormat="1" ht="22.5" customHeight="1" x14ac:dyDescent="0.3">
      <c r="A2" s="909" t="s">
        <v>679</v>
      </c>
      <c r="B2" s="909"/>
      <c r="C2" s="909"/>
      <c r="D2" s="909"/>
      <c r="E2" s="909"/>
      <c r="F2" s="909"/>
      <c r="G2" s="909"/>
      <c r="H2" s="909"/>
      <c r="I2" s="909"/>
      <c r="J2" s="909"/>
      <c r="K2" s="909"/>
      <c r="L2" s="909"/>
      <c r="M2" s="909"/>
      <c r="N2" s="909"/>
      <c r="O2" s="909"/>
      <c r="P2" s="909"/>
      <c r="Q2" s="909"/>
      <c r="R2" s="909"/>
      <c r="S2" s="909"/>
      <c r="T2" s="909"/>
      <c r="U2" s="909"/>
      <c r="V2" s="909"/>
      <c r="W2" s="909"/>
      <c r="X2" s="909"/>
      <c r="Y2" s="909"/>
      <c r="Z2" s="909"/>
    </row>
    <row r="3" spans="1:38" s="84" customFormat="1" ht="22.5" customHeight="1" x14ac:dyDescent="0.3">
      <c r="A3" s="909" t="str">
        <f>CONCATENATE("ชั้น",'01.ข้อมูลเบื้องต้น'!J2)</f>
        <v>ชั้น</v>
      </c>
      <c r="B3" s="909"/>
      <c r="C3" s="909"/>
      <c r="D3" s="909"/>
      <c r="E3" s="909"/>
      <c r="F3" s="909"/>
      <c r="G3" s="909"/>
      <c r="H3" s="909"/>
      <c r="I3" s="909"/>
      <c r="J3" s="909"/>
      <c r="K3" s="909"/>
      <c r="L3" s="909"/>
      <c r="M3" s="909"/>
      <c r="N3" s="909"/>
      <c r="O3" s="909"/>
      <c r="P3" s="909"/>
      <c r="Q3" s="909"/>
      <c r="R3" s="909"/>
      <c r="S3" s="909"/>
      <c r="T3" s="909"/>
      <c r="U3" s="909"/>
      <c r="V3" s="909"/>
      <c r="W3" s="909"/>
      <c r="X3" s="909"/>
      <c r="Y3" s="909"/>
      <c r="Z3" s="909"/>
    </row>
    <row r="4" spans="1:38" s="84" customFormat="1" ht="22.5" hidden="1" customHeight="1" x14ac:dyDescent="0.3">
      <c r="A4" s="133"/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3"/>
    </row>
    <row r="5" spans="1:38" s="84" customFormat="1" ht="22.5" hidden="1" customHeight="1" x14ac:dyDescent="0.3">
      <c r="A5" s="133"/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  <c r="Q5" s="133"/>
      <c r="R5" s="133"/>
      <c r="S5" s="133"/>
      <c r="T5" s="133"/>
      <c r="U5" s="133"/>
      <c r="V5" s="133"/>
      <c r="W5" s="133"/>
      <c r="X5" s="133"/>
      <c r="Y5" s="133"/>
      <c r="Z5" s="133"/>
    </row>
    <row r="6" spans="1:38" ht="10.5" customHeight="1" thickBot="1" x14ac:dyDescent="0.4">
      <c r="E6" s="86"/>
    </row>
    <row r="7" spans="1:38" s="87" customFormat="1" ht="18" customHeight="1" x14ac:dyDescent="0.35">
      <c r="A7" s="910" t="s">
        <v>0</v>
      </c>
      <c r="B7" s="913" t="s">
        <v>1</v>
      </c>
      <c r="C7" s="914"/>
      <c r="D7" s="904" t="s">
        <v>2</v>
      </c>
      <c r="E7" s="905"/>
      <c r="F7" s="905"/>
      <c r="G7" s="905"/>
      <c r="H7" s="905"/>
      <c r="I7" s="905"/>
      <c r="J7" s="905"/>
      <c r="K7" s="905"/>
      <c r="L7" s="905"/>
      <c r="M7" s="905"/>
      <c r="N7" s="906" t="s">
        <v>3</v>
      </c>
      <c r="O7" s="907"/>
      <c r="P7" s="907"/>
      <c r="Q7" s="907"/>
      <c r="R7" s="907"/>
      <c r="S7" s="907"/>
      <c r="T7" s="907"/>
      <c r="U7" s="907"/>
      <c r="V7" s="907"/>
      <c r="W7" s="908"/>
      <c r="X7" s="919" t="s">
        <v>62</v>
      </c>
      <c r="Y7" s="939" t="s">
        <v>48</v>
      </c>
      <c r="Z7" s="942" t="s">
        <v>4</v>
      </c>
    </row>
    <row r="8" spans="1:38" ht="23.25" hidden="1" customHeight="1" x14ac:dyDescent="0.35">
      <c r="A8" s="911"/>
      <c r="B8" s="915"/>
      <c r="C8" s="916"/>
      <c r="D8" s="88"/>
      <c r="E8" s="89"/>
      <c r="F8" s="89"/>
      <c r="G8" s="89"/>
      <c r="H8" s="90"/>
      <c r="I8" s="90"/>
      <c r="J8" s="91"/>
      <c r="K8" s="91"/>
      <c r="L8" s="218"/>
      <c r="M8" s="218"/>
      <c r="N8" s="88"/>
      <c r="O8" s="131"/>
      <c r="P8" s="131"/>
      <c r="Q8" s="131"/>
      <c r="R8" s="131"/>
      <c r="S8" s="131"/>
      <c r="T8" s="131"/>
      <c r="U8" s="131"/>
      <c r="V8" s="131"/>
      <c r="W8" s="215"/>
      <c r="X8" s="920"/>
      <c r="Y8" s="940"/>
      <c r="Z8" s="943"/>
    </row>
    <row r="9" spans="1:38" ht="83.25" customHeight="1" x14ac:dyDescent="0.35">
      <c r="A9" s="911"/>
      <c r="B9" s="915"/>
      <c r="C9" s="916"/>
      <c r="D9" s="134" t="str">
        <f>IF('01.ข้อมูลเบื้องต้น'!$C8="","",'01.ข้อมูลเบื้องต้น'!$C8)</f>
        <v/>
      </c>
      <c r="E9" s="135" t="str">
        <f>IF('01.ข้อมูลเบื้องต้น'!$C9="","",'01.ข้อมูลเบื้องต้น'!$C9)</f>
        <v/>
      </c>
      <c r="F9" s="135" t="str">
        <f>IF('01.ข้อมูลเบื้องต้น'!$C10="","",'01.ข้อมูลเบื้องต้น'!$C10)</f>
        <v/>
      </c>
      <c r="G9" s="135" t="str">
        <f>IF('01.ข้อมูลเบื้องต้น'!$C11="","",'01.ข้อมูลเบื้องต้น'!$C11)</f>
        <v/>
      </c>
      <c r="H9" s="135" t="str">
        <f>IF('01.ข้อมูลเบื้องต้น'!$C12="","",'01.ข้อมูลเบื้องต้น'!$C12)</f>
        <v/>
      </c>
      <c r="I9" s="135" t="str">
        <f>IF('01.ข้อมูลเบื้องต้น'!$C13="","",'01.ข้อมูลเบื้องต้น'!$C13)</f>
        <v/>
      </c>
      <c r="J9" s="135" t="str">
        <f>IF('01.ข้อมูลเบื้องต้น'!$C14="","",'01.ข้อมูลเบื้องต้น'!$C14)</f>
        <v/>
      </c>
      <c r="K9" s="135" t="str">
        <f>IF('01.ข้อมูลเบื้องต้น'!$C15="","",'01.ข้อมูลเบื้องต้น'!$C15)</f>
        <v/>
      </c>
      <c r="L9" s="135" t="str">
        <f>IF('01.ข้อมูลเบื้องต้น'!$C16="","",'01.ข้อมูลเบื้องต้น'!$C16)</f>
        <v/>
      </c>
      <c r="M9" s="135" t="str">
        <f>IF('01.ข้อมูลเบื้องต้น'!$C17="","",'01.ข้อมูลเบื้องต้น'!$C17)</f>
        <v/>
      </c>
      <c r="N9" s="220" t="str">
        <f>IF('01.ข้อมูลเบื้องต้น'!$C19="","",'01.ข้อมูลเบื้องต้น'!$C19)</f>
        <v/>
      </c>
      <c r="O9" s="305" t="str">
        <f>IF('01.ข้อมูลเบื้องต้น'!$C20="","",'01.ข้อมูลเบื้องต้น'!$C20)</f>
        <v/>
      </c>
      <c r="P9" s="305" t="str">
        <f>IF('01.ข้อมูลเบื้องต้น'!$C21="","",'01.ข้อมูลเบื้องต้น'!$C21)</f>
        <v/>
      </c>
      <c r="Q9" s="305" t="str">
        <f>IF('01.ข้อมูลเบื้องต้น'!$C22="","",'01.ข้อมูลเบื้องต้น'!$C22)</f>
        <v/>
      </c>
      <c r="R9" s="305" t="str">
        <f>IF('01.ข้อมูลเบื้องต้น'!$C23="","",'01.ข้อมูลเบื้องต้น'!$C23)</f>
        <v/>
      </c>
      <c r="S9" s="183" t="str">
        <f>IF('01.ข้อมูลเบื้องต้น'!$C24="","",'01.ข้อมูลเบื้องต้น'!$C24)</f>
        <v/>
      </c>
      <c r="T9" s="183" t="str">
        <f>IF('01.ข้อมูลเบื้องต้น'!$C25="","",'01.ข้อมูลเบื้องต้น'!$C25)</f>
        <v/>
      </c>
      <c r="U9" s="183" t="str">
        <f>IF('01.ข้อมูลเบื้องต้น'!$C26="","",'01.ข้อมูลเบื้องต้น'!$C26)</f>
        <v/>
      </c>
      <c r="V9" s="183" t="str">
        <f>IF('01.ข้อมูลเบื้องต้น'!$C27="","",'01.ข้อมูลเบื้องต้น'!$C27)</f>
        <v/>
      </c>
      <c r="W9" s="184" t="str">
        <f>IF('01.ข้อมูลเบื้องต้น'!$C28="","",'01.ข้อมูลเบื้องต้น'!$C28)</f>
        <v/>
      </c>
      <c r="X9" s="920"/>
      <c r="Y9" s="940"/>
      <c r="Z9" s="943"/>
    </row>
    <row r="10" spans="1:38" s="95" customFormat="1" ht="16.5" customHeight="1" thickBot="1" x14ac:dyDescent="0.25">
      <c r="A10" s="912"/>
      <c r="B10" s="917"/>
      <c r="C10" s="918"/>
      <c r="D10" s="136" t="str">
        <f>IF(D9="","",100)</f>
        <v/>
      </c>
      <c r="E10" s="93" t="str">
        <f t="shared" ref="E10:W10" si="0">IF(E9="","",100)</f>
        <v/>
      </c>
      <c r="F10" s="93" t="str">
        <f t="shared" si="0"/>
        <v/>
      </c>
      <c r="G10" s="93" t="str">
        <f t="shared" si="0"/>
        <v/>
      </c>
      <c r="H10" s="93" t="str">
        <f t="shared" si="0"/>
        <v/>
      </c>
      <c r="I10" s="93" t="str">
        <f t="shared" si="0"/>
        <v/>
      </c>
      <c r="J10" s="93" t="str">
        <f t="shared" si="0"/>
        <v/>
      </c>
      <c r="K10" s="93" t="str">
        <f t="shared" si="0"/>
        <v/>
      </c>
      <c r="L10" s="192" t="str">
        <f t="shared" si="0"/>
        <v/>
      </c>
      <c r="M10" s="192" t="str">
        <f t="shared" si="0"/>
        <v/>
      </c>
      <c r="N10" s="136" t="str">
        <f t="shared" si="0"/>
        <v/>
      </c>
      <c r="O10" s="130" t="str">
        <f t="shared" si="0"/>
        <v/>
      </c>
      <c r="P10" s="130" t="str">
        <f t="shared" si="0"/>
        <v/>
      </c>
      <c r="Q10" s="130" t="str">
        <f t="shared" si="0"/>
        <v/>
      </c>
      <c r="R10" s="130" t="str">
        <f t="shared" si="0"/>
        <v/>
      </c>
      <c r="S10" s="93" t="str">
        <f t="shared" si="0"/>
        <v/>
      </c>
      <c r="T10" s="93" t="str">
        <f t="shared" si="0"/>
        <v/>
      </c>
      <c r="U10" s="93" t="str">
        <f t="shared" si="0"/>
        <v/>
      </c>
      <c r="V10" s="93" t="str">
        <f t="shared" si="0"/>
        <v/>
      </c>
      <c r="W10" s="185" t="str">
        <f t="shared" si="0"/>
        <v/>
      </c>
      <c r="X10" s="94" t="str">
        <f>IF('03.คีย์เทอม2'!DC8="","",'03.คีย์เทอม2'!DC8)</f>
        <v/>
      </c>
      <c r="Y10" s="941"/>
      <c r="Z10" s="944"/>
    </row>
    <row r="11" spans="1:38" s="102" customFormat="1" ht="17.25" customHeight="1" x14ac:dyDescent="0.2">
      <c r="A11" s="96">
        <v>1</v>
      </c>
      <c r="B11" s="97" t="str">
        <f>IF('2.ชื่อนักเรียน'!C11="","",'2.ชื่อนักเรียน'!C11)</f>
        <v/>
      </c>
      <c r="C11" s="98" t="str">
        <f>IF('2.ชื่อนักเรียน'!D11="","",'2.ชื่อนักเรียน'!D11)</f>
        <v/>
      </c>
      <c r="D11" s="137" t="str">
        <f>IF(VLOOKUP($A11,'03.คีย์เทอม2'!$A$9:$DY$58,10,FALSE)="","",VLOOKUP($A11,'03.คีย์เทอม2'!$A$9:$DY$58,10,FALSE))</f>
        <v/>
      </c>
      <c r="E11" s="138" t="str">
        <f>IF(VLOOKUP($A11,'03.คีย์เทอม2'!$A$9:$DY$58,15,FALSE)="","",VLOOKUP($A11,'03.คีย์เทอม2'!$A$9:$DY$58,15,FALSE))</f>
        <v/>
      </c>
      <c r="F11" s="138" t="str">
        <f>IF(VLOOKUP($A11,'03.คีย์เทอม2'!$A$9:$DY$58,20,FALSE)="","",VLOOKUP($A11,'03.คีย์เทอม2'!$A$9:$DY$58,20,FALSE))</f>
        <v/>
      </c>
      <c r="G11" s="138" t="str">
        <f>IF(VLOOKUP($A11,'03.คีย์เทอม2'!$A$9:$DY$58,25,FALSE)="","",VLOOKUP($A11,'03.คีย์เทอม2'!$A$9:$DY$58,25,FALSE))</f>
        <v/>
      </c>
      <c r="H11" s="138" t="str">
        <f>IF(VLOOKUP($A11,'03.คีย์เทอม2'!$A$9:$DY$58,30,FALSE)="","",VLOOKUP($A11,'03.คีย์เทอม2'!$A$9:$DY$58,30,FALSE))</f>
        <v/>
      </c>
      <c r="I11" s="138" t="str">
        <f>IF(VLOOKUP($A11,'03.คีย์เทอม2'!$A$9:$DY$58,35,FALSE)="","",VLOOKUP($A11,'03.คีย์เทอม2'!$A$9:$DY$58,35,FALSE))</f>
        <v/>
      </c>
      <c r="J11" s="138" t="str">
        <f>IF(VLOOKUP($A11,'03.คีย์เทอม2'!$A$9:$DY$58,40,FALSE)="","",VLOOKUP($A11,'03.คีย์เทอม2'!$A$9:$DY$58,40,FALSE))</f>
        <v/>
      </c>
      <c r="K11" s="138" t="str">
        <f>IF(VLOOKUP($A11,'03.คีย์เทอม2'!$A$9:$DY$58,45,FALSE)="","",VLOOKUP($A11,'03.คีย์เทอม2'!$A$9:$DY$58,45,FALSE))</f>
        <v/>
      </c>
      <c r="L11" s="216" t="str">
        <f>IF(VLOOKUP($A11,'03.คีย์เทอม2'!$A$9:$DY$58,50,FALSE)="","",VLOOKUP($A11,'03.คีย์เทอม2'!$A$9:$DY$58,50,FALSE))</f>
        <v/>
      </c>
      <c r="M11" s="216" t="str">
        <f>IF(VLOOKUP($A11,'03.คีย์เทอม2'!$A$9:$DY$58,55,FALSE)="","",VLOOKUP($A11,'03.คีย์เทอม2'!$A$9:$DY$58,55,FALSE))</f>
        <v/>
      </c>
      <c r="N11" s="137" t="str">
        <f>IF(VLOOKUP($A11,'03.คีย์เทอม2'!$A$9:$DY$58,60,FALSE)="","",VLOOKUP($A11,'03.คีย์เทอม2'!$A$9:$DY$58,60,FALSE))</f>
        <v/>
      </c>
      <c r="O11" s="306" t="str">
        <f>IF(VLOOKUP($A11,'03.คีย์เทอม2'!$A$9:$DY$58,65,FALSE)="","",VLOOKUP($A11,'03.คีย์เทอม2'!$A$9:$DY$58,65,FALSE))</f>
        <v/>
      </c>
      <c r="P11" s="306" t="str">
        <f>IF(VLOOKUP($A11,'03.คีย์เทอม2'!$A$9:$DY$58,70,FALSE)="","",VLOOKUP($A11,'03.คีย์เทอม2'!$A$9:$DY$58,70,FALSE))</f>
        <v/>
      </c>
      <c r="Q11" s="306" t="str">
        <f>IF(VLOOKUP($A11,'03.คีย์เทอม2'!$A$9:$DY$58,75,FALSE)="","",VLOOKUP($A11,'03.คีย์เทอม2'!$A$9:$DY$58,75,FALSE))</f>
        <v/>
      </c>
      <c r="R11" s="306" t="str">
        <f>IF(VLOOKUP($A11,'03.คีย์เทอม2'!$A$9:$DY$58,80,FALSE)="","",VLOOKUP($A11,'03.คีย์เทอม2'!$A$9:$DY$58,80,FALSE))</f>
        <v/>
      </c>
      <c r="S11" s="138" t="str">
        <f>IF(VLOOKUP($A11,'03.คีย์เทอม2'!$A$9:$DY$58,85,FALSE)="","",VLOOKUP($A11,'03.คีย์เทอม2'!$A$9:$DY$58,85,FALSE))</f>
        <v/>
      </c>
      <c r="T11" s="186" t="str">
        <f>IF(VLOOKUP($A11,'03.คีย์เทอม2'!$A$9:$DY$58,90,FALSE)="","",VLOOKUP($A11,'03.คีย์เทอม2'!$A$9:$DY$58,90,FALSE))</f>
        <v/>
      </c>
      <c r="U11" s="186" t="str">
        <f>IF(VLOOKUP($A11,'03.คีย์เทอม2'!$A$9:$DY$58,95,FALSE)="","",VLOOKUP($A11,'03.คีย์เทอม2'!$A$9:$DY$58,95,FALSE))</f>
        <v/>
      </c>
      <c r="V11" s="186" t="str">
        <f>IF(VLOOKUP($A11,'03.คีย์เทอม2'!$A$9:$DY$58,100,FALSE)="","",VLOOKUP($A11,'03.คีย์เทอม2'!$A$9:$DY$58,100,FALSE))</f>
        <v/>
      </c>
      <c r="W11" s="187" t="str">
        <f>IF(VLOOKUP($A11,'03.คีย์เทอม2'!$A$9:$DY$58,105,FALSE)="","",VLOOKUP($A11,'03.คีย์เทอม2'!$A$9:$DY$58,105,FALSE))</f>
        <v/>
      </c>
      <c r="X11" s="99" t="str">
        <f>IF(VLOOKUP($A11,'03.คีย์เทอม2'!$A$9:$DY$58,107,FALSE)="","",VLOOKUP($A11,'03.คีย์เทอม2'!$A$9:$DY$58,107,FALSE))</f>
        <v/>
      </c>
      <c r="Y11" s="228" t="str">
        <f>IF(VLOOKUP($A11,'03.คีย์เทอม2'!$A$9:$DY$58,108,FALSE)="","",VLOOKUP($A11,'03.คีย์เทอม2'!$A$9:$DY$58,108,FALSE))</f>
        <v/>
      </c>
      <c r="Z11" s="736" t="str">
        <f>IF(VLOOKUP($A11,'03.คีย์เทอม2'!$A$9:$DY$58,109,FALSE)="","",VLOOKUP($A11,'03.คีย์เทอม2'!$A$9:$DY$58,109,FALSE))</f>
        <v/>
      </c>
      <c r="AB11" s="945"/>
      <c r="AC11" s="945"/>
      <c r="AD11" s="945"/>
      <c r="AE11" s="945"/>
      <c r="AF11" s="945"/>
      <c r="AG11" s="945"/>
      <c r="AH11" s="945"/>
      <c r="AI11" s="945"/>
      <c r="AJ11" s="945"/>
      <c r="AK11" s="945"/>
      <c r="AL11" s="945"/>
    </row>
    <row r="12" spans="1:38" s="102" customFormat="1" ht="17.25" customHeight="1" x14ac:dyDescent="0.2">
      <c r="A12" s="139">
        <v>2</v>
      </c>
      <c r="B12" s="103" t="str">
        <f>IF('2.ชื่อนักเรียน'!C12="","",'2.ชื่อนักเรียน'!C12)</f>
        <v/>
      </c>
      <c r="C12" s="104" t="str">
        <f>IF('2.ชื่อนักเรียน'!D12="","",'2.ชื่อนักเรียน'!D12)</f>
        <v/>
      </c>
      <c r="D12" s="140" t="str">
        <f>IF(VLOOKUP($A12,'03.คีย์เทอม2'!$A$9:$DY$58,10,FALSE)="","",VLOOKUP($A12,'03.คีย์เทอม2'!$A$9:$DY$58,10,FALSE))</f>
        <v/>
      </c>
      <c r="E12" s="120" t="str">
        <f>IF(VLOOKUP($A12,'03.คีย์เทอม2'!$A$9:$DY$58,15,FALSE)="","",VLOOKUP($A12,'03.คีย์เทอม2'!$A$9:$DY$58,15,FALSE))</f>
        <v/>
      </c>
      <c r="F12" s="120" t="str">
        <f>IF(VLOOKUP($A12,'03.คีย์เทอม2'!$A$9:$DY$58,20,FALSE)="","",VLOOKUP($A12,'03.คีย์เทอม2'!$A$9:$DY$58,20,FALSE))</f>
        <v/>
      </c>
      <c r="G12" s="121" t="str">
        <f>IF(VLOOKUP($A12,'03.คีย์เทอม2'!$A$9:$DY$58,25,FALSE)="","",VLOOKUP($A12,'03.คีย์เทอม2'!$A$9:$DY$58,25,FALSE))</f>
        <v/>
      </c>
      <c r="H12" s="120" t="str">
        <f>IF(VLOOKUP($A12,'03.คีย์เทอม2'!$A$9:$DY$58,30,FALSE)="","",VLOOKUP($A12,'03.คีย์เทอม2'!$A$9:$DY$58,30,FALSE))</f>
        <v/>
      </c>
      <c r="I12" s="120" t="str">
        <f>IF(VLOOKUP($A12,'03.คีย์เทอม2'!$A$9:$DY$58,35,FALSE)="","",VLOOKUP($A12,'03.คีย์เทอม2'!$A$9:$DY$58,35,FALSE))</f>
        <v/>
      </c>
      <c r="J12" s="120" t="str">
        <f>IF(VLOOKUP($A12,'03.คีย์เทอม2'!$A$9:$DY$58,40,FALSE)="","",VLOOKUP($A12,'03.คีย์เทอม2'!$A$9:$DY$58,40,FALSE))</f>
        <v/>
      </c>
      <c r="K12" s="120" t="str">
        <f>IF(VLOOKUP($A12,'03.คีย์เทอม2'!$A$9:$DY$58,45,FALSE)="","",VLOOKUP($A12,'03.คีย์เทอม2'!$A$9:$DY$58,45,FALSE))</f>
        <v/>
      </c>
      <c r="L12" s="303" t="str">
        <f>IF(VLOOKUP($A12,'03.คีย์เทอม2'!$A$9:$DY$58,50,FALSE)="","",VLOOKUP($A12,'03.คีย์เทอม2'!$A$9:$DY$58,50,FALSE))</f>
        <v/>
      </c>
      <c r="M12" s="193" t="str">
        <f>IF(VLOOKUP($A12,'03.คีย์เทอม2'!$A$9:$DY$58,55,FALSE)="","",VLOOKUP($A12,'03.คีย์เทอม2'!$A$9:$DY$58,55,FALSE))</f>
        <v/>
      </c>
      <c r="N12" s="140" t="str">
        <f>IF(VLOOKUP($A12,'03.คีย์เทอม2'!$A$9:$DY$58,60,FALSE)="","",VLOOKUP($A12,'03.คีย์เทอม2'!$A$9:$DY$58,60,FALSE))</f>
        <v/>
      </c>
      <c r="O12" s="307" t="str">
        <f>IF(VLOOKUP($A12,'03.คีย์เทอม2'!$A$9:$DY$58,65,FALSE)="","",VLOOKUP($A12,'03.คีย์เทอม2'!$A$9:$DY$58,65,FALSE))</f>
        <v/>
      </c>
      <c r="P12" s="307" t="str">
        <f>IF(VLOOKUP($A12,'03.คีย์เทอม2'!$A$9:$DY$58,70,FALSE)="","",VLOOKUP($A12,'03.คีย์เทอม2'!$A$9:$DY$58,70,FALSE))</f>
        <v/>
      </c>
      <c r="Q12" s="307" t="str">
        <f>IF(VLOOKUP($A12,'03.คีย์เทอม2'!$A$9:$DY$58,75,FALSE)="","",VLOOKUP($A12,'03.คีย์เทอม2'!$A$9:$DY$58,75,FALSE))</f>
        <v/>
      </c>
      <c r="R12" s="307" t="str">
        <f>IF(VLOOKUP($A12,'03.คีย์เทอม2'!$A$9:$DY$58,80,FALSE)="","",VLOOKUP($A12,'03.คีย์เทอม2'!$A$9:$DY$58,80,FALSE))</f>
        <v/>
      </c>
      <c r="S12" s="121" t="str">
        <f>IF(VLOOKUP($A12,'03.คีย์เทอม2'!$A$9:$DY$58,85,FALSE)="","",VLOOKUP($A12,'03.คีย์เทอม2'!$A$9:$DY$58,85,FALSE))</f>
        <v/>
      </c>
      <c r="T12" s="121" t="str">
        <f>IF(VLOOKUP($A12,'03.คีย์เทอม2'!$A$9:$DY$58,90,FALSE)="","",VLOOKUP($A12,'03.คีย์เทอม2'!$A$9:$DY$58,90,FALSE))</f>
        <v/>
      </c>
      <c r="U12" s="121" t="str">
        <f>IF(VLOOKUP($A12,'03.คีย์เทอม2'!$A$9:$DY$58,95,FALSE)="","",VLOOKUP($A12,'03.คีย์เทอม2'!$A$9:$DY$58,95,FALSE))</f>
        <v/>
      </c>
      <c r="V12" s="121" t="str">
        <f>IF(VLOOKUP($A12,'03.คีย์เทอม2'!$A$9:$DY$58,100,FALSE)="","",VLOOKUP($A12,'03.คีย์เทอม2'!$A$9:$DY$58,100,FALSE))</f>
        <v/>
      </c>
      <c r="W12" s="188" t="str">
        <f>IF(VLOOKUP($A12,'03.คีย์เทอม2'!$A$9:$DY$58,105,FALSE)="","",VLOOKUP($A12,'03.คีย์เทอม2'!$A$9:$DY$58,105,FALSE))</f>
        <v/>
      </c>
      <c r="X12" s="105" t="str">
        <f>IF(VLOOKUP($A12,'03.คีย์เทอม2'!$A$9:$DY$58,107,FALSE)="","",VLOOKUP($A12,'03.คีย์เทอม2'!$A$9:$DY$58,107,FALSE))</f>
        <v/>
      </c>
      <c r="Y12" s="228" t="str">
        <f>IF(VLOOKUP($A12,'03.คีย์เทอม2'!$A$9:$DY$58,108,FALSE)="","",VLOOKUP($A12,'03.คีย์เทอม2'!$A$9:$DY$58,108,FALSE))</f>
        <v/>
      </c>
      <c r="Z12" s="737" t="str">
        <f>IF(VLOOKUP($A12,'03.คีย์เทอม2'!$A$9:$DY$58,109,FALSE)="","",VLOOKUP($A12,'03.คีย์เทอม2'!$A$9:$DY$58,109,FALSE))</f>
        <v/>
      </c>
      <c r="AB12" s="945"/>
      <c r="AC12" s="945"/>
      <c r="AD12" s="945"/>
      <c r="AE12" s="945"/>
      <c r="AF12" s="945"/>
      <c r="AG12" s="945"/>
      <c r="AH12" s="945"/>
      <c r="AI12" s="945"/>
      <c r="AJ12" s="945"/>
      <c r="AK12" s="945"/>
      <c r="AL12" s="945"/>
    </row>
    <row r="13" spans="1:38" s="102" customFormat="1" ht="17.25" customHeight="1" x14ac:dyDescent="0.2">
      <c r="A13" s="139">
        <v>3</v>
      </c>
      <c r="B13" s="103" t="str">
        <f>IF('2.ชื่อนักเรียน'!C13="","",'2.ชื่อนักเรียน'!C13)</f>
        <v/>
      </c>
      <c r="C13" s="104" t="str">
        <f>IF('2.ชื่อนักเรียน'!D13="","",'2.ชื่อนักเรียน'!D13)</f>
        <v/>
      </c>
      <c r="D13" s="140" t="str">
        <f>IF(VLOOKUP($A13,'03.คีย์เทอม2'!$A$9:$DY$58,10,FALSE)="","",VLOOKUP($A13,'03.คีย์เทอม2'!$A$9:$DY$58,10,FALSE))</f>
        <v/>
      </c>
      <c r="E13" s="120" t="str">
        <f>IF(VLOOKUP($A13,'03.คีย์เทอม2'!$A$9:$DY$58,15,FALSE)="","",VLOOKUP($A13,'03.คีย์เทอม2'!$A$9:$DY$58,15,FALSE))</f>
        <v/>
      </c>
      <c r="F13" s="120" t="str">
        <f>IF(VLOOKUP($A13,'03.คีย์เทอม2'!$A$9:$DY$58,20,FALSE)="","",VLOOKUP($A13,'03.คีย์เทอม2'!$A$9:$DY$58,20,FALSE))</f>
        <v/>
      </c>
      <c r="G13" s="121" t="str">
        <f>IF(VLOOKUP($A13,'03.คีย์เทอม2'!$A$9:$DY$58,25,FALSE)="","",VLOOKUP($A13,'03.คีย์เทอม2'!$A$9:$DY$58,25,FALSE))</f>
        <v/>
      </c>
      <c r="H13" s="120" t="str">
        <f>IF(VLOOKUP($A13,'03.คีย์เทอม2'!$A$9:$DY$58,30,FALSE)="","",VLOOKUP($A13,'03.คีย์เทอม2'!$A$9:$DY$58,30,FALSE))</f>
        <v/>
      </c>
      <c r="I13" s="120" t="str">
        <f>IF(VLOOKUP($A13,'03.คีย์เทอม2'!$A$9:$DY$58,35,FALSE)="","",VLOOKUP($A13,'03.คีย์เทอม2'!$A$9:$DY$58,35,FALSE))</f>
        <v/>
      </c>
      <c r="J13" s="120" t="str">
        <f>IF(VLOOKUP($A13,'03.คีย์เทอม2'!$A$9:$DY$58,40,FALSE)="","",VLOOKUP($A13,'03.คีย์เทอม2'!$A$9:$DY$58,40,FALSE))</f>
        <v/>
      </c>
      <c r="K13" s="120" t="str">
        <f>IF(VLOOKUP($A13,'03.คีย์เทอม2'!$A$9:$DY$58,45,FALSE)="","",VLOOKUP($A13,'03.คีย์เทอม2'!$A$9:$DY$58,45,FALSE))</f>
        <v/>
      </c>
      <c r="L13" s="303" t="str">
        <f>IF(VLOOKUP($A13,'03.คีย์เทอม2'!$A$9:$DY$58,50,FALSE)="","",VLOOKUP($A13,'03.คีย์เทอม2'!$A$9:$DY$58,50,FALSE))</f>
        <v/>
      </c>
      <c r="M13" s="193" t="str">
        <f>IF(VLOOKUP($A13,'03.คีย์เทอม2'!$A$9:$DY$58,55,FALSE)="","",VLOOKUP($A13,'03.คีย์เทอม2'!$A$9:$DY$58,55,FALSE))</f>
        <v/>
      </c>
      <c r="N13" s="140" t="str">
        <f>IF(VLOOKUP($A13,'03.คีย์เทอม2'!$A$9:$DY$58,60,FALSE)="","",VLOOKUP($A13,'03.คีย์เทอม2'!$A$9:$DY$58,60,FALSE))</f>
        <v/>
      </c>
      <c r="O13" s="307" t="str">
        <f>IF(VLOOKUP($A13,'03.คีย์เทอม2'!$A$9:$DY$58,65,FALSE)="","",VLOOKUP($A13,'03.คีย์เทอม2'!$A$9:$DY$58,65,FALSE))</f>
        <v/>
      </c>
      <c r="P13" s="307" t="str">
        <f>IF(VLOOKUP($A13,'03.คีย์เทอม2'!$A$9:$DY$58,70,FALSE)="","",VLOOKUP($A13,'03.คีย์เทอม2'!$A$9:$DY$58,70,FALSE))</f>
        <v/>
      </c>
      <c r="Q13" s="307" t="str">
        <f>IF(VLOOKUP($A13,'03.คีย์เทอม2'!$A$9:$DY$58,75,FALSE)="","",VLOOKUP($A13,'03.คีย์เทอม2'!$A$9:$DY$58,75,FALSE))</f>
        <v/>
      </c>
      <c r="R13" s="307" t="str">
        <f>IF(VLOOKUP($A13,'03.คีย์เทอม2'!$A$9:$DY$58,80,FALSE)="","",VLOOKUP($A13,'03.คีย์เทอม2'!$A$9:$DY$58,80,FALSE))</f>
        <v/>
      </c>
      <c r="S13" s="121" t="str">
        <f>IF(VLOOKUP($A13,'03.คีย์เทอม2'!$A$9:$DY$58,85,FALSE)="","",VLOOKUP($A13,'03.คีย์เทอม2'!$A$9:$DY$58,85,FALSE))</f>
        <v/>
      </c>
      <c r="T13" s="121" t="str">
        <f>IF(VLOOKUP($A13,'03.คีย์เทอม2'!$A$9:$DY$58,90,FALSE)="","",VLOOKUP($A13,'03.คีย์เทอม2'!$A$9:$DY$58,90,FALSE))</f>
        <v/>
      </c>
      <c r="U13" s="121" t="str">
        <f>IF(VLOOKUP($A13,'03.คีย์เทอม2'!$A$9:$DY$58,95,FALSE)="","",VLOOKUP($A13,'03.คีย์เทอม2'!$A$9:$DY$58,95,FALSE))</f>
        <v/>
      </c>
      <c r="V13" s="121" t="str">
        <f>IF(VLOOKUP($A13,'03.คีย์เทอม2'!$A$9:$DY$58,100,FALSE)="","",VLOOKUP($A13,'03.คีย์เทอม2'!$A$9:$DY$58,100,FALSE))</f>
        <v/>
      </c>
      <c r="W13" s="188" t="str">
        <f>IF(VLOOKUP($A13,'03.คีย์เทอม2'!$A$9:$DY$58,105,FALSE)="","",VLOOKUP($A13,'03.คีย์เทอม2'!$A$9:$DY$58,105,FALSE))</f>
        <v/>
      </c>
      <c r="X13" s="105" t="str">
        <f>IF(VLOOKUP($A13,'03.คีย์เทอม2'!$A$9:$DY$58,107,FALSE)="","",VLOOKUP($A13,'03.คีย์เทอม2'!$A$9:$DY$58,107,FALSE))</f>
        <v/>
      </c>
      <c r="Y13" s="228" t="str">
        <f>IF(VLOOKUP($A13,'03.คีย์เทอม2'!$A$9:$DY$58,108,FALSE)="","",VLOOKUP($A13,'03.คีย์เทอม2'!$A$9:$DY$58,108,FALSE))</f>
        <v/>
      </c>
      <c r="Z13" s="737" t="str">
        <f>IF(VLOOKUP($A13,'03.คีย์เทอม2'!$A$9:$DY$58,109,FALSE)="","",VLOOKUP($A13,'03.คีย์เทอม2'!$A$9:$DY$58,109,FALSE))</f>
        <v/>
      </c>
      <c r="AB13" s="945"/>
      <c r="AC13" s="945"/>
      <c r="AD13" s="945"/>
      <c r="AE13" s="945"/>
      <c r="AF13" s="945"/>
      <c r="AG13" s="945"/>
      <c r="AH13" s="945"/>
      <c r="AI13" s="945"/>
      <c r="AJ13" s="945"/>
      <c r="AK13" s="945"/>
      <c r="AL13" s="945"/>
    </row>
    <row r="14" spans="1:38" s="102" customFormat="1" ht="17.25" customHeight="1" x14ac:dyDescent="0.2">
      <c r="A14" s="139">
        <v>4</v>
      </c>
      <c r="B14" s="103" t="str">
        <f>IF('2.ชื่อนักเรียน'!C14="","",'2.ชื่อนักเรียน'!C14)</f>
        <v/>
      </c>
      <c r="C14" s="104" t="str">
        <f>IF('2.ชื่อนักเรียน'!D14="","",'2.ชื่อนักเรียน'!D14)</f>
        <v/>
      </c>
      <c r="D14" s="140" t="str">
        <f>IF(VLOOKUP($A14,'03.คีย์เทอม2'!$A$9:$DY$58,10,FALSE)="","",VLOOKUP($A14,'03.คีย์เทอม2'!$A$9:$DY$58,10,FALSE))</f>
        <v/>
      </c>
      <c r="E14" s="120" t="str">
        <f>IF(VLOOKUP($A14,'03.คีย์เทอม2'!$A$9:$DY$58,15,FALSE)="","",VLOOKUP($A14,'03.คีย์เทอม2'!$A$9:$DY$58,15,FALSE))</f>
        <v/>
      </c>
      <c r="F14" s="120" t="str">
        <f>IF(VLOOKUP($A14,'03.คีย์เทอม2'!$A$9:$DY$58,20,FALSE)="","",VLOOKUP($A14,'03.คีย์เทอม2'!$A$9:$DY$58,20,FALSE))</f>
        <v/>
      </c>
      <c r="G14" s="121" t="str">
        <f>IF(VLOOKUP($A14,'03.คีย์เทอม2'!$A$9:$DY$58,25,FALSE)="","",VLOOKUP($A14,'03.คีย์เทอม2'!$A$9:$DY$58,25,FALSE))</f>
        <v/>
      </c>
      <c r="H14" s="120" t="str">
        <f>IF(VLOOKUP($A14,'03.คีย์เทอม2'!$A$9:$DY$58,30,FALSE)="","",VLOOKUP($A14,'03.คีย์เทอม2'!$A$9:$DY$58,30,FALSE))</f>
        <v/>
      </c>
      <c r="I14" s="120" t="str">
        <f>IF(VLOOKUP($A14,'03.คีย์เทอม2'!$A$9:$DY$58,35,FALSE)="","",VLOOKUP($A14,'03.คีย์เทอม2'!$A$9:$DY$58,35,FALSE))</f>
        <v/>
      </c>
      <c r="J14" s="120" t="str">
        <f>IF(VLOOKUP($A14,'03.คีย์เทอม2'!$A$9:$DY$58,40,FALSE)="","",VLOOKUP($A14,'03.คีย์เทอม2'!$A$9:$DY$58,40,FALSE))</f>
        <v/>
      </c>
      <c r="K14" s="120" t="str">
        <f>IF(VLOOKUP($A14,'03.คีย์เทอม2'!$A$9:$DY$58,45,FALSE)="","",VLOOKUP($A14,'03.คีย์เทอม2'!$A$9:$DY$58,45,FALSE))</f>
        <v/>
      </c>
      <c r="L14" s="303" t="str">
        <f>IF(VLOOKUP($A14,'03.คีย์เทอม2'!$A$9:$DY$58,50,FALSE)="","",VLOOKUP($A14,'03.คีย์เทอม2'!$A$9:$DY$58,50,FALSE))</f>
        <v/>
      </c>
      <c r="M14" s="193" t="str">
        <f>IF(VLOOKUP($A14,'03.คีย์เทอม2'!$A$9:$DY$58,55,FALSE)="","",VLOOKUP($A14,'03.คีย์เทอม2'!$A$9:$DY$58,55,FALSE))</f>
        <v/>
      </c>
      <c r="N14" s="140" t="str">
        <f>IF(VLOOKUP($A14,'03.คีย์เทอม2'!$A$9:$DY$58,60,FALSE)="","",VLOOKUP($A14,'03.คีย์เทอม2'!$A$9:$DY$58,60,FALSE))</f>
        <v/>
      </c>
      <c r="O14" s="307" t="str">
        <f>IF(VLOOKUP($A14,'03.คีย์เทอม2'!$A$9:$DY$58,65,FALSE)="","",VLOOKUP($A14,'03.คีย์เทอม2'!$A$9:$DY$58,65,FALSE))</f>
        <v/>
      </c>
      <c r="P14" s="307" t="str">
        <f>IF(VLOOKUP($A14,'03.คีย์เทอม2'!$A$9:$DY$58,70,FALSE)="","",VLOOKUP($A14,'03.คีย์เทอม2'!$A$9:$DY$58,70,FALSE))</f>
        <v/>
      </c>
      <c r="Q14" s="307" t="str">
        <f>IF(VLOOKUP($A14,'03.คีย์เทอม2'!$A$9:$DY$58,75,FALSE)="","",VLOOKUP($A14,'03.คีย์เทอม2'!$A$9:$DY$58,75,FALSE))</f>
        <v/>
      </c>
      <c r="R14" s="307" t="str">
        <f>IF(VLOOKUP($A14,'03.คีย์เทอม2'!$A$9:$DY$58,80,FALSE)="","",VLOOKUP($A14,'03.คีย์เทอม2'!$A$9:$DY$58,80,FALSE))</f>
        <v/>
      </c>
      <c r="S14" s="121" t="str">
        <f>IF(VLOOKUP($A14,'03.คีย์เทอม2'!$A$9:$DY$58,85,FALSE)="","",VLOOKUP($A14,'03.คีย์เทอม2'!$A$9:$DY$58,85,FALSE))</f>
        <v/>
      </c>
      <c r="T14" s="121" t="str">
        <f>IF(VLOOKUP($A14,'03.คีย์เทอม2'!$A$9:$DY$58,90,FALSE)="","",VLOOKUP($A14,'03.คีย์เทอม2'!$A$9:$DY$58,90,FALSE))</f>
        <v/>
      </c>
      <c r="U14" s="121" t="str">
        <f>IF(VLOOKUP($A14,'03.คีย์เทอม2'!$A$9:$DY$58,95,FALSE)="","",VLOOKUP($A14,'03.คีย์เทอม2'!$A$9:$DY$58,95,FALSE))</f>
        <v/>
      </c>
      <c r="V14" s="121" t="str">
        <f>IF(VLOOKUP($A14,'03.คีย์เทอม2'!$A$9:$DY$58,100,FALSE)="","",VLOOKUP($A14,'03.คีย์เทอม2'!$A$9:$DY$58,100,FALSE))</f>
        <v/>
      </c>
      <c r="W14" s="188" t="str">
        <f>IF(VLOOKUP($A14,'03.คีย์เทอม2'!$A$9:$DY$58,105,FALSE)="","",VLOOKUP($A14,'03.คีย์เทอม2'!$A$9:$DY$58,105,FALSE))</f>
        <v/>
      </c>
      <c r="X14" s="105" t="str">
        <f>IF(VLOOKUP($A14,'03.คีย์เทอม2'!$A$9:$DY$58,107,FALSE)="","",VLOOKUP($A14,'03.คีย์เทอม2'!$A$9:$DY$58,107,FALSE))</f>
        <v/>
      </c>
      <c r="Y14" s="228" t="str">
        <f>IF(VLOOKUP($A14,'03.คีย์เทอม2'!$A$9:$DY$58,108,FALSE)="","",VLOOKUP($A14,'03.คีย์เทอม2'!$A$9:$DY$58,108,FALSE))</f>
        <v/>
      </c>
      <c r="Z14" s="737" t="str">
        <f>IF(VLOOKUP($A14,'03.คีย์เทอม2'!$A$9:$DY$58,109,FALSE)="","",VLOOKUP($A14,'03.คีย์เทอม2'!$A$9:$DY$58,109,FALSE))</f>
        <v/>
      </c>
    </row>
    <row r="15" spans="1:38" s="102" customFormat="1" ht="17.25" customHeight="1" x14ac:dyDescent="0.2">
      <c r="A15" s="139">
        <v>5</v>
      </c>
      <c r="B15" s="103" t="str">
        <f>IF('2.ชื่อนักเรียน'!C15="","",'2.ชื่อนักเรียน'!C15)</f>
        <v/>
      </c>
      <c r="C15" s="104" t="str">
        <f>IF('2.ชื่อนักเรียน'!D15="","",'2.ชื่อนักเรียน'!D15)</f>
        <v/>
      </c>
      <c r="D15" s="140" t="str">
        <f>IF(VLOOKUP($A15,'03.คีย์เทอม2'!$A$9:$DY$58,10,FALSE)="","",VLOOKUP($A15,'03.คีย์เทอม2'!$A$9:$DY$58,10,FALSE))</f>
        <v/>
      </c>
      <c r="E15" s="120" t="str">
        <f>IF(VLOOKUP($A15,'03.คีย์เทอม2'!$A$9:$DY$58,15,FALSE)="","",VLOOKUP($A15,'03.คีย์เทอม2'!$A$9:$DY$58,15,FALSE))</f>
        <v/>
      </c>
      <c r="F15" s="120" t="str">
        <f>IF(VLOOKUP($A15,'03.คีย์เทอม2'!$A$9:$DY$58,20,FALSE)="","",VLOOKUP($A15,'03.คีย์เทอม2'!$A$9:$DY$58,20,FALSE))</f>
        <v/>
      </c>
      <c r="G15" s="121" t="str">
        <f>IF(VLOOKUP($A15,'03.คีย์เทอม2'!$A$9:$DY$58,25,FALSE)="","",VLOOKUP($A15,'03.คีย์เทอม2'!$A$9:$DY$58,25,FALSE))</f>
        <v/>
      </c>
      <c r="H15" s="120" t="str">
        <f>IF(VLOOKUP($A15,'03.คีย์เทอม2'!$A$9:$DY$58,30,FALSE)="","",VLOOKUP($A15,'03.คีย์เทอม2'!$A$9:$DY$58,30,FALSE))</f>
        <v/>
      </c>
      <c r="I15" s="120" t="str">
        <f>IF(VLOOKUP($A15,'03.คีย์เทอม2'!$A$9:$DY$58,35,FALSE)="","",VLOOKUP($A15,'03.คีย์เทอม2'!$A$9:$DY$58,35,FALSE))</f>
        <v/>
      </c>
      <c r="J15" s="120" t="str">
        <f>IF(VLOOKUP($A15,'03.คีย์เทอม2'!$A$9:$DY$58,40,FALSE)="","",VLOOKUP($A15,'03.คีย์เทอม2'!$A$9:$DY$58,40,FALSE))</f>
        <v/>
      </c>
      <c r="K15" s="120" t="str">
        <f>IF(VLOOKUP($A15,'03.คีย์เทอม2'!$A$9:$DY$58,45,FALSE)="","",VLOOKUP($A15,'03.คีย์เทอม2'!$A$9:$DY$58,45,FALSE))</f>
        <v/>
      </c>
      <c r="L15" s="303" t="str">
        <f>IF(VLOOKUP($A15,'03.คีย์เทอม2'!$A$9:$DY$58,50,FALSE)="","",VLOOKUP($A15,'03.คีย์เทอม2'!$A$9:$DY$58,50,FALSE))</f>
        <v/>
      </c>
      <c r="M15" s="193" t="str">
        <f>IF(VLOOKUP($A15,'03.คีย์เทอม2'!$A$9:$DY$58,55,FALSE)="","",VLOOKUP($A15,'03.คีย์เทอม2'!$A$9:$DY$58,55,FALSE))</f>
        <v/>
      </c>
      <c r="N15" s="140" t="str">
        <f>IF(VLOOKUP($A15,'03.คีย์เทอม2'!$A$9:$DY$58,60,FALSE)="","",VLOOKUP($A15,'03.คีย์เทอม2'!$A$9:$DY$58,60,FALSE))</f>
        <v/>
      </c>
      <c r="O15" s="307" t="str">
        <f>IF(VLOOKUP($A15,'03.คีย์เทอม2'!$A$9:$DY$58,65,FALSE)="","",VLOOKUP($A15,'03.คีย์เทอม2'!$A$9:$DY$58,65,FALSE))</f>
        <v/>
      </c>
      <c r="P15" s="307" t="str">
        <f>IF(VLOOKUP($A15,'03.คีย์เทอม2'!$A$9:$DY$58,70,FALSE)="","",VLOOKUP($A15,'03.คีย์เทอม2'!$A$9:$DY$58,70,FALSE))</f>
        <v/>
      </c>
      <c r="Q15" s="307" t="str">
        <f>IF(VLOOKUP($A15,'03.คีย์เทอม2'!$A$9:$DY$58,75,FALSE)="","",VLOOKUP($A15,'03.คีย์เทอม2'!$A$9:$DY$58,75,FALSE))</f>
        <v/>
      </c>
      <c r="R15" s="307" t="str">
        <f>IF(VLOOKUP($A15,'03.คีย์เทอม2'!$A$9:$DY$58,80,FALSE)="","",VLOOKUP($A15,'03.คีย์เทอม2'!$A$9:$DY$58,80,FALSE))</f>
        <v/>
      </c>
      <c r="S15" s="121" t="str">
        <f>IF(VLOOKUP($A15,'03.คีย์เทอม2'!$A$9:$DY$58,85,FALSE)="","",VLOOKUP($A15,'03.คีย์เทอม2'!$A$9:$DY$58,85,FALSE))</f>
        <v/>
      </c>
      <c r="T15" s="121" t="str">
        <f>IF(VLOOKUP($A15,'03.คีย์เทอม2'!$A$9:$DY$58,90,FALSE)="","",VLOOKUP($A15,'03.คีย์เทอม2'!$A$9:$DY$58,90,FALSE))</f>
        <v/>
      </c>
      <c r="U15" s="121" t="str">
        <f>IF(VLOOKUP($A15,'03.คีย์เทอม2'!$A$9:$DY$58,95,FALSE)="","",VLOOKUP($A15,'03.คีย์เทอม2'!$A$9:$DY$58,95,FALSE))</f>
        <v/>
      </c>
      <c r="V15" s="121" t="str">
        <f>IF(VLOOKUP($A15,'03.คีย์เทอม2'!$A$9:$DY$58,100,FALSE)="","",VLOOKUP($A15,'03.คีย์เทอม2'!$A$9:$DY$58,100,FALSE))</f>
        <v/>
      </c>
      <c r="W15" s="188" t="str">
        <f>IF(VLOOKUP($A15,'03.คีย์เทอม2'!$A$9:$DY$58,105,FALSE)="","",VLOOKUP($A15,'03.คีย์เทอม2'!$A$9:$DY$58,105,FALSE))</f>
        <v/>
      </c>
      <c r="X15" s="105" t="str">
        <f>IF(VLOOKUP($A15,'03.คีย์เทอม2'!$A$9:$DY$58,107,FALSE)="","",VLOOKUP($A15,'03.คีย์เทอม2'!$A$9:$DY$58,107,FALSE))</f>
        <v/>
      </c>
      <c r="Y15" s="228" t="str">
        <f>IF(VLOOKUP($A15,'03.คีย์เทอม2'!$A$9:$DY$58,108,FALSE)="","",VLOOKUP($A15,'03.คีย์เทอม2'!$A$9:$DY$58,108,FALSE))</f>
        <v/>
      </c>
      <c r="Z15" s="737" t="str">
        <f>IF(VLOOKUP($A15,'03.คีย์เทอม2'!$A$9:$DY$58,109,FALSE)="","",VLOOKUP($A15,'03.คีย์เทอม2'!$A$9:$DY$58,109,FALSE))</f>
        <v/>
      </c>
      <c r="AA15" s="253"/>
    </row>
    <row r="16" spans="1:38" s="102" customFormat="1" ht="17.25" customHeight="1" x14ac:dyDescent="0.2">
      <c r="A16" s="139">
        <v>6</v>
      </c>
      <c r="B16" s="103" t="str">
        <f>IF('2.ชื่อนักเรียน'!C16="","",'2.ชื่อนักเรียน'!C16)</f>
        <v/>
      </c>
      <c r="C16" s="104" t="str">
        <f>IF('2.ชื่อนักเรียน'!D16="","",'2.ชื่อนักเรียน'!D16)</f>
        <v/>
      </c>
      <c r="D16" s="140" t="str">
        <f>IF(VLOOKUP($A16,'03.คีย์เทอม2'!$A$9:$DY$58,10,FALSE)="","",VLOOKUP($A16,'03.คีย์เทอม2'!$A$9:$DY$58,10,FALSE))</f>
        <v/>
      </c>
      <c r="E16" s="120" t="str">
        <f>IF(VLOOKUP($A16,'03.คีย์เทอม2'!$A$9:$DY$58,15,FALSE)="","",VLOOKUP($A16,'03.คีย์เทอม2'!$A$9:$DY$58,15,FALSE))</f>
        <v/>
      </c>
      <c r="F16" s="120" t="str">
        <f>IF(VLOOKUP($A16,'03.คีย์เทอม2'!$A$9:$DY$58,20,FALSE)="","",VLOOKUP($A16,'03.คีย์เทอม2'!$A$9:$DY$58,20,FALSE))</f>
        <v/>
      </c>
      <c r="G16" s="121" t="str">
        <f>IF(VLOOKUP($A16,'03.คีย์เทอม2'!$A$9:$DY$58,25,FALSE)="","",VLOOKUP($A16,'03.คีย์เทอม2'!$A$9:$DY$58,25,FALSE))</f>
        <v/>
      </c>
      <c r="H16" s="120" t="str">
        <f>IF(VLOOKUP($A16,'03.คีย์เทอม2'!$A$9:$DY$58,30,FALSE)="","",VLOOKUP($A16,'03.คีย์เทอม2'!$A$9:$DY$58,30,FALSE))</f>
        <v/>
      </c>
      <c r="I16" s="120" t="str">
        <f>IF(VLOOKUP($A16,'03.คีย์เทอม2'!$A$9:$DY$58,35,FALSE)="","",VLOOKUP($A16,'03.คีย์เทอม2'!$A$9:$DY$58,35,FALSE))</f>
        <v/>
      </c>
      <c r="J16" s="120" t="str">
        <f>IF(VLOOKUP($A16,'03.คีย์เทอม2'!$A$9:$DY$58,40,FALSE)="","",VLOOKUP($A16,'03.คีย์เทอม2'!$A$9:$DY$58,40,FALSE))</f>
        <v/>
      </c>
      <c r="K16" s="120" t="str">
        <f>IF(VLOOKUP($A16,'03.คีย์เทอม2'!$A$9:$DY$58,45,FALSE)="","",VLOOKUP($A16,'03.คีย์เทอม2'!$A$9:$DY$58,45,FALSE))</f>
        <v/>
      </c>
      <c r="L16" s="303" t="str">
        <f>IF(VLOOKUP($A16,'03.คีย์เทอม2'!$A$9:$DY$58,50,FALSE)="","",VLOOKUP($A16,'03.คีย์เทอม2'!$A$9:$DY$58,50,FALSE))</f>
        <v/>
      </c>
      <c r="M16" s="193" t="str">
        <f>IF(VLOOKUP($A16,'03.คีย์เทอม2'!$A$9:$DY$58,55,FALSE)="","",VLOOKUP($A16,'03.คีย์เทอม2'!$A$9:$DY$58,55,FALSE))</f>
        <v/>
      </c>
      <c r="N16" s="140" t="str">
        <f>IF(VLOOKUP($A16,'03.คีย์เทอม2'!$A$9:$DY$58,60,FALSE)="","",VLOOKUP($A16,'03.คีย์เทอม2'!$A$9:$DY$58,60,FALSE))</f>
        <v/>
      </c>
      <c r="O16" s="307" t="str">
        <f>IF(VLOOKUP($A16,'03.คีย์เทอม2'!$A$9:$DY$58,65,FALSE)="","",VLOOKUP($A16,'03.คีย์เทอม2'!$A$9:$DY$58,65,FALSE))</f>
        <v/>
      </c>
      <c r="P16" s="307" t="str">
        <f>IF(VLOOKUP($A16,'03.คีย์เทอม2'!$A$9:$DY$58,70,FALSE)="","",VLOOKUP($A16,'03.คีย์เทอม2'!$A$9:$DY$58,70,FALSE))</f>
        <v/>
      </c>
      <c r="Q16" s="307" t="str">
        <f>IF(VLOOKUP($A16,'03.คีย์เทอม2'!$A$9:$DY$58,75,FALSE)="","",VLOOKUP($A16,'03.คีย์เทอม2'!$A$9:$DY$58,75,FALSE))</f>
        <v/>
      </c>
      <c r="R16" s="307" t="str">
        <f>IF(VLOOKUP($A16,'03.คีย์เทอม2'!$A$9:$DY$58,80,FALSE)="","",VLOOKUP($A16,'03.คีย์เทอม2'!$A$9:$DY$58,80,FALSE))</f>
        <v/>
      </c>
      <c r="S16" s="121" t="str">
        <f>IF(VLOOKUP($A16,'03.คีย์เทอม2'!$A$9:$DY$58,85,FALSE)="","",VLOOKUP($A16,'03.คีย์เทอม2'!$A$9:$DY$58,85,FALSE))</f>
        <v/>
      </c>
      <c r="T16" s="121" t="str">
        <f>IF(VLOOKUP($A16,'03.คีย์เทอม2'!$A$9:$DY$58,90,FALSE)="","",VLOOKUP($A16,'03.คีย์เทอม2'!$A$9:$DY$58,90,FALSE))</f>
        <v/>
      </c>
      <c r="U16" s="121" t="str">
        <f>IF(VLOOKUP($A16,'03.คีย์เทอม2'!$A$9:$DY$58,95,FALSE)="","",VLOOKUP($A16,'03.คีย์เทอม2'!$A$9:$DY$58,95,FALSE))</f>
        <v/>
      </c>
      <c r="V16" s="121" t="str">
        <f>IF(VLOOKUP($A16,'03.คีย์เทอม2'!$A$9:$DY$58,100,FALSE)="","",VLOOKUP($A16,'03.คีย์เทอม2'!$A$9:$DY$58,100,FALSE))</f>
        <v/>
      </c>
      <c r="W16" s="188" t="str">
        <f>IF(VLOOKUP($A16,'03.คีย์เทอม2'!$A$9:$DY$58,105,FALSE)="","",VLOOKUP($A16,'03.คีย์เทอม2'!$A$9:$DY$58,105,FALSE))</f>
        <v/>
      </c>
      <c r="X16" s="105" t="str">
        <f>IF(VLOOKUP($A16,'03.คีย์เทอม2'!$A$9:$DY$58,107,FALSE)="","",VLOOKUP($A16,'03.คีย์เทอม2'!$A$9:$DY$58,107,FALSE))</f>
        <v/>
      </c>
      <c r="Y16" s="228" t="str">
        <f>IF(VLOOKUP($A16,'03.คีย์เทอม2'!$A$9:$DY$58,108,FALSE)="","",VLOOKUP($A16,'03.คีย์เทอม2'!$A$9:$DY$58,108,FALSE))</f>
        <v/>
      </c>
      <c r="Z16" s="737" t="str">
        <f>IF(VLOOKUP($A16,'03.คีย์เทอม2'!$A$9:$DY$58,109,FALSE)="","",VLOOKUP($A16,'03.คีย์เทอม2'!$A$9:$DY$58,109,FALSE))</f>
        <v/>
      </c>
    </row>
    <row r="17" spans="1:26" s="102" customFormat="1" ht="17.25" customHeight="1" x14ac:dyDescent="0.2">
      <c r="A17" s="139">
        <v>7</v>
      </c>
      <c r="B17" s="103" t="str">
        <f>IF('2.ชื่อนักเรียน'!C17="","",'2.ชื่อนักเรียน'!C17)</f>
        <v/>
      </c>
      <c r="C17" s="104" t="str">
        <f>IF('2.ชื่อนักเรียน'!D17="","",'2.ชื่อนักเรียน'!D17)</f>
        <v/>
      </c>
      <c r="D17" s="140" t="str">
        <f>IF(VLOOKUP($A17,'03.คีย์เทอม2'!$A$9:$DY$58,10,FALSE)="","",VLOOKUP($A17,'03.คีย์เทอม2'!$A$9:$DY$58,10,FALSE))</f>
        <v/>
      </c>
      <c r="E17" s="120" t="str">
        <f>IF(VLOOKUP($A17,'03.คีย์เทอม2'!$A$9:$DY$58,15,FALSE)="","",VLOOKUP($A17,'03.คีย์เทอม2'!$A$9:$DY$58,15,FALSE))</f>
        <v/>
      </c>
      <c r="F17" s="120" t="str">
        <f>IF(VLOOKUP($A17,'03.คีย์เทอม2'!$A$9:$DY$58,20,FALSE)="","",VLOOKUP($A17,'03.คีย์เทอม2'!$A$9:$DY$58,20,FALSE))</f>
        <v/>
      </c>
      <c r="G17" s="121" t="str">
        <f>IF(VLOOKUP($A17,'03.คีย์เทอม2'!$A$9:$DY$58,25,FALSE)="","",VLOOKUP($A17,'03.คีย์เทอม2'!$A$9:$DY$58,25,FALSE))</f>
        <v/>
      </c>
      <c r="H17" s="120" t="str">
        <f>IF(VLOOKUP($A17,'03.คีย์เทอม2'!$A$9:$DY$58,30,FALSE)="","",VLOOKUP($A17,'03.คีย์เทอม2'!$A$9:$DY$58,30,FALSE))</f>
        <v/>
      </c>
      <c r="I17" s="120" t="str">
        <f>IF(VLOOKUP($A17,'03.คีย์เทอม2'!$A$9:$DY$58,35,FALSE)="","",VLOOKUP($A17,'03.คีย์เทอม2'!$A$9:$DY$58,35,FALSE))</f>
        <v/>
      </c>
      <c r="J17" s="120" t="str">
        <f>IF(VLOOKUP($A17,'03.คีย์เทอม2'!$A$9:$DY$58,40,FALSE)="","",VLOOKUP($A17,'03.คีย์เทอม2'!$A$9:$DY$58,40,FALSE))</f>
        <v/>
      </c>
      <c r="K17" s="120" t="str">
        <f>IF(VLOOKUP($A17,'03.คีย์เทอม2'!$A$9:$DY$58,45,FALSE)="","",VLOOKUP($A17,'03.คีย์เทอม2'!$A$9:$DY$58,45,FALSE))</f>
        <v/>
      </c>
      <c r="L17" s="303" t="str">
        <f>IF(VLOOKUP($A17,'03.คีย์เทอม2'!$A$9:$DY$58,50,FALSE)="","",VLOOKUP($A17,'03.คีย์เทอม2'!$A$9:$DY$58,50,FALSE))</f>
        <v/>
      </c>
      <c r="M17" s="193" t="str">
        <f>IF(VLOOKUP($A17,'03.คีย์เทอม2'!$A$9:$DY$58,55,FALSE)="","",VLOOKUP($A17,'03.คีย์เทอม2'!$A$9:$DY$58,55,FALSE))</f>
        <v/>
      </c>
      <c r="N17" s="140" t="str">
        <f>IF(VLOOKUP($A17,'03.คีย์เทอม2'!$A$9:$DY$58,60,FALSE)="","",VLOOKUP($A17,'03.คีย์เทอม2'!$A$9:$DY$58,60,FALSE))</f>
        <v/>
      </c>
      <c r="O17" s="307" t="str">
        <f>IF(VLOOKUP($A17,'03.คีย์เทอม2'!$A$9:$DY$58,65,FALSE)="","",VLOOKUP($A17,'03.คีย์เทอม2'!$A$9:$DY$58,65,FALSE))</f>
        <v/>
      </c>
      <c r="P17" s="307" t="str">
        <f>IF(VLOOKUP($A17,'03.คีย์เทอม2'!$A$9:$DY$58,70,FALSE)="","",VLOOKUP($A17,'03.คีย์เทอม2'!$A$9:$DY$58,70,FALSE))</f>
        <v/>
      </c>
      <c r="Q17" s="307" t="str">
        <f>IF(VLOOKUP($A17,'03.คีย์เทอม2'!$A$9:$DY$58,75,FALSE)="","",VLOOKUP($A17,'03.คีย์เทอม2'!$A$9:$DY$58,75,FALSE))</f>
        <v/>
      </c>
      <c r="R17" s="307" t="str">
        <f>IF(VLOOKUP($A17,'03.คีย์เทอม2'!$A$9:$DY$58,80,FALSE)="","",VLOOKUP($A17,'03.คีย์เทอม2'!$A$9:$DY$58,80,FALSE))</f>
        <v/>
      </c>
      <c r="S17" s="121" t="str">
        <f>IF(VLOOKUP($A17,'03.คีย์เทอม2'!$A$9:$DY$58,85,FALSE)="","",VLOOKUP($A17,'03.คีย์เทอม2'!$A$9:$DY$58,85,FALSE))</f>
        <v/>
      </c>
      <c r="T17" s="121" t="str">
        <f>IF(VLOOKUP($A17,'03.คีย์เทอม2'!$A$9:$DY$58,90,FALSE)="","",VLOOKUP($A17,'03.คีย์เทอม2'!$A$9:$DY$58,90,FALSE))</f>
        <v/>
      </c>
      <c r="U17" s="121" t="str">
        <f>IF(VLOOKUP($A17,'03.คีย์เทอม2'!$A$9:$DY$58,95,FALSE)="","",VLOOKUP($A17,'03.คีย์เทอม2'!$A$9:$DY$58,95,FALSE))</f>
        <v/>
      </c>
      <c r="V17" s="121" t="str">
        <f>IF(VLOOKUP($A17,'03.คีย์เทอม2'!$A$9:$DY$58,100,FALSE)="","",VLOOKUP($A17,'03.คีย์เทอม2'!$A$9:$DY$58,100,FALSE))</f>
        <v/>
      </c>
      <c r="W17" s="188" t="str">
        <f>IF(VLOOKUP($A17,'03.คีย์เทอม2'!$A$9:$DY$58,105,FALSE)="","",VLOOKUP($A17,'03.คีย์เทอม2'!$A$9:$DY$58,105,FALSE))</f>
        <v/>
      </c>
      <c r="X17" s="105" t="str">
        <f>IF(VLOOKUP($A17,'03.คีย์เทอม2'!$A$9:$DY$58,107,FALSE)="","",VLOOKUP($A17,'03.คีย์เทอม2'!$A$9:$DY$58,107,FALSE))</f>
        <v/>
      </c>
      <c r="Y17" s="228" t="str">
        <f>IF(VLOOKUP($A17,'03.คีย์เทอม2'!$A$9:$DY$58,108,FALSE)="","",VLOOKUP($A17,'03.คีย์เทอม2'!$A$9:$DY$58,108,FALSE))</f>
        <v/>
      </c>
      <c r="Z17" s="737" t="str">
        <f>IF(VLOOKUP($A17,'03.คีย์เทอม2'!$A$9:$DY$58,109,FALSE)="","",VLOOKUP($A17,'03.คีย์เทอม2'!$A$9:$DY$58,109,FALSE))</f>
        <v/>
      </c>
    </row>
    <row r="18" spans="1:26" s="102" customFormat="1" ht="17.25" customHeight="1" x14ac:dyDescent="0.2">
      <c r="A18" s="139">
        <v>8</v>
      </c>
      <c r="B18" s="103" t="str">
        <f>IF('2.ชื่อนักเรียน'!C18="","",'2.ชื่อนักเรียน'!C18)</f>
        <v/>
      </c>
      <c r="C18" s="104" t="str">
        <f>IF('2.ชื่อนักเรียน'!D18="","",'2.ชื่อนักเรียน'!D18)</f>
        <v/>
      </c>
      <c r="D18" s="140" t="str">
        <f>IF(VLOOKUP($A18,'03.คีย์เทอม2'!$A$9:$DY$58,10,FALSE)="","",VLOOKUP($A18,'03.คีย์เทอม2'!$A$9:$DY$58,10,FALSE))</f>
        <v/>
      </c>
      <c r="E18" s="120" t="str">
        <f>IF(VLOOKUP($A18,'03.คีย์เทอม2'!$A$9:$DY$58,15,FALSE)="","",VLOOKUP($A18,'03.คีย์เทอม2'!$A$9:$DY$58,15,FALSE))</f>
        <v/>
      </c>
      <c r="F18" s="120" t="str">
        <f>IF(VLOOKUP($A18,'03.คีย์เทอม2'!$A$9:$DY$58,20,FALSE)="","",VLOOKUP($A18,'03.คีย์เทอม2'!$A$9:$DY$58,20,FALSE))</f>
        <v/>
      </c>
      <c r="G18" s="121" t="str">
        <f>IF(VLOOKUP($A18,'03.คีย์เทอม2'!$A$9:$DY$58,25,FALSE)="","",VLOOKUP($A18,'03.คีย์เทอม2'!$A$9:$DY$58,25,FALSE))</f>
        <v/>
      </c>
      <c r="H18" s="120" t="str">
        <f>IF(VLOOKUP($A18,'03.คีย์เทอม2'!$A$9:$DY$58,30,FALSE)="","",VLOOKUP($A18,'03.คีย์เทอม2'!$A$9:$DY$58,30,FALSE))</f>
        <v/>
      </c>
      <c r="I18" s="120" t="str">
        <f>IF(VLOOKUP($A18,'03.คีย์เทอม2'!$A$9:$DY$58,35,FALSE)="","",VLOOKUP($A18,'03.คีย์เทอม2'!$A$9:$DY$58,35,FALSE))</f>
        <v/>
      </c>
      <c r="J18" s="120" t="str">
        <f>IF(VLOOKUP($A18,'03.คีย์เทอม2'!$A$9:$DY$58,40,FALSE)="","",VLOOKUP($A18,'03.คีย์เทอม2'!$A$9:$DY$58,40,FALSE))</f>
        <v/>
      </c>
      <c r="K18" s="120" t="str">
        <f>IF(VLOOKUP($A18,'03.คีย์เทอม2'!$A$9:$DY$58,45,FALSE)="","",VLOOKUP($A18,'03.คีย์เทอม2'!$A$9:$DY$58,45,FALSE))</f>
        <v/>
      </c>
      <c r="L18" s="303" t="str">
        <f>IF(VLOOKUP($A18,'03.คีย์เทอม2'!$A$9:$DY$58,50,FALSE)="","",VLOOKUP($A18,'03.คีย์เทอม2'!$A$9:$DY$58,50,FALSE))</f>
        <v/>
      </c>
      <c r="M18" s="193" t="str">
        <f>IF(VLOOKUP($A18,'03.คีย์เทอม2'!$A$9:$DY$58,55,FALSE)="","",VLOOKUP($A18,'03.คีย์เทอม2'!$A$9:$DY$58,55,FALSE))</f>
        <v/>
      </c>
      <c r="N18" s="140" t="str">
        <f>IF(VLOOKUP($A18,'03.คีย์เทอม2'!$A$9:$DY$58,60,FALSE)="","",VLOOKUP($A18,'03.คีย์เทอม2'!$A$9:$DY$58,60,FALSE))</f>
        <v/>
      </c>
      <c r="O18" s="307" t="str">
        <f>IF(VLOOKUP($A18,'03.คีย์เทอม2'!$A$9:$DY$58,65,FALSE)="","",VLOOKUP($A18,'03.คีย์เทอม2'!$A$9:$DY$58,65,FALSE))</f>
        <v/>
      </c>
      <c r="P18" s="307" t="str">
        <f>IF(VLOOKUP($A18,'03.คีย์เทอม2'!$A$9:$DY$58,70,FALSE)="","",VLOOKUP($A18,'03.คีย์เทอม2'!$A$9:$DY$58,70,FALSE))</f>
        <v/>
      </c>
      <c r="Q18" s="307" t="str">
        <f>IF(VLOOKUP($A18,'03.คีย์เทอม2'!$A$9:$DY$58,75,FALSE)="","",VLOOKUP($A18,'03.คีย์เทอม2'!$A$9:$DY$58,75,FALSE))</f>
        <v/>
      </c>
      <c r="R18" s="307" t="str">
        <f>IF(VLOOKUP($A18,'03.คีย์เทอม2'!$A$9:$DY$58,80,FALSE)="","",VLOOKUP($A18,'03.คีย์เทอม2'!$A$9:$DY$58,80,FALSE))</f>
        <v/>
      </c>
      <c r="S18" s="121" t="str">
        <f>IF(VLOOKUP($A18,'03.คีย์เทอม2'!$A$9:$DY$58,85,FALSE)="","",VLOOKUP($A18,'03.คีย์เทอม2'!$A$9:$DY$58,85,FALSE))</f>
        <v/>
      </c>
      <c r="T18" s="121" t="str">
        <f>IF(VLOOKUP($A18,'03.คีย์เทอม2'!$A$9:$DY$58,90,FALSE)="","",VLOOKUP($A18,'03.คีย์เทอม2'!$A$9:$DY$58,90,FALSE))</f>
        <v/>
      </c>
      <c r="U18" s="121" t="str">
        <f>IF(VLOOKUP($A18,'03.คีย์เทอม2'!$A$9:$DY$58,95,FALSE)="","",VLOOKUP($A18,'03.คีย์เทอม2'!$A$9:$DY$58,95,FALSE))</f>
        <v/>
      </c>
      <c r="V18" s="121" t="str">
        <f>IF(VLOOKUP($A18,'03.คีย์เทอม2'!$A$9:$DY$58,100,FALSE)="","",VLOOKUP($A18,'03.คีย์เทอม2'!$A$9:$DY$58,100,FALSE))</f>
        <v/>
      </c>
      <c r="W18" s="188" t="str">
        <f>IF(VLOOKUP($A18,'03.คีย์เทอม2'!$A$9:$DY$58,105,FALSE)="","",VLOOKUP($A18,'03.คีย์เทอม2'!$A$9:$DY$58,105,FALSE))</f>
        <v/>
      </c>
      <c r="X18" s="105" t="str">
        <f>IF(VLOOKUP($A18,'03.คีย์เทอม2'!$A$9:$DY$58,107,FALSE)="","",VLOOKUP($A18,'03.คีย์เทอม2'!$A$9:$DY$58,107,FALSE))</f>
        <v/>
      </c>
      <c r="Y18" s="228" t="str">
        <f>IF(VLOOKUP($A18,'03.คีย์เทอม2'!$A$9:$DY$58,108,FALSE)="","",VLOOKUP($A18,'03.คีย์เทอม2'!$A$9:$DY$58,108,FALSE))</f>
        <v/>
      </c>
      <c r="Z18" s="737" t="str">
        <f>IF(VLOOKUP($A18,'03.คีย์เทอม2'!$A$9:$DY$58,109,FALSE)="","",VLOOKUP($A18,'03.คีย์เทอม2'!$A$9:$DY$58,109,FALSE))</f>
        <v/>
      </c>
    </row>
    <row r="19" spans="1:26" s="102" customFormat="1" ht="17.25" customHeight="1" x14ac:dyDescent="0.2">
      <c r="A19" s="139">
        <v>9</v>
      </c>
      <c r="B19" s="103" t="str">
        <f>IF('2.ชื่อนักเรียน'!C19="","",'2.ชื่อนักเรียน'!C19)</f>
        <v/>
      </c>
      <c r="C19" s="104" t="str">
        <f>IF('2.ชื่อนักเรียน'!D19="","",'2.ชื่อนักเรียน'!D19)</f>
        <v/>
      </c>
      <c r="D19" s="140" t="str">
        <f>IF(VLOOKUP($A19,'03.คีย์เทอม2'!$A$9:$DY$58,10,FALSE)="","",VLOOKUP($A19,'03.คีย์เทอม2'!$A$9:$DY$58,10,FALSE))</f>
        <v/>
      </c>
      <c r="E19" s="120" t="str">
        <f>IF(VLOOKUP($A19,'03.คีย์เทอม2'!$A$9:$DY$58,15,FALSE)="","",VLOOKUP($A19,'03.คีย์เทอม2'!$A$9:$DY$58,15,FALSE))</f>
        <v/>
      </c>
      <c r="F19" s="120" t="str">
        <f>IF(VLOOKUP($A19,'03.คีย์เทอม2'!$A$9:$DY$58,20,FALSE)="","",VLOOKUP($A19,'03.คีย์เทอม2'!$A$9:$DY$58,20,FALSE))</f>
        <v/>
      </c>
      <c r="G19" s="121" t="str">
        <f>IF(VLOOKUP($A19,'03.คีย์เทอม2'!$A$9:$DY$58,25,FALSE)="","",VLOOKUP($A19,'03.คีย์เทอม2'!$A$9:$DY$58,25,FALSE))</f>
        <v/>
      </c>
      <c r="H19" s="120" t="str">
        <f>IF(VLOOKUP($A19,'03.คีย์เทอม2'!$A$9:$DY$58,30,FALSE)="","",VLOOKUP($A19,'03.คีย์เทอม2'!$A$9:$DY$58,30,FALSE))</f>
        <v/>
      </c>
      <c r="I19" s="120" t="str">
        <f>IF(VLOOKUP($A19,'03.คีย์เทอม2'!$A$9:$DY$58,35,FALSE)="","",VLOOKUP($A19,'03.คีย์เทอม2'!$A$9:$DY$58,35,FALSE))</f>
        <v/>
      </c>
      <c r="J19" s="120" t="str">
        <f>IF(VLOOKUP($A19,'03.คีย์เทอม2'!$A$9:$DY$58,40,FALSE)="","",VLOOKUP($A19,'03.คีย์เทอม2'!$A$9:$DY$58,40,FALSE))</f>
        <v/>
      </c>
      <c r="K19" s="120" t="str">
        <f>IF(VLOOKUP($A19,'03.คีย์เทอม2'!$A$9:$DY$58,45,FALSE)="","",VLOOKUP($A19,'03.คีย์เทอม2'!$A$9:$DY$58,45,FALSE))</f>
        <v/>
      </c>
      <c r="L19" s="303" t="str">
        <f>IF(VLOOKUP($A19,'03.คีย์เทอม2'!$A$9:$DY$58,50,FALSE)="","",VLOOKUP($A19,'03.คีย์เทอม2'!$A$9:$DY$58,50,FALSE))</f>
        <v/>
      </c>
      <c r="M19" s="193" t="str">
        <f>IF(VLOOKUP($A19,'03.คีย์เทอม2'!$A$9:$DY$58,55,FALSE)="","",VLOOKUP($A19,'03.คีย์เทอม2'!$A$9:$DY$58,55,FALSE))</f>
        <v/>
      </c>
      <c r="N19" s="140" t="str">
        <f>IF(VLOOKUP($A19,'03.คีย์เทอม2'!$A$9:$DY$58,60,FALSE)="","",VLOOKUP($A19,'03.คีย์เทอม2'!$A$9:$DY$58,60,FALSE))</f>
        <v/>
      </c>
      <c r="O19" s="307" t="str">
        <f>IF(VLOOKUP($A19,'03.คีย์เทอม2'!$A$9:$DY$58,65,FALSE)="","",VLOOKUP($A19,'03.คีย์เทอม2'!$A$9:$DY$58,65,FALSE))</f>
        <v/>
      </c>
      <c r="P19" s="307" t="str">
        <f>IF(VLOOKUP($A19,'03.คีย์เทอม2'!$A$9:$DY$58,70,FALSE)="","",VLOOKUP($A19,'03.คีย์เทอม2'!$A$9:$DY$58,70,FALSE))</f>
        <v/>
      </c>
      <c r="Q19" s="307" t="str">
        <f>IF(VLOOKUP($A19,'03.คีย์เทอม2'!$A$9:$DY$58,75,FALSE)="","",VLOOKUP($A19,'03.คีย์เทอม2'!$A$9:$DY$58,75,FALSE))</f>
        <v/>
      </c>
      <c r="R19" s="307" t="str">
        <f>IF(VLOOKUP($A19,'03.คีย์เทอม2'!$A$9:$DY$58,80,FALSE)="","",VLOOKUP($A19,'03.คีย์เทอม2'!$A$9:$DY$58,80,FALSE))</f>
        <v/>
      </c>
      <c r="S19" s="121" t="str">
        <f>IF(VLOOKUP($A19,'03.คีย์เทอม2'!$A$9:$DY$58,85,FALSE)="","",VLOOKUP($A19,'03.คีย์เทอม2'!$A$9:$DY$58,85,FALSE))</f>
        <v/>
      </c>
      <c r="T19" s="121" t="str">
        <f>IF(VLOOKUP($A19,'03.คีย์เทอม2'!$A$9:$DY$58,90,FALSE)="","",VLOOKUP($A19,'03.คีย์เทอม2'!$A$9:$DY$58,90,FALSE))</f>
        <v/>
      </c>
      <c r="U19" s="121" t="str">
        <f>IF(VLOOKUP($A19,'03.คีย์เทอม2'!$A$9:$DY$58,95,FALSE)="","",VLOOKUP($A19,'03.คีย์เทอม2'!$A$9:$DY$58,95,FALSE))</f>
        <v/>
      </c>
      <c r="V19" s="121" t="str">
        <f>IF(VLOOKUP($A19,'03.คีย์เทอม2'!$A$9:$DY$58,100,FALSE)="","",VLOOKUP($A19,'03.คีย์เทอม2'!$A$9:$DY$58,100,FALSE))</f>
        <v/>
      </c>
      <c r="W19" s="188" t="str">
        <f>IF(VLOOKUP($A19,'03.คีย์เทอม2'!$A$9:$DY$58,105,FALSE)="","",VLOOKUP($A19,'03.คีย์เทอม2'!$A$9:$DY$58,105,FALSE))</f>
        <v/>
      </c>
      <c r="X19" s="105" t="str">
        <f>IF(VLOOKUP($A19,'03.คีย์เทอม2'!$A$9:$DY$58,107,FALSE)="","",VLOOKUP($A19,'03.คีย์เทอม2'!$A$9:$DY$58,107,FALSE))</f>
        <v/>
      </c>
      <c r="Y19" s="228" t="str">
        <f>IF(VLOOKUP($A19,'03.คีย์เทอม2'!$A$9:$DY$58,108,FALSE)="","",VLOOKUP($A19,'03.คีย์เทอม2'!$A$9:$DY$58,108,FALSE))</f>
        <v/>
      </c>
      <c r="Z19" s="737" t="str">
        <f>IF(VLOOKUP($A19,'03.คีย์เทอม2'!$A$9:$DY$58,109,FALSE)="","",VLOOKUP($A19,'03.คีย์เทอม2'!$A$9:$DY$58,109,FALSE))</f>
        <v/>
      </c>
    </row>
    <row r="20" spans="1:26" s="102" customFormat="1" ht="17.25" customHeight="1" x14ac:dyDescent="0.2">
      <c r="A20" s="139">
        <v>10</v>
      </c>
      <c r="B20" s="103" t="str">
        <f>IF('2.ชื่อนักเรียน'!C20="","",'2.ชื่อนักเรียน'!C20)</f>
        <v/>
      </c>
      <c r="C20" s="104" t="str">
        <f>IF('2.ชื่อนักเรียน'!D20="","",'2.ชื่อนักเรียน'!D20)</f>
        <v/>
      </c>
      <c r="D20" s="140" t="str">
        <f>IF(VLOOKUP($A20,'03.คีย์เทอม2'!$A$9:$DY$58,10,FALSE)="","",VLOOKUP($A20,'03.คีย์เทอม2'!$A$9:$DY$58,10,FALSE))</f>
        <v/>
      </c>
      <c r="E20" s="120" t="str">
        <f>IF(VLOOKUP($A20,'03.คีย์เทอม2'!$A$9:$DY$58,15,FALSE)="","",VLOOKUP($A20,'03.คีย์เทอม2'!$A$9:$DY$58,15,FALSE))</f>
        <v/>
      </c>
      <c r="F20" s="120" t="str">
        <f>IF(VLOOKUP($A20,'03.คีย์เทอม2'!$A$9:$DY$58,20,FALSE)="","",VLOOKUP($A20,'03.คีย์เทอม2'!$A$9:$DY$58,20,FALSE))</f>
        <v/>
      </c>
      <c r="G20" s="121" t="str">
        <f>IF(VLOOKUP($A20,'03.คีย์เทอม2'!$A$9:$DY$58,25,FALSE)="","",VLOOKUP($A20,'03.คีย์เทอม2'!$A$9:$DY$58,25,FALSE))</f>
        <v/>
      </c>
      <c r="H20" s="120" t="str">
        <f>IF(VLOOKUP($A20,'03.คีย์เทอม2'!$A$9:$DY$58,30,FALSE)="","",VLOOKUP($A20,'03.คีย์เทอม2'!$A$9:$DY$58,30,FALSE))</f>
        <v/>
      </c>
      <c r="I20" s="120" t="str">
        <f>IF(VLOOKUP($A20,'03.คีย์เทอม2'!$A$9:$DY$58,35,FALSE)="","",VLOOKUP($A20,'03.คีย์เทอม2'!$A$9:$DY$58,35,FALSE))</f>
        <v/>
      </c>
      <c r="J20" s="120" t="str">
        <f>IF(VLOOKUP($A20,'03.คีย์เทอม2'!$A$9:$DY$58,40,FALSE)="","",VLOOKUP($A20,'03.คีย์เทอม2'!$A$9:$DY$58,40,FALSE))</f>
        <v/>
      </c>
      <c r="K20" s="120" t="str">
        <f>IF(VLOOKUP($A20,'03.คีย์เทอม2'!$A$9:$DY$58,45,FALSE)="","",VLOOKUP($A20,'03.คีย์เทอม2'!$A$9:$DY$58,45,FALSE))</f>
        <v/>
      </c>
      <c r="L20" s="303" t="str">
        <f>IF(VLOOKUP($A20,'03.คีย์เทอม2'!$A$9:$DY$58,50,FALSE)="","",VLOOKUP($A20,'03.คีย์เทอม2'!$A$9:$DY$58,50,FALSE))</f>
        <v/>
      </c>
      <c r="M20" s="193" t="str">
        <f>IF(VLOOKUP($A20,'03.คีย์เทอม2'!$A$9:$DY$58,55,FALSE)="","",VLOOKUP($A20,'03.คีย์เทอม2'!$A$9:$DY$58,55,FALSE))</f>
        <v/>
      </c>
      <c r="N20" s="140" t="str">
        <f>IF(VLOOKUP($A20,'03.คีย์เทอม2'!$A$9:$DY$58,60,FALSE)="","",VLOOKUP($A20,'03.คีย์เทอม2'!$A$9:$DY$58,60,FALSE))</f>
        <v/>
      </c>
      <c r="O20" s="307" t="str">
        <f>IF(VLOOKUP($A20,'03.คีย์เทอม2'!$A$9:$DY$58,65,FALSE)="","",VLOOKUP($A20,'03.คีย์เทอม2'!$A$9:$DY$58,65,FALSE))</f>
        <v/>
      </c>
      <c r="P20" s="307" t="str">
        <f>IF(VLOOKUP($A20,'03.คีย์เทอม2'!$A$9:$DY$58,70,FALSE)="","",VLOOKUP($A20,'03.คีย์เทอม2'!$A$9:$DY$58,70,FALSE))</f>
        <v/>
      </c>
      <c r="Q20" s="307" t="str">
        <f>IF(VLOOKUP($A20,'03.คีย์เทอม2'!$A$9:$DY$58,75,FALSE)="","",VLOOKUP($A20,'03.คีย์เทอม2'!$A$9:$DY$58,75,FALSE))</f>
        <v/>
      </c>
      <c r="R20" s="307" t="str">
        <f>IF(VLOOKUP($A20,'03.คีย์เทอม2'!$A$9:$DY$58,80,FALSE)="","",VLOOKUP($A20,'03.คีย์เทอม2'!$A$9:$DY$58,80,FALSE))</f>
        <v/>
      </c>
      <c r="S20" s="121" t="str">
        <f>IF(VLOOKUP($A20,'03.คีย์เทอม2'!$A$9:$DY$58,85,FALSE)="","",VLOOKUP($A20,'03.คีย์เทอม2'!$A$9:$DY$58,85,FALSE))</f>
        <v/>
      </c>
      <c r="T20" s="121" t="str">
        <f>IF(VLOOKUP($A20,'03.คีย์เทอม2'!$A$9:$DY$58,90,FALSE)="","",VLOOKUP($A20,'03.คีย์เทอม2'!$A$9:$DY$58,90,FALSE))</f>
        <v/>
      </c>
      <c r="U20" s="121" t="str">
        <f>IF(VLOOKUP($A20,'03.คีย์เทอม2'!$A$9:$DY$58,95,FALSE)="","",VLOOKUP($A20,'03.คีย์เทอม2'!$A$9:$DY$58,95,FALSE))</f>
        <v/>
      </c>
      <c r="V20" s="121" t="str">
        <f>IF(VLOOKUP($A20,'03.คีย์เทอม2'!$A$9:$DY$58,100,FALSE)="","",VLOOKUP($A20,'03.คีย์เทอม2'!$A$9:$DY$58,100,FALSE))</f>
        <v/>
      </c>
      <c r="W20" s="188" t="str">
        <f>IF(VLOOKUP($A20,'03.คีย์เทอม2'!$A$9:$DY$58,105,FALSE)="","",VLOOKUP($A20,'03.คีย์เทอม2'!$A$9:$DY$58,105,FALSE))</f>
        <v/>
      </c>
      <c r="X20" s="105" t="str">
        <f>IF(VLOOKUP($A20,'03.คีย์เทอม2'!$A$9:$DY$58,107,FALSE)="","",VLOOKUP($A20,'03.คีย์เทอม2'!$A$9:$DY$58,107,FALSE))</f>
        <v/>
      </c>
      <c r="Y20" s="228" t="str">
        <f>IF(VLOOKUP($A20,'03.คีย์เทอม2'!$A$9:$DY$58,108,FALSE)="","",VLOOKUP($A20,'03.คีย์เทอม2'!$A$9:$DY$58,108,FALSE))</f>
        <v/>
      </c>
      <c r="Z20" s="737" t="str">
        <f>IF(VLOOKUP($A20,'03.คีย์เทอม2'!$A$9:$DY$58,109,FALSE)="","",VLOOKUP($A20,'03.คีย์เทอม2'!$A$9:$DY$58,109,FALSE))</f>
        <v/>
      </c>
    </row>
    <row r="21" spans="1:26" s="102" customFormat="1" ht="17.25" customHeight="1" x14ac:dyDescent="0.2">
      <c r="A21" s="139">
        <v>11</v>
      </c>
      <c r="B21" s="103" t="str">
        <f>IF('2.ชื่อนักเรียน'!C21="","",'2.ชื่อนักเรียน'!C21)</f>
        <v/>
      </c>
      <c r="C21" s="104" t="str">
        <f>IF('2.ชื่อนักเรียน'!D21="","",'2.ชื่อนักเรียน'!D21)</f>
        <v/>
      </c>
      <c r="D21" s="140" t="str">
        <f>IF(VLOOKUP($A21,'03.คีย์เทอม2'!$A$9:$DY$58,10,FALSE)="","",VLOOKUP($A21,'03.คีย์เทอม2'!$A$9:$DY$58,10,FALSE))</f>
        <v/>
      </c>
      <c r="E21" s="120" t="str">
        <f>IF(VLOOKUP($A21,'03.คีย์เทอม2'!$A$9:$DY$58,15,FALSE)="","",VLOOKUP($A21,'03.คีย์เทอม2'!$A$9:$DY$58,15,FALSE))</f>
        <v/>
      </c>
      <c r="F21" s="120" t="str">
        <f>IF(VLOOKUP($A21,'03.คีย์เทอม2'!$A$9:$DY$58,20,FALSE)="","",VLOOKUP($A21,'03.คีย์เทอม2'!$A$9:$DY$58,20,FALSE))</f>
        <v/>
      </c>
      <c r="G21" s="121" t="str">
        <f>IF(VLOOKUP($A21,'03.คีย์เทอม2'!$A$9:$DY$58,25,FALSE)="","",VLOOKUP($A21,'03.คีย์เทอม2'!$A$9:$DY$58,25,FALSE))</f>
        <v/>
      </c>
      <c r="H21" s="120" t="str">
        <f>IF(VLOOKUP($A21,'03.คีย์เทอม2'!$A$9:$DY$58,30,FALSE)="","",VLOOKUP($A21,'03.คีย์เทอม2'!$A$9:$DY$58,30,FALSE))</f>
        <v/>
      </c>
      <c r="I21" s="120" t="str">
        <f>IF(VLOOKUP($A21,'03.คีย์เทอม2'!$A$9:$DY$58,35,FALSE)="","",VLOOKUP($A21,'03.คีย์เทอม2'!$A$9:$DY$58,35,FALSE))</f>
        <v/>
      </c>
      <c r="J21" s="120" t="str">
        <f>IF(VLOOKUP($A21,'03.คีย์เทอม2'!$A$9:$DY$58,40,FALSE)="","",VLOOKUP($A21,'03.คีย์เทอม2'!$A$9:$DY$58,40,FALSE))</f>
        <v/>
      </c>
      <c r="K21" s="120" t="str">
        <f>IF(VLOOKUP($A21,'03.คีย์เทอม2'!$A$9:$DY$58,45,FALSE)="","",VLOOKUP($A21,'03.คีย์เทอม2'!$A$9:$DY$58,45,FALSE))</f>
        <v/>
      </c>
      <c r="L21" s="303" t="str">
        <f>IF(VLOOKUP($A21,'03.คีย์เทอม2'!$A$9:$DY$58,50,FALSE)="","",VLOOKUP($A21,'03.คีย์เทอม2'!$A$9:$DY$58,50,FALSE))</f>
        <v/>
      </c>
      <c r="M21" s="193" t="str">
        <f>IF(VLOOKUP($A21,'03.คีย์เทอม2'!$A$9:$DY$58,55,FALSE)="","",VLOOKUP($A21,'03.คีย์เทอม2'!$A$9:$DY$58,55,FALSE))</f>
        <v/>
      </c>
      <c r="N21" s="140" t="str">
        <f>IF(VLOOKUP($A21,'03.คีย์เทอม2'!$A$9:$DY$58,60,FALSE)="","",VLOOKUP($A21,'03.คีย์เทอม2'!$A$9:$DY$58,60,FALSE))</f>
        <v/>
      </c>
      <c r="O21" s="307" t="str">
        <f>IF(VLOOKUP($A21,'03.คีย์เทอม2'!$A$9:$DY$58,65,FALSE)="","",VLOOKUP($A21,'03.คีย์เทอม2'!$A$9:$DY$58,65,FALSE))</f>
        <v/>
      </c>
      <c r="P21" s="307" t="str">
        <f>IF(VLOOKUP($A21,'03.คีย์เทอม2'!$A$9:$DY$58,70,FALSE)="","",VLOOKUP($A21,'03.คีย์เทอม2'!$A$9:$DY$58,70,FALSE))</f>
        <v/>
      </c>
      <c r="Q21" s="307" t="str">
        <f>IF(VLOOKUP($A21,'03.คีย์เทอม2'!$A$9:$DY$58,75,FALSE)="","",VLOOKUP($A21,'03.คีย์เทอม2'!$A$9:$DY$58,75,FALSE))</f>
        <v/>
      </c>
      <c r="R21" s="307" t="str">
        <f>IF(VLOOKUP($A21,'03.คีย์เทอม2'!$A$9:$DY$58,80,FALSE)="","",VLOOKUP($A21,'03.คีย์เทอม2'!$A$9:$DY$58,80,FALSE))</f>
        <v/>
      </c>
      <c r="S21" s="121" t="str">
        <f>IF(VLOOKUP($A21,'03.คีย์เทอม2'!$A$9:$DY$58,85,FALSE)="","",VLOOKUP($A21,'03.คีย์เทอม2'!$A$9:$DY$58,85,FALSE))</f>
        <v/>
      </c>
      <c r="T21" s="121" t="str">
        <f>IF(VLOOKUP($A21,'03.คีย์เทอม2'!$A$9:$DY$58,90,FALSE)="","",VLOOKUP($A21,'03.คีย์เทอม2'!$A$9:$DY$58,90,FALSE))</f>
        <v/>
      </c>
      <c r="U21" s="121" t="str">
        <f>IF(VLOOKUP($A21,'03.คีย์เทอม2'!$A$9:$DY$58,95,FALSE)="","",VLOOKUP($A21,'03.คีย์เทอม2'!$A$9:$DY$58,95,FALSE))</f>
        <v/>
      </c>
      <c r="V21" s="121" t="str">
        <f>IF(VLOOKUP($A21,'03.คีย์เทอม2'!$A$9:$DY$58,100,FALSE)="","",VLOOKUP($A21,'03.คีย์เทอม2'!$A$9:$DY$58,100,FALSE))</f>
        <v/>
      </c>
      <c r="W21" s="188" t="str">
        <f>IF(VLOOKUP($A21,'03.คีย์เทอม2'!$A$9:$DY$58,105,FALSE)="","",VLOOKUP($A21,'03.คีย์เทอม2'!$A$9:$DY$58,105,FALSE))</f>
        <v/>
      </c>
      <c r="X21" s="105" t="str">
        <f>IF(VLOOKUP($A21,'03.คีย์เทอม2'!$A$9:$DY$58,107,FALSE)="","",VLOOKUP($A21,'03.คีย์เทอม2'!$A$9:$DY$58,107,FALSE))</f>
        <v/>
      </c>
      <c r="Y21" s="228" t="str">
        <f>IF(VLOOKUP($A21,'03.คีย์เทอม2'!$A$9:$DY$58,108,FALSE)="","",VLOOKUP($A21,'03.คีย์เทอม2'!$A$9:$DY$58,108,FALSE))</f>
        <v/>
      </c>
      <c r="Z21" s="737" t="str">
        <f>IF(VLOOKUP($A21,'03.คีย์เทอม2'!$A$9:$DY$58,109,FALSE)="","",VLOOKUP($A21,'03.คีย์เทอม2'!$A$9:$DY$58,109,FALSE))</f>
        <v/>
      </c>
    </row>
    <row r="22" spans="1:26" s="102" customFormat="1" ht="17.25" customHeight="1" x14ac:dyDescent="0.2">
      <c r="A22" s="139">
        <v>12</v>
      </c>
      <c r="B22" s="103" t="str">
        <f>IF('2.ชื่อนักเรียน'!C22="","",'2.ชื่อนักเรียน'!C22)</f>
        <v/>
      </c>
      <c r="C22" s="104" t="str">
        <f>IF('2.ชื่อนักเรียน'!D22="","",'2.ชื่อนักเรียน'!D22)</f>
        <v/>
      </c>
      <c r="D22" s="140" t="str">
        <f>IF(VLOOKUP($A22,'03.คีย์เทอม2'!$A$9:$DY$58,10,FALSE)="","",VLOOKUP($A22,'03.คีย์เทอม2'!$A$9:$DY$58,10,FALSE))</f>
        <v/>
      </c>
      <c r="E22" s="120" t="str">
        <f>IF(VLOOKUP($A22,'03.คีย์เทอม2'!$A$9:$DY$58,15,FALSE)="","",VLOOKUP($A22,'03.คีย์เทอม2'!$A$9:$DY$58,15,FALSE))</f>
        <v/>
      </c>
      <c r="F22" s="120" t="str">
        <f>IF(VLOOKUP($A22,'03.คีย์เทอม2'!$A$9:$DY$58,20,FALSE)="","",VLOOKUP($A22,'03.คีย์เทอม2'!$A$9:$DY$58,20,FALSE))</f>
        <v/>
      </c>
      <c r="G22" s="121" t="str">
        <f>IF(VLOOKUP($A22,'03.คีย์เทอม2'!$A$9:$DY$58,25,FALSE)="","",VLOOKUP($A22,'03.คีย์เทอม2'!$A$9:$DY$58,25,FALSE))</f>
        <v/>
      </c>
      <c r="H22" s="120" t="str">
        <f>IF(VLOOKUP($A22,'03.คีย์เทอม2'!$A$9:$DY$58,30,FALSE)="","",VLOOKUP($A22,'03.คีย์เทอม2'!$A$9:$DY$58,30,FALSE))</f>
        <v/>
      </c>
      <c r="I22" s="120" t="str">
        <f>IF(VLOOKUP($A22,'03.คีย์เทอม2'!$A$9:$DY$58,35,FALSE)="","",VLOOKUP($A22,'03.คีย์เทอม2'!$A$9:$DY$58,35,FALSE))</f>
        <v/>
      </c>
      <c r="J22" s="120" t="str">
        <f>IF(VLOOKUP($A22,'03.คีย์เทอม2'!$A$9:$DY$58,40,FALSE)="","",VLOOKUP($A22,'03.คีย์เทอม2'!$A$9:$DY$58,40,FALSE))</f>
        <v/>
      </c>
      <c r="K22" s="120" t="str">
        <f>IF(VLOOKUP($A22,'03.คีย์เทอม2'!$A$9:$DY$58,45,FALSE)="","",VLOOKUP($A22,'03.คีย์เทอม2'!$A$9:$DY$58,45,FALSE))</f>
        <v/>
      </c>
      <c r="L22" s="303" t="str">
        <f>IF(VLOOKUP($A22,'03.คีย์เทอม2'!$A$9:$DY$58,50,FALSE)="","",VLOOKUP($A22,'03.คีย์เทอม2'!$A$9:$DY$58,50,FALSE))</f>
        <v/>
      </c>
      <c r="M22" s="193" t="str">
        <f>IF(VLOOKUP($A22,'03.คีย์เทอม2'!$A$9:$DY$58,55,FALSE)="","",VLOOKUP($A22,'03.คีย์เทอม2'!$A$9:$DY$58,55,FALSE))</f>
        <v/>
      </c>
      <c r="N22" s="140" t="str">
        <f>IF(VLOOKUP($A22,'03.คีย์เทอม2'!$A$9:$DY$58,60,FALSE)="","",VLOOKUP($A22,'03.คีย์เทอม2'!$A$9:$DY$58,60,FALSE))</f>
        <v/>
      </c>
      <c r="O22" s="307" t="str">
        <f>IF(VLOOKUP($A22,'03.คีย์เทอม2'!$A$9:$DY$58,65,FALSE)="","",VLOOKUP($A22,'03.คีย์เทอม2'!$A$9:$DY$58,65,FALSE))</f>
        <v/>
      </c>
      <c r="P22" s="307" t="str">
        <f>IF(VLOOKUP($A22,'03.คีย์เทอม2'!$A$9:$DY$58,70,FALSE)="","",VLOOKUP($A22,'03.คีย์เทอม2'!$A$9:$DY$58,70,FALSE))</f>
        <v/>
      </c>
      <c r="Q22" s="307" t="str">
        <f>IF(VLOOKUP($A22,'03.คีย์เทอม2'!$A$9:$DY$58,75,FALSE)="","",VLOOKUP($A22,'03.คีย์เทอม2'!$A$9:$DY$58,75,FALSE))</f>
        <v/>
      </c>
      <c r="R22" s="307" t="str">
        <f>IF(VLOOKUP($A22,'03.คีย์เทอม2'!$A$9:$DY$58,80,FALSE)="","",VLOOKUP($A22,'03.คีย์เทอม2'!$A$9:$DY$58,80,FALSE))</f>
        <v/>
      </c>
      <c r="S22" s="121" t="str">
        <f>IF(VLOOKUP($A22,'03.คีย์เทอม2'!$A$9:$DY$58,85,FALSE)="","",VLOOKUP($A22,'03.คีย์เทอม2'!$A$9:$DY$58,85,FALSE))</f>
        <v/>
      </c>
      <c r="T22" s="121" t="str">
        <f>IF(VLOOKUP($A22,'03.คีย์เทอม2'!$A$9:$DY$58,90,FALSE)="","",VLOOKUP($A22,'03.คีย์เทอม2'!$A$9:$DY$58,90,FALSE))</f>
        <v/>
      </c>
      <c r="U22" s="121" t="str">
        <f>IF(VLOOKUP($A22,'03.คีย์เทอม2'!$A$9:$DY$58,95,FALSE)="","",VLOOKUP($A22,'03.คีย์เทอม2'!$A$9:$DY$58,95,FALSE))</f>
        <v/>
      </c>
      <c r="V22" s="121" t="str">
        <f>IF(VLOOKUP($A22,'03.คีย์เทอม2'!$A$9:$DY$58,100,FALSE)="","",VLOOKUP($A22,'03.คีย์เทอม2'!$A$9:$DY$58,100,FALSE))</f>
        <v/>
      </c>
      <c r="W22" s="188" t="str">
        <f>IF(VLOOKUP($A22,'03.คีย์เทอม2'!$A$9:$DY$58,105,FALSE)="","",VLOOKUP($A22,'03.คีย์เทอม2'!$A$9:$DY$58,105,FALSE))</f>
        <v/>
      </c>
      <c r="X22" s="105" t="str">
        <f>IF(VLOOKUP($A22,'03.คีย์เทอม2'!$A$9:$DY$58,107,FALSE)="","",VLOOKUP($A22,'03.คีย์เทอม2'!$A$9:$DY$58,107,FALSE))</f>
        <v/>
      </c>
      <c r="Y22" s="228" t="str">
        <f>IF(VLOOKUP($A22,'03.คีย์เทอม2'!$A$9:$DY$58,108,FALSE)="","",VLOOKUP($A22,'03.คีย์เทอม2'!$A$9:$DY$58,108,FALSE))</f>
        <v/>
      </c>
      <c r="Z22" s="737" t="str">
        <f>IF(VLOOKUP($A22,'03.คีย์เทอม2'!$A$9:$DY$58,109,FALSE)="","",VLOOKUP($A22,'03.คีย์เทอม2'!$A$9:$DY$58,109,FALSE))</f>
        <v/>
      </c>
    </row>
    <row r="23" spans="1:26" s="102" customFormat="1" ht="17.25" customHeight="1" x14ac:dyDescent="0.2">
      <c r="A23" s="139">
        <v>13</v>
      </c>
      <c r="B23" s="103" t="str">
        <f>IF('2.ชื่อนักเรียน'!C23="","",'2.ชื่อนักเรียน'!C23)</f>
        <v/>
      </c>
      <c r="C23" s="104" t="str">
        <f>IF('2.ชื่อนักเรียน'!D23="","",'2.ชื่อนักเรียน'!D23)</f>
        <v/>
      </c>
      <c r="D23" s="140" t="str">
        <f>IF(VLOOKUP($A23,'03.คีย์เทอม2'!$A$9:$DY$58,10,FALSE)="","",VLOOKUP($A23,'03.คีย์เทอม2'!$A$9:$DY$58,10,FALSE))</f>
        <v/>
      </c>
      <c r="E23" s="120" t="str">
        <f>IF(VLOOKUP($A23,'03.คีย์เทอม2'!$A$9:$DY$58,15,FALSE)="","",VLOOKUP($A23,'03.คีย์เทอม2'!$A$9:$DY$58,15,FALSE))</f>
        <v/>
      </c>
      <c r="F23" s="120" t="str">
        <f>IF(VLOOKUP($A23,'03.คีย์เทอม2'!$A$9:$DY$58,20,FALSE)="","",VLOOKUP($A23,'03.คีย์เทอม2'!$A$9:$DY$58,20,FALSE))</f>
        <v/>
      </c>
      <c r="G23" s="121" t="str">
        <f>IF(VLOOKUP($A23,'03.คีย์เทอม2'!$A$9:$DY$58,25,FALSE)="","",VLOOKUP($A23,'03.คีย์เทอม2'!$A$9:$DY$58,25,FALSE))</f>
        <v/>
      </c>
      <c r="H23" s="120" t="str">
        <f>IF(VLOOKUP($A23,'03.คีย์เทอม2'!$A$9:$DY$58,30,FALSE)="","",VLOOKUP($A23,'03.คีย์เทอม2'!$A$9:$DY$58,30,FALSE))</f>
        <v/>
      </c>
      <c r="I23" s="120" t="str">
        <f>IF(VLOOKUP($A23,'03.คีย์เทอม2'!$A$9:$DY$58,35,FALSE)="","",VLOOKUP($A23,'03.คีย์เทอม2'!$A$9:$DY$58,35,FALSE))</f>
        <v/>
      </c>
      <c r="J23" s="120" t="str">
        <f>IF(VLOOKUP($A23,'03.คีย์เทอม2'!$A$9:$DY$58,40,FALSE)="","",VLOOKUP($A23,'03.คีย์เทอม2'!$A$9:$DY$58,40,FALSE))</f>
        <v/>
      </c>
      <c r="K23" s="120" t="str">
        <f>IF(VLOOKUP($A23,'03.คีย์เทอม2'!$A$9:$DY$58,45,FALSE)="","",VLOOKUP($A23,'03.คีย์เทอม2'!$A$9:$DY$58,45,FALSE))</f>
        <v/>
      </c>
      <c r="L23" s="303" t="str">
        <f>IF(VLOOKUP($A23,'03.คีย์เทอม2'!$A$9:$DY$58,50,FALSE)="","",VLOOKUP($A23,'03.คีย์เทอม2'!$A$9:$DY$58,50,FALSE))</f>
        <v/>
      </c>
      <c r="M23" s="193" t="str">
        <f>IF(VLOOKUP($A23,'03.คีย์เทอม2'!$A$9:$DY$58,55,FALSE)="","",VLOOKUP($A23,'03.คีย์เทอม2'!$A$9:$DY$58,55,FALSE))</f>
        <v/>
      </c>
      <c r="N23" s="140" t="str">
        <f>IF(VLOOKUP($A23,'03.คีย์เทอม2'!$A$9:$DY$58,60,FALSE)="","",VLOOKUP($A23,'03.คีย์เทอม2'!$A$9:$DY$58,60,FALSE))</f>
        <v/>
      </c>
      <c r="O23" s="307" t="str">
        <f>IF(VLOOKUP($A23,'03.คีย์เทอม2'!$A$9:$DY$58,65,FALSE)="","",VLOOKUP($A23,'03.คีย์เทอม2'!$A$9:$DY$58,65,FALSE))</f>
        <v/>
      </c>
      <c r="P23" s="307" t="str">
        <f>IF(VLOOKUP($A23,'03.คีย์เทอม2'!$A$9:$DY$58,70,FALSE)="","",VLOOKUP($A23,'03.คีย์เทอม2'!$A$9:$DY$58,70,FALSE))</f>
        <v/>
      </c>
      <c r="Q23" s="307" t="str">
        <f>IF(VLOOKUP($A23,'03.คีย์เทอม2'!$A$9:$DY$58,75,FALSE)="","",VLOOKUP($A23,'03.คีย์เทอม2'!$A$9:$DY$58,75,FALSE))</f>
        <v/>
      </c>
      <c r="R23" s="307" t="str">
        <f>IF(VLOOKUP($A23,'03.คีย์เทอม2'!$A$9:$DY$58,80,FALSE)="","",VLOOKUP($A23,'03.คีย์เทอม2'!$A$9:$DY$58,80,FALSE))</f>
        <v/>
      </c>
      <c r="S23" s="121" t="str">
        <f>IF(VLOOKUP($A23,'03.คีย์เทอม2'!$A$9:$DY$58,85,FALSE)="","",VLOOKUP($A23,'03.คีย์เทอม2'!$A$9:$DY$58,85,FALSE))</f>
        <v/>
      </c>
      <c r="T23" s="121" t="str">
        <f>IF(VLOOKUP($A23,'03.คีย์เทอม2'!$A$9:$DY$58,90,FALSE)="","",VLOOKUP($A23,'03.คีย์เทอม2'!$A$9:$DY$58,90,FALSE))</f>
        <v/>
      </c>
      <c r="U23" s="121" t="str">
        <f>IF(VLOOKUP($A23,'03.คีย์เทอม2'!$A$9:$DY$58,95,FALSE)="","",VLOOKUP($A23,'03.คีย์เทอม2'!$A$9:$DY$58,95,FALSE))</f>
        <v/>
      </c>
      <c r="V23" s="121" t="str">
        <f>IF(VLOOKUP($A23,'03.คีย์เทอม2'!$A$9:$DY$58,100,FALSE)="","",VLOOKUP($A23,'03.คีย์เทอม2'!$A$9:$DY$58,100,FALSE))</f>
        <v/>
      </c>
      <c r="W23" s="188" t="str">
        <f>IF(VLOOKUP($A23,'03.คีย์เทอม2'!$A$9:$DY$58,105,FALSE)="","",VLOOKUP($A23,'03.คีย์เทอม2'!$A$9:$DY$58,105,FALSE))</f>
        <v/>
      </c>
      <c r="X23" s="105" t="str">
        <f>IF(VLOOKUP($A23,'03.คีย์เทอม2'!$A$9:$DY$58,107,FALSE)="","",VLOOKUP($A23,'03.คีย์เทอม2'!$A$9:$DY$58,107,FALSE))</f>
        <v/>
      </c>
      <c r="Y23" s="228" t="str">
        <f>IF(VLOOKUP($A23,'03.คีย์เทอม2'!$A$9:$DY$58,108,FALSE)="","",VLOOKUP($A23,'03.คีย์เทอม2'!$A$9:$DY$58,108,FALSE))</f>
        <v/>
      </c>
      <c r="Z23" s="737" t="str">
        <f>IF(VLOOKUP($A23,'03.คีย์เทอม2'!$A$9:$DY$58,109,FALSE)="","",VLOOKUP($A23,'03.คีย์เทอม2'!$A$9:$DY$58,109,FALSE))</f>
        <v/>
      </c>
    </row>
    <row r="24" spans="1:26" s="102" customFormat="1" ht="17.25" customHeight="1" x14ac:dyDescent="0.2">
      <c r="A24" s="139">
        <v>14</v>
      </c>
      <c r="B24" s="103" t="str">
        <f>IF('2.ชื่อนักเรียน'!C24="","",'2.ชื่อนักเรียน'!C24)</f>
        <v/>
      </c>
      <c r="C24" s="104" t="str">
        <f>IF('2.ชื่อนักเรียน'!D24="","",'2.ชื่อนักเรียน'!D24)</f>
        <v/>
      </c>
      <c r="D24" s="140" t="str">
        <f>IF(VLOOKUP($A24,'03.คีย์เทอม2'!$A$9:$DY$58,10,FALSE)="","",VLOOKUP($A24,'03.คีย์เทอม2'!$A$9:$DY$58,10,FALSE))</f>
        <v/>
      </c>
      <c r="E24" s="120" t="str">
        <f>IF(VLOOKUP($A24,'03.คีย์เทอม2'!$A$9:$DY$58,15,FALSE)="","",VLOOKUP($A24,'03.คีย์เทอม2'!$A$9:$DY$58,15,FALSE))</f>
        <v/>
      </c>
      <c r="F24" s="120" t="str">
        <f>IF(VLOOKUP($A24,'03.คีย์เทอม2'!$A$9:$DY$58,20,FALSE)="","",VLOOKUP($A24,'03.คีย์เทอม2'!$A$9:$DY$58,20,FALSE))</f>
        <v/>
      </c>
      <c r="G24" s="121" t="str">
        <f>IF(VLOOKUP($A24,'03.คีย์เทอม2'!$A$9:$DY$58,25,FALSE)="","",VLOOKUP($A24,'03.คีย์เทอม2'!$A$9:$DY$58,25,FALSE))</f>
        <v/>
      </c>
      <c r="H24" s="120" t="str">
        <f>IF(VLOOKUP($A24,'03.คีย์เทอม2'!$A$9:$DY$58,30,FALSE)="","",VLOOKUP($A24,'03.คีย์เทอม2'!$A$9:$DY$58,30,FALSE))</f>
        <v/>
      </c>
      <c r="I24" s="120" t="str">
        <f>IF(VLOOKUP($A24,'03.คีย์เทอม2'!$A$9:$DY$58,35,FALSE)="","",VLOOKUP($A24,'03.คีย์เทอม2'!$A$9:$DY$58,35,FALSE))</f>
        <v/>
      </c>
      <c r="J24" s="120" t="str">
        <f>IF(VLOOKUP($A24,'03.คีย์เทอม2'!$A$9:$DY$58,40,FALSE)="","",VLOOKUP($A24,'03.คีย์เทอม2'!$A$9:$DY$58,40,FALSE))</f>
        <v/>
      </c>
      <c r="K24" s="120" t="str">
        <f>IF(VLOOKUP($A24,'03.คีย์เทอม2'!$A$9:$DY$58,45,FALSE)="","",VLOOKUP($A24,'03.คีย์เทอม2'!$A$9:$DY$58,45,FALSE))</f>
        <v/>
      </c>
      <c r="L24" s="303" t="str">
        <f>IF(VLOOKUP($A24,'03.คีย์เทอม2'!$A$9:$DY$58,50,FALSE)="","",VLOOKUP($A24,'03.คีย์เทอม2'!$A$9:$DY$58,50,FALSE))</f>
        <v/>
      </c>
      <c r="M24" s="193" t="str">
        <f>IF(VLOOKUP($A24,'03.คีย์เทอม2'!$A$9:$DY$58,55,FALSE)="","",VLOOKUP($A24,'03.คีย์เทอม2'!$A$9:$DY$58,55,FALSE))</f>
        <v/>
      </c>
      <c r="N24" s="140" t="str">
        <f>IF(VLOOKUP($A24,'03.คีย์เทอม2'!$A$9:$DY$58,60,FALSE)="","",VLOOKUP($A24,'03.คีย์เทอม2'!$A$9:$DY$58,60,FALSE))</f>
        <v/>
      </c>
      <c r="O24" s="307" t="str">
        <f>IF(VLOOKUP($A24,'03.คีย์เทอม2'!$A$9:$DY$58,65,FALSE)="","",VLOOKUP($A24,'03.คีย์เทอม2'!$A$9:$DY$58,65,FALSE))</f>
        <v/>
      </c>
      <c r="P24" s="307" t="str">
        <f>IF(VLOOKUP($A24,'03.คีย์เทอม2'!$A$9:$DY$58,70,FALSE)="","",VLOOKUP($A24,'03.คีย์เทอม2'!$A$9:$DY$58,70,FALSE))</f>
        <v/>
      </c>
      <c r="Q24" s="307" t="str">
        <f>IF(VLOOKUP($A24,'03.คีย์เทอม2'!$A$9:$DY$58,75,FALSE)="","",VLOOKUP($A24,'03.คีย์เทอม2'!$A$9:$DY$58,75,FALSE))</f>
        <v/>
      </c>
      <c r="R24" s="307" t="str">
        <f>IF(VLOOKUP($A24,'03.คีย์เทอม2'!$A$9:$DY$58,80,FALSE)="","",VLOOKUP($A24,'03.คีย์เทอม2'!$A$9:$DY$58,80,FALSE))</f>
        <v/>
      </c>
      <c r="S24" s="121" t="str">
        <f>IF(VLOOKUP($A24,'03.คีย์เทอม2'!$A$9:$DY$58,85,FALSE)="","",VLOOKUP($A24,'03.คีย์เทอม2'!$A$9:$DY$58,85,FALSE))</f>
        <v/>
      </c>
      <c r="T24" s="121" t="str">
        <f>IF(VLOOKUP($A24,'03.คีย์เทอม2'!$A$9:$DY$58,90,FALSE)="","",VLOOKUP($A24,'03.คีย์เทอม2'!$A$9:$DY$58,90,FALSE))</f>
        <v/>
      </c>
      <c r="U24" s="121" t="str">
        <f>IF(VLOOKUP($A24,'03.คีย์เทอม2'!$A$9:$DY$58,95,FALSE)="","",VLOOKUP($A24,'03.คีย์เทอม2'!$A$9:$DY$58,95,FALSE))</f>
        <v/>
      </c>
      <c r="V24" s="121" t="str">
        <f>IF(VLOOKUP($A24,'03.คีย์เทอม2'!$A$9:$DY$58,100,FALSE)="","",VLOOKUP($A24,'03.คีย์เทอม2'!$A$9:$DY$58,100,FALSE))</f>
        <v/>
      </c>
      <c r="W24" s="188" t="str">
        <f>IF(VLOOKUP($A24,'03.คีย์เทอม2'!$A$9:$DY$58,105,FALSE)="","",VLOOKUP($A24,'03.คีย์เทอม2'!$A$9:$DY$58,105,FALSE))</f>
        <v/>
      </c>
      <c r="X24" s="105" t="str">
        <f>IF(VLOOKUP($A24,'03.คีย์เทอม2'!$A$9:$DY$58,107,FALSE)="","",VLOOKUP($A24,'03.คีย์เทอม2'!$A$9:$DY$58,107,FALSE))</f>
        <v/>
      </c>
      <c r="Y24" s="228" t="str">
        <f>IF(VLOOKUP($A24,'03.คีย์เทอม2'!$A$9:$DY$58,108,FALSE)="","",VLOOKUP($A24,'03.คีย์เทอม2'!$A$9:$DY$58,108,FALSE))</f>
        <v/>
      </c>
      <c r="Z24" s="737" t="str">
        <f>IF(VLOOKUP($A24,'03.คีย์เทอม2'!$A$9:$DY$58,109,FALSE)="","",VLOOKUP($A24,'03.คีย์เทอม2'!$A$9:$DY$58,109,FALSE))</f>
        <v/>
      </c>
    </row>
    <row r="25" spans="1:26" s="102" customFormat="1" ht="17.25" customHeight="1" x14ac:dyDescent="0.2">
      <c r="A25" s="139">
        <v>15</v>
      </c>
      <c r="B25" s="103" t="str">
        <f>IF('2.ชื่อนักเรียน'!C25="","",'2.ชื่อนักเรียน'!C25)</f>
        <v/>
      </c>
      <c r="C25" s="104" t="str">
        <f>IF('2.ชื่อนักเรียน'!D25="","",'2.ชื่อนักเรียน'!D25)</f>
        <v/>
      </c>
      <c r="D25" s="140" t="str">
        <f>IF(VLOOKUP($A25,'03.คีย์เทอม2'!$A$9:$DY$58,10,FALSE)="","",VLOOKUP($A25,'03.คีย์เทอม2'!$A$9:$DY$58,10,FALSE))</f>
        <v/>
      </c>
      <c r="E25" s="120" t="str">
        <f>IF(VLOOKUP($A25,'03.คีย์เทอม2'!$A$9:$DY$58,15,FALSE)="","",VLOOKUP($A25,'03.คีย์เทอม2'!$A$9:$DY$58,15,FALSE))</f>
        <v/>
      </c>
      <c r="F25" s="120" t="str">
        <f>IF(VLOOKUP($A25,'03.คีย์เทอม2'!$A$9:$DY$58,20,FALSE)="","",VLOOKUP($A25,'03.คีย์เทอม2'!$A$9:$DY$58,20,FALSE))</f>
        <v/>
      </c>
      <c r="G25" s="121" t="str">
        <f>IF(VLOOKUP($A25,'03.คีย์เทอม2'!$A$9:$DY$58,25,FALSE)="","",VLOOKUP($A25,'03.คีย์เทอม2'!$A$9:$DY$58,25,FALSE))</f>
        <v/>
      </c>
      <c r="H25" s="120" t="str">
        <f>IF(VLOOKUP($A25,'03.คีย์เทอม2'!$A$9:$DY$58,30,FALSE)="","",VLOOKUP($A25,'03.คีย์เทอม2'!$A$9:$DY$58,30,FALSE))</f>
        <v/>
      </c>
      <c r="I25" s="120" t="str">
        <f>IF(VLOOKUP($A25,'03.คีย์เทอม2'!$A$9:$DY$58,35,FALSE)="","",VLOOKUP($A25,'03.คีย์เทอม2'!$A$9:$DY$58,35,FALSE))</f>
        <v/>
      </c>
      <c r="J25" s="120" t="str">
        <f>IF(VLOOKUP($A25,'03.คีย์เทอม2'!$A$9:$DY$58,40,FALSE)="","",VLOOKUP($A25,'03.คีย์เทอม2'!$A$9:$DY$58,40,FALSE))</f>
        <v/>
      </c>
      <c r="K25" s="120" t="str">
        <f>IF(VLOOKUP($A25,'03.คีย์เทอม2'!$A$9:$DY$58,45,FALSE)="","",VLOOKUP($A25,'03.คีย์เทอม2'!$A$9:$DY$58,45,FALSE))</f>
        <v/>
      </c>
      <c r="L25" s="303" t="str">
        <f>IF(VLOOKUP($A25,'03.คีย์เทอม2'!$A$9:$DY$58,50,FALSE)="","",VLOOKUP($A25,'03.คีย์เทอม2'!$A$9:$DY$58,50,FALSE))</f>
        <v/>
      </c>
      <c r="M25" s="193" t="str">
        <f>IF(VLOOKUP($A25,'03.คีย์เทอม2'!$A$9:$DY$58,55,FALSE)="","",VLOOKUP($A25,'03.คีย์เทอม2'!$A$9:$DY$58,55,FALSE))</f>
        <v/>
      </c>
      <c r="N25" s="140" t="str">
        <f>IF(VLOOKUP($A25,'03.คีย์เทอม2'!$A$9:$DY$58,60,FALSE)="","",VLOOKUP($A25,'03.คีย์เทอม2'!$A$9:$DY$58,60,FALSE))</f>
        <v/>
      </c>
      <c r="O25" s="307" t="str">
        <f>IF(VLOOKUP($A25,'03.คีย์เทอม2'!$A$9:$DY$58,65,FALSE)="","",VLOOKUP($A25,'03.คีย์เทอม2'!$A$9:$DY$58,65,FALSE))</f>
        <v/>
      </c>
      <c r="P25" s="307" t="str">
        <f>IF(VLOOKUP($A25,'03.คีย์เทอม2'!$A$9:$DY$58,70,FALSE)="","",VLOOKUP($A25,'03.คีย์เทอม2'!$A$9:$DY$58,70,FALSE))</f>
        <v/>
      </c>
      <c r="Q25" s="307" t="str">
        <f>IF(VLOOKUP($A25,'03.คีย์เทอม2'!$A$9:$DY$58,75,FALSE)="","",VLOOKUP($A25,'03.คีย์เทอม2'!$A$9:$DY$58,75,FALSE))</f>
        <v/>
      </c>
      <c r="R25" s="307" t="str">
        <f>IF(VLOOKUP($A25,'03.คีย์เทอม2'!$A$9:$DY$58,80,FALSE)="","",VLOOKUP($A25,'03.คีย์เทอม2'!$A$9:$DY$58,80,FALSE))</f>
        <v/>
      </c>
      <c r="S25" s="121" t="str">
        <f>IF(VLOOKUP($A25,'03.คีย์เทอม2'!$A$9:$DY$58,85,FALSE)="","",VLOOKUP($A25,'03.คีย์เทอม2'!$A$9:$DY$58,85,FALSE))</f>
        <v/>
      </c>
      <c r="T25" s="121" t="str">
        <f>IF(VLOOKUP($A25,'03.คีย์เทอม2'!$A$9:$DY$58,90,FALSE)="","",VLOOKUP($A25,'03.คีย์เทอม2'!$A$9:$DY$58,90,FALSE))</f>
        <v/>
      </c>
      <c r="U25" s="121" t="str">
        <f>IF(VLOOKUP($A25,'03.คีย์เทอม2'!$A$9:$DY$58,95,FALSE)="","",VLOOKUP($A25,'03.คีย์เทอม2'!$A$9:$DY$58,95,FALSE))</f>
        <v/>
      </c>
      <c r="V25" s="121" t="str">
        <f>IF(VLOOKUP($A25,'03.คีย์เทอม2'!$A$9:$DY$58,100,FALSE)="","",VLOOKUP($A25,'03.คีย์เทอม2'!$A$9:$DY$58,100,FALSE))</f>
        <v/>
      </c>
      <c r="W25" s="188" t="str">
        <f>IF(VLOOKUP($A25,'03.คีย์เทอม2'!$A$9:$DY$58,105,FALSE)="","",VLOOKUP($A25,'03.คีย์เทอม2'!$A$9:$DY$58,105,FALSE))</f>
        <v/>
      </c>
      <c r="X25" s="105" t="str">
        <f>IF(VLOOKUP($A25,'03.คีย์เทอม2'!$A$9:$DY$58,107,FALSE)="","",VLOOKUP($A25,'03.คีย์เทอม2'!$A$9:$DY$58,107,FALSE))</f>
        <v/>
      </c>
      <c r="Y25" s="228" t="str">
        <f>IF(VLOOKUP($A25,'03.คีย์เทอม2'!$A$9:$DY$58,108,FALSE)="","",VLOOKUP($A25,'03.คีย์เทอม2'!$A$9:$DY$58,108,FALSE))</f>
        <v/>
      </c>
      <c r="Z25" s="737" t="str">
        <f>IF(VLOOKUP($A25,'03.คีย์เทอม2'!$A$9:$DY$58,109,FALSE)="","",VLOOKUP($A25,'03.คีย์เทอม2'!$A$9:$DY$58,109,FALSE))</f>
        <v/>
      </c>
    </row>
    <row r="26" spans="1:26" s="102" customFormat="1" ht="17.25" customHeight="1" x14ac:dyDescent="0.2">
      <c r="A26" s="139">
        <v>16</v>
      </c>
      <c r="B26" s="103" t="str">
        <f>IF('2.ชื่อนักเรียน'!C26="","",'2.ชื่อนักเรียน'!C26)</f>
        <v/>
      </c>
      <c r="C26" s="104" t="str">
        <f>IF('2.ชื่อนักเรียน'!D26="","",'2.ชื่อนักเรียน'!D26)</f>
        <v/>
      </c>
      <c r="D26" s="140" t="str">
        <f>IF(VLOOKUP($A26,'03.คีย์เทอม2'!$A$9:$DY$58,10,FALSE)="","",VLOOKUP($A26,'03.คีย์เทอม2'!$A$9:$DY$58,10,FALSE))</f>
        <v/>
      </c>
      <c r="E26" s="120" t="str">
        <f>IF(VLOOKUP($A26,'03.คีย์เทอม2'!$A$9:$DY$58,15,FALSE)="","",VLOOKUP($A26,'03.คีย์เทอม2'!$A$9:$DY$58,15,FALSE))</f>
        <v/>
      </c>
      <c r="F26" s="120" t="str">
        <f>IF(VLOOKUP($A26,'03.คีย์เทอม2'!$A$9:$DY$58,20,FALSE)="","",VLOOKUP($A26,'03.คีย์เทอม2'!$A$9:$DY$58,20,FALSE))</f>
        <v/>
      </c>
      <c r="G26" s="121" t="str">
        <f>IF(VLOOKUP($A26,'03.คีย์เทอม2'!$A$9:$DY$58,25,FALSE)="","",VLOOKUP($A26,'03.คีย์เทอม2'!$A$9:$DY$58,25,FALSE))</f>
        <v/>
      </c>
      <c r="H26" s="120" t="str">
        <f>IF(VLOOKUP($A26,'03.คีย์เทอม2'!$A$9:$DY$58,30,FALSE)="","",VLOOKUP($A26,'03.คีย์เทอม2'!$A$9:$DY$58,30,FALSE))</f>
        <v/>
      </c>
      <c r="I26" s="120" t="str">
        <f>IF(VLOOKUP($A26,'03.คีย์เทอม2'!$A$9:$DY$58,35,FALSE)="","",VLOOKUP($A26,'03.คีย์เทอม2'!$A$9:$DY$58,35,FALSE))</f>
        <v/>
      </c>
      <c r="J26" s="120" t="str">
        <f>IF(VLOOKUP($A26,'03.คีย์เทอม2'!$A$9:$DY$58,40,FALSE)="","",VLOOKUP($A26,'03.คีย์เทอม2'!$A$9:$DY$58,40,FALSE))</f>
        <v/>
      </c>
      <c r="K26" s="120" t="str">
        <f>IF(VLOOKUP($A26,'03.คีย์เทอม2'!$A$9:$DY$58,45,FALSE)="","",VLOOKUP($A26,'03.คีย์เทอม2'!$A$9:$DY$58,45,FALSE))</f>
        <v/>
      </c>
      <c r="L26" s="303" t="str">
        <f>IF(VLOOKUP($A26,'03.คีย์เทอม2'!$A$9:$DY$58,50,FALSE)="","",VLOOKUP($A26,'03.คีย์เทอม2'!$A$9:$DY$58,50,FALSE))</f>
        <v/>
      </c>
      <c r="M26" s="193" t="str">
        <f>IF(VLOOKUP($A26,'03.คีย์เทอม2'!$A$9:$DY$58,55,FALSE)="","",VLOOKUP($A26,'03.คีย์เทอม2'!$A$9:$DY$58,55,FALSE))</f>
        <v/>
      </c>
      <c r="N26" s="140" t="str">
        <f>IF(VLOOKUP($A26,'03.คีย์เทอม2'!$A$9:$DY$58,60,FALSE)="","",VLOOKUP($A26,'03.คีย์เทอม2'!$A$9:$DY$58,60,FALSE))</f>
        <v/>
      </c>
      <c r="O26" s="307" t="str">
        <f>IF(VLOOKUP($A26,'03.คีย์เทอม2'!$A$9:$DY$58,65,FALSE)="","",VLOOKUP($A26,'03.คีย์เทอม2'!$A$9:$DY$58,65,FALSE))</f>
        <v/>
      </c>
      <c r="P26" s="307" t="str">
        <f>IF(VLOOKUP($A26,'03.คีย์เทอม2'!$A$9:$DY$58,70,FALSE)="","",VLOOKUP($A26,'03.คีย์เทอม2'!$A$9:$DY$58,70,FALSE))</f>
        <v/>
      </c>
      <c r="Q26" s="307" t="str">
        <f>IF(VLOOKUP($A26,'03.คีย์เทอม2'!$A$9:$DY$58,75,FALSE)="","",VLOOKUP($A26,'03.คีย์เทอม2'!$A$9:$DY$58,75,FALSE))</f>
        <v/>
      </c>
      <c r="R26" s="307" t="str">
        <f>IF(VLOOKUP($A26,'03.คีย์เทอม2'!$A$9:$DY$58,80,FALSE)="","",VLOOKUP($A26,'03.คีย์เทอม2'!$A$9:$DY$58,80,FALSE))</f>
        <v/>
      </c>
      <c r="S26" s="121" t="str">
        <f>IF(VLOOKUP($A26,'03.คีย์เทอม2'!$A$9:$DY$58,85,FALSE)="","",VLOOKUP($A26,'03.คีย์เทอม2'!$A$9:$DY$58,85,FALSE))</f>
        <v/>
      </c>
      <c r="T26" s="121" t="str">
        <f>IF(VLOOKUP($A26,'03.คีย์เทอม2'!$A$9:$DY$58,90,FALSE)="","",VLOOKUP($A26,'03.คีย์เทอม2'!$A$9:$DY$58,90,FALSE))</f>
        <v/>
      </c>
      <c r="U26" s="121" t="str">
        <f>IF(VLOOKUP($A26,'03.คีย์เทอม2'!$A$9:$DY$58,95,FALSE)="","",VLOOKUP($A26,'03.คีย์เทอม2'!$A$9:$DY$58,95,FALSE))</f>
        <v/>
      </c>
      <c r="V26" s="121" t="str">
        <f>IF(VLOOKUP($A26,'03.คีย์เทอม2'!$A$9:$DY$58,100,FALSE)="","",VLOOKUP($A26,'03.คีย์เทอม2'!$A$9:$DY$58,100,FALSE))</f>
        <v/>
      </c>
      <c r="W26" s="188" t="str">
        <f>IF(VLOOKUP($A26,'03.คีย์เทอม2'!$A$9:$DY$58,105,FALSE)="","",VLOOKUP($A26,'03.คีย์เทอม2'!$A$9:$DY$58,105,FALSE))</f>
        <v/>
      </c>
      <c r="X26" s="105" t="str">
        <f>IF(VLOOKUP($A26,'03.คีย์เทอม2'!$A$9:$DY$58,107,FALSE)="","",VLOOKUP($A26,'03.คีย์เทอม2'!$A$9:$DY$58,107,FALSE))</f>
        <v/>
      </c>
      <c r="Y26" s="228" t="str">
        <f>IF(VLOOKUP($A26,'03.คีย์เทอม2'!$A$9:$DY$58,108,FALSE)="","",VLOOKUP($A26,'03.คีย์เทอม2'!$A$9:$DY$58,108,FALSE))</f>
        <v/>
      </c>
      <c r="Z26" s="737" t="str">
        <f>IF(VLOOKUP($A26,'03.คีย์เทอม2'!$A$9:$DY$58,109,FALSE)="","",VLOOKUP($A26,'03.คีย์เทอม2'!$A$9:$DY$58,109,FALSE))</f>
        <v/>
      </c>
    </row>
    <row r="27" spans="1:26" s="102" customFormat="1" ht="17.25" customHeight="1" x14ac:dyDescent="0.2">
      <c r="A27" s="139">
        <v>17</v>
      </c>
      <c r="B27" s="103" t="str">
        <f>IF('2.ชื่อนักเรียน'!C27="","",'2.ชื่อนักเรียน'!C27)</f>
        <v/>
      </c>
      <c r="C27" s="104" t="str">
        <f>IF('2.ชื่อนักเรียน'!D27="","",'2.ชื่อนักเรียน'!D27)</f>
        <v/>
      </c>
      <c r="D27" s="140" t="str">
        <f>IF(VLOOKUP($A27,'03.คีย์เทอม2'!$A$9:$DY$58,10,FALSE)="","",VLOOKUP($A27,'03.คีย์เทอม2'!$A$9:$DY$58,10,FALSE))</f>
        <v/>
      </c>
      <c r="E27" s="120" t="str">
        <f>IF(VLOOKUP($A27,'03.คีย์เทอม2'!$A$9:$DY$58,15,FALSE)="","",VLOOKUP($A27,'03.คีย์เทอม2'!$A$9:$DY$58,15,FALSE))</f>
        <v/>
      </c>
      <c r="F27" s="120" t="str">
        <f>IF(VLOOKUP($A27,'03.คีย์เทอม2'!$A$9:$DY$58,20,FALSE)="","",VLOOKUP($A27,'03.คีย์เทอม2'!$A$9:$DY$58,20,FALSE))</f>
        <v/>
      </c>
      <c r="G27" s="121" t="str">
        <f>IF(VLOOKUP($A27,'03.คีย์เทอม2'!$A$9:$DY$58,25,FALSE)="","",VLOOKUP($A27,'03.คีย์เทอม2'!$A$9:$DY$58,25,FALSE))</f>
        <v/>
      </c>
      <c r="H27" s="120" t="str">
        <f>IF(VLOOKUP($A27,'03.คีย์เทอม2'!$A$9:$DY$58,30,FALSE)="","",VLOOKUP($A27,'03.คีย์เทอม2'!$A$9:$DY$58,30,FALSE))</f>
        <v/>
      </c>
      <c r="I27" s="120" t="str">
        <f>IF(VLOOKUP($A27,'03.คีย์เทอม2'!$A$9:$DY$58,35,FALSE)="","",VLOOKUP($A27,'03.คีย์เทอม2'!$A$9:$DY$58,35,FALSE))</f>
        <v/>
      </c>
      <c r="J27" s="120" t="str">
        <f>IF(VLOOKUP($A27,'03.คีย์เทอม2'!$A$9:$DY$58,40,FALSE)="","",VLOOKUP($A27,'03.คีย์เทอม2'!$A$9:$DY$58,40,FALSE))</f>
        <v/>
      </c>
      <c r="K27" s="120" t="str">
        <f>IF(VLOOKUP($A27,'03.คีย์เทอม2'!$A$9:$DY$58,45,FALSE)="","",VLOOKUP($A27,'03.คีย์เทอม2'!$A$9:$DY$58,45,FALSE))</f>
        <v/>
      </c>
      <c r="L27" s="303" t="str">
        <f>IF(VLOOKUP($A27,'03.คีย์เทอม2'!$A$9:$DY$58,50,FALSE)="","",VLOOKUP($A27,'03.คีย์เทอม2'!$A$9:$DY$58,50,FALSE))</f>
        <v/>
      </c>
      <c r="M27" s="193" t="str">
        <f>IF(VLOOKUP($A27,'03.คีย์เทอม2'!$A$9:$DY$58,55,FALSE)="","",VLOOKUP($A27,'03.คีย์เทอม2'!$A$9:$DY$58,55,FALSE))</f>
        <v/>
      </c>
      <c r="N27" s="140" t="str">
        <f>IF(VLOOKUP($A27,'03.คีย์เทอม2'!$A$9:$DY$58,60,FALSE)="","",VLOOKUP($A27,'03.คีย์เทอม2'!$A$9:$DY$58,60,FALSE))</f>
        <v/>
      </c>
      <c r="O27" s="307" t="str">
        <f>IF(VLOOKUP($A27,'03.คีย์เทอม2'!$A$9:$DY$58,65,FALSE)="","",VLOOKUP($A27,'03.คีย์เทอม2'!$A$9:$DY$58,65,FALSE))</f>
        <v/>
      </c>
      <c r="P27" s="307" t="str">
        <f>IF(VLOOKUP($A27,'03.คีย์เทอม2'!$A$9:$DY$58,70,FALSE)="","",VLOOKUP($A27,'03.คีย์เทอม2'!$A$9:$DY$58,70,FALSE))</f>
        <v/>
      </c>
      <c r="Q27" s="307" t="str">
        <f>IF(VLOOKUP($A27,'03.คีย์เทอม2'!$A$9:$DY$58,75,FALSE)="","",VLOOKUP($A27,'03.คีย์เทอม2'!$A$9:$DY$58,75,FALSE))</f>
        <v/>
      </c>
      <c r="R27" s="307" t="str">
        <f>IF(VLOOKUP($A27,'03.คีย์เทอม2'!$A$9:$DY$58,80,FALSE)="","",VLOOKUP($A27,'03.คีย์เทอม2'!$A$9:$DY$58,80,FALSE))</f>
        <v/>
      </c>
      <c r="S27" s="121" t="str">
        <f>IF(VLOOKUP($A27,'03.คีย์เทอม2'!$A$9:$DY$58,85,FALSE)="","",VLOOKUP($A27,'03.คีย์เทอม2'!$A$9:$DY$58,85,FALSE))</f>
        <v/>
      </c>
      <c r="T27" s="121" t="str">
        <f>IF(VLOOKUP($A27,'03.คีย์เทอม2'!$A$9:$DY$58,90,FALSE)="","",VLOOKUP($A27,'03.คีย์เทอม2'!$A$9:$DY$58,90,FALSE))</f>
        <v/>
      </c>
      <c r="U27" s="121" t="str">
        <f>IF(VLOOKUP($A27,'03.คีย์เทอม2'!$A$9:$DY$58,95,FALSE)="","",VLOOKUP($A27,'03.คีย์เทอม2'!$A$9:$DY$58,95,FALSE))</f>
        <v/>
      </c>
      <c r="V27" s="121" t="str">
        <f>IF(VLOOKUP($A27,'03.คีย์เทอม2'!$A$9:$DY$58,100,FALSE)="","",VLOOKUP($A27,'03.คีย์เทอม2'!$A$9:$DY$58,100,FALSE))</f>
        <v/>
      </c>
      <c r="W27" s="188" t="str">
        <f>IF(VLOOKUP($A27,'03.คีย์เทอม2'!$A$9:$DY$58,105,FALSE)="","",VLOOKUP($A27,'03.คีย์เทอม2'!$A$9:$DY$58,105,FALSE))</f>
        <v/>
      </c>
      <c r="X27" s="105" t="str">
        <f>IF(VLOOKUP($A27,'03.คีย์เทอม2'!$A$9:$DY$58,107,FALSE)="","",VLOOKUP($A27,'03.คีย์เทอม2'!$A$9:$DY$58,107,FALSE))</f>
        <v/>
      </c>
      <c r="Y27" s="228" t="str">
        <f>IF(VLOOKUP($A27,'03.คีย์เทอม2'!$A$9:$DY$58,108,FALSE)="","",VLOOKUP($A27,'03.คีย์เทอม2'!$A$9:$DY$58,108,FALSE))</f>
        <v/>
      </c>
      <c r="Z27" s="737" t="str">
        <f>IF(VLOOKUP($A27,'03.คีย์เทอม2'!$A$9:$DY$58,109,FALSE)="","",VLOOKUP($A27,'03.คีย์เทอม2'!$A$9:$DY$58,109,FALSE))</f>
        <v/>
      </c>
    </row>
    <row r="28" spans="1:26" s="102" customFormat="1" ht="17.25" customHeight="1" x14ac:dyDescent="0.2">
      <c r="A28" s="139">
        <v>18</v>
      </c>
      <c r="B28" s="103" t="str">
        <f>IF('2.ชื่อนักเรียน'!C28="","",'2.ชื่อนักเรียน'!C28)</f>
        <v/>
      </c>
      <c r="C28" s="104" t="str">
        <f>IF('2.ชื่อนักเรียน'!D28="","",'2.ชื่อนักเรียน'!D28)</f>
        <v/>
      </c>
      <c r="D28" s="140" t="str">
        <f>IF(VLOOKUP($A28,'03.คีย์เทอม2'!$A$9:$DY$58,10,FALSE)="","",VLOOKUP($A28,'03.คีย์เทอม2'!$A$9:$DY$58,10,FALSE))</f>
        <v/>
      </c>
      <c r="E28" s="120" t="str">
        <f>IF(VLOOKUP($A28,'03.คีย์เทอม2'!$A$9:$DY$58,15,FALSE)="","",VLOOKUP($A28,'03.คีย์เทอม2'!$A$9:$DY$58,15,FALSE))</f>
        <v/>
      </c>
      <c r="F28" s="120" t="str">
        <f>IF(VLOOKUP($A28,'03.คีย์เทอม2'!$A$9:$DY$58,20,FALSE)="","",VLOOKUP($A28,'03.คีย์เทอม2'!$A$9:$DY$58,20,FALSE))</f>
        <v/>
      </c>
      <c r="G28" s="121" t="str">
        <f>IF(VLOOKUP($A28,'03.คีย์เทอม2'!$A$9:$DY$58,25,FALSE)="","",VLOOKUP($A28,'03.คีย์เทอม2'!$A$9:$DY$58,25,FALSE))</f>
        <v/>
      </c>
      <c r="H28" s="120" t="str">
        <f>IF(VLOOKUP($A28,'03.คีย์เทอม2'!$A$9:$DY$58,30,FALSE)="","",VLOOKUP($A28,'03.คีย์เทอม2'!$A$9:$DY$58,30,FALSE))</f>
        <v/>
      </c>
      <c r="I28" s="120" t="str">
        <f>IF(VLOOKUP($A28,'03.คีย์เทอม2'!$A$9:$DY$58,35,FALSE)="","",VLOOKUP($A28,'03.คีย์เทอม2'!$A$9:$DY$58,35,FALSE))</f>
        <v/>
      </c>
      <c r="J28" s="120" t="str">
        <f>IF(VLOOKUP($A28,'03.คีย์เทอม2'!$A$9:$DY$58,40,FALSE)="","",VLOOKUP($A28,'03.คีย์เทอม2'!$A$9:$DY$58,40,FALSE))</f>
        <v/>
      </c>
      <c r="K28" s="120" t="str">
        <f>IF(VLOOKUP($A28,'03.คีย์เทอม2'!$A$9:$DY$58,45,FALSE)="","",VLOOKUP($A28,'03.คีย์เทอม2'!$A$9:$DY$58,45,FALSE))</f>
        <v/>
      </c>
      <c r="L28" s="303" t="str">
        <f>IF(VLOOKUP($A28,'03.คีย์เทอม2'!$A$9:$DY$58,50,FALSE)="","",VLOOKUP($A28,'03.คีย์เทอม2'!$A$9:$DY$58,50,FALSE))</f>
        <v/>
      </c>
      <c r="M28" s="193" t="str">
        <f>IF(VLOOKUP($A28,'03.คีย์เทอม2'!$A$9:$DY$58,55,FALSE)="","",VLOOKUP($A28,'03.คีย์เทอม2'!$A$9:$DY$58,55,FALSE))</f>
        <v/>
      </c>
      <c r="N28" s="140" t="str">
        <f>IF(VLOOKUP($A28,'03.คีย์เทอม2'!$A$9:$DY$58,60,FALSE)="","",VLOOKUP($A28,'03.คีย์เทอม2'!$A$9:$DY$58,60,FALSE))</f>
        <v/>
      </c>
      <c r="O28" s="307" t="str">
        <f>IF(VLOOKUP($A28,'03.คีย์เทอม2'!$A$9:$DY$58,65,FALSE)="","",VLOOKUP($A28,'03.คีย์เทอม2'!$A$9:$DY$58,65,FALSE))</f>
        <v/>
      </c>
      <c r="P28" s="307" t="str">
        <f>IF(VLOOKUP($A28,'03.คีย์เทอม2'!$A$9:$DY$58,70,FALSE)="","",VLOOKUP($A28,'03.คีย์เทอม2'!$A$9:$DY$58,70,FALSE))</f>
        <v/>
      </c>
      <c r="Q28" s="307" t="str">
        <f>IF(VLOOKUP($A28,'03.คีย์เทอม2'!$A$9:$DY$58,75,FALSE)="","",VLOOKUP($A28,'03.คีย์เทอม2'!$A$9:$DY$58,75,FALSE))</f>
        <v/>
      </c>
      <c r="R28" s="307" t="str">
        <f>IF(VLOOKUP($A28,'03.คีย์เทอม2'!$A$9:$DY$58,80,FALSE)="","",VLOOKUP($A28,'03.คีย์เทอม2'!$A$9:$DY$58,80,FALSE))</f>
        <v/>
      </c>
      <c r="S28" s="121" t="str">
        <f>IF(VLOOKUP($A28,'03.คีย์เทอม2'!$A$9:$DY$58,85,FALSE)="","",VLOOKUP($A28,'03.คีย์เทอม2'!$A$9:$DY$58,85,FALSE))</f>
        <v/>
      </c>
      <c r="T28" s="121" t="str">
        <f>IF(VLOOKUP($A28,'03.คีย์เทอม2'!$A$9:$DY$58,90,FALSE)="","",VLOOKUP($A28,'03.คีย์เทอม2'!$A$9:$DY$58,90,FALSE))</f>
        <v/>
      </c>
      <c r="U28" s="121" t="str">
        <f>IF(VLOOKUP($A28,'03.คีย์เทอม2'!$A$9:$DY$58,95,FALSE)="","",VLOOKUP($A28,'03.คีย์เทอม2'!$A$9:$DY$58,95,FALSE))</f>
        <v/>
      </c>
      <c r="V28" s="121" t="str">
        <f>IF(VLOOKUP($A28,'03.คีย์เทอม2'!$A$9:$DY$58,100,FALSE)="","",VLOOKUP($A28,'03.คีย์เทอม2'!$A$9:$DY$58,100,FALSE))</f>
        <v/>
      </c>
      <c r="W28" s="188" t="str">
        <f>IF(VLOOKUP($A28,'03.คีย์เทอม2'!$A$9:$DY$58,105,FALSE)="","",VLOOKUP($A28,'03.คีย์เทอม2'!$A$9:$DY$58,105,FALSE))</f>
        <v/>
      </c>
      <c r="X28" s="105" t="str">
        <f>IF(VLOOKUP($A28,'03.คีย์เทอม2'!$A$9:$DY$58,107,FALSE)="","",VLOOKUP($A28,'03.คีย์เทอม2'!$A$9:$DY$58,107,FALSE))</f>
        <v/>
      </c>
      <c r="Y28" s="228" t="str">
        <f>IF(VLOOKUP($A28,'03.คีย์เทอม2'!$A$9:$DY$58,108,FALSE)="","",VLOOKUP($A28,'03.คีย์เทอม2'!$A$9:$DY$58,108,FALSE))</f>
        <v/>
      </c>
      <c r="Z28" s="737" t="str">
        <f>IF(VLOOKUP($A28,'03.คีย์เทอม2'!$A$9:$DY$58,109,FALSE)="","",VLOOKUP($A28,'03.คีย์เทอม2'!$A$9:$DY$58,109,FALSE))</f>
        <v/>
      </c>
    </row>
    <row r="29" spans="1:26" s="102" customFormat="1" ht="17.25" customHeight="1" x14ac:dyDescent="0.2">
      <c r="A29" s="139">
        <v>19</v>
      </c>
      <c r="B29" s="103" t="str">
        <f>IF('2.ชื่อนักเรียน'!C29="","",'2.ชื่อนักเรียน'!C29)</f>
        <v/>
      </c>
      <c r="C29" s="104" t="str">
        <f>IF('2.ชื่อนักเรียน'!D29="","",'2.ชื่อนักเรียน'!D29)</f>
        <v/>
      </c>
      <c r="D29" s="140" t="str">
        <f>IF(VLOOKUP($A29,'03.คีย์เทอม2'!$A$9:$DY$58,10,FALSE)="","",VLOOKUP($A29,'03.คีย์เทอม2'!$A$9:$DY$58,10,FALSE))</f>
        <v/>
      </c>
      <c r="E29" s="120" t="str">
        <f>IF(VLOOKUP($A29,'03.คีย์เทอม2'!$A$9:$DY$58,15,FALSE)="","",VLOOKUP($A29,'03.คีย์เทอม2'!$A$9:$DY$58,15,FALSE))</f>
        <v/>
      </c>
      <c r="F29" s="120" t="str">
        <f>IF(VLOOKUP($A29,'03.คีย์เทอม2'!$A$9:$DY$58,20,FALSE)="","",VLOOKUP($A29,'03.คีย์เทอม2'!$A$9:$DY$58,20,FALSE))</f>
        <v/>
      </c>
      <c r="G29" s="121" t="str">
        <f>IF(VLOOKUP($A29,'03.คีย์เทอม2'!$A$9:$DY$58,25,FALSE)="","",VLOOKUP($A29,'03.คีย์เทอม2'!$A$9:$DY$58,25,FALSE))</f>
        <v/>
      </c>
      <c r="H29" s="120" t="str">
        <f>IF(VLOOKUP($A29,'03.คีย์เทอม2'!$A$9:$DY$58,30,FALSE)="","",VLOOKUP($A29,'03.คีย์เทอม2'!$A$9:$DY$58,30,FALSE))</f>
        <v/>
      </c>
      <c r="I29" s="120" t="str">
        <f>IF(VLOOKUP($A29,'03.คีย์เทอม2'!$A$9:$DY$58,35,FALSE)="","",VLOOKUP($A29,'03.คีย์เทอม2'!$A$9:$DY$58,35,FALSE))</f>
        <v/>
      </c>
      <c r="J29" s="120" t="str">
        <f>IF(VLOOKUP($A29,'03.คีย์เทอม2'!$A$9:$DY$58,40,FALSE)="","",VLOOKUP($A29,'03.คีย์เทอม2'!$A$9:$DY$58,40,FALSE))</f>
        <v/>
      </c>
      <c r="K29" s="120" t="str">
        <f>IF(VLOOKUP($A29,'03.คีย์เทอม2'!$A$9:$DY$58,45,FALSE)="","",VLOOKUP($A29,'03.คีย์เทอม2'!$A$9:$DY$58,45,FALSE))</f>
        <v/>
      </c>
      <c r="L29" s="303" t="str">
        <f>IF(VLOOKUP($A29,'03.คีย์เทอม2'!$A$9:$DY$58,50,FALSE)="","",VLOOKUP($A29,'03.คีย์เทอม2'!$A$9:$DY$58,50,FALSE))</f>
        <v/>
      </c>
      <c r="M29" s="193" t="str">
        <f>IF(VLOOKUP($A29,'03.คีย์เทอม2'!$A$9:$DY$58,55,FALSE)="","",VLOOKUP($A29,'03.คีย์เทอม2'!$A$9:$DY$58,55,FALSE))</f>
        <v/>
      </c>
      <c r="N29" s="140" t="str">
        <f>IF(VLOOKUP($A29,'03.คีย์เทอม2'!$A$9:$DY$58,60,FALSE)="","",VLOOKUP($A29,'03.คีย์เทอม2'!$A$9:$DY$58,60,FALSE))</f>
        <v/>
      </c>
      <c r="O29" s="307" t="str">
        <f>IF(VLOOKUP($A29,'03.คีย์เทอม2'!$A$9:$DY$58,65,FALSE)="","",VLOOKUP($A29,'03.คีย์เทอม2'!$A$9:$DY$58,65,FALSE))</f>
        <v/>
      </c>
      <c r="P29" s="307" t="str">
        <f>IF(VLOOKUP($A29,'03.คีย์เทอม2'!$A$9:$DY$58,70,FALSE)="","",VLOOKUP($A29,'03.คีย์เทอม2'!$A$9:$DY$58,70,FALSE))</f>
        <v/>
      </c>
      <c r="Q29" s="307" t="str">
        <f>IF(VLOOKUP($A29,'03.คีย์เทอม2'!$A$9:$DY$58,75,FALSE)="","",VLOOKUP($A29,'03.คีย์เทอม2'!$A$9:$DY$58,75,FALSE))</f>
        <v/>
      </c>
      <c r="R29" s="307" t="str">
        <f>IF(VLOOKUP($A29,'03.คีย์เทอม2'!$A$9:$DY$58,80,FALSE)="","",VLOOKUP($A29,'03.คีย์เทอม2'!$A$9:$DY$58,80,FALSE))</f>
        <v/>
      </c>
      <c r="S29" s="121" t="str">
        <f>IF(VLOOKUP($A29,'03.คีย์เทอม2'!$A$9:$DY$58,85,FALSE)="","",VLOOKUP($A29,'03.คีย์เทอม2'!$A$9:$DY$58,85,FALSE))</f>
        <v/>
      </c>
      <c r="T29" s="121" t="str">
        <f>IF(VLOOKUP($A29,'03.คีย์เทอม2'!$A$9:$DY$58,90,FALSE)="","",VLOOKUP($A29,'03.คีย์เทอม2'!$A$9:$DY$58,90,FALSE))</f>
        <v/>
      </c>
      <c r="U29" s="121" t="str">
        <f>IF(VLOOKUP($A29,'03.คีย์เทอม2'!$A$9:$DY$58,95,FALSE)="","",VLOOKUP($A29,'03.คีย์เทอม2'!$A$9:$DY$58,95,FALSE))</f>
        <v/>
      </c>
      <c r="V29" s="121" t="str">
        <f>IF(VLOOKUP($A29,'03.คีย์เทอม2'!$A$9:$DY$58,100,FALSE)="","",VLOOKUP($A29,'03.คีย์เทอม2'!$A$9:$DY$58,100,FALSE))</f>
        <v/>
      </c>
      <c r="W29" s="188" t="str">
        <f>IF(VLOOKUP($A29,'03.คีย์เทอม2'!$A$9:$DY$58,105,FALSE)="","",VLOOKUP($A29,'03.คีย์เทอม2'!$A$9:$DY$58,105,FALSE))</f>
        <v/>
      </c>
      <c r="X29" s="105" t="str">
        <f>IF(VLOOKUP($A29,'03.คีย์เทอม2'!$A$9:$DY$58,107,FALSE)="","",VLOOKUP($A29,'03.คีย์เทอม2'!$A$9:$DY$58,107,FALSE))</f>
        <v/>
      </c>
      <c r="Y29" s="228" t="str">
        <f>IF(VLOOKUP($A29,'03.คีย์เทอม2'!$A$9:$DY$58,108,FALSE)="","",VLOOKUP($A29,'03.คีย์เทอม2'!$A$9:$DY$58,108,FALSE))</f>
        <v/>
      </c>
      <c r="Z29" s="737" t="str">
        <f>IF(VLOOKUP($A29,'03.คีย์เทอม2'!$A$9:$DY$58,109,FALSE)="","",VLOOKUP($A29,'03.คีย์เทอม2'!$A$9:$DY$58,109,FALSE))</f>
        <v/>
      </c>
    </row>
    <row r="30" spans="1:26" s="102" customFormat="1" ht="17.25" customHeight="1" x14ac:dyDescent="0.2">
      <c r="A30" s="139">
        <v>20</v>
      </c>
      <c r="B30" s="103" t="str">
        <f>IF('2.ชื่อนักเรียน'!C30="","",'2.ชื่อนักเรียน'!C30)</f>
        <v/>
      </c>
      <c r="C30" s="104" t="str">
        <f>IF('2.ชื่อนักเรียน'!D30="","",'2.ชื่อนักเรียน'!D30)</f>
        <v/>
      </c>
      <c r="D30" s="140" t="str">
        <f>IF(VLOOKUP($A30,'03.คีย์เทอม2'!$A$9:$DY$58,10,FALSE)="","",VLOOKUP($A30,'03.คีย์เทอม2'!$A$9:$DY$58,10,FALSE))</f>
        <v/>
      </c>
      <c r="E30" s="120" t="str">
        <f>IF(VLOOKUP($A30,'03.คีย์เทอม2'!$A$9:$DY$58,15,FALSE)="","",VLOOKUP($A30,'03.คีย์เทอม2'!$A$9:$DY$58,15,FALSE))</f>
        <v/>
      </c>
      <c r="F30" s="120" t="str">
        <f>IF(VLOOKUP($A30,'03.คีย์เทอม2'!$A$9:$DY$58,20,FALSE)="","",VLOOKUP($A30,'03.คีย์เทอม2'!$A$9:$DY$58,20,FALSE))</f>
        <v/>
      </c>
      <c r="G30" s="121" t="str">
        <f>IF(VLOOKUP($A30,'03.คีย์เทอม2'!$A$9:$DY$58,25,FALSE)="","",VLOOKUP($A30,'03.คีย์เทอม2'!$A$9:$DY$58,25,FALSE))</f>
        <v/>
      </c>
      <c r="H30" s="120" t="str">
        <f>IF(VLOOKUP($A30,'03.คีย์เทอม2'!$A$9:$DY$58,30,FALSE)="","",VLOOKUP($A30,'03.คีย์เทอม2'!$A$9:$DY$58,30,FALSE))</f>
        <v/>
      </c>
      <c r="I30" s="120" t="str">
        <f>IF(VLOOKUP($A30,'03.คีย์เทอม2'!$A$9:$DY$58,35,FALSE)="","",VLOOKUP($A30,'03.คีย์เทอม2'!$A$9:$DY$58,35,FALSE))</f>
        <v/>
      </c>
      <c r="J30" s="120" t="str">
        <f>IF(VLOOKUP($A30,'03.คีย์เทอม2'!$A$9:$DY$58,40,FALSE)="","",VLOOKUP($A30,'03.คีย์เทอม2'!$A$9:$DY$58,40,FALSE))</f>
        <v/>
      </c>
      <c r="K30" s="120" t="str">
        <f>IF(VLOOKUP($A30,'03.คีย์เทอม2'!$A$9:$DY$58,45,FALSE)="","",VLOOKUP($A30,'03.คีย์เทอม2'!$A$9:$DY$58,45,FALSE))</f>
        <v/>
      </c>
      <c r="L30" s="303" t="str">
        <f>IF(VLOOKUP($A30,'03.คีย์เทอม2'!$A$9:$DY$58,50,FALSE)="","",VLOOKUP($A30,'03.คีย์เทอม2'!$A$9:$DY$58,50,FALSE))</f>
        <v/>
      </c>
      <c r="M30" s="193" t="str">
        <f>IF(VLOOKUP($A30,'03.คีย์เทอม2'!$A$9:$DY$58,55,FALSE)="","",VLOOKUP($A30,'03.คีย์เทอม2'!$A$9:$DY$58,55,FALSE))</f>
        <v/>
      </c>
      <c r="N30" s="140" t="str">
        <f>IF(VLOOKUP($A30,'03.คีย์เทอม2'!$A$9:$DY$58,60,FALSE)="","",VLOOKUP($A30,'03.คีย์เทอม2'!$A$9:$DY$58,60,FALSE))</f>
        <v/>
      </c>
      <c r="O30" s="307" t="str">
        <f>IF(VLOOKUP($A30,'03.คีย์เทอม2'!$A$9:$DY$58,65,FALSE)="","",VLOOKUP($A30,'03.คีย์เทอม2'!$A$9:$DY$58,65,FALSE))</f>
        <v/>
      </c>
      <c r="P30" s="307" t="str">
        <f>IF(VLOOKUP($A30,'03.คีย์เทอม2'!$A$9:$DY$58,70,FALSE)="","",VLOOKUP($A30,'03.คีย์เทอม2'!$A$9:$DY$58,70,FALSE))</f>
        <v/>
      </c>
      <c r="Q30" s="307" t="str">
        <f>IF(VLOOKUP($A30,'03.คีย์เทอม2'!$A$9:$DY$58,75,FALSE)="","",VLOOKUP($A30,'03.คีย์เทอม2'!$A$9:$DY$58,75,FALSE))</f>
        <v/>
      </c>
      <c r="R30" s="307" t="str">
        <f>IF(VLOOKUP($A30,'03.คีย์เทอม2'!$A$9:$DY$58,80,FALSE)="","",VLOOKUP($A30,'03.คีย์เทอม2'!$A$9:$DY$58,80,FALSE))</f>
        <v/>
      </c>
      <c r="S30" s="121" t="str">
        <f>IF(VLOOKUP($A30,'03.คีย์เทอม2'!$A$9:$DY$58,85,FALSE)="","",VLOOKUP($A30,'03.คีย์เทอม2'!$A$9:$DY$58,85,FALSE))</f>
        <v/>
      </c>
      <c r="T30" s="121" t="str">
        <f>IF(VLOOKUP($A30,'03.คีย์เทอม2'!$A$9:$DY$58,90,FALSE)="","",VLOOKUP($A30,'03.คีย์เทอม2'!$A$9:$DY$58,90,FALSE))</f>
        <v/>
      </c>
      <c r="U30" s="121" t="str">
        <f>IF(VLOOKUP($A30,'03.คีย์เทอม2'!$A$9:$DY$58,95,FALSE)="","",VLOOKUP($A30,'03.คีย์เทอม2'!$A$9:$DY$58,95,FALSE))</f>
        <v/>
      </c>
      <c r="V30" s="121" t="str">
        <f>IF(VLOOKUP($A30,'03.คีย์เทอม2'!$A$9:$DY$58,100,FALSE)="","",VLOOKUP($A30,'03.คีย์เทอม2'!$A$9:$DY$58,100,FALSE))</f>
        <v/>
      </c>
      <c r="W30" s="188" t="str">
        <f>IF(VLOOKUP($A30,'03.คีย์เทอม2'!$A$9:$DY$58,105,FALSE)="","",VLOOKUP($A30,'03.คีย์เทอม2'!$A$9:$DY$58,105,FALSE))</f>
        <v/>
      </c>
      <c r="X30" s="105" t="str">
        <f>IF(VLOOKUP($A30,'03.คีย์เทอม2'!$A$9:$DY$58,107,FALSE)="","",VLOOKUP($A30,'03.คีย์เทอม2'!$A$9:$DY$58,107,FALSE))</f>
        <v/>
      </c>
      <c r="Y30" s="228" t="str">
        <f>IF(VLOOKUP($A30,'03.คีย์เทอม2'!$A$9:$DY$58,108,FALSE)="","",VLOOKUP($A30,'03.คีย์เทอม2'!$A$9:$DY$58,108,FALSE))</f>
        <v/>
      </c>
      <c r="Z30" s="737" t="str">
        <f>IF(VLOOKUP($A30,'03.คีย์เทอม2'!$A$9:$DY$58,109,FALSE)="","",VLOOKUP($A30,'03.คีย์เทอม2'!$A$9:$DY$58,109,FALSE))</f>
        <v/>
      </c>
    </row>
    <row r="31" spans="1:26" s="102" customFormat="1" ht="17.25" customHeight="1" x14ac:dyDescent="0.2">
      <c r="A31" s="139">
        <v>21</v>
      </c>
      <c r="B31" s="103" t="str">
        <f>IF('2.ชื่อนักเรียน'!C31="","",'2.ชื่อนักเรียน'!C31)</f>
        <v/>
      </c>
      <c r="C31" s="104" t="str">
        <f>IF('2.ชื่อนักเรียน'!D31="","",'2.ชื่อนักเรียน'!D31)</f>
        <v/>
      </c>
      <c r="D31" s="140" t="str">
        <f>IF(VLOOKUP($A31,'03.คีย์เทอม2'!$A$9:$DY$58,10,FALSE)="","",VLOOKUP($A31,'03.คีย์เทอม2'!$A$9:$DY$58,10,FALSE))</f>
        <v/>
      </c>
      <c r="E31" s="120" t="str">
        <f>IF(VLOOKUP($A31,'03.คีย์เทอม2'!$A$9:$DY$58,15,FALSE)="","",VLOOKUP($A31,'03.คีย์เทอม2'!$A$9:$DY$58,15,FALSE))</f>
        <v/>
      </c>
      <c r="F31" s="120" t="str">
        <f>IF(VLOOKUP($A31,'03.คีย์เทอม2'!$A$9:$DY$58,20,FALSE)="","",VLOOKUP($A31,'03.คีย์เทอม2'!$A$9:$DY$58,20,FALSE))</f>
        <v/>
      </c>
      <c r="G31" s="121" t="str">
        <f>IF(VLOOKUP($A31,'03.คีย์เทอม2'!$A$9:$DY$58,25,FALSE)="","",VLOOKUP($A31,'03.คีย์เทอม2'!$A$9:$DY$58,25,FALSE))</f>
        <v/>
      </c>
      <c r="H31" s="120" t="str">
        <f>IF(VLOOKUP($A31,'03.คีย์เทอม2'!$A$9:$DY$58,30,FALSE)="","",VLOOKUP($A31,'03.คีย์เทอม2'!$A$9:$DY$58,30,FALSE))</f>
        <v/>
      </c>
      <c r="I31" s="120" t="str">
        <f>IF(VLOOKUP($A31,'03.คีย์เทอม2'!$A$9:$DY$58,35,FALSE)="","",VLOOKUP($A31,'03.คีย์เทอม2'!$A$9:$DY$58,35,FALSE))</f>
        <v/>
      </c>
      <c r="J31" s="120" t="str">
        <f>IF(VLOOKUP($A31,'03.คีย์เทอม2'!$A$9:$DY$58,40,FALSE)="","",VLOOKUP($A31,'03.คีย์เทอม2'!$A$9:$DY$58,40,FALSE))</f>
        <v/>
      </c>
      <c r="K31" s="120" t="str">
        <f>IF(VLOOKUP($A31,'03.คีย์เทอม2'!$A$9:$DY$58,45,FALSE)="","",VLOOKUP($A31,'03.คีย์เทอม2'!$A$9:$DY$58,45,FALSE))</f>
        <v/>
      </c>
      <c r="L31" s="303" t="str">
        <f>IF(VLOOKUP($A31,'03.คีย์เทอม2'!$A$9:$DY$58,50,FALSE)="","",VLOOKUP($A31,'03.คีย์เทอม2'!$A$9:$DY$58,50,FALSE))</f>
        <v/>
      </c>
      <c r="M31" s="193" t="str">
        <f>IF(VLOOKUP($A31,'03.คีย์เทอม2'!$A$9:$DY$58,55,FALSE)="","",VLOOKUP($A31,'03.คีย์เทอม2'!$A$9:$DY$58,55,FALSE))</f>
        <v/>
      </c>
      <c r="N31" s="140" t="str">
        <f>IF(VLOOKUP($A31,'03.คีย์เทอม2'!$A$9:$DY$58,60,FALSE)="","",VLOOKUP($A31,'03.คีย์เทอม2'!$A$9:$DY$58,60,FALSE))</f>
        <v/>
      </c>
      <c r="O31" s="307" t="str">
        <f>IF(VLOOKUP($A31,'03.คีย์เทอม2'!$A$9:$DY$58,65,FALSE)="","",VLOOKUP($A31,'03.คีย์เทอม2'!$A$9:$DY$58,65,FALSE))</f>
        <v/>
      </c>
      <c r="P31" s="307" t="str">
        <f>IF(VLOOKUP($A31,'03.คีย์เทอม2'!$A$9:$DY$58,70,FALSE)="","",VLOOKUP($A31,'03.คีย์เทอม2'!$A$9:$DY$58,70,FALSE))</f>
        <v/>
      </c>
      <c r="Q31" s="307" t="str">
        <f>IF(VLOOKUP($A31,'03.คีย์เทอม2'!$A$9:$DY$58,75,FALSE)="","",VLOOKUP($A31,'03.คีย์เทอม2'!$A$9:$DY$58,75,FALSE))</f>
        <v/>
      </c>
      <c r="R31" s="307" t="str">
        <f>IF(VLOOKUP($A31,'03.คีย์เทอม2'!$A$9:$DY$58,80,FALSE)="","",VLOOKUP($A31,'03.คีย์เทอม2'!$A$9:$DY$58,80,FALSE))</f>
        <v/>
      </c>
      <c r="S31" s="121" t="str">
        <f>IF(VLOOKUP($A31,'03.คีย์เทอม2'!$A$9:$DY$58,85,FALSE)="","",VLOOKUP($A31,'03.คีย์เทอม2'!$A$9:$DY$58,85,FALSE))</f>
        <v/>
      </c>
      <c r="T31" s="121" t="str">
        <f>IF(VLOOKUP($A31,'03.คีย์เทอม2'!$A$9:$DY$58,90,FALSE)="","",VLOOKUP($A31,'03.คีย์เทอม2'!$A$9:$DY$58,90,FALSE))</f>
        <v/>
      </c>
      <c r="U31" s="121" t="str">
        <f>IF(VLOOKUP($A31,'03.คีย์เทอม2'!$A$9:$DY$58,95,FALSE)="","",VLOOKUP($A31,'03.คีย์เทอม2'!$A$9:$DY$58,95,FALSE))</f>
        <v/>
      </c>
      <c r="V31" s="121" t="str">
        <f>IF(VLOOKUP($A31,'03.คีย์เทอม2'!$A$9:$DY$58,100,FALSE)="","",VLOOKUP($A31,'03.คีย์เทอม2'!$A$9:$DY$58,100,FALSE))</f>
        <v/>
      </c>
      <c r="W31" s="188" t="str">
        <f>IF(VLOOKUP($A31,'03.คีย์เทอม2'!$A$9:$DY$58,105,FALSE)="","",VLOOKUP($A31,'03.คีย์เทอม2'!$A$9:$DY$58,105,FALSE))</f>
        <v/>
      </c>
      <c r="X31" s="105" t="str">
        <f>IF(VLOOKUP($A31,'03.คีย์เทอม2'!$A$9:$DY$58,107,FALSE)="","",VLOOKUP($A31,'03.คีย์เทอม2'!$A$9:$DY$58,107,FALSE))</f>
        <v/>
      </c>
      <c r="Y31" s="228" t="str">
        <f>IF(VLOOKUP($A31,'03.คีย์เทอม2'!$A$9:$DY$58,108,FALSE)="","",VLOOKUP($A31,'03.คีย์เทอม2'!$A$9:$DY$58,108,FALSE))</f>
        <v/>
      </c>
      <c r="Z31" s="737" t="str">
        <f>IF(VLOOKUP($A31,'03.คีย์เทอม2'!$A$9:$DY$58,109,FALSE)="","",VLOOKUP($A31,'03.คีย์เทอม2'!$A$9:$DY$58,109,FALSE))</f>
        <v/>
      </c>
    </row>
    <row r="32" spans="1:26" s="102" customFormat="1" ht="17.25" customHeight="1" x14ac:dyDescent="0.2">
      <c r="A32" s="139">
        <v>22</v>
      </c>
      <c r="B32" s="103" t="str">
        <f>IF('2.ชื่อนักเรียน'!C32="","",'2.ชื่อนักเรียน'!C32)</f>
        <v/>
      </c>
      <c r="C32" s="104" t="str">
        <f>IF('2.ชื่อนักเรียน'!D32="","",'2.ชื่อนักเรียน'!D32)</f>
        <v/>
      </c>
      <c r="D32" s="140" t="str">
        <f>IF(VLOOKUP($A32,'03.คีย์เทอม2'!$A$9:$DY$58,10,FALSE)="","",VLOOKUP($A32,'03.คีย์เทอม2'!$A$9:$DY$58,10,FALSE))</f>
        <v/>
      </c>
      <c r="E32" s="121" t="str">
        <f>IF(VLOOKUP($A32,'03.คีย์เทอม2'!$A$9:$DY$58,15,FALSE)="","",VLOOKUP($A32,'03.คีย์เทอม2'!$A$9:$DY$58,15,FALSE))</f>
        <v/>
      </c>
      <c r="F32" s="120" t="str">
        <f>IF(VLOOKUP($A32,'03.คีย์เทอม2'!$A$9:$DY$58,20,FALSE)="","",VLOOKUP($A32,'03.คีย์เทอม2'!$A$9:$DY$58,20,FALSE))</f>
        <v/>
      </c>
      <c r="G32" s="121" t="str">
        <f>IF(VLOOKUP($A32,'03.คีย์เทอม2'!$A$9:$DY$58,25,FALSE)="","",VLOOKUP($A32,'03.คีย์เทอม2'!$A$9:$DY$58,25,FALSE))</f>
        <v/>
      </c>
      <c r="H32" s="121" t="str">
        <f>IF(VLOOKUP($A32,'03.คีย์เทอม2'!$A$9:$DY$58,30,FALSE)="","",VLOOKUP($A32,'03.คีย์เทอม2'!$A$9:$DY$58,30,FALSE))</f>
        <v/>
      </c>
      <c r="I32" s="121" t="str">
        <f>IF(VLOOKUP($A32,'03.คีย์เทอม2'!$A$9:$DY$58,35,FALSE)="","",VLOOKUP($A32,'03.คีย์เทอม2'!$A$9:$DY$58,35,FALSE))</f>
        <v/>
      </c>
      <c r="J32" s="120" t="str">
        <f>IF(VLOOKUP($A32,'03.คีย์เทอม2'!$A$9:$DY$58,40,FALSE)="","",VLOOKUP($A32,'03.คีย์เทอม2'!$A$9:$DY$58,40,FALSE))</f>
        <v/>
      </c>
      <c r="K32" s="120" t="str">
        <f>IF(VLOOKUP($A32,'03.คีย์เทอม2'!$A$9:$DY$58,45,FALSE)="","",VLOOKUP($A32,'03.คีย์เทอม2'!$A$9:$DY$58,45,FALSE))</f>
        <v/>
      </c>
      <c r="L32" s="303" t="str">
        <f>IF(VLOOKUP($A32,'03.คีย์เทอม2'!$A$9:$DY$58,50,FALSE)="","",VLOOKUP($A32,'03.คีย์เทอม2'!$A$9:$DY$58,50,FALSE))</f>
        <v/>
      </c>
      <c r="M32" s="193" t="str">
        <f>IF(VLOOKUP($A32,'03.คีย์เทอม2'!$A$9:$DY$58,55,FALSE)="","",VLOOKUP($A32,'03.คีย์เทอม2'!$A$9:$DY$58,55,FALSE))</f>
        <v/>
      </c>
      <c r="N32" s="140" t="str">
        <f>IF(VLOOKUP($A32,'03.คีย์เทอม2'!$A$9:$DY$58,60,FALSE)="","",VLOOKUP($A32,'03.คีย์เทอม2'!$A$9:$DY$58,60,FALSE))</f>
        <v/>
      </c>
      <c r="O32" s="307" t="str">
        <f>IF(VLOOKUP($A32,'03.คีย์เทอม2'!$A$9:$DY$58,65,FALSE)="","",VLOOKUP($A32,'03.คีย์เทอม2'!$A$9:$DY$58,65,FALSE))</f>
        <v/>
      </c>
      <c r="P32" s="307" t="str">
        <f>IF(VLOOKUP($A32,'03.คีย์เทอม2'!$A$9:$DY$58,70,FALSE)="","",VLOOKUP($A32,'03.คีย์เทอม2'!$A$9:$DY$58,70,FALSE))</f>
        <v/>
      </c>
      <c r="Q32" s="307" t="str">
        <f>IF(VLOOKUP($A32,'03.คีย์เทอม2'!$A$9:$DY$58,75,FALSE)="","",VLOOKUP($A32,'03.คีย์เทอม2'!$A$9:$DY$58,75,FALSE))</f>
        <v/>
      </c>
      <c r="R32" s="307" t="str">
        <f>IF(VLOOKUP($A32,'03.คีย์เทอม2'!$A$9:$DY$58,80,FALSE)="","",VLOOKUP($A32,'03.คีย์เทอม2'!$A$9:$DY$58,80,FALSE))</f>
        <v/>
      </c>
      <c r="S32" s="121" t="str">
        <f>IF(VLOOKUP($A32,'03.คีย์เทอม2'!$A$9:$DY$58,85,FALSE)="","",VLOOKUP($A32,'03.คีย์เทอม2'!$A$9:$DY$58,85,FALSE))</f>
        <v/>
      </c>
      <c r="T32" s="121" t="str">
        <f>IF(VLOOKUP($A32,'03.คีย์เทอม2'!$A$9:$DY$58,90,FALSE)="","",VLOOKUP($A32,'03.คีย์เทอม2'!$A$9:$DY$58,90,FALSE))</f>
        <v/>
      </c>
      <c r="U32" s="121" t="str">
        <f>IF(VLOOKUP($A32,'03.คีย์เทอม2'!$A$9:$DY$58,95,FALSE)="","",VLOOKUP($A32,'03.คีย์เทอม2'!$A$9:$DY$58,95,FALSE))</f>
        <v/>
      </c>
      <c r="V32" s="121" t="str">
        <f>IF(VLOOKUP($A32,'03.คีย์เทอม2'!$A$9:$DY$58,100,FALSE)="","",VLOOKUP($A32,'03.คีย์เทอม2'!$A$9:$DY$58,100,FALSE))</f>
        <v/>
      </c>
      <c r="W32" s="188" t="str">
        <f>IF(VLOOKUP($A32,'03.คีย์เทอม2'!$A$9:$DY$58,105,FALSE)="","",VLOOKUP($A32,'03.คีย์เทอม2'!$A$9:$DY$58,105,FALSE))</f>
        <v/>
      </c>
      <c r="X32" s="105" t="str">
        <f>IF(VLOOKUP($A32,'03.คีย์เทอม2'!$A$9:$DY$58,107,FALSE)="","",VLOOKUP($A32,'03.คีย์เทอม2'!$A$9:$DY$58,107,FALSE))</f>
        <v/>
      </c>
      <c r="Y32" s="228" t="str">
        <f>IF(VLOOKUP($A32,'03.คีย์เทอม2'!$A$9:$DY$58,108,FALSE)="","",VLOOKUP($A32,'03.คีย์เทอม2'!$A$9:$DY$58,108,FALSE))</f>
        <v/>
      </c>
      <c r="Z32" s="737" t="str">
        <f>IF(VLOOKUP($A32,'03.คีย์เทอม2'!$A$9:$DY$58,109,FALSE)="","",VLOOKUP($A32,'03.คีย์เทอม2'!$A$9:$DY$58,109,FALSE))</f>
        <v/>
      </c>
    </row>
    <row r="33" spans="1:26" s="102" customFormat="1" ht="17.25" customHeight="1" x14ac:dyDescent="0.2">
      <c r="A33" s="139">
        <v>23</v>
      </c>
      <c r="B33" s="103" t="str">
        <f>IF('2.ชื่อนักเรียน'!C33="","",'2.ชื่อนักเรียน'!C33)</f>
        <v/>
      </c>
      <c r="C33" s="104" t="str">
        <f>IF('2.ชื่อนักเรียน'!D33="","",'2.ชื่อนักเรียน'!D33)</f>
        <v/>
      </c>
      <c r="D33" s="140" t="str">
        <f>IF(VLOOKUP($A33,'03.คีย์เทอม2'!$A$9:$DY$58,10,FALSE)="","",VLOOKUP($A33,'03.คีย์เทอม2'!$A$9:$DY$58,10,FALSE))</f>
        <v/>
      </c>
      <c r="E33" s="120" t="str">
        <f>IF(VLOOKUP($A33,'03.คีย์เทอม2'!$A$9:$DY$58,15,FALSE)="","",VLOOKUP($A33,'03.คีย์เทอม2'!$A$9:$DY$58,15,FALSE))</f>
        <v/>
      </c>
      <c r="F33" s="120" t="str">
        <f>IF(VLOOKUP($A33,'03.คีย์เทอม2'!$A$9:$DY$58,20,FALSE)="","",VLOOKUP($A33,'03.คีย์เทอม2'!$A$9:$DY$58,20,FALSE))</f>
        <v/>
      </c>
      <c r="G33" s="121" t="str">
        <f>IF(VLOOKUP($A33,'03.คีย์เทอม2'!$A$9:$DY$58,25,FALSE)="","",VLOOKUP($A33,'03.คีย์เทอม2'!$A$9:$DY$58,25,FALSE))</f>
        <v/>
      </c>
      <c r="H33" s="121" t="str">
        <f>IF(VLOOKUP($A33,'03.คีย์เทอม2'!$A$9:$DY$58,30,FALSE)="","",VLOOKUP($A33,'03.คีย์เทอม2'!$A$9:$DY$58,30,FALSE))</f>
        <v/>
      </c>
      <c r="I33" s="121" t="str">
        <f>IF(VLOOKUP($A33,'03.คีย์เทอม2'!$A$9:$DY$58,35,FALSE)="","",VLOOKUP($A33,'03.คีย์เทอม2'!$A$9:$DY$58,35,FALSE))</f>
        <v/>
      </c>
      <c r="J33" s="120" t="str">
        <f>IF(VLOOKUP($A33,'03.คีย์เทอม2'!$A$9:$DY$58,40,FALSE)="","",VLOOKUP($A33,'03.คีย์เทอม2'!$A$9:$DY$58,40,FALSE))</f>
        <v/>
      </c>
      <c r="K33" s="120" t="str">
        <f>IF(VLOOKUP($A33,'03.คีย์เทอม2'!$A$9:$DY$58,45,FALSE)="","",VLOOKUP($A33,'03.คีย์เทอม2'!$A$9:$DY$58,45,FALSE))</f>
        <v/>
      </c>
      <c r="L33" s="303" t="str">
        <f>IF(VLOOKUP($A33,'03.คีย์เทอม2'!$A$9:$DY$58,50,FALSE)="","",VLOOKUP($A33,'03.คีย์เทอม2'!$A$9:$DY$58,50,FALSE))</f>
        <v/>
      </c>
      <c r="M33" s="193" t="str">
        <f>IF(VLOOKUP($A33,'03.คีย์เทอม2'!$A$9:$DY$58,55,FALSE)="","",VLOOKUP($A33,'03.คีย์เทอม2'!$A$9:$DY$58,55,FALSE))</f>
        <v/>
      </c>
      <c r="N33" s="140" t="str">
        <f>IF(VLOOKUP($A33,'03.คีย์เทอม2'!$A$9:$DY$58,60,FALSE)="","",VLOOKUP($A33,'03.คีย์เทอม2'!$A$9:$DY$58,60,FALSE))</f>
        <v/>
      </c>
      <c r="O33" s="307" t="str">
        <f>IF(VLOOKUP($A33,'03.คีย์เทอม2'!$A$9:$DY$58,65,FALSE)="","",VLOOKUP($A33,'03.คีย์เทอม2'!$A$9:$DY$58,65,FALSE))</f>
        <v/>
      </c>
      <c r="P33" s="307" t="str">
        <f>IF(VLOOKUP($A33,'03.คีย์เทอม2'!$A$9:$DY$58,70,FALSE)="","",VLOOKUP($A33,'03.คีย์เทอม2'!$A$9:$DY$58,70,FALSE))</f>
        <v/>
      </c>
      <c r="Q33" s="307" t="str">
        <f>IF(VLOOKUP($A33,'03.คีย์เทอม2'!$A$9:$DY$58,75,FALSE)="","",VLOOKUP($A33,'03.คีย์เทอม2'!$A$9:$DY$58,75,FALSE))</f>
        <v/>
      </c>
      <c r="R33" s="307" t="str">
        <f>IF(VLOOKUP($A33,'03.คีย์เทอม2'!$A$9:$DY$58,80,FALSE)="","",VLOOKUP($A33,'03.คีย์เทอม2'!$A$9:$DY$58,80,FALSE))</f>
        <v/>
      </c>
      <c r="S33" s="121" t="str">
        <f>IF(VLOOKUP($A33,'03.คีย์เทอม2'!$A$9:$DY$58,85,FALSE)="","",VLOOKUP($A33,'03.คีย์เทอม2'!$A$9:$DY$58,85,FALSE))</f>
        <v/>
      </c>
      <c r="T33" s="121" t="str">
        <f>IF(VLOOKUP($A33,'03.คีย์เทอม2'!$A$9:$DY$58,90,FALSE)="","",VLOOKUP($A33,'03.คีย์เทอม2'!$A$9:$DY$58,90,FALSE))</f>
        <v/>
      </c>
      <c r="U33" s="121" t="str">
        <f>IF(VLOOKUP($A33,'03.คีย์เทอม2'!$A$9:$DY$58,95,FALSE)="","",VLOOKUP($A33,'03.คีย์เทอม2'!$A$9:$DY$58,95,FALSE))</f>
        <v/>
      </c>
      <c r="V33" s="121" t="str">
        <f>IF(VLOOKUP($A33,'03.คีย์เทอม2'!$A$9:$DY$58,100,FALSE)="","",VLOOKUP($A33,'03.คีย์เทอม2'!$A$9:$DY$58,100,FALSE))</f>
        <v/>
      </c>
      <c r="W33" s="188" t="str">
        <f>IF(VLOOKUP($A33,'03.คีย์เทอม2'!$A$9:$DY$58,105,FALSE)="","",VLOOKUP($A33,'03.คีย์เทอม2'!$A$9:$DY$58,105,FALSE))</f>
        <v/>
      </c>
      <c r="X33" s="105" t="str">
        <f>IF(VLOOKUP($A33,'03.คีย์เทอม2'!$A$9:$DY$58,107,FALSE)="","",VLOOKUP($A33,'03.คีย์เทอม2'!$A$9:$DY$58,107,FALSE))</f>
        <v/>
      </c>
      <c r="Y33" s="228" t="str">
        <f>IF(VLOOKUP($A33,'03.คีย์เทอม2'!$A$9:$DY$58,108,FALSE)="","",VLOOKUP($A33,'03.คีย์เทอม2'!$A$9:$DY$58,108,FALSE))</f>
        <v/>
      </c>
      <c r="Z33" s="737" t="str">
        <f>IF(VLOOKUP($A33,'03.คีย์เทอม2'!$A$9:$DY$58,109,FALSE)="","",VLOOKUP($A33,'03.คีย์เทอม2'!$A$9:$DY$58,109,FALSE))</f>
        <v/>
      </c>
    </row>
    <row r="34" spans="1:26" s="102" customFormat="1" ht="17.25" customHeight="1" x14ac:dyDescent="0.2">
      <c r="A34" s="139">
        <v>24</v>
      </c>
      <c r="B34" s="103" t="str">
        <f>IF('2.ชื่อนักเรียน'!C34="","",'2.ชื่อนักเรียน'!C34)</f>
        <v/>
      </c>
      <c r="C34" s="104" t="str">
        <f>IF('2.ชื่อนักเรียน'!D34="","",'2.ชื่อนักเรียน'!D34)</f>
        <v/>
      </c>
      <c r="D34" s="140" t="str">
        <f>IF(VLOOKUP($A34,'03.คีย์เทอม2'!$A$9:$DY$58,10,FALSE)="","",VLOOKUP($A34,'03.คีย์เทอม2'!$A$9:$DY$58,10,FALSE))</f>
        <v/>
      </c>
      <c r="E34" s="120" t="str">
        <f>IF(VLOOKUP($A34,'03.คีย์เทอม2'!$A$9:$DY$58,15,FALSE)="","",VLOOKUP($A34,'03.คีย์เทอม2'!$A$9:$DY$58,15,FALSE))</f>
        <v/>
      </c>
      <c r="F34" s="120" t="str">
        <f>IF(VLOOKUP($A34,'03.คีย์เทอม2'!$A$9:$DY$58,20,FALSE)="","",VLOOKUP($A34,'03.คีย์เทอม2'!$A$9:$DY$58,20,FALSE))</f>
        <v/>
      </c>
      <c r="G34" s="121" t="str">
        <f>IF(VLOOKUP($A34,'03.คีย์เทอม2'!$A$9:$DY$58,25,FALSE)="","",VLOOKUP($A34,'03.คีย์เทอม2'!$A$9:$DY$58,25,FALSE))</f>
        <v/>
      </c>
      <c r="H34" s="120" t="str">
        <f>IF(VLOOKUP($A34,'03.คีย์เทอม2'!$A$9:$DY$58,30,FALSE)="","",VLOOKUP($A34,'03.คีย์เทอม2'!$A$9:$DY$58,30,FALSE))</f>
        <v/>
      </c>
      <c r="I34" s="120" t="str">
        <f>IF(VLOOKUP($A34,'03.คีย์เทอม2'!$A$9:$DY$58,35,FALSE)="","",VLOOKUP($A34,'03.คีย์เทอม2'!$A$9:$DY$58,35,FALSE))</f>
        <v/>
      </c>
      <c r="J34" s="120" t="str">
        <f>IF(VLOOKUP($A34,'03.คีย์เทอม2'!$A$9:$DY$58,40,FALSE)="","",VLOOKUP($A34,'03.คีย์เทอม2'!$A$9:$DY$58,40,FALSE))</f>
        <v/>
      </c>
      <c r="K34" s="120" t="str">
        <f>IF(VLOOKUP($A34,'03.คีย์เทอม2'!$A$9:$DY$58,45,FALSE)="","",VLOOKUP($A34,'03.คีย์เทอม2'!$A$9:$DY$58,45,FALSE))</f>
        <v/>
      </c>
      <c r="L34" s="303" t="str">
        <f>IF(VLOOKUP($A34,'03.คีย์เทอม2'!$A$9:$DY$58,50,FALSE)="","",VLOOKUP($A34,'03.คีย์เทอม2'!$A$9:$DY$58,50,FALSE))</f>
        <v/>
      </c>
      <c r="M34" s="193" t="str">
        <f>IF(VLOOKUP($A34,'03.คีย์เทอม2'!$A$9:$DY$58,55,FALSE)="","",VLOOKUP($A34,'03.คีย์เทอม2'!$A$9:$DY$58,55,FALSE))</f>
        <v/>
      </c>
      <c r="N34" s="140" t="str">
        <f>IF(VLOOKUP($A34,'03.คีย์เทอม2'!$A$9:$DY$58,60,FALSE)="","",VLOOKUP($A34,'03.คีย์เทอม2'!$A$9:$DY$58,60,FALSE))</f>
        <v/>
      </c>
      <c r="O34" s="307" t="str">
        <f>IF(VLOOKUP($A34,'03.คีย์เทอม2'!$A$9:$DY$58,65,FALSE)="","",VLOOKUP($A34,'03.คีย์เทอม2'!$A$9:$DY$58,65,FALSE))</f>
        <v/>
      </c>
      <c r="P34" s="307" t="str">
        <f>IF(VLOOKUP($A34,'03.คีย์เทอม2'!$A$9:$DY$58,70,FALSE)="","",VLOOKUP($A34,'03.คีย์เทอม2'!$A$9:$DY$58,70,FALSE))</f>
        <v/>
      </c>
      <c r="Q34" s="307" t="str">
        <f>IF(VLOOKUP($A34,'03.คีย์เทอม2'!$A$9:$DY$58,75,FALSE)="","",VLOOKUP($A34,'03.คีย์เทอม2'!$A$9:$DY$58,75,FALSE))</f>
        <v/>
      </c>
      <c r="R34" s="307" t="str">
        <f>IF(VLOOKUP($A34,'03.คีย์เทอม2'!$A$9:$DY$58,80,FALSE)="","",VLOOKUP($A34,'03.คีย์เทอม2'!$A$9:$DY$58,80,FALSE))</f>
        <v/>
      </c>
      <c r="S34" s="121" t="str">
        <f>IF(VLOOKUP($A34,'03.คีย์เทอม2'!$A$9:$DY$58,85,FALSE)="","",VLOOKUP($A34,'03.คีย์เทอม2'!$A$9:$DY$58,85,FALSE))</f>
        <v/>
      </c>
      <c r="T34" s="121" t="str">
        <f>IF(VLOOKUP($A34,'03.คีย์เทอม2'!$A$9:$DY$58,90,FALSE)="","",VLOOKUP($A34,'03.คีย์เทอม2'!$A$9:$DY$58,90,FALSE))</f>
        <v/>
      </c>
      <c r="U34" s="121" t="str">
        <f>IF(VLOOKUP($A34,'03.คีย์เทอม2'!$A$9:$DY$58,95,FALSE)="","",VLOOKUP($A34,'03.คีย์เทอม2'!$A$9:$DY$58,95,FALSE))</f>
        <v/>
      </c>
      <c r="V34" s="121" t="str">
        <f>IF(VLOOKUP($A34,'03.คีย์เทอม2'!$A$9:$DY$58,100,FALSE)="","",VLOOKUP($A34,'03.คีย์เทอม2'!$A$9:$DY$58,100,FALSE))</f>
        <v/>
      </c>
      <c r="W34" s="188" t="str">
        <f>IF(VLOOKUP($A34,'03.คีย์เทอม2'!$A$9:$DY$58,105,FALSE)="","",VLOOKUP($A34,'03.คีย์เทอม2'!$A$9:$DY$58,105,FALSE))</f>
        <v/>
      </c>
      <c r="X34" s="105" t="str">
        <f>IF(VLOOKUP($A34,'03.คีย์เทอม2'!$A$9:$DY$58,107,FALSE)="","",VLOOKUP($A34,'03.คีย์เทอม2'!$A$9:$DY$58,107,FALSE))</f>
        <v/>
      </c>
      <c r="Y34" s="228" t="str">
        <f>IF(VLOOKUP($A34,'03.คีย์เทอม2'!$A$9:$DY$58,108,FALSE)="","",VLOOKUP($A34,'03.คีย์เทอม2'!$A$9:$DY$58,108,FALSE))</f>
        <v/>
      </c>
      <c r="Z34" s="737" t="str">
        <f>IF(VLOOKUP($A34,'03.คีย์เทอม2'!$A$9:$DY$58,109,FALSE)="","",VLOOKUP($A34,'03.คีย์เทอม2'!$A$9:$DY$58,109,FALSE))</f>
        <v/>
      </c>
    </row>
    <row r="35" spans="1:26" s="102" customFormat="1" ht="17.25" customHeight="1" x14ac:dyDescent="0.2">
      <c r="A35" s="139">
        <v>25</v>
      </c>
      <c r="B35" s="103" t="str">
        <f>IF('2.ชื่อนักเรียน'!C35="","",'2.ชื่อนักเรียน'!C35)</f>
        <v/>
      </c>
      <c r="C35" s="104" t="str">
        <f>IF('2.ชื่อนักเรียน'!D35="","",'2.ชื่อนักเรียน'!D35)</f>
        <v/>
      </c>
      <c r="D35" s="140" t="str">
        <f>IF(VLOOKUP($A35,'03.คีย์เทอม2'!$A$9:$DY$58,10,FALSE)="","",VLOOKUP($A35,'03.คีย์เทอม2'!$A$9:$DY$58,10,FALSE))</f>
        <v/>
      </c>
      <c r="E35" s="120" t="str">
        <f>IF(VLOOKUP($A35,'03.คีย์เทอม2'!$A$9:$DY$58,15,FALSE)="","",VLOOKUP($A35,'03.คีย์เทอม2'!$A$9:$DY$58,15,FALSE))</f>
        <v/>
      </c>
      <c r="F35" s="120" t="str">
        <f>IF(VLOOKUP($A35,'03.คีย์เทอม2'!$A$9:$DY$58,20,FALSE)="","",VLOOKUP($A35,'03.คีย์เทอม2'!$A$9:$DY$58,20,FALSE))</f>
        <v/>
      </c>
      <c r="G35" s="121" t="str">
        <f>IF(VLOOKUP($A35,'03.คีย์เทอม2'!$A$9:$DY$58,25,FALSE)="","",VLOOKUP($A35,'03.คีย์เทอม2'!$A$9:$DY$58,25,FALSE))</f>
        <v/>
      </c>
      <c r="H35" s="120" t="str">
        <f>IF(VLOOKUP($A35,'03.คีย์เทอม2'!$A$9:$DY$58,30,FALSE)="","",VLOOKUP($A35,'03.คีย์เทอม2'!$A$9:$DY$58,30,FALSE))</f>
        <v/>
      </c>
      <c r="I35" s="120" t="str">
        <f>IF(VLOOKUP($A35,'03.คีย์เทอม2'!$A$9:$DY$58,35,FALSE)="","",VLOOKUP($A35,'03.คีย์เทอม2'!$A$9:$DY$58,35,FALSE))</f>
        <v/>
      </c>
      <c r="J35" s="120" t="str">
        <f>IF(VLOOKUP($A35,'03.คีย์เทอม2'!$A$9:$DY$58,40,FALSE)="","",VLOOKUP($A35,'03.คีย์เทอม2'!$A$9:$DY$58,40,FALSE))</f>
        <v/>
      </c>
      <c r="K35" s="120" t="str">
        <f>IF(VLOOKUP($A35,'03.คีย์เทอม2'!$A$9:$DY$58,45,FALSE)="","",VLOOKUP($A35,'03.คีย์เทอม2'!$A$9:$DY$58,45,FALSE))</f>
        <v/>
      </c>
      <c r="L35" s="303" t="str">
        <f>IF(VLOOKUP($A35,'03.คีย์เทอม2'!$A$9:$DY$58,50,FALSE)="","",VLOOKUP($A35,'03.คีย์เทอม2'!$A$9:$DY$58,50,FALSE))</f>
        <v/>
      </c>
      <c r="M35" s="193" t="str">
        <f>IF(VLOOKUP($A35,'03.คีย์เทอม2'!$A$9:$DY$58,55,FALSE)="","",VLOOKUP($A35,'03.คีย์เทอม2'!$A$9:$DY$58,55,FALSE))</f>
        <v/>
      </c>
      <c r="N35" s="140" t="str">
        <f>IF(VLOOKUP($A35,'03.คีย์เทอม2'!$A$9:$DY$58,60,FALSE)="","",VLOOKUP($A35,'03.คีย์เทอม2'!$A$9:$DY$58,60,FALSE))</f>
        <v/>
      </c>
      <c r="O35" s="307" t="str">
        <f>IF(VLOOKUP($A35,'03.คีย์เทอม2'!$A$9:$DY$58,65,FALSE)="","",VLOOKUP($A35,'03.คีย์เทอม2'!$A$9:$DY$58,65,FALSE))</f>
        <v/>
      </c>
      <c r="P35" s="307" t="str">
        <f>IF(VLOOKUP($A35,'03.คีย์เทอม2'!$A$9:$DY$58,70,FALSE)="","",VLOOKUP($A35,'03.คีย์เทอม2'!$A$9:$DY$58,70,FALSE))</f>
        <v/>
      </c>
      <c r="Q35" s="307" t="str">
        <f>IF(VLOOKUP($A35,'03.คีย์เทอม2'!$A$9:$DY$58,75,FALSE)="","",VLOOKUP($A35,'03.คีย์เทอม2'!$A$9:$DY$58,75,FALSE))</f>
        <v/>
      </c>
      <c r="R35" s="307" t="str">
        <f>IF(VLOOKUP($A35,'03.คีย์เทอม2'!$A$9:$DY$58,80,FALSE)="","",VLOOKUP($A35,'03.คีย์เทอม2'!$A$9:$DY$58,80,FALSE))</f>
        <v/>
      </c>
      <c r="S35" s="121" t="str">
        <f>IF(VLOOKUP($A35,'03.คีย์เทอม2'!$A$9:$DY$58,85,FALSE)="","",VLOOKUP($A35,'03.คีย์เทอม2'!$A$9:$DY$58,85,FALSE))</f>
        <v/>
      </c>
      <c r="T35" s="121" t="str">
        <f>IF(VLOOKUP($A35,'03.คีย์เทอม2'!$A$9:$DY$58,90,FALSE)="","",VLOOKUP($A35,'03.คีย์เทอม2'!$A$9:$DY$58,90,FALSE))</f>
        <v/>
      </c>
      <c r="U35" s="121" t="str">
        <f>IF(VLOOKUP($A35,'03.คีย์เทอม2'!$A$9:$DY$58,95,FALSE)="","",VLOOKUP($A35,'03.คีย์เทอม2'!$A$9:$DY$58,95,FALSE))</f>
        <v/>
      </c>
      <c r="V35" s="121" t="str">
        <f>IF(VLOOKUP($A35,'03.คีย์เทอม2'!$A$9:$DY$58,100,FALSE)="","",VLOOKUP($A35,'03.คีย์เทอม2'!$A$9:$DY$58,100,FALSE))</f>
        <v/>
      </c>
      <c r="W35" s="188" t="str">
        <f>IF(VLOOKUP($A35,'03.คีย์เทอม2'!$A$9:$DY$58,105,FALSE)="","",VLOOKUP($A35,'03.คีย์เทอม2'!$A$9:$DY$58,105,FALSE))</f>
        <v/>
      </c>
      <c r="X35" s="105" t="str">
        <f>IF(VLOOKUP($A35,'03.คีย์เทอม2'!$A$9:$DY$58,107,FALSE)="","",VLOOKUP($A35,'03.คีย์เทอม2'!$A$9:$DY$58,107,FALSE))</f>
        <v/>
      </c>
      <c r="Y35" s="228" t="str">
        <f>IF(VLOOKUP($A35,'03.คีย์เทอม2'!$A$9:$DY$58,108,FALSE)="","",VLOOKUP($A35,'03.คีย์เทอม2'!$A$9:$DY$58,108,FALSE))</f>
        <v/>
      </c>
      <c r="Z35" s="737" t="str">
        <f>IF(VLOOKUP($A35,'03.คีย์เทอม2'!$A$9:$DY$58,109,FALSE)="","",VLOOKUP($A35,'03.คีย์เทอม2'!$A$9:$DY$58,109,FALSE))</f>
        <v/>
      </c>
    </row>
    <row r="36" spans="1:26" s="102" customFormat="1" ht="17.25" customHeight="1" x14ac:dyDescent="0.2">
      <c r="A36" s="139">
        <v>26</v>
      </c>
      <c r="B36" s="103" t="str">
        <f>IF('2.ชื่อนักเรียน'!C36="","",'2.ชื่อนักเรียน'!C36)</f>
        <v/>
      </c>
      <c r="C36" s="104" t="str">
        <f>IF('2.ชื่อนักเรียน'!D36="","",'2.ชื่อนักเรียน'!D36)</f>
        <v/>
      </c>
      <c r="D36" s="140" t="str">
        <f>IF(VLOOKUP($A36,'03.คีย์เทอม2'!$A$9:$DY$58,10,FALSE)="","",VLOOKUP($A36,'03.คีย์เทอม2'!$A$9:$DY$58,10,FALSE))</f>
        <v/>
      </c>
      <c r="E36" s="120" t="str">
        <f>IF(VLOOKUP($A36,'03.คีย์เทอม2'!$A$9:$DY$58,15,FALSE)="","",VLOOKUP($A36,'03.คีย์เทอม2'!$A$9:$DY$58,15,FALSE))</f>
        <v/>
      </c>
      <c r="F36" s="120" t="str">
        <f>IF(VLOOKUP($A36,'03.คีย์เทอม2'!$A$9:$DY$58,20,FALSE)="","",VLOOKUP($A36,'03.คีย์เทอม2'!$A$9:$DY$58,20,FALSE))</f>
        <v/>
      </c>
      <c r="G36" s="121" t="str">
        <f>IF(VLOOKUP($A36,'03.คีย์เทอม2'!$A$9:$DY$58,25,FALSE)="","",VLOOKUP($A36,'03.คีย์เทอม2'!$A$9:$DY$58,25,FALSE))</f>
        <v/>
      </c>
      <c r="H36" s="120" t="str">
        <f>IF(VLOOKUP($A36,'03.คีย์เทอม2'!$A$9:$DY$58,30,FALSE)="","",VLOOKUP($A36,'03.คีย์เทอม2'!$A$9:$DY$58,30,FALSE))</f>
        <v/>
      </c>
      <c r="I36" s="120" t="str">
        <f>IF(VLOOKUP($A36,'03.คีย์เทอม2'!$A$9:$DY$58,35,FALSE)="","",VLOOKUP($A36,'03.คีย์เทอม2'!$A$9:$DY$58,35,FALSE))</f>
        <v/>
      </c>
      <c r="J36" s="120" t="str">
        <f>IF(VLOOKUP($A36,'03.คีย์เทอม2'!$A$9:$DY$58,40,FALSE)="","",VLOOKUP($A36,'03.คีย์เทอม2'!$A$9:$DY$58,40,FALSE))</f>
        <v/>
      </c>
      <c r="K36" s="120" t="str">
        <f>IF(VLOOKUP($A36,'03.คีย์เทอม2'!$A$9:$DY$58,45,FALSE)="","",VLOOKUP($A36,'03.คีย์เทอม2'!$A$9:$DY$58,45,FALSE))</f>
        <v/>
      </c>
      <c r="L36" s="303" t="str">
        <f>IF(VLOOKUP($A36,'03.คีย์เทอม2'!$A$9:$DY$58,50,FALSE)="","",VLOOKUP($A36,'03.คีย์เทอม2'!$A$9:$DY$58,50,FALSE))</f>
        <v/>
      </c>
      <c r="M36" s="193" t="str">
        <f>IF(VLOOKUP($A36,'03.คีย์เทอม2'!$A$9:$DY$58,55,FALSE)="","",VLOOKUP($A36,'03.คีย์เทอม2'!$A$9:$DY$58,55,FALSE))</f>
        <v/>
      </c>
      <c r="N36" s="140" t="str">
        <f>IF(VLOOKUP($A36,'03.คีย์เทอม2'!$A$9:$DY$58,60,FALSE)="","",VLOOKUP($A36,'03.คีย์เทอม2'!$A$9:$DY$58,60,FALSE))</f>
        <v/>
      </c>
      <c r="O36" s="307" t="str">
        <f>IF(VLOOKUP($A36,'03.คีย์เทอม2'!$A$9:$DY$58,65,FALSE)="","",VLOOKUP($A36,'03.คีย์เทอม2'!$A$9:$DY$58,65,FALSE))</f>
        <v/>
      </c>
      <c r="P36" s="307" t="str">
        <f>IF(VLOOKUP($A36,'03.คีย์เทอม2'!$A$9:$DY$58,70,FALSE)="","",VLOOKUP($A36,'03.คีย์เทอม2'!$A$9:$DY$58,70,FALSE))</f>
        <v/>
      </c>
      <c r="Q36" s="307" t="str">
        <f>IF(VLOOKUP($A36,'03.คีย์เทอม2'!$A$9:$DY$58,75,FALSE)="","",VLOOKUP($A36,'03.คีย์เทอม2'!$A$9:$DY$58,75,FALSE))</f>
        <v/>
      </c>
      <c r="R36" s="307" t="str">
        <f>IF(VLOOKUP($A36,'03.คีย์เทอม2'!$A$9:$DY$58,80,FALSE)="","",VLOOKUP($A36,'03.คีย์เทอม2'!$A$9:$DY$58,80,FALSE))</f>
        <v/>
      </c>
      <c r="S36" s="121" t="str">
        <f>IF(VLOOKUP($A36,'03.คีย์เทอม2'!$A$9:$DY$58,85,FALSE)="","",VLOOKUP($A36,'03.คีย์เทอม2'!$A$9:$DY$58,85,FALSE))</f>
        <v/>
      </c>
      <c r="T36" s="121" t="str">
        <f>IF(VLOOKUP($A36,'03.คีย์เทอม2'!$A$9:$DY$58,90,FALSE)="","",VLOOKUP($A36,'03.คีย์เทอม2'!$A$9:$DY$58,90,FALSE))</f>
        <v/>
      </c>
      <c r="U36" s="121" t="str">
        <f>IF(VLOOKUP($A36,'03.คีย์เทอม2'!$A$9:$DY$58,95,FALSE)="","",VLOOKUP($A36,'03.คีย์เทอม2'!$A$9:$DY$58,95,FALSE))</f>
        <v/>
      </c>
      <c r="V36" s="121" t="str">
        <f>IF(VLOOKUP($A36,'03.คีย์เทอม2'!$A$9:$DY$58,100,FALSE)="","",VLOOKUP($A36,'03.คีย์เทอม2'!$A$9:$DY$58,100,FALSE))</f>
        <v/>
      </c>
      <c r="W36" s="188" t="str">
        <f>IF(VLOOKUP($A36,'03.คีย์เทอม2'!$A$9:$DY$58,105,FALSE)="","",VLOOKUP($A36,'03.คีย์เทอม2'!$A$9:$DY$58,105,FALSE))</f>
        <v/>
      </c>
      <c r="X36" s="105" t="str">
        <f>IF(VLOOKUP($A36,'03.คีย์เทอม2'!$A$9:$DY$58,107,FALSE)="","",VLOOKUP($A36,'03.คีย์เทอม2'!$A$9:$DY$58,107,FALSE))</f>
        <v/>
      </c>
      <c r="Y36" s="228" t="str">
        <f>IF(VLOOKUP($A36,'03.คีย์เทอม2'!$A$9:$DY$58,108,FALSE)="","",VLOOKUP($A36,'03.คีย์เทอม2'!$A$9:$DY$58,108,FALSE))</f>
        <v/>
      </c>
      <c r="Z36" s="737" t="str">
        <f>IF(VLOOKUP($A36,'03.คีย์เทอม2'!$A$9:$DY$58,109,FALSE)="","",VLOOKUP($A36,'03.คีย์เทอม2'!$A$9:$DY$58,109,FALSE))</f>
        <v/>
      </c>
    </row>
    <row r="37" spans="1:26" s="102" customFormat="1" ht="17.25" customHeight="1" x14ac:dyDescent="0.2">
      <c r="A37" s="139">
        <v>27</v>
      </c>
      <c r="B37" s="103" t="str">
        <f>IF('2.ชื่อนักเรียน'!C37="","",'2.ชื่อนักเรียน'!C37)</f>
        <v/>
      </c>
      <c r="C37" s="104" t="str">
        <f>IF('2.ชื่อนักเรียน'!D37="","",'2.ชื่อนักเรียน'!D37)</f>
        <v/>
      </c>
      <c r="D37" s="140" t="str">
        <f>IF(VLOOKUP($A37,'03.คีย์เทอม2'!$A$9:$DY$58,10,FALSE)="","",VLOOKUP($A37,'03.คีย์เทอม2'!$A$9:$DY$58,10,FALSE))</f>
        <v/>
      </c>
      <c r="E37" s="120" t="str">
        <f>IF(VLOOKUP($A37,'03.คีย์เทอม2'!$A$9:$DY$58,15,FALSE)="","",VLOOKUP($A37,'03.คีย์เทอม2'!$A$9:$DY$58,15,FALSE))</f>
        <v/>
      </c>
      <c r="F37" s="120" t="str">
        <f>IF(VLOOKUP($A37,'03.คีย์เทอม2'!$A$9:$DY$58,20,FALSE)="","",VLOOKUP($A37,'03.คีย์เทอม2'!$A$9:$DY$58,20,FALSE))</f>
        <v/>
      </c>
      <c r="G37" s="121" t="str">
        <f>IF(VLOOKUP($A37,'03.คีย์เทอม2'!$A$9:$DY$58,25,FALSE)="","",VLOOKUP($A37,'03.คีย์เทอม2'!$A$9:$DY$58,25,FALSE))</f>
        <v/>
      </c>
      <c r="H37" s="121" t="str">
        <f>IF(VLOOKUP($A37,'03.คีย์เทอม2'!$A$9:$DY$58,30,FALSE)="","",VLOOKUP($A37,'03.คีย์เทอม2'!$A$9:$DY$58,30,FALSE))</f>
        <v/>
      </c>
      <c r="I37" s="121" t="str">
        <f>IF(VLOOKUP($A37,'03.คีย์เทอม2'!$A$9:$DY$58,35,FALSE)="","",VLOOKUP($A37,'03.คีย์เทอม2'!$A$9:$DY$58,35,FALSE))</f>
        <v/>
      </c>
      <c r="J37" s="120" t="str">
        <f>IF(VLOOKUP($A37,'03.คีย์เทอม2'!$A$9:$DY$58,40,FALSE)="","",VLOOKUP($A37,'03.คีย์เทอม2'!$A$9:$DY$58,40,FALSE))</f>
        <v/>
      </c>
      <c r="K37" s="120" t="str">
        <f>IF(VLOOKUP($A37,'03.คีย์เทอม2'!$A$9:$DY$58,45,FALSE)="","",VLOOKUP($A37,'03.คีย์เทอม2'!$A$9:$DY$58,45,FALSE))</f>
        <v/>
      </c>
      <c r="L37" s="303" t="str">
        <f>IF(VLOOKUP($A37,'03.คีย์เทอม2'!$A$9:$DY$58,50,FALSE)="","",VLOOKUP($A37,'03.คีย์เทอม2'!$A$9:$DY$58,50,FALSE))</f>
        <v/>
      </c>
      <c r="M37" s="193" t="str">
        <f>IF(VLOOKUP($A37,'03.คีย์เทอม2'!$A$9:$DY$58,55,FALSE)="","",VLOOKUP($A37,'03.คีย์เทอม2'!$A$9:$DY$58,55,FALSE))</f>
        <v/>
      </c>
      <c r="N37" s="140" t="str">
        <f>IF(VLOOKUP($A37,'03.คีย์เทอม2'!$A$9:$DY$58,60,FALSE)="","",VLOOKUP($A37,'03.คีย์เทอม2'!$A$9:$DY$58,60,FALSE))</f>
        <v/>
      </c>
      <c r="O37" s="307" t="str">
        <f>IF(VLOOKUP($A37,'03.คีย์เทอม2'!$A$9:$DY$58,65,FALSE)="","",VLOOKUP($A37,'03.คีย์เทอม2'!$A$9:$DY$58,65,FALSE))</f>
        <v/>
      </c>
      <c r="P37" s="307" t="str">
        <f>IF(VLOOKUP($A37,'03.คีย์เทอม2'!$A$9:$DY$58,70,FALSE)="","",VLOOKUP($A37,'03.คีย์เทอม2'!$A$9:$DY$58,70,FALSE))</f>
        <v/>
      </c>
      <c r="Q37" s="307" t="str">
        <f>IF(VLOOKUP($A37,'03.คีย์เทอม2'!$A$9:$DY$58,75,FALSE)="","",VLOOKUP($A37,'03.คีย์เทอม2'!$A$9:$DY$58,75,FALSE))</f>
        <v/>
      </c>
      <c r="R37" s="307" t="str">
        <f>IF(VLOOKUP($A37,'03.คีย์เทอม2'!$A$9:$DY$58,80,FALSE)="","",VLOOKUP($A37,'03.คีย์เทอม2'!$A$9:$DY$58,80,FALSE))</f>
        <v/>
      </c>
      <c r="S37" s="121" t="str">
        <f>IF(VLOOKUP($A37,'03.คีย์เทอม2'!$A$9:$DY$58,85,FALSE)="","",VLOOKUP($A37,'03.คีย์เทอม2'!$A$9:$DY$58,85,FALSE))</f>
        <v/>
      </c>
      <c r="T37" s="121" t="str">
        <f>IF(VLOOKUP($A37,'03.คีย์เทอม2'!$A$9:$DY$58,90,FALSE)="","",VLOOKUP($A37,'03.คีย์เทอม2'!$A$9:$DY$58,90,FALSE))</f>
        <v/>
      </c>
      <c r="U37" s="121" t="str">
        <f>IF(VLOOKUP($A37,'03.คีย์เทอม2'!$A$9:$DY$58,95,FALSE)="","",VLOOKUP($A37,'03.คีย์เทอม2'!$A$9:$DY$58,95,FALSE))</f>
        <v/>
      </c>
      <c r="V37" s="121" t="str">
        <f>IF(VLOOKUP($A37,'03.คีย์เทอม2'!$A$9:$DY$58,100,FALSE)="","",VLOOKUP($A37,'03.คีย์เทอม2'!$A$9:$DY$58,100,FALSE))</f>
        <v/>
      </c>
      <c r="W37" s="188" t="str">
        <f>IF(VLOOKUP($A37,'03.คีย์เทอม2'!$A$9:$DY$58,105,FALSE)="","",VLOOKUP($A37,'03.คีย์เทอม2'!$A$9:$DY$58,105,FALSE))</f>
        <v/>
      </c>
      <c r="X37" s="105" t="str">
        <f>IF(VLOOKUP($A37,'03.คีย์เทอม2'!$A$9:$DY$58,107,FALSE)="","",VLOOKUP($A37,'03.คีย์เทอม2'!$A$9:$DY$58,107,FALSE))</f>
        <v/>
      </c>
      <c r="Y37" s="228" t="str">
        <f>IF(VLOOKUP($A37,'03.คีย์เทอม2'!$A$9:$DY$58,108,FALSE)="","",VLOOKUP($A37,'03.คีย์เทอม2'!$A$9:$DY$58,108,FALSE))</f>
        <v/>
      </c>
      <c r="Z37" s="737" t="str">
        <f>IF(VLOOKUP($A37,'03.คีย์เทอม2'!$A$9:$DY$58,109,FALSE)="","",VLOOKUP($A37,'03.คีย์เทอม2'!$A$9:$DY$58,109,FALSE))</f>
        <v/>
      </c>
    </row>
    <row r="38" spans="1:26" s="102" customFormat="1" ht="17.25" customHeight="1" x14ac:dyDescent="0.2">
      <c r="A38" s="139">
        <v>28</v>
      </c>
      <c r="B38" s="103" t="str">
        <f>IF('2.ชื่อนักเรียน'!C38="","",'2.ชื่อนักเรียน'!C38)</f>
        <v/>
      </c>
      <c r="C38" s="104" t="str">
        <f>IF('2.ชื่อนักเรียน'!D38="","",'2.ชื่อนักเรียน'!D38)</f>
        <v/>
      </c>
      <c r="D38" s="140" t="str">
        <f>IF(VLOOKUP($A38,'03.คีย์เทอม2'!$A$9:$DY$58,10,FALSE)="","",VLOOKUP($A38,'03.คีย์เทอม2'!$A$9:$DY$58,10,FALSE))</f>
        <v/>
      </c>
      <c r="E38" s="120" t="str">
        <f>IF(VLOOKUP($A38,'03.คีย์เทอม2'!$A$9:$DY$58,15,FALSE)="","",VLOOKUP($A38,'03.คีย์เทอม2'!$A$9:$DY$58,15,FALSE))</f>
        <v/>
      </c>
      <c r="F38" s="120" t="str">
        <f>IF(VLOOKUP($A38,'03.คีย์เทอม2'!$A$9:$DY$58,20,FALSE)="","",VLOOKUP($A38,'03.คีย์เทอม2'!$A$9:$DY$58,20,FALSE))</f>
        <v/>
      </c>
      <c r="G38" s="121" t="str">
        <f>IF(VLOOKUP($A38,'03.คีย์เทอม2'!$A$9:$DY$58,25,FALSE)="","",VLOOKUP($A38,'03.คีย์เทอม2'!$A$9:$DY$58,25,FALSE))</f>
        <v/>
      </c>
      <c r="H38" s="121" t="str">
        <f>IF(VLOOKUP($A38,'03.คีย์เทอม2'!$A$9:$DY$58,30,FALSE)="","",VLOOKUP($A38,'03.คีย์เทอม2'!$A$9:$DY$58,30,FALSE))</f>
        <v/>
      </c>
      <c r="I38" s="121" t="str">
        <f>IF(VLOOKUP($A38,'03.คีย์เทอม2'!$A$9:$DY$58,35,FALSE)="","",VLOOKUP($A38,'03.คีย์เทอม2'!$A$9:$DY$58,35,FALSE))</f>
        <v/>
      </c>
      <c r="J38" s="120" t="str">
        <f>IF(VLOOKUP($A38,'03.คีย์เทอม2'!$A$9:$DY$58,40,FALSE)="","",VLOOKUP($A38,'03.คีย์เทอม2'!$A$9:$DY$58,40,FALSE))</f>
        <v/>
      </c>
      <c r="K38" s="120" t="str">
        <f>IF(VLOOKUP($A38,'03.คีย์เทอม2'!$A$9:$DY$58,45,FALSE)="","",VLOOKUP($A38,'03.คีย์เทอม2'!$A$9:$DY$58,45,FALSE))</f>
        <v/>
      </c>
      <c r="L38" s="303" t="str">
        <f>IF(VLOOKUP($A38,'03.คีย์เทอม2'!$A$9:$DY$58,50,FALSE)="","",VLOOKUP($A38,'03.คีย์เทอม2'!$A$9:$DY$58,50,FALSE))</f>
        <v/>
      </c>
      <c r="M38" s="193" t="str">
        <f>IF(VLOOKUP($A38,'03.คีย์เทอม2'!$A$9:$DY$58,55,FALSE)="","",VLOOKUP($A38,'03.คีย์เทอม2'!$A$9:$DY$58,55,FALSE))</f>
        <v/>
      </c>
      <c r="N38" s="140" t="str">
        <f>IF(VLOOKUP($A38,'03.คีย์เทอม2'!$A$9:$DY$58,60,FALSE)="","",VLOOKUP($A38,'03.คีย์เทอม2'!$A$9:$DY$58,60,FALSE))</f>
        <v/>
      </c>
      <c r="O38" s="307" t="str">
        <f>IF(VLOOKUP($A38,'03.คีย์เทอม2'!$A$9:$DY$58,65,FALSE)="","",VLOOKUP($A38,'03.คีย์เทอม2'!$A$9:$DY$58,65,FALSE))</f>
        <v/>
      </c>
      <c r="P38" s="307" t="str">
        <f>IF(VLOOKUP($A38,'03.คีย์เทอม2'!$A$9:$DY$58,70,FALSE)="","",VLOOKUP($A38,'03.คีย์เทอม2'!$A$9:$DY$58,70,FALSE))</f>
        <v/>
      </c>
      <c r="Q38" s="307" t="str">
        <f>IF(VLOOKUP($A38,'03.คีย์เทอม2'!$A$9:$DY$58,75,FALSE)="","",VLOOKUP($A38,'03.คีย์เทอม2'!$A$9:$DY$58,75,FALSE))</f>
        <v/>
      </c>
      <c r="R38" s="307" t="str">
        <f>IF(VLOOKUP($A38,'03.คีย์เทอม2'!$A$9:$DY$58,80,FALSE)="","",VLOOKUP($A38,'03.คีย์เทอม2'!$A$9:$DY$58,80,FALSE))</f>
        <v/>
      </c>
      <c r="S38" s="121" t="str">
        <f>IF(VLOOKUP($A38,'03.คีย์เทอม2'!$A$9:$DY$58,85,FALSE)="","",VLOOKUP($A38,'03.คีย์เทอม2'!$A$9:$DY$58,85,FALSE))</f>
        <v/>
      </c>
      <c r="T38" s="121" t="str">
        <f>IF(VLOOKUP($A38,'03.คีย์เทอม2'!$A$9:$DY$58,90,FALSE)="","",VLOOKUP($A38,'03.คีย์เทอม2'!$A$9:$DY$58,90,FALSE))</f>
        <v/>
      </c>
      <c r="U38" s="121" t="str">
        <f>IF(VLOOKUP($A38,'03.คีย์เทอม2'!$A$9:$DY$58,95,FALSE)="","",VLOOKUP($A38,'03.คีย์เทอม2'!$A$9:$DY$58,95,FALSE))</f>
        <v/>
      </c>
      <c r="V38" s="121" t="str">
        <f>IF(VLOOKUP($A38,'03.คีย์เทอม2'!$A$9:$DY$58,100,FALSE)="","",VLOOKUP($A38,'03.คีย์เทอม2'!$A$9:$DY$58,100,FALSE))</f>
        <v/>
      </c>
      <c r="W38" s="188" t="str">
        <f>IF(VLOOKUP($A38,'03.คีย์เทอม2'!$A$9:$DY$58,105,FALSE)="","",VLOOKUP($A38,'03.คีย์เทอม2'!$A$9:$DY$58,105,FALSE))</f>
        <v/>
      </c>
      <c r="X38" s="105" t="str">
        <f>IF(VLOOKUP($A38,'03.คีย์เทอม2'!$A$9:$DY$58,107,FALSE)="","",VLOOKUP($A38,'03.คีย์เทอม2'!$A$9:$DY$58,107,FALSE))</f>
        <v/>
      </c>
      <c r="Y38" s="228" t="str">
        <f>IF(VLOOKUP($A38,'03.คีย์เทอม2'!$A$9:$DY$58,108,FALSE)="","",VLOOKUP($A38,'03.คีย์เทอม2'!$A$9:$DY$58,108,FALSE))</f>
        <v/>
      </c>
      <c r="Z38" s="737" t="str">
        <f>IF(VLOOKUP($A38,'03.คีย์เทอม2'!$A$9:$DY$58,109,FALSE)="","",VLOOKUP($A38,'03.คีย์เทอม2'!$A$9:$DY$58,109,FALSE))</f>
        <v/>
      </c>
    </row>
    <row r="39" spans="1:26" s="102" customFormat="1" ht="17.25" customHeight="1" x14ac:dyDescent="0.2">
      <c r="A39" s="139">
        <v>29</v>
      </c>
      <c r="B39" s="103" t="str">
        <f>IF('2.ชื่อนักเรียน'!C39="","",'2.ชื่อนักเรียน'!C39)</f>
        <v/>
      </c>
      <c r="C39" s="104" t="str">
        <f>IF('2.ชื่อนักเรียน'!D39="","",'2.ชื่อนักเรียน'!D39)</f>
        <v/>
      </c>
      <c r="D39" s="140" t="str">
        <f>IF(VLOOKUP($A39,'03.คีย์เทอม2'!$A$9:$DY$58,10,FALSE)="","",VLOOKUP($A39,'03.คีย์เทอม2'!$A$9:$DY$58,10,FALSE))</f>
        <v/>
      </c>
      <c r="E39" s="120" t="str">
        <f>IF(VLOOKUP($A39,'03.คีย์เทอม2'!$A$9:$DY$58,15,FALSE)="","",VLOOKUP($A39,'03.คีย์เทอม2'!$A$9:$DY$58,15,FALSE))</f>
        <v/>
      </c>
      <c r="F39" s="120" t="str">
        <f>IF(VLOOKUP($A39,'03.คีย์เทอม2'!$A$9:$DY$58,20,FALSE)="","",VLOOKUP($A39,'03.คีย์เทอม2'!$A$9:$DY$58,20,FALSE))</f>
        <v/>
      </c>
      <c r="G39" s="121" t="str">
        <f>IF(VLOOKUP($A39,'03.คีย์เทอม2'!$A$9:$DY$58,25,FALSE)="","",VLOOKUP($A39,'03.คีย์เทอม2'!$A$9:$DY$58,25,FALSE))</f>
        <v/>
      </c>
      <c r="H39" s="120" t="str">
        <f>IF(VLOOKUP($A39,'03.คีย์เทอม2'!$A$9:$DY$58,30,FALSE)="","",VLOOKUP($A39,'03.คีย์เทอม2'!$A$9:$DY$58,30,FALSE))</f>
        <v/>
      </c>
      <c r="I39" s="120" t="str">
        <f>IF(VLOOKUP($A39,'03.คีย์เทอม2'!$A$9:$DY$58,35,FALSE)="","",VLOOKUP($A39,'03.คีย์เทอม2'!$A$9:$DY$58,35,FALSE))</f>
        <v/>
      </c>
      <c r="J39" s="120" t="str">
        <f>IF(VLOOKUP($A39,'03.คีย์เทอม2'!$A$9:$DY$58,40,FALSE)="","",VLOOKUP($A39,'03.คีย์เทอม2'!$A$9:$DY$58,40,FALSE))</f>
        <v/>
      </c>
      <c r="K39" s="120" t="str">
        <f>IF(VLOOKUP($A39,'03.คีย์เทอม2'!$A$9:$DY$58,45,FALSE)="","",VLOOKUP($A39,'03.คีย์เทอม2'!$A$9:$DY$58,45,FALSE))</f>
        <v/>
      </c>
      <c r="L39" s="303" t="str">
        <f>IF(VLOOKUP($A39,'03.คีย์เทอม2'!$A$9:$DY$58,50,FALSE)="","",VLOOKUP($A39,'03.คีย์เทอม2'!$A$9:$DY$58,50,FALSE))</f>
        <v/>
      </c>
      <c r="M39" s="193" t="str">
        <f>IF(VLOOKUP($A39,'03.คีย์เทอม2'!$A$9:$DY$58,55,FALSE)="","",VLOOKUP($A39,'03.คีย์เทอม2'!$A$9:$DY$58,55,FALSE))</f>
        <v/>
      </c>
      <c r="N39" s="140" t="str">
        <f>IF(VLOOKUP($A39,'03.คีย์เทอม2'!$A$9:$DY$58,60,FALSE)="","",VLOOKUP($A39,'03.คีย์เทอม2'!$A$9:$DY$58,60,FALSE))</f>
        <v/>
      </c>
      <c r="O39" s="307" t="str">
        <f>IF(VLOOKUP($A39,'03.คีย์เทอม2'!$A$9:$DY$58,65,FALSE)="","",VLOOKUP($A39,'03.คีย์เทอม2'!$A$9:$DY$58,65,FALSE))</f>
        <v/>
      </c>
      <c r="P39" s="307" t="str">
        <f>IF(VLOOKUP($A39,'03.คีย์เทอม2'!$A$9:$DY$58,70,FALSE)="","",VLOOKUP($A39,'03.คีย์เทอม2'!$A$9:$DY$58,70,FALSE))</f>
        <v/>
      </c>
      <c r="Q39" s="307" t="str">
        <f>IF(VLOOKUP($A39,'03.คีย์เทอม2'!$A$9:$DY$58,75,FALSE)="","",VLOOKUP($A39,'03.คีย์เทอม2'!$A$9:$DY$58,75,FALSE))</f>
        <v/>
      </c>
      <c r="R39" s="307" t="str">
        <f>IF(VLOOKUP($A39,'03.คีย์เทอม2'!$A$9:$DY$58,80,FALSE)="","",VLOOKUP($A39,'03.คีย์เทอม2'!$A$9:$DY$58,80,FALSE))</f>
        <v/>
      </c>
      <c r="S39" s="121" t="str">
        <f>IF(VLOOKUP($A39,'03.คีย์เทอม2'!$A$9:$DY$58,85,FALSE)="","",VLOOKUP($A39,'03.คีย์เทอม2'!$A$9:$DY$58,85,FALSE))</f>
        <v/>
      </c>
      <c r="T39" s="121" t="str">
        <f>IF(VLOOKUP($A39,'03.คีย์เทอม2'!$A$9:$DY$58,90,FALSE)="","",VLOOKUP($A39,'03.คีย์เทอม2'!$A$9:$DY$58,90,FALSE))</f>
        <v/>
      </c>
      <c r="U39" s="121" t="str">
        <f>IF(VLOOKUP($A39,'03.คีย์เทอม2'!$A$9:$DY$58,95,FALSE)="","",VLOOKUP($A39,'03.คีย์เทอม2'!$A$9:$DY$58,95,FALSE))</f>
        <v/>
      </c>
      <c r="V39" s="121" t="str">
        <f>IF(VLOOKUP($A39,'03.คีย์เทอม2'!$A$9:$DY$58,100,FALSE)="","",VLOOKUP($A39,'03.คีย์เทอม2'!$A$9:$DY$58,100,FALSE))</f>
        <v/>
      </c>
      <c r="W39" s="188" t="str">
        <f>IF(VLOOKUP($A39,'03.คีย์เทอม2'!$A$9:$DY$58,105,FALSE)="","",VLOOKUP($A39,'03.คีย์เทอม2'!$A$9:$DY$58,105,FALSE))</f>
        <v/>
      </c>
      <c r="X39" s="105" t="str">
        <f>IF(VLOOKUP($A39,'03.คีย์เทอม2'!$A$9:$DY$58,107,FALSE)="","",VLOOKUP($A39,'03.คีย์เทอม2'!$A$9:$DY$58,107,FALSE))</f>
        <v/>
      </c>
      <c r="Y39" s="228" t="str">
        <f>IF(VLOOKUP($A39,'03.คีย์เทอม2'!$A$9:$DY$58,108,FALSE)="","",VLOOKUP($A39,'03.คีย์เทอม2'!$A$9:$DY$58,108,FALSE))</f>
        <v/>
      </c>
      <c r="Z39" s="737" t="str">
        <f>IF(VLOOKUP($A39,'03.คีย์เทอม2'!$A$9:$DY$58,109,FALSE)="","",VLOOKUP($A39,'03.คีย์เทอม2'!$A$9:$DY$58,109,FALSE))</f>
        <v/>
      </c>
    </row>
    <row r="40" spans="1:26" s="102" customFormat="1" ht="17.25" customHeight="1" x14ac:dyDescent="0.2">
      <c r="A40" s="139">
        <v>30</v>
      </c>
      <c r="B40" s="103" t="str">
        <f>IF('2.ชื่อนักเรียน'!C40="","",'2.ชื่อนักเรียน'!C40)</f>
        <v/>
      </c>
      <c r="C40" s="104" t="str">
        <f>IF('2.ชื่อนักเรียน'!D40="","",'2.ชื่อนักเรียน'!D40)</f>
        <v/>
      </c>
      <c r="D40" s="140" t="str">
        <f>IF(VLOOKUP($A40,'03.คีย์เทอม2'!$A$9:$DY$58,10,FALSE)="","",VLOOKUP($A40,'03.คีย์เทอม2'!$A$9:$DY$58,10,FALSE))</f>
        <v/>
      </c>
      <c r="E40" s="120" t="str">
        <f>IF(VLOOKUP($A40,'03.คีย์เทอม2'!$A$9:$DY$58,15,FALSE)="","",VLOOKUP($A40,'03.คีย์เทอม2'!$A$9:$DY$58,15,FALSE))</f>
        <v/>
      </c>
      <c r="F40" s="120" t="str">
        <f>IF(VLOOKUP($A40,'03.คีย์เทอม2'!$A$9:$DY$58,20,FALSE)="","",VLOOKUP($A40,'03.คีย์เทอม2'!$A$9:$DY$58,20,FALSE))</f>
        <v/>
      </c>
      <c r="G40" s="121" t="str">
        <f>IF(VLOOKUP($A40,'03.คีย์เทอม2'!$A$9:$DY$58,25,FALSE)="","",VLOOKUP($A40,'03.คีย์เทอม2'!$A$9:$DY$58,25,FALSE))</f>
        <v/>
      </c>
      <c r="H40" s="120" t="str">
        <f>IF(VLOOKUP($A40,'03.คีย์เทอม2'!$A$9:$DY$58,30,FALSE)="","",VLOOKUP($A40,'03.คีย์เทอม2'!$A$9:$DY$58,30,FALSE))</f>
        <v/>
      </c>
      <c r="I40" s="120" t="str">
        <f>IF(VLOOKUP($A40,'03.คีย์เทอม2'!$A$9:$DY$58,35,FALSE)="","",VLOOKUP($A40,'03.คีย์เทอม2'!$A$9:$DY$58,35,FALSE))</f>
        <v/>
      </c>
      <c r="J40" s="120" t="str">
        <f>IF(VLOOKUP($A40,'03.คีย์เทอม2'!$A$9:$DY$58,40,FALSE)="","",VLOOKUP($A40,'03.คีย์เทอม2'!$A$9:$DY$58,40,FALSE))</f>
        <v/>
      </c>
      <c r="K40" s="120" t="str">
        <f>IF(VLOOKUP($A40,'03.คีย์เทอม2'!$A$9:$DY$58,45,FALSE)="","",VLOOKUP($A40,'03.คีย์เทอม2'!$A$9:$DY$58,45,FALSE))</f>
        <v/>
      </c>
      <c r="L40" s="303" t="str">
        <f>IF(VLOOKUP($A40,'03.คีย์เทอม2'!$A$9:$DY$58,50,FALSE)="","",VLOOKUP($A40,'03.คีย์เทอม2'!$A$9:$DY$58,50,FALSE))</f>
        <v/>
      </c>
      <c r="M40" s="193" t="str">
        <f>IF(VLOOKUP($A40,'03.คีย์เทอม2'!$A$9:$DY$58,55,FALSE)="","",VLOOKUP($A40,'03.คีย์เทอม2'!$A$9:$DY$58,55,FALSE))</f>
        <v/>
      </c>
      <c r="N40" s="140" t="str">
        <f>IF(VLOOKUP($A40,'03.คีย์เทอม2'!$A$9:$DY$58,60,FALSE)="","",VLOOKUP($A40,'03.คีย์เทอม2'!$A$9:$DY$58,60,FALSE))</f>
        <v/>
      </c>
      <c r="O40" s="307" t="str">
        <f>IF(VLOOKUP($A40,'03.คีย์เทอม2'!$A$9:$DY$58,65,FALSE)="","",VLOOKUP($A40,'03.คีย์เทอม2'!$A$9:$DY$58,65,FALSE))</f>
        <v/>
      </c>
      <c r="P40" s="307" t="str">
        <f>IF(VLOOKUP($A40,'03.คีย์เทอม2'!$A$9:$DY$58,70,FALSE)="","",VLOOKUP($A40,'03.คีย์เทอม2'!$A$9:$DY$58,70,FALSE))</f>
        <v/>
      </c>
      <c r="Q40" s="307" t="str">
        <f>IF(VLOOKUP($A40,'03.คีย์เทอม2'!$A$9:$DY$58,75,FALSE)="","",VLOOKUP($A40,'03.คีย์เทอม2'!$A$9:$DY$58,75,FALSE))</f>
        <v/>
      </c>
      <c r="R40" s="307" t="str">
        <f>IF(VLOOKUP($A40,'03.คีย์เทอม2'!$A$9:$DY$58,80,FALSE)="","",VLOOKUP($A40,'03.คีย์เทอม2'!$A$9:$DY$58,80,FALSE))</f>
        <v/>
      </c>
      <c r="S40" s="121" t="str">
        <f>IF(VLOOKUP($A40,'03.คีย์เทอม2'!$A$9:$DY$58,85,FALSE)="","",VLOOKUP($A40,'03.คีย์เทอม2'!$A$9:$DY$58,85,FALSE))</f>
        <v/>
      </c>
      <c r="T40" s="121" t="str">
        <f>IF(VLOOKUP($A40,'03.คีย์เทอม2'!$A$9:$DY$58,90,FALSE)="","",VLOOKUP($A40,'03.คีย์เทอม2'!$A$9:$DY$58,90,FALSE))</f>
        <v/>
      </c>
      <c r="U40" s="121" t="str">
        <f>IF(VLOOKUP($A40,'03.คีย์เทอม2'!$A$9:$DY$58,95,FALSE)="","",VLOOKUP($A40,'03.คีย์เทอม2'!$A$9:$DY$58,95,FALSE))</f>
        <v/>
      </c>
      <c r="V40" s="121" t="str">
        <f>IF(VLOOKUP($A40,'03.คีย์เทอม2'!$A$9:$DY$58,100,FALSE)="","",VLOOKUP($A40,'03.คีย์เทอม2'!$A$9:$DY$58,100,FALSE))</f>
        <v/>
      </c>
      <c r="W40" s="188" t="str">
        <f>IF(VLOOKUP($A40,'03.คีย์เทอม2'!$A$9:$DY$58,105,FALSE)="","",VLOOKUP($A40,'03.คีย์เทอม2'!$A$9:$DY$58,105,FALSE))</f>
        <v/>
      </c>
      <c r="X40" s="105" t="str">
        <f>IF(VLOOKUP($A40,'03.คีย์เทอม2'!$A$9:$DY$58,107,FALSE)="","",VLOOKUP($A40,'03.คีย์เทอม2'!$A$9:$DY$58,107,FALSE))</f>
        <v/>
      </c>
      <c r="Y40" s="228" t="str">
        <f>IF(VLOOKUP($A40,'03.คีย์เทอม2'!$A$9:$DY$58,108,FALSE)="","",VLOOKUP($A40,'03.คีย์เทอม2'!$A$9:$DY$58,108,FALSE))</f>
        <v/>
      </c>
      <c r="Z40" s="737" t="str">
        <f>IF(VLOOKUP($A40,'03.คีย์เทอม2'!$A$9:$DY$58,109,FALSE)="","",VLOOKUP($A40,'03.คีย์เทอม2'!$A$9:$DY$58,109,FALSE))</f>
        <v/>
      </c>
    </row>
    <row r="41" spans="1:26" s="102" customFormat="1" ht="17.25" customHeight="1" x14ac:dyDescent="0.2">
      <c r="A41" s="139">
        <v>31</v>
      </c>
      <c r="B41" s="103" t="str">
        <f>IF('2.ชื่อนักเรียน'!C41="","",'2.ชื่อนักเรียน'!C41)</f>
        <v/>
      </c>
      <c r="C41" s="104" t="str">
        <f>IF('2.ชื่อนักเรียน'!D41="","",'2.ชื่อนักเรียน'!D41)</f>
        <v/>
      </c>
      <c r="D41" s="140" t="str">
        <f>IF(VLOOKUP($A41,'03.คีย์เทอม2'!$A$9:$DY$58,10,FALSE)="","",VLOOKUP($A41,'03.คีย์เทอม2'!$A$9:$DY$58,10,FALSE))</f>
        <v/>
      </c>
      <c r="E41" s="120" t="str">
        <f>IF(VLOOKUP($A41,'03.คีย์เทอม2'!$A$9:$DY$58,15,FALSE)="","",VLOOKUP($A41,'03.คีย์เทอม2'!$A$9:$DY$58,15,FALSE))</f>
        <v/>
      </c>
      <c r="F41" s="120" t="str">
        <f>IF(VLOOKUP($A41,'03.คีย์เทอม2'!$A$9:$DY$58,20,FALSE)="","",VLOOKUP($A41,'03.คีย์เทอม2'!$A$9:$DY$58,20,FALSE))</f>
        <v/>
      </c>
      <c r="G41" s="121" t="str">
        <f>IF(VLOOKUP($A41,'03.คีย์เทอม2'!$A$9:$DY$58,25,FALSE)="","",VLOOKUP($A41,'03.คีย์เทอม2'!$A$9:$DY$58,25,FALSE))</f>
        <v/>
      </c>
      <c r="H41" s="120" t="str">
        <f>IF(VLOOKUP($A41,'03.คีย์เทอม2'!$A$9:$DY$58,30,FALSE)="","",VLOOKUP($A41,'03.คีย์เทอม2'!$A$9:$DY$58,30,FALSE))</f>
        <v/>
      </c>
      <c r="I41" s="120" t="str">
        <f>IF(VLOOKUP($A41,'03.คีย์เทอม2'!$A$9:$DY$58,35,FALSE)="","",VLOOKUP($A41,'03.คีย์เทอม2'!$A$9:$DY$58,35,FALSE))</f>
        <v/>
      </c>
      <c r="J41" s="120" t="str">
        <f>IF(VLOOKUP($A41,'03.คีย์เทอม2'!$A$9:$DY$58,40,FALSE)="","",VLOOKUP($A41,'03.คีย์เทอม2'!$A$9:$DY$58,40,FALSE))</f>
        <v/>
      </c>
      <c r="K41" s="120" t="str">
        <f>IF(VLOOKUP($A41,'03.คีย์เทอม2'!$A$9:$DY$58,45,FALSE)="","",VLOOKUP($A41,'03.คีย์เทอม2'!$A$9:$DY$58,45,FALSE))</f>
        <v/>
      </c>
      <c r="L41" s="303" t="str">
        <f>IF(VLOOKUP($A41,'03.คีย์เทอม2'!$A$9:$DY$58,50,FALSE)="","",VLOOKUP($A41,'03.คีย์เทอม2'!$A$9:$DY$58,50,FALSE))</f>
        <v/>
      </c>
      <c r="M41" s="193" t="str">
        <f>IF(VLOOKUP($A41,'03.คีย์เทอม2'!$A$9:$DY$58,55,FALSE)="","",VLOOKUP($A41,'03.คีย์เทอม2'!$A$9:$DY$58,55,FALSE))</f>
        <v/>
      </c>
      <c r="N41" s="140" t="str">
        <f>IF(VLOOKUP($A41,'03.คีย์เทอม2'!$A$9:$DY$58,60,FALSE)="","",VLOOKUP($A41,'03.คีย์เทอม2'!$A$9:$DY$58,60,FALSE))</f>
        <v/>
      </c>
      <c r="O41" s="307" t="str">
        <f>IF(VLOOKUP($A41,'03.คีย์เทอม2'!$A$9:$DY$58,65,FALSE)="","",VLOOKUP($A41,'03.คีย์เทอม2'!$A$9:$DY$58,65,FALSE))</f>
        <v/>
      </c>
      <c r="P41" s="307" t="str">
        <f>IF(VLOOKUP($A41,'03.คีย์เทอม2'!$A$9:$DY$58,70,FALSE)="","",VLOOKUP($A41,'03.คีย์เทอม2'!$A$9:$DY$58,70,FALSE))</f>
        <v/>
      </c>
      <c r="Q41" s="307" t="str">
        <f>IF(VLOOKUP($A41,'03.คีย์เทอม2'!$A$9:$DY$58,75,FALSE)="","",VLOOKUP($A41,'03.คีย์เทอม2'!$A$9:$DY$58,75,FALSE))</f>
        <v/>
      </c>
      <c r="R41" s="307" t="str">
        <f>IF(VLOOKUP($A41,'03.คีย์เทอม2'!$A$9:$DY$58,80,FALSE)="","",VLOOKUP($A41,'03.คีย์เทอม2'!$A$9:$DY$58,80,FALSE))</f>
        <v/>
      </c>
      <c r="S41" s="121" t="str">
        <f>IF(VLOOKUP($A41,'03.คีย์เทอม2'!$A$9:$DY$58,85,FALSE)="","",VLOOKUP($A41,'03.คีย์เทอม2'!$A$9:$DY$58,85,FALSE))</f>
        <v/>
      </c>
      <c r="T41" s="121" t="str">
        <f>IF(VLOOKUP($A41,'03.คีย์เทอม2'!$A$9:$DY$58,90,FALSE)="","",VLOOKUP($A41,'03.คีย์เทอม2'!$A$9:$DY$58,90,FALSE))</f>
        <v/>
      </c>
      <c r="U41" s="121" t="str">
        <f>IF(VLOOKUP($A41,'03.คีย์เทอม2'!$A$9:$DY$58,95,FALSE)="","",VLOOKUP($A41,'03.คีย์เทอม2'!$A$9:$DY$58,95,FALSE))</f>
        <v/>
      </c>
      <c r="V41" s="121" t="str">
        <f>IF(VLOOKUP($A41,'03.คีย์เทอม2'!$A$9:$DY$58,100,FALSE)="","",VLOOKUP($A41,'03.คีย์เทอม2'!$A$9:$DY$58,100,FALSE))</f>
        <v/>
      </c>
      <c r="W41" s="188" t="str">
        <f>IF(VLOOKUP($A41,'03.คีย์เทอม2'!$A$9:$DY$58,105,FALSE)="","",VLOOKUP($A41,'03.คีย์เทอม2'!$A$9:$DY$58,105,FALSE))</f>
        <v/>
      </c>
      <c r="X41" s="105" t="str">
        <f>IF(VLOOKUP($A41,'03.คีย์เทอม2'!$A$9:$DY$58,107,FALSE)="","",VLOOKUP($A41,'03.คีย์เทอม2'!$A$9:$DY$58,107,FALSE))</f>
        <v/>
      </c>
      <c r="Y41" s="228" t="str">
        <f>IF(VLOOKUP($A41,'03.คีย์เทอม2'!$A$9:$DY$58,108,FALSE)="","",VLOOKUP($A41,'03.คีย์เทอม2'!$A$9:$DY$58,108,FALSE))</f>
        <v/>
      </c>
      <c r="Z41" s="737" t="str">
        <f>IF(VLOOKUP($A41,'03.คีย์เทอม2'!$A$9:$DY$58,109,FALSE)="","",VLOOKUP($A41,'03.คีย์เทอม2'!$A$9:$DY$58,109,FALSE))</f>
        <v/>
      </c>
    </row>
    <row r="42" spans="1:26" s="102" customFormat="1" ht="17.25" customHeight="1" x14ac:dyDescent="0.2">
      <c r="A42" s="139">
        <v>32</v>
      </c>
      <c r="B42" s="103" t="str">
        <f>IF('2.ชื่อนักเรียน'!C42="","",'2.ชื่อนักเรียน'!C42)</f>
        <v/>
      </c>
      <c r="C42" s="104" t="str">
        <f>IF('2.ชื่อนักเรียน'!D42="","",'2.ชื่อนักเรียน'!D42)</f>
        <v/>
      </c>
      <c r="D42" s="140" t="str">
        <f>IF(VLOOKUP($A42,'03.คีย์เทอม2'!$A$9:$DY$58,10,FALSE)="","",VLOOKUP($A42,'03.คีย์เทอม2'!$A$9:$DY$58,10,FALSE))</f>
        <v/>
      </c>
      <c r="E42" s="121" t="str">
        <f>IF(VLOOKUP($A42,'03.คีย์เทอม2'!$A$9:$DY$58,15,FALSE)="","",VLOOKUP($A42,'03.คีย์เทอม2'!$A$9:$DY$58,15,FALSE))</f>
        <v/>
      </c>
      <c r="F42" s="120" t="str">
        <f>IF(VLOOKUP($A42,'03.คีย์เทอม2'!$A$9:$DY$58,20,FALSE)="","",VLOOKUP($A42,'03.คีย์เทอม2'!$A$9:$DY$58,20,FALSE))</f>
        <v/>
      </c>
      <c r="G42" s="121" t="str">
        <f>IF(VLOOKUP($A42,'03.คีย์เทอม2'!$A$9:$DY$58,25,FALSE)="","",VLOOKUP($A42,'03.คีย์เทอม2'!$A$9:$DY$58,25,FALSE))</f>
        <v/>
      </c>
      <c r="H42" s="121" t="str">
        <f>IF(VLOOKUP($A42,'03.คีย์เทอม2'!$A$9:$DY$58,30,FALSE)="","",VLOOKUP($A42,'03.คีย์เทอม2'!$A$9:$DY$58,30,FALSE))</f>
        <v/>
      </c>
      <c r="I42" s="121" t="str">
        <f>IF(VLOOKUP($A42,'03.คีย์เทอม2'!$A$9:$DY$58,35,FALSE)="","",VLOOKUP($A42,'03.คีย์เทอม2'!$A$9:$DY$58,35,FALSE))</f>
        <v/>
      </c>
      <c r="J42" s="120" t="str">
        <f>IF(VLOOKUP($A42,'03.คีย์เทอม2'!$A$9:$DY$58,40,FALSE)="","",VLOOKUP($A42,'03.คีย์เทอม2'!$A$9:$DY$58,40,FALSE))</f>
        <v/>
      </c>
      <c r="K42" s="120" t="str">
        <f>IF(VLOOKUP($A42,'03.คีย์เทอม2'!$A$9:$DY$58,45,FALSE)="","",VLOOKUP($A42,'03.คีย์เทอม2'!$A$9:$DY$58,45,FALSE))</f>
        <v/>
      </c>
      <c r="L42" s="303" t="str">
        <f>IF(VLOOKUP($A42,'03.คีย์เทอม2'!$A$9:$DY$58,50,FALSE)="","",VLOOKUP($A42,'03.คีย์เทอม2'!$A$9:$DY$58,50,FALSE))</f>
        <v/>
      </c>
      <c r="M42" s="193" t="str">
        <f>IF(VLOOKUP($A42,'03.คีย์เทอม2'!$A$9:$DY$58,55,FALSE)="","",VLOOKUP($A42,'03.คีย์เทอม2'!$A$9:$DY$58,55,FALSE))</f>
        <v/>
      </c>
      <c r="N42" s="140" t="str">
        <f>IF(VLOOKUP($A42,'03.คีย์เทอม2'!$A$9:$DY$58,60,FALSE)="","",VLOOKUP($A42,'03.คีย์เทอม2'!$A$9:$DY$58,60,FALSE))</f>
        <v/>
      </c>
      <c r="O42" s="307" t="str">
        <f>IF(VLOOKUP($A42,'03.คีย์เทอม2'!$A$9:$DY$58,65,FALSE)="","",VLOOKUP($A42,'03.คีย์เทอม2'!$A$9:$DY$58,65,FALSE))</f>
        <v/>
      </c>
      <c r="P42" s="307" t="str">
        <f>IF(VLOOKUP($A42,'03.คีย์เทอม2'!$A$9:$DY$58,70,FALSE)="","",VLOOKUP($A42,'03.คีย์เทอม2'!$A$9:$DY$58,70,FALSE))</f>
        <v/>
      </c>
      <c r="Q42" s="307" t="str">
        <f>IF(VLOOKUP($A42,'03.คีย์เทอม2'!$A$9:$DY$58,75,FALSE)="","",VLOOKUP($A42,'03.คีย์เทอม2'!$A$9:$DY$58,75,FALSE))</f>
        <v/>
      </c>
      <c r="R42" s="307" t="str">
        <f>IF(VLOOKUP($A42,'03.คีย์เทอม2'!$A$9:$DY$58,80,FALSE)="","",VLOOKUP($A42,'03.คีย์เทอม2'!$A$9:$DY$58,80,FALSE))</f>
        <v/>
      </c>
      <c r="S42" s="121" t="str">
        <f>IF(VLOOKUP($A42,'03.คีย์เทอม2'!$A$9:$DY$58,85,FALSE)="","",VLOOKUP($A42,'03.คีย์เทอม2'!$A$9:$DY$58,85,FALSE))</f>
        <v/>
      </c>
      <c r="T42" s="121" t="str">
        <f>IF(VLOOKUP($A42,'03.คีย์เทอม2'!$A$9:$DY$58,90,FALSE)="","",VLOOKUP($A42,'03.คีย์เทอม2'!$A$9:$DY$58,90,FALSE))</f>
        <v/>
      </c>
      <c r="U42" s="121" t="str">
        <f>IF(VLOOKUP($A42,'03.คีย์เทอม2'!$A$9:$DY$58,95,FALSE)="","",VLOOKUP($A42,'03.คีย์เทอม2'!$A$9:$DY$58,95,FALSE))</f>
        <v/>
      </c>
      <c r="V42" s="121" t="str">
        <f>IF(VLOOKUP($A42,'03.คีย์เทอม2'!$A$9:$DY$58,100,FALSE)="","",VLOOKUP($A42,'03.คีย์เทอม2'!$A$9:$DY$58,100,FALSE))</f>
        <v/>
      </c>
      <c r="W42" s="188" t="str">
        <f>IF(VLOOKUP($A42,'03.คีย์เทอม2'!$A$9:$DY$58,105,FALSE)="","",VLOOKUP($A42,'03.คีย์เทอม2'!$A$9:$DY$58,105,FALSE))</f>
        <v/>
      </c>
      <c r="X42" s="105" t="str">
        <f>IF(VLOOKUP($A42,'03.คีย์เทอม2'!$A$9:$DY$58,107,FALSE)="","",VLOOKUP($A42,'03.คีย์เทอม2'!$A$9:$DY$58,107,FALSE))</f>
        <v/>
      </c>
      <c r="Y42" s="228" t="str">
        <f>IF(VLOOKUP($A42,'03.คีย์เทอม2'!$A$9:$DY$58,108,FALSE)="","",VLOOKUP($A42,'03.คีย์เทอม2'!$A$9:$DY$58,108,FALSE))</f>
        <v/>
      </c>
      <c r="Z42" s="737" t="str">
        <f>IF(VLOOKUP($A42,'03.คีย์เทอม2'!$A$9:$DY$58,109,FALSE)="","",VLOOKUP($A42,'03.คีย์เทอม2'!$A$9:$DY$58,109,FALSE))</f>
        <v/>
      </c>
    </row>
    <row r="43" spans="1:26" s="102" customFormat="1" ht="17.25" customHeight="1" x14ac:dyDescent="0.2">
      <c r="A43" s="139">
        <v>33</v>
      </c>
      <c r="B43" s="103" t="str">
        <f>IF('2.ชื่อนักเรียน'!C43="","",'2.ชื่อนักเรียน'!C43)</f>
        <v/>
      </c>
      <c r="C43" s="104" t="str">
        <f>IF('2.ชื่อนักเรียน'!D43="","",'2.ชื่อนักเรียน'!D43)</f>
        <v/>
      </c>
      <c r="D43" s="140" t="str">
        <f>IF(VLOOKUP($A43,'03.คีย์เทอม2'!$A$9:$DY$58,10,FALSE)="","",VLOOKUP($A43,'03.คีย์เทอม2'!$A$9:$DY$58,10,FALSE))</f>
        <v/>
      </c>
      <c r="E43" s="120" t="str">
        <f>IF(VLOOKUP($A43,'03.คีย์เทอม2'!$A$9:$DY$58,15,FALSE)="","",VLOOKUP($A43,'03.คีย์เทอม2'!$A$9:$DY$58,15,FALSE))</f>
        <v/>
      </c>
      <c r="F43" s="120" t="str">
        <f>IF(VLOOKUP($A43,'03.คีย์เทอม2'!$A$9:$DY$58,20,FALSE)="","",VLOOKUP($A43,'03.คีย์เทอม2'!$A$9:$DY$58,20,FALSE))</f>
        <v/>
      </c>
      <c r="G43" s="121" t="str">
        <f>IF(VLOOKUP($A43,'03.คีย์เทอม2'!$A$9:$DY$58,25,FALSE)="","",VLOOKUP($A43,'03.คีย์เทอม2'!$A$9:$DY$58,25,FALSE))</f>
        <v/>
      </c>
      <c r="H43" s="121" t="str">
        <f>IF(VLOOKUP($A43,'03.คีย์เทอม2'!$A$9:$DY$58,30,FALSE)="","",VLOOKUP($A43,'03.คีย์เทอม2'!$A$9:$DY$58,30,FALSE))</f>
        <v/>
      </c>
      <c r="I43" s="121" t="str">
        <f>IF(VLOOKUP($A43,'03.คีย์เทอม2'!$A$9:$DY$58,35,FALSE)="","",VLOOKUP($A43,'03.คีย์เทอม2'!$A$9:$DY$58,35,FALSE))</f>
        <v/>
      </c>
      <c r="J43" s="120" t="str">
        <f>IF(VLOOKUP($A43,'03.คีย์เทอม2'!$A$9:$DY$58,40,FALSE)="","",VLOOKUP($A43,'03.คีย์เทอม2'!$A$9:$DY$58,40,FALSE))</f>
        <v/>
      </c>
      <c r="K43" s="120" t="str">
        <f>IF(VLOOKUP($A43,'03.คีย์เทอม2'!$A$9:$DY$58,45,FALSE)="","",VLOOKUP($A43,'03.คีย์เทอม2'!$A$9:$DY$58,45,FALSE))</f>
        <v/>
      </c>
      <c r="L43" s="303" t="str">
        <f>IF(VLOOKUP($A43,'03.คีย์เทอม2'!$A$9:$DY$58,50,FALSE)="","",VLOOKUP($A43,'03.คีย์เทอม2'!$A$9:$DY$58,50,FALSE))</f>
        <v/>
      </c>
      <c r="M43" s="193" t="str">
        <f>IF(VLOOKUP($A43,'03.คีย์เทอม2'!$A$9:$DY$58,55,FALSE)="","",VLOOKUP($A43,'03.คีย์เทอม2'!$A$9:$DY$58,55,FALSE))</f>
        <v/>
      </c>
      <c r="N43" s="140" t="str">
        <f>IF(VLOOKUP($A43,'03.คีย์เทอม2'!$A$9:$DY$58,60,FALSE)="","",VLOOKUP($A43,'03.คีย์เทอม2'!$A$9:$DY$58,60,FALSE))</f>
        <v/>
      </c>
      <c r="O43" s="307" t="str">
        <f>IF(VLOOKUP($A43,'03.คีย์เทอม2'!$A$9:$DY$58,65,FALSE)="","",VLOOKUP($A43,'03.คีย์เทอม2'!$A$9:$DY$58,65,FALSE))</f>
        <v/>
      </c>
      <c r="P43" s="307" t="str">
        <f>IF(VLOOKUP($A43,'03.คีย์เทอม2'!$A$9:$DY$58,70,FALSE)="","",VLOOKUP($A43,'03.คีย์เทอม2'!$A$9:$DY$58,70,FALSE))</f>
        <v/>
      </c>
      <c r="Q43" s="307" t="str">
        <f>IF(VLOOKUP($A43,'03.คีย์เทอม2'!$A$9:$DY$58,75,FALSE)="","",VLOOKUP($A43,'03.คีย์เทอม2'!$A$9:$DY$58,75,FALSE))</f>
        <v/>
      </c>
      <c r="R43" s="307" t="str">
        <f>IF(VLOOKUP($A43,'03.คีย์เทอม2'!$A$9:$DY$58,80,FALSE)="","",VLOOKUP($A43,'03.คีย์เทอม2'!$A$9:$DY$58,80,FALSE))</f>
        <v/>
      </c>
      <c r="S43" s="121" t="str">
        <f>IF(VLOOKUP($A43,'03.คีย์เทอม2'!$A$9:$DY$58,85,FALSE)="","",VLOOKUP($A43,'03.คีย์เทอม2'!$A$9:$DY$58,85,FALSE))</f>
        <v/>
      </c>
      <c r="T43" s="121" t="str">
        <f>IF(VLOOKUP($A43,'03.คีย์เทอม2'!$A$9:$DY$58,90,FALSE)="","",VLOOKUP($A43,'03.คีย์เทอม2'!$A$9:$DY$58,90,FALSE))</f>
        <v/>
      </c>
      <c r="U43" s="121" t="str">
        <f>IF(VLOOKUP($A43,'03.คีย์เทอม2'!$A$9:$DY$58,95,FALSE)="","",VLOOKUP($A43,'03.คีย์เทอม2'!$A$9:$DY$58,95,FALSE))</f>
        <v/>
      </c>
      <c r="V43" s="121" t="str">
        <f>IF(VLOOKUP($A43,'03.คีย์เทอม2'!$A$9:$DY$58,100,FALSE)="","",VLOOKUP($A43,'03.คีย์เทอม2'!$A$9:$DY$58,100,FALSE))</f>
        <v/>
      </c>
      <c r="W43" s="188" t="str">
        <f>IF(VLOOKUP($A43,'03.คีย์เทอม2'!$A$9:$DY$58,105,FALSE)="","",VLOOKUP($A43,'03.คีย์เทอม2'!$A$9:$DY$58,105,FALSE))</f>
        <v/>
      </c>
      <c r="X43" s="105" t="str">
        <f>IF(VLOOKUP($A43,'03.คีย์เทอม2'!$A$9:$DY$58,107,FALSE)="","",VLOOKUP($A43,'03.คีย์เทอม2'!$A$9:$DY$58,107,FALSE))</f>
        <v/>
      </c>
      <c r="Y43" s="228" t="str">
        <f>IF(VLOOKUP($A43,'03.คีย์เทอม2'!$A$9:$DY$58,108,FALSE)="","",VLOOKUP($A43,'03.คีย์เทอม2'!$A$9:$DY$58,108,FALSE))</f>
        <v/>
      </c>
      <c r="Z43" s="737" t="str">
        <f>IF(VLOOKUP($A43,'03.คีย์เทอม2'!$A$9:$DY$58,109,FALSE)="","",VLOOKUP($A43,'03.คีย์เทอม2'!$A$9:$DY$58,109,FALSE))</f>
        <v/>
      </c>
    </row>
    <row r="44" spans="1:26" s="102" customFormat="1" ht="17.25" customHeight="1" x14ac:dyDescent="0.2">
      <c r="A44" s="139">
        <v>34</v>
      </c>
      <c r="B44" s="103" t="str">
        <f>IF('2.ชื่อนักเรียน'!C44="","",'2.ชื่อนักเรียน'!C44)</f>
        <v/>
      </c>
      <c r="C44" s="104" t="str">
        <f>IF('2.ชื่อนักเรียน'!D44="","",'2.ชื่อนักเรียน'!D44)</f>
        <v/>
      </c>
      <c r="D44" s="140" t="str">
        <f>IF(VLOOKUP($A44,'03.คีย์เทอม2'!$A$9:$DY$58,10,FALSE)="","",VLOOKUP($A44,'03.คีย์เทอม2'!$A$9:$DY$58,10,FALSE))</f>
        <v/>
      </c>
      <c r="E44" s="120" t="str">
        <f>IF(VLOOKUP($A44,'03.คีย์เทอม2'!$A$9:$DY$58,15,FALSE)="","",VLOOKUP($A44,'03.คีย์เทอม2'!$A$9:$DY$58,15,FALSE))</f>
        <v/>
      </c>
      <c r="F44" s="120" t="str">
        <f>IF(VLOOKUP($A44,'03.คีย์เทอม2'!$A$9:$DY$58,20,FALSE)="","",VLOOKUP($A44,'03.คีย์เทอม2'!$A$9:$DY$58,20,FALSE))</f>
        <v/>
      </c>
      <c r="G44" s="121" t="str">
        <f>IF(VLOOKUP($A44,'03.คีย์เทอม2'!$A$9:$DY$58,25,FALSE)="","",VLOOKUP($A44,'03.คีย์เทอม2'!$A$9:$DY$58,25,FALSE))</f>
        <v/>
      </c>
      <c r="H44" s="120" t="str">
        <f>IF(VLOOKUP($A44,'03.คีย์เทอม2'!$A$9:$DY$58,30,FALSE)="","",VLOOKUP($A44,'03.คีย์เทอม2'!$A$9:$DY$58,30,FALSE))</f>
        <v/>
      </c>
      <c r="I44" s="120" t="str">
        <f>IF(VLOOKUP($A44,'03.คีย์เทอม2'!$A$9:$DY$58,35,FALSE)="","",VLOOKUP($A44,'03.คีย์เทอม2'!$A$9:$DY$58,35,FALSE))</f>
        <v/>
      </c>
      <c r="J44" s="120" t="str">
        <f>IF(VLOOKUP($A44,'03.คีย์เทอม2'!$A$9:$DY$58,40,FALSE)="","",VLOOKUP($A44,'03.คีย์เทอม2'!$A$9:$DY$58,40,FALSE))</f>
        <v/>
      </c>
      <c r="K44" s="120" t="str">
        <f>IF(VLOOKUP($A44,'03.คีย์เทอม2'!$A$9:$DY$58,45,FALSE)="","",VLOOKUP($A44,'03.คีย์เทอม2'!$A$9:$DY$58,45,FALSE))</f>
        <v/>
      </c>
      <c r="L44" s="303" t="str">
        <f>IF(VLOOKUP($A44,'03.คีย์เทอม2'!$A$9:$DY$58,50,FALSE)="","",VLOOKUP($A44,'03.คีย์เทอม2'!$A$9:$DY$58,50,FALSE))</f>
        <v/>
      </c>
      <c r="M44" s="193" t="str">
        <f>IF(VLOOKUP($A44,'03.คีย์เทอม2'!$A$9:$DY$58,55,FALSE)="","",VLOOKUP($A44,'03.คีย์เทอม2'!$A$9:$DY$58,55,FALSE))</f>
        <v/>
      </c>
      <c r="N44" s="140" t="str">
        <f>IF(VLOOKUP($A44,'03.คีย์เทอม2'!$A$9:$DY$58,60,FALSE)="","",VLOOKUP($A44,'03.คีย์เทอม2'!$A$9:$DY$58,60,FALSE))</f>
        <v/>
      </c>
      <c r="O44" s="307" t="str">
        <f>IF(VLOOKUP($A44,'03.คีย์เทอม2'!$A$9:$DY$58,65,FALSE)="","",VLOOKUP($A44,'03.คีย์เทอม2'!$A$9:$DY$58,65,FALSE))</f>
        <v/>
      </c>
      <c r="P44" s="307" t="str">
        <f>IF(VLOOKUP($A44,'03.คีย์เทอม2'!$A$9:$DY$58,70,FALSE)="","",VLOOKUP($A44,'03.คีย์เทอม2'!$A$9:$DY$58,70,FALSE))</f>
        <v/>
      </c>
      <c r="Q44" s="307" t="str">
        <f>IF(VLOOKUP($A44,'03.คีย์เทอม2'!$A$9:$DY$58,75,FALSE)="","",VLOOKUP($A44,'03.คีย์เทอม2'!$A$9:$DY$58,75,FALSE))</f>
        <v/>
      </c>
      <c r="R44" s="307" t="str">
        <f>IF(VLOOKUP($A44,'03.คีย์เทอม2'!$A$9:$DY$58,80,FALSE)="","",VLOOKUP($A44,'03.คีย์เทอม2'!$A$9:$DY$58,80,FALSE))</f>
        <v/>
      </c>
      <c r="S44" s="121" t="str">
        <f>IF(VLOOKUP($A44,'03.คีย์เทอม2'!$A$9:$DY$58,85,FALSE)="","",VLOOKUP($A44,'03.คีย์เทอม2'!$A$9:$DY$58,85,FALSE))</f>
        <v/>
      </c>
      <c r="T44" s="121" t="str">
        <f>IF(VLOOKUP($A44,'03.คีย์เทอม2'!$A$9:$DY$58,90,FALSE)="","",VLOOKUP($A44,'03.คีย์เทอม2'!$A$9:$DY$58,90,FALSE))</f>
        <v/>
      </c>
      <c r="U44" s="121" t="str">
        <f>IF(VLOOKUP($A44,'03.คีย์เทอม2'!$A$9:$DY$58,95,FALSE)="","",VLOOKUP($A44,'03.คีย์เทอม2'!$A$9:$DY$58,95,FALSE))</f>
        <v/>
      </c>
      <c r="V44" s="121" t="str">
        <f>IF(VLOOKUP($A44,'03.คีย์เทอม2'!$A$9:$DY$58,100,FALSE)="","",VLOOKUP($A44,'03.คีย์เทอม2'!$A$9:$DY$58,100,FALSE))</f>
        <v/>
      </c>
      <c r="W44" s="188" t="str">
        <f>IF(VLOOKUP($A44,'03.คีย์เทอม2'!$A$9:$DY$58,105,FALSE)="","",VLOOKUP($A44,'03.คีย์เทอม2'!$A$9:$DY$58,105,FALSE))</f>
        <v/>
      </c>
      <c r="X44" s="105" t="str">
        <f>IF(VLOOKUP($A44,'03.คีย์เทอม2'!$A$9:$DY$58,107,FALSE)="","",VLOOKUP($A44,'03.คีย์เทอม2'!$A$9:$DY$58,107,FALSE))</f>
        <v/>
      </c>
      <c r="Y44" s="228" t="str">
        <f>IF(VLOOKUP($A44,'03.คีย์เทอม2'!$A$9:$DY$58,108,FALSE)="","",VLOOKUP($A44,'03.คีย์เทอม2'!$A$9:$DY$58,108,FALSE))</f>
        <v/>
      </c>
      <c r="Z44" s="737" t="str">
        <f>IF(VLOOKUP($A44,'03.คีย์เทอม2'!$A$9:$DY$58,109,FALSE)="","",VLOOKUP($A44,'03.คีย์เทอม2'!$A$9:$DY$58,109,FALSE))</f>
        <v/>
      </c>
    </row>
    <row r="45" spans="1:26" s="102" customFormat="1" ht="17.25" customHeight="1" x14ac:dyDescent="0.2">
      <c r="A45" s="139">
        <v>35</v>
      </c>
      <c r="B45" s="103" t="str">
        <f>IF('2.ชื่อนักเรียน'!C45="","",'2.ชื่อนักเรียน'!C45)</f>
        <v/>
      </c>
      <c r="C45" s="104" t="str">
        <f>IF('2.ชื่อนักเรียน'!D45="","",'2.ชื่อนักเรียน'!D45)</f>
        <v/>
      </c>
      <c r="D45" s="140" t="str">
        <f>IF(VLOOKUP($A45,'03.คีย์เทอม2'!$A$9:$DY$58,10,FALSE)="","",VLOOKUP($A45,'03.คีย์เทอม2'!$A$9:$DY$58,10,FALSE))</f>
        <v/>
      </c>
      <c r="E45" s="120" t="str">
        <f>IF(VLOOKUP($A45,'03.คีย์เทอม2'!$A$9:$DY$58,15,FALSE)="","",VLOOKUP($A45,'03.คีย์เทอม2'!$A$9:$DY$58,15,FALSE))</f>
        <v/>
      </c>
      <c r="F45" s="120" t="str">
        <f>IF(VLOOKUP($A45,'03.คีย์เทอม2'!$A$9:$DY$58,20,FALSE)="","",VLOOKUP($A45,'03.คีย์เทอม2'!$A$9:$DY$58,20,FALSE))</f>
        <v/>
      </c>
      <c r="G45" s="121" t="str">
        <f>IF(VLOOKUP($A45,'03.คีย์เทอม2'!$A$9:$DY$58,25,FALSE)="","",VLOOKUP($A45,'03.คีย์เทอม2'!$A$9:$DY$58,25,FALSE))</f>
        <v/>
      </c>
      <c r="H45" s="120" t="str">
        <f>IF(VLOOKUP($A45,'03.คีย์เทอม2'!$A$9:$DY$58,30,FALSE)="","",VLOOKUP($A45,'03.คีย์เทอม2'!$A$9:$DY$58,30,FALSE))</f>
        <v/>
      </c>
      <c r="I45" s="120" t="str">
        <f>IF(VLOOKUP($A45,'03.คีย์เทอม2'!$A$9:$DY$58,35,FALSE)="","",VLOOKUP($A45,'03.คีย์เทอม2'!$A$9:$DY$58,35,FALSE))</f>
        <v/>
      </c>
      <c r="J45" s="120" t="str">
        <f>IF(VLOOKUP($A45,'03.คีย์เทอม2'!$A$9:$DY$58,40,FALSE)="","",VLOOKUP($A45,'03.คีย์เทอม2'!$A$9:$DY$58,40,FALSE))</f>
        <v/>
      </c>
      <c r="K45" s="120" t="str">
        <f>IF(VLOOKUP($A45,'03.คีย์เทอม2'!$A$9:$DY$58,45,FALSE)="","",VLOOKUP($A45,'03.คีย์เทอม2'!$A$9:$DY$58,45,FALSE))</f>
        <v/>
      </c>
      <c r="L45" s="303" t="str">
        <f>IF(VLOOKUP($A45,'03.คีย์เทอม2'!$A$9:$DY$58,50,FALSE)="","",VLOOKUP($A45,'03.คีย์เทอม2'!$A$9:$DY$58,50,FALSE))</f>
        <v/>
      </c>
      <c r="M45" s="193" t="str">
        <f>IF(VLOOKUP($A45,'03.คีย์เทอม2'!$A$9:$DY$58,55,FALSE)="","",VLOOKUP($A45,'03.คีย์เทอม2'!$A$9:$DY$58,55,FALSE))</f>
        <v/>
      </c>
      <c r="N45" s="140" t="str">
        <f>IF(VLOOKUP($A45,'03.คีย์เทอม2'!$A$9:$DY$58,60,FALSE)="","",VLOOKUP($A45,'03.คีย์เทอม2'!$A$9:$DY$58,60,FALSE))</f>
        <v/>
      </c>
      <c r="O45" s="307" t="str">
        <f>IF(VLOOKUP($A45,'03.คีย์เทอม2'!$A$9:$DY$58,65,FALSE)="","",VLOOKUP($A45,'03.คีย์เทอม2'!$A$9:$DY$58,65,FALSE))</f>
        <v/>
      </c>
      <c r="P45" s="307" t="str">
        <f>IF(VLOOKUP($A45,'03.คีย์เทอม2'!$A$9:$DY$58,70,FALSE)="","",VLOOKUP($A45,'03.คีย์เทอม2'!$A$9:$DY$58,70,FALSE))</f>
        <v/>
      </c>
      <c r="Q45" s="307" t="str">
        <f>IF(VLOOKUP($A45,'03.คีย์เทอม2'!$A$9:$DY$58,75,FALSE)="","",VLOOKUP($A45,'03.คีย์เทอม2'!$A$9:$DY$58,75,FALSE))</f>
        <v/>
      </c>
      <c r="R45" s="307" t="str">
        <f>IF(VLOOKUP($A45,'03.คีย์เทอม2'!$A$9:$DY$58,80,FALSE)="","",VLOOKUP($A45,'03.คีย์เทอม2'!$A$9:$DY$58,80,FALSE))</f>
        <v/>
      </c>
      <c r="S45" s="121" t="str">
        <f>IF(VLOOKUP($A45,'03.คีย์เทอม2'!$A$9:$DY$58,85,FALSE)="","",VLOOKUP($A45,'03.คีย์เทอม2'!$A$9:$DY$58,85,FALSE))</f>
        <v/>
      </c>
      <c r="T45" s="121" t="str">
        <f>IF(VLOOKUP($A45,'03.คีย์เทอม2'!$A$9:$DY$58,90,FALSE)="","",VLOOKUP($A45,'03.คีย์เทอม2'!$A$9:$DY$58,90,FALSE))</f>
        <v/>
      </c>
      <c r="U45" s="121" t="str">
        <f>IF(VLOOKUP($A45,'03.คีย์เทอม2'!$A$9:$DY$58,95,FALSE)="","",VLOOKUP($A45,'03.คีย์เทอม2'!$A$9:$DY$58,95,FALSE))</f>
        <v/>
      </c>
      <c r="V45" s="121" t="str">
        <f>IF(VLOOKUP($A45,'03.คีย์เทอม2'!$A$9:$DY$58,100,FALSE)="","",VLOOKUP($A45,'03.คีย์เทอม2'!$A$9:$DY$58,100,FALSE))</f>
        <v/>
      </c>
      <c r="W45" s="188" t="str">
        <f>IF(VLOOKUP($A45,'03.คีย์เทอม2'!$A$9:$DY$58,105,FALSE)="","",VLOOKUP($A45,'03.คีย์เทอม2'!$A$9:$DY$58,105,FALSE))</f>
        <v/>
      </c>
      <c r="X45" s="105" t="str">
        <f>IF(VLOOKUP($A45,'03.คีย์เทอม2'!$A$9:$DY$58,107,FALSE)="","",VLOOKUP($A45,'03.คีย์เทอม2'!$A$9:$DY$58,107,FALSE))</f>
        <v/>
      </c>
      <c r="Y45" s="228" t="str">
        <f>IF(VLOOKUP($A45,'03.คีย์เทอม2'!$A$9:$DY$58,108,FALSE)="","",VLOOKUP($A45,'03.คีย์เทอม2'!$A$9:$DY$58,108,FALSE))</f>
        <v/>
      </c>
      <c r="Z45" s="737" t="str">
        <f>IF(VLOOKUP($A45,'03.คีย์เทอม2'!$A$9:$DY$58,109,FALSE)="","",VLOOKUP($A45,'03.คีย์เทอม2'!$A$9:$DY$58,109,FALSE))</f>
        <v/>
      </c>
    </row>
    <row r="46" spans="1:26" s="102" customFormat="1" ht="17.25" customHeight="1" x14ac:dyDescent="0.2">
      <c r="A46" s="139">
        <v>36</v>
      </c>
      <c r="B46" s="103" t="str">
        <f>IF('2.ชื่อนักเรียน'!C46="","",'2.ชื่อนักเรียน'!C46)</f>
        <v/>
      </c>
      <c r="C46" s="104" t="str">
        <f>IF('2.ชื่อนักเรียน'!D46="","",'2.ชื่อนักเรียน'!D46)</f>
        <v/>
      </c>
      <c r="D46" s="140" t="str">
        <f>IF(VLOOKUP($A46,'03.คีย์เทอม2'!$A$9:$DY$58,10,FALSE)="","",VLOOKUP($A46,'03.คีย์เทอม2'!$A$9:$DY$58,10,FALSE))</f>
        <v/>
      </c>
      <c r="E46" s="120" t="str">
        <f>IF(VLOOKUP($A46,'03.คีย์เทอม2'!$A$9:$DY$58,15,FALSE)="","",VLOOKUP($A46,'03.คีย์เทอม2'!$A$9:$DY$58,15,FALSE))</f>
        <v/>
      </c>
      <c r="F46" s="120" t="str">
        <f>IF(VLOOKUP($A46,'03.คีย์เทอม2'!$A$9:$DY$58,20,FALSE)="","",VLOOKUP($A46,'03.คีย์เทอม2'!$A$9:$DY$58,20,FALSE))</f>
        <v/>
      </c>
      <c r="G46" s="121" t="str">
        <f>IF(VLOOKUP($A46,'03.คีย์เทอม2'!$A$9:$DY$58,25,FALSE)="","",VLOOKUP($A46,'03.คีย์เทอม2'!$A$9:$DY$58,25,FALSE))</f>
        <v/>
      </c>
      <c r="H46" s="120" t="str">
        <f>IF(VLOOKUP($A46,'03.คีย์เทอม2'!$A$9:$DY$58,30,FALSE)="","",VLOOKUP($A46,'03.คีย์เทอม2'!$A$9:$DY$58,30,FALSE))</f>
        <v/>
      </c>
      <c r="I46" s="120" t="str">
        <f>IF(VLOOKUP($A46,'03.คีย์เทอม2'!$A$9:$DY$58,35,FALSE)="","",VLOOKUP($A46,'03.คีย์เทอม2'!$A$9:$DY$58,35,FALSE))</f>
        <v/>
      </c>
      <c r="J46" s="120" t="str">
        <f>IF(VLOOKUP($A46,'03.คีย์เทอม2'!$A$9:$DY$58,40,FALSE)="","",VLOOKUP($A46,'03.คีย์เทอม2'!$A$9:$DY$58,40,FALSE))</f>
        <v/>
      </c>
      <c r="K46" s="120" t="str">
        <f>IF(VLOOKUP($A46,'03.คีย์เทอม2'!$A$9:$DY$58,45,FALSE)="","",VLOOKUP($A46,'03.คีย์เทอม2'!$A$9:$DY$58,45,FALSE))</f>
        <v/>
      </c>
      <c r="L46" s="303" t="str">
        <f>IF(VLOOKUP($A46,'03.คีย์เทอม2'!$A$9:$DY$58,50,FALSE)="","",VLOOKUP($A46,'03.คีย์เทอม2'!$A$9:$DY$58,50,FALSE))</f>
        <v/>
      </c>
      <c r="M46" s="193" t="str">
        <f>IF(VLOOKUP($A46,'03.คีย์เทอม2'!$A$9:$DY$58,55,FALSE)="","",VLOOKUP($A46,'03.คีย์เทอม2'!$A$9:$DY$58,55,FALSE))</f>
        <v/>
      </c>
      <c r="N46" s="140" t="str">
        <f>IF(VLOOKUP($A46,'03.คีย์เทอม2'!$A$9:$DY$58,60,FALSE)="","",VLOOKUP($A46,'03.คีย์เทอม2'!$A$9:$DY$58,60,FALSE))</f>
        <v/>
      </c>
      <c r="O46" s="307" t="str">
        <f>IF(VLOOKUP($A46,'03.คีย์เทอม2'!$A$9:$DY$58,65,FALSE)="","",VLOOKUP($A46,'03.คีย์เทอม2'!$A$9:$DY$58,65,FALSE))</f>
        <v/>
      </c>
      <c r="P46" s="307" t="str">
        <f>IF(VLOOKUP($A46,'03.คีย์เทอม2'!$A$9:$DY$58,70,FALSE)="","",VLOOKUP($A46,'03.คีย์เทอม2'!$A$9:$DY$58,70,FALSE))</f>
        <v/>
      </c>
      <c r="Q46" s="307" t="str">
        <f>IF(VLOOKUP($A46,'03.คีย์เทอม2'!$A$9:$DY$58,75,FALSE)="","",VLOOKUP($A46,'03.คีย์เทอม2'!$A$9:$DY$58,75,FALSE))</f>
        <v/>
      </c>
      <c r="R46" s="307" t="str">
        <f>IF(VLOOKUP($A46,'03.คีย์เทอม2'!$A$9:$DY$58,80,FALSE)="","",VLOOKUP($A46,'03.คีย์เทอม2'!$A$9:$DY$58,80,FALSE))</f>
        <v/>
      </c>
      <c r="S46" s="121" t="str">
        <f>IF(VLOOKUP($A46,'03.คีย์เทอม2'!$A$9:$DY$58,85,FALSE)="","",VLOOKUP($A46,'03.คีย์เทอม2'!$A$9:$DY$58,85,FALSE))</f>
        <v/>
      </c>
      <c r="T46" s="121" t="str">
        <f>IF(VLOOKUP($A46,'03.คีย์เทอม2'!$A$9:$DY$58,90,FALSE)="","",VLOOKUP($A46,'03.คีย์เทอม2'!$A$9:$DY$58,90,FALSE))</f>
        <v/>
      </c>
      <c r="U46" s="121" t="str">
        <f>IF(VLOOKUP($A46,'03.คีย์เทอม2'!$A$9:$DY$58,95,FALSE)="","",VLOOKUP($A46,'03.คีย์เทอม2'!$A$9:$DY$58,95,FALSE))</f>
        <v/>
      </c>
      <c r="V46" s="121" t="str">
        <f>IF(VLOOKUP($A46,'03.คีย์เทอม2'!$A$9:$DY$58,100,FALSE)="","",VLOOKUP($A46,'03.คีย์เทอม2'!$A$9:$DY$58,100,FALSE))</f>
        <v/>
      </c>
      <c r="W46" s="188" t="str">
        <f>IF(VLOOKUP($A46,'03.คีย์เทอม2'!$A$9:$DY$58,105,FALSE)="","",VLOOKUP($A46,'03.คีย์เทอม2'!$A$9:$DY$58,105,FALSE))</f>
        <v/>
      </c>
      <c r="X46" s="105" t="str">
        <f>IF(VLOOKUP($A46,'03.คีย์เทอม2'!$A$9:$DY$58,107,FALSE)="","",VLOOKUP($A46,'03.คีย์เทอม2'!$A$9:$DY$58,107,FALSE))</f>
        <v/>
      </c>
      <c r="Y46" s="228" t="str">
        <f>IF(VLOOKUP($A46,'03.คีย์เทอม2'!$A$9:$DY$58,108,FALSE)="","",VLOOKUP($A46,'03.คีย์เทอม2'!$A$9:$DY$58,108,FALSE))</f>
        <v/>
      </c>
      <c r="Z46" s="737" t="str">
        <f>IF(VLOOKUP($A46,'03.คีย์เทอม2'!$A$9:$DY$58,109,FALSE)="","",VLOOKUP($A46,'03.คีย์เทอม2'!$A$9:$DY$58,109,FALSE))</f>
        <v/>
      </c>
    </row>
    <row r="47" spans="1:26" s="102" customFormat="1" ht="17.25" customHeight="1" x14ac:dyDescent="0.2">
      <c r="A47" s="139">
        <v>37</v>
      </c>
      <c r="B47" s="103" t="str">
        <f>IF('2.ชื่อนักเรียน'!C47="","",'2.ชื่อนักเรียน'!C47)</f>
        <v/>
      </c>
      <c r="C47" s="104" t="str">
        <f>IF('2.ชื่อนักเรียน'!D47="","",'2.ชื่อนักเรียน'!D47)</f>
        <v/>
      </c>
      <c r="D47" s="140" t="str">
        <f>IF(VLOOKUP($A47,'03.คีย์เทอม2'!$A$9:$DY$58,10,FALSE)="","",VLOOKUP($A47,'03.คีย์เทอม2'!$A$9:$DY$58,10,FALSE))</f>
        <v/>
      </c>
      <c r="E47" s="120" t="str">
        <f>IF(VLOOKUP($A47,'03.คีย์เทอม2'!$A$9:$DY$58,15,FALSE)="","",VLOOKUP($A47,'03.คีย์เทอม2'!$A$9:$DY$58,15,FALSE))</f>
        <v/>
      </c>
      <c r="F47" s="120" t="str">
        <f>IF(VLOOKUP($A47,'03.คีย์เทอม2'!$A$9:$DY$58,20,FALSE)="","",VLOOKUP($A47,'03.คีย์เทอม2'!$A$9:$DY$58,20,FALSE))</f>
        <v/>
      </c>
      <c r="G47" s="121" t="str">
        <f>IF(VLOOKUP($A47,'03.คีย์เทอม2'!$A$9:$DY$58,25,FALSE)="","",VLOOKUP($A47,'03.คีย์เทอม2'!$A$9:$DY$58,25,FALSE))</f>
        <v/>
      </c>
      <c r="H47" s="121" t="str">
        <f>IF(VLOOKUP($A47,'03.คีย์เทอม2'!$A$9:$DY$58,30,FALSE)="","",VLOOKUP($A47,'03.คีย์เทอม2'!$A$9:$DY$58,30,FALSE))</f>
        <v/>
      </c>
      <c r="I47" s="121" t="str">
        <f>IF(VLOOKUP($A47,'03.คีย์เทอม2'!$A$9:$DY$58,35,FALSE)="","",VLOOKUP($A47,'03.คีย์เทอม2'!$A$9:$DY$58,35,FALSE))</f>
        <v/>
      </c>
      <c r="J47" s="120" t="str">
        <f>IF(VLOOKUP($A47,'03.คีย์เทอม2'!$A$9:$DY$58,40,FALSE)="","",VLOOKUP($A47,'03.คีย์เทอม2'!$A$9:$DY$58,40,FALSE))</f>
        <v/>
      </c>
      <c r="K47" s="120" t="str">
        <f>IF(VLOOKUP($A47,'03.คีย์เทอม2'!$A$9:$DY$58,45,FALSE)="","",VLOOKUP($A47,'03.คีย์เทอม2'!$A$9:$DY$58,45,FALSE))</f>
        <v/>
      </c>
      <c r="L47" s="303" t="str">
        <f>IF(VLOOKUP($A47,'03.คีย์เทอม2'!$A$9:$DY$58,50,FALSE)="","",VLOOKUP($A47,'03.คีย์เทอม2'!$A$9:$DY$58,50,FALSE))</f>
        <v/>
      </c>
      <c r="M47" s="193" t="str">
        <f>IF(VLOOKUP($A47,'03.คีย์เทอม2'!$A$9:$DY$58,55,FALSE)="","",VLOOKUP($A47,'03.คีย์เทอม2'!$A$9:$DY$58,55,FALSE))</f>
        <v/>
      </c>
      <c r="N47" s="140" t="str">
        <f>IF(VLOOKUP($A47,'03.คีย์เทอม2'!$A$9:$DY$58,60,FALSE)="","",VLOOKUP($A47,'03.คีย์เทอม2'!$A$9:$DY$58,60,FALSE))</f>
        <v/>
      </c>
      <c r="O47" s="307" t="str">
        <f>IF(VLOOKUP($A47,'03.คีย์เทอม2'!$A$9:$DY$58,65,FALSE)="","",VLOOKUP($A47,'03.คีย์เทอม2'!$A$9:$DY$58,65,FALSE))</f>
        <v/>
      </c>
      <c r="P47" s="307" t="str">
        <f>IF(VLOOKUP($A47,'03.คีย์เทอม2'!$A$9:$DY$58,70,FALSE)="","",VLOOKUP($A47,'03.คีย์เทอม2'!$A$9:$DY$58,70,FALSE))</f>
        <v/>
      </c>
      <c r="Q47" s="307" t="str">
        <f>IF(VLOOKUP($A47,'03.คีย์เทอม2'!$A$9:$DY$58,75,FALSE)="","",VLOOKUP($A47,'03.คีย์เทอม2'!$A$9:$DY$58,75,FALSE))</f>
        <v/>
      </c>
      <c r="R47" s="307" t="str">
        <f>IF(VLOOKUP($A47,'03.คีย์เทอม2'!$A$9:$DY$58,80,FALSE)="","",VLOOKUP($A47,'03.คีย์เทอม2'!$A$9:$DY$58,80,FALSE))</f>
        <v/>
      </c>
      <c r="S47" s="121" t="str">
        <f>IF(VLOOKUP($A47,'03.คีย์เทอม2'!$A$9:$DY$58,85,FALSE)="","",VLOOKUP($A47,'03.คีย์เทอม2'!$A$9:$DY$58,85,FALSE))</f>
        <v/>
      </c>
      <c r="T47" s="121" t="str">
        <f>IF(VLOOKUP($A47,'03.คีย์เทอม2'!$A$9:$DY$58,90,FALSE)="","",VLOOKUP($A47,'03.คีย์เทอม2'!$A$9:$DY$58,90,FALSE))</f>
        <v/>
      </c>
      <c r="U47" s="121" t="str">
        <f>IF(VLOOKUP($A47,'03.คีย์เทอม2'!$A$9:$DY$58,95,FALSE)="","",VLOOKUP($A47,'03.คีย์เทอม2'!$A$9:$DY$58,95,FALSE))</f>
        <v/>
      </c>
      <c r="V47" s="121" t="str">
        <f>IF(VLOOKUP($A47,'03.คีย์เทอม2'!$A$9:$DY$58,100,FALSE)="","",VLOOKUP($A47,'03.คีย์เทอม2'!$A$9:$DY$58,100,FALSE))</f>
        <v/>
      </c>
      <c r="W47" s="188" t="str">
        <f>IF(VLOOKUP($A47,'03.คีย์เทอม2'!$A$9:$DY$58,105,FALSE)="","",VLOOKUP($A47,'03.คีย์เทอม2'!$A$9:$DY$58,105,FALSE))</f>
        <v/>
      </c>
      <c r="X47" s="105" t="str">
        <f>IF(VLOOKUP($A47,'03.คีย์เทอม2'!$A$9:$DY$58,107,FALSE)="","",VLOOKUP($A47,'03.คีย์เทอม2'!$A$9:$DY$58,107,FALSE))</f>
        <v/>
      </c>
      <c r="Y47" s="228" t="str">
        <f>IF(VLOOKUP($A47,'03.คีย์เทอม2'!$A$9:$DY$58,108,FALSE)="","",VLOOKUP($A47,'03.คีย์เทอม2'!$A$9:$DY$58,108,FALSE))</f>
        <v/>
      </c>
      <c r="Z47" s="737" t="str">
        <f>IF(VLOOKUP($A47,'03.คีย์เทอม2'!$A$9:$DY$58,109,FALSE)="","",VLOOKUP($A47,'03.คีย์เทอม2'!$A$9:$DY$58,109,FALSE))</f>
        <v/>
      </c>
    </row>
    <row r="48" spans="1:26" s="102" customFormat="1" ht="17.25" customHeight="1" x14ac:dyDescent="0.2">
      <c r="A48" s="139">
        <v>38</v>
      </c>
      <c r="B48" s="103" t="str">
        <f>IF('2.ชื่อนักเรียน'!C48="","",'2.ชื่อนักเรียน'!C48)</f>
        <v/>
      </c>
      <c r="C48" s="104" t="str">
        <f>IF('2.ชื่อนักเรียน'!D48="","",'2.ชื่อนักเรียน'!D48)</f>
        <v/>
      </c>
      <c r="D48" s="140" t="str">
        <f>IF(VLOOKUP($A48,'03.คีย์เทอม2'!$A$9:$DY$58,10,FALSE)="","",VLOOKUP($A48,'03.คีย์เทอม2'!$A$9:$DY$58,10,FALSE))</f>
        <v/>
      </c>
      <c r="E48" s="120" t="str">
        <f>IF(VLOOKUP($A48,'03.คีย์เทอม2'!$A$9:$DY$58,15,FALSE)="","",VLOOKUP($A48,'03.คีย์เทอม2'!$A$9:$DY$58,15,FALSE))</f>
        <v/>
      </c>
      <c r="F48" s="120" t="str">
        <f>IF(VLOOKUP($A48,'03.คีย์เทอม2'!$A$9:$DY$58,20,FALSE)="","",VLOOKUP($A48,'03.คีย์เทอม2'!$A$9:$DY$58,20,FALSE))</f>
        <v/>
      </c>
      <c r="G48" s="121" t="str">
        <f>IF(VLOOKUP($A48,'03.คีย์เทอม2'!$A$9:$DY$58,25,FALSE)="","",VLOOKUP($A48,'03.คีย์เทอม2'!$A$9:$DY$58,25,FALSE))</f>
        <v/>
      </c>
      <c r="H48" s="121" t="str">
        <f>IF(VLOOKUP($A48,'03.คีย์เทอม2'!$A$9:$DY$58,30,FALSE)="","",VLOOKUP($A48,'03.คีย์เทอม2'!$A$9:$DY$58,30,FALSE))</f>
        <v/>
      </c>
      <c r="I48" s="121" t="str">
        <f>IF(VLOOKUP($A48,'03.คีย์เทอม2'!$A$9:$DY$58,35,FALSE)="","",VLOOKUP($A48,'03.คีย์เทอม2'!$A$9:$DY$58,35,FALSE))</f>
        <v/>
      </c>
      <c r="J48" s="120" t="str">
        <f>IF(VLOOKUP($A48,'03.คีย์เทอม2'!$A$9:$DY$58,40,FALSE)="","",VLOOKUP($A48,'03.คีย์เทอม2'!$A$9:$DY$58,40,FALSE))</f>
        <v/>
      </c>
      <c r="K48" s="120" t="str">
        <f>IF(VLOOKUP($A48,'03.คีย์เทอม2'!$A$9:$DY$58,45,FALSE)="","",VLOOKUP($A48,'03.คีย์เทอม2'!$A$9:$DY$58,45,FALSE))</f>
        <v/>
      </c>
      <c r="L48" s="303" t="str">
        <f>IF(VLOOKUP($A48,'03.คีย์เทอม2'!$A$9:$DY$58,50,FALSE)="","",VLOOKUP($A48,'03.คีย์เทอม2'!$A$9:$DY$58,50,FALSE))</f>
        <v/>
      </c>
      <c r="M48" s="193" t="str">
        <f>IF(VLOOKUP($A48,'03.คีย์เทอม2'!$A$9:$DY$58,55,FALSE)="","",VLOOKUP($A48,'03.คีย์เทอม2'!$A$9:$DY$58,55,FALSE))</f>
        <v/>
      </c>
      <c r="N48" s="140" t="str">
        <f>IF(VLOOKUP($A48,'03.คีย์เทอม2'!$A$9:$DY$58,60,FALSE)="","",VLOOKUP($A48,'03.คีย์เทอม2'!$A$9:$DY$58,60,FALSE))</f>
        <v/>
      </c>
      <c r="O48" s="307" t="str">
        <f>IF(VLOOKUP($A48,'03.คีย์เทอม2'!$A$9:$DY$58,65,FALSE)="","",VLOOKUP($A48,'03.คีย์เทอม2'!$A$9:$DY$58,65,FALSE))</f>
        <v/>
      </c>
      <c r="P48" s="307" t="str">
        <f>IF(VLOOKUP($A48,'03.คีย์เทอม2'!$A$9:$DY$58,70,FALSE)="","",VLOOKUP($A48,'03.คีย์เทอม2'!$A$9:$DY$58,70,FALSE))</f>
        <v/>
      </c>
      <c r="Q48" s="307" t="str">
        <f>IF(VLOOKUP($A48,'03.คีย์เทอม2'!$A$9:$DY$58,75,FALSE)="","",VLOOKUP($A48,'03.คีย์เทอม2'!$A$9:$DY$58,75,FALSE))</f>
        <v/>
      </c>
      <c r="R48" s="307" t="str">
        <f>IF(VLOOKUP($A48,'03.คีย์เทอม2'!$A$9:$DY$58,80,FALSE)="","",VLOOKUP($A48,'03.คีย์เทอม2'!$A$9:$DY$58,80,FALSE))</f>
        <v/>
      </c>
      <c r="S48" s="121" t="str">
        <f>IF(VLOOKUP($A48,'03.คีย์เทอม2'!$A$9:$DY$58,85,FALSE)="","",VLOOKUP($A48,'03.คีย์เทอม2'!$A$9:$DY$58,85,FALSE))</f>
        <v/>
      </c>
      <c r="T48" s="121" t="str">
        <f>IF(VLOOKUP($A48,'03.คีย์เทอม2'!$A$9:$DY$58,90,FALSE)="","",VLOOKUP($A48,'03.คีย์เทอม2'!$A$9:$DY$58,90,FALSE))</f>
        <v/>
      </c>
      <c r="U48" s="121" t="str">
        <f>IF(VLOOKUP($A48,'03.คีย์เทอม2'!$A$9:$DY$58,95,FALSE)="","",VLOOKUP($A48,'03.คีย์เทอม2'!$A$9:$DY$58,95,FALSE))</f>
        <v/>
      </c>
      <c r="V48" s="121" t="str">
        <f>IF(VLOOKUP($A48,'03.คีย์เทอม2'!$A$9:$DY$58,100,FALSE)="","",VLOOKUP($A48,'03.คีย์เทอม2'!$A$9:$DY$58,100,FALSE))</f>
        <v/>
      </c>
      <c r="W48" s="188" t="str">
        <f>IF(VLOOKUP($A48,'03.คีย์เทอม2'!$A$9:$DY$58,105,FALSE)="","",VLOOKUP($A48,'03.คีย์เทอม2'!$A$9:$DY$58,105,FALSE))</f>
        <v/>
      </c>
      <c r="X48" s="105" t="str">
        <f>IF(VLOOKUP($A48,'03.คีย์เทอม2'!$A$9:$DY$58,107,FALSE)="","",VLOOKUP($A48,'03.คีย์เทอม2'!$A$9:$DY$58,107,FALSE))</f>
        <v/>
      </c>
      <c r="Y48" s="228" t="str">
        <f>IF(VLOOKUP($A48,'03.คีย์เทอม2'!$A$9:$DY$58,108,FALSE)="","",VLOOKUP($A48,'03.คีย์เทอม2'!$A$9:$DY$58,108,FALSE))</f>
        <v/>
      </c>
      <c r="Z48" s="737" t="str">
        <f>IF(VLOOKUP($A48,'03.คีย์เทอม2'!$A$9:$DY$58,109,FALSE)="","",VLOOKUP($A48,'03.คีย์เทอม2'!$A$9:$DY$58,109,FALSE))</f>
        <v/>
      </c>
    </row>
    <row r="49" spans="1:26" s="102" customFormat="1" ht="17.25" customHeight="1" x14ac:dyDescent="0.2">
      <c r="A49" s="139">
        <v>39</v>
      </c>
      <c r="B49" s="103" t="str">
        <f>IF('2.ชื่อนักเรียน'!C49="","",'2.ชื่อนักเรียน'!C49)</f>
        <v/>
      </c>
      <c r="C49" s="104" t="str">
        <f>IF('2.ชื่อนักเรียน'!D49="","",'2.ชื่อนักเรียน'!D49)</f>
        <v/>
      </c>
      <c r="D49" s="140" t="str">
        <f>IF(VLOOKUP($A49,'03.คีย์เทอม2'!$A$9:$DY$58,10,FALSE)="","",VLOOKUP($A49,'03.คีย์เทอม2'!$A$9:$DY$58,10,FALSE))</f>
        <v/>
      </c>
      <c r="E49" s="120" t="str">
        <f>IF(VLOOKUP($A49,'03.คีย์เทอม2'!$A$9:$DY$58,15,FALSE)="","",VLOOKUP($A49,'03.คีย์เทอม2'!$A$9:$DY$58,15,FALSE))</f>
        <v/>
      </c>
      <c r="F49" s="120" t="str">
        <f>IF(VLOOKUP($A49,'03.คีย์เทอม2'!$A$9:$DY$58,20,FALSE)="","",VLOOKUP($A49,'03.คีย์เทอม2'!$A$9:$DY$58,20,FALSE))</f>
        <v/>
      </c>
      <c r="G49" s="121" t="str">
        <f>IF(VLOOKUP($A49,'03.คีย์เทอม2'!$A$9:$DY$58,25,FALSE)="","",VLOOKUP($A49,'03.คีย์เทอม2'!$A$9:$DY$58,25,FALSE))</f>
        <v/>
      </c>
      <c r="H49" s="120" t="str">
        <f>IF(VLOOKUP($A49,'03.คีย์เทอม2'!$A$9:$DY$58,30,FALSE)="","",VLOOKUP($A49,'03.คีย์เทอม2'!$A$9:$DY$58,30,FALSE))</f>
        <v/>
      </c>
      <c r="I49" s="120" t="str">
        <f>IF(VLOOKUP($A49,'03.คีย์เทอม2'!$A$9:$DY$58,35,FALSE)="","",VLOOKUP($A49,'03.คีย์เทอม2'!$A$9:$DY$58,35,FALSE))</f>
        <v/>
      </c>
      <c r="J49" s="120" t="str">
        <f>IF(VLOOKUP($A49,'03.คีย์เทอม2'!$A$9:$DY$58,40,FALSE)="","",VLOOKUP($A49,'03.คีย์เทอม2'!$A$9:$DY$58,40,FALSE))</f>
        <v/>
      </c>
      <c r="K49" s="120" t="str">
        <f>IF(VLOOKUP($A49,'03.คีย์เทอม2'!$A$9:$DY$58,45,FALSE)="","",VLOOKUP($A49,'03.คีย์เทอม2'!$A$9:$DY$58,45,FALSE))</f>
        <v/>
      </c>
      <c r="L49" s="303" t="str">
        <f>IF(VLOOKUP($A49,'03.คีย์เทอม2'!$A$9:$DY$58,50,FALSE)="","",VLOOKUP($A49,'03.คีย์เทอม2'!$A$9:$DY$58,50,FALSE))</f>
        <v/>
      </c>
      <c r="M49" s="193" t="str">
        <f>IF(VLOOKUP($A49,'03.คีย์เทอม2'!$A$9:$DY$58,55,FALSE)="","",VLOOKUP($A49,'03.คีย์เทอม2'!$A$9:$DY$58,55,FALSE))</f>
        <v/>
      </c>
      <c r="N49" s="140" t="str">
        <f>IF(VLOOKUP($A49,'03.คีย์เทอม2'!$A$9:$DY$58,60,FALSE)="","",VLOOKUP($A49,'03.คีย์เทอม2'!$A$9:$DY$58,60,FALSE))</f>
        <v/>
      </c>
      <c r="O49" s="307" t="str">
        <f>IF(VLOOKUP($A49,'03.คีย์เทอม2'!$A$9:$DY$58,65,FALSE)="","",VLOOKUP($A49,'03.คีย์เทอม2'!$A$9:$DY$58,65,FALSE))</f>
        <v/>
      </c>
      <c r="P49" s="307" t="str">
        <f>IF(VLOOKUP($A49,'03.คีย์เทอม2'!$A$9:$DY$58,70,FALSE)="","",VLOOKUP($A49,'03.คีย์เทอม2'!$A$9:$DY$58,70,FALSE))</f>
        <v/>
      </c>
      <c r="Q49" s="307" t="str">
        <f>IF(VLOOKUP($A49,'03.คีย์เทอม2'!$A$9:$DY$58,75,FALSE)="","",VLOOKUP($A49,'03.คีย์เทอม2'!$A$9:$DY$58,75,FALSE))</f>
        <v/>
      </c>
      <c r="R49" s="307" t="str">
        <f>IF(VLOOKUP($A49,'03.คีย์เทอม2'!$A$9:$DY$58,80,FALSE)="","",VLOOKUP($A49,'03.คีย์เทอม2'!$A$9:$DY$58,80,FALSE))</f>
        <v/>
      </c>
      <c r="S49" s="121" t="str">
        <f>IF(VLOOKUP($A49,'03.คีย์เทอม2'!$A$9:$DY$58,85,FALSE)="","",VLOOKUP($A49,'03.คีย์เทอม2'!$A$9:$DY$58,85,FALSE))</f>
        <v/>
      </c>
      <c r="T49" s="121" t="str">
        <f>IF(VLOOKUP($A49,'03.คีย์เทอม2'!$A$9:$DY$58,90,FALSE)="","",VLOOKUP($A49,'03.คีย์เทอม2'!$A$9:$DY$58,90,FALSE))</f>
        <v/>
      </c>
      <c r="U49" s="121" t="str">
        <f>IF(VLOOKUP($A49,'03.คีย์เทอม2'!$A$9:$DY$58,95,FALSE)="","",VLOOKUP($A49,'03.คีย์เทอม2'!$A$9:$DY$58,95,FALSE))</f>
        <v/>
      </c>
      <c r="V49" s="121" t="str">
        <f>IF(VLOOKUP($A49,'03.คีย์เทอม2'!$A$9:$DY$58,100,FALSE)="","",VLOOKUP($A49,'03.คีย์เทอม2'!$A$9:$DY$58,100,FALSE))</f>
        <v/>
      </c>
      <c r="W49" s="188" t="str">
        <f>IF(VLOOKUP($A49,'03.คีย์เทอม2'!$A$9:$DY$58,105,FALSE)="","",VLOOKUP($A49,'03.คีย์เทอม2'!$A$9:$DY$58,105,FALSE))</f>
        <v/>
      </c>
      <c r="X49" s="105" t="str">
        <f>IF(VLOOKUP($A49,'03.คีย์เทอม2'!$A$9:$DY$58,107,FALSE)="","",VLOOKUP($A49,'03.คีย์เทอม2'!$A$9:$DY$58,107,FALSE))</f>
        <v/>
      </c>
      <c r="Y49" s="228" t="str">
        <f>IF(VLOOKUP($A49,'03.คีย์เทอม2'!$A$9:$DY$58,108,FALSE)="","",VLOOKUP($A49,'03.คีย์เทอม2'!$A$9:$DY$58,108,FALSE))</f>
        <v/>
      </c>
      <c r="Z49" s="737" t="str">
        <f>IF(VLOOKUP($A49,'03.คีย์เทอม2'!$A$9:$DY$58,109,FALSE)="","",VLOOKUP($A49,'03.คีย์เทอม2'!$A$9:$DY$58,109,FALSE))</f>
        <v/>
      </c>
    </row>
    <row r="50" spans="1:26" s="102" customFormat="1" ht="17.25" customHeight="1" x14ac:dyDescent="0.2">
      <c r="A50" s="139">
        <v>40</v>
      </c>
      <c r="B50" s="103" t="str">
        <f>IF('2.ชื่อนักเรียน'!C50="","",'2.ชื่อนักเรียน'!C50)</f>
        <v/>
      </c>
      <c r="C50" s="104" t="str">
        <f>IF('2.ชื่อนักเรียน'!D50="","",'2.ชื่อนักเรียน'!D50)</f>
        <v/>
      </c>
      <c r="D50" s="141" t="str">
        <f>IF(VLOOKUP($A50,'03.คีย์เทอม2'!$A$9:$DY$58,10,FALSE)="","",VLOOKUP($A50,'03.คีย์เทอม2'!$A$9:$DY$58,10,FALSE))</f>
        <v/>
      </c>
      <c r="E50" s="142" t="str">
        <f>IF(VLOOKUP($A50,'03.คีย์เทอม2'!$A$9:$DY$58,15,FALSE)="","",VLOOKUP($A50,'03.คีย์เทอม2'!$A$9:$DY$58,15,FALSE))</f>
        <v/>
      </c>
      <c r="F50" s="142" t="str">
        <f>IF(VLOOKUP($A50,'03.คีย์เทอม2'!$A$9:$DY$58,20,FALSE)="","",VLOOKUP($A50,'03.คีย์เทอม2'!$A$9:$DY$58,20,FALSE))</f>
        <v/>
      </c>
      <c r="G50" s="143" t="str">
        <f>IF(VLOOKUP($A50,'03.คีย์เทอม2'!$A$9:$DY$58,25,FALSE)="","",VLOOKUP($A50,'03.คีย์เทอม2'!$A$9:$DY$58,25,FALSE))</f>
        <v/>
      </c>
      <c r="H50" s="142" t="str">
        <f>IF(VLOOKUP($A50,'03.คีย์เทอม2'!$A$9:$DY$58,30,FALSE)="","",VLOOKUP($A50,'03.คีย์เทอม2'!$A$9:$DY$58,30,FALSE))</f>
        <v/>
      </c>
      <c r="I50" s="142" t="str">
        <f>IF(VLOOKUP($A50,'03.คีย์เทอม2'!$A$9:$DY$58,35,FALSE)="","",VLOOKUP($A50,'03.คีย์เทอม2'!$A$9:$DY$58,35,FALSE))</f>
        <v/>
      </c>
      <c r="J50" s="142" t="str">
        <f>IF(VLOOKUP($A50,'03.คีย์เทอม2'!$A$9:$DY$58,40,FALSE)="","",VLOOKUP($A50,'03.คีย์เทอม2'!$A$9:$DY$58,40,FALSE))</f>
        <v/>
      </c>
      <c r="K50" s="142" t="str">
        <f>IF(VLOOKUP($A50,'03.คีย์เทอม2'!$A$9:$DY$58,45,FALSE)="","",VLOOKUP($A50,'03.คีย์เทอม2'!$A$9:$DY$58,45,FALSE))</f>
        <v/>
      </c>
      <c r="L50" s="304" t="str">
        <f>IF(VLOOKUP($A50,'03.คีย์เทอม2'!$A$9:$DY$58,50,FALSE)="","",VLOOKUP($A50,'03.คีย์เทอม2'!$A$9:$DY$58,50,FALSE))</f>
        <v/>
      </c>
      <c r="M50" s="194" t="str">
        <f>IF(VLOOKUP($A50,'03.คีย์เทอม2'!$A$9:$DY$58,55,FALSE)="","",VLOOKUP($A50,'03.คีย์เทอม2'!$A$9:$DY$58,55,FALSE))</f>
        <v/>
      </c>
      <c r="N50" s="141" t="str">
        <f>IF(VLOOKUP($A50,'03.คีย์เทอม2'!$A$9:$DY$58,60,FALSE)="","",VLOOKUP($A50,'03.คีย์เทอม2'!$A$9:$DY$58,60,FALSE))</f>
        <v/>
      </c>
      <c r="O50" s="308" t="str">
        <f>IF(VLOOKUP($A50,'03.คีย์เทอม2'!$A$9:$DY$58,65,FALSE)="","",VLOOKUP($A50,'03.คีย์เทอม2'!$A$9:$DY$58,65,FALSE))</f>
        <v/>
      </c>
      <c r="P50" s="308" t="str">
        <f>IF(VLOOKUP($A50,'03.คีย์เทอม2'!$A$9:$DY$58,70,FALSE)="","",VLOOKUP($A50,'03.คีย์เทอม2'!$A$9:$DY$58,70,FALSE))</f>
        <v/>
      </c>
      <c r="Q50" s="308" t="str">
        <f>IF(VLOOKUP($A50,'03.คีย์เทอม2'!$A$9:$DY$58,75,FALSE)="","",VLOOKUP($A50,'03.คีย์เทอม2'!$A$9:$DY$58,75,FALSE))</f>
        <v/>
      </c>
      <c r="R50" s="308" t="str">
        <f>IF(VLOOKUP($A50,'03.คีย์เทอม2'!$A$9:$DY$58,80,FALSE)="","",VLOOKUP($A50,'03.คีย์เทอม2'!$A$9:$DY$58,80,FALSE))</f>
        <v/>
      </c>
      <c r="S50" s="121" t="str">
        <f>IF(VLOOKUP($A50,'03.คีย์เทอม2'!$A$9:$DY$58,85,FALSE)="","",VLOOKUP($A50,'03.คีย์เทอม2'!$A$9:$DY$58,85,FALSE))</f>
        <v/>
      </c>
      <c r="T50" s="121" t="str">
        <f>IF(VLOOKUP($A50,'03.คีย์เทอม2'!$A$9:$DY$58,90,FALSE)="","",VLOOKUP($A50,'03.คีย์เทอม2'!$A$9:$DY$58,90,FALSE))</f>
        <v/>
      </c>
      <c r="U50" s="121" t="str">
        <f>IF(VLOOKUP($A50,'03.คีย์เทอม2'!$A$9:$DY$58,95,FALSE)="","",VLOOKUP($A50,'03.คีย์เทอม2'!$A$9:$DY$58,95,FALSE))</f>
        <v/>
      </c>
      <c r="V50" s="121" t="str">
        <f>IF(VLOOKUP($A50,'03.คีย์เทอม2'!$A$9:$DY$58,100,FALSE)="","",VLOOKUP($A50,'03.คีย์เทอม2'!$A$9:$DY$58,100,FALSE))</f>
        <v/>
      </c>
      <c r="W50" s="188" t="str">
        <f>IF(VLOOKUP($A50,'03.คีย์เทอม2'!$A$9:$DY$58,105,FALSE)="","",VLOOKUP($A50,'03.คีย์เทอม2'!$A$9:$DY$58,105,FALSE))</f>
        <v/>
      </c>
      <c r="X50" s="107" t="str">
        <f>IF(VLOOKUP($A50,'03.คีย์เทอม2'!$A$9:$DY$58,107,FALSE)="","",VLOOKUP($A50,'03.คีย์เทอม2'!$A$9:$DY$58,107,FALSE))</f>
        <v/>
      </c>
      <c r="Y50" s="742" t="str">
        <f>IF(VLOOKUP($A50,'03.คีย์เทอม2'!$A$9:$DY$58,108,FALSE)="","",VLOOKUP($A50,'03.คีย์เทอม2'!$A$9:$DY$58,108,FALSE))</f>
        <v/>
      </c>
      <c r="Z50" s="738" t="str">
        <f>IF(VLOOKUP($A50,'03.คีย์เทอม2'!$A$9:$DY$58,109,FALSE)="","",VLOOKUP($A50,'03.คีย์เทอม2'!$A$9:$DY$58,109,FALSE))</f>
        <v/>
      </c>
    </row>
    <row r="51" spans="1:26" s="102" customFormat="1" ht="17.25" customHeight="1" x14ac:dyDescent="0.2">
      <c r="A51" s="139">
        <v>41</v>
      </c>
      <c r="B51" s="103" t="str">
        <f>IF('2.ชื่อนักเรียน'!C51="","",'2.ชื่อนักเรียน'!C51)</f>
        <v/>
      </c>
      <c r="C51" s="104" t="str">
        <f>IF('2.ชื่อนักเรียน'!D51="","",'2.ชื่อนักเรียน'!D51)</f>
        <v/>
      </c>
      <c r="D51" s="141" t="str">
        <f>IF(VLOOKUP($A51,'03.คีย์เทอม2'!$A$9:$DY$58,10,FALSE)="","",VLOOKUP($A51,'03.คีย์เทอม2'!$A$9:$DY$58,10,FALSE))</f>
        <v/>
      </c>
      <c r="E51" s="142" t="str">
        <f>IF(VLOOKUP($A51,'03.คีย์เทอม2'!$A$9:$DY$58,15,FALSE)="","",VLOOKUP($A51,'03.คีย์เทอม2'!$A$9:$DY$58,15,FALSE))</f>
        <v/>
      </c>
      <c r="F51" s="142" t="str">
        <f>IF(VLOOKUP($A51,'03.คีย์เทอม2'!$A$9:$DY$58,20,FALSE)="","",VLOOKUP($A51,'03.คีย์เทอม2'!$A$9:$DY$58,20,FALSE))</f>
        <v/>
      </c>
      <c r="G51" s="143" t="str">
        <f>IF(VLOOKUP($A51,'03.คีย์เทอม2'!$A$9:$DY$58,25,FALSE)="","",VLOOKUP($A51,'03.คีย์เทอม2'!$A$9:$DY$58,25,FALSE))</f>
        <v/>
      </c>
      <c r="H51" s="142" t="str">
        <f>IF(VLOOKUP($A51,'03.คีย์เทอม2'!$A$9:$DY$58,30,FALSE)="","",VLOOKUP($A51,'03.คีย์เทอม2'!$A$9:$DY$58,30,FALSE))</f>
        <v/>
      </c>
      <c r="I51" s="142" t="str">
        <f>IF(VLOOKUP($A51,'03.คีย์เทอม2'!$A$9:$DY$58,35,FALSE)="","",VLOOKUP($A51,'03.คีย์เทอม2'!$A$9:$DY$58,35,FALSE))</f>
        <v/>
      </c>
      <c r="J51" s="142" t="str">
        <f>IF(VLOOKUP($A51,'03.คีย์เทอม2'!$A$9:$DY$58,40,FALSE)="","",VLOOKUP($A51,'03.คีย์เทอม2'!$A$9:$DY$58,40,FALSE))</f>
        <v/>
      </c>
      <c r="K51" s="142" t="str">
        <f>IF(VLOOKUP($A51,'03.คีย์เทอม2'!$A$9:$DY$58,45,FALSE)="","",VLOOKUP($A51,'03.คีย์เทอม2'!$A$9:$DY$58,45,FALSE))</f>
        <v/>
      </c>
      <c r="L51" s="304" t="str">
        <f>IF(VLOOKUP($A51,'03.คีย์เทอม2'!$A$9:$DY$58,50,FALSE)="","",VLOOKUP($A51,'03.คีย์เทอม2'!$A$9:$DY$58,50,FALSE))</f>
        <v/>
      </c>
      <c r="M51" s="194" t="str">
        <f>IF(VLOOKUP($A51,'03.คีย์เทอม2'!$A$9:$DY$58,55,FALSE)="","",VLOOKUP($A51,'03.คีย์เทอม2'!$A$9:$DY$58,55,FALSE))</f>
        <v/>
      </c>
      <c r="N51" s="141" t="str">
        <f>IF(VLOOKUP($A51,'03.คีย์เทอม2'!$A$9:$DY$58,60,FALSE)="","",VLOOKUP($A51,'03.คีย์เทอม2'!$A$9:$DY$58,60,FALSE))</f>
        <v/>
      </c>
      <c r="O51" s="308" t="str">
        <f>IF(VLOOKUP($A51,'03.คีย์เทอม2'!$A$9:$DY$58,65,FALSE)="","",VLOOKUP($A51,'03.คีย์เทอม2'!$A$9:$DY$58,65,FALSE))</f>
        <v/>
      </c>
      <c r="P51" s="308" t="str">
        <f>IF(VLOOKUP($A51,'03.คีย์เทอม2'!$A$9:$DY$58,70,FALSE)="","",VLOOKUP($A51,'03.คีย์เทอม2'!$A$9:$DY$58,70,FALSE))</f>
        <v/>
      </c>
      <c r="Q51" s="308" t="str">
        <f>IF(VLOOKUP($A51,'03.คีย์เทอม2'!$A$9:$DY$58,75,FALSE)="","",VLOOKUP($A51,'03.คีย์เทอม2'!$A$9:$DY$58,75,FALSE))</f>
        <v/>
      </c>
      <c r="R51" s="308" t="str">
        <f>IF(VLOOKUP($A51,'03.คีย์เทอม2'!$A$9:$DY$58,80,FALSE)="","",VLOOKUP($A51,'03.คีย์เทอม2'!$A$9:$DY$58,80,FALSE))</f>
        <v/>
      </c>
      <c r="S51" s="121" t="str">
        <f>IF(VLOOKUP($A51,'03.คีย์เทอม2'!$A$9:$DY$58,85,FALSE)="","",VLOOKUP($A51,'03.คีย์เทอม2'!$A$9:$DY$58,85,FALSE))</f>
        <v/>
      </c>
      <c r="T51" s="121" t="str">
        <f>IF(VLOOKUP($A51,'03.คีย์เทอม2'!$A$9:$DY$58,90,FALSE)="","",VLOOKUP($A51,'03.คีย์เทอม2'!$A$9:$DY$58,90,FALSE))</f>
        <v/>
      </c>
      <c r="U51" s="121" t="str">
        <f>IF(VLOOKUP($A51,'03.คีย์เทอม2'!$A$9:$DY$58,95,FALSE)="","",VLOOKUP($A51,'03.คีย์เทอม2'!$A$9:$DY$58,95,FALSE))</f>
        <v/>
      </c>
      <c r="V51" s="121" t="str">
        <f>IF(VLOOKUP($A51,'03.คีย์เทอม2'!$A$9:$DY$58,100,FALSE)="","",VLOOKUP($A51,'03.คีย์เทอม2'!$A$9:$DY$58,100,FALSE))</f>
        <v/>
      </c>
      <c r="W51" s="188" t="str">
        <f>IF(VLOOKUP($A51,'03.คีย์เทอม2'!$A$9:$DY$58,105,FALSE)="","",VLOOKUP($A51,'03.คีย์เทอม2'!$A$9:$DY$58,105,FALSE))</f>
        <v/>
      </c>
      <c r="X51" s="107" t="str">
        <f>IF(VLOOKUP($A51,'03.คีย์เทอม2'!$A$9:$DY$58,107,FALSE)="","",VLOOKUP($A51,'03.คีย์เทอม2'!$A$9:$DY$58,107,FALSE))</f>
        <v/>
      </c>
      <c r="Y51" s="742" t="str">
        <f>IF(VLOOKUP($A51,'03.คีย์เทอม2'!$A$9:$DY$58,108,FALSE)="","",VLOOKUP($A51,'03.คีย์เทอม2'!$A$9:$DY$58,108,FALSE))</f>
        <v/>
      </c>
      <c r="Z51" s="738" t="str">
        <f>IF(VLOOKUP($A51,'03.คีย์เทอม2'!$A$9:$DY$58,109,FALSE)="","",VLOOKUP($A51,'03.คีย์เทอม2'!$A$9:$DY$58,109,FALSE))</f>
        <v/>
      </c>
    </row>
    <row r="52" spans="1:26" s="102" customFormat="1" ht="17.25" customHeight="1" x14ac:dyDescent="0.2">
      <c r="A52" s="139">
        <v>42</v>
      </c>
      <c r="B52" s="103" t="str">
        <f>IF('2.ชื่อนักเรียน'!C52="","",'2.ชื่อนักเรียน'!C52)</f>
        <v/>
      </c>
      <c r="C52" s="104" t="str">
        <f>IF('2.ชื่อนักเรียน'!D52="","",'2.ชื่อนักเรียน'!D52)</f>
        <v/>
      </c>
      <c r="D52" s="141" t="str">
        <f>IF(VLOOKUP($A52,'03.คีย์เทอม2'!$A$9:$DY$58,10,FALSE)="","",VLOOKUP($A52,'03.คีย์เทอม2'!$A$9:$DY$58,10,FALSE))</f>
        <v/>
      </c>
      <c r="E52" s="142" t="str">
        <f>IF(VLOOKUP($A52,'03.คีย์เทอม2'!$A$9:$DY$58,15,FALSE)="","",VLOOKUP($A52,'03.คีย์เทอม2'!$A$9:$DY$58,15,FALSE))</f>
        <v/>
      </c>
      <c r="F52" s="142" t="str">
        <f>IF(VLOOKUP($A52,'03.คีย์เทอม2'!$A$9:$DY$58,20,FALSE)="","",VLOOKUP($A52,'03.คีย์เทอม2'!$A$9:$DY$58,20,FALSE))</f>
        <v/>
      </c>
      <c r="G52" s="143" t="str">
        <f>IF(VLOOKUP($A52,'03.คีย์เทอม2'!$A$9:$DY$58,25,FALSE)="","",VLOOKUP($A52,'03.คีย์เทอม2'!$A$9:$DY$58,25,FALSE))</f>
        <v/>
      </c>
      <c r="H52" s="142" t="str">
        <f>IF(VLOOKUP($A52,'03.คีย์เทอม2'!$A$9:$DY$58,30,FALSE)="","",VLOOKUP($A52,'03.คีย์เทอม2'!$A$9:$DY$58,30,FALSE))</f>
        <v/>
      </c>
      <c r="I52" s="142" t="str">
        <f>IF(VLOOKUP($A52,'03.คีย์เทอม2'!$A$9:$DY$58,35,FALSE)="","",VLOOKUP($A52,'03.คีย์เทอม2'!$A$9:$DY$58,35,FALSE))</f>
        <v/>
      </c>
      <c r="J52" s="142" t="str">
        <f>IF(VLOOKUP($A52,'03.คีย์เทอม2'!$A$9:$DY$58,40,FALSE)="","",VLOOKUP($A52,'03.คีย์เทอม2'!$A$9:$DY$58,40,FALSE))</f>
        <v/>
      </c>
      <c r="K52" s="142" t="str">
        <f>IF(VLOOKUP($A52,'03.คีย์เทอม2'!$A$9:$DY$58,45,FALSE)="","",VLOOKUP($A52,'03.คีย์เทอม2'!$A$9:$DY$58,45,FALSE))</f>
        <v/>
      </c>
      <c r="L52" s="304" t="str">
        <f>IF(VLOOKUP($A52,'03.คีย์เทอม2'!$A$9:$DY$58,50,FALSE)="","",VLOOKUP($A52,'03.คีย์เทอม2'!$A$9:$DY$58,50,FALSE))</f>
        <v/>
      </c>
      <c r="M52" s="194" t="str">
        <f>IF(VLOOKUP($A52,'03.คีย์เทอม2'!$A$9:$DY$58,55,FALSE)="","",VLOOKUP($A52,'03.คีย์เทอม2'!$A$9:$DY$58,55,FALSE))</f>
        <v/>
      </c>
      <c r="N52" s="141" t="str">
        <f>IF(VLOOKUP($A52,'03.คีย์เทอม2'!$A$9:$DY$58,60,FALSE)="","",VLOOKUP($A52,'03.คีย์เทอม2'!$A$9:$DY$58,60,FALSE))</f>
        <v/>
      </c>
      <c r="O52" s="308" t="str">
        <f>IF(VLOOKUP($A52,'03.คีย์เทอม2'!$A$9:$DY$58,65,FALSE)="","",VLOOKUP($A52,'03.คีย์เทอม2'!$A$9:$DY$58,65,FALSE))</f>
        <v/>
      </c>
      <c r="P52" s="308" t="str">
        <f>IF(VLOOKUP($A52,'03.คีย์เทอม2'!$A$9:$DY$58,70,FALSE)="","",VLOOKUP($A52,'03.คีย์เทอม2'!$A$9:$DY$58,70,FALSE))</f>
        <v/>
      </c>
      <c r="Q52" s="308" t="str">
        <f>IF(VLOOKUP($A52,'03.คีย์เทอม2'!$A$9:$DY$58,75,FALSE)="","",VLOOKUP($A52,'03.คีย์เทอม2'!$A$9:$DY$58,75,FALSE))</f>
        <v/>
      </c>
      <c r="R52" s="308" t="str">
        <f>IF(VLOOKUP($A52,'03.คีย์เทอม2'!$A$9:$DY$58,80,FALSE)="","",VLOOKUP($A52,'03.คีย์เทอม2'!$A$9:$DY$58,80,FALSE))</f>
        <v/>
      </c>
      <c r="S52" s="121" t="str">
        <f>IF(VLOOKUP($A52,'03.คีย์เทอม2'!$A$9:$DY$58,85,FALSE)="","",VLOOKUP($A52,'03.คีย์เทอม2'!$A$9:$DY$58,85,FALSE))</f>
        <v/>
      </c>
      <c r="T52" s="121" t="str">
        <f>IF(VLOOKUP($A52,'03.คีย์เทอม2'!$A$9:$DY$58,90,FALSE)="","",VLOOKUP($A52,'03.คีย์เทอม2'!$A$9:$DY$58,90,FALSE))</f>
        <v/>
      </c>
      <c r="U52" s="121" t="str">
        <f>IF(VLOOKUP($A52,'03.คีย์เทอม2'!$A$9:$DY$58,95,FALSE)="","",VLOOKUP($A52,'03.คีย์เทอม2'!$A$9:$DY$58,95,FALSE))</f>
        <v/>
      </c>
      <c r="V52" s="121" t="str">
        <f>IF(VLOOKUP($A52,'03.คีย์เทอม2'!$A$9:$DY$58,100,FALSE)="","",VLOOKUP($A52,'03.คีย์เทอม2'!$A$9:$DY$58,100,FALSE))</f>
        <v/>
      </c>
      <c r="W52" s="188" t="str">
        <f>IF(VLOOKUP($A52,'03.คีย์เทอม2'!$A$9:$DY$58,105,FALSE)="","",VLOOKUP($A52,'03.คีย์เทอม2'!$A$9:$DY$58,105,FALSE))</f>
        <v/>
      </c>
      <c r="X52" s="107" t="str">
        <f>IF(VLOOKUP($A52,'03.คีย์เทอม2'!$A$9:$DY$58,107,FALSE)="","",VLOOKUP($A52,'03.คีย์เทอม2'!$A$9:$DY$58,107,FALSE))</f>
        <v/>
      </c>
      <c r="Y52" s="742" t="str">
        <f>IF(VLOOKUP($A52,'03.คีย์เทอม2'!$A$9:$DY$58,108,FALSE)="","",VLOOKUP($A52,'03.คีย์เทอม2'!$A$9:$DY$58,108,FALSE))</f>
        <v/>
      </c>
      <c r="Z52" s="738" t="str">
        <f>IF(VLOOKUP($A52,'03.คีย์เทอม2'!$A$9:$DY$58,109,FALSE)="","",VLOOKUP($A52,'03.คีย์เทอม2'!$A$9:$DY$58,109,FALSE))</f>
        <v/>
      </c>
    </row>
    <row r="53" spans="1:26" s="102" customFormat="1" ht="17.25" customHeight="1" x14ac:dyDescent="0.2">
      <c r="A53" s="139">
        <v>43</v>
      </c>
      <c r="B53" s="103" t="str">
        <f>IF('2.ชื่อนักเรียน'!C53="","",'2.ชื่อนักเรียน'!C53)</f>
        <v/>
      </c>
      <c r="C53" s="104" t="str">
        <f>IF('2.ชื่อนักเรียน'!D53="","",'2.ชื่อนักเรียน'!D53)</f>
        <v/>
      </c>
      <c r="D53" s="141" t="str">
        <f>IF(VLOOKUP($A53,'03.คีย์เทอม2'!$A$9:$DY$58,10,FALSE)="","",VLOOKUP($A53,'03.คีย์เทอม2'!$A$9:$DY$58,10,FALSE))</f>
        <v/>
      </c>
      <c r="E53" s="142" t="str">
        <f>IF(VLOOKUP($A53,'03.คีย์เทอม2'!$A$9:$DY$58,15,FALSE)="","",VLOOKUP($A53,'03.คีย์เทอม2'!$A$9:$DY$58,15,FALSE))</f>
        <v/>
      </c>
      <c r="F53" s="142" t="str">
        <f>IF(VLOOKUP($A53,'03.คีย์เทอม2'!$A$9:$DY$58,20,FALSE)="","",VLOOKUP($A53,'03.คีย์เทอม2'!$A$9:$DY$58,20,FALSE))</f>
        <v/>
      </c>
      <c r="G53" s="143" t="str">
        <f>IF(VLOOKUP($A53,'03.คีย์เทอม2'!$A$9:$DY$58,25,FALSE)="","",VLOOKUP($A53,'03.คีย์เทอม2'!$A$9:$DY$58,25,FALSE))</f>
        <v/>
      </c>
      <c r="H53" s="142" t="str">
        <f>IF(VLOOKUP($A53,'03.คีย์เทอม2'!$A$9:$DY$58,30,FALSE)="","",VLOOKUP($A53,'03.คีย์เทอม2'!$A$9:$DY$58,30,FALSE))</f>
        <v/>
      </c>
      <c r="I53" s="142" t="str">
        <f>IF(VLOOKUP($A53,'03.คีย์เทอม2'!$A$9:$DY$58,35,FALSE)="","",VLOOKUP($A53,'03.คีย์เทอม2'!$A$9:$DY$58,35,FALSE))</f>
        <v/>
      </c>
      <c r="J53" s="142" t="str">
        <f>IF(VLOOKUP($A53,'03.คีย์เทอม2'!$A$9:$DY$58,40,FALSE)="","",VLOOKUP($A53,'03.คีย์เทอม2'!$A$9:$DY$58,40,FALSE))</f>
        <v/>
      </c>
      <c r="K53" s="142" t="str">
        <f>IF(VLOOKUP($A53,'03.คีย์เทอม2'!$A$9:$DY$58,45,FALSE)="","",VLOOKUP($A53,'03.คีย์เทอม2'!$A$9:$DY$58,45,FALSE))</f>
        <v/>
      </c>
      <c r="L53" s="304" t="str">
        <f>IF(VLOOKUP($A53,'03.คีย์เทอม2'!$A$9:$DY$58,50,FALSE)="","",VLOOKUP($A53,'03.คีย์เทอม2'!$A$9:$DY$58,50,FALSE))</f>
        <v/>
      </c>
      <c r="M53" s="194" t="str">
        <f>IF(VLOOKUP($A53,'03.คีย์เทอม2'!$A$9:$DY$58,55,FALSE)="","",VLOOKUP($A53,'03.คีย์เทอม2'!$A$9:$DY$58,55,FALSE))</f>
        <v/>
      </c>
      <c r="N53" s="141" t="str">
        <f>IF(VLOOKUP($A53,'03.คีย์เทอม2'!$A$9:$DY$58,60,FALSE)="","",VLOOKUP($A53,'03.คีย์เทอม2'!$A$9:$DY$58,60,FALSE))</f>
        <v/>
      </c>
      <c r="O53" s="308" t="str">
        <f>IF(VLOOKUP($A53,'03.คีย์เทอม2'!$A$9:$DY$58,65,FALSE)="","",VLOOKUP($A53,'03.คีย์เทอม2'!$A$9:$DY$58,65,FALSE))</f>
        <v/>
      </c>
      <c r="P53" s="308" t="str">
        <f>IF(VLOOKUP($A53,'03.คีย์เทอม2'!$A$9:$DY$58,70,FALSE)="","",VLOOKUP($A53,'03.คีย์เทอม2'!$A$9:$DY$58,70,FALSE))</f>
        <v/>
      </c>
      <c r="Q53" s="308" t="str">
        <f>IF(VLOOKUP($A53,'03.คีย์เทอม2'!$A$9:$DY$58,75,FALSE)="","",VLOOKUP($A53,'03.คีย์เทอม2'!$A$9:$DY$58,75,FALSE))</f>
        <v/>
      </c>
      <c r="R53" s="308" t="str">
        <f>IF(VLOOKUP($A53,'03.คีย์เทอม2'!$A$9:$DY$58,80,FALSE)="","",VLOOKUP($A53,'03.คีย์เทอม2'!$A$9:$DY$58,80,FALSE))</f>
        <v/>
      </c>
      <c r="S53" s="121" t="str">
        <f>IF(VLOOKUP($A53,'03.คีย์เทอม2'!$A$9:$DY$58,85,FALSE)="","",VLOOKUP($A53,'03.คีย์เทอม2'!$A$9:$DY$58,85,FALSE))</f>
        <v/>
      </c>
      <c r="T53" s="121" t="str">
        <f>IF(VLOOKUP($A53,'03.คีย์เทอม2'!$A$9:$DY$58,90,FALSE)="","",VLOOKUP($A53,'03.คีย์เทอม2'!$A$9:$DY$58,90,FALSE))</f>
        <v/>
      </c>
      <c r="U53" s="121" t="str">
        <f>IF(VLOOKUP($A53,'03.คีย์เทอม2'!$A$9:$DY$58,95,FALSE)="","",VLOOKUP($A53,'03.คีย์เทอม2'!$A$9:$DY$58,95,FALSE))</f>
        <v/>
      </c>
      <c r="V53" s="121" t="str">
        <f>IF(VLOOKUP($A53,'03.คีย์เทอม2'!$A$9:$DY$58,100,FALSE)="","",VLOOKUP($A53,'03.คีย์เทอม2'!$A$9:$DY$58,100,FALSE))</f>
        <v/>
      </c>
      <c r="W53" s="188" t="str">
        <f>IF(VLOOKUP($A53,'03.คีย์เทอม2'!$A$9:$DY$58,105,FALSE)="","",VLOOKUP($A53,'03.คีย์เทอม2'!$A$9:$DY$58,105,FALSE))</f>
        <v/>
      </c>
      <c r="X53" s="107" t="str">
        <f>IF(VLOOKUP($A53,'03.คีย์เทอม2'!$A$9:$DY$58,107,FALSE)="","",VLOOKUP($A53,'03.คีย์เทอม2'!$A$9:$DY$58,107,FALSE))</f>
        <v/>
      </c>
      <c r="Y53" s="742" t="str">
        <f>IF(VLOOKUP($A53,'03.คีย์เทอม2'!$A$9:$DY$58,108,FALSE)="","",VLOOKUP($A53,'03.คีย์เทอม2'!$A$9:$DY$58,108,FALSE))</f>
        <v/>
      </c>
      <c r="Z53" s="738" t="str">
        <f>IF(VLOOKUP($A53,'03.คีย์เทอม2'!$A$9:$DY$58,109,FALSE)="","",VLOOKUP($A53,'03.คีย์เทอม2'!$A$9:$DY$58,109,FALSE))</f>
        <v/>
      </c>
    </row>
    <row r="54" spans="1:26" s="102" customFormat="1" ht="17.25" customHeight="1" x14ac:dyDescent="0.2">
      <c r="A54" s="139">
        <v>44</v>
      </c>
      <c r="B54" s="103" t="str">
        <f>IF('2.ชื่อนักเรียน'!C54="","",'2.ชื่อนักเรียน'!C54)</f>
        <v/>
      </c>
      <c r="C54" s="104" t="str">
        <f>IF('2.ชื่อนักเรียน'!D54="","",'2.ชื่อนักเรียน'!D54)</f>
        <v/>
      </c>
      <c r="D54" s="141" t="str">
        <f>IF(VLOOKUP($A54,'03.คีย์เทอม2'!$A$9:$DY$58,10,FALSE)="","",VLOOKUP($A54,'03.คีย์เทอม2'!$A$9:$DY$58,10,FALSE))</f>
        <v/>
      </c>
      <c r="E54" s="142" t="str">
        <f>IF(VLOOKUP($A54,'03.คีย์เทอม2'!$A$9:$DY$58,15,FALSE)="","",VLOOKUP($A54,'03.คีย์เทอม2'!$A$9:$DY$58,15,FALSE))</f>
        <v/>
      </c>
      <c r="F54" s="142" t="str">
        <f>IF(VLOOKUP($A54,'03.คีย์เทอม2'!$A$9:$DY$58,20,FALSE)="","",VLOOKUP($A54,'03.คีย์เทอม2'!$A$9:$DY$58,20,FALSE))</f>
        <v/>
      </c>
      <c r="G54" s="143" t="str">
        <f>IF(VLOOKUP($A54,'03.คีย์เทอม2'!$A$9:$DY$58,25,FALSE)="","",VLOOKUP($A54,'03.คีย์เทอม2'!$A$9:$DY$58,25,FALSE))</f>
        <v/>
      </c>
      <c r="H54" s="142" t="str">
        <f>IF(VLOOKUP($A54,'03.คีย์เทอม2'!$A$9:$DY$58,30,FALSE)="","",VLOOKUP($A54,'03.คีย์เทอม2'!$A$9:$DY$58,30,FALSE))</f>
        <v/>
      </c>
      <c r="I54" s="142" t="str">
        <f>IF(VLOOKUP($A54,'03.คีย์เทอม2'!$A$9:$DY$58,35,FALSE)="","",VLOOKUP($A54,'03.คีย์เทอม2'!$A$9:$DY$58,35,FALSE))</f>
        <v/>
      </c>
      <c r="J54" s="142" t="str">
        <f>IF(VLOOKUP($A54,'03.คีย์เทอม2'!$A$9:$DY$58,40,FALSE)="","",VLOOKUP($A54,'03.คีย์เทอม2'!$A$9:$DY$58,40,FALSE))</f>
        <v/>
      </c>
      <c r="K54" s="142" t="str">
        <f>IF(VLOOKUP($A54,'03.คีย์เทอม2'!$A$9:$DY$58,45,FALSE)="","",VLOOKUP($A54,'03.คีย์เทอม2'!$A$9:$DY$58,45,FALSE))</f>
        <v/>
      </c>
      <c r="L54" s="304" t="str">
        <f>IF(VLOOKUP($A54,'03.คีย์เทอม2'!$A$9:$DY$58,50,FALSE)="","",VLOOKUP($A54,'03.คีย์เทอม2'!$A$9:$DY$58,50,FALSE))</f>
        <v/>
      </c>
      <c r="M54" s="194" t="str">
        <f>IF(VLOOKUP($A54,'03.คีย์เทอม2'!$A$9:$DY$58,55,FALSE)="","",VLOOKUP($A54,'03.คีย์เทอม2'!$A$9:$DY$58,55,FALSE))</f>
        <v/>
      </c>
      <c r="N54" s="141" t="str">
        <f>IF(VLOOKUP($A54,'03.คีย์เทอม2'!$A$9:$DY$58,60,FALSE)="","",VLOOKUP($A54,'03.คีย์เทอม2'!$A$9:$DY$58,60,FALSE))</f>
        <v/>
      </c>
      <c r="O54" s="308" t="str">
        <f>IF(VLOOKUP($A54,'03.คีย์เทอม2'!$A$9:$DY$58,65,FALSE)="","",VLOOKUP($A54,'03.คีย์เทอม2'!$A$9:$DY$58,65,FALSE))</f>
        <v/>
      </c>
      <c r="P54" s="308" t="str">
        <f>IF(VLOOKUP($A54,'03.คีย์เทอม2'!$A$9:$DY$58,70,FALSE)="","",VLOOKUP($A54,'03.คีย์เทอม2'!$A$9:$DY$58,70,FALSE))</f>
        <v/>
      </c>
      <c r="Q54" s="308" t="str">
        <f>IF(VLOOKUP($A54,'03.คีย์เทอม2'!$A$9:$DY$58,75,FALSE)="","",VLOOKUP($A54,'03.คีย์เทอม2'!$A$9:$DY$58,75,FALSE))</f>
        <v/>
      </c>
      <c r="R54" s="308" t="str">
        <f>IF(VLOOKUP($A54,'03.คีย์เทอม2'!$A$9:$DY$58,80,FALSE)="","",VLOOKUP($A54,'03.คีย์เทอม2'!$A$9:$DY$58,80,FALSE))</f>
        <v/>
      </c>
      <c r="S54" s="121" t="str">
        <f>IF(VLOOKUP($A54,'03.คีย์เทอม2'!$A$9:$DY$58,85,FALSE)="","",VLOOKUP($A54,'03.คีย์เทอม2'!$A$9:$DY$58,85,FALSE))</f>
        <v/>
      </c>
      <c r="T54" s="121" t="str">
        <f>IF(VLOOKUP($A54,'03.คีย์เทอม2'!$A$9:$DY$58,90,FALSE)="","",VLOOKUP($A54,'03.คีย์เทอม2'!$A$9:$DY$58,90,FALSE))</f>
        <v/>
      </c>
      <c r="U54" s="121" t="str">
        <f>IF(VLOOKUP($A54,'03.คีย์เทอม2'!$A$9:$DY$58,95,FALSE)="","",VLOOKUP($A54,'03.คีย์เทอม2'!$A$9:$DY$58,95,FALSE))</f>
        <v/>
      </c>
      <c r="V54" s="121" t="str">
        <f>IF(VLOOKUP($A54,'03.คีย์เทอม2'!$A$9:$DY$58,100,FALSE)="","",VLOOKUP($A54,'03.คีย์เทอม2'!$A$9:$DY$58,100,FALSE))</f>
        <v/>
      </c>
      <c r="W54" s="188" t="str">
        <f>IF(VLOOKUP($A54,'03.คีย์เทอม2'!$A$9:$DY$58,105,FALSE)="","",VLOOKUP($A54,'03.คีย์เทอม2'!$A$9:$DY$58,105,FALSE))</f>
        <v/>
      </c>
      <c r="X54" s="107" t="str">
        <f>IF(VLOOKUP($A54,'03.คีย์เทอม2'!$A$9:$DY$58,107,FALSE)="","",VLOOKUP($A54,'03.คีย์เทอม2'!$A$9:$DY$58,107,FALSE))</f>
        <v/>
      </c>
      <c r="Y54" s="742" t="str">
        <f>IF(VLOOKUP($A54,'03.คีย์เทอม2'!$A$9:$DY$58,108,FALSE)="","",VLOOKUP($A54,'03.คีย์เทอม2'!$A$9:$DY$58,108,FALSE))</f>
        <v/>
      </c>
      <c r="Z54" s="738" t="str">
        <f>IF(VLOOKUP($A54,'03.คีย์เทอม2'!$A$9:$DY$58,109,FALSE)="","",VLOOKUP($A54,'03.คีย์เทอม2'!$A$9:$DY$58,109,FALSE))</f>
        <v/>
      </c>
    </row>
    <row r="55" spans="1:26" s="102" customFormat="1" ht="17.25" customHeight="1" x14ac:dyDescent="0.2">
      <c r="A55" s="109">
        <v>45</v>
      </c>
      <c r="B55" s="103" t="str">
        <f>IF('2.ชื่อนักเรียน'!C55="","",'2.ชื่อนักเรียน'!C55)</f>
        <v/>
      </c>
      <c r="C55" s="104" t="str">
        <f>IF('2.ชื่อนักเรียน'!D55="","",'2.ชื่อนักเรียน'!D55)</f>
        <v/>
      </c>
      <c r="D55" s="141" t="str">
        <f>IF(VLOOKUP($A55,'03.คีย์เทอม2'!$A$9:$DY$58,10,FALSE)="","",VLOOKUP($A55,'03.คีย์เทอม2'!$A$9:$DY$58,10,FALSE))</f>
        <v/>
      </c>
      <c r="E55" s="142" t="str">
        <f>IF(VLOOKUP($A55,'03.คีย์เทอม2'!$A$9:$DY$58,15,FALSE)="","",VLOOKUP($A55,'03.คีย์เทอม2'!$A$9:$DY$58,15,FALSE))</f>
        <v/>
      </c>
      <c r="F55" s="142" t="str">
        <f>IF(VLOOKUP($A55,'03.คีย์เทอม2'!$A$9:$DY$58,20,FALSE)="","",VLOOKUP($A55,'03.คีย์เทอม2'!$A$9:$DY$58,20,FALSE))</f>
        <v/>
      </c>
      <c r="G55" s="143" t="str">
        <f>IF(VLOOKUP($A55,'03.คีย์เทอม2'!$A$9:$DY$58,25,FALSE)="","",VLOOKUP($A55,'03.คีย์เทอม2'!$A$9:$DY$58,25,FALSE))</f>
        <v/>
      </c>
      <c r="H55" s="142" t="str">
        <f>IF(VLOOKUP($A55,'03.คีย์เทอม2'!$A$9:$DY$58,30,FALSE)="","",VLOOKUP($A55,'03.คีย์เทอม2'!$A$9:$DY$58,30,FALSE))</f>
        <v/>
      </c>
      <c r="I55" s="142" t="str">
        <f>IF(VLOOKUP($A55,'03.คีย์เทอม2'!$A$9:$DY$58,35,FALSE)="","",VLOOKUP($A55,'03.คีย์เทอม2'!$A$9:$DY$58,35,FALSE))</f>
        <v/>
      </c>
      <c r="J55" s="142" t="str">
        <f>IF(VLOOKUP($A55,'03.คีย์เทอม2'!$A$9:$DY$58,40,FALSE)="","",VLOOKUP($A55,'03.คีย์เทอม2'!$A$9:$DY$58,40,FALSE))</f>
        <v/>
      </c>
      <c r="K55" s="142" t="str">
        <f>IF(VLOOKUP($A55,'03.คีย์เทอม2'!$A$9:$DY$58,45,FALSE)="","",VLOOKUP($A55,'03.คีย์เทอม2'!$A$9:$DY$58,45,FALSE))</f>
        <v/>
      </c>
      <c r="L55" s="304" t="str">
        <f>IF(VLOOKUP($A55,'03.คีย์เทอม2'!$A$9:$DY$58,50,FALSE)="","",VLOOKUP($A55,'03.คีย์เทอม2'!$A$9:$DY$58,50,FALSE))</f>
        <v/>
      </c>
      <c r="M55" s="194" t="str">
        <f>IF(VLOOKUP($A55,'03.คีย์เทอม2'!$A$9:$DY$58,55,FALSE)="","",VLOOKUP($A55,'03.คีย์เทอม2'!$A$9:$DY$58,55,FALSE))</f>
        <v/>
      </c>
      <c r="N55" s="141" t="str">
        <f>IF(VLOOKUP($A55,'03.คีย์เทอม2'!$A$9:$DY$58,60,FALSE)="","",VLOOKUP($A55,'03.คีย์เทอม2'!$A$9:$DY$58,60,FALSE))</f>
        <v/>
      </c>
      <c r="O55" s="308" t="str">
        <f>IF(VLOOKUP($A55,'03.คีย์เทอม2'!$A$9:$DY$58,65,FALSE)="","",VLOOKUP($A55,'03.คีย์เทอม2'!$A$9:$DY$58,65,FALSE))</f>
        <v/>
      </c>
      <c r="P55" s="308" t="str">
        <f>IF(VLOOKUP($A55,'03.คีย์เทอม2'!$A$9:$DY$58,70,FALSE)="","",VLOOKUP($A55,'03.คีย์เทอม2'!$A$9:$DY$58,70,FALSE))</f>
        <v/>
      </c>
      <c r="Q55" s="308" t="str">
        <f>IF(VLOOKUP($A55,'03.คีย์เทอม2'!$A$9:$DY$58,75,FALSE)="","",VLOOKUP($A55,'03.คีย์เทอม2'!$A$9:$DY$58,75,FALSE))</f>
        <v/>
      </c>
      <c r="R55" s="308" t="str">
        <f>IF(VLOOKUP($A55,'03.คีย์เทอม2'!$A$9:$DY$58,80,FALSE)="","",VLOOKUP($A55,'03.คีย์เทอม2'!$A$9:$DY$58,80,FALSE))</f>
        <v/>
      </c>
      <c r="S55" s="121" t="str">
        <f>IF(VLOOKUP($A55,'03.คีย์เทอม2'!$A$9:$DY$58,85,FALSE)="","",VLOOKUP($A55,'03.คีย์เทอม2'!$A$9:$DY$58,85,FALSE))</f>
        <v/>
      </c>
      <c r="T55" s="121" t="str">
        <f>IF(VLOOKUP($A55,'03.คีย์เทอม2'!$A$9:$DY$58,90,FALSE)="","",VLOOKUP($A55,'03.คีย์เทอม2'!$A$9:$DY$58,90,FALSE))</f>
        <v/>
      </c>
      <c r="U55" s="121" t="str">
        <f>IF(VLOOKUP($A55,'03.คีย์เทอม2'!$A$9:$DY$58,95,FALSE)="","",VLOOKUP($A55,'03.คีย์เทอม2'!$A$9:$DY$58,95,FALSE))</f>
        <v/>
      </c>
      <c r="V55" s="121" t="str">
        <f>IF(VLOOKUP($A55,'03.คีย์เทอม2'!$A$9:$DY$58,100,FALSE)="","",VLOOKUP($A55,'03.คีย์เทอม2'!$A$9:$DY$58,100,FALSE))</f>
        <v/>
      </c>
      <c r="W55" s="188" t="str">
        <f>IF(VLOOKUP($A55,'03.คีย์เทอม2'!$A$9:$DY$58,105,FALSE)="","",VLOOKUP($A55,'03.คีย์เทอม2'!$A$9:$DY$58,105,FALSE))</f>
        <v/>
      </c>
      <c r="X55" s="107" t="str">
        <f>IF(VLOOKUP($A55,'03.คีย์เทอม2'!$A$9:$DY$58,107,FALSE)="","",VLOOKUP($A55,'03.คีย์เทอม2'!$A$9:$DY$58,107,FALSE))</f>
        <v/>
      </c>
      <c r="Y55" s="742" t="str">
        <f>IF(VLOOKUP($A55,'03.คีย์เทอม2'!$A$9:$DY$58,108,FALSE)="","",VLOOKUP($A55,'03.คีย์เทอม2'!$A$9:$DY$58,108,FALSE))</f>
        <v/>
      </c>
      <c r="Z55" s="738" t="str">
        <f>IF(VLOOKUP($A55,'03.คีย์เทอม2'!$A$9:$DY$58,109,FALSE)="","",VLOOKUP($A55,'03.คีย์เทอม2'!$A$9:$DY$58,109,FALSE))</f>
        <v/>
      </c>
    </row>
    <row r="56" spans="1:26" s="102" customFormat="1" ht="17.25" customHeight="1" x14ac:dyDescent="0.2">
      <c r="A56" s="139">
        <v>46</v>
      </c>
      <c r="B56" s="103" t="str">
        <f>IF('2.ชื่อนักเรียน'!C56="","",'2.ชื่อนักเรียน'!C56)</f>
        <v/>
      </c>
      <c r="C56" s="104" t="str">
        <f>IF('2.ชื่อนักเรียน'!D56="","",'2.ชื่อนักเรียน'!D56)</f>
        <v/>
      </c>
      <c r="D56" s="141" t="str">
        <f>IF(VLOOKUP($A56,'03.คีย์เทอม2'!$A$9:$DY$58,10,FALSE)="","",VLOOKUP($A56,'03.คีย์เทอม2'!$A$9:$DY$58,10,FALSE))</f>
        <v/>
      </c>
      <c r="E56" s="142" t="str">
        <f>IF(VLOOKUP($A56,'03.คีย์เทอม2'!$A$9:$DY$58,15,FALSE)="","",VLOOKUP($A56,'03.คีย์เทอม2'!$A$9:$DY$58,15,FALSE))</f>
        <v/>
      </c>
      <c r="F56" s="142" t="str">
        <f>IF(VLOOKUP($A56,'03.คีย์เทอม2'!$A$9:$DY$58,20,FALSE)="","",VLOOKUP($A56,'03.คีย์เทอม2'!$A$9:$DY$58,20,FALSE))</f>
        <v/>
      </c>
      <c r="G56" s="143" t="str">
        <f>IF(VLOOKUP($A56,'03.คีย์เทอม2'!$A$9:$DY$58,25,FALSE)="","",VLOOKUP($A56,'03.คีย์เทอม2'!$A$9:$DY$58,25,FALSE))</f>
        <v/>
      </c>
      <c r="H56" s="142" t="str">
        <f>IF(VLOOKUP($A56,'03.คีย์เทอม2'!$A$9:$DY$58,30,FALSE)="","",VLOOKUP($A56,'03.คีย์เทอม2'!$A$9:$DY$58,30,FALSE))</f>
        <v/>
      </c>
      <c r="I56" s="142" t="str">
        <f>IF(VLOOKUP($A56,'03.คีย์เทอม2'!$A$9:$DY$58,35,FALSE)="","",VLOOKUP($A56,'03.คีย์เทอม2'!$A$9:$DY$58,35,FALSE))</f>
        <v/>
      </c>
      <c r="J56" s="142" t="str">
        <f>IF(VLOOKUP($A56,'03.คีย์เทอม2'!$A$9:$DY$58,40,FALSE)="","",VLOOKUP($A56,'03.คีย์เทอม2'!$A$9:$DY$58,40,FALSE))</f>
        <v/>
      </c>
      <c r="K56" s="142" t="str">
        <f>IF(VLOOKUP($A56,'03.คีย์เทอม2'!$A$9:$DY$58,45,FALSE)="","",VLOOKUP($A56,'03.คีย์เทอม2'!$A$9:$DY$58,45,FALSE))</f>
        <v/>
      </c>
      <c r="L56" s="304" t="str">
        <f>IF(VLOOKUP($A56,'03.คีย์เทอม2'!$A$9:$DY$58,50,FALSE)="","",VLOOKUP($A56,'03.คีย์เทอม2'!$A$9:$DY$58,50,FALSE))</f>
        <v/>
      </c>
      <c r="M56" s="194" t="str">
        <f>IF(VLOOKUP($A56,'03.คีย์เทอม2'!$A$9:$DY$58,55,FALSE)="","",VLOOKUP($A56,'03.คีย์เทอม2'!$A$9:$DY$58,55,FALSE))</f>
        <v/>
      </c>
      <c r="N56" s="141" t="str">
        <f>IF(VLOOKUP($A56,'03.คีย์เทอม2'!$A$9:$DY$58,60,FALSE)="","",VLOOKUP($A56,'03.คีย์เทอม2'!$A$9:$DY$58,60,FALSE))</f>
        <v/>
      </c>
      <c r="O56" s="308" t="str">
        <f>IF(VLOOKUP($A56,'03.คีย์เทอม2'!$A$9:$DY$58,65,FALSE)="","",VLOOKUP($A56,'03.คีย์เทอม2'!$A$9:$DY$58,65,FALSE))</f>
        <v/>
      </c>
      <c r="P56" s="308" t="str">
        <f>IF(VLOOKUP($A56,'03.คีย์เทอม2'!$A$9:$DY$58,70,FALSE)="","",VLOOKUP($A56,'03.คีย์เทอม2'!$A$9:$DY$58,70,FALSE))</f>
        <v/>
      </c>
      <c r="Q56" s="308" t="str">
        <f>IF(VLOOKUP($A56,'03.คีย์เทอม2'!$A$9:$DY$58,75,FALSE)="","",VLOOKUP($A56,'03.คีย์เทอม2'!$A$9:$DY$58,75,FALSE))</f>
        <v/>
      </c>
      <c r="R56" s="308" t="str">
        <f>IF(VLOOKUP($A56,'03.คีย์เทอม2'!$A$9:$DY$58,80,FALSE)="","",VLOOKUP($A56,'03.คีย์เทอม2'!$A$9:$DY$58,80,FALSE))</f>
        <v/>
      </c>
      <c r="S56" s="121" t="str">
        <f>IF(VLOOKUP($A56,'03.คีย์เทอม2'!$A$9:$DY$58,85,FALSE)="","",VLOOKUP($A56,'03.คีย์เทอม2'!$A$9:$DY$58,85,FALSE))</f>
        <v/>
      </c>
      <c r="T56" s="121" t="str">
        <f>IF(VLOOKUP($A56,'03.คีย์เทอม2'!$A$9:$DY$58,90,FALSE)="","",VLOOKUP($A56,'03.คีย์เทอม2'!$A$9:$DY$58,90,FALSE))</f>
        <v/>
      </c>
      <c r="U56" s="121" t="str">
        <f>IF(VLOOKUP($A56,'03.คีย์เทอม2'!$A$9:$DY$58,95,FALSE)="","",VLOOKUP($A56,'03.คีย์เทอม2'!$A$9:$DY$58,95,FALSE))</f>
        <v/>
      </c>
      <c r="V56" s="121" t="str">
        <f>IF(VLOOKUP($A56,'03.คีย์เทอม2'!$A$9:$DY$58,100,FALSE)="","",VLOOKUP($A56,'03.คีย์เทอม2'!$A$9:$DY$58,100,FALSE))</f>
        <v/>
      </c>
      <c r="W56" s="188" t="str">
        <f>IF(VLOOKUP($A56,'03.คีย์เทอม2'!$A$9:$DY$58,105,FALSE)="","",VLOOKUP($A56,'03.คีย์เทอม2'!$A$9:$DY$58,105,FALSE))</f>
        <v/>
      </c>
      <c r="X56" s="107" t="str">
        <f>IF(VLOOKUP($A56,'03.คีย์เทอม2'!$A$9:$DY$58,107,FALSE)="","",VLOOKUP($A56,'03.คีย์เทอม2'!$A$9:$DY$58,107,FALSE))</f>
        <v/>
      </c>
      <c r="Y56" s="742" t="str">
        <f>IF(VLOOKUP($A56,'03.คีย์เทอม2'!$A$9:$DY$58,108,FALSE)="","",VLOOKUP($A56,'03.คีย์เทอม2'!$A$9:$DY$58,108,FALSE))</f>
        <v/>
      </c>
      <c r="Z56" s="738" t="str">
        <f>IF(VLOOKUP($A56,'03.คีย์เทอม2'!$A$9:$DY$58,109,FALSE)="","",VLOOKUP($A56,'03.คีย์เทอม2'!$A$9:$DY$58,109,FALSE))</f>
        <v/>
      </c>
    </row>
    <row r="57" spans="1:26" s="102" customFormat="1" ht="17.25" customHeight="1" x14ac:dyDescent="0.2">
      <c r="A57" s="109">
        <v>47</v>
      </c>
      <c r="B57" s="103" t="str">
        <f>IF('2.ชื่อนักเรียน'!C57="","",'2.ชื่อนักเรียน'!C57)</f>
        <v/>
      </c>
      <c r="C57" s="104" t="str">
        <f>IF('2.ชื่อนักเรียน'!D57="","",'2.ชื่อนักเรียน'!D57)</f>
        <v/>
      </c>
      <c r="D57" s="141" t="str">
        <f>IF(VLOOKUP($A57,'03.คีย์เทอม2'!$A$9:$DY$58,10,FALSE)="","",VLOOKUP($A57,'03.คีย์เทอม2'!$A$9:$DY$58,10,FALSE))</f>
        <v/>
      </c>
      <c r="E57" s="142" t="str">
        <f>IF(VLOOKUP($A57,'03.คีย์เทอม2'!$A$9:$DY$58,15,FALSE)="","",VLOOKUP($A57,'03.คีย์เทอม2'!$A$9:$DY$58,15,FALSE))</f>
        <v/>
      </c>
      <c r="F57" s="142" t="str">
        <f>IF(VLOOKUP($A57,'03.คีย์เทอม2'!$A$9:$DY$58,20,FALSE)="","",VLOOKUP($A57,'03.คีย์เทอม2'!$A$9:$DY$58,20,FALSE))</f>
        <v/>
      </c>
      <c r="G57" s="143" t="str">
        <f>IF(VLOOKUP($A57,'03.คีย์เทอม2'!$A$9:$DY$58,25,FALSE)="","",VLOOKUP($A57,'03.คีย์เทอม2'!$A$9:$DY$58,25,FALSE))</f>
        <v/>
      </c>
      <c r="H57" s="142" t="str">
        <f>IF(VLOOKUP($A57,'03.คีย์เทอม2'!$A$9:$DY$58,30,FALSE)="","",VLOOKUP($A57,'03.คีย์เทอม2'!$A$9:$DY$58,30,FALSE))</f>
        <v/>
      </c>
      <c r="I57" s="142" t="str">
        <f>IF(VLOOKUP($A57,'03.คีย์เทอม2'!$A$9:$DY$58,35,FALSE)="","",VLOOKUP($A57,'03.คีย์เทอม2'!$A$9:$DY$58,35,FALSE))</f>
        <v/>
      </c>
      <c r="J57" s="142" t="str">
        <f>IF(VLOOKUP($A57,'03.คีย์เทอม2'!$A$9:$DY$58,40,FALSE)="","",VLOOKUP($A57,'03.คีย์เทอม2'!$A$9:$DY$58,40,FALSE))</f>
        <v/>
      </c>
      <c r="K57" s="142" t="str">
        <f>IF(VLOOKUP($A57,'03.คีย์เทอม2'!$A$9:$DY$58,45,FALSE)="","",VLOOKUP($A57,'03.คีย์เทอม2'!$A$9:$DY$58,45,FALSE))</f>
        <v/>
      </c>
      <c r="L57" s="304" t="str">
        <f>IF(VLOOKUP($A57,'03.คีย์เทอม2'!$A$9:$DY$58,50,FALSE)="","",VLOOKUP($A57,'03.คีย์เทอม2'!$A$9:$DY$58,50,FALSE))</f>
        <v/>
      </c>
      <c r="M57" s="194" t="str">
        <f>IF(VLOOKUP($A57,'03.คีย์เทอม2'!$A$9:$DY$58,55,FALSE)="","",VLOOKUP($A57,'03.คีย์เทอม2'!$A$9:$DY$58,55,FALSE))</f>
        <v/>
      </c>
      <c r="N57" s="141" t="str">
        <f>IF(VLOOKUP($A57,'03.คีย์เทอม2'!$A$9:$DY$58,60,FALSE)="","",VLOOKUP($A57,'03.คีย์เทอม2'!$A$9:$DY$58,60,FALSE))</f>
        <v/>
      </c>
      <c r="O57" s="308" t="str">
        <f>IF(VLOOKUP($A57,'03.คีย์เทอม2'!$A$9:$DY$58,65,FALSE)="","",VLOOKUP($A57,'03.คีย์เทอม2'!$A$9:$DY$58,65,FALSE))</f>
        <v/>
      </c>
      <c r="P57" s="308" t="str">
        <f>IF(VLOOKUP($A57,'03.คีย์เทอม2'!$A$9:$DY$58,70,FALSE)="","",VLOOKUP($A57,'03.คีย์เทอม2'!$A$9:$DY$58,70,FALSE))</f>
        <v/>
      </c>
      <c r="Q57" s="308" t="str">
        <f>IF(VLOOKUP($A57,'03.คีย์เทอม2'!$A$9:$DY$58,75,FALSE)="","",VLOOKUP($A57,'03.คีย์เทอม2'!$A$9:$DY$58,75,FALSE))</f>
        <v/>
      </c>
      <c r="R57" s="308" t="str">
        <f>IF(VLOOKUP($A57,'03.คีย์เทอม2'!$A$9:$DY$58,80,FALSE)="","",VLOOKUP($A57,'03.คีย์เทอม2'!$A$9:$DY$58,80,FALSE))</f>
        <v/>
      </c>
      <c r="S57" s="121" t="str">
        <f>IF(VLOOKUP($A57,'03.คีย์เทอม2'!$A$9:$DY$58,85,FALSE)="","",VLOOKUP($A57,'03.คีย์เทอม2'!$A$9:$DY$58,85,FALSE))</f>
        <v/>
      </c>
      <c r="T57" s="121" t="str">
        <f>IF(VLOOKUP($A57,'03.คีย์เทอม2'!$A$9:$DY$58,90,FALSE)="","",VLOOKUP($A57,'03.คีย์เทอม2'!$A$9:$DY$58,90,FALSE))</f>
        <v/>
      </c>
      <c r="U57" s="121" t="str">
        <f>IF(VLOOKUP($A57,'03.คีย์เทอม2'!$A$9:$DY$58,95,FALSE)="","",VLOOKUP($A57,'03.คีย์เทอม2'!$A$9:$DY$58,95,FALSE))</f>
        <v/>
      </c>
      <c r="V57" s="121" t="str">
        <f>IF(VLOOKUP($A57,'03.คีย์เทอม2'!$A$9:$DY$58,100,FALSE)="","",VLOOKUP($A57,'03.คีย์เทอม2'!$A$9:$DY$58,100,FALSE))</f>
        <v/>
      </c>
      <c r="W57" s="188" t="str">
        <f>IF(VLOOKUP($A57,'03.คีย์เทอม2'!$A$9:$DY$58,105,FALSE)="","",VLOOKUP($A57,'03.คีย์เทอม2'!$A$9:$DY$58,105,FALSE))</f>
        <v/>
      </c>
      <c r="X57" s="107" t="str">
        <f>IF(VLOOKUP($A57,'03.คีย์เทอม2'!$A$9:$DY$58,107,FALSE)="","",VLOOKUP($A57,'03.คีย์เทอม2'!$A$9:$DY$58,107,FALSE))</f>
        <v/>
      </c>
      <c r="Y57" s="742" t="str">
        <f>IF(VLOOKUP($A57,'03.คีย์เทอม2'!$A$9:$DY$58,108,FALSE)="","",VLOOKUP($A57,'03.คีย์เทอม2'!$A$9:$DY$58,108,FALSE))</f>
        <v/>
      </c>
      <c r="Z57" s="738" t="str">
        <f>IF(VLOOKUP($A57,'03.คีย์เทอม2'!$A$9:$DY$58,109,FALSE)="","",VLOOKUP($A57,'03.คีย์เทอม2'!$A$9:$DY$58,109,FALSE))</f>
        <v/>
      </c>
    </row>
    <row r="58" spans="1:26" s="102" customFormat="1" ht="17.25" customHeight="1" x14ac:dyDescent="0.2">
      <c r="A58" s="139">
        <v>48</v>
      </c>
      <c r="B58" s="103" t="str">
        <f>IF('2.ชื่อนักเรียน'!C58="","",'2.ชื่อนักเรียน'!C58)</f>
        <v/>
      </c>
      <c r="C58" s="104" t="str">
        <f>IF('2.ชื่อนักเรียน'!D58="","",'2.ชื่อนักเรียน'!D58)</f>
        <v/>
      </c>
      <c r="D58" s="141" t="str">
        <f>IF(VLOOKUP($A58,'03.คีย์เทอม2'!$A$9:$DY$58,10,FALSE)="","",VLOOKUP($A58,'03.คีย์เทอม2'!$A$9:$DY$58,10,FALSE))</f>
        <v/>
      </c>
      <c r="E58" s="142" t="str">
        <f>IF(VLOOKUP($A58,'03.คีย์เทอม2'!$A$9:$DY$58,15,FALSE)="","",VLOOKUP($A58,'03.คีย์เทอม2'!$A$9:$DY$58,15,FALSE))</f>
        <v/>
      </c>
      <c r="F58" s="142" t="str">
        <f>IF(VLOOKUP($A58,'03.คีย์เทอม2'!$A$9:$DY$58,20,FALSE)="","",VLOOKUP($A58,'03.คีย์เทอม2'!$A$9:$DY$58,20,FALSE))</f>
        <v/>
      </c>
      <c r="G58" s="143" t="str">
        <f>IF(VLOOKUP($A58,'03.คีย์เทอม2'!$A$9:$DY$58,25,FALSE)="","",VLOOKUP($A58,'03.คีย์เทอม2'!$A$9:$DY$58,25,FALSE))</f>
        <v/>
      </c>
      <c r="H58" s="142" t="str">
        <f>IF(VLOOKUP($A58,'03.คีย์เทอม2'!$A$9:$DY$58,30,FALSE)="","",VLOOKUP($A58,'03.คีย์เทอม2'!$A$9:$DY$58,30,FALSE))</f>
        <v/>
      </c>
      <c r="I58" s="142" t="str">
        <f>IF(VLOOKUP($A58,'03.คีย์เทอม2'!$A$9:$DY$58,35,FALSE)="","",VLOOKUP($A58,'03.คีย์เทอม2'!$A$9:$DY$58,35,FALSE))</f>
        <v/>
      </c>
      <c r="J58" s="142" t="str">
        <f>IF(VLOOKUP($A58,'03.คีย์เทอม2'!$A$9:$DY$58,40,FALSE)="","",VLOOKUP($A58,'03.คีย์เทอม2'!$A$9:$DY$58,40,FALSE))</f>
        <v/>
      </c>
      <c r="K58" s="142" t="str">
        <f>IF(VLOOKUP($A58,'03.คีย์เทอม2'!$A$9:$DY$58,45,FALSE)="","",VLOOKUP($A58,'03.คีย์เทอม2'!$A$9:$DY$58,45,FALSE))</f>
        <v/>
      </c>
      <c r="L58" s="304" t="str">
        <f>IF(VLOOKUP($A58,'03.คีย์เทอม2'!$A$9:$DY$58,50,FALSE)="","",VLOOKUP($A58,'03.คีย์เทอม2'!$A$9:$DY$58,50,FALSE))</f>
        <v/>
      </c>
      <c r="M58" s="194" t="str">
        <f>IF(VLOOKUP($A58,'03.คีย์เทอม2'!$A$9:$DY$58,55,FALSE)="","",VLOOKUP($A58,'03.คีย์เทอม2'!$A$9:$DY$58,55,FALSE))</f>
        <v/>
      </c>
      <c r="N58" s="141" t="str">
        <f>IF(VLOOKUP($A58,'03.คีย์เทอม2'!$A$9:$DY$58,60,FALSE)="","",VLOOKUP($A58,'03.คีย์เทอม2'!$A$9:$DY$58,60,FALSE))</f>
        <v/>
      </c>
      <c r="O58" s="308" t="str">
        <f>IF(VLOOKUP($A58,'03.คีย์เทอม2'!$A$9:$DY$58,65,FALSE)="","",VLOOKUP($A58,'03.คีย์เทอม2'!$A$9:$DY$58,65,FALSE))</f>
        <v/>
      </c>
      <c r="P58" s="308" t="str">
        <f>IF(VLOOKUP($A58,'03.คีย์เทอม2'!$A$9:$DY$58,70,FALSE)="","",VLOOKUP($A58,'03.คีย์เทอม2'!$A$9:$DY$58,70,FALSE))</f>
        <v/>
      </c>
      <c r="Q58" s="308" t="str">
        <f>IF(VLOOKUP($A58,'03.คีย์เทอม2'!$A$9:$DY$58,75,FALSE)="","",VLOOKUP($A58,'03.คีย์เทอม2'!$A$9:$DY$58,75,FALSE))</f>
        <v/>
      </c>
      <c r="R58" s="308" t="str">
        <f>IF(VLOOKUP($A58,'03.คีย์เทอม2'!$A$9:$DY$58,80,FALSE)="","",VLOOKUP($A58,'03.คีย์เทอม2'!$A$9:$DY$58,80,FALSE))</f>
        <v/>
      </c>
      <c r="S58" s="121" t="str">
        <f>IF(VLOOKUP($A58,'03.คีย์เทอม2'!$A$9:$DY$58,85,FALSE)="","",VLOOKUP($A58,'03.คีย์เทอม2'!$A$9:$DY$58,85,FALSE))</f>
        <v/>
      </c>
      <c r="T58" s="121" t="str">
        <f>IF(VLOOKUP($A58,'03.คีย์เทอม2'!$A$9:$DY$58,90,FALSE)="","",VLOOKUP($A58,'03.คีย์เทอม2'!$A$9:$DY$58,90,FALSE))</f>
        <v/>
      </c>
      <c r="U58" s="121" t="str">
        <f>IF(VLOOKUP($A58,'03.คีย์เทอม2'!$A$9:$DY$58,95,FALSE)="","",VLOOKUP($A58,'03.คีย์เทอม2'!$A$9:$DY$58,95,FALSE))</f>
        <v/>
      </c>
      <c r="V58" s="121" t="str">
        <f>IF(VLOOKUP($A58,'03.คีย์เทอม2'!$A$9:$DY$58,100,FALSE)="","",VLOOKUP($A58,'03.คีย์เทอม2'!$A$9:$DY$58,100,FALSE))</f>
        <v/>
      </c>
      <c r="W58" s="188" t="str">
        <f>IF(VLOOKUP($A58,'03.คีย์เทอม2'!$A$9:$DY$58,105,FALSE)="","",VLOOKUP($A58,'03.คีย์เทอม2'!$A$9:$DY$58,105,FALSE))</f>
        <v/>
      </c>
      <c r="X58" s="107" t="str">
        <f>IF(VLOOKUP($A58,'03.คีย์เทอม2'!$A$9:$DY$58,107,FALSE)="","",VLOOKUP($A58,'03.คีย์เทอม2'!$A$9:$DY$58,107,FALSE))</f>
        <v/>
      </c>
      <c r="Y58" s="742" t="str">
        <f>IF(VLOOKUP($A58,'03.คีย์เทอม2'!$A$9:$DY$58,108,FALSE)="","",VLOOKUP($A58,'03.คีย์เทอม2'!$A$9:$DY$58,108,FALSE))</f>
        <v/>
      </c>
      <c r="Z58" s="738" t="str">
        <f>IF(VLOOKUP($A58,'03.คีย์เทอม2'!$A$9:$DY$58,109,FALSE)="","",VLOOKUP($A58,'03.คีย์เทอม2'!$A$9:$DY$58,109,FALSE))</f>
        <v/>
      </c>
    </row>
    <row r="59" spans="1:26" s="102" customFormat="1" ht="17.25" customHeight="1" x14ac:dyDescent="0.2">
      <c r="A59" s="109">
        <v>49</v>
      </c>
      <c r="B59" s="103" t="str">
        <f>IF('2.ชื่อนักเรียน'!C59="","",'2.ชื่อนักเรียน'!C59)</f>
        <v/>
      </c>
      <c r="C59" s="104" t="str">
        <f>IF('2.ชื่อนักเรียน'!D59="","",'2.ชื่อนักเรียน'!D59)</f>
        <v/>
      </c>
      <c r="D59" s="141" t="str">
        <f>IF(VLOOKUP($A59,'03.คีย์เทอม2'!$A$9:$DY$58,10,FALSE)="","",VLOOKUP($A59,'03.คีย์เทอม2'!$A$9:$DY$58,10,FALSE))</f>
        <v/>
      </c>
      <c r="E59" s="142" t="str">
        <f>IF(VLOOKUP($A59,'03.คีย์เทอม2'!$A$9:$DY$58,15,FALSE)="","",VLOOKUP($A59,'03.คีย์เทอม2'!$A$9:$DY$58,15,FALSE))</f>
        <v/>
      </c>
      <c r="F59" s="142" t="str">
        <f>IF(VLOOKUP($A59,'03.คีย์เทอม2'!$A$9:$DY$58,20,FALSE)="","",VLOOKUP($A59,'03.คีย์เทอม2'!$A$9:$DY$58,20,FALSE))</f>
        <v/>
      </c>
      <c r="G59" s="143" t="str">
        <f>IF(VLOOKUP($A59,'03.คีย์เทอม2'!$A$9:$DY$58,25,FALSE)="","",VLOOKUP($A59,'03.คีย์เทอม2'!$A$9:$DY$58,25,FALSE))</f>
        <v/>
      </c>
      <c r="H59" s="142" t="str">
        <f>IF(VLOOKUP($A59,'03.คีย์เทอม2'!$A$9:$DY$58,30,FALSE)="","",VLOOKUP($A59,'03.คีย์เทอม2'!$A$9:$DY$58,30,FALSE))</f>
        <v/>
      </c>
      <c r="I59" s="142" t="str">
        <f>IF(VLOOKUP($A59,'03.คีย์เทอม2'!$A$9:$DY$58,35,FALSE)="","",VLOOKUP($A59,'03.คีย์เทอม2'!$A$9:$DY$58,35,FALSE))</f>
        <v/>
      </c>
      <c r="J59" s="142" t="str">
        <f>IF(VLOOKUP($A59,'03.คีย์เทอม2'!$A$9:$DY$58,40,FALSE)="","",VLOOKUP($A59,'03.คีย์เทอม2'!$A$9:$DY$58,40,FALSE))</f>
        <v/>
      </c>
      <c r="K59" s="142" t="str">
        <f>IF(VLOOKUP($A59,'03.คีย์เทอม2'!$A$9:$DY$58,45,FALSE)="","",VLOOKUP($A59,'03.คีย์เทอม2'!$A$9:$DY$58,45,FALSE))</f>
        <v/>
      </c>
      <c r="L59" s="304" t="str">
        <f>IF(VLOOKUP($A59,'03.คีย์เทอม2'!$A$9:$DY$58,50,FALSE)="","",VLOOKUP($A59,'03.คีย์เทอม2'!$A$9:$DY$58,50,FALSE))</f>
        <v/>
      </c>
      <c r="M59" s="194" t="str">
        <f>IF(VLOOKUP($A59,'03.คีย์เทอม2'!$A$9:$DY$58,55,FALSE)="","",VLOOKUP($A59,'03.คีย์เทอม2'!$A$9:$DY$58,55,FALSE))</f>
        <v/>
      </c>
      <c r="N59" s="141" t="str">
        <f>IF(VLOOKUP($A59,'03.คีย์เทอม2'!$A$9:$DY$58,60,FALSE)="","",VLOOKUP($A59,'03.คีย์เทอม2'!$A$9:$DY$58,60,FALSE))</f>
        <v/>
      </c>
      <c r="O59" s="308" t="str">
        <f>IF(VLOOKUP($A59,'03.คีย์เทอม2'!$A$9:$DY$58,65,FALSE)="","",VLOOKUP($A59,'03.คีย์เทอม2'!$A$9:$DY$58,65,FALSE))</f>
        <v/>
      </c>
      <c r="P59" s="308" t="str">
        <f>IF(VLOOKUP($A59,'03.คีย์เทอม2'!$A$9:$DY$58,70,FALSE)="","",VLOOKUP($A59,'03.คีย์เทอม2'!$A$9:$DY$58,70,FALSE))</f>
        <v/>
      </c>
      <c r="Q59" s="308" t="str">
        <f>IF(VLOOKUP($A59,'03.คีย์เทอม2'!$A$9:$DY$58,75,FALSE)="","",VLOOKUP($A59,'03.คีย์เทอม2'!$A$9:$DY$58,75,FALSE))</f>
        <v/>
      </c>
      <c r="R59" s="308" t="str">
        <f>IF(VLOOKUP($A59,'03.คีย์เทอม2'!$A$9:$DY$58,80,FALSE)="","",VLOOKUP($A59,'03.คีย์เทอม2'!$A$9:$DY$58,80,FALSE))</f>
        <v/>
      </c>
      <c r="S59" s="121" t="str">
        <f>IF(VLOOKUP($A59,'03.คีย์เทอม2'!$A$9:$DY$58,85,FALSE)="","",VLOOKUP($A59,'03.คีย์เทอม2'!$A$9:$DY$58,85,FALSE))</f>
        <v/>
      </c>
      <c r="T59" s="121" t="str">
        <f>IF(VLOOKUP($A59,'03.คีย์เทอม2'!$A$9:$DY$58,90,FALSE)="","",VLOOKUP($A59,'03.คีย์เทอม2'!$A$9:$DY$58,90,FALSE))</f>
        <v/>
      </c>
      <c r="U59" s="121" t="str">
        <f>IF(VLOOKUP($A59,'03.คีย์เทอม2'!$A$9:$DY$58,95,FALSE)="","",VLOOKUP($A59,'03.คีย์เทอม2'!$A$9:$DY$58,95,FALSE))</f>
        <v/>
      </c>
      <c r="V59" s="121" t="str">
        <f>IF(VLOOKUP($A59,'03.คีย์เทอม2'!$A$9:$DY$58,100,FALSE)="","",VLOOKUP($A59,'03.คีย์เทอม2'!$A$9:$DY$58,100,FALSE))</f>
        <v/>
      </c>
      <c r="W59" s="188" t="str">
        <f>IF(VLOOKUP($A59,'03.คีย์เทอม2'!$A$9:$DY$58,105,FALSE)="","",VLOOKUP($A59,'03.คีย์เทอม2'!$A$9:$DY$58,105,FALSE))</f>
        <v/>
      </c>
      <c r="X59" s="107" t="str">
        <f>IF(VLOOKUP($A59,'03.คีย์เทอม2'!$A$9:$DY$58,107,FALSE)="","",VLOOKUP($A59,'03.คีย์เทอม2'!$A$9:$DY$58,107,FALSE))</f>
        <v/>
      </c>
      <c r="Y59" s="742" t="str">
        <f>IF(VLOOKUP($A59,'03.คีย์เทอม2'!$A$9:$DY$58,108,FALSE)="","",VLOOKUP($A59,'03.คีย์เทอม2'!$A$9:$DY$58,108,FALSE))</f>
        <v/>
      </c>
      <c r="Z59" s="738" t="str">
        <f>IF(VLOOKUP($A59,'03.คีย์เทอม2'!$A$9:$DY$58,109,FALSE)="","",VLOOKUP($A59,'03.คีย์เทอม2'!$A$9:$DY$58,109,FALSE))</f>
        <v/>
      </c>
    </row>
    <row r="60" spans="1:26" s="102" customFormat="1" ht="17.25" customHeight="1" thickBot="1" x14ac:dyDescent="0.25">
      <c r="A60" s="139">
        <v>50</v>
      </c>
      <c r="B60" s="103" t="str">
        <f>IF('2.ชื่อนักเรียน'!C60="","",'2.ชื่อนักเรียน'!C60)</f>
        <v/>
      </c>
      <c r="C60" s="104" t="str">
        <f>IF('2.ชื่อนักเรียน'!D60="","",'2.ชื่อนักเรียน'!D60)</f>
        <v/>
      </c>
      <c r="D60" s="141" t="str">
        <f>IF(VLOOKUP($A60,'03.คีย์เทอม2'!$A$9:$DY$58,10,FALSE)="","",VLOOKUP($A60,'03.คีย์เทอม2'!$A$9:$DY$58,10,FALSE))</f>
        <v/>
      </c>
      <c r="E60" s="142" t="str">
        <f>IF(VLOOKUP($A60,'03.คีย์เทอม2'!$A$9:$DY$58,15,FALSE)="","",VLOOKUP($A60,'03.คีย์เทอม2'!$A$9:$DY$58,15,FALSE))</f>
        <v/>
      </c>
      <c r="F60" s="142" t="str">
        <f>IF(VLOOKUP($A60,'03.คีย์เทอม2'!$A$9:$DY$58,20,FALSE)="","",VLOOKUP($A60,'03.คีย์เทอม2'!$A$9:$DY$58,20,FALSE))</f>
        <v/>
      </c>
      <c r="G60" s="143" t="str">
        <f>IF(VLOOKUP($A60,'03.คีย์เทอม2'!$A$9:$DY$58,25,FALSE)="","",VLOOKUP($A60,'03.คีย์เทอม2'!$A$9:$DY$58,25,FALSE))</f>
        <v/>
      </c>
      <c r="H60" s="142" t="str">
        <f>IF(VLOOKUP($A60,'03.คีย์เทอม2'!$A$9:$DY$58,30,FALSE)="","",VLOOKUP($A60,'03.คีย์เทอม2'!$A$9:$DY$58,30,FALSE))</f>
        <v/>
      </c>
      <c r="I60" s="142" t="str">
        <f>IF(VLOOKUP($A60,'03.คีย์เทอม2'!$A$9:$DY$58,35,FALSE)="","",VLOOKUP($A60,'03.คีย์เทอม2'!$A$9:$DY$58,35,FALSE))</f>
        <v/>
      </c>
      <c r="J60" s="142" t="str">
        <f>IF(VLOOKUP($A60,'03.คีย์เทอม2'!$A$9:$DY$58,40,FALSE)="","",VLOOKUP($A60,'03.คีย์เทอม2'!$A$9:$DY$58,40,FALSE))</f>
        <v/>
      </c>
      <c r="K60" s="142" t="str">
        <f>IF(VLOOKUP($A60,'03.คีย์เทอม2'!$A$9:$DY$58,45,FALSE)="","",VLOOKUP($A60,'03.คีย์เทอม2'!$A$9:$DY$58,45,FALSE))</f>
        <v/>
      </c>
      <c r="L60" s="304" t="str">
        <f>IF(VLOOKUP($A60,'03.คีย์เทอม2'!$A$9:$DY$58,50,FALSE)="","",VLOOKUP($A60,'03.คีย์เทอม2'!$A$9:$DY$58,50,FALSE))</f>
        <v/>
      </c>
      <c r="M60" s="194" t="str">
        <f>IF(VLOOKUP($A60,'03.คีย์เทอม2'!$A$9:$DY$58,55,FALSE)="","",VLOOKUP($A60,'03.คีย์เทอม2'!$A$9:$DY$58,55,FALSE))</f>
        <v/>
      </c>
      <c r="N60" s="141" t="str">
        <f>IF(VLOOKUP($A60,'03.คีย์เทอม2'!$A$9:$DY$58,60,FALSE)="","",VLOOKUP($A60,'03.คีย์เทอม2'!$A$9:$DY$58,60,FALSE))</f>
        <v/>
      </c>
      <c r="O60" s="308" t="str">
        <f>IF(VLOOKUP($A60,'03.คีย์เทอม2'!$A$9:$DY$58,65,FALSE)="","",VLOOKUP($A60,'03.คีย์เทอม2'!$A$9:$DY$58,65,FALSE))</f>
        <v/>
      </c>
      <c r="P60" s="308" t="str">
        <f>IF(VLOOKUP($A60,'03.คีย์เทอม2'!$A$9:$DY$58,70,FALSE)="","",VLOOKUP($A60,'03.คีย์เทอม2'!$A$9:$DY$58,70,FALSE))</f>
        <v/>
      </c>
      <c r="Q60" s="308" t="str">
        <f>IF(VLOOKUP($A60,'03.คีย์เทอม2'!$A$9:$DY$58,75,FALSE)="","",VLOOKUP($A60,'03.คีย์เทอม2'!$A$9:$DY$58,75,FALSE))</f>
        <v/>
      </c>
      <c r="R60" s="308" t="str">
        <f>IF(VLOOKUP($A60,'03.คีย์เทอม2'!$A$9:$DY$58,80,FALSE)="","",VLOOKUP($A60,'03.คีย์เทอม2'!$A$9:$DY$58,80,FALSE))</f>
        <v/>
      </c>
      <c r="S60" s="623" t="str">
        <f>IF(VLOOKUP($A60,'03.คีย์เทอม2'!$A$9:$DY$58,85,FALSE)="","",VLOOKUP($A60,'03.คีย์เทอม2'!$A$9:$DY$58,85,FALSE))</f>
        <v/>
      </c>
      <c r="T60" s="623" t="str">
        <f>IF(VLOOKUP($A60,'03.คีย์เทอม2'!$A$9:$DY$58,90,FALSE)="","",VLOOKUP($A60,'03.คีย์เทอม2'!$A$9:$DY$58,90,FALSE))</f>
        <v/>
      </c>
      <c r="U60" s="623" t="str">
        <f>IF(VLOOKUP($A60,'03.คีย์เทอม2'!$A$9:$DY$58,95,FALSE)="","",VLOOKUP($A60,'03.คีย์เทอม2'!$A$9:$DY$58,95,FALSE))</f>
        <v/>
      </c>
      <c r="V60" s="623" t="str">
        <f>IF(VLOOKUP($A60,'03.คีย์เทอม2'!$A$9:$DY$58,100,FALSE)="","",VLOOKUP($A60,'03.คีย์เทอม2'!$A$9:$DY$58,100,FALSE))</f>
        <v/>
      </c>
      <c r="W60" s="624" t="str">
        <f>IF(VLOOKUP($A60,'03.คีย์เทอม2'!$A$9:$DY$58,105,FALSE)="","",VLOOKUP($A60,'03.คีย์เทอม2'!$A$9:$DY$58,105,FALSE))</f>
        <v/>
      </c>
      <c r="X60" s="107" t="str">
        <f>IF(VLOOKUP($A60,'03.คีย์เทอม2'!$A$9:$DY$58,107,FALSE)="","",VLOOKUP($A60,'03.คีย์เทอม2'!$A$9:$DY$58,107,FALSE))</f>
        <v/>
      </c>
      <c r="Y60" s="742" t="str">
        <f>IF(VLOOKUP($A60,'03.คีย์เทอม2'!$A$9:$DY$58,108,FALSE)="","",VLOOKUP($A60,'03.คีย์เทอม2'!$A$9:$DY$58,108,FALSE))</f>
        <v/>
      </c>
      <c r="Z60" s="738" t="str">
        <f>IF(VLOOKUP($A60,'03.คีย์เทอม2'!$A$9:$DY$58,109,FALSE)="","",VLOOKUP($A60,'03.คีย์เทอม2'!$A$9:$DY$58,109,FALSE))</f>
        <v/>
      </c>
    </row>
    <row r="61" spans="1:26" s="102" customFormat="1" ht="17.25" customHeight="1" x14ac:dyDescent="0.2">
      <c r="A61" s="930" t="s">
        <v>5</v>
      </c>
      <c r="B61" s="931"/>
      <c r="C61" s="932"/>
      <c r="D61" s="585" t="str">
        <f>IF(SUM(D11:D60)=0,"",SUM(D11:D60))</f>
        <v/>
      </c>
      <c r="E61" s="585" t="str">
        <f>IF(SUM(E11:E60)=0,"",SUM(E11:E60))</f>
        <v/>
      </c>
      <c r="F61" s="585" t="str">
        <f>IF(SUM(F11:F60)=0,"",SUM(F11:F60))</f>
        <v/>
      </c>
      <c r="G61" s="585" t="str">
        <f t="shared" ref="G61:M61" si="1">IF(SUM(G11:G60)=0,"",SUM(G11:G60))</f>
        <v/>
      </c>
      <c r="H61" s="585" t="str">
        <f t="shared" si="1"/>
        <v/>
      </c>
      <c r="I61" s="585" t="str">
        <f t="shared" si="1"/>
        <v/>
      </c>
      <c r="J61" s="585" t="str">
        <f t="shared" si="1"/>
        <v/>
      </c>
      <c r="K61" s="585" t="str">
        <f>IF(SUM(K11:K60)=0,"",SUM(K11:K60))</f>
        <v/>
      </c>
      <c r="L61" s="585" t="str">
        <f t="shared" si="1"/>
        <v/>
      </c>
      <c r="M61" s="585" t="str">
        <f t="shared" si="1"/>
        <v/>
      </c>
      <c r="N61" s="625" t="str">
        <f>IF(SUM(N11:N60)=0,"",SUM(N11:N60))</f>
        <v/>
      </c>
      <c r="O61" s="588" t="str">
        <f t="shared" ref="O61:W61" si="2">IF(SUM(O11:O60)=0,"",SUM(O11:O60))</f>
        <v/>
      </c>
      <c r="P61" s="588" t="str">
        <f t="shared" si="2"/>
        <v/>
      </c>
      <c r="Q61" s="588" t="str">
        <f t="shared" si="2"/>
        <v/>
      </c>
      <c r="R61" s="588" t="str">
        <f t="shared" si="2"/>
        <v/>
      </c>
      <c r="S61" s="588" t="str">
        <f t="shared" si="2"/>
        <v/>
      </c>
      <c r="T61" s="588" t="str">
        <f t="shared" si="2"/>
        <v/>
      </c>
      <c r="U61" s="588" t="str">
        <f t="shared" si="2"/>
        <v/>
      </c>
      <c r="V61" s="588" t="str">
        <f t="shared" si="2"/>
        <v/>
      </c>
      <c r="W61" s="585" t="str">
        <f t="shared" si="2"/>
        <v/>
      </c>
      <c r="X61" s="590" t="str">
        <f>IF(SUM(X11:X60)=0,"",SUM(X11:X60))</f>
        <v/>
      </c>
      <c r="Y61" s="743"/>
      <c r="Z61" s="739"/>
    </row>
    <row r="62" spans="1:26" s="102" customFormat="1" ht="17.25" customHeight="1" x14ac:dyDescent="0.2">
      <c r="A62" s="933" t="s">
        <v>83</v>
      </c>
      <c r="B62" s="783"/>
      <c r="C62" s="934"/>
      <c r="D62" s="591" t="str">
        <f>IF(D61="","",MIN(D11:D60))</f>
        <v/>
      </c>
      <c r="E62" s="591" t="str">
        <f>IF(E61="","",MIN(E11:E60))</f>
        <v/>
      </c>
      <c r="F62" s="591" t="str">
        <f>IF(F61="","",MIN(F11:F60))</f>
        <v/>
      </c>
      <c r="G62" s="591" t="str">
        <f t="shared" ref="G62:M62" si="3">IF(G61="","",MIN(G11:G60))</f>
        <v/>
      </c>
      <c r="H62" s="591" t="str">
        <f t="shared" si="3"/>
        <v/>
      </c>
      <c r="I62" s="591" t="str">
        <f t="shared" si="3"/>
        <v/>
      </c>
      <c r="J62" s="591" t="str">
        <f t="shared" si="3"/>
        <v/>
      </c>
      <c r="K62" s="591" t="str">
        <f t="shared" si="3"/>
        <v/>
      </c>
      <c r="L62" s="591" t="str">
        <f t="shared" si="3"/>
        <v/>
      </c>
      <c r="M62" s="591" t="str">
        <f t="shared" si="3"/>
        <v/>
      </c>
      <c r="N62" s="626" t="str">
        <f>IF(N61="","",MIN(N11:N60))</f>
        <v/>
      </c>
      <c r="O62" s="594" t="str">
        <f t="shared" ref="O62:W62" si="4">IF(O61="","",MIN(O11:O60))</f>
        <v/>
      </c>
      <c r="P62" s="594" t="str">
        <f t="shared" si="4"/>
        <v/>
      </c>
      <c r="Q62" s="594" t="str">
        <f t="shared" si="4"/>
        <v/>
      </c>
      <c r="R62" s="594" t="str">
        <f t="shared" si="4"/>
        <v/>
      </c>
      <c r="S62" s="594" t="str">
        <f t="shared" si="4"/>
        <v/>
      </c>
      <c r="T62" s="594" t="str">
        <f t="shared" si="4"/>
        <v/>
      </c>
      <c r="U62" s="594" t="str">
        <f t="shared" si="4"/>
        <v/>
      </c>
      <c r="V62" s="594" t="str">
        <f t="shared" si="4"/>
        <v/>
      </c>
      <c r="W62" s="591" t="str">
        <f t="shared" si="4"/>
        <v/>
      </c>
      <c r="X62" s="596" t="str">
        <f>IF(X61="","",MIN(X11:X60))</f>
        <v/>
      </c>
      <c r="Y62" s="744"/>
      <c r="Z62" s="740"/>
    </row>
    <row r="63" spans="1:26" s="102" customFormat="1" ht="17.25" customHeight="1" x14ac:dyDescent="0.2">
      <c r="A63" s="933" t="s">
        <v>84</v>
      </c>
      <c r="B63" s="783"/>
      <c r="C63" s="934"/>
      <c r="D63" s="591" t="str">
        <f>IF(D61="","",MAX(D11:D60))</f>
        <v/>
      </c>
      <c r="E63" s="591" t="str">
        <f>IF(E61="","",MAX(E11:E60))</f>
        <v/>
      </c>
      <c r="F63" s="591" t="str">
        <f>IF(F61="","",MAX(F11:F60))</f>
        <v/>
      </c>
      <c r="G63" s="591" t="str">
        <f t="shared" ref="G63:M63" si="5">IF(G61="","",MAX(G11:G60))</f>
        <v/>
      </c>
      <c r="H63" s="591" t="str">
        <f t="shared" si="5"/>
        <v/>
      </c>
      <c r="I63" s="591" t="str">
        <f t="shared" si="5"/>
        <v/>
      </c>
      <c r="J63" s="591" t="str">
        <f t="shared" si="5"/>
        <v/>
      </c>
      <c r="K63" s="591" t="str">
        <f t="shared" si="5"/>
        <v/>
      </c>
      <c r="L63" s="591" t="str">
        <f t="shared" si="5"/>
        <v/>
      </c>
      <c r="M63" s="591" t="str">
        <f t="shared" si="5"/>
        <v/>
      </c>
      <c r="N63" s="626" t="str">
        <f>IF(N61="","",MAX(N11:N60))</f>
        <v/>
      </c>
      <c r="O63" s="594" t="str">
        <f t="shared" ref="O63:W63" si="6">IF(O61="","",MAX(O11:O60))</f>
        <v/>
      </c>
      <c r="P63" s="594" t="str">
        <f t="shared" si="6"/>
        <v/>
      </c>
      <c r="Q63" s="594" t="str">
        <f t="shared" si="6"/>
        <v/>
      </c>
      <c r="R63" s="594" t="str">
        <f t="shared" si="6"/>
        <v/>
      </c>
      <c r="S63" s="594" t="str">
        <f t="shared" si="6"/>
        <v/>
      </c>
      <c r="T63" s="594" t="str">
        <f t="shared" si="6"/>
        <v/>
      </c>
      <c r="U63" s="594" t="str">
        <f t="shared" si="6"/>
        <v/>
      </c>
      <c r="V63" s="594" t="str">
        <f t="shared" si="6"/>
        <v/>
      </c>
      <c r="W63" s="591" t="str">
        <f t="shared" si="6"/>
        <v/>
      </c>
      <c r="X63" s="597" t="str">
        <f>IF(X61="","",MAX(X11:X60))</f>
        <v/>
      </c>
      <c r="Y63" s="744"/>
      <c r="Z63" s="740"/>
    </row>
    <row r="64" spans="1:26" s="102" customFormat="1" ht="17.25" customHeight="1" x14ac:dyDescent="0.2">
      <c r="A64" s="933" t="s">
        <v>85</v>
      </c>
      <c r="B64" s="783"/>
      <c r="C64" s="934"/>
      <c r="D64" s="591" t="str">
        <f>IF(D61="","",AVERAGE(D11:D60))</f>
        <v/>
      </c>
      <c r="E64" s="598" t="str">
        <f>IF(E61="","",AVERAGE(E11:E60))</f>
        <v/>
      </c>
      <c r="F64" s="598" t="str">
        <f>IF(F61="","",AVERAGE(F11:F60))</f>
        <v/>
      </c>
      <c r="G64" s="598" t="str">
        <f t="shared" ref="G64:M64" si="7">IF(G61="","",AVERAGE(G11:G60))</f>
        <v/>
      </c>
      <c r="H64" s="598" t="str">
        <f t="shared" si="7"/>
        <v/>
      </c>
      <c r="I64" s="598" t="str">
        <f t="shared" si="7"/>
        <v/>
      </c>
      <c r="J64" s="598" t="str">
        <f t="shared" si="7"/>
        <v/>
      </c>
      <c r="K64" s="598" t="str">
        <f t="shared" si="7"/>
        <v/>
      </c>
      <c r="L64" s="598" t="str">
        <f t="shared" si="7"/>
        <v/>
      </c>
      <c r="M64" s="598" t="str">
        <f t="shared" si="7"/>
        <v/>
      </c>
      <c r="N64" s="626" t="str">
        <f>IF(N61="","",AVERAGE(N11:N60))</f>
        <v/>
      </c>
      <c r="O64" s="594" t="str">
        <f t="shared" ref="O64:W64" si="8">IF(O61="","",AVERAGE(O11:O60))</f>
        <v/>
      </c>
      <c r="P64" s="594" t="str">
        <f t="shared" si="8"/>
        <v/>
      </c>
      <c r="Q64" s="594" t="str">
        <f t="shared" si="8"/>
        <v/>
      </c>
      <c r="R64" s="594" t="str">
        <f t="shared" si="8"/>
        <v/>
      </c>
      <c r="S64" s="594" t="str">
        <f t="shared" si="8"/>
        <v/>
      </c>
      <c r="T64" s="594" t="str">
        <f t="shared" si="8"/>
        <v/>
      </c>
      <c r="U64" s="594" t="str">
        <f t="shared" si="8"/>
        <v/>
      </c>
      <c r="V64" s="594" t="str">
        <f t="shared" si="8"/>
        <v/>
      </c>
      <c r="W64" s="591" t="str">
        <f t="shared" si="8"/>
        <v/>
      </c>
      <c r="X64" s="596" t="str">
        <f>IF(X61="","",AVERAGE(X11:X60))</f>
        <v/>
      </c>
      <c r="Y64" s="744"/>
      <c r="Z64" s="740"/>
    </row>
    <row r="65" spans="1:27" s="116" customFormat="1" ht="17.25" customHeight="1" thickBot="1" x14ac:dyDescent="0.25">
      <c r="A65" s="935" t="s">
        <v>86</v>
      </c>
      <c r="B65" s="936"/>
      <c r="C65" s="937"/>
      <c r="D65" s="600" t="str">
        <f>IF(D61="","",(D64*100)/D10)</f>
        <v/>
      </c>
      <c r="E65" s="601" t="str">
        <f t="shared" ref="E65:X65" si="9">IF(E61="","",(E64*100)/E10)</f>
        <v/>
      </c>
      <c r="F65" s="601" t="str">
        <f t="shared" si="9"/>
        <v/>
      </c>
      <c r="G65" s="601" t="str">
        <f t="shared" si="9"/>
        <v/>
      </c>
      <c r="H65" s="601" t="str">
        <f t="shared" si="9"/>
        <v/>
      </c>
      <c r="I65" s="601" t="str">
        <f t="shared" si="9"/>
        <v/>
      </c>
      <c r="J65" s="602" t="str">
        <f t="shared" si="9"/>
        <v/>
      </c>
      <c r="K65" s="602" t="str">
        <f t="shared" si="9"/>
        <v/>
      </c>
      <c r="L65" s="602" t="str">
        <f t="shared" si="9"/>
        <v/>
      </c>
      <c r="M65" s="603" t="str">
        <f t="shared" si="9"/>
        <v/>
      </c>
      <c r="N65" s="627" t="str">
        <f>IF(N61="","",(N64*100)/N10)</f>
        <v/>
      </c>
      <c r="O65" s="601" t="str">
        <f t="shared" ref="O65:W65" si="10">IF(O61="","",(O64*100)/O10)</f>
        <v/>
      </c>
      <c r="P65" s="601" t="str">
        <f t="shared" si="10"/>
        <v/>
      </c>
      <c r="Q65" s="601" t="str">
        <f t="shared" si="10"/>
        <v/>
      </c>
      <c r="R65" s="601" t="str">
        <f t="shared" si="10"/>
        <v/>
      </c>
      <c r="S65" s="601" t="str">
        <f t="shared" si="10"/>
        <v/>
      </c>
      <c r="T65" s="601" t="str">
        <f t="shared" si="10"/>
        <v/>
      </c>
      <c r="U65" s="601" t="str">
        <f t="shared" si="10"/>
        <v/>
      </c>
      <c r="V65" s="601" t="str">
        <f t="shared" si="10"/>
        <v/>
      </c>
      <c r="W65" s="600" t="str">
        <f t="shared" si="10"/>
        <v/>
      </c>
      <c r="X65" s="607" t="str">
        <f t="shared" si="9"/>
        <v/>
      </c>
      <c r="Y65" s="741"/>
      <c r="Z65" s="741"/>
    </row>
    <row r="66" spans="1:27" s="116" customFormat="1" ht="17.25" customHeight="1" x14ac:dyDescent="0.2">
      <c r="A66" s="144"/>
      <c r="B66" s="144"/>
      <c r="C66" s="144"/>
      <c r="D66" s="144"/>
      <c r="E66" s="144"/>
      <c r="F66" s="144"/>
      <c r="G66" s="144"/>
      <c r="H66" s="144"/>
      <c r="I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</row>
    <row r="67" spans="1:27" s="116" customFormat="1" ht="17.25" customHeight="1" x14ac:dyDescent="0.3">
      <c r="A67" s="144"/>
      <c r="B67" s="929" t="s">
        <v>468</v>
      </c>
      <c r="C67" s="929"/>
      <c r="D67" s="929"/>
      <c r="E67" s="355"/>
      <c r="F67" s="355"/>
      <c r="G67" s="355"/>
      <c r="H67" s="355"/>
      <c r="I67" s="355"/>
      <c r="J67" s="928" t="s">
        <v>468</v>
      </c>
      <c r="K67" s="928"/>
      <c r="L67" s="928"/>
      <c r="M67" s="928"/>
      <c r="N67" s="928"/>
      <c r="O67" s="145"/>
      <c r="P67" s="145"/>
      <c r="Q67" s="145"/>
      <c r="R67" s="145"/>
      <c r="S67" s="145"/>
      <c r="T67" s="928" t="s">
        <v>468</v>
      </c>
      <c r="U67" s="928"/>
      <c r="V67" s="928"/>
      <c r="W67" s="928"/>
      <c r="X67" s="928"/>
      <c r="Y67" s="928"/>
      <c r="Z67" s="928"/>
      <c r="AA67" s="145"/>
    </row>
    <row r="68" spans="1:27" s="116" customFormat="1" ht="17.25" customHeight="1" x14ac:dyDescent="0.3">
      <c r="A68" s="144"/>
      <c r="B68" s="929" t="str">
        <f>IF('01.ข้อมูลเบื้องต้น'!$K$4="","(………………………………….)",CONCATENATE("(",'01.ข้อมูลเบื้องต้น'!$K$4,")"))</f>
        <v>(………………………………….)</v>
      </c>
      <c r="C68" s="929"/>
      <c r="D68" s="929"/>
      <c r="E68" s="355"/>
      <c r="F68" s="355"/>
      <c r="G68" s="355"/>
      <c r="H68" s="355"/>
      <c r="I68" s="355"/>
      <c r="J68" s="928" t="str">
        <f>IF('01.ข้อมูลเบื้องต้น'!$K$6="","(………………………………….)",CONCATENATE("(",'01.ข้อมูลเบื้องต้น'!$K$6,")"))</f>
        <v>(นางสาวภัทรกรรณ  เสมศึกสาม)</v>
      </c>
      <c r="K68" s="928"/>
      <c r="L68" s="928"/>
      <c r="M68" s="928"/>
      <c r="N68" s="928"/>
      <c r="O68" s="276"/>
      <c r="P68" s="276"/>
      <c r="Q68" s="276"/>
      <c r="R68" s="276"/>
      <c r="S68" s="145"/>
      <c r="T68" s="928" t="str">
        <f>IF('01.ข้อมูลเบื้องต้น'!$K$10="","(………………………………….)",CONCATENATE("(",'01.ข้อมูลเบื้องต้น'!$K$10,")"))</f>
        <v>(นายอัศวิน  คงเพ็ชรศักดิ์)</v>
      </c>
      <c r="U68" s="928"/>
      <c r="V68" s="928"/>
      <c r="W68" s="928"/>
      <c r="X68" s="928"/>
      <c r="Y68" s="928"/>
      <c r="Z68" s="928"/>
      <c r="AA68" s="145"/>
    </row>
    <row r="69" spans="1:27" s="117" customFormat="1" ht="17.25" customHeight="1" x14ac:dyDescent="0.3">
      <c r="A69" s="144"/>
      <c r="B69" s="929" t="s">
        <v>7</v>
      </c>
      <c r="C69" s="929"/>
      <c r="D69" s="929"/>
      <c r="E69" s="355"/>
      <c r="F69" s="355"/>
      <c r="G69" s="355"/>
      <c r="H69" s="355"/>
      <c r="I69" s="355"/>
      <c r="J69" s="928" t="s">
        <v>470</v>
      </c>
      <c r="K69" s="928"/>
      <c r="L69" s="928"/>
      <c r="M69" s="928"/>
      <c r="N69" s="928"/>
      <c r="O69" s="277"/>
      <c r="P69" s="277"/>
      <c r="Q69" s="277"/>
      <c r="R69" s="277"/>
      <c r="S69" s="84"/>
      <c r="T69" s="928" t="str">
        <f>IF('01.ข้อมูลเบื้องต้น'!$K$10='01.ข้อมูลเบื้องต้น'!$K$8,"รองผู้อำนวยการสถานศึกษา","ผู้อำนวยการสถานศึกษา")</f>
        <v>ผู้อำนวยการสถานศึกษา</v>
      </c>
      <c r="U69" s="928"/>
      <c r="V69" s="928"/>
      <c r="W69" s="928"/>
      <c r="X69" s="928"/>
      <c r="Y69" s="928"/>
      <c r="Z69" s="928"/>
      <c r="AA69" s="84"/>
    </row>
    <row r="70" spans="1:27" s="117" customFormat="1" ht="16.5" customHeight="1" x14ac:dyDescent="0.2">
      <c r="A70" s="144"/>
      <c r="B70" s="118"/>
      <c r="C70" s="118"/>
      <c r="D70" s="144"/>
      <c r="E70" s="144"/>
      <c r="N70" s="144"/>
      <c r="O70" s="144"/>
      <c r="P70" s="144"/>
      <c r="Q70" s="144"/>
      <c r="R70" s="144"/>
      <c r="S70" s="144"/>
      <c r="T70" s="938" t="str">
        <f>IF('01.ข้อมูลเบื้องต้น'!$K$10='01.ข้อมูลเบื้องต้น'!$K$8,"รักษาราชการแทนผู้อำนวยการสถานศึกษา","")</f>
        <v/>
      </c>
      <c r="U70" s="938"/>
      <c r="V70" s="938"/>
      <c r="W70" s="938"/>
      <c r="X70" s="938"/>
      <c r="Y70" s="938"/>
      <c r="Z70" s="938"/>
    </row>
    <row r="71" spans="1:27" s="117" customFormat="1" ht="16.5" customHeight="1" x14ac:dyDescent="0.2">
      <c r="A71" s="144"/>
      <c r="B71" s="118"/>
      <c r="C71" s="118"/>
      <c r="D71" s="144"/>
      <c r="E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</row>
    <row r="72" spans="1:27" s="117" customFormat="1" ht="16.5" customHeight="1" x14ac:dyDescent="0.2">
      <c r="A72" s="144"/>
      <c r="B72" s="118"/>
      <c r="C72" s="118"/>
      <c r="D72" s="144"/>
      <c r="E72" s="144"/>
      <c r="N72" s="144"/>
      <c r="O72" s="144"/>
      <c r="P72" s="144"/>
      <c r="Q72" s="144"/>
      <c r="R72" s="144"/>
      <c r="S72" s="144"/>
      <c r="T72" s="144"/>
      <c r="U72" s="144"/>
      <c r="V72" s="144"/>
      <c r="W72" s="144"/>
      <c r="X72" s="144"/>
    </row>
    <row r="73" spans="1:27" ht="16.5" customHeight="1" x14ac:dyDescent="0.35">
      <c r="A73" s="144"/>
      <c r="B73" s="118"/>
      <c r="C73" s="118"/>
      <c r="D73" s="119"/>
      <c r="E73" s="119"/>
      <c r="N73" s="119"/>
      <c r="O73" s="119"/>
      <c r="P73" s="119"/>
      <c r="Q73" s="119"/>
      <c r="R73" s="119"/>
      <c r="S73" s="119"/>
      <c r="T73" s="119"/>
      <c r="U73" s="119"/>
      <c r="V73" s="119"/>
      <c r="W73" s="119"/>
      <c r="X73" s="119"/>
    </row>
    <row r="74" spans="1:27" ht="16.5" customHeight="1" x14ac:dyDescent="0.35">
      <c r="A74" s="144"/>
      <c r="B74" s="118"/>
      <c r="C74" s="118"/>
      <c r="D74" s="119"/>
      <c r="E74" s="119"/>
      <c r="N74" s="119"/>
      <c r="O74" s="119"/>
      <c r="P74" s="119"/>
      <c r="Q74" s="119"/>
      <c r="R74" s="119"/>
      <c r="S74" s="119"/>
      <c r="T74" s="119"/>
      <c r="U74" s="119"/>
      <c r="V74" s="119"/>
      <c r="W74" s="119"/>
      <c r="X74" s="119"/>
    </row>
    <row r="75" spans="1:27" ht="12.75" customHeight="1" x14ac:dyDescent="0.35">
      <c r="A75" s="144"/>
      <c r="B75" s="118"/>
      <c r="C75" s="118"/>
      <c r="D75" s="144"/>
      <c r="E75" s="144"/>
      <c r="N75" s="144"/>
      <c r="O75" s="144"/>
      <c r="P75" s="144"/>
      <c r="Q75" s="144"/>
      <c r="R75" s="144"/>
      <c r="S75" s="144"/>
      <c r="T75" s="144"/>
      <c r="U75" s="144"/>
      <c r="V75" s="144"/>
      <c r="W75" s="144"/>
      <c r="X75" s="144"/>
    </row>
  </sheetData>
  <sheetProtection algorithmName="SHA-512" hashValue="QpvMTjlV4Zq7wAxMA/lDNEJ2WrSjzQF5FbMuAQIPkavjXe+dRAK4LNEbkeH6IHDwY9b5p+6fs2kMn4WFTT9DYw==" saltValue="KVl6BFnv/R+PQBc/MppEdA==" spinCount="100000" sheet="1"/>
  <mergeCells count="26">
    <mergeCell ref="T70:Z70"/>
    <mergeCell ref="J68:N68"/>
    <mergeCell ref="J69:N69"/>
    <mergeCell ref="B67:D67"/>
    <mergeCell ref="J67:N67"/>
    <mergeCell ref="T67:Z67"/>
    <mergeCell ref="B68:D68"/>
    <mergeCell ref="T68:Z68"/>
    <mergeCell ref="B69:D69"/>
    <mergeCell ref="T69:Z69"/>
    <mergeCell ref="AB11:AL13"/>
    <mergeCell ref="A61:C61"/>
    <mergeCell ref="A62:C62"/>
    <mergeCell ref="A63:C63"/>
    <mergeCell ref="A64:C64"/>
    <mergeCell ref="A65:C65"/>
    <mergeCell ref="A1:Z1"/>
    <mergeCell ref="A2:Z2"/>
    <mergeCell ref="A3:Z3"/>
    <mergeCell ref="A7:A10"/>
    <mergeCell ref="B7:C10"/>
    <mergeCell ref="D7:M7"/>
    <mergeCell ref="N7:W7"/>
    <mergeCell ref="X7:X9"/>
    <mergeCell ref="Y7:Y10"/>
    <mergeCell ref="Z7:Z10"/>
  </mergeCells>
  <printOptions horizontalCentered="1" verticalCentered="1"/>
  <pageMargins left="0.23622047244094491" right="0.23622047244094491" top="0.39370078740157483" bottom="0.39370078740157483" header="0.31496062992125984" footer="0.31496062992125984"/>
  <pageSetup paperSize="5" scale="71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</sheetPr>
  <dimension ref="A1:CM65"/>
  <sheetViews>
    <sheetView view="pageBreakPreview" topLeftCell="A3" zoomScale="80" zoomScaleNormal="70" zoomScaleSheetLayoutView="80" workbookViewId="0">
      <pane xSplit="3" ySplit="7" topLeftCell="D40" activePane="bottomRight" state="frozen"/>
      <selection activeCell="A3" sqref="A3"/>
      <selection pane="topRight" activeCell="D3" sqref="D3"/>
      <selection pane="bottomLeft" activeCell="A11" sqref="A11"/>
      <selection pane="bottomRight" activeCell="AW60" sqref="AW60"/>
    </sheetView>
  </sheetViews>
  <sheetFormatPr defaultColWidth="9.28515625" defaultRowHeight="21" x14ac:dyDescent="0.35"/>
  <cols>
    <col min="1" max="1" width="3.5703125" style="14" customWidth="1"/>
    <col min="2" max="2" width="10.42578125" style="14" customWidth="1"/>
    <col min="3" max="3" width="8.5703125" style="14" customWidth="1"/>
    <col min="4" max="4" width="3.5703125" style="14" customWidth="1"/>
    <col min="5" max="5" width="3.42578125" style="14" customWidth="1"/>
    <col min="6" max="6" width="3.5703125" style="14" customWidth="1"/>
    <col min="7" max="7" width="3.42578125" style="14" customWidth="1"/>
    <col min="8" max="8" width="3.5703125" style="14" customWidth="1"/>
    <col min="9" max="9" width="3.42578125" style="14" customWidth="1"/>
    <col min="10" max="10" width="3.5703125" style="14" customWidth="1"/>
    <col min="11" max="11" width="3.42578125" style="14" customWidth="1"/>
    <col min="12" max="12" width="3.5703125" style="14" customWidth="1"/>
    <col min="13" max="13" width="3.42578125" style="14" customWidth="1"/>
    <col min="14" max="14" width="3.5703125" style="14" customWidth="1"/>
    <col min="15" max="15" width="3.42578125" style="14" customWidth="1"/>
    <col min="16" max="16" width="3.5703125" style="14" customWidth="1"/>
    <col min="17" max="17" width="3.42578125" style="14" customWidth="1"/>
    <col min="18" max="18" width="3.5703125" style="14" customWidth="1"/>
    <col min="19" max="19" width="3.42578125" style="14" customWidth="1"/>
    <col min="20" max="20" width="3.5703125" style="14" customWidth="1"/>
    <col min="21" max="21" width="3.42578125" style="14" customWidth="1"/>
    <col min="22" max="22" width="3.5703125" style="14" customWidth="1"/>
    <col min="23" max="23" width="3.42578125" style="14" customWidth="1"/>
    <col min="24" max="24" width="3.5703125" style="14" customWidth="1"/>
    <col min="25" max="25" width="10.42578125" style="14" customWidth="1"/>
    <col min="26" max="26" width="8.5703125" style="14" customWidth="1"/>
    <col min="27" max="27" width="3.5703125" style="14" customWidth="1"/>
    <col min="28" max="46" width="3.42578125" style="14" customWidth="1"/>
    <col min="47" max="49" width="4.42578125" style="14" customWidth="1"/>
    <col min="50" max="51" width="4.7109375" style="14" hidden="1" customWidth="1"/>
    <col min="52" max="82" width="4.7109375" style="16" hidden="1" customWidth="1"/>
    <col min="83" max="83" width="4.7109375" style="14" hidden="1" customWidth="1"/>
    <col min="84" max="85" width="4.7109375" style="14" customWidth="1"/>
    <col min="86" max="16384" width="9.28515625" style="14"/>
  </cols>
  <sheetData>
    <row r="1" spans="1:91" s="13" customFormat="1" ht="24.75" customHeight="1" x14ac:dyDescent="0.3">
      <c r="A1" s="958"/>
      <c r="B1" s="958"/>
      <c r="C1" s="958"/>
      <c r="D1" s="958"/>
      <c r="E1" s="958"/>
      <c r="F1" s="958"/>
      <c r="G1" s="958"/>
      <c r="H1" s="958"/>
      <c r="I1" s="958"/>
      <c r="J1" s="958"/>
      <c r="K1" s="958"/>
      <c r="L1" s="958"/>
      <c r="M1" s="958"/>
      <c r="N1" s="958"/>
      <c r="O1" s="958"/>
      <c r="P1" s="958"/>
      <c r="Q1" s="958"/>
      <c r="R1" s="958"/>
      <c r="S1" s="958"/>
      <c r="T1" s="958"/>
      <c r="U1" s="958"/>
      <c r="V1" s="958"/>
      <c r="W1" s="958"/>
      <c r="X1" s="958"/>
      <c r="Y1" s="958"/>
      <c r="Z1" s="958"/>
      <c r="AA1" s="958"/>
      <c r="AB1" s="958"/>
      <c r="AC1" s="958"/>
      <c r="AD1" s="958"/>
      <c r="AE1" s="958"/>
      <c r="AF1" s="958"/>
      <c r="AG1" s="958"/>
      <c r="AH1" s="958"/>
      <c r="AI1" s="958"/>
      <c r="AJ1" s="958"/>
      <c r="AK1" s="958"/>
      <c r="AL1" s="958"/>
      <c r="AM1" s="958"/>
      <c r="AN1" s="958"/>
      <c r="AO1" s="958"/>
      <c r="AP1" s="958"/>
      <c r="AQ1" s="958"/>
      <c r="AR1" s="958"/>
      <c r="AS1" s="958"/>
      <c r="AT1" s="958"/>
      <c r="AU1" s="958"/>
      <c r="AV1" s="958"/>
      <c r="AW1" s="958"/>
      <c r="AX1" s="958"/>
      <c r="AY1" s="339"/>
      <c r="AZ1" s="963"/>
      <c r="BA1" s="963"/>
      <c r="BB1" s="963"/>
      <c r="BC1" s="963"/>
      <c r="BD1" s="963"/>
      <c r="BE1" s="963"/>
      <c r="BF1" s="963"/>
      <c r="BG1" s="963"/>
      <c r="BH1" s="963"/>
      <c r="BI1" s="963"/>
      <c r="BJ1" s="963"/>
      <c r="BK1" s="963"/>
      <c r="BL1" s="963"/>
      <c r="BM1" s="963"/>
      <c r="BN1" s="963"/>
      <c r="BO1" s="963"/>
      <c r="BP1" s="963"/>
      <c r="BQ1" s="963"/>
      <c r="BR1" s="963"/>
      <c r="BS1" s="963"/>
      <c r="BT1" s="963"/>
      <c r="BU1" s="31"/>
      <c r="BV1" s="31"/>
      <c r="BW1" s="31"/>
      <c r="BX1" s="31"/>
      <c r="BY1" s="31"/>
      <c r="BZ1" s="31"/>
      <c r="CA1" s="31"/>
      <c r="CB1" s="31"/>
      <c r="CC1" s="31"/>
      <c r="CD1" s="31"/>
    </row>
    <row r="2" spans="1:91" s="13" customFormat="1" ht="24.75" customHeight="1" x14ac:dyDescent="0.3">
      <c r="L2" s="31"/>
      <c r="M2" s="31"/>
      <c r="N2" s="31"/>
      <c r="O2" s="31"/>
      <c r="P2" s="31"/>
      <c r="Q2" s="31"/>
      <c r="R2" s="31"/>
      <c r="S2" s="31"/>
      <c r="T2" s="31"/>
    </row>
    <row r="3" spans="1:91" s="13" customFormat="1" ht="21.75" customHeight="1" x14ac:dyDescent="0.3">
      <c r="A3" s="958" t="str">
        <f>CONCATENATE("ประกาศผลการสอบวัดผลสัมฤทธิ์ทางการเรียน ปีการศึกษา  ",'01.ข้อมูลเบื้องต้น'!$M$2)</f>
        <v>ประกาศผลการสอบวัดผลสัมฤทธิ์ทางการเรียน ปีการศึกษา  2567</v>
      </c>
      <c r="B3" s="958"/>
      <c r="C3" s="958"/>
      <c r="D3" s="958"/>
      <c r="E3" s="958"/>
      <c r="F3" s="958"/>
      <c r="G3" s="958"/>
      <c r="H3" s="958"/>
      <c r="I3" s="958"/>
      <c r="J3" s="958"/>
      <c r="K3" s="958"/>
      <c r="L3" s="958"/>
      <c r="M3" s="958"/>
      <c r="N3" s="958"/>
      <c r="O3" s="958"/>
      <c r="P3" s="958"/>
      <c r="Q3" s="958"/>
      <c r="R3" s="958"/>
      <c r="S3" s="958"/>
      <c r="T3" s="958"/>
      <c r="U3" s="958"/>
      <c r="V3" s="958"/>
      <c r="W3" s="958"/>
      <c r="X3" s="958" t="str">
        <f>CONCATENATE("ประกาศผลการสอบวัดผลสัมฤทธิ์ทางการเรียน ปีการศึกษา  ",'01.ข้อมูลเบื้องต้น'!$M$2)</f>
        <v>ประกาศผลการสอบวัดผลสัมฤทธิ์ทางการเรียน ปีการศึกษา  2567</v>
      </c>
      <c r="Y3" s="958"/>
      <c r="Z3" s="958"/>
      <c r="AA3" s="958"/>
      <c r="AB3" s="958"/>
      <c r="AC3" s="958"/>
      <c r="AD3" s="958"/>
      <c r="AE3" s="958"/>
      <c r="AF3" s="958"/>
      <c r="AG3" s="958"/>
      <c r="AH3" s="958"/>
      <c r="AI3" s="958"/>
      <c r="AJ3" s="958"/>
      <c r="AK3" s="958"/>
      <c r="AL3" s="958"/>
      <c r="AM3" s="958"/>
      <c r="AN3" s="958"/>
      <c r="AO3" s="958"/>
      <c r="AP3" s="958"/>
      <c r="AQ3" s="958"/>
      <c r="AR3" s="958"/>
      <c r="AS3" s="958"/>
      <c r="AT3" s="958"/>
      <c r="AU3" s="958"/>
      <c r="AV3" s="958"/>
      <c r="AW3" s="958"/>
      <c r="AX3" s="958"/>
      <c r="AY3" s="339"/>
      <c r="AZ3" s="963" t="s">
        <v>61</v>
      </c>
      <c r="BA3" s="963"/>
      <c r="BB3" s="963"/>
      <c r="BC3" s="963"/>
      <c r="BD3" s="963"/>
      <c r="BE3" s="963"/>
      <c r="BF3" s="963"/>
      <c r="BG3" s="963"/>
      <c r="BH3" s="963"/>
      <c r="BI3" s="963"/>
      <c r="BJ3" s="963"/>
      <c r="BK3" s="963"/>
      <c r="BL3" s="963"/>
      <c r="BM3" s="963"/>
      <c r="BN3" s="963"/>
      <c r="BO3" s="963"/>
      <c r="BP3" s="963"/>
      <c r="BQ3" s="963"/>
      <c r="BR3" s="963"/>
      <c r="BS3" s="963"/>
      <c r="BT3" s="963"/>
      <c r="BU3" s="31"/>
      <c r="BV3" s="31"/>
      <c r="BW3" s="31"/>
      <c r="BX3" s="31"/>
      <c r="BY3" s="31"/>
      <c r="BZ3" s="31"/>
      <c r="CA3" s="31"/>
      <c r="CB3" s="31"/>
      <c r="CC3" s="31"/>
      <c r="CD3" s="31"/>
    </row>
    <row r="4" spans="1:91" s="13" customFormat="1" ht="21.75" customHeight="1" x14ac:dyDescent="0.3">
      <c r="A4" s="958" t="s">
        <v>679</v>
      </c>
      <c r="B4" s="958"/>
      <c r="C4" s="958"/>
      <c r="D4" s="958"/>
      <c r="E4" s="958"/>
      <c r="F4" s="958"/>
      <c r="G4" s="958"/>
      <c r="H4" s="958"/>
      <c r="I4" s="958"/>
      <c r="J4" s="958"/>
      <c r="K4" s="958"/>
      <c r="L4" s="958"/>
      <c r="M4" s="958"/>
      <c r="N4" s="958"/>
      <c r="O4" s="958"/>
      <c r="P4" s="958"/>
      <c r="Q4" s="958"/>
      <c r="R4" s="958"/>
      <c r="S4" s="958"/>
      <c r="T4" s="958"/>
      <c r="U4" s="958"/>
      <c r="V4" s="958"/>
      <c r="W4" s="958"/>
      <c r="X4" s="958" t="s">
        <v>679</v>
      </c>
      <c r="Y4" s="958"/>
      <c r="Z4" s="958"/>
      <c r="AA4" s="958"/>
      <c r="AB4" s="958"/>
      <c r="AC4" s="958"/>
      <c r="AD4" s="958"/>
      <c r="AE4" s="958"/>
      <c r="AF4" s="958"/>
      <c r="AG4" s="958"/>
      <c r="AH4" s="958"/>
      <c r="AI4" s="958"/>
      <c r="AJ4" s="958"/>
      <c r="AK4" s="958"/>
      <c r="AL4" s="958"/>
      <c r="AM4" s="958"/>
      <c r="AN4" s="958"/>
      <c r="AO4" s="958"/>
      <c r="AP4" s="958"/>
      <c r="AQ4" s="958"/>
      <c r="AR4" s="958"/>
      <c r="AS4" s="958"/>
      <c r="AT4" s="958"/>
      <c r="AU4" s="958"/>
      <c r="AV4" s="958"/>
      <c r="AW4" s="958"/>
      <c r="AX4" s="958"/>
      <c r="AY4" s="339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</row>
    <row r="5" spans="1:91" s="13" customFormat="1" ht="21.75" customHeight="1" x14ac:dyDescent="0.3">
      <c r="A5" s="958" t="str">
        <f>IF(D10="","ชั้น........................................................",CONCATENATE("ชั้น",'01.ข้อมูลเบื้องต้น'!$J$2))</f>
        <v>ชั้น........................................................</v>
      </c>
      <c r="B5" s="958"/>
      <c r="C5" s="958"/>
      <c r="D5" s="958"/>
      <c r="E5" s="958"/>
      <c r="F5" s="958"/>
      <c r="G5" s="958"/>
      <c r="H5" s="958"/>
      <c r="I5" s="958"/>
      <c r="J5" s="958"/>
      <c r="K5" s="958"/>
      <c r="L5" s="958"/>
      <c r="M5" s="958"/>
      <c r="N5" s="958"/>
      <c r="O5" s="958"/>
      <c r="P5" s="958"/>
      <c r="Q5" s="958"/>
      <c r="R5" s="958"/>
      <c r="S5" s="958"/>
      <c r="T5" s="958"/>
      <c r="U5" s="958"/>
      <c r="V5" s="958"/>
      <c r="W5" s="958"/>
      <c r="X5" s="958" t="str">
        <f>IF(AA10="","ชั้น........................................................",CONCATENATE("ชั้น",'01.ข้อมูลเบื้องต้น'!$J$2))</f>
        <v>ชั้น........................................................</v>
      </c>
      <c r="Y5" s="958"/>
      <c r="Z5" s="958"/>
      <c r="AA5" s="958"/>
      <c r="AB5" s="958"/>
      <c r="AC5" s="958"/>
      <c r="AD5" s="958"/>
      <c r="AE5" s="958"/>
      <c r="AF5" s="958"/>
      <c r="AG5" s="958"/>
      <c r="AH5" s="958"/>
      <c r="AI5" s="958"/>
      <c r="AJ5" s="958"/>
      <c r="AK5" s="958"/>
      <c r="AL5" s="958"/>
      <c r="AM5" s="958"/>
      <c r="AN5" s="958"/>
      <c r="AO5" s="958"/>
      <c r="AP5" s="958"/>
      <c r="AQ5" s="958"/>
      <c r="AR5" s="958"/>
      <c r="AS5" s="958"/>
      <c r="AT5" s="958"/>
      <c r="AU5" s="958"/>
      <c r="AV5" s="958"/>
      <c r="AW5" s="958"/>
      <c r="AX5" s="958"/>
      <c r="AY5" s="339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</row>
    <row r="6" spans="1:91" ht="12.75" customHeight="1" thickBot="1" x14ac:dyDescent="0.4">
      <c r="AN6" s="16"/>
      <c r="AO6" s="339"/>
      <c r="AP6" s="16"/>
      <c r="AQ6" s="16"/>
      <c r="AR6" s="16"/>
      <c r="AS6" s="16"/>
      <c r="AT6" s="16"/>
      <c r="AU6" s="16"/>
      <c r="AV6" s="16"/>
      <c r="AW6" s="16"/>
      <c r="AX6" s="16"/>
      <c r="AY6" s="16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</row>
    <row r="7" spans="1:91" s="15" customFormat="1" ht="21.75" customHeight="1" x14ac:dyDescent="0.35">
      <c r="A7" s="972" t="s">
        <v>0</v>
      </c>
      <c r="B7" s="975" t="s">
        <v>1</v>
      </c>
      <c r="C7" s="976"/>
      <c r="D7" s="989" t="s">
        <v>2</v>
      </c>
      <c r="E7" s="990"/>
      <c r="F7" s="990"/>
      <c r="G7" s="990"/>
      <c r="H7" s="990"/>
      <c r="I7" s="990"/>
      <c r="J7" s="990"/>
      <c r="K7" s="990"/>
      <c r="L7" s="990"/>
      <c r="M7" s="990"/>
      <c r="N7" s="990"/>
      <c r="O7" s="990"/>
      <c r="P7" s="990"/>
      <c r="Q7" s="990"/>
      <c r="R7" s="990"/>
      <c r="S7" s="990"/>
      <c r="T7" s="990"/>
      <c r="U7" s="990"/>
      <c r="V7" s="990"/>
      <c r="W7" s="991"/>
      <c r="X7" s="972" t="s">
        <v>0</v>
      </c>
      <c r="Y7" s="975" t="s">
        <v>1</v>
      </c>
      <c r="Z7" s="976"/>
      <c r="AA7" s="989" t="s">
        <v>3</v>
      </c>
      <c r="AB7" s="990"/>
      <c r="AC7" s="990"/>
      <c r="AD7" s="990"/>
      <c r="AE7" s="990"/>
      <c r="AF7" s="990"/>
      <c r="AG7" s="990"/>
      <c r="AH7" s="990"/>
      <c r="AI7" s="990"/>
      <c r="AJ7" s="990"/>
      <c r="AK7" s="990"/>
      <c r="AL7" s="990"/>
      <c r="AM7" s="990"/>
      <c r="AN7" s="990"/>
      <c r="AO7" s="990"/>
      <c r="AP7" s="990"/>
      <c r="AQ7" s="990"/>
      <c r="AR7" s="990"/>
      <c r="AS7" s="990"/>
      <c r="AT7" s="992"/>
      <c r="AU7" s="987" t="s">
        <v>62</v>
      </c>
      <c r="AV7" s="984" t="s">
        <v>48</v>
      </c>
      <c r="AW7" s="968" t="s">
        <v>11</v>
      </c>
      <c r="AX7" s="981" t="s">
        <v>4</v>
      </c>
      <c r="AY7" s="390"/>
      <c r="AZ7" s="964" t="s">
        <v>2</v>
      </c>
      <c r="BA7" s="964"/>
      <c r="BB7" s="965"/>
      <c r="BC7" s="965"/>
      <c r="BD7" s="965"/>
      <c r="BE7" s="965"/>
      <c r="BF7" s="965"/>
      <c r="BG7" s="965"/>
      <c r="BH7" s="965"/>
      <c r="BI7" s="965"/>
      <c r="BJ7" s="965"/>
      <c r="BK7" s="965"/>
      <c r="BL7" s="965"/>
      <c r="BM7" s="965"/>
      <c r="BN7" s="965"/>
      <c r="BO7" s="965"/>
      <c r="BP7" s="965"/>
      <c r="BQ7" s="966"/>
      <c r="BR7" s="967"/>
      <c r="BS7" s="946" t="s">
        <v>3</v>
      </c>
      <c r="BT7" s="947"/>
      <c r="BU7" s="947"/>
      <c r="BV7" s="947"/>
      <c r="BW7" s="947"/>
      <c r="BX7" s="947"/>
      <c r="BY7" s="947"/>
      <c r="BZ7" s="947"/>
      <c r="CA7" s="947"/>
      <c r="CB7" s="947"/>
      <c r="CC7" s="947"/>
      <c r="CD7" s="948"/>
    </row>
    <row r="8" spans="1:91" ht="73.5" customHeight="1" x14ac:dyDescent="0.35">
      <c r="A8" s="973"/>
      <c r="B8" s="977"/>
      <c r="C8" s="978"/>
      <c r="D8" s="949" t="str">
        <f>IF('01.ข้อมูลเบื้องต้น'!C8="","",'01.ข้อมูลเบื้องต้น'!C8)</f>
        <v/>
      </c>
      <c r="E8" s="950"/>
      <c r="F8" s="950" t="str">
        <f>IF('01.ข้อมูลเบื้องต้น'!C9="","",'01.ข้อมูลเบื้องต้น'!C9)</f>
        <v/>
      </c>
      <c r="G8" s="950"/>
      <c r="H8" s="950" t="str">
        <f>IF('01.ข้อมูลเบื้องต้น'!C10="","",'01.ข้อมูลเบื้องต้น'!C10)</f>
        <v/>
      </c>
      <c r="I8" s="950"/>
      <c r="J8" s="950" t="str">
        <f>IF('01.ข้อมูลเบื้องต้น'!C11="","",'01.ข้อมูลเบื้องต้น'!C11)</f>
        <v/>
      </c>
      <c r="K8" s="950"/>
      <c r="L8" s="950" t="str">
        <f>IF('01.ข้อมูลเบื้องต้น'!C12="","",'01.ข้อมูลเบื้องต้น'!C12)</f>
        <v/>
      </c>
      <c r="M8" s="950"/>
      <c r="N8" s="950" t="str">
        <f>IF('01.ข้อมูลเบื้องต้น'!C13="","",'01.ข้อมูลเบื้องต้น'!C13)</f>
        <v/>
      </c>
      <c r="O8" s="950"/>
      <c r="P8" s="950" t="str">
        <f>IF('01.ข้อมูลเบื้องต้น'!C14="","",'01.ข้อมูลเบื้องต้น'!C14)</f>
        <v/>
      </c>
      <c r="Q8" s="950"/>
      <c r="R8" s="950" t="str">
        <f>IF('01.ข้อมูลเบื้องต้น'!C15="","",'01.ข้อมูลเบื้องต้น'!C15)</f>
        <v/>
      </c>
      <c r="S8" s="950"/>
      <c r="T8" s="950" t="str">
        <f>IF('01.ข้อมูลเบื้องต้น'!C16="","",'01.ข้อมูลเบื้องต้น'!C16)</f>
        <v/>
      </c>
      <c r="U8" s="950"/>
      <c r="V8" s="950" t="str">
        <f>IF('01.ข้อมูลเบื้องต้น'!C17="","",'01.ข้อมูลเบื้องต้น'!C17)</f>
        <v/>
      </c>
      <c r="W8" s="951"/>
      <c r="X8" s="973"/>
      <c r="Y8" s="977"/>
      <c r="Z8" s="978"/>
      <c r="AA8" s="949" t="str">
        <f>IF('01.ข้อมูลเบื้องต้น'!C19="","",'01.ข้อมูลเบื้องต้น'!C19)</f>
        <v/>
      </c>
      <c r="AB8" s="950"/>
      <c r="AC8" s="950" t="str">
        <f>IF('01.ข้อมูลเบื้องต้น'!C20="","",'01.ข้อมูลเบื้องต้น'!C20)</f>
        <v/>
      </c>
      <c r="AD8" s="950"/>
      <c r="AE8" s="950" t="str">
        <f>IF('01.ข้อมูลเบื้องต้น'!C21="","",'01.ข้อมูลเบื้องต้น'!C21)</f>
        <v/>
      </c>
      <c r="AF8" s="950" t="e">
        <f>IF('01.ข้อมูลเบื้องต้น'!#REF!="","",'01.ข้อมูลเบื้องต้น'!#REF!)</f>
        <v>#REF!</v>
      </c>
      <c r="AG8" s="950" t="str">
        <f>IF('01.ข้อมูลเบื้องต้น'!C22="","",'01.ข้อมูลเบื้องต้น'!C22)</f>
        <v/>
      </c>
      <c r="AH8" s="950" t="e">
        <f>IF('01.ข้อมูลเบื้องต้น'!#REF!="","",'01.ข้อมูลเบื้องต้น'!#REF!)</f>
        <v>#REF!</v>
      </c>
      <c r="AI8" s="950" t="str">
        <f>IF('01.ข้อมูลเบื้องต้น'!C23="","",'01.ข้อมูลเบื้องต้น'!C23)</f>
        <v/>
      </c>
      <c r="AJ8" s="950" t="e">
        <f>IF('01.ข้อมูลเบื้องต้น'!#REF!="","",'01.ข้อมูลเบื้องต้น'!#REF!)</f>
        <v>#REF!</v>
      </c>
      <c r="AK8" s="950" t="str">
        <f>IF('01.ข้อมูลเบื้องต้น'!C24="","",'01.ข้อมูลเบื้องต้น'!C24)</f>
        <v/>
      </c>
      <c r="AL8" s="950"/>
      <c r="AM8" s="950" t="str">
        <f>IF('01.ข้อมูลเบื้องต้น'!C25="","",'01.ข้อมูลเบื้องต้น'!C25)</f>
        <v/>
      </c>
      <c r="AN8" s="950" t="e">
        <f>IF('01.ข้อมูลเบื้องต้น'!#REF!="","",'01.ข้อมูลเบื้องต้น'!#REF!)</f>
        <v>#REF!</v>
      </c>
      <c r="AO8" s="950" t="str">
        <f>IF('01.ข้อมูลเบื้องต้น'!C26="","",'01.ข้อมูลเบื้องต้น'!C26)</f>
        <v/>
      </c>
      <c r="AP8" s="950" t="e">
        <f>IF('01.ข้อมูลเบื้องต้น'!#REF!="","",'01.ข้อมูลเบื้องต้น'!#REF!)</f>
        <v>#REF!</v>
      </c>
      <c r="AQ8" s="950" t="str">
        <f>IF('01.ข้อมูลเบื้องต้น'!C27="","",'01.ข้อมูลเบื้องต้น'!C27)</f>
        <v/>
      </c>
      <c r="AR8" s="950" t="e">
        <f>IF('01.ข้อมูลเบื้องต้น'!#REF!="","",'01.ข้อมูลเบื้องต้น'!#REF!)</f>
        <v>#REF!</v>
      </c>
      <c r="AS8" s="950" t="str">
        <f>IF('01.ข้อมูลเบื้องต้น'!C28="","",'01.ข้อมูลเบื้องต้น'!C28)</f>
        <v/>
      </c>
      <c r="AT8" s="993" t="e">
        <f>IF('01.ข้อมูลเบื้องต้น'!#REF!="","",'01.ข้อมูลเบื้องต้น'!#REF!)</f>
        <v>#REF!</v>
      </c>
      <c r="AU8" s="988"/>
      <c r="AV8" s="985"/>
      <c r="AW8" s="969"/>
      <c r="AX8" s="982"/>
      <c r="AY8" s="949" t="str">
        <f>IF('01.ข้อมูลเบื้องต้น'!$C8="","",'01.ข้อมูลเบื้องต้น'!$C8)</f>
        <v/>
      </c>
      <c r="AZ8" s="950"/>
      <c r="BA8" s="950" t="str">
        <f>IF('01.ข้อมูลเบื้องต้น'!$C9="","",'01.ข้อมูลเบื้องต้น'!$C9)</f>
        <v/>
      </c>
      <c r="BB8" s="950"/>
      <c r="BC8" s="950" t="str">
        <f>IF('01.ข้อมูลเบื้องต้น'!$C10="","",'01.ข้อมูลเบื้องต้น'!$C10)</f>
        <v/>
      </c>
      <c r="BD8" s="950"/>
      <c r="BE8" s="950" t="str">
        <f>IF('01.ข้อมูลเบื้องต้น'!$C11="","",'01.ข้อมูลเบื้องต้น'!$C11)</f>
        <v/>
      </c>
      <c r="BF8" s="950"/>
      <c r="BG8" s="950" t="str">
        <f>IF('01.ข้อมูลเบื้องต้น'!$C12="","",'01.ข้อมูลเบื้องต้น'!$C12)</f>
        <v/>
      </c>
      <c r="BH8" s="950"/>
      <c r="BI8" s="950" t="str">
        <f>IF('01.ข้อมูลเบื้องต้น'!$C13="","",'01.ข้อมูลเบื้องต้น'!$C13)</f>
        <v/>
      </c>
      <c r="BJ8" s="950"/>
      <c r="BK8" s="950" t="str">
        <f>IF('01.ข้อมูลเบื้องต้น'!$C14="","",'01.ข้อมูลเบื้องต้น'!$C14)</f>
        <v/>
      </c>
      <c r="BL8" s="950"/>
      <c r="BM8" s="950" t="str">
        <f>IF('01.ข้อมูลเบื้องต้น'!$C15="","",'01.ข้อมูลเบื้องต้น'!$C15)</f>
        <v/>
      </c>
      <c r="BN8" s="950"/>
      <c r="BO8" s="950" t="str">
        <f>IF('01.ข้อมูลเบื้องต้น'!$C16="","",'01.ข้อมูลเบื้องต้น'!$C16)</f>
        <v/>
      </c>
      <c r="BP8" s="950"/>
      <c r="BQ8" s="950" t="str">
        <f>IF('01.ข้อมูลเบื้องต้น'!$C17="","",'01.ข้อมูลเบื้องต้น'!$C17)</f>
        <v/>
      </c>
      <c r="BR8" s="951"/>
      <c r="BS8" s="949" t="str">
        <f>IF('01.ข้อมูลเบื้องต้น'!C19="","",IF('01.ข้อมูลเบื้องต้น'!F19="SBMLD","SBMLD",'01.ข้อมูลเบื้องต้น'!C19))</f>
        <v/>
      </c>
      <c r="BT8" s="950"/>
      <c r="BU8" s="950" t="str">
        <f>IF('01.ข้อมูลเบื้องต้น'!C20="","",IF(BS8="SBMLD","",IF('01.ข้อมูลเบื้องต้น'!F20="SBMLD","SBMLD",'01.ข้อมูลเบื้องต้น'!C20)))</f>
        <v/>
      </c>
      <c r="BV8" s="950"/>
      <c r="BW8" s="950" t="str">
        <f>IF('01.ข้อมูลเบื้องต้น'!C21="","",IF(BU8="SBMLD","",IF('01.ข้อมูลเบื้องต้น'!F21="SBMLD","SBMLD",'01.ข้อมูลเบื้องต้น'!C21)))</f>
        <v/>
      </c>
      <c r="BX8" s="950"/>
      <c r="BY8" s="950" t="str">
        <f>IF('01.ข้อมูลเบื้องต้น'!C22="","",IF(BW8="SBMLD","",IF('01.ข้อมูลเบื้องต้น'!F22="SBMLD","SBMLD",'01.ข้อมูลเบื้องต้น'!C22)))</f>
        <v/>
      </c>
      <c r="BZ8" s="950"/>
      <c r="CA8" s="950" t="str">
        <f>IF('01.ข้อมูลเบื้องต้น'!C23="","",IF(BY8="SBMLD","",IF(BY8="","",IF('01.ข้อมูลเบื้องต้น'!F23="SBMLD","SBMLD",'01.ข้อมูลเบื้องต้น'!C23))))</f>
        <v/>
      </c>
      <c r="CB8" s="950"/>
      <c r="CC8" s="950" t="str">
        <f>IF('01.ข้อมูลเบื้องต้น'!C24="","",IF(CA8="SBMLD","",IF(CA8="","",IF('01.ข้อมูลเบื้องต้น'!F24="SBMLD","SBMLD",'01.ข้อมูลเบื้องต้น'!C24))))</f>
        <v/>
      </c>
      <c r="CD8" s="951"/>
      <c r="CE8" s="959" t="s">
        <v>11</v>
      </c>
    </row>
    <row r="9" spans="1:91" s="16" customFormat="1" ht="16.5" customHeight="1" thickBot="1" x14ac:dyDescent="0.3">
      <c r="A9" s="974"/>
      <c r="B9" s="979"/>
      <c r="C9" s="980"/>
      <c r="D9" s="368" t="str">
        <f>IF(D8="","",100)</f>
        <v/>
      </c>
      <c r="E9" s="209" t="str">
        <f>IF(D8="","",'01.ข้อมูลเบื้องต้น'!D8)</f>
        <v/>
      </c>
      <c r="F9" s="374" t="str">
        <f>IF(F8="","",100)</f>
        <v/>
      </c>
      <c r="G9" s="209" t="str">
        <f>IF(F8="","",'01.ข้อมูลเบื้องต้น'!D9)</f>
        <v/>
      </c>
      <c r="H9" s="374" t="str">
        <f>IF(H8="","",100)</f>
        <v/>
      </c>
      <c r="I9" s="209" t="str">
        <f>IF(H8="","",'01.ข้อมูลเบื้องต้น'!D10)</f>
        <v/>
      </c>
      <c r="J9" s="374" t="str">
        <f>IF(J8="","",100)</f>
        <v/>
      </c>
      <c r="K9" s="209" t="str">
        <f>IF(J8="","",'01.ข้อมูลเบื้องต้น'!D11)</f>
        <v/>
      </c>
      <c r="L9" s="374" t="str">
        <f>IF(L8="","",100)</f>
        <v/>
      </c>
      <c r="M9" s="209" t="str">
        <f>IF(L8="","",'01.ข้อมูลเบื้องต้น'!D12)</f>
        <v/>
      </c>
      <c r="N9" s="374" t="str">
        <f>IF(N8="","",100)</f>
        <v/>
      </c>
      <c r="O9" s="209" t="str">
        <f>IF(N8="","",'01.ข้อมูลเบื้องต้น'!D13)</f>
        <v/>
      </c>
      <c r="P9" s="374" t="str">
        <f>IF(P8="","",100)</f>
        <v/>
      </c>
      <c r="Q9" s="209" t="str">
        <f>IF(P8="","",'01.ข้อมูลเบื้องต้น'!D14)</f>
        <v/>
      </c>
      <c r="R9" s="374" t="str">
        <f>IF(R8="","",100)</f>
        <v/>
      </c>
      <c r="S9" s="209" t="str">
        <f>IF(R8="","",'01.ข้อมูลเบื้องต้น'!D15)</f>
        <v/>
      </c>
      <c r="T9" s="374" t="str">
        <f>IF(T8="","",100)</f>
        <v/>
      </c>
      <c r="U9" s="209" t="str">
        <f>IF(T8="","",'01.ข้อมูลเบื้องต้น'!D16)</f>
        <v/>
      </c>
      <c r="V9" s="374" t="str">
        <f>IF(V8="","",100)</f>
        <v/>
      </c>
      <c r="W9" s="370" t="str">
        <f>IF(V8="","",'01.ข้อมูลเบื้องต้น'!D17)</f>
        <v/>
      </c>
      <c r="X9" s="974"/>
      <c r="Y9" s="979"/>
      <c r="Z9" s="980"/>
      <c r="AA9" s="368" t="str">
        <f>IF(AA8="","",100)</f>
        <v/>
      </c>
      <c r="AB9" s="209" t="str">
        <f>IF(AA8="","",'01.ข้อมูลเบื้องต้น'!D19)</f>
        <v/>
      </c>
      <c r="AC9" s="374" t="str">
        <f>IF(AC8="","",100)</f>
        <v/>
      </c>
      <c r="AD9" s="209" t="str">
        <f>IF(AC8="","",'01.ข้อมูลเบื้องต้น'!D20)</f>
        <v/>
      </c>
      <c r="AE9" s="374" t="str">
        <f>IF(AE8="","",100)</f>
        <v/>
      </c>
      <c r="AF9" s="209" t="str">
        <f>IF(AE8="","",'01.ข้อมูลเบื้องต้น'!D21)</f>
        <v/>
      </c>
      <c r="AG9" s="374" t="str">
        <f>IF(AG8="","",100)</f>
        <v/>
      </c>
      <c r="AH9" s="209" t="str">
        <f>IF(AG8="","",'01.ข้อมูลเบื้องต้น'!D22)</f>
        <v/>
      </c>
      <c r="AI9" s="374" t="str">
        <f>IF(AI8="","",100)</f>
        <v/>
      </c>
      <c r="AJ9" s="209" t="str">
        <f>IF(AI8="","",'01.ข้อมูลเบื้องต้น'!D23)</f>
        <v/>
      </c>
      <c r="AK9" s="374" t="str">
        <f>IF(AK8="","",100)</f>
        <v/>
      </c>
      <c r="AL9" s="209" t="str">
        <f>IF(AK8="","",'01.ข้อมูลเบื้องต้น'!D24)</f>
        <v/>
      </c>
      <c r="AM9" s="374" t="str">
        <f>IF(AM8="","",100)</f>
        <v/>
      </c>
      <c r="AN9" s="209" t="str">
        <f>IF(AM8="","",'01.ข้อมูลเบื้องต้น'!D25)</f>
        <v/>
      </c>
      <c r="AO9" s="374" t="str">
        <f>IF(AO8="","",100)</f>
        <v/>
      </c>
      <c r="AP9" s="209" t="str">
        <f>IF(AO8="","",'01.ข้อมูลเบื้องต้น'!D26)</f>
        <v/>
      </c>
      <c r="AQ9" s="374" t="str">
        <f>IF(AQ8="","",100)</f>
        <v/>
      </c>
      <c r="AR9" s="209" t="str">
        <f>IF(AQ8="","",'01.ข้อมูลเบื้องต้น'!D27)</f>
        <v/>
      </c>
      <c r="AS9" s="374" t="str">
        <f>IF(AS8="","",100)</f>
        <v/>
      </c>
      <c r="AT9" s="369" t="str">
        <f>IF(AS8="","",'01.ข้อมูลเบื้องต้น'!D28)</f>
        <v/>
      </c>
      <c r="AU9" s="246" t="str">
        <f>'03.คีย์เทอม2'!DC8</f>
        <v/>
      </c>
      <c r="AV9" s="986"/>
      <c r="AW9" s="970"/>
      <c r="AX9" s="983"/>
      <c r="AY9" s="391" t="str">
        <f>IF(AY8="","",100)</f>
        <v/>
      </c>
      <c r="AZ9" s="386" t="str">
        <f>IF('01.ข้อมูลเบื้องต้น'!$D8="","",'01.ข้อมูลเบื้องต้น'!$D8)</f>
        <v/>
      </c>
      <c r="BA9" s="388" t="str">
        <f>IF(BA8="","",100)</f>
        <v/>
      </c>
      <c r="BB9" s="386" t="str">
        <f>IF('01.ข้อมูลเบื้องต้น'!$D9="","",'01.ข้อมูลเบื้องต้น'!$D9)</f>
        <v/>
      </c>
      <c r="BC9" s="388" t="str">
        <f>IF(BC8="","",100)</f>
        <v/>
      </c>
      <c r="BD9" s="386" t="str">
        <f>IF('01.ข้อมูลเบื้องต้น'!$D10="","",'01.ข้อมูลเบื้องต้น'!$D10)</f>
        <v/>
      </c>
      <c r="BE9" s="388" t="str">
        <f>IF(BE8="","",100)</f>
        <v/>
      </c>
      <c r="BF9" s="386" t="str">
        <f>IF('01.ข้อมูลเบื้องต้น'!$D11="","",'01.ข้อมูลเบื้องต้น'!$D11)</f>
        <v/>
      </c>
      <c r="BG9" s="388" t="str">
        <f>IF(BG8="","",100)</f>
        <v/>
      </c>
      <c r="BH9" s="386" t="str">
        <f>IF('01.ข้อมูลเบื้องต้น'!$D12="","",'01.ข้อมูลเบื้องต้น'!$D12)</f>
        <v/>
      </c>
      <c r="BI9" s="388" t="str">
        <f>IF(BI8="","",100)</f>
        <v/>
      </c>
      <c r="BJ9" s="386" t="str">
        <f>IF('01.ข้อมูลเบื้องต้น'!$D13="","",'01.ข้อมูลเบื้องต้น'!$D13)</f>
        <v/>
      </c>
      <c r="BK9" s="388" t="str">
        <f>IF(BK8="","",100)</f>
        <v/>
      </c>
      <c r="BL9" s="386" t="str">
        <f>IF('01.ข้อมูลเบื้องต้น'!$D14="","",'01.ข้อมูลเบื้องต้น'!$D14)</f>
        <v/>
      </c>
      <c r="BM9" s="388" t="str">
        <f>IF(BM8="","",100)</f>
        <v/>
      </c>
      <c r="BN9" s="386" t="str">
        <f>IF('01.ข้อมูลเบื้องต้น'!$D15="","",'01.ข้อมูลเบื้องต้น'!$D15)</f>
        <v/>
      </c>
      <c r="BO9" s="388" t="str">
        <f>IF(BO8="","",100)</f>
        <v/>
      </c>
      <c r="BP9" s="386" t="str">
        <f>IF('01.ข้อมูลเบื้องต้น'!$D16="","",'01.ข้อมูลเบื้องต้น'!$D16)</f>
        <v/>
      </c>
      <c r="BQ9" s="388" t="str">
        <f>IF(BQ8="","",100)</f>
        <v/>
      </c>
      <c r="BR9" s="387" t="str">
        <f>IF('01.ข้อมูลเบื้องต้น'!$D17="","",'01.ข้อมูลเบื้องต้น'!$D17)</f>
        <v/>
      </c>
      <c r="BS9" s="391" t="str">
        <f>IF(BS8="","",100)</f>
        <v/>
      </c>
      <c r="BT9" s="386" t="str">
        <f>IF('01.ข้อมูลเบื้องต้น'!$D19="","",'01.ข้อมูลเบื้องต้น'!$D19)</f>
        <v/>
      </c>
      <c r="BU9" s="388" t="str">
        <f>IF(BU8="","",100)</f>
        <v/>
      </c>
      <c r="BV9" s="386" t="str">
        <f>IF('01.ข้อมูลเบื้องต้น'!$D20="","",'01.ข้อมูลเบื้องต้น'!$D20)</f>
        <v/>
      </c>
      <c r="BW9" s="388" t="str">
        <f>IF(BW8="","",100)</f>
        <v/>
      </c>
      <c r="BX9" s="386" t="str">
        <f>IF('01.ข้อมูลเบื้องต้น'!$D21="","",IF(BW8="","",'01.ข้อมูลเบื้องต้น'!$D21))</f>
        <v/>
      </c>
      <c r="BY9" s="388" t="str">
        <f>IF(BY8="","",100)</f>
        <v/>
      </c>
      <c r="BZ9" s="386" t="str">
        <f>IF('01.ข้อมูลเบื้องต้น'!$D22="","",IF(BY8="","",'01.ข้อมูลเบื้องต้น'!$D22))</f>
        <v/>
      </c>
      <c r="CA9" s="388" t="str">
        <f>IF(CA8="","",100)</f>
        <v/>
      </c>
      <c r="CB9" s="386" t="str">
        <f>IF('01.ข้อมูลเบื้องต้น'!$D23="","",IF(CA8="","",'01.ข้อมูลเบื้องต้น'!$D23))</f>
        <v/>
      </c>
      <c r="CC9" s="388" t="str">
        <f>IF(CC8="","",100)</f>
        <v/>
      </c>
      <c r="CD9" s="387" t="str">
        <f>IF('01.ข้อมูลเบื้องต้น'!$D24="","",IF(CC8="","",'01.ข้อมูลเบื้องต้น'!$D24))</f>
        <v/>
      </c>
      <c r="CE9" s="959"/>
      <c r="CF9" s="245"/>
    </row>
    <row r="10" spans="1:91" s="17" customFormat="1" ht="16.5" customHeight="1" x14ac:dyDescent="0.2">
      <c r="A10" s="365">
        <v>1</v>
      </c>
      <c r="B10" s="366" t="str">
        <f>IF('2.ชื่อนักเรียน'!$C11="","",'2.ชื่อนักเรียน'!$C11)</f>
        <v/>
      </c>
      <c r="C10" s="379" t="str">
        <f>IF('2.ชื่อนักเรียน'!$D11="","",'2.ชื่อนักเรียน'!$D11)</f>
        <v/>
      </c>
      <c r="D10" s="372" t="str">
        <f>IF(D$8="","",IF('2.ชื่อนักเรียน'!$R11="ร","ร",IF('2.ชื่อนักเรียน'!$R11="มส","",IF(OR(VLOOKUP($A10,'02.คีย์เทอม1'!$A$9:$DY$58,10,FALSE)="",VLOOKUP($A10,'03.คีย์เทอม2'!$A$9:$DY$58,10,FALSE)=""),"",(IF(VLOOKUP($A10,'02.คีย์เทอม1'!$A$9:$DY$58,11,FALSE)="",VLOOKUP($A10,'02.คีย์เทอม1'!$A$9:$DY$58,10,FALSE),VLOOKUP($A10,'02.คีย์เทอม1'!$A$9:$DY$58,11,FALSE))+IF(VLOOKUP($A10,'03.คีย์เทอม2'!$A$9:$DY$58,11,FALSE)="",VLOOKUP($A10,'03.คีย์เทอม2'!$A$9:$DY$58,10,FALSE),VLOOKUP($A10,'03.คีย์เทอม2'!$A$9:$DY$58,11,FALSE)))*100/200))))</f>
        <v/>
      </c>
      <c r="E10" s="206" t="str">
        <f>IF(D$8="","",IF('2.ชื่อนักเรียน'!$R11="ร","ร",IF('2.ชื่อนักเรียน'!$R11="มส","",IF(D10="","",IF(D10&gt;=80,4,IF(D10&gt;=75,3.5,IF(D10&gt;=70,3,IF(D10&gt;=65,2.5,IF(D10&gt;=60,2,IF(D10&gt;=55,1.5,IF(D10&gt;=50,1,0)))))))))))</f>
        <v/>
      </c>
      <c r="F10" s="127" t="str">
        <f>IF(F$8="","",IF('2.ชื่อนักเรียน'!$R11="ร","ร",IF('2.ชื่อนักเรียน'!$R11="มส","",IF(OR(VLOOKUP($A10,'02.คีย์เทอม1'!$A$9:$DY$58,15,FALSE)="",VLOOKUP($A10,'03.คีย์เทอม2'!$A$9:$DY$58,15,FALSE)=""),"",(IF(VLOOKUP($A10,'02.คีย์เทอม1'!$A$9:$DY$58,16,FALSE)="",VLOOKUP($A10,'02.คีย์เทอม1'!$A$9:$DY$58,15,FALSE),VLOOKUP($A10,'02.คีย์เทอม1'!$A$9:$DY$58,16,FALSE))+IF(VLOOKUP($A10,'03.คีย์เทอม2'!$A$9:$DY$58,16,FALSE)="",VLOOKUP($A10,'03.คีย์เทอม2'!$A$9:$DY$58,15,FALSE),VLOOKUP($A10,'03.คีย์เทอม2'!$A$9:$DY$58,16,FALSE)))*100/200))))</f>
        <v/>
      </c>
      <c r="G10" s="206" t="str">
        <f>IF(F$8="","",IF('2.ชื่อนักเรียน'!$R11="ร","ร",IF('2.ชื่อนักเรียน'!$R11="มส","",IF(F10="","",IF(F10&gt;=80,4,IF(F10&gt;=75,3.5,IF(F10&gt;=70,3,IF(F10&gt;=65,2.5,IF(F10&gt;=60,2,IF(F10&gt;=55,1.5,IF(F10&gt;=50,1,0)))))))))))</f>
        <v/>
      </c>
      <c r="H10" s="127" t="str">
        <f>IF(H$8="","",IF('2.ชื่อนักเรียน'!$R11="ร","ร",IF('2.ชื่อนักเรียน'!$R11="มส","",IF(OR(VLOOKUP($A10,'02.คีย์เทอม1'!$A$9:$DY$58,20,FALSE)="",VLOOKUP($A10,'03.คีย์เทอม2'!$A$9:$DY$58,20,FALSE)=""),"",(IF(VLOOKUP($A10,'02.คีย์เทอม1'!$A$9:$DY$58,21,FALSE)="",VLOOKUP($A10,'02.คีย์เทอม1'!$A$9:$DY$58,20,FALSE),VLOOKUP($A10,'02.คีย์เทอม1'!$A$9:$DY$58,21,FALSE))+IF(VLOOKUP($A10,'03.คีย์เทอม2'!$A$9:$DY$58,21,FALSE)="",VLOOKUP($A10,'03.คีย์เทอม2'!$A$9:$DY$58,20,FALSE),VLOOKUP($A10,'03.คีย์เทอม2'!$A$9:$DY$58,21,FALSE)))*100/200))))</f>
        <v/>
      </c>
      <c r="I10" s="206" t="str">
        <f>IF(H$8="","",IF('2.ชื่อนักเรียน'!$R11="ร","ร",IF('2.ชื่อนักเรียน'!$R11="มส","",IF(H10="","",IF(H10&gt;=80,4,IF(H10&gt;=75,3.5,IF(H10&gt;=70,3,IF(H10&gt;=65,2.5,IF(H10&gt;=60,2,IF(H10&gt;=55,1.5,IF(H10&gt;=50,1,0)))))))))))</f>
        <v/>
      </c>
      <c r="J10" s="127" t="str">
        <f>IF(J$8="","",IF('2.ชื่อนักเรียน'!$R11="ร","ร",IF('2.ชื่อนักเรียน'!$R11="มส","",IF(OR(VLOOKUP($A10,'02.คีย์เทอม1'!$A$9:$DY$58,25,FALSE)="",VLOOKUP($A10,'03.คีย์เทอม2'!$A$9:$DY$58,25,FALSE)=""),"",(IF(VLOOKUP($A10,'02.คีย์เทอม1'!$A$9:$DY$58,26,FALSE)="",VLOOKUP($A10,'02.คีย์เทอม1'!$A$9:$DY$58,25,FALSE),VLOOKUP($A10,'02.คีย์เทอม1'!$A$9:$DY$58,26,FALSE))+IF(VLOOKUP($A10,'03.คีย์เทอม2'!$A$9:$DY$58,26,FALSE)="",VLOOKUP($A10,'03.คีย์เทอม2'!$A$9:$DY$58,25,FALSE),VLOOKUP($A10,'03.คีย์เทอม2'!$A$9:$DY$58,26,FALSE)))*100/200))))</f>
        <v/>
      </c>
      <c r="K10" s="206" t="str">
        <f>IF(J$8="","",IF('2.ชื่อนักเรียน'!$R11="ร","ร",IF('2.ชื่อนักเรียน'!$R11="มส","",IF(J10="","",IF(J10&gt;=80,4,IF(J10&gt;=75,3.5,IF(J10&gt;=70,3,IF(J10&gt;=65,2.5,IF(J10&gt;=60,2,IF(J10&gt;=55,1.5,IF(J10&gt;=50,1,0)))))))))))</f>
        <v/>
      </c>
      <c r="L10" s="127" t="str">
        <f>IF(L$8="","",IF('2.ชื่อนักเรียน'!$R11="ร","ร",IF('2.ชื่อนักเรียน'!$R11="มส","",IF(OR(VLOOKUP($A10,'02.คีย์เทอม1'!$A$9:$DY$58,30,FALSE)="",VLOOKUP($A10,'03.คีย์เทอม2'!$A$9:$DY$58,30,FALSE)=""),"",(IF(VLOOKUP($A10,'02.คีย์เทอม1'!$A$9:$DY$58,31,FALSE)="",VLOOKUP($A10,'02.คีย์เทอม1'!$A$9:$DY$58,30,FALSE),VLOOKUP($A10,'02.คีย์เทอม1'!$A$9:$DY$58,31,FALSE))+IF(VLOOKUP($A10,'03.คีย์เทอม2'!$A$9:$DY$58,31,FALSE)="",VLOOKUP($A10,'03.คีย์เทอม2'!$A$9:$DY$58,30,FALSE),VLOOKUP($A10,'03.คีย์เทอม2'!$A$9:$DY$58,31,FALSE)))*100/200))))</f>
        <v/>
      </c>
      <c r="M10" s="206" t="str">
        <f>IF(L$8="","",IF('2.ชื่อนักเรียน'!$R11="ร","ร",IF('2.ชื่อนักเรียน'!$R11="มส","",IF(L10="","",IF(L10&gt;=80,4,IF(L10&gt;=75,3.5,IF(L10&gt;=70,3,IF(L10&gt;=65,2.5,IF(L10&gt;=60,2,IF(L10&gt;=55,1.5,IF(L10&gt;=50,1,0)))))))))))</f>
        <v/>
      </c>
      <c r="N10" s="127" t="str">
        <f>IF(N$8="","",IF('2.ชื่อนักเรียน'!$R11="ร","ร",IF('2.ชื่อนักเรียน'!$R11="มส","",IF(OR(VLOOKUP($A10,'02.คีย์เทอม1'!$A$9:$DY$58,35,FALSE)="",VLOOKUP($A10,'03.คีย์เทอม2'!$A$9:$DY$58,35,FALSE)=""),"",(IF(VLOOKUP($A10,'02.คีย์เทอม1'!$A$9:$DY$58,36,FALSE)="",VLOOKUP($A10,'02.คีย์เทอม1'!$A$9:$DY$58,35,FALSE),VLOOKUP($A10,'02.คีย์เทอม1'!$A$9:$DY$58,36,FALSE))+IF(VLOOKUP($A10,'03.คีย์เทอม2'!$A$9:$DY$58,36,FALSE)="",VLOOKUP($A10,'03.คีย์เทอม2'!$A$9:$DY$58,35,FALSE),VLOOKUP($A10,'03.คีย์เทอม2'!$A$9:$DY$58,36,FALSE)))*100/200))))</f>
        <v/>
      </c>
      <c r="O10" s="206" t="str">
        <f>IF(N$8="","",IF('2.ชื่อนักเรียน'!$R11="ร","ร",IF('2.ชื่อนักเรียน'!$R11="มส","",IF(N10="","",IF(N10&gt;=80,4,IF(N10&gt;=75,3.5,IF(N10&gt;=70,3,IF(N10&gt;=65,2.5,IF(N10&gt;=60,2,IF(N10&gt;=55,1.5,IF(N10&gt;=50,1,0)))))))))))</f>
        <v/>
      </c>
      <c r="P10" s="127" t="str">
        <f>IF(P$8="","",IF('2.ชื่อนักเรียน'!$R11="ร","ร",IF('2.ชื่อนักเรียน'!$R11="มส","",IF(OR(VLOOKUP($A10,'02.คีย์เทอม1'!$A$9:$DY$58,40,FALSE)="",VLOOKUP($A10,'03.คีย์เทอม2'!$A$9:$DY$58,40,FALSE)=""),"",(IF(VLOOKUP($A10,'02.คีย์เทอม1'!$A$9:$DY$58,41,FALSE)="",VLOOKUP($A10,'02.คีย์เทอม1'!$A$9:$DY$58,40,FALSE),VLOOKUP($A10,'02.คีย์เทอม1'!$A$9:$DY$58,41,FALSE))+IF(VLOOKUP($A10,'03.คีย์เทอม2'!$A$9:$DY$58,41,FALSE)="",VLOOKUP($A10,'03.คีย์เทอม2'!$A$9:$DY$58,40,FALSE),VLOOKUP($A10,'03.คีย์เทอม2'!$A$9:$DY$58,41,FALSE)))*100/200))))</f>
        <v/>
      </c>
      <c r="Q10" s="206" t="str">
        <f>IF(P$8="","",IF('2.ชื่อนักเรียน'!$R11="ร","ร",IF('2.ชื่อนักเรียน'!$R11="มส","",IF(P10="","",IF(P10&gt;=80,4,IF(P10&gt;=75,3.5,IF(P10&gt;=70,3,IF(P10&gt;=65,2.5,IF(P10&gt;=60,2,IF(P10&gt;=55,1.5,IF(P10&gt;=50,1,0)))))))))))</f>
        <v/>
      </c>
      <c r="R10" s="127" t="str">
        <f>IF(R$8="","",IF('2.ชื่อนักเรียน'!$R11="ร","ร",IF('2.ชื่อนักเรียน'!$R11="มส","",IF(OR(VLOOKUP($A10,'02.คีย์เทอม1'!$A$9:$DY$58,45,FALSE)="",VLOOKUP($A10,'03.คีย์เทอม2'!$A$9:$DY$58,45,FALSE)=""),"",(IF(VLOOKUP($A10,'02.คีย์เทอม1'!$A$9:$DY$58,46,FALSE)="",VLOOKUP($A10,'02.คีย์เทอม1'!$A$9:$DY$58,45,FALSE),VLOOKUP($A10,'02.คีย์เทอม1'!$A$9:$DY$58,46,FALSE))+IF(VLOOKUP($A10,'03.คีย์เทอม2'!$A$9:$DY$58,46,FALSE)="",VLOOKUP($A10,'03.คีย์เทอม2'!$A$9:$DY$58,45,FALSE),VLOOKUP($A10,'03.คีย์เทอม2'!$A$9:$DY$58,46,FALSE)))*100/200))))</f>
        <v/>
      </c>
      <c r="S10" s="206" t="str">
        <f>IF(R$8="","",IF('2.ชื่อนักเรียน'!$R11="ร","ร",IF('2.ชื่อนักเรียน'!$R11="มส","",IF(R10="","",IF(R10&gt;=80,4,IF(R10&gt;=75,3.5,IF(R10&gt;=70,3,IF(R10&gt;=65,2.5,IF(R10&gt;=60,2,IF(R10&gt;=55,1.5,IF(R10&gt;=50,1,0)))))))))))</f>
        <v/>
      </c>
      <c r="T10" s="127" t="str">
        <f>IF(T$8="","",IF('2.ชื่อนักเรียน'!$R11="ร","ร",IF('2.ชื่อนักเรียน'!$R11="มส","",IF(OR(VLOOKUP($A10,'02.คีย์เทอม1'!$A$9:$DY$58,50,FALSE)="",VLOOKUP($A10,'03.คีย์เทอม2'!$A$9:$DY$58,50,FALSE)=""),"",(IF(VLOOKUP($A10,'02.คีย์เทอม1'!$A$9:$DY$58,51,FALSE)="",VLOOKUP($A10,'02.คีย์เทอม1'!$A$9:$DY$58,50,FALSE),VLOOKUP($A10,'02.คีย์เทอม1'!$A$9:$DY$58,51,FALSE))+IF(VLOOKUP($A10,'03.คีย์เทอม2'!$A$9:$DY$58,51,FALSE)="",VLOOKUP($A10,'03.คีย์เทอม2'!$A$9:$DY$58,50,FALSE),VLOOKUP($A10,'03.คีย์เทอม2'!$A$9:$DY$58,51,FALSE)))*100/200))))</f>
        <v/>
      </c>
      <c r="U10" s="206" t="str">
        <f>IF(T$8="","",IF('2.ชื่อนักเรียน'!$R11="ร","ร",IF('2.ชื่อนักเรียน'!$R11="มส","",IF(T10="","",IF(T10&gt;=80,4,IF(T10&gt;=75,3.5,IF(T10&gt;=70,3,IF(T10&gt;=65,2.5,IF(T10&gt;=60,2,IF(T10&gt;=55,1.5,IF(T10&gt;=50,1,0)))))))))))</f>
        <v/>
      </c>
      <c r="V10" s="127" t="str">
        <f>IF(V$8="","",IF('2.ชื่อนักเรียน'!$R11="ร","ร",IF('2.ชื่อนักเรียน'!$R11="มส","",IF(OR(VLOOKUP($A10,'02.คีย์เทอม1'!$A$9:$DY$58,55,FALSE)="",VLOOKUP($A10,'03.คีย์เทอม2'!$A$9:$DY$58,55,FALSE)=""),"",(IF(VLOOKUP($A10,'02.คีย์เทอม1'!$A$9:$DY$58,56,FALSE)="",VLOOKUP($A10,'02.คีย์เทอม1'!$A$9:$DY$58,55,FALSE),VLOOKUP($A10,'02.คีย์เทอม1'!$A$9:$DY$58,56,FALSE))+IF(VLOOKUP($A10,'03.คีย์เทอม2'!$A$9:$DY$58,56,FALSE)="",VLOOKUP($A10,'03.คีย์เทอม2'!$A$9:$DY$58,55,FALSE),VLOOKUP($A10,'03.คีย์เทอม2'!$A$9:$DY$58,56,FALSE)))*100/200))))</f>
        <v/>
      </c>
      <c r="W10" s="178" t="str">
        <f>IF(V$8="","",IF('2.ชื่อนักเรียน'!$R11="ร","ร",IF('2.ชื่อนักเรียน'!$R11="มส","",IF(V10="","",IF(V10&gt;=80,4,IF(V10&gt;=75,3.5,IF(V10&gt;=70,3,IF(V10&gt;=65,2.5,IF(V10&gt;=60,2,IF(V10&gt;=55,1.5,IF(V10&gt;=50,1,0)))))))))))</f>
        <v/>
      </c>
      <c r="X10" s="365">
        <v>1</v>
      </c>
      <c r="Y10" s="366" t="str">
        <f>IF('2.ชื่อนักเรียน'!$C11="","",'2.ชื่อนักเรียน'!$C11)</f>
        <v/>
      </c>
      <c r="Z10" s="379" t="str">
        <f>IF('2.ชื่อนักเรียน'!$D11="","",'2.ชื่อนักเรียน'!$D11)</f>
        <v/>
      </c>
      <c r="AA10" s="372" t="str">
        <f>IF(AA$8="","",IF('2.ชื่อนักเรียน'!$R11="ร","ร",IF('2.ชื่อนักเรียน'!$R11="มส","",IF(OR(VLOOKUP($A10,'02.คีย์เทอม1'!$A$9:$DY$58,60,FALSE)="",VLOOKUP($A10,'03.คีย์เทอม2'!$A$9:$DY$58,60,FALSE)=""),"",(IF(VLOOKUP($A10,'02.คีย์เทอม1'!$A$9:$DY$58,61,FALSE)="",VLOOKUP($A10,'02.คีย์เทอม1'!$A$9:$DY$58,60,FALSE),VLOOKUP($A10,'02.คีย์เทอม1'!$A$9:$DY$58,61,FALSE))+IF(VLOOKUP($A10,'03.คีย์เทอม2'!$A$9:$DY$58,61,FALSE)="",VLOOKUP($A10,'03.คีย์เทอม2'!$A$9:$DY$58,60,FALSE),VLOOKUP($A10,'03.คีย์เทอม2'!$A$9:$DY$58,61,FALSE)))*100/200))))</f>
        <v/>
      </c>
      <c r="AB10" s="206" t="str">
        <f>IF(AA$8="","",IF('2.ชื่อนักเรียน'!$R11="ร","ร",IF('2.ชื่อนักเรียน'!$R11="มส","",IF(AA10="","",IF(AA10&gt;=80,4,IF(AA10&gt;=75,3.5,IF(AA10&gt;=70,3,IF(AA10&gt;=65,2.5,IF(AA10&gt;=60,2,IF(AA10&gt;=55,1.5,IF(AA10&gt;=50,1,0)))))))))))</f>
        <v/>
      </c>
      <c r="AC10" s="127" t="str">
        <f>IF(AC$8="","",IF('2.ชื่อนักเรียน'!$R11="ร","ร",IF('2.ชื่อนักเรียน'!$R11="มส","",IF(OR(VLOOKUP($A10,'02.คีย์เทอม1'!$A$9:$DY$58,65,FALSE)="",VLOOKUP($A10,'03.คีย์เทอม2'!$A$9:$DY$58,65,FALSE)=""),"",(IF(VLOOKUP($A10,'02.คีย์เทอม1'!$A$9:$DY$58,66,FALSE)="",VLOOKUP($A10,'02.คีย์เทอม1'!$A$9:$DY$58,65,FALSE),VLOOKUP($A10,'02.คีย์เทอม1'!$A$9:$DY$58,66,FALSE))+IF(VLOOKUP($A10,'03.คีย์เทอม2'!$A$9:$DY$58,66,FALSE)="",VLOOKUP($A10,'03.คีย์เทอม2'!$A$9:$DY$58,65,FALSE),VLOOKUP($A10,'03.คีย์เทอม2'!$A$9:$DY$58,66,FALSE)))*100/200))))</f>
        <v/>
      </c>
      <c r="AD10" s="206" t="str">
        <f>IF(AC$8="","",IF('2.ชื่อนักเรียน'!$R11="ร","ร",IF('2.ชื่อนักเรียน'!$R11="มส","",IF(AC10="","",IF(AC10&gt;=80,4,IF(AC10&gt;=75,3.5,IF(AC10&gt;=70,3,IF(AC10&gt;=65,2.5,IF(AC10&gt;=60,2,IF(AC10&gt;=55,1.5,IF(AC10&gt;=50,1,0)))))))))))</f>
        <v/>
      </c>
      <c r="AE10" s="127" t="str">
        <f>IF(AE$8="","",IF('2.ชื่อนักเรียน'!$R11="ร","ร",IF('2.ชื่อนักเรียน'!$R11="มส","",IF(OR(VLOOKUP($A10,'02.คีย์เทอม1'!$A$9:$DY$58,70,FALSE)="",VLOOKUP($A10,'03.คีย์เทอม2'!$A$9:$DY$58,70,FALSE)=""),"",(IF(VLOOKUP($A10,'02.คีย์เทอม1'!$A$9:$DY$58,71,FALSE)="",VLOOKUP($A10,'02.คีย์เทอม1'!$A$9:$DY$58,70,FALSE),VLOOKUP($A10,'02.คีย์เทอม1'!$A$9:$DY$58,71,FALSE))+IF(VLOOKUP($A10,'03.คีย์เทอม2'!$A$9:$DY$58,71,FALSE)="",VLOOKUP($A10,'03.คีย์เทอม2'!$A$9:$DY$58,70,FALSE),VLOOKUP($A10,'03.คีย์เทอม2'!$A$9:$DY$58,71,FALSE)))*100/200))))</f>
        <v/>
      </c>
      <c r="AF10" s="206" t="str">
        <f>IF(AE$8="","",IF('2.ชื่อนักเรียน'!$R11="ร","ร",IF('2.ชื่อนักเรียน'!$R11="มส","",IF(AE10="","",IF(AE10&gt;=80,4,IF(AE10&gt;=75,3.5,IF(AE10&gt;=70,3,IF(AE10&gt;=65,2.5,IF(AE10&gt;=60,2,IF(AE10&gt;=55,1.5,IF(AE10&gt;=50,1,0)))))))))))</f>
        <v/>
      </c>
      <c r="AG10" s="127" t="str">
        <f>IF(AG$8="","",IF('2.ชื่อนักเรียน'!$R11="ร","ร",IF('2.ชื่อนักเรียน'!$R11="มส","",IF(OR(VLOOKUP($A10,'02.คีย์เทอม1'!$A$9:$DY$58,75,FALSE)="",VLOOKUP($A10,'03.คีย์เทอม2'!$A$9:$DY$58,75,FALSE)=""),"",(IF(VLOOKUP($A10,'02.คีย์เทอม1'!$A$9:$DY$58,76,FALSE)="",VLOOKUP($A10,'02.คีย์เทอม1'!$A$9:$DY$58,75,FALSE),VLOOKUP($A10,'02.คีย์เทอม1'!$A$9:$DY$58,76,FALSE))+IF(VLOOKUP($A10,'03.คีย์เทอม2'!$A$9:$DY$58,76,FALSE)="",VLOOKUP($A10,'03.คีย์เทอม2'!$A$9:$DY$58,75,FALSE),VLOOKUP($A10,'03.คีย์เทอม2'!$A$9:$DY$58,76,FALSE)))*100/200))))</f>
        <v/>
      </c>
      <c r="AH10" s="206" t="str">
        <f>IF(AG$8="","",IF('2.ชื่อนักเรียน'!$R11="ร","ร",IF('2.ชื่อนักเรียน'!$R11="มส","",IF(AG10="","",IF(AG10&gt;=80,4,IF(AG10&gt;=75,3.5,IF(AG10&gt;=70,3,IF(AG10&gt;=65,2.5,IF(AG10&gt;=60,2,IF(AG10&gt;=55,1.5,IF(AG10&gt;=50,1,0)))))))))))</f>
        <v/>
      </c>
      <c r="AI10" s="127" t="str">
        <f>IF(AI$8="","",IF('2.ชื่อนักเรียน'!$R11="ร","ร",IF('2.ชื่อนักเรียน'!$R11="มส","",IF(OR(VLOOKUP($A10,'02.คีย์เทอม1'!$A$9:$DY$58,80,FALSE)="",VLOOKUP($A10,'03.คีย์เทอม2'!$A$9:$DY$58,80,FALSE)=""),"",(IF(VLOOKUP($A10,'02.คีย์เทอม1'!$A$9:$DY$58,81,FALSE)="",VLOOKUP($A10,'02.คีย์เทอม1'!$A$9:$DY$58,80,FALSE),VLOOKUP($A10,'02.คีย์เทอม1'!$A$9:$DY$58,81,FALSE))+IF(VLOOKUP($A10,'03.คีย์เทอม2'!$A$9:$DY$58,81,FALSE)="",VLOOKUP($A10,'03.คีย์เทอม2'!$A$9:$DY$58,80,FALSE),VLOOKUP($A10,'03.คีย์เทอม2'!$A$9:$DY$58,81,FALSE)))*100/200))))</f>
        <v/>
      </c>
      <c r="AJ10" s="206" t="str">
        <f>IF(AI$8="","",IF('2.ชื่อนักเรียน'!$R11="ร","ร",IF('2.ชื่อนักเรียน'!$R11="มส","",IF(AI10="","",IF(AI10&gt;=80,4,IF(AI10&gt;=75,3.5,IF(AI10&gt;=70,3,IF(AI10&gt;=65,2.5,IF(AI10&gt;=60,2,IF(AI10&gt;=55,1.5,IF(AI10&gt;=50,1,0)))))))))))</f>
        <v/>
      </c>
      <c r="AK10" s="127" t="str">
        <f>IF(AK$8="","",IF('2.ชื่อนักเรียน'!$R11="ร","ร",IF('2.ชื่อนักเรียน'!$R11="มส","",IF(OR(VLOOKUP($A10,'02.คีย์เทอม1'!$A$9:$DY$58,85,FALSE)="",VLOOKUP($A10,'03.คีย์เทอม2'!$A$9:$DY$58,85,FALSE)=""),"",(IF(VLOOKUP($A10,'02.คีย์เทอม1'!$A$9:$DY$58,86,FALSE)="",VLOOKUP($A10,'02.คีย์เทอม1'!$A$9:$DY$58,85,FALSE),VLOOKUP($A10,'02.คีย์เทอม1'!$A$9:$DY$58,86,FALSE))+IF(VLOOKUP($A10,'03.คีย์เทอม2'!$A$9:$DY$58,86,FALSE)="",VLOOKUP($A10,'03.คีย์เทอม2'!$A$9:$DY$58,85,FALSE),VLOOKUP($A10,'03.คีย์เทอม2'!$A$9:$DY$58,86,FALSE)))*100/200))))</f>
        <v/>
      </c>
      <c r="AL10" s="206" t="str">
        <f>IF(AK$8="","",IF('2.ชื่อนักเรียน'!$R11="ร","ร",IF('2.ชื่อนักเรียน'!$R11="มส","",IF(AK10="","",IF(AK10&gt;=80,4,IF(AK10&gt;=75,3.5,IF(AK10&gt;=70,3,IF(AK10&gt;=65,2.5,IF(AK10&gt;=60,2,IF(AK10&gt;=55,1.5,IF(AK10&gt;=50,1,0)))))))))))</f>
        <v/>
      </c>
      <c r="AM10" s="127" t="str">
        <f>IF(AM$8="","",IF('2.ชื่อนักเรียน'!$R11="ร","ร",IF('2.ชื่อนักเรียน'!$R11="มส","",IF(OR(VLOOKUP($A10,'02.คีย์เทอม1'!$A$9:$DY$58,90,FALSE)="",VLOOKUP($A10,'03.คีย์เทอม2'!$A$9:$DY$58,90,FALSE)=""),"",(IF(VLOOKUP($A10,'02.คีย์เทอม1'!$A$9:$DY$58,91,FALSE)="",VLOOKUP($A10,'02.คีย์เทอม1'!$A$9:$DY$58,90,FALSE),VLOOKUP($A10,'02.คีย์เทอม1'!$A$9:$DY$58,91,FALSE))+IF(VLOOKUP($A10,'03.คีย์เทอม2'!$A$9:$DY$58,91,FALSE)="",VLOOKUP($A10,'03.คีย์เทอม2'!$A$9:$DY$58,90,FALSE),VLOOKUP($A10,'03.คีย์เทอม2'!$A$9:$DY$58,91,FALSE)))*100/200))))</f>
        <v/>
      </c>
      <c r="AN10" s="206" t="str">
        <f>IF(AM$8="","",IF('2.ชื่อนักเรียน'!$R11="ร","ร",IF('2.ชื่อนักเรียน'!$R11="มส","",IF(AM10="","",IF(AM10&gt;=80,4,IF(AM10&gt;=75,3.5,IF(AM10&gt;=70,3,IF(AM10&gt;=65,2.5,IF(AM10&gt;=60,2,IF(AM10&gt;=55,1.5,IF(AM10&gt;=50,1,0)))))))))))</f>
        <v/>
      </c>
      <c r="AO10" s="127" t="str">
        <f>IF(AO$8="","",IF('2.ชื่อนักเรียน'!$R11="ร","ร",IF('2.ชื่อนักเรียน'!$R11="มส","",IF(OR(VLOOKUP($A10,'02.คีย์เทอม1'!$A$9:$DY$58,95,FALSE)="",VLOOKUP($A10,'03.คีย์เทอม2'!$A$9:$DY$58,95,FALSE)=""),"",(IF(VLOOKUP($A10,'02.คีย์เทอม1'!$A$9:$DY$58,96,FALSE)="",VLOOKUP($A10,'02.คีย์เทอม1'!$A$9:$DY$58,95,FALSE),VLOOKUP($A10,'02.คีย์เทอม1'!$A$9:$DY$58,96,FALSE))+IF(VLOOKUP($A10,'03.คีย์เทอม2'!$A$9:$DY$58,96,FALSE)="",VLOOKUP($A10,'03.คีย์เทอม2'!$A$9:$DY$58,95,FALSE),VLOOKUP($A10,'03.คีย์เทอม2'!$A$9:$DY$58,96,FALSE)))*100/200))))</f>
        <v/>
      </c>
      <c r="AP10" s="206" t="str">
        <f>IF(AO$8="","",IF('2.ชื่อนักเรียน'!$R11="ร","ร",IF('2.ชื่อนักเรียน'!$R11="มส","",IF(AO10="","",IF(AO10&gt;=80,4,IF(AO10&gt;=75,3.5,IF(AO10&gt;=70,3,IF(AO10&gt;=65,2.5,IF(AO10&gt;=60,2,IF(AO10&gt;=55,1.5,IF(AO10&gt;=50,1,0)))))))))))</f>
        <v/>
      </c>
      <c r="AQ10" s="127" t="str">
        <f>IF(AQ$8="","",IF('2.ชื่อนักเรียน'!$R11="ร","ร",IF('2.ชื่อนักเรียน'!$R11="มส","",IF(OR(VLOOKUP($A10,'02.คีย์เทอม1'!$A$9:$DY$58,100,FALSE)="",VLOOKUP($A10,'03.คีย์เทอม2'!$A$9:$DY$58,100,FALSE)=""),"",(IF(VLOOKUP($A10,'02.คีย์เทอม1'!$A$9:$DY$58,101,FALSE)="",VLOOKUP($A10,'02.คีย์เทอม1'!$A$9:$DY$58,100,FALSE),VLOOKUP($A10,'02.คีย์เทอม1'!$A$9:$DY$58,101,FALSE))+IF(VLOOKUP($A10,'03.คีย์เทอม2'!$A$9:$DY$58,101,FALSE)="",VLOOKUP($A10,'03.คีย์เทอม2'!$A$9:$DY$58,100,FALSE),VLOOKUP($A10,'03.คีย์เทอม2'!$A$9:$DY$58,101,FALSE)))*100/200))))</f>
        <v/>
      </c>
      <c r="AR10" s="206" t="str">
        <f>IF(AQ$8="","",IF('2.ชื่อนักเรียน'!$R11="ร","ร",IF('2.ชื่อนักเรียน'!$R11="มส","",IF(AQ10="","",IF(AQ10&gt;=80,4,IF(AQ10&gt;=75,3.5,IF(AQ10&gt;=70,3,IF(AQ10&gt;=65,2.5,IF(AQ10&gt;=60,2,IF(AQ10&gt;=55,1.5,IF(AQ10&gt;=50,1,0)))))))))))</f>
        <v/>
      </c>
      <c r="AS10" s="127" t="str">
        <f>IF(AS$8="","",IF('2.ชื่อนักเรียน'!$R11="ร","ร",IF('2.ชื่อนักเรียน'!$R11="มส","",IF(OR(VLOOKUP($A10,'02.คีย์เทอม1'!$A$9:$DY$58,105,FALSE)="",VLOOKUP($A10,'03.คีย์เทอม2'!$A$9:$DY$58,105,FALSE)=""),"",(IF(VLOOKUP($A10,'02.คีย์เทอม1'!$A$9:$DY$58,106,FALSE)="",VLOOKUP($A10,'02.คีย์เทอม1'!$A$9:$DY$58,105,FALSE),VLOOKUP($A10,'02.คีย์เทอม1'!$A$9:$DY$58,106,FALSE))+IF(VLOOKUP($A10,'03.คีย์เทอม2'!$A$9:$DY$58,106,FALSE)="",VLOOKUP($A10,'03.คีย์เทอม2'!$A$9:$DY$58,105,FALSE),VLOOKUP($A10,'03.คีย์เทอม2'!$A$9:$DY$58,106,FALSE)))*100/200))))</f>
        <v/>
      </c>
      <c r="AT10" s="330" t="str">
        <f>IF(AS$8="","",IF('2.ชื่อนักเรียน'!$R11="ร","ร",IF('2.ชื่อนักเรียน'!$R11="มส","",IF(AS10="","",IF(AS10&gt;=80,4,IF(AS10&gt;=75,3.5,IF(AS10&gt;=70,3,IF(AS10&gt;=65,2.5,IF(AS10&gt;=60,2,IF(AS10&gt;=55,1.5,IF(AS10&gt;=50,1,0)))))))))))</f>
        <v/>
      </c>
      <c r="AU10" s="372" t="str">
        <f t="shared" ref="AU10:AU15" si="0">IF(COUNT(D10,F10,H10,J10,L10,N10,P10,R10,V10,AA10)=0,"",SUM(D10,F10,H10,J10,L10,N10,P10,R10,T10,V10,AA10,AC10,AE10,AG10,AI10,AK10,AM10,AO10,AQ10,AS10))</f>
        <v/>
      </c>
      <c r="AV10" s="127" t="str">
        <f>IF(AU10="","",(AU10*100)/$AU$9)</f>
        <v/>
      </c>
      <c r="AW10" s="540" t="str">
        <f>IF(E10="","",IF(COUNT(AZ10,BB10,BD10,BF10,BH10,BJ10,BL10,BN10,BP10,BR10,BT10,BV10,BX10,BZ10,CB10,CD10)&lt;COUNT($AZ$9,$BB$9,$BD$9,$BF$9,$BH$9,$BJ$9,$BL$9,$BN$9,$BP$9,$BR$9,$BT$9,$BV$9,$BX$9,$BZ$9,$CB$9,$CD$9),"",SUM(AZ10,BB10,BD10,BF10,BH10,BJ10,BL10,BN10,BP10,BR10,BT10,BV10,BX10,BZ10,CB10,CD10)/SUM($AZ$9,$BB$9,$BD$9,$BF$9,$BH$9,$BJ$9,$BL$9,$BN$9,$BP$9,$BR$9,$BT$9,$BV$9,$BX$9,$BZ$9,$CB$9,$CD$9)))</f>
        <v/>
      </c>
      <c r="AX10" s="539" t="str">
        <f>IF('2.ชื่อนักเรียน'!R11="มส","มส",IF('2.ชื่อนักเรียน'!R11="ย้าย","ย้าย",IF('2.ชื่อนักเรียน'!R11="ร","ร",IF(CE10="","",RANK(CE10,$CE$10:$CE$59,0)))))</f>
        <v/>
      </c>
      <c r="AY10" s="392" t="str">
        <f>IF(D10="","",D10)</f>
        <v/>
      </c>
      <c r="AZ10" s="380" t="str">
        <f>IF(E10="","",E10*E$9)</f>
        <v/>
      </c>
      <c r="BA10" s="383" t="str">
        <f>IF(F10="","",F10)</f>
        <v/>
      </c>
      <c r="BB10" s="333" t="str">
        <f t="shared" ref="BB10:BB54" si="1">IF(G10="","",G10*G$9)</f>
        <v/>
      </c>
      <c r="BC10" s="383" t="str">
        <f>IF(H10="","",H10)</f>
        <v/>
      </c>
      <c r="BD10" s="333" t="str">
        <f t="shared" ref="BD10:BD54" si="2">IF(I10="","",I10*I$9)</f>
        <v/>
      </c>
      <c r="BE10" s="383" t="str">
        <f t="shared" ref="BE10:BE54" si="3">IF(J10="","",J10)</f>
        <v/>
      </c>
      <c r="BF10" s="333" t="str">
        <f t="shared" ref="BF10:BF54" si="4">IF(K10="","",K10*K$9)</f>
        <v/>
      </c>
      <c r="BG10" s="383" t="str">
        <f t="shared" ref="BG10:BG54" si="5">IF(L10="","",L10)</f>
        <v/>
      </c>
      <c r="BH10" s="333" t="str">
        <f t="shared" ref="BH10:BH54" si="6">IF(M10="","",M10*M$9)</f>
        <v/>
      </c>
      <c r="BI10" s="383" t="str">
        <f>IF(N10="","",N10)</f>
        <v/>
      </c>
      <c r="BJ10" s="333" t="str">
        <f t="shared" ref="BJ10:BJ54" si="7">IF(O10="","",O10*O$9)</f>
        <v/>
      </c>
      <c r="BK10" s="383" t="str">
        <f>IF(P10="","",P10)</f>
        <v/>
      </c>
      <c r="BL10" s="333" t="str">
        <f t="shared" ref="BL10:BL54" si="8">IF(Q10="","",Q10*Q$9)</f>
        <v/>
      </c>
      <c r="BM10" s="383" t="str">
        <f t="shared" ref="BM10:BM54" si="9">IF(R10="","",R10)</f>
        <v/>
      </c>
      <c r="BN10" s="333" t="str">
        <f t="shared" ref="BN10:BN54" si="10">IF(S10="","",S10*S$9)</f>
        <v/>
      </c>
      <c r="BO10" s="383" t="str">
        <f t="shared" ref="BO10:BO54" si="11">IF(T10="","",T10)</f>
        <v/>
      </c>
      <c r="BP10" s="333" t="str">
        <f t="shared" ref="BP10:BP54" si="12">IF(U10="","",U10*U$9)</f>
        <v/>
      </c>
      <c r="BQ10" s="383" t="str">
        <f t="shared" ref="BQ10:BQ54" si="13">IF(V10="","",V10)</f>
        <v/>
      </c>
      <c r="BR10" s="334" t="str">
        <f t="shared" ref="BR10:BR54" si="14">IF(W10="","",W10*W$9)</f>
        <v/>
      </c>
      <c r="BS10" s="380" t="str">
        <f>IF($BS$8="","",IF($BS$8="SBMLD",SUM(AA10,AC10,AE10,AG10,AI10,AK10,AM10,AO10,AQ10,AS10),AA10))</f>
        <v/>
      </c>
      <c r="BT10" s="333" t="str">
        <f>IF($BS$8="","",IF($BS$8="SBMLD",SUM(AB10,AD10,AF10,AH10,AJ10,AL10,AN10,AP10,AR10,AT10)*$BT$9,AB10*AB$9))</f>
        <v/>
      </c>
      <c r="BU10" s="333" t="str">
        <f>IF($BU$8="","",IF($BU$8="SBMLD",SUM(AC10,AE10,AG10,AI10,AK10,AM10,AO10,AQ10,AS10),AC10))</f>
        <v/>
      </c>
      <c r="BV10" s="333" t="str">
        <f>IF($BU$8="","",IF($BU$8="SBMLD",SUM(AD10,AF10,AH10,AJ10,AL10,AN10,AP10,AR10,AT10)*$BV$9,AD10*AD$9))</f>
        <v/>
      </c>
      <c r="BW10" s="333" t="str">
        <f>IF($BW$8="","",IF($BW$8="SBMLD",SUM(AE10,AG10,AI10,AK10,AM10,AO10,AQ10,AS10),AE10))</f>
        <v/>
      </c>
      <c r="BX10" s="333" t="str">
        <f>IF($BW$8="","",IF($BW$8="SBMLD",SUM(AF10,AH10,AJ10,AL10,AN10,AP10,AR10,AT10)*$BX$9,AF10*AF$9))</f>
        <v/>
      </c>
      <c r="BY10" s="333" t="str">
        <f>IF($BY$8="","",IF($BY$8="SBMLD",SUM(AG10,AI10,AK10,AM10,AO10,AQ10,AS10),AG10))</f>
        <v/>
      </c>
      <c r="BZ10" s="333" t="str">
        <f>IF($BY$8="","",IF($BY$8="SBMLD",SUM(AH10,AJ10,AL10,AN10,AP10,AR10,AT10)*$BZ$9,AH10*AH$9))</f>
        <v/>
      </c>
      <c r="CA10" s="333" t="str">
        <f>IF($CA$8="","",IF($CA$8="SBMLD",SUM(AI10,AK10,AM10,AO10,AQ10,AS10),AI10))</f>
        <v/>
      </c>
      <c r="CB10" s="333" t="str">
        <f>IF($CA$8="","",IF($CA$8="SBMLD",SUM(AJ10,AL10,AN10,AP10,AR10,AT10)*$CB$9,AJ10*AJ$9))</f>
        <v/>
      </c>
      <c r="CC10" s="333" t="str">
        <f>IF($CC$8="","",IF($CC$8="SBMLD",SUM(AK10,AM10,AO10,AQ10,AS10),AK10))</f>
        <v/>
      </c>
      <c r="CD10" s="334" t="str">
        <f>IF($CC$8="","",IF($CC$8="SBMLD",SUM(AL10,AN10,AP10,AR10,AT10)*$CD$9,AL10*AL$9))</f>
        <v/>
      </c>
      <c r="CE10" s="177" t="str">
        <f>AW10</f>
        <v/>
      </c>
      <c r="CG10" s="927"/>
      <c r="CH10" s="927"/>
      <c r="CI10" s="927"/>
      <c r="CJ10" s="927"/>
      <c r="CK10" s="927"/>
      <c r="CL10" s="927"/>
      <c r="CM10" s="927"/>
    </row>
    <row r="11" spans="1:91" s="17" customFormat="1" ht="16.5" customHeight="1" x14ac:dyDescent="0.2">
      <c r="A11" s="18">
        <v>2</v>
      </c>
      <c r="B11" s="122" t="str">
        <f>IF('2.ชื่อนักเรียน'!$C12="","",'2.ชื่อนักเรียน'!$C12)</f>
        <v/>
      </c>
      <c r="C11" s="272" t="str">
        <f>IF('2.ชื่อนักเรียน'!$D12="","",'2.ชื่อนักเรียน'!$D12)</f>
        <v/>
      </c>
      <c r="D11" s="207" t="str">
        <f>IF(D$8="","",IF('2.ชื่อนักเรียน'!$R12="ร","ร",IF('2.ชื่อนักเรียน'!$R12="มส","",IF(OR(VLOOKUP($A11,'02.คีย์เทอม1'!$A$9:$DY$58,10,FALSE)="",VLOOKUP($A11,'03.คีย์เทอม2'!$A$9:$DY$58,10,FALSE)=""),"",(IF(VLOOKUP($A11,'02.คีย์เทอม1'!$A$9:$DY$58,11,FALSE)="",VLOOKUP($A11,'02.คีย์เทอม1'!$A$9:$DY$58,10,FALSE),VLOOKUP($A11,'02.คีย์เทอม1'!$A$9:$DY$58,11,FALSE))+IF(VLOOKUP($A11,'03.คีย์เทอม2'!$A$9:$DY$58,11,FALSE)="",VLOOKUP($A11,'03.คีย์เทอม2'!$A$9:$DY$58,10,FALSE),VLOOKUP($A11,'03.คีย์เทอม2'!$A$9:$DY$58,11,FALSE)))*100/200))))</f>
        <v/>
      </c>
      <c r="E11" s="125" t="str">
        <f>IF(D$8="","",IF('2.ชื่อนักเรียน'!$R12="ร","ร",IF('2.ชื่อนักเรียน'!$R12="มส","",IF(D11="","",IF(D11&gt;=80,4,IF(D11&gt;=75,3.5,IF(D11&gt;=70,3,IF(D11&gt;=65,2.5,IF(D11&gt;=60,2,IF(D11&gt;=55,1.5,IF(D11&gt;=50,1,0)))))))))))</f>
        <v/>
      </c>
      <c r="F11" s="126" t="str">
        <f>IF(F$8="","",IF('2.ชื่อนักเรียน'!$R12="ร","ร",IF('2.ชื่อนักเรียน'!$R12="มส","",IF(OR(VLOOKUP($A11,'02.คีย์เทอม1'!$A$9:$DY$58,15,FALSE)="",VLOOKUP($A11,'03.คีย์เทอม2'!$A$9:$DY$58,15,FALSE)=""),"",(IF(VLOOKUP($A11,'02.คีย์เทอม1'!$A$9:$DY$58,16,FALSE)="",VLOOKUP($A11,'02.คีย์เทอม1'!$A$9:$DY$58,15,FALSE),VLOOKUP($A11,'02.คีย์เทอม1'!$A$9:$DY$58,16,FALSE))+IF(VLOOKUP($A11,'03.คีย์เทอม2'!$A$9:$DY$58,16,FALSE)="",VLOOKUP($A11,'03.คีย์เทอม2'!$A$9:$DY$58,15,FALSE),VLOOKUP($A11,'03.คีย์เทอม2'!$A$9:$DY$58,16,FALSE)))*100/200))))</f>
        <v/>
      </c>
      <c r="G11" s="125" t="str">
        <f>IF(F$8="","",IF('2.ชื่อนักเรียน'!$R12="ร","ร",IF('2.ชื่อนักเรียน'!$R12="มส","",IF(F11="","",IF(F11&gt;=80,4,IF(F11&gt;=75,3.5,IF(F11&gt;=70,3,IF(F11&gt;=65,2.5,IF(F11&gt;=60,2,IF(F11&gt;=55,1.5,IF(F11&gt;=50,1,0)))))))))))</f>
        <v/>
      </c>
      <c r="H11" s="126" t="str">
        <f>IF(H$8="","",IF('2.ชื่อนักเรียน'!$R12="ร","ร",IF('2.ชื่อนักเรียน'!$R12="มส","",IF(OR(VLOOKUP($A11,'02.คีย์เทอม1'!$A$9:$DY$58,20,FALSE)="",VLOOKUP($A11,'03.คีย์เทอม2'!$A$9:$DY$58,20,FALSE)=""),"",(IF(VLOOKUP($A11,'02.คีย์เทอม1'!$A$9:$DY$58,21,FALSE)="",VLOOKUP($A11,'02.คีย์เทอม1'!$A$9:$DY$58,20,FALSE),VLOOKUP($A11,'02.คีย์เทอม1'!$A$9:$DY$58,21,FALSE))+IF(VLOOKUP($A11,'03.คีย์เทอม2'!$A$9:$DY$58,21,FALSE)="",VLOOKUP($A11,'03.คีย์เทอม2'!$A$9:$DY$58,20,FALSE),VLOOKUP($A11,'03.คีย์เทอม2'!$A$9:$DY$58,21,FALSE)))*100/200))))</f>
        <v/>
      </c>
      <c r="I11" s="125" t="str">
        <f>IF(H$8="","",IF('2.ชื่อนักเรียน'!$R12="ร","ร",IF('2.ชื่อนักเรียน'!$R12="มส","",IF(H11="","",IF(H11&gt;=80,4,IF(H11&gt;=75,3.5,IF(H11&gt;=70,3,IF(H11&gt;=65,2.5,IF(H11&gt;=60,2,IF(H11&gt;=55,1.5,IF(H11&gt;=50,1,0)))))))))))</f>
        <v/>
      </c>
      <c r="J11" s="126" t="str">
        <f>IF(J$8="","",IF('2.ชื่อนักเรียน'!$R12="ร","ร",IF('2.ชื่อนักเรียน'!$R12="มส","",IF(OR(VLOOKUP($A11,'02.คีย์เทอม1'!$A$9:$DY$58,25,FALSE)="",VLOOKUP($A11,'03.คีย์เทอม2'!$A$9:$DY$58,25,FALSE)=""),"",(IF(VLOOKUP($A11,'02.คีย์เทอม1'!$A$9:$DY$58,26,FALSE)="",VLOOKUP($A11,'02.คีย์เทอม1'!$A$9:$DY$58,25,FALSE),VLOOKUP($A11,'02.คีย์เทอม1'!$A$9:$DY$58,26,FALSE))+IF(VLOOKUP($A11,'03.คีย์เทอม2'!$A$9:$DY$58,26,FALSE)="",VLOOKUP($A11,'03.คีย์เทอม2'!$A$9:$DY$58,25,FALSE),VLOOKUP($A11,'03.คีย์เทอม2'!$A$9:$DY$58,26,FALSE)))*100/200))))</f>
        <v/>
      </c>
      <c r="K11" s="125" t="str">
        <f>IF(J$8="","",IF('2.ชื่อนักเรียน'!$R12="ร","ร",IF('2.ชื่อนักเรียน'!$R12="มส","",IF(J11="","",IF(J11&gt;=80,4,IF(J11&gt;=75,3.5,IF(J11&gt;=70,3,IF(J11&gt;=65,2.5,IF(J11&gt;=60,2,IF(J11&gt;=55,1.5,IF(J11&gt;=50,1,0)))))))))))</f>
        <v/>
      </c>
      <c r="L11" s="126" t="str">
        <f>IF(L$8="","",IF('2.ชื่อนักเรียน'!$R12="ร","ร",IF('2.ชื่อนักเรียน'!$R12="มส","",IF(OR(VLOOKUP($A11,'02.คีย์เทอม1'!$A$9:$DY$58,30,FALSE)="",VLOOKUP($A11,'03.คีย์เทอม2'!$A$9:$DY$58,30,FALSE)=""),"",(IF(VLOOKUP($A11,'02.คีย์เทอม1'!$A$9:$DY$58,31,FALSE)="",VLOOKUP($A11,'02.คีย์เทอม1'!$A$9:$DY$58,30,FALSE),VLOOKUP($A11,'02.คีย์เทอม1'!$A$9:$DY$58,31,FALSE))+IF(VLOOKUP($A11,'03.คีย์เทอม2'!$A$9:$DY$58,31,FALSE)="",VLOOKUP($A11,'03.คีย์เทอม2'!$A$9:$DY$58,30,FALSE),VLOOKUP($A11,'03.คีย์เทอม2'!$A$9:$DY$58,31,FALSE)))*100/200))))</f>
        <v/>
      </c>
      <c r="M11" s="125" t="str">
        <f>IF(L$8="","",IF('2.ชื่อนักเรียน'!$R12="ร","ร",IF('2.ชื่อนักเรียน'!$R12="มส","",IF(L11="","",IF(L11&gt;=80,4,IF(L11&gt;=75,3.5,IF(L11&gt;=70,3,IF(L11&gt;=65,2.5,IF(L11&gt;=60,2,IF(L11&gt;=55,1.5,IF(L11&gt;=50,1,0)))))))))))</f>
        <v/>
      </c>
      <c r="N11" s="126" t="str">
        <f>IF(N$8="","",IF('2.ชื่อนักเรียน'!$R12="ร","ร",IF('2.ชื่อนักเรียน'!$R12="มส","",IF(OR(VLOOKUP($A11,'02.คีย์เทอม1'!$A$9:$DY$58,35,FALSE)="",VLOOKUP($A11,'03.คีย์เทอม2'!$A$9:$DY$58,35,FALSE)=""),"",(IF(VLOOKUP($A11,'02.คีย์เทอม1'!$A$9:$DY$58,36,FALSE)="",VLOOKUP($A11,'02.คีย์เทอม1'!$A$9:$DY$58,35,FALSE),VLOOKUP($A11,'02.คีย์เทอม1'!$A$9:$DY$58,36,FALSE))+IF(VLOOKUP($A11,'03.คีย์เทอม2'!$A$9:$DY$58,36,FALSE)="",VLOOKUP($A11,'03.คีย์เทอม2'!$A$9:$DY$58,35,FALSE),VLOOKUP($A11,'03.คีย์เทอม2'!$A$9:$DY$58,36,FALSE)))*100/200))))</f>
        <v/>
      </c>
      <c r="O11" s="125" t="str">
        <f>IF(N$8="","",IF('2.ชื่อนักเรียน'!$R12="ร","ร",IF('2.ชื่อนักเรียน'!$R12="มส","",IF(N11="","",IF(N11&gt;=80,4,IF(N11&gt;=75,3.5,IF(N11&gt;=70,3,IF(N11&gt;=65,2.5,IF(N11&gt;=60,2,IF(N11&gt;=55,1.5,IF(N11&gt;=50,1,0)))))))))))</f>
        <v/>
      </c>
      <c r="P11" s="126" t="str">
        <f>IF(P$8="","",IF('2.ชื่อนักเรียน'!$R12="ร","ร",IF('2.ชื่อนักเรียน'!$R12="มส","",IF(OR(VLOOKUP($A11,'02.คีย์เทอม1'!$A$9:$DY$58,40,FALSE)="",VLOOKUP($A11,'03.คีย์เทอม2'!$A$9:$DY$58,40,FALSE)=""),"",(IF(VLOOKUP($A11,'02.คีย์เทอม1'!$A$9:$DY$58,41,FALSE)="",VLOOKUP($A11,'02.คีย์เทอม1'!$A$9:$DY$58,40,FALSE),VLOOKUP($A11,'02.คีย์เทอม1'!$A$9:$DY$58,41,FALSE))+IF(VLOOKUP($A11,'03.คีย์เทอม2'!$A$9:$DY$58,41,FALSE)="",VLOOKUP($A11,'03.คีย์เทอม2'!$A$9:$DY$58,40,FALSE),VLOOKUP($A11,'03.คีย์เทอม2'!$A$9:$DY$58,41,FALSE)))*100/200))))</f>
        <v/>
      </c>
      <c r="Q11" s="125" t="str">
        <f>IF(P$8="","",IF('2.ชื่อนักเรียน'!$R12="ร","ร",IF('2.ชื่อนักเรียน'!$R12="มส","",IF(P11="","",IF(P11&gt;=80,4,IF(P11&gt;=75,3.5,IF(P11&gt;=70,3,IF(P11&gt;=65,2.5,IF(P11&gt;=60,2,IF(P11&gt;=55,1.5,IF(P11&gt;=50,1,0)))))))))))</f>
        <v/>
      </c>
      <c r="R11" s="126" t="str">
        <f>IF(R$8="","",IF('2.ชื่อนักเรียน'!$R12="ร","ร",IF('2.ชื่อนักเรียน'!$R12="มส","",IF(OR(VLOOKUP($A11,'02.คีย์เทอม1'!$A$9:$DY$58,45,FALSE)="",VLOOKUP($A11,'03.คีย์เทอม2'!$A$9:$DY$58,45,FALSE)=""),"",(IF(VLOOKUP($A11,'02.คีย์เทอม1'!$A$9:$DY$58,46,FALSE)="",VLOOKUP($A11,'02.คีย์เทอม1'!$A$9:$DY$58,45,FALSE),VLOOKUP($A11,'02.คีย์เทอม1'!$A$9:$DY$58,46,FALSE))+IF(VLOOKUP($A11,'03.คีย์เทอม2'!$A$9:$DY$58,46,FALSE)="",VLOOKUP($A11,'03.คีย์เทอม2'!$A$9:$DY$58,45,FALSE),VLOOKUP($A11,'03.คีย์เทอม2'!$A$9:$DY$58,46,FALSE)))*100/200))))</f>
        <v/>
      </c>
      <c r="S11" s="125" t="str">
        <f>IF(R$8="","",IF('2.ชื่อนักเรียน'!$R12="ร","ร",IF('2.ชื่อนักเรียน'!$R12="มส","",IF(R11="","",IF(R11&gt;=80,4,IF(R11&gt;=75,3.5,IF(R11&gt;=70,3,IF(R11&gt;=65,2.5,IF(R11&gt;=60,2,IF(R11&gt;=55,1.5,IF(R11&gt;=50,1,0)))))))))))</f>
        <v/>
      </c>
      <c r="T11" s="126" t="str">
        <f>IF(T$8="","",IF('2.ชื่อนักเรียน'!$R12="ร","ร",IF('2.ชื่อนักเรียน'!$R12="มส","",IF(OR(VLOOKUP($A11,'02.คีย์เทอม1'!$A$9:$DY$58,50,FALSE)="",VLOOKUP($A11,'03.คีย์เทอม2'!$A$9:$DY$58,50,FALSE)=""),"",(IF(VLOOKUP($A11,'02.คีย์เทอม1'!$A$9:$DY$58,51,FALSE)="",VLOOKUP($A11,'02.คีย์เทอม1'!$A$9:$DY$58,50,FALSE),VLOOKUP($A11,'02.คีย์เทอม1'!$A$9:$DY$58,51,FALSE))+IF(VLOOKUP($A11,'03.คีย์เทอม2'!$A$9:$DY$58,51,FALSE)="",VLOOKUP($A11,'03.คีย์เทอม2'!$A$9:$DY$58,50,FALSE),VLOOKUP($A11,'03.คีย์เทอม2'!$A$9:$DY$58,51,FALSE)))*100/200))))</f>
        <v/>
      </c>
      <c r="U11" s="125" t="str">
        <f>IF(T$8="","",IF('2.ชื่อนักเรียน'!$R12="ร","ร",IF('2.ชื่อนักเรียน'!$R12="มส","",IF(T11="","",IF(T11&gt;=80,4,IF(T11&gt;=75,3.5,IF(T11&gt;=70,3,IF(T11&gt;=65,2.5,IF(T11&gt;=60,2,IF(T11&gt;=55,1.5,IF(T11&gt;=50,1,0)))))))))))</f>
        <v/>
      </c>
      <c r="V11" s="126" t="str">
        <f>IF(V$8="","",IF('2.ชื่อนักเรียน'!$R12="ร","ร",IF('2.ชื่อนักเรียน'!$R12="มส","",IF(OR(VLOOKUP($A11,'02.คีย์เทอม1'!$A$9:$DY$58,55,FALSE)="",VLOOKUP($A11,'03.คีย์เทอม2'!$A$9:$DY$58,55,FALSE)=""),"",(IF(VLOOKUP($A11,'02.คีย์เทอม1'!$A$9:$DY$58,56,FALSE)="",VLOOKUP($A11,'02.คีย์เทอม1'!$A$9:$DY$58,55,FALSE),VLOOKUP($A11,'02.คีย์เทอม1'!$A$9:$DY$58,56,FALSE))+IF(VLOOKUP($A11,'03.คีย์เทอม2'!$A$9:$DY$58,56,FALSE)="",VLOOKUP($A11,'03.คีย์เทอม2'!$A$9:$DY$58,55,FALSE),VLOOKUP($A11,'03.คีย์เทอม2'!$A$9:$DY$58,56,FALSE)))*100/200))))</f>
        <v/>
      </c>
      <c r="W11" s="208" t="str">
        <f>IF(V$8="","",IF('2.ชื่อนักเรียน'!$R12="ร","ร",IF('2.ชื่อนักเรียน'!$R12="มส","",IF(V11="","",IF(V11&gt;=80,4,IF(V11&gt;=75,3.5,IF(V11&gt;=70,3,IF(V11&gt;=65,2.5,IF(V11&gt;=60,2,IF(V11&gt;=55,1.5,IF(V11&gt;=50,1,0)))))))))))</f>
        <v/>
      </c>
      <c r="X11" s="18">
        <v>2</v>
      </c>
      <c r="Y11" s="122" t="str">
        <f>IF('2.ชื่อนักเรียน'!$C12="","",'2.ชื่อนักเรียน'!$C12)</f>
        <v/>
      </c>
      <c r="Z11" s="272" t="str">
        <f>IF('2.ชื่อนักเรียน'!$D12="","",'2.ชื่อนักเรียน'!$D12)</f>
        <v/>
      </c>
      <c r="AA11" s="372" t="str">
        <f>IF(AA$8="","",IF('2.ชื่อนักเรียน'!$R12="ร","ร",IF('2.ชื่อนักเรียน'!$R12="มส","",IF(OR(VLOOKUP($A11,'02.คีย์เทอม1'!$A$9:$DY$58,60,FALSE)="",VLOOKUP($A11,'03.คีย์เทอม2'!$A$9:$DY$58,60,FALSE)=""),"",(IF(VLOOKUP($A11,'02.คีย์เทอม1'!$A$9:$DY$58,61,FALSE)="",VLOOKUP($A11,'02.คีย์เทอม1'!$A$9:$DY$58,60,FALSE),VLOOKUP($A11,'02.คีย์เทอม1'!$A$9:$DY$58,61,FALSE))+IF(VLOOKUP($A11,'03.คีย์เทอม2'!$A$9:$DY$58,61,FALSE)="",VLOOKUP($A11,'03.คีย์เทอม2'!$A$9:$DY$58,60,FALSE),VLOOKUP($A11,'03.คีย์เทอม2'!$A$9:$DY$58,61,FALSE)))*100/200))))</f>
        <v/>
      </c>
      <c r="AB11" s="125" t="str">
        <f>IF(AA$8="","",IF('2.ชื่อนักเรียน'!$R12="ร","ร",IF('2.ชื่อนักเรียน'!$R12="มส","",IF(AA11="","",IF(AA11&gt;=80,4,IF(AA11&gt;=75,3.5,IF(AA11&gt;=70,3,IF(AA11&gt;=65,2.5,IF(AA11&gt;=60,2,IF(AA11&gt;=55,1.5,IF(AA11&gt;=50,1,0)))))))))))</f>
        <v/>
      </c>
      <c r="AC11" s="126" t="str">
        <f>IF(AC$8="","",IF('2.ชื่อนักเรียน'!$R12="ร","ร",IF('2.ชื่อนักเรียน'!$R12="มส","",IF(OR(VLOOKUP($A11,'02.คีย์เทอม1'!$A$9:$DY$58,65,FALSE)="",VLOOKUP($A11,'03.คีย์เทอม2'!$A$9:$DY$58,65,FALSE)=""),"",(IF(VLOOKUP($A11,'02.คีย์เทอม1'!$A$9:$DY$58,66,FALSE)="",VLOOKUP($A11,'02.คีย์เทอม1'!$A$9:$DY$58,65,FALSE),VLOOKUP($A11,'02.คีย์เทอม1'!$A$9:$DY$58,66,FALSE))+IF(VLOOKUP($A11,'03.คีย์เทอม2'!$A$9:$DY$58,66,FALSE)="",VLOOKUP($A11,'03.คีย์เทอม2'!$A$9:$DY$58,65,FALSE),VLOOKUP($A11,'03.คีย์เทอม2'!$A$9:$DY$58,66,FALSE)))*100/200))))</f>
        <v/>
      </c>
      <c r="AD11" s="125" t="str">
        <f>IF(AC$8="","",IF('2.ชื่อนักเรียน'!$R12="ร","ร",IF('2.ชื่อนักเรียน'!$R12="มส","",IF(AC11="","",IF(AC11&gt;=80,4,IF(AC11&gt;=75,3.5,IF(AC11&gt;=70,3,IF(AC11&gt;=65,2.5,IF(AC11&gt;=60,2,IF(AC11&gt;=55,1.5,IF(AC11&gt;=50,1,0)))))))))))</f>
        <v/>
      </c>
      <c r="AE11" s="126" t="str">
        <f>IF(AE$8="","",IF('2.ชื่อนักเรียน'!$R12="ร","ร",IF('2.ชื่อนักเรียน'!$R12="มส","",IF(OR(VLOOKUP($A11,'02.คีย์เทอม1'!$A$9:$DY$58,70,FALSE)="",VLOOKUP($A11,'03.คีย์เทอม2'!$A$9:$DY$58,70,FALSE)=""),"",(IF(VLOOKUP($A11,'02.คีย์เทอม1'!$A$9:$DY$58,71,FALSE)="",VLOOKUP($A11,'02.คีย์เทอม1'!$A$9:$DY$58,70,FALSE),VLOOKUP($A11,'02.คีย์เทอม1'!$A$9:$DY$58,71,FALSE))+IF(VLOOKUP($A11,'03.คีย์เทอม2'!$A$9:$DY$58,71,FALSE)="",VLOOKUP($A11,'03.คีย์เทอม2'!$A$9:$DY$58,70,FALSE),VLOOKUP($A11,'03.คีย์เทอม2'!$A$9:$DY$58,71,FALSE)))*100/200))))</f>
        <v/>
      </c>
      <c r="AF11" s="125" t="str">
        <f>IF(AE$8="","",IF('2.ชื่อนักเรียน'!$R12="ร","ร",IF('2.ชื่อนักเรียน'!$R12="มส","",IF(AE11="","",IF(AE11&gt;=80,4,IF(AE11&gt;=75,3.5,IF(AE11&gt;=70,3,IF(AE11&gt;=65,2.5,IF(AE11&gt;=60,2,IF(AE11&gt;=55,1.5,IF(AE11&gt;=50,1,0)))))))))))</f>
        <v/>
      </c>
      <c r="AG11" s="127" t="str">
        <f>IF(AG$8="","",IF('2.ชื่อนักเรียน'!$R12="ร","ร",IF('2.ชื่อนักเรียน'!$R12="มส","",IF(OR(VLOOKUP($A11,'02.คีย์เทอม1'!$A$9:$DY$58,75,FALSE)="",VLOOKUP($A11,'03.คีย์เทอม2'!$A$9:$DY$58,75,FALSE)=""),"",(IF(VLOOKUP($A11,'02.คีย์เทอม1'!$A$9:$DY$58,76,FALSE)="",VLOOKUP($A11,'02.คีย์เทอม1'!$A$9:$DY$58,75,FALSE),VLOOKUP($A11,'02.คีย์เทอม1'!$A$9:$DY$58,76,FALSE))+IF(VLOOKUP($A11,'03.คีย์เทอม2'!$A$9:$DY$58,76,FALSE)="",VLOOKUP($A11,'03.คีย์เทอม2'!$A$9:$DY$58,75,FALSE),VLOOKUP($A11,'03.คีย์เทอม2'!$A$9:$DY$58,76,FALSE)))*100/200))))</f>
        <v/>
      </c>
      <c r="AH11" s="125" t="str">
        <f>IF(AG$8="","",IF('2.ชื่อนักเรียน'!$R12="ร","ร",IF('2.ชื่อนักเรียน'!$R12="มส","",IF(AG11="","",IF(AG11&gt;=80,4,IF(AG11&gt;=75,3.5,IF(AG11&gt;=70,3,IF(AG11&gt;=65,2.5,IF(AG11&gt;=60,2,IF(AG11&gt;=55,1.5,IF(AG11&gt;=50,1,0)))))))))))</f>
        <v/>
      </c>
      <c r="AI11" s="127" t="str">
        <f>IF(AI$8="","",IF('2.ชื่อนักเรียน'!$R12="ร","ร",IF('2.ชื่อนักเรียน'!$R12="มส","",IF(OR(VLOOKUP($A11,'02.คีย์เทอม1'!$A$9:$DY$58,80,FALSE)="",VLOOKUP($A11,'03.คีย์เทอม2'!$A$9:$DY$58,80,FALSE)=""),"",(IF(VLOOKUP($A11,'02.คีย์เทอม1'!$A$9:$DY$58,81,FALSE)="",VLOOKUP($A11,'02.คีย์เทอม1'!$A$9:$DY$58,80,FALSE),VLOOKUP($A11,'02.คีย์เทอม1'!$A$9:$DY$58,81,FALSE))+IF(VLOOKUP($A11,'03.คีย์เทอม2'!$A$9:$DY$58,81,FALSE)="",VLOOKUP($A11,'03.คีย์เทอม2'!$A$9:$DY$58,80,FALSE),VLOOKUP($A11,'03.คีย์เทอม2'!$A$9:$DY$58,81,FALSE)))*100/200))))</f>
        <v/>
      </c>
      <c r="AJ11" s="125" t="str">
        <f>IF(AI$8="","",IF('2.ชื่อนักเรียน'!$R12="ร","ร",IF('2.ชื่อนักเรียน'!$R12="มส","",IF(AI11="","",IF(AI11&gt;=80,4,IF(AI11&gt;=75,3.5,IF(AI11&gt;=70,3,IF(AI11&gt;=65,2.5,IF(AI11&gt;=60,2,IF(AI11&gt;=55,1.5,IF(AI11&gt;=50,1,0)))))))))))</f>
        <v/>
      </c>
      <c r="AK11" s="127" t="str">
        <f>IF(AK$8="","",IF('2.ชื่อนักเรียน'!$R12="ร","ร",IF('2.ชื่อนักเรียน'!$R12="มส","",IF(OR(VLOOKUP($A11,'02.คีย์เทอม1'!$A$9:$DY$58,85,FALSE)="",VLOOKUP($A11,'03.คีย์เทอม2'!$A$9:$DY$58,85,FALSE)=""),"",(IF(VLOOKUP($A11,'02.คีย์เทอม1'!$A$9:$DY$58,86,FALSE)="",VLOOKUP($A11,'02.คีย์เทอม1'!$A$9:$DY$58,85,FALSE),VLOOKUP($A11,'02.คีย์เทอม1'!$A$9:$DY$58,86,FALSE))+IF(VLOOKUP($A11,'03.คีย์เทอม2'!$A$9:$DY$58,86,FALSE)="",VLOOKUP($A11,'03.คีย์เทอม2'!$A$9:$DY$58,85,FALSE),VLOOKUP($A11,'03.คีย์เทอม2'!$A$9:$DY$58,86,FALSE)))*100/200))))</f>
        <v/>
      </c>
      <c r="AL11" s="125" t="str">
        <f>IF(AK$8="","",IF('2.ชื่อนักเรียน'!$R12="ร","ร",IF('2.ชื่อนักเรียน'!$R12="มส","",IF(AK11="","",IF(AK11&gt;=80,4,IF(AK11&gt;=75,3.5,IF(AK11&gt;=70,3,IF(AK11&gt;=65,2.5,IF(AK11&gt;=60,2,IF(AK11&gt;=55,1.5,IF(AK11&gt;=50,1,0)))))))))))</f>
        <v/>
      </c>
      <c r="AM11" s="127" t="str">
        <f>IF(AM$8="","",IF('2.ชื่อนักเรียน'!$R12="ร","ร",IF('2.ชื่อนักเรียน'!$R12="มส","",IF(OR(VLOOKUP($A11,'02.คีย์เทอม1'!$A$9:$DY$58,90,FALSE)="",VLOOKUP($A11,'03.คีย์เทอม2'!$A$9:$DY$58,90,FALSE)=""),"",(IF(VLOOKUP($A11,'02.คีย์เทอม1'!$A$9:$DY$58,91,FALSE)="",VLOOKUP($A11,'02.คีย์เทอม1'!$A$9:$DY$58,90,FALSE),VLOOKUP($A11,'02.คีย์เทอม1'!$A$9:$DY$58,91,FALSE))+IF(VLOOKUP($A11,'03.คีย์เทอม2'!$A$9:$DY$58,91,FALSE)="",VLOOKUP($A11,'03.คีย์เทอม2'!$A$9:$DY$58,90,FALSE),VLOOKUP($A11,'03.คีย์เทอม2'!$A$9:$DY$58,91,FALSE)))*100/200))))</f>
        <v/>
      </c>
      <c r="AN11" s="125" t="str">
        <f>IF(AM$8="","",IF('2.ชื่อนักเรียน'!$R12="ร","ร",IF('2.ชื่อนักเรียน'!$R12="มส","",IF(AM11="","",IF(AM11&gt;=80,4,IF(AM11&gt;=75,3.5,IF(AM11&gt;=70,3,IF(AM11&gt;=65,2.5,IF(AM11&gt;=60,2,IF(AM11&gt;=55,1.5,IF(AM11&gt;=50,1,0)))))))))))</f>
        <v/>
      </c>
      <c r="AO11" s="127" t="str">
        <f>IF(AO$8="","",IF('2.ชื่อนักเรียน'!$R12="ร","ร",IF('2.ชื่อนักเรียน'!$R12="มส","",IF(OR(VLOOKUP($A11,'02.คีย์เทอม1'!$A$9:$DY$58,95,FALSE)="",VLOOKUP($A11,'03.คีย์เทอม2'!$A$9:$DY$58,95,FALSE)=""),"",(IF(VLOOKUP($A11,'02.คีย์เทอม1'!$A$9:$DY$58,96,FALSE)="",VLOOKUP($A11,'02.คีย์เทอม1'!$A$9:$DY$58,95,FALSE),VLOOKUP($A11,'02.คีย์เทอม1'!$A$9:$DY$58,96,FALSE))+IF(VLOOKUP($A11,'03.คีย์เทอม2'!$A$9:$DY$58,96,FALSE)="",VLOOKUP($A11,'03.คีย์เทอม2'!$A$9:$DY$58,95,FALSE),VLOOKUP($A11,'03.คีย์เทอม2'!$A$9:$DY$58,96,FALSE)))*100/200))))</f>
        <v/>
      </c>
      <c r="AP11" s="125" t="str">
        <f>IF(AO$8="","",IF('2.ชื่อนักเรียน'!$R12="ร","ร",IF('2.ชื่อนักเรียน'!$R12="มส","",IF(AO11="","",IF(AO11&gt;=80,4,IF(AO11&gt;=75,3.5,IF(AO11&gt;=70,3,IF(AO11&gt;=65,2.5,IF(AO11&gt;=60,2,IF(AO11&gt;=55,1.5,IF(AO11&gt;=50,1,0)))))))))))</f>
        <v/>
      </c>
      <c r="AQ11" s="127" t="str">
        <f>IF(AQ$8="","",IF('2.ชื่อนักเรียน'!$R12="ร","ร",IF('2.ชื่อนักเรียน'!$R12="มส","",IF(OR(VLOOKUP($A11,'02.คีย์เทอม1'!$A$9:$DY$58,100,FALSE)="",VLOOKUP($A11,'03.คีย์เทอม2'!$A$9:$DY$58,100,FALSE)=""),"",(IF(VLOOKUP($A11,'02.คีย์เทอม1'!$A$9:$DY$58,101,FALSE)="",VLOOKUP($A11,'02.คีย์เทอม1'!$A$9:$DY$58,100,FALSE),VLOOKUP($A11,'02.คีย์เทอม1'!$A$9:$DY$58,101,FALSE))+IF(VLOOKUP($A11,'03.คีย์เทอม2'!$A$9:$DY$58,101,FALSE)="",VLOOKUP($A11,'03.คีย์เทอม2'!$A$9:$DY$58,100,FALSE),VLOOKUP($A11,'03.คีย์เทอม2'!$A$9:$DY$58,101,FALSE)))*100/200))))</f>
        <v/>
      </c>
      <c r="AR11" s="125" t="str">
        <f>IF(AQ$8="","",IF('2.ชื่อนักเรียน'!$R12="ร","ร",IF('2.ชื่อนักเรียน'!$R12="มส","",IF(AQ11="","",IF(AQ11&gt;=80,4,IF(AQ11&gt;=75,3.5,IF(AQ11&gt;=70,3,IF(AQ11&gt;=65,2.5,IF(AQ11&gt;=60,2,IF(AQ11&gt;=55,1.5,IF(AQ11&gt;=50,1,0)))))))))))</f>
        <v/>
      </c>
      <c r="AS11" s="126" t="str">
        <f>IF(AS$8="","",IF('2.ชื่อนักเรียน'!$R12="ร","ร",IF('2.ชื่อนักเรียน'!$R12="มส","",IF(OR(VLOOKUP($A11,'02.คีย์เทอม1'!$A$9:$DY$58,105,FALSE)="",VLOOKUP($A11,'03.คีย์เทอม2'!$A$9:$DY$58,105,FALSE)=""),"",(IF(VLOOKUP($A11,'02.คีย์เทอม1'!$A$9:$DY$58,106,FALSE)="",VLOOKUP($A11,'02.คีย์เทอม1'!$A$9:$DY$58,105,FALSE),VLOOKUP($A11,'02.คีย์เทอม1'!$A$9:$DY$58,106,FALSE))+IF(VLOOKUP($A11,'03.คีย์เทอม2'!$A$9:$DY$58,106,FALSE)="",VLOOKUP($A11,'03.คีย์เทอม2'!$A$9:$DY$58,105,FALSE),VLOOKUP($A11,'03.คีย์เทอม2'!$A$9:$DY$58,106,FALSE)))*100/200))))</f>
        <v/>
      </c>
      <c r="AT11" s="204" t="str">
        <f>IF(AS$8="","",IF('2.ชื่อนักเรียน'!$R12="ร","ร",IF('2.ชื่อนักเรียน'!$R12="มส","",IF(AS11="","",IF(AS11&gt;=80,4,IF(AS11&gt;=75,3.5,IF(AS11&gt;=70,3,IF(AS11&gt;=65,2.5,IF(AS11&gt;=60,2,IF(AS11&gt;=55,1.5,IF(AS11&gt;=50,1,0)))))))))))</f>
        <v/>
      </c>
      <c r="AU11" s="207" t="str">
        <f t="shared" si="0"/>
        <v/>
      </c>
      <c r="AV11" s="126" t="str">
        <f t="shared" ref="AV11:AV13" si="15">IF(AU11="","",(AU11*100)/$AU$9)</f>
        <v/>
      </c>
      <c r="AW11" s="541" t="str">
        <f t="shared" ref="AW11:AW54" si="16">IF(E11="","",IF(COUNT(AZ11,BB11,BD11,BF11,BH11,BJ11,BL11,BN11,BP11,BR11,BT11,BV11,BX11,BZ11,CB11,CD11)&lt;COUNT($AZ$9,$BB$9,$BD$9,$BF$9,$BH$9,$BJ$9,$BL$9,$BN$9,$BP$9,$BR$9,$BT$9,$BV$9,$BX$9,$BZ$9,$CB$9,$CD$9),"",SUM(AZ11,BB11,BD11,BF11,BH11,BJ11,BL11,BN11,BP11,BR11,BT11,BV11,BX11,BZ11,CB11,CD11)/SUM($AZ$9,$BB$9,$BD$9,$BF$9,$BH$9,$BJ$9,$BL$9,$BN$9,$BP$9,$BR$9,$BT$9,$BV$9,$BX$9,$BZ$9,$CB$9,$CD$9)))</f>
        <v/>
      </c>
      <c r="AX11" s="745" t="str">
        <f>IF('2.ชื่อนักเรียน'!R12="มส","มส",IF('2.ชื่อนักเรียน'!R12="ย้าย","ย้าย",IF('2.ชื่อนักเรียน'!R12="ร","ร",IF(CE11="","",RANK(CE11,$CE$10:$CE$59,0)))))</f>
        <v/>
      </c>
      <c r="AY11" s="393" t="str">
        <f t="shared" ref="AY11:AY53" si="17">IF(D11="","",D11)</f>
        <v/>
      </c>
      <c r="AZ11" s="381" t="str">
        <f t="shared" ref="AZ11:AZ54" si="18">IF(E11="","",E11*E$9)</f>
        <v/>
      </c>
      <c r="BA11" s="383" t="str">
        <f t="shared" ref="BA11:BA54" si="19">IF(F11="","",F11)</f>
        <v/>
      </c>
      <c r="BB11" s="335" t="str">
        <f t="shared" si="1"/>
        <v/>
      </c>
      <c r="BC11" s="335" t="str">
        <f t="shared" ref="BC11:BC54" si="20">IF(H11="","",H11)</f>
        <v/>
      </c>
      <c r="BD11" s="335" t="str">
        <f t="shared" si="2"/>
        <v/>
      </c>
      <c r="BE11" s="335" t="str">
        <f t="shared" si="3"/>
        <v/>
      </c>
      <c r="BF11" s="331" t="str">
        <f t="shared" si="4"/>
        <v/>
      </c>
      <c r="BG11" s="331" t="str">
        <f t="shared" si="5"/>
        <v/>
      </c>
      <c r="BH11" s="335" t="str">
        <f t="shared" si="6"/>
        <v/>
      </c>
      <c r="BI11" s="335" t="str">
        <f t="shared" ref="BI11:BI54" si="21">IF(N11="","",N11)</f>
        <v/>
      </c>
      <c r="BJ11" s="335" t="str">
        <f t="shared" si="7"/>
        <v/>
      </c>
      <c r="BK11" s="335" t="str">
        <f t="shared" ref="BK11:BK54" si="22">IF(P11="","",P11)</f>
        <v/>
      </c>
      <c r="BL11" s="335" t="str">
        <f t="shared" si="8"/>
        <v/>
      </c>
      <c r="BM11" s="335" t="str">
        <f t="shared" si="9"/>
        <v/>
      </c>
      <c r="BN11" s="335" t="str">
        <f t="shared" si="10"/>
        <v/>
      </c>
      <c r="BO11" s="335" t="str">
        <f t="shared" si="11"/>
        <v/>
      </c>
      <c r="BP11" s="331" t="str">
        <f t="shared" si="12"/>
        <v/>
      </c>
      <c r="BQ11" s="384" t="str">
        <f t="shared" si="13"/>
        <v/>
      </c>
      <c r="BR11" s="332" t="str">
        <f t="shared" si="14"/>
        <v/>
      </c>
      <c r="BS11" s="381" t="str">
        <f t="shared" ref="BS11:BS54" si="23">IF($BS$8="","",IF($BS$8="SBMLD",SUM(AA11,AC11,AE11,AG11,AI11,AK11,AM11,AO11,AQ11,AS11),AA11))</f>
        <v/>
      </c>
      <c r="BT11" s="331" t="str">
        <f t="shared" ref="BT11:BT54" si="24">IF($BS$8="","",IF($BS$8="SBMLD",SUM(AB11,AD11,AF11,AH11,AJ11,AL11,AN11,AP11,AR11,AT11)*$BT$9,AB11*AB$9))</f>
        <v/>
      </c>
      <c r="BU11" s="331" t="str">
        <f t="shared" ref="BU11:BU54" si="25">IF($BU$8="","",IF($BU$8="SBMLD",SUM(AC11,AE11,AG11,AI11,AK11,AM11,AO11,AQ11,AS11),AC11))</f>
        <v/>
      </c>
      <c r="BV11" s="331" t="str">
        <f t="shared" ref="BV11:BV54" si="26">IF($BU$8="","",IF($BU$8="SBMLD",SUM(AD11,AF11,AH11,AJ11,AL11,AN11,AP11,AR11,AT11)*$BV$9,AD11*AD$9))</f>
        <v/>
      </c>
      <c r="BW11" s="331" t="str">
        <f t="shared" ref="BW11:BW54" si="27">IF($BW$8="","",IF($BW$8="SBMLD",SUM(AE11,AG11,AI11,AK11,AM11,AO11,AQ11,AS11),AE11))</f>
        <v/>
      </c>
      <c r="BX11" s="331" t="str">
        <f t="shared" ref="BX11:BX54" si="28">IF($BW$8="","",IF($BW$8="SBMLD",SUM(AF11,AH11,AJ11,AL11,AN11,AP11,AR11,AT11)*$BX$9,AF11*AF$9))</f>
        <v/>
      </c>
      <c r="BY11" s="331" t="str">
        <f t="shared" ref="BY11:BY54" si="29">IF($BY$8="","",IF($BY$8="SBMLD",SUM(AG11,AI11,AK11,AM11,AO11,AQ11,AS11),AG11))</f>
        <v/>
      </c>
      <c r="BZ11" s="331" t="str">
        <f t="shared" ref="BZ11:BZ54" si="30">IF($BY$8="","",IF($BY$8="SBMLD",SUM(AH11,AJ11,AL11,AN11,AP11,AR11,AT11)*$BZ$9,AH11*AH$9))</f>
        <v/>
      </c>
      <c r="CA11" s="331" t="str">
        <f t="shared" ref="CA11:CA54" si="31">IF($CA$8="","",IF($CA$8="SBMLD",SUM(AI11,AK11,AM11,AO11,AQ11,AS11),AI11))</f>
        <v/>
      </c>
      <c r="CB11" s="331" t="str">
        <f t="shared" ref="CB11:CB54" si="32">IF($CA$8="","",IF($CA$8="SBMLD",SUM(AJ11,AL11,AN11,AP11,AR11,AT11)*$CB$9,AJ11*AJ$9))</f>
        <v/>
      </c>
      <c r="CC11" s="384" t="str">
        <f t="shared" ref="CC11:CC54" si="33">IF($CC$8="","",IF($CC$8="SBMLD",SUM(AK11,AM11,AO11,AQ11,AS11),AK11))</f>
        <v/>
      </c>
      <c r="CD11" s="332" t="str">
        <f t="shared" ref="CD11:CD54" si="34">IF($CC$8="","",IF($CC$8="SBMLD",SUM(AL11,AN11,AP11,AR11,AT11)*$CD$9,AL11*AL$9))</f>
        <v/>
      </c>
      <c r="CE11" s="177" t="str">
        <f t="shared" ref="CE11:CE54" si="35">AW11</f>
        <v/>
      </c>
      <c r="CG11" s="927"/>
      <c r="CH11" s="927"/>
      <c r="CI11" s="927"/>
      <c r="CJ11" s="927"/>
      <c r="CK11" s="927"/>
      <c r="CL11" s="927"/>
      <c r="CM11" s="927"/>
    </row>
    <row r="12" spans="1:91" s="17" customFormat="1" ht="16.5" customHeight="1" x14ac:dyDescent="0.2">
      <c r="A12" s="18">
        <v>3</v>
      </c>
      <c r="B12" s="122" t="str">
        <f>IF('2.ชื่อนักเรียน'!$C13="","",'2.ชื่อนักเรียน'!$C13)</f>
        <v/>
      </c>
      <c r="C12" s="272" t="str">
        <f>IF('2.ชื่อนักเรียน'!$D13="","",'2.ชื่อนักเรียน'!$D13)</f>
        <v/>
      </c>
      <c r="D12" s="207" t="str">
        <f>IF(D$8="","",IF('2.ชื่อนักเรียน'!$R13="ร","ร",IF('2.ชื่อนักเรียน'!$R13="มส","",IF(OR(VLOOKUP($A12,'02.คีย์เทอม1'!$A$9:$DY$58,10,FALSE)="",VLOOKUP($A12,'03.คีย์เทอม2'!$A$9:$DY$58,10,FALSE)=""),"",(IF(VLOOKUP($A12,'02.คีย์เทอม1'!$A$9:$DY$58,11,FALSE)="",VLOOKUP($A12,'02.คีย์เทอม1'!$A$9:$DY$58,10,FALSE),VLOOKUP($A12,'02.คีย์เทอม1'!$A$9:$DY$58,11,FALSE))+IF(VLOOKUP($A12,'03.คีย์เทอม2'!$A$9:$DY$58,11,FALSE)="",VLOOKUP($A12,'03.คีย์เทอม2'!$A$9:$DY$58,10,FALSE),VLOOKUP($A12,'03.คีย์เทอม2'!$A$9:$DY$58,11,FALSE)))*100/200))))</f>
        <v/>
      </c>
      <c r="E12" s="125" t="str">
        <f>IF(D$8="","",IF('2.ชื่อนักเรียน'!$R13="ร","ร",IF('2.ชื่อนักเรียน'!$R13="มส","",IF(D12="","",IF(D12&gt;=80,4,IF(D12&gt;=75,3.5,IF(D12&gt;=70,3,IF(D12&gt;=65,2.5,IF(D12&gt;=60,2,IF(D12&gt;=55,1.5,IF(D12&gt;=50,1,0)))))))))))</f>
        <v/>
      </c>
      <c r="F12" s="126" t="str">
        <f>IF(F$8="","",IF('2.ชื่อนักเรียน'!$R13="ร","ร",IF('2.ชื่อนักเรียน'!$R13="มส","",IF(OR(VLOOKUP($A12,'02.คีย์เทอม1'!$A$9:$DY$58,15,FALSE)="",VLOOKUP($A12,'03.คีย์เทอม2'!$A$9:$DY$58,15,FALSE)=""),"",(IF(VLOOKUP($A12,'02.คีย์เทอม1'!$A$9:$DY$58,16,FALSE)="",VLOOKUP($A12,'02.คีย์เทอม1'!$A$9:$DY$58,15,FALSE),VLOOKUP($A12,'02.คีย์เทอม1'!$A$9:$DY$58,16,FALSE))+IF(VLOOKUP($A12,'03.คีย์เทอม2'!$A$9:$DY$58,16,FALSE)="",VLOOKUP($A12,'03.คีย์เทอม2'!$A$9:$DY$58,15,FALSE),VLOOKUP($A12,'03.คีย์เทอม2'!$A$9:$DY$58,16,FALSE)))*100/200))))</f>
        <v/>
      </c>
      <c r="G12" s="125" t="str">
        <f>IF(F$8="","",IF('2.ชื่อนักเรียน'!$R13="ร","ร",IF('2.ชื่อนักเรียน'!$R13="มส","",IF(F12="","",IF(F12&gt;=80,4,IF(F12&gt;=75,3.5,IF(F12&gt;=70,3,IF(F12&gt;=65,2.5,IF(F12&gt;=60,2,IF(F12&gt;=55,1.5,IF(F12&gt;=50,1,0)))))))))))</f>
        <v/>
      </c>
      <c r="H12" s="126" t="str">
        <f>IF(H$8="","",IF('2.ชื่อนักเรียน'!$R13="ร","ร",IF('2.ชื่อนักเรียน'!$R13="มส","",IF(OR(VLOOKUP($A12,'02.คีย์เทอม1'!$A$9:$DY$58,20,FALSE)="",VLOOKUP($A12,'03.คีย์เทอม2'!$A$9:$DY$58,20,FALSE)=""),"",(IF(VLOOKUP($A12,'02.คีย์เทอม1'!$A$9:$DY$58,21,FALSE)="",VLOOKUP($A12,'02.คีย์เทอม1'!$A$9:$DY$58,20,FALSE),VLOOKUP($A12,'02.คีย์เทอม1'!$A$9:$DY$58,21,FALSE))+IF(VLOOKUP($A12,'03.คีย์เทอม2'!$A$9:$DY$58,21,FALSE)="",VLOOKUP($A12,'03.คีย์เทอม2'!$A$9:$DY$58,20,FALSE),VLOOKUP($A12,'03.คีย์เทอม2'!$A$9:$DY$58,21,FALSE)))*100/200))))</f>
        <v/>
      </c>
      <c r="I12" s="125" t="str">
        <f>IF(H$8="","",IF('2.ชื่อนักเรียน'!$R13="ร","ร",IF('2.ชื่อนักเรียน'!$R13="มส","",IF(H12="","",IF(H12&gt;=80,4,IF(H12&gt;=75,3.5,IF(H12&gt;=70,3,IF(H12&gt;=65,2.5,IF(H12&gt;=60,2,IF(H12&gt;=55,1.5,IF(H12&gt;=50,1,0)))))))))))</f>
        <v/>
      </c>
      <c r="J12" s="126" t="str">
        <f>IF(J$8="","",IF('2.ชื่อนักเรียน'!$R13="ร","ร",IF('2.ชื่อนักเรียน'!$R13="มส","",IF(OR(VLOOKUP($A12,'02.คีย์เทอม1'!$A$9:$DY$58,25,FALSE)="",VLOOKUP($A12,'03.คีย์เทอม2'!$A$9:$DY$58,25,FALSE)=""),"",(IF(VLOOKUP($A12,'02.คีย์เทอม1'!$A$9:$DY$58,26,FALSE)="",VLOOKUP($A12,'02.คีย์เทอม1'!$A$9:$DY$58,25,FALSE),VLOOKUP($A12,'02.คีย์เทอม1'!$A$9:$DY$58,26,FALSE))+IF(VLOOKUP($A12,'03.คีย์เทอม2'!$A$9:$DY$58,26,FALSE)="",VLOOKUP($A12,'03.คีย์เทอม2'!$A$9:$DY$58,25,FALSE),VLOOKUP($A12,'03.คีย์เทอม2'!$A$9:$DY$58,26,FALSE)))*100/200))))</f>
        <v/>
      </c>
      <c r="K12" s="125" t="str">
        <f>IF(J$8="","",IF('2.ชื่อนักเรียน'!$R13="ร","ร",IF('2.ชื่อนักเรียน'!$R13="มส","",IF(J12="","",IF(J12&gt;=80,4,IF(J12&gt;=75,3.5,IF(J12&gt;=70,3,IF(J12&gt;=65,2.5,IF(J12&gt;=60,2,IF(J12&gt;=55,1.5,IF(J12&gt;=50,1,0)))))))))))</f>
        <v/>
      </c>
      <c r="L12" s="126" t="str">
        <f>IF(L$8="","",IF('2.ชื่อนักเรียน'!$R13="ร","ร",IF('2.ชื่อนักเรียน'!$R13="มส","",IF(OR(VLOOKUP($A12,'02.คีย์เทอม1'!$A$9:$DY$58,30,FALSE)="",VLOOKUP($A12,'03.คีย์เทอม2'!$A$9:$DY$58,30,FALSE)=""),"",(IF(VLOOKUP($A12,'02.คีย์เทอม1'!$A$9:$DY$58,31,FALSE)="",VLOOKUP($A12,'02.คีย์เทอม1'!$A$9:$DY$58,30,FALSE),VLOOKUP($A12,'02.คีย์เทอม1'!$A$9:$DY$58,31,FALSE))+IF(VLOOKUP($A12,'03.คีย์เทอม2'!$A$9:$DY$58,31,FALSE)="",VLOOKUP($A12,'03.คีย์เทอม2'!$A$9:$DY$58,30,FALSE),VLOOKUP($A12,'03.คีย์เทอม2'!$A$9:$DY$58,31,FALSE)))*100/200))))</f>
        <v/>
      </c>
      <c r="M12" s="125" t="str">
        <f>IF(L$8="","",IF('2.ชื่อนักเรียน'!$R13="ร","ร",IF('2.ชื่อนักเรียน'!$R13="มส","",IF(L12="","",IF(L12&gt;=80,4,IF(L12&gt;=75,3.5,IF(L12&gt;=70,3,IF(L12&gt;=65,2.5,IF(L12&gt;=60,2,IF(L12&gt;=55,1.5,IF(L12&gt;=50,1,0)))))))))))</f>
        <v/>
      </c>
      <c r="N12" s="126" t="str">
        <f>IF(N$8="","",IF('2.ชื่อนักเรียน'!$R13="ร","ร",IF('2.ชื่อนักเรียน'!$R13="มส","",IF(OR(VLOOKUP($A12,'02.คีย์เทอม1'!$A$9:$DY$58,35,FALSE)="",VLOOKUP($A12,'03.คีย์เทอม2'!$A$9:$DY$58,35,FALSE)=""),"",(IF(VLOOKUP($A12,'02.คีย์เทอม1'!$A$9:$DY$58,36,FALSE)="",VLOOKUP($A12,'02.คีย์เทอม1'!$A$9:$DY$58,35,FALSE),VLOOKUP($A12,'02.คีย์เทอม1'!$A$9:$DY$58,36,FALSE))+IF(VLOOKUP($A12,'03.คีย์เทอม2'!$A$9:$DY$58,36,FALSE)="",VLOOKUP($A12,'03.คีย์เทอม2'!$A$9:$DY$58,35,FALSE),VLOOKUP($A12,'03.คีย์เทอม2'!$A$9:$DY$58,36,FALSE)))*100/200))))</f>
        <v/>
      </c>
      <c r="O12" s="125" t="str">
        <f>IF(N$8="","",IF('2.ชื่อนักเรียน'!$R13="ร","ร",IF('2.ชื่อนักเรียน'!$R13="มส","",IF(N12="","",IF(N12&gt;=80,4,IF(N12&gt;=75,3.5,IF(N12&gt;=70,3,IF(N12&gt;=65,2.5,IF(N12&gt;=60,2,IF(N12&gt;=55,1.5,IF(N12&gt;=50,1,0)))))))))))</f>
        <v/>
      </c>
      <c r="P12" s="126" t="str">
        <f>IF(P$8="","",IF('2.ชื่อนักเรียน'!$R13="ร","ร",IF('2.ชื่อนักเรียน'!$R13="มส","",IF(OR(VLOOKUP($A12,'02.คีย์เทอม1'!$A$9:$DY$58,40,FALSE)="",VLOOKUP($A12,'03.คีย์เทอม2'!$A$9:$DY$58,40,FALSE)=""),"",(IF(VLOOKUP($A12,'02.คีย์เทอม1'!$A$9:$DY$58,41,FALSE)="",VLOOKUP($A12,'02.คีย์เทอม1'!$A$9:$DY$58,40,FALSE),VLOOKUP($A12,'02.คีย์เทอม1'!$A$9:$DY$58,41,FALSE))+IF(VLOOKUP($A12,'03.คีย์เทอม2'!$A$9:$DY$58,41,FALSE)="",VLOOKUP($A12,'03.คีย์เทอม2'!$A$9:$DY$58,40,FALSE),VLOOKUP($A12,'03.คีย์เทอม2'!$A$9:$DY$58,41,FALSE)))*100/200))))</f>
        <v/>
      </c>
      <c r="Q12" s="125" t="str">
        <f>IF(P$8="","",IF('2.ชื่อนักเรียน'!$R13="ร","ร",IF('2.ชื่อนักเรียน'!$R13="มส","",IF(P12="","",IF(P12&gt;=80,4,IF(P12&gt;=75,3.5,IF(P12&gt;=70,3,IF(P12&gt;=65,2.5,IF(P12&gt;=60,2,IF(P12&gt;=55,1.5,IF(P12&gt;=50,1,0)))))))))))</f>
        <v/>
      </c>
      <c r="R12" s="126" t="str">
        <f>IF(R$8="","",IF('2.ชื่อนักเรียน'!$R13="ร","ร",IF('2.ชื่อนักเรียน'!$R13="มส","",IF(OR(VLOOKUP($A12,'02.คีย์เทอม1'!$A$9:$DY$58,45,FALSE)="",VLOOKUP($A12,'03.คีย์เทอม2'!$A$9:$DY$58,45,FALSE)=""),"",(IF(VLOOKUP($A12,'02.คีย์เทอม1'!$A$9:$DY$58,46,FALSE)="",VLOOKUP($A12,'02.คีย์เทอม1'!$A$9:$DY$58,45,FALSE),VLOOKUP($A12,'02.คีย์เทอม1'!$A$9:$DY$58,46,FALSE))+IF(VLOOKUP($A12,'03.คีย์เทอม2'!$A$9:$DY$58,46,FALSE)="",VLOOKUP($A12,'03.คีย์เทอม2'!$A$9:$DY$58,45,FALSE),VLOOKUP($A12,'03.คีย์เทอม2'!$A$9:$DY$58,46,FALSE)))*100/200))))</f>
        <v/>
      </c>
      <c r="S12" s="125" t="str">
        <f>IF(R$8="","",IF('2.ชื่อนักเรียน'!$R13="ร","ร",IF('2.ชื่อนักเรียน'!$R13="มส","",IF(R12="","",IF(R12&gt;=80,4,IF(R12&gt;=75,3.5,IF(R12&gt;=70,3,IF(R12&gt;=65,2.5,IF(R12&gt;=60,2,IF(R12&gt;=55,1.5,IF(R12&gt;=50,1,0)))))))))))</f>
        <v/>
      </c>
      <c r="T12" s="126" t="str">
        <f>IF(T$8="","",IF('2.ชื่อนักเรียน'!$R13="ร","ร",IF('2.ชื่อนักเรียน'!$R13="มส","",IF(OR(VLOOKUP($A12,'02.คีย์เทอม1'!$A$9:$DY$58,50,FALSE)="",VLOOKUP($A12,'03.คีย์เทอม2'!$A$9:$DY$58,50,FALSE)=""),"",(IF(VLOOKUP($A12,'02.คีย์เทอม1'!$A$9:$DY$58,51,FALSE)="",VLOOKUP($A12,'02.คีย์เทอม1'!$A$9:$DY$58,50,FALSE),VLOOKUP($A12,'02.คีย์เทอม1'!$A$9:$DY$58,51,FALSE))+IF(VLOOKUP($A12,'03.คีย์เทอม2'!$A$9:$DY$58,51,FALSE)="",VLOOKUP($A12,'03.คีย์เทอม2'!$A$9:$DY$58,50,FALSE),VLOOKUP($A12,'03.คีย์เทอม2'!$A$9:$DY$58,51,FALSE)))*100/200))))</f>
        <v/>
      </c>
      <c r="U12" s="125" t="str">
        <f>IF(T$8="","",IF('2.ชื่อนักเรียน'!$R13="ร","ร",IF('2.ชื่อนักเรียน'!$R13="มส","",IF(T12="","",IF(T12&gt;=80,4,IF(T12&gt;=75,3.5,IF(T12&gt;=70,3,IF(T12&gt;=65,2.5,IF(T12&gt;=60,2,IF(T12&gt;=55,1.5,IF(T12&gt;=50,1,0)))))))))))</f>
        <v/>
      </c>
      <c r="V12" s="126" t="str">
        <f>IF(V$8="","",IF('2.ชื่อนักเรียน'!$R13="ร","ร",IF('2.ชื่อนักเรียน'!$R13="มส","",IF(OR(VLOOKUP($A12,'02.คีย์เทอม1'!$A$9:$DY$58,55,FALSE)="",VLOOKUP($A12,'03.คีย์เทอม2'!$A$9:$DY$58,55,FALSE)=""),"",(IF(VLOOKUP($A12,'02.คีย์เทอม1'!$A$9:$DY$58,56,FALSE)="",VLOOKUP($A12,'02.คีย์เทอม1'!$A$9:$DY$58,55,FALSE),VLOOKUP($A12,'02.คีย์เทอม1'!$A$9:$DY$58,56,FALSE))+IF(VLOOKUP($A12,'03.คีย์เทอม2'!$A$9:$DY$58,56,FALSE)="",VLOOKUP($A12,'03.คีย์เทอม2'!$A$9:$DY$58,55,FALSE),VLOOKUP($A12,'03.คีย์เทอม2'!$A$9:$DY$58,56,FALSE)))*100/200))))</f>
        <v/>
      </c>
      <c r="W12" s="208" t="str">
        <f>IF(V$8="","",IF('2.ชื่อนักเรียน'!$R13="ร","ร",IF('2.ชื่อนักเรียน'!$R13="มส","",IF(V12="","",IF(V12&gt;=80,4,IF(V12&gt;=75,3.5,IF(V12&gt;=70,3,IF(V12&gt;=65,2.5,IF(V12&gt;=60,2,IF(V12&gt;=55,1.5,IF(V12&gt;=50,1,0)))))))))))</f>
        <v/>
      </c>
      <c r="X12" s="18">
        <v>3</v>
      </c>
      <c r="Y12" s="122" t="str">
        <f>IF('2.ชื่อนักเรียน'!$C13="","",'2.ชื่อนักเรียน'!$C13)</f>
        <v/>
      </c>
      <c r="Z12" s="272" t="str">
        <f>IF('2.ชื่อนักเรียน'!$D13="","",'2.ชื่อนักเรียน'!$D13)</f>
        <v/>
      </c>
      <c r="AA12" s="207" t="str">
        <f>IF(AA$8="","",IF('2.ชื่อนักเรียน'!$R13="ร","ร",IF('2.ชื่อนักเรียน'!$R13="มส","",IF(OR(VLOOKUP($A12,'02.คีย์เทอม1'!$A$9:$DY$58,60,FALSE)="",VLOOKUP($A12,'03.คีย์เทอม2'!$A$9:$DY$58,60,FALSE)=""),"",(IF(VLOOKUP($A12,'02.คีย์เทอม1'!$A$9:$DY$58,61,FALSE)="",VLOOKUP($A12,'02.คีย์เทอม1'!$A$9:$DY$58,60,FALSE),VLOOKUP($A12,'02.คีย์เทอม1'!$A$9:$DY$58,61,FALSE))+IF(VLOOKUP($A12,'03.คีย์เทอม2'!$A$9:$DY$58,61,FALSE)="",VLOOKUP($A12,'03.คีย์เทอม2'!$A$9:$DY$58,60,FALSE),VLOOKUP($A12,'03.คีย์เทอม2'!$A$9:$DY$58,61,FALSE)))*100/200))))</f>
        <v/>
      </c>
      <c r="AB12" s="125" t="str">
        <f>IF(AA$8="","",IF('2.ชื่อนักเรียน'!$R13="ร","ร",IF('2.ชื่อนักเรียน'!$R13="มส","",IF(AA12="","",IF(AA12&gt;=80,4,IF(AA12&gt;=75,3.5,IF(AA12&gt;=70,3,IF(AA12&gt;=65,2.5,IF(AA12&gt;=60,2,IF(AA12&gt;=55,1.5,IF(AA12&gt;=50,1,0)))))))))))</f>
        <v/>
      </c>
      <c r="AC12" s="126" t="str">
        <f>IF(AC$8="","",IF('2.ชื่อนักเรียน'!$R13="ร","ร",IF('2.ชื่อนักเรียน'!$R13="มส","",IF(OR(VLOOKUP($A12,'02.คีย์เทอม1'!$A$9:$DY$58,65,FALSE)="",VLOOKUP($A12,'03.คีย์เทอม2'!$A$9:$DY$58,65,FALSE)=""),"",(IF(VLOOKUP($A12,'02.คีย์เทอม1'!$A$9:$DY$58,66,FALSE)="",VLOOKUP($A12,'02.คีย์เทอม1'!$A$9:$DY$58,65,FALSE),VLOOKUP($A12,'02.คีย์เทอม1'!$A$9:$DY$58,66,FALSE))+IF(VLOOKUP($A12,'03.คีย์เทอม2'!$A$9:$DY$58,66,FALSE)="",VLOOKUP($A12,'03.คีย์เทอม2'!$A$9:$DY$58,65,FALSE),VLOOKUP($A12,'03.คีย์เทอม2'!$A$9:$DY$58,66,FALSE)))*100/200))))</f>
        <v/>
      </c>
      <c r="AD12" s="125" t="str">
        <f>IF(AC$8="","",IF('2.ชื่อนักเรียน'!$R13="ร","ร",IF('2.ชื่อนักเรียน'!$R13="มส","",IF(AC12="","",IF(AC12&gt;=80,4,IF(AC12&gt;=75,3.5,IF(AC12&gt;=70,3,IF(AC12&gt;=65,2.5,IF(AC12&gt;=60,2,IF(AC12&gt;=55,1.5,IF(AC12&gt;=50,1,0)))))))))))</f>
        <v/>
      </c>
      <c r="AE12" s="126" t="str">
        <f>IF(AE$8="","",IF('2.ชื่อนักเรียน'!$R13="ร","ร",IF('2.ชื่อนักเรียน'!$R13="มส","",IF(OR(VLOOKUP($A12,'02.คีย์เทอม1'!$A$9:$DY$58,70,FALSE)="",VLOOKUP($A12,'03.คีย์เทอม2'!$A$9:$DY$58,70,FALSE)=""),"",(IF(VLOOKUP($A12,'02.คีย์เทอม1'!$A$9:$DY$58,71,FALSE)="",VLOOKUP($A12,'02.คีย์เทอม1'!$A$9:$DY$58,70,FALSE),VLOOKUP($A12,'02.คีย์เทอม1'!$A$9:$DY$58,71,FALSE))+IF(VLOOKUP($A12,'03.คีย์เทอม2'!$A$9:$DY$58,71,FALSE)="",VLOOKUP($A12,'03.คีย์เทอม2'!$A$9:$DY$58,70,FALSE),VLOOKUP($A12,'03.คีย์เทอม2'!$A$9:$DY$58,71,FALSE)))*100/200))))</f>
        <v/>
      </c>
      <c r="AF12" s="125" t="str">
        <f>IF(AE$8="","",IF('2.ชื่อนักเรียน'!$R13="ร","ร",IF('2.ชื่อนักเรียน'!$R13="มส","",IF(AE12="","",IF(AE12&gt;=80,4,IF(AE12&gt;=75,3.5,IF(AE12&gt;=70,3,IF(AE12&gt;=65,2.5,IF(AE12&gt;=60,2,IF(AE12&gt;=55,1.5,IF(AE12&gt;=50,1,0)))))))))))</f>
        <v/>
      </c>
      <c r="AG12" s="127" t="str">
        <f>IF(AG$8="","",IF('2.ชื่อนักเรียน'!$R13="ร","ร",IF('2.ชื่อนักเรียน'!$R13="มส","",IF(OR(VLOOKUP($A12,'02.คีย์เทอม1'!$A$9:$DY$58,75,FALSE)="",VLOOKUP($A12,'03.คีย์เทอม2'!$A$9:$DY$58,75,FALSE)=""),"",(IF(VLOOKUP($A12,'02.คีย์เทอม1'!$A$9:$DY$58,76,FALSE)="",VLOOKUP($A12,'02.คีย์เทอม1'!$A$9:$DY$58,75,FALSE),VLOOKUP($A12,'02.คีย์เทอม1'!$A$9:$DY$58,76,FALSE))+IF(VLOOKUP($A12,'03.คีย์เทอม2'!$A$9:$DY$58,76,FALSE)="",VLOOKUP($A12,'03.คีย์เทอม2'!$A$9:$DY$58,75,FALSE),VLOOKUP($A12,'03.คีย์เทอม2'!$A$9:$DY$58,76,FALSE)))*100/200))))</f>
        <v/>
      </c>
      <c r="AH12" s="125" t="str">
        <f>IF(AG$8="","",IF('2.ชื่อนักเรียน'!$R13="ร","ร",IF('2.ชื่อนักเรียน'!$R13="มส","",IF(AG12="","",IF(AG12&gt;=80,4,IF(AG12&gt;=75,3.5,IF(AG12&gt;=70,3,IF(AG12&gt;=65,2.5,IF(AG12&gt;=60,2,IF(AG12&gt;=55,1.5,IF(AG12&gt;=50,1,0)))))))))))</f>
        <v/>
      </c>
      <c r="AI12" s="127" t="str">
        <f>IF(AI$8="","",IF('2.ชื่อนักเรียน'!$R13="ร","ร",IF('2.ชื่อนักเรียน'!$R13="มส","",IF(OR(VLOOKUP($A12,'02.คีย์เทอม1'!$A$9:$DY$58,80,FALSE)="",VLOOKUP($A12,'03.คีย์เทอม2'!$A$9:$DY$58,80,FALSE)=""),"",(IF(VLOOKUP($A12,'02.คีย์เทอม1'!$A$9:$DY$58,81,FALSE)="",VLOOKUP($A12,'02.คีย์เทอม1'!$A$9:$DY$58,80,FALSE),VLOOKUP($A12,'02.คีย์เทอม1'!$A$9:$DY$58,81,FALSE))+IF(VLOOKUP($A12,'03.คีย์เทอม2'!$A$9:$DY$58,81,FALSE)="",VLOOKUP($A12,'03.คีย์เทอม2'!$A$9:$DY$58,80,FALSE),VLOOKUP($A12,'03.คีย์เทอม2'!$A$9:$DY$58,81,FALSE)))*100/200))))</f>
        <v/>
      </c>
      <c r="AJ12" s="125" t="str">
        <f>IF(AI$8="","",IF('2.ชื่อนักเรียน'!$R13="ร","ร",IF('2.ชื่อนักเรียน'!$R13="มส","",IF(AI12="","",IF(AI12&gt;=80,4,IF(AI12&gt;=75,3.5,IF(AI12&gt;=70,3,IF(AI12&gt;=65,2.5,IF(AI12&gt;=60,2,IF(AI12&gt;=55,1.5,IF(AI12&gt;=50,1,0)))))))))))</f>
        <v/>
      </c>
      <c r="AK12" s="127" t="str">
        <f>IF(AK$8="","",IF('2.ชื่อนักเรียน'!$R13="ร","ร",IF('2.ชื่อนักเรียน'!$R13="มส","",IF(OR(VLOOKUP($A12,'02.คีย์เทอม1'!$A$9:$DY$58,85,FALSE)="",VLOOKUP($A12,'03.คีย์เทอม2'!$A$9:$DY$58,85,FALSE)=""),"",(IF(VLOOKUP($A12,'02.คีย์เทอม1'!$A$9:$DY$58,86,FALSE)="",VLOOKUP($A12,'02.คีย์เทอม1'!$A$9:$DY$58,85,FALSE),VLOOKUP($A12,'02.คีย์เทอม1'!$A$9:$DY$58,86,FALSE))+IF(VLOOKUP($A12,'03.คีย์เทอม2'!$A$9:$DY$58,86,FALSE)="",VLOOKUP($A12,'03.คีย์เทอม2'!$A$9:$DY$58,85,FALSE),VLOOKUP($A12,'03.คีย์เทอม2'!$A$9:$DY$58,86,FALSE)))*100/200))))</f>
        <v/>
      </c>
      <c r="AL12" s="125" t="str">
        <f>IF(AK$8="","",IF('2.ชื่อนักเรียน'!$R13="ร","ร",IF('2.ชื่อนักเรียน'!$R13="มส","",IF(AK12="","",IF(AK12&gt;=80,4,IF(AK12&gt;=75,3.5,IF(AK12&gt;=70,3,IF(AK12&gt;=65,2.5,IF(AK12&gt;=60,2,IF(AK12&gt;=55,1.5,IF(AK12&gt;=50,1,0)))))))))))</f>
        <v/>
      </c>
      <c r="AM12" s="127" t="str">
        <f>IF(AM$8="","",IF('2.ชื่อนักเรียน'!$R13="ร","ร",IF('2.ชื่อนักเรียน'!$R13="มส","",IF(OR(VLOOKUP($A12,'02.คีย์เทอม1'!$A$9:$DY$58,90,FALSE)="",VLOOKUP($A12,'03.คีย์เทอม2'!$A$9:$DY$58,90,FALSE)=""),"",(IF(VLOOKUP($A12,'02.คีย์เทอม1'!$A$9:$DY$58,91,FALSE)="",VLOOKUP($A12,'02.คีย์เทอม1'!$A$9:$DY$58,90,FALSE),VLOOKUP($A12,'02.คีย์เทอม1'!$A$9:$DY$58,91,FALSE))+IF(VLOOKUP($A12,'03.คีย์เทอม2'!$A$9:$DY$58,91,FALSE)="",VLOOKUP($A12,'03.คีย์เทอม2'!$A$9:$DY$58,90,FALSE),VLOOKUP($A12,'03.คีย์เทอม2'!$A$9:$DY$58,91,FALSE)))*100/200))))</f>
        <v/>
      </c>
      <c r="AN12" s="125" t="str">
        <f>IF(AM$8="","",IF('2.ชื่อนักเรียน'!$R13="ร","ร",IF('2.ชื่อนักเรียน'!$R13="มส","",IF(AM12="","",IF(AM12&gt;=80,4,IF(AM12&gt;=75,3.5,IF(AM12&gt;=70,3,IF(AM12&gt;=65,2.5,IF(AM12&gt;=60,2,IF(AM12&gt;=55,1.5,IF(AM12&gt;=50,1,0)))))))))))</f>
        <v/>
      </c>
      <c r="AO12" s="127" t="str">
        <f>IF(AO$8="","",IF('2.ชื่อนักเรียน'!$R13="ร","ร",IF('2.ชื่อนักเรียน'!$R13="มส","",IF(OR(VLOOKUP($A12,'02.คีย์เทอม1'!$A$9:$DY$58,95,FALSE)="",VLOOKUP($A12,'03.คีย์เทอม2'!$A$9:$DY$58,95,FALSE)=""),"",(IF(VLOOKUP($A12,'02.คีย์เทอม1'!$A$9:$DY$58,96,FALSE)="",VLOOKUP($A12,'02.คีย์เทอม1'!$A$9:$DY$58,95,FALSE),VLOOKUP($A12,'02.คีย์เทอม1'!$A$9:$DY$58,96,FALSE))+IF(VLOOKUP($A12,'03.คีย์เทอม2'!$A$9:$DY$58,96,FALSE)="",VLOOKUP($A12,'03.คีย์เทอม2'!$A$9:$DY$58,95,FALSE),VLOOKUP($A12,'03.คีย์เทอม2'!$A$9:$DY$58,96,FALSE)))*100/200))))</f>
        <v/>
      </c>
      <c r="AP12" s="125" t="str">
        <f>IF(AO$8="","",IF('2.ชื่อนักเรียน'!$R13="ร","ร",IF('2.ชื่อนักเรียน'!$R13="มส","",IF(AO12="","",IF(AO12&gt;=80,4,IF(AO12&gt;=75,3.5,IF(AO12&gt;=70,3,IF(AO12&gt;=65,2.5,IF(AO12&gt;=60,2,IF(AO12&gt;=55,1.5,IF(AO12&gt;=50,1,0)))))))))))</f>
        <v/>
      </c>
      <c r="AQ12" s="127" t="str">
        <f>IF(AQ$8="","",IF('2.ชื่อนักเรียน'!$R13="ร","ร",IF('2.ชื่อนักเรียน'!$R13="มส","",IF(OR(VLOOKUP($A12,'02.คีย์เทอม1'!$A$9:$DY$58,100,FALSE)="",VLOOKUP($A12,'03.คีย์เทอม2'!$A$9:$DY$58,100,FALSE)=""),"",(IF(VLOOKUP($A12,'02.คีย์เทอม1'!$A$9:$DY$58,101,FALSE)="",VLOOKUP($A12,'02.คีย์เทอม1'!$A$9:$DY$58,100,FALSE),VLOOKUP($A12,'02.คีย์เทอม1'!$A$9:$DY$58,101,FALSE))+IF(VLOOKUP($A12,'03.คีย์เทอม2'!$A$9:$DY$58,101,FALSE)="",VLOOKUP($A12,'03.คีย์เทอม2'!$A$9:$DY$58,100,FALSE),VLOOKUP($A12,'03.คีย์เทอม2'!$A$9:$DY$58,101,FALSE)))*100/200))))</f>
        <v/>
      </c>
      <c r="AR12" s="125" t="str">
        <f>IF(AQ$8="","",IF('2.ชื่อนักเรียน'!$R13="ร","ร",IF('2.ชื่อนักเรียน'!$R13="มส","",IF(AQ12="","",IF(AQ12&gt;=80,4,IF(AQ12&gt;=75,3.5,IF(AQ12&gt;=70,3,IF(AQ12&gt;=65,2.5,IF(AQ12&gt;=60,2,IF(AQ12&gt;=55,1.5,IF(AQ12&gt;=50,1,0)))))))))))</f>
        <v/>
      </c>
      <c r="AS12" s="126" t="str">
        <f>IF(AS$8="","",IF('2.ชื่อนักเรียน'!$R13="ร","ร",IF('2.ชื่อนักเรียน'!$R13="มส","",IF(OR(VLOOKUP($A12,'02.คีย์เทอม1'!$A$9:$DY$58,105,FALSE)="",VLOOKUP($A12,'03.คีย์เทอม2'!$A$9:$DY$58,105,FALSE)=""),"",(IF(VLOOKUP($A12,'02.คีย์เทอม1'!$A$9:$DY$58,106,FALSE)="",VLOOKUP($A12,'02.คีย์เทอม1'!$A$9:$DY$58,105,FALSE),VLOOKUP($A12,'02.คีย์เทอม1'!$A$9:$DY$58,106,FALSE))+IF(VLOOKUP($A12,'03.คีย์เทอม2'!$A$9:$DY$58,106,FALSE)="",VLOOKUP($A12,'03.คีย์เทอม2'!$A$9:$DY$58,105,FALSE),VLOOKUP($A12,'03.คีย์เทอม2'!$A$9:$DY$58,106,FALSE)))*100/200))))</f>
        <v/>
      </c>
      <c r="AT12" s="204" t="str">
        <f>IF(AS$8="","",IF('2.ชื่อนักเรียน'!$R13="ร","ร",IF('2.ชื่อนักเรียน'!$R13="มส","",IF(AS12="","",IF(AS12&gt;=80,4,IF(AS12&gt;=75,3.5,IF(AS12&gt;=70,3,IF(AS12&gt;=65,2.5,IF(AS12&gt;=60,2,IF(AS12&gt;=55,1.5,IF(AS12&gt;=50,1,0)))))))))))</f>
        <v/>
      </c>
      <c r="AU12" s="207" t="str">
        <f t="shared" si="0"/>
        <v/>
      </c>
      <c r="AV12" s="126" t="str">
        <f t="shared" si="15"/>
        <v/>
      </c>
      <c r="AW12" s="541" t="str">
        <f t="shared" si="16"/>
        <v/>
      </c>
      <c r="AX12" s="745" t="str">
        <f>IF('2.ชื่อนักเรียน'!R13="มส","มส",IF('2.ชื่อนักเรียน'!R13="ย้าย","ย้าย",IF('2.ชื่อนักเรียน'!R13="ร","ร",IF(CE12="","",RANK(CE12,$CE$10:$CE$59,0)))))</f>
        <v/>
      </c>
      <c r="AY12" s="393" t="str">
        <f t="shared" si="17"/>
        <v/>
      </c>
      <c r="AZ12" s="381" t="str">
        <f t="shared" si="18"/>
        <v/>
      </c>
      <c r="BA12" s="383" t="str">
        <f t="shared" si="19"/>
        <v/>
      </c>
      <c r="BB12" s="335" t="str">
        <f t="shared" si="1"/>
        <v/>
      </c>
      <c r="BC12" s="335" t="str">
        <f t="shared" si="20"/>
        <v/>
      </c>
      <c r="BD12" s="335" t="str">
        <f t="shared" si="2"/>
        <v/>
      </c>
      <c r="BE12" s="335" t="str">
        <f t="shared" si="3"/>
        <v/>
      </c>
      <c r="BF12" s="331" t="str">
        <f t="shared" si="4"/>
        <v/>
      </c>
      <c r="BG12" s="331" t="str">
        <f t="shared" si="5"/>
        <v/>
      </c>
      <c r="BH12" s="335" t="str">
        <f t="shared" si="6"/>
        <v/>
      </c>
      <c r="BI12" s="335" t="str">
        <f t="shared" si="21"/>
        <v/>
      </c>
      <c r="BJ12" s="335" t="str">
        <f t="shared" si="7"/>
        <v/>
      </c>
      <c r="BK12" s="335" t="str">
        <f t="shared" si="22"/>
        <v/>
      </c>
      <c r="BL12" s="335" t="str">
        <f t="shared" si="8"/>
        <v/>
      </c>
      <c r="BM12" s="335" t="str">
        <f t="shared" si="9"/>
        <v/>
      </c>
      <c r="BN12" s="335" t="str">
        <f t="shared" si="10"/>
        <v/>
      </c>
      <c r="BO12" s="335" t="str">
        <f t="shared" si="11"/>
        <v/>
      </c>
      <c r="BP12" s="331" t="str">
        <f t="shared" si="12"/>
        <v/>
      </c>
      <c r="BQ12" s="384" t="str">
        <f t="shared" si="13"/>
        <v/>
      </c>
      <c r="BR12" s="332" t="str">
        <f t="shared" si="14"/>
        <v/>
      </c>
      <c r="BS12" s="381" t="str">
        <f t="shared" si="23"/>
        <v/>
      </c>
      <c r="BT12" s="331" t="str">
        <f t="shared" si="24"/>
        <v/>
      </c>
      <c r="BU12" s="331" t="str">
        <f t="shared" si="25"/>
        <v/>
      </c>
      <c r="BV12" s="331" t="str">
        <f t="shared" si="26"/>
        <v/>
      </c>
      <c r="BW12" s="331" t="str">
        <f t="shared" si="27"/>
        <v/>
      </c>
      <c r="BX12" s="331" t="str">
        <f t="shared" si="28"/>
        <v/>
      </c>
      <c r="BY12" s="331" t="str">
        <f t="shared" si="29"/>
        <v/>
      </c>
      <c r="BZ12" s="331" t="str">
        <f t="shared" si="30"/>
        <v/>
      </c>
      <c r="CA12" s="331" t="str">
        <f t="shared" si="31"/>
        <v/>
      </c>
      <c r="CB12" s="331" t="str">
        <f t="shared" si="32"/>
        <v/>
      </c>
      <c r="CC12" s="384" t="str">
        <f t="shared" si="33"/>
        <v/>
      </c>
      <c r="CD12" s="332" t="str">
        <f t="shared" si="34"/>
        <v/>
      </c>
      <c r="CE12" s="177" t="str">
        <f t="shared" si="35"/>
        <v/>
      </c>
      <c r="CG12" s="927"/>
      <c r="CH12" s="927"/>
      <c r="CI12" s="927"/>
      <c r="CJ12" s="927"/>
      <c r="CK12" s="927"/>
      <c r="CL12" s="927"/>
      <c r="CM12" s="927"/>
    </row>
    <row r="13" spans="1:91" s="17" customFormat="1" ht="16.5" customHeight="1" x14ac:dyDescent="0.2">
      <c r="A13" s="18">
        <v>4</v>
      </c>
      <c r="B13" s="122" t="str">
        <f>IF('2.ชื่อนักเรียน'!$C14="","",'2.ชื่อนักเรียน'!$C14)</f>
        <v/>
      </c>
      <c r="C13" s="272" t="str">
        <f>IF('2.ชื่อนักเรียน'!$D14="","",'2.ชื่อนักเรียน'!$D14)</f>
        <v/>
      </c>
      <c r="D13" s="207" t="str">
        <f>IF(D$8="","",IF('2.ชื่อนักเรียน'!$R14="ร","ร",IF('2.ชื่อนักเรียน'!$R14="มส","",IF(OR(VLOOKUP($A13,'02.คีย์เทอม1'!$A$9:$DY$58,10,FALSE)="",VLOOKUP($A13,'03.คีย์เทอม2'!$A$9:$DY$58,10,FALSE)=""),"",(IF(VLOOKUP($A13,'02.คีย์เทอม1'!$A$9:$DY$58,11,FALSE)="",VLOOKUP($A13,'02.คีย์เทอม1'!$A$9:$DY$58,10,FALSE),VLOOKUP($A13,'02.คีย์เทอม1'!$A$9:$DY$58,11,FALSE))+IF(VLOOKUP($A13,'03.คีย์เทอม2'!$A$9:$DY$58,11,FALSE)="",VLOOKUP($A13,'03.คีย์เทอม2'!$A$9:$DY$58,10,FALSE),VLOOKUP($A13,'03.คีย์เทอม2'!$A$9:$DY$58,11,FALSE)))*100/200))))</f>
        <v/>
      </c>
      <c r="E13" s="125" t="str">
        <f>IF(D$8="","",IF('2.ชื่อนักเรียน'!$R14="ร","ร",IF('2.ชื่อนักเรียน'!$R14="มส","",IF(D13="","",IF(D13&gt;=80,4,IF(D13&gt;=75,3.5,IF(D13&gt;=70,3,IF(D13&gt;=65,2.5,IF(D13&gt;=60,2,IF(D13&gt;=55,1.5,IF(D13&gt;=50,1,0)))))))))))</f>
        <v/>
      </c>
      <c r="F13" s="126" t="str">
        <f>IF(F$8="","",IF('2.ชื่อนักเรียน'!$R14="ร","ร",IF('2.ชื่อนักเรียน'!$R14="มส","",IF(OR(VLOOKUP($A13,'02.คีย์เทอม1'!$A$9:$DY$58,15,FALSE)="",VLOOKUP($A13,'03.คีย์เทอม2'!$A$9:$DY$58,15,FALSE)=""),"",(IF(VLOOKUP($A13,'02.คีย์เทอม1'!$A$9:$DY$58,16,FALSE)="",VLOOKUP($A13,'02.คีย์เทอม1'!$A$9:$DY$58,15,FALSE),VLOOKUP($A13,'02.คีย์เทอม1'!$A$9:$DY$58,16,FALSE))+IF(VLOOKUP($A13,'03.คีย์เทอม2'!$A$9:$DY$58,16,FALSE)="",VLOOKUP($A13,'03.คีย์เทอม2'!$A$9:$DY$58,15,FALSE),VLOOKUP($A13,'03.คีย์เทอม2'!$A$9:$DY$58,16,FALSE)))*100/200))))</f>
        <v/>
      </c>
      <c r="G13" s="125" t="str">
        <f>IF(F$8="","",IF('2.ชื่อนักเรียน'!$R14="ร","ร",IF('2.ชื่อนักเรียน'!$R14="มส","",IF(F13="","",IF(F13&gt;=80,4,IF(F13&gt;=75,3.5,IF(F13&gt;=70,3,IF(F13&gt;=65,2.5,IF(F13&gt;=60,2,IF(F13&gt;=55,1.5,IF(F13&gt;=50,1,0)))))))))))</f>
        <v/>
      </c>
      <c r="H13" s="126" t="str">
        <f>IF(H$8="","",IF('2.ชื่อนักเรียน'!$R14="ร","ร",IF('2.ชื่อนักเรียน'!$R14="มส","",IF(OR(VLOOKUP($A13,'02.คีย์เทอม1'!$A$9:$DY$58,20,FALSE)="",VLOOKUP($A13,'03.คีย์เทอม2'!$A$9:$DY$58,20,FALSE)=""),"",(IF(VLOOKUP($A13,'02.คีย์เทอม1'!$A$9:$DY$58,21,FALSE)="",VLOOKUP($A13,'02.คีย์เทอม1'!$A$9:$DY$58,20,FALSE),VLOOKUP($A13,'02.คีย์เทอม1'!$A$9:$DY$58,21,FALSE))+IF(VLOOKUP($A13,'03.คีย์เทอม2'!$A$9:$DY$58,21,FALSE)="",VLOOKUP($A13,'03.คีย์เทอม2'!$A$9:$DY$58,20,FALSE),VLOOKUP($A13,'03.คีย์เทอม2'!$A$9:$DY$58,21,FALSE)))*100/200))))</f>
        <v/>
      </c>
      <c r="I13" s="125" t="str">
        <f>IF(H$8="","",IF('2.ชื่อนักเรียน'!$R14="ร","ร",IF('2.ชื่อนักเรียน'!$R14="มส","",IF(H13="","",IF(H13&gt;=80,4,IF(H13&gt;=75,3.5,IF(H13&gt;=70,3,IF(H13&gt;=65,2.5,IF(H13&gt;=60,2,IF(H13&gt;=55,1.5,IF(H13&gt;=50,1,0)))))))))))</f>
        <v/>
      </c>
      <c r="J13" s="126" t="str">
        <f>IF(J$8="","",IF('2.ชื่อนักเรียน'!$R14="ร","ร",IF('2.ชื่อนักเรียน'!$R14="มส","",IF(OR(VLOOKUP($A13,'02.คีย์เทอม1'!$A$9:$DY$58,25,FALSE)="",VLOOKUP($A13,'03.คีย์เทอม2'!$A$9:$DY$58,25,FALSE)=""),"",(IF(VLOOKUP($A13,'02.คีย์เทอม1'!$A$9:$DY$58,26,FALSE)="",VLOOKUP($A13,'02.คีย์เทอม1'!$A$9:$DY$58,25,FALSE),VLOOKUP($A13,'02.คีย์เทอม1'!$A$9:$DY$58,26,FALSE))+IF(VLOOKUP($A13,'03.คีย์เทอม2'!$A$9:$DY$58,26,FALSE)="",VLOOKUP($A13,'03.คีย์เทอม2'!$A$9:$DY$58,25,FALSE),VLOOKUP($A13,'03.คีย์เทอม2'!$A$9:$DY$58,26,FALSE)))*100/200))))</f>
        <v/>
      </c>
      <c r="K13" s="125" t="str">
        <f>IF(J$8="","",IF('2.ชื่อนักเรียน'!$R14="ร","ร",IF('2.ชื่อนักเรียน'!$R14="มส","",IF(J13="","",IF(J13&gt;=80,4,IF(J13&gt;=75,3.5,IF(J13&gt;=70,3,IF(J13&gt;=65,2.5,IF(J13&gt;=60,2,IF(J13&gt;=55,1.5,IF(J13&gt;=50,1,0)))))))))))</f>
        <v/>
      </c>
      <c r="L13" s="126" t="str">
        <f>IF(L$8="","",IF('2.ชื่อนักเรียน'!$R14="ร","ร",IF('2.ชื่อนักเรียน'!$R14="มส","",IF(OR(VLOOKUP($A13,'02.คีย์เทอม1'!$A$9:$DY$58,30,FALSE)="",VLOOKUP($A13,'03.คีย์เทอม2'!$A$9:$DY$58,30,FALSE)=""),"",(IF(VLOOKUP($A13,'02.คีย์เทอม1'!$A$9:$DY$58,31,FALSE)="",VLOOKUP($A13,'02.คีย์เทอม1'!$A$9:$DY$58,30,FALSE),VLOOKUP($A13,'02.คีย์เทอม1'!$A$9:$DY$58,31,FALSE))+IF(VLOOKUP($A13,'03.คีย์เทอม2'!$A$9:$DY$58,31,FALSE)="",VLOOKUP($A13,'03.คีย์เทอม2'!$A$9:$DY$58,30,FALSE),VLOOKUP($A13,'03.คีย์เทอม2'!$A$9:$DY$58,31,FALSE)))*100/200))))</f>
        <v/>
      </c>
      <c r="M13" s="125" t="str">
        <f>IF(L$8="","",IF('2.ชื่อนักเรียน'!$R14="ร","ร",IF('2.ชื่อนักเรียน'!$R14="มส","",IF(L13="","",IF(L13&gt;=80,4,IF(L13&gt;=75,3.5,IF(L13&gt;=70,3,IF(L13&gt;=65,2.5,IF(L13&gt;=60,2,IF(L13&gt;=55,1.5,IF(L13&gt;=50,1,0)))))))))))</f>
        <v/>
      </c>
      <c r="N13" s="126" t="str">
        <f>IF(N$8="","",IF('2.ชื่อนักเรียน'!$R14="ร","ร",IF('2.ชื่อนักเรียน'!$R14="มส","",IF(OR(VLOOKUP($A13,'02.คีย์เทอม1'!$A$9:$DY$58,35,FALSE)="",VLOOKUP($A13,'03.คีย์เทอม2'!$A$9:$DY$58,35,FALSE)=""),"",(IF(VLOOKUP($A13,'02.คีย์เทอม1'!$A$9:$DY$58,36,FALSE)="",VLOOKUP($A13,'02.คีย์เทอม1'!$A$9:$DY$58,35,FALSE),VLOOKUP($A13,'02.คีย์เทอม1'!$A$9:$DY$58,36,FALSE))+IF(VLOOKUP($A13,'03.คีย์เทอม2'!$A$9:$DY$58,36,FALSE)="",VLOOKUP($A13,'03.คีย์เทอม2'!$A$9:$DY$58,35,FALSE),VLOOKUP($A13,'03.คีย์เทอม2'!$A$9:$DY$58,36,FALSE)))*100/200))))</f>
        <v/>
      </c>
      <c r="O13" s="125" t="str">
        <f>IF(N$8="","",IF('2.ชื่อนักเรียน'!$R14="ร","ร",IF('2.ชื่อนักเรียน'!$R14="มส","",IF(N13="","",IF(N13&gt;=80,4,IF(N13&gt;=75,3.5,IF(N13&gt;=70,3,IF(N13&gt;=65,2.5,IF(N13&gt;=60,2,IF(N13&gt;=55,1.5,IF(N13&gt;=50,1,0)))))))))))</f>
        <v/>
      </c>
      <c r="P13" s="126" t="str">
        <f>IF(P$8="","",IF('2.ชื่อนักเรียน'!$R14="ร","ร",IF('2.ชื่อนักเรียน'!$R14="มส","",IF(OR(VLOOKUP($A13,'02.คีย์เทอม1'!$A$9:$DY$58,40,FALSE)="",VLOOKUP($A13,'03.คีย์เทอม2'!$A$9:$DY$58,40,FALSE)=""),"",(IF(VLOOKUP($A13,'02.คีย์เทอม1'!$A$9:$DY$58,41,FALSE)="",VLOOKUP($A13,'02.คีย์เทอม1'!$A$9:$DY$58,40,FALSE),VLOOKUP($A13,'02.คีย์เทอม1'!$A$9:$DY$58,41,FALSE))+IF(VLOOKUP($A13,'03.คีย์เทอม2'!$A$9:$DY$58,41,FALSE)="",VLOOKUP($A13,'03.คีย์เทอม2'!$A$9:$DY$58,40,FALSE),VLOOKUP($A13,'03.คีย์เทอม2'!$A$9:$DY$58,41,FALSE)))*100/200))))</f>
        <v/>
      </c>
      <c r="Q13" s="125" t="str">
        <f>IF(P$8="","",IF('2.ชื่อนักเรียน'!$R14="ร","ร",IF('2.ชื่อนักเรียน'!$R14="มส","",IF(P13="","",IF(P13&gt;=80,4,IF(P13&gt;=75,3.5,IF(P13&gt;=70,3,IF(P13&gt;=65,2.5,IF(P13&gt;=60,2,IF(P13&gt;=55,1.5,IF(P13&gt;=50,1,0)))))))))))</f>
        <v/>
      </c>
      <c r="R13" s="126" t="str">
        <f>IF(R$8="","",IF('2.ชื่อนักเรียน'!$R14="ร","ร",IF('2.ชื่อนักเรียน'!$R14="มส","",IF(OR(VLOOKUP($A13,'02.คีย์เทอม1'!$A$9:$DY$58,45,FALSE)="",VLOOKUP($A13,'03.คีย์เทอม2'!$A$9:$DY$58,45,FALSE)=""),"",(IF(VLOOKUP($A13,'02.คีย์เทอม1'!$A$9:$DY$58,46,FALSE)="",VLOOKUP($A13,'02.คีย์เทอม1'!$A$9:$DY$58,45,FALSE),VLOOKUP($A13,'02.คีย์เทอม1'!$A$9:$DY$58,46,FALSE))+IF(VLOOKUP($A13,'03.คีย์เทอม2'!$A$9:$DY$58,46,FALSE)="",VLOOKUP($A13,'03.คีย์เทอม2'!$A$9:$DY$58,45,FALSE),VLOOKUP($A13,'03.คีย์เทอม2'!$A$9:$DY$58,46,FALSE)))*100/200))))</f>
        <v/>
      </c>
      <c r="S13" s="125" t="str">
        <f>IF(R$8="","",IF('2.ชื่อนักเรียน'!$R14="ร","ร",IF('2.ชื่อนักเรียน'!$R14="มส","",IF(R13="","",IF(R13&gt;=80,4,IF(R13&gt;=75,3.5,IF(R13&gt;=70,3,IF(R13&gt;=65,2.5,IF(R13&gt;=60,2,IF(R13&gt;=55,1.5,IF(R13&gt;=50,1,0)))))))))))</f>
        <v/>
      </c>
      <c r="T13" s="126" t="str">
        <f>IF(T$8="","",IF('2.ชื่อนักเรียน'!$R14="ร","ร",IF('2.ชื่อนักเรียน'!$R14="มส","",IF(OR(VLOOKUP($A13,'02.คีย์เทอม1'!$A$9:$DY$58,50,FALSE)="",VLOOKUP($A13,'03.คีย์เทอม2'!$A$9:$DY$58,50,FALSE)=""),"",(IF(VLOOKUP($A13,'02.คีย์เทอม1'!$A$9:$DY$58,51,FALSE)="",VLOOKUP($A13,'02.คีย์เทอม1'!$A$9:$DY$58,50,FALSE),VLOOKUP($A13,'02.คีย์เทอม1'!$A$9:$DY$58,51,FALSE))+IF(VLOOKUP($A13,'03.คีย์เทอม2'!$A$9:$DY$58,51,FALSE)="",VLOOKUP($A13,'03.คีย์เทอม2'!$A$9:$DY$58,50,FALSE),VLOOKUP($A13,'03.คีย์เทอม2'!$A$9:$DY$58,51,FALSE)))*100/200))))</f>
        <v/>
      </c>
      <c r="U13" s="125" t="str">
        <f>IF(T$8="","",IF('2.ชื่อนักเรียน'!$R14="ร","ร",IF('2.ชื่อนักเรียน'!$R14="มส","",IF(T13="","",IF(T13&gt;=80,4,IF(T13&gt;=75,3.5,IF(T13&gt;=70,3,IF(T13&gt;=65,2.5,IF(T13&gt;=60,2,IF(T13&gt;=55,1.5,IF(T13&gt;=50,1,0)))))))))))</f>
        <v/>
      </c>
      <c r="V13" s="126" t="str">
        <f>IF(V$8="","",IF('2.ชื่อนักเรียน'!$R14="ร","ร",IF('2.ชื่อนักเรียน'!$R14="มส","",IF(OR(VLOOKUP($A13,'02.คีย์เทอม1'!$A$9:$DY$58,55,FALSE)="",VLOOKUP($A13,'03.คีย์เทอม2'!$A$9:$DY$58,55,FALSE)=""),"",(IF(VLOOKUP($A13,'02.คีย์เทอม1'!$A$9:$DY$58,56,FALSE)="",VLOOKUP($A13,'02.คีย์เทอม1'!$A$9:$DY$58,55,FALSE),VLOOKUP($A13,'02.คีย์เทอม1'!$A$9:$DY$58,56,FALSE))+IF(VLOOKUP($A13,'03.คีย์เทอม2'!$A$9:$DY$58,56,FALSE)="",VLOOKUP($A13,'03.คีย์เทอม2'!$A$9:$DY$58,55,FALSE),VLOOKUP($A13,'03.คีย์เทอม2'!$A$9:$DY$58,56,FALSE)))*100/200))))</f>
        <v/>
      </c>
      <c r="W13" s="208" t="str">
        <f>IF(V$8="","",IF('2.ชื่อนักเรียน'!$R14="ร","ร",IF('2.ชื่อนักเรียน'!$R14="มส","",IF(V13="","",IF(V13&gt;=80,4,IF(V13&gt;=75,3.5,IF(V13&gt;=70,3,IF(V13&gt;=65,2.5,IF(V13&gt;=60,2,IF(V13&gt;=55,1.5,IF(V13&gt;=50,1,0)))))))))))</f>
        <v/>
      </c>
      <c r="X13" s="18">
        <v>4</v>
      </c>
      <c r="Y13" s="122" t="str">
        <f>IF('2.ชื่อนักเรียน'!$C14="","",'2.ชื่อนักเรียน'!$C14)</f>
        <v/>
      </c>
      <c r="Z13" s="272" t="str">
        <f>IF('2.ชื่อนักเรียน'!$D14="","",'2.ชื่อนักเรียน'!$D14)</f>
        <v/>
      </c>
      <c r="AA13" s="207" t="str">
        <f>IF(AA$8="","",IF('2.ชื่อนักเรียน'!$R14="ร","ร",IF('2.ชื่อนักเรียน'!$R14="มส","",IF(OR(VLOOKUP($A13,'02.คีย์เทอม1'!$A$9:$DY$58,60,FALSE)="",VLOOKUP($A13,'03.คีย์เทอม2'!$A$9:$DY$58,60,FALSE)=""),"",(IF(VLOOKUP($A13,'02.คีย์เทอม1'!$A$9:$DY$58,61,FALSE)="",VLOOKUP($A13,'02.คีย์เทอม1'!$A$9:$DY$58,60,FALSE),VLOOKUP($A13,'02.คีย์เทอม1'!$A$9:$DY$58,61,FALSE))+IF(VLOOKUP($A13,'03.คีย์เทอม2'!$A$9:$DY$58,61,FALSE)="",VLOOKUP($A13,'03.คีย์เทอม2'!$A$9:$DY$58,60,FALSE),VLOOKUP($A13,'03.คีย์เทอม2'!$A$9:$DY$58,61,FALSE)))*100/200))))</f>
        <v/>
      </c>
      <c r="AB13" s="125" t="str">
        <f>IF(AA$8="","",IF('2.ชื่อนักเรียน'!$R14="ร","ร",IF('2.ชื่อนักเรียน'!$R14="มส","",IF(AA13="","",IF(AA13&gt;=80,4,IF(AA13&gt;=75,3.5,IF(AA13&gt;=70,3,IF(AA13&gt;=65,2.5,IF(AA13&gt;=60,2,IF(AA13&gt;=55,1.5,IF(AA13&gt;=50,1,0)))))))))))</f>
        <v/>
      </c>
      <c r="AC13" s="126" t="str">
        <f>IF(AC$8="","",IF('2.ชื่อนักเรียน'!$R14="ร","ร",IF('2.ชื่อนักเรียน'!$R14="มส","",IF(OR(VLOOKUP($A13,'02.คีย์เทอม1'!$A$9:$DY$58,65,FALSE)="",VLOOKUP($A13,'03.คีย์เทอม2'!$A$9:$DY$58,65,FALSE)=""),"",(IF(VLOOKUP($A13,'02.คีย์เทอม1'!$A$9:$DY$58,66,FALSE)="",VLOOKUP($A13,'02.คีย์เทอม1'!$A$9:$DY$58,65,FALSE),VLOOKUP($A13,'02.คีย์เทอม1'!$A$9:$DY$58,66,FALSE))+IF(VLOOKUP($A13,'03.คีย์เทอม2'!$A$9:$DY$58,66,FALSE)="",VLOOKUP($A13,'03.คีย์เทอม2'!$A$9:$DY$58,65,FALSE),VLOOKUP($A13,'03.คีย์เทอม2'!$A$9:$DY$58,66,FALSE)))*100/200))))</f>
        <v/>
      </c>
      <c r="AD13" s="125" t="str">
        <f>IF(AC$8="","",IF('2.ชื่อนักเรียน'!$R14="ร","ร",IF('2.ชื่อนักเรียน'!$R14="มส","",IF(AC13="","",IF(AC13&gt;=80,4,IF(AC13&gt;=75,3.5,IF(AC13&gt;=70,3,IF(AC13&gt;=65,2.5,IF(AC13&gt;=60,2,IF(AC13&gt;=55,1.5,IF(AC13&gt;=50,1,0)))))))))))</f>
        <v/>
      </c>
      <c r="AE13" s="126" t="str">
        <f>IF(AE$8="","",IF('2.ชื่อนักเรียน'!$R14="ร","ร",IF('2.ชื่อนักเรียน'!$R14="มส","",IF(OR(VLOOKUP($A13,'02.คีย์เทอม1'!$A$9:$DY$58,70,FALSE)="",VLOOKUP($A13,'03.คีย์เทอม2'!$A$9:$DY$58,70,FALSE)=""),"",(IF(VLOOKUP($A13,'02.คีย์เทอม1'!$A$9:$DY$58,71,FALSE)="",VLOOKUP($A13,'02.คีย์เทอม1'!$A$9:$DY$58,70,FALSE),VLOOKUP($A13,'02.คีย์เทอม1'!$A$9:$DY$58,71,FALSE))+IF(VLOOKUP($A13,'03.คีย์เทอม2'!$A$9:$DY$58,71,FALSE)="",VLOOKUP($A13,'03.คีย์เทอม2'!$A$9:$DY$58,70,FALSE),VLOOKUP($A13,'03.คีย์เทอม2'!$A$9:$DY$58,71,FALSE)))*100/200))))</f>
        <v/>
      </c>
      <c r="AF13" s="125" t="str">
        <f>IF(AE$8="","",IF('2.ชื่อนักเรียน'!$R14="ร","ร",IF('2.ชื่อนักเรียน'!$R14="มส","",IF(AE13="","",IF(AE13&gt;=80,4,IF(AE13&gt;=75,3.5,IF(AE13&gt;=70,3,IF(AE13&gt;=65,2.5,IF(AE13&gt;=60,2,IF(AE13&gt;=55,1.5,IF(AE13&gt;=50,1,0)))))))))))</f>
        <v/>
      </c>
      <c r="AG13" s="127" t="str">
        <f>IF(AG$8="","",IF('2.ชื่อนักเรียน'!$R14="ร","ร",IF('2.ชื่อนักเรียน'!$R14="มส","",IF(OR(VLOOKUP($A13,'02.คีย์เทอม1'!$A$9:$DY$58,75,FALSE)="",VLOOKUP($A13,'03.คีย์เทอม2'!$A$9:$DY$58,75,FALSE)=""),"",(IF(VLOOKUP($A13,'02.คีย์เทอม1'!$A$9:$DY$58,76,FALSE)="",VLOOKUP($A13,'02.คีย์เทอม1'!$A$9:$DY$58,75,FALSE),VLOOKUP($A13,'02.คีย์เทอม1'!$A$9:$DY$58,76,FALSE))+IF(VLOOKUP($A13,'03.คีย์เทอม2'!$A$9:$DY$58,76,FALSE)="",VLOOKUP($A13,'03.คีย์เทอม2'!$A$9:$DY$58,75,FALSE),VLOOKUP($A13,'03.คีย์เทอม2'!$A$9:$DY$58,76,FALSE)))*100/200))))</f>
        <v/>
      </c>
      <c r="AH13" s="125" t="str">
        <f>IF(AG$8="","",IF('2.ชื่อนักเรียน'!$R14="ร","ร",IF('2.ชื่อนักเรียน'!$R14="มส","",IF(AG13="","",IF(AG13&gt;=80,4,IF(AG13&gt;=75,3.5,IF(AG13&gt;=70,3,IF(AG13&gt;=65,2.5,IF(AG13&gt;=60,2,IF(AG13&gt;=55,1.5,IF(AG13&gt;=50,1,0)))))))))))</f>
        <v/>
      </c>
      <c r="AI13" s="127" t="str">
        <f>IF(AI$8="","",IF('2.ชื่อนักเรียน'!$R14="ร","ร",IF('2.ชื่อนักเรียน'!$R14="มส","",IF(OR(VLOOKUP($A13,'02.คีย์เทอม1'!$A$9:$DY$58,80,FALSE)="",VLOOKUP($A13,'03.คีย์เทอม2'!$A$9:$DY$58,80,FALSE)=""),"",(IF(VLOOKUP($A13,'02.คีย์เทอม1'!$A$9:$DY$58,81,FALSE)="",VLOOKUP($A13,'02.คีย์เทอม1'!$A$9:$DY$58,80,FALSE),VLOOKUP($A13,'02.คีย์เทอม1'!$A$9:$DY$58,81,FALSE))+IF(VLOOKUP($A13,'03.คีย์เทอม2'!$A$9:$DY$58,81,FALSE)="",VLOOKUP($A13,'03.คีย์เทอม2'!$A$9:$DY$58,80,FALSE),VLOOKUP($A13,'03.คีย์เทอม2'!$A$9:$DY$58,81,FALSE)))*100/200))))</f>
        <v/>
      </c>
      <c r="AJ13" s="125" t="str">
        <f>IF(AI$8="","",IF('2.ชื่อนักเรียน'!$R14="ร","ร",IF('2.ชื่อนักเรียน'!$R14="มส","",IF(AI13="","",IF(AI13&gt;=80,4,IF(AI13&gt;=75,3.5,IF(AI13&gt;=70,3,IF(AI13&gt;=65,2.5,IF(AI13&gt;=60,2,IF(AI13&gt;=55,1.5,IF(AI13&gt;=50,1,0)))))))))))</f>
        <v/>
      </c>
      <c r="AK13" s="127" t="str">
        <f>IF(AK$8="","",IF('2.ชื่อนักเรียน'!$R14="ร","ร",IF('2.ชื่อนักเรียน'!$R14="มส","",IF(OR(VLOOKUP($A13,'02.คีย์เทอม1'!$A$9:$DY$58,85,FALSE)="",VLOOKUP($A13,'03.คีย์เทอม2'!$A$9:$DY$58,85,FALSE)=""),"",(IF(VLOOKUP($A13,'02.คีย์เทอม1'!$A$9:$DY$58,86,FALSE)="",VLOOKUP($A13,'02.คีย์เทอม1'!$A$9:$DY$58,85,FALSE),VLOOKUP($A13,'02.คีย์เทอม1'!$A$9:$DY$58,86,FALSE))+IF(VLOOKUP($A13,'03.คีย์เทอม2'!$A$9:$DY$58,86,FALSE)="",VLOOKUP($A13,'03.คีย์เทอม2'!$A$9:$DY$58,85,FALSE),VLOOKUP($A13,'03.คีย์เทอม2'!$A$9:$DY$58,86,FALSE)))*100/200))))</f>
        <v/>
      </c>
      <c r="AL13" s="125" t="str">
        <f>IF(AK$8="","",IF('2.ชื่อนักเรียน'!$R14="ร","ร",IF('2.ชื่อนักเรียน'!$R14="มส","",IF(AK13="","",IF(AK13&gt;=80,4,IF(AK13&gt;=75,3.5,IF(AK13&gt;=70,3,IF(AK13&gt;=65,2.5,IF(AK13&gt;=60,2,IF(AK13&gt;=55,1.5,IF(AK13&gt;=50,1,0)))))))))))</f>
        <v/>
      </c>
      <c r="AM13" s="127" t="str">
        <f>IF(AM$8="","",IF('2.ชื่อนักเรียน'!$R14="ร","ร",IF('2.ชื่อนักเรียน'!$R14="มส","",IF(OR(VLOOKUP($A13,'02.คีย์เทอม1'!$A$9:$DY$58,90,FALSE)="",VLOOKUP($A13,'03.คีย์เทอม2'!$A$9:$DY$58,90,FALSE)=""),"",(IF(VLOOKUP($A13,'02.คีย์เทอม1'!$A$9:$DY$58,91,FALSE)="",VLOOKUP($A13,'02.คีย์เทอม1'!$A$9:$DY$58,90,FALSE),VLOOKUP($A13,'02.คีย์เทอม1'!$A$9:$DY$58,91,FALSE))+IF(VLOOKUP($A13,'03.คีย์เทอม2'!$A$9:$DY$58,91,FALSE)="",VLOOKUP($A13,'03.คีย์เทอม2'!$A$9:$DY$58,90,FALSE),VLOOKUP($A13,'03.คีย์เทอม2'!$A$9:$DY$58,91,FALSE)))*100/200))))</f>
        <v/>
      </c>
      <c r="AN13" s="125" t="str">
        <f>IF(AM$8="","",IF('2.ชื่อนักเรียน'!$R14="ร","ร",IF('2.ชื่อนักเรียน'!$R14="มส","",IF(AM13="","",IF(AM13&gt;=80,4,IF(AM13&gt;=75,3.5,IF(AM13&gt;=70,3,IF(AM13&gt;=65,2.5,IF(AM13&gt;=60,2,IF(AM13&gt;=55,1.5,IF(AM13&gt;=50,1,0)))))))))))</f>
        <v/>
      </c>
      <c r="AO13" s="127" t="str">
        <f>IF(AO$8="","",IF('2.ชื่อนักเรียน'!$R14="ร","ร",IF('2.ชื่อนักเรียน'!$R14="มส","",IF(OR(VLOOKUP($A13,'02.คีย์เทอม1'!$A$9:$DY$58,95,FALSE)="",VLOOKUP($A13,'03.คีย์เทอม2'!$A$9:$DY$58,95,FALSE)=""),"",(IF(VLOOKUP($A13,'02.คีย์เทอม1'!$A$9:$DY$58,96,FALSE)="",VLOOKUP($A13,'02.คีย์เทอม1'!$A$9:$DY$58,95,FALSE),VLOOKUP($A13,'02.คีย์เทอม1'!$A$9:$DY$58,96,FALSE))+IF(VLOOKUP($A13,'03.คีย์เทอม2'!$A$9:$DY$58,96,FALSE)="",VLOOKUP($A13,'03.คีย์เทอม2'!$A$9:$DY$58,95,FALSE),VLOOKUP($A13,'03.คีย์เทอม2'!$A$9:$DY$58,96,FALSE)))*100/200))))</f>
        <v/>
      </c>
      <c r="AP13" s="125" t="str">
        <f>IF(AO$8="","",IF('2.ชื่อนักเรียน'!$R14="ร","ร",IF('2.ชื่อนักเรียน'!$R14="มส","",IF(AO13="","",IF(AO13&gt;=80,4,IF(AO13&gt;=75,3.5,IF(AO13&gt;=70,3,IF(AO13&gt;=65,2.5,IF(AO13&gt;=60,2,IF(AO13&gt;=55,1.5,IF(AO13&gt;=50,1,0)))))))))))</f>
        <v/>
      </c>
      <c r="AQ13" s="127" t="str">
        <f>IF(AQ$8="","",IF('2.ชื่อนักเรียน'!$R14="ร","ร",IF('2.ชื่อนักเรียน'!$R14="มส","",IF(OR(VLOOKUP($A13,'02.คีย์เทอม1'!$A$9:$DY$58,100,FALSE)="",VLOOKUP($A13,'03.คีย์เทอม2'!$A$9:$DY$58,100,FALSE)=""),"",(IF(VLOOKUP($A13,'02.คีย์เทอม1'!$A$9:$DY$58,101,FALSE)="",VLOOKUP($A13,'02.คีย์เทอม1'!$A$9:$DY$58,100,FALSE),VLOOKUP($A13,'02.คีย์เทอม1'!$A$9:$DY$58,101,FALSE))+IF(VLOOKUP($A13,'03.คีย์เทอม2'!$A$9:$DY$58,101,FALSE)="",VLOOKUP($A13,'03.คีย์เทอม2'!$A$9:$DY$58,100,FALSE),VLOOKUP($A13,'03.คีย์เทอม2'!$A$9:$DY$58,101,FALSE)))*100/200))))</f>
        <v/>
      </c>
      <c r="AR13" s="125" t="str">
        <f>IF(AQ$8="","",IF('2.ชื่อนักเรียน'!$R14="ร","ร",IF('2.ชื่อนักเรียน'!$R14="มส","",IF(AQ13="","",IF(AQ13&gt;=80,4,IF(AQ13&gt;=75,3.5,IF(AQ13&gt;=70,3,IF(AQ13&gt;=65,2.5,IF(AQ13&gt;=60,2,IF(AQ13&gt;=55,1.5,IF(AQ13&gt;=50,1,0)))))))))))</f>
        <v/>
      </c>
      <c r="AS13" s="126" t="str">
        <f>IF(AS$8="","",IF('2.ชื่อนักเรียน'!$R14="ร","ร",IF('2.ชื่อนักเรียน'!$R14="มส","",IF(OR(VLOOKUP($A13,'02.คีย์เทอม1'!$A$9:$DY$58,105,FALSE)="",VLOOKUP($A13,'03.คีย์เทอม2'!$A$9:$DY$58,105,FALSE)=""),"",(IF(VLOOKUP($A13,'02.คีย์เทอม1'!$A$9:$DY$58,106,FALSE)="",VLOOKUP($A13,'02.คีย์เทอม1'!$A$9:$DY$58,105,FALSE),VLOOKUP($A13,'02.คีย์เทอม1'!$A$9:$DY$58,106,FALSE))+IF(VLOOKUP($A13,'03.คีย์เทอม2'!$A$9:$DY$58,106,FALSE)="",VLOOKUP($A13,'03.คีย์เทอม2'!$A$9:$DY$58,105,FALSE),VLOOKUP($A13,'03.คีย์เทอม2'!$A$9:$DY$58,106,FALSE)))*100/200))))</f>
        <v/>
      </c>
      <c r="AT13" s="204" t="str">
        <f>IF(AS$8="","",IF('2.ชื่อนักเรียน'!$R14="ร","ร",IF('2.ชื่อนักเรียน'!$R14="มส","",IF(AS13="","",IF(AS13&gt;=80,4,IF(AS13&gt;=75,3.5,IF(AS13&gt;=70,3,IF(AS13&gt;=65,2.5,IF(AS13&gt;=60,2,IF(AS13&gt;=55,1.5,IF(AS13&gt;=50,1,0)))))))))))</f>
        <v/>
      </c>
      <c r="AU13" s="207" t="str">
        <f t="shared" si="0"/>
        <v/>
      </c>
      <c r="AV13" s="126" t="str">
        <f t="shared" si="15"/>
        <v/>
      </c>
      <c r="AW13" s="541" t="str">
        <f t="shared" si="16"/>
        <v/>
      </c>
      <c r="AX13" s="745" t="str">
        <f>IF('2.ชื่อนักเรียน'!R14="มส","มส",IF('2.ชื่อนักเรียน'!R14="ย้าย","ย้าย",IF('2.ชื่อนักเรียน'!R14="ร","ร",IF(CE13="","",RANK(CE13,$CE$10:$CE$59,0)))))</f>
        <v/>
      </c>
      <c r="AY13" s="393" t="str">
        <f t="shared" si="17"/>
        <v/>
      </c>
      <c r="AZ13" s="381" t="str">
        <f t="shared" si="18"/>
        <v/>
      </c>
      <c r="BA13" s="383" t="str">
        <f t="shared" si="19"/>
        <v/>
      </c>
      <c r="BB13" s="335" t="str">
        <f t="shared" si="1"/>
        <v/>
      </c>
      <c r="BC13" s="335" t="str">
        <f t="shared" si="20"/>
        <v/>
      </c>
      <c r="BD13" s="335" t="str">
        <f t="shared" si="2"/>
        <v/>
      </c>
      <c r="BE13" s="335" t="str">
        <f t="shared" si="3"/>
        <v/>
      </c>
      <c r="BF13" s="331" t="str">
        <f t="shared" si="4"/>
        <v/>
      </c>
      <c r="BG13" s="331" t="str">
        <f t="shared" si="5"/>
        <v/>
      </c>
      <c r="BH13" s="335" t="str">
        <f t="shared" si="6"/>
        <v/>
      </c>
      <c r="BI13" s="335" t="str">
        <f t="shared" si="21"/>
        <v/>
      </c>
      <c r="BJ13" s="335" t="str">
        <f t="shared" si="7"/>
        <v/>
      </c>
      <c r="BK13" s="335" t="str">
        <f t="shared" si="22"/>
        <v/>
      </c>
      <c r="BL13" s="335" t="str">
        <f t="shared" si="8"/>
        <v/>
      </c>
      <c r="BM13" s="335" t="str">
        <f t="shared" si="9"/>
        <v/>
      </c>
      <c r="BN13" s="335" t="str">
        <f t="shared" si="10"/>
        <v/>
      </c>
      <c r="BO13" s="335" t="str">
        <f t="shared" si="11"/>
        <v/>
      </c>
      <c r="BP13" s="331" t="str">
        <f t="shared" si="12"/>
        <v/>
      </c>
      <c r="BQ13" s="384" t="str">
        <f t="shared" si="13"/>
        <v/>
      </c>
      <c r="BR13" s="332" t="str">
        <f t="shared" si="14"/>
        <v/>
      </c>
      <c r="BS13" s="381" t="str">
        <f t="shared" si="23"/>
        <v/>
      </c>
      <c r="BT13" s="331" t="str">
        <f t="shared" si="24"/>
        <v/>
      </c>
      <c r="BU13" s="331" t="str">
        <f t="shared" si="25"/>
        <v/>
      </c>
      <c r="BV13" s="331" t="str">
        <f t="shared" si="26"/>
        <v/>
      </c>
      <c r="BW13" s="331" t="str">
        <f t="shared" si="27"/>
        <v/>
      </c>
      <c r="BX13" s="331" t="str">
        <f t="shared" si="28"/>
        <v/>
      </c>
      <c r="BY13" s="331" t="str">
        <f t="shared" si="29"/>
        <v/>
      </c>
      <c r="BZ13" s="331" t="str">
        <f t="shared" si="30"/>
        <v/>
      </c>
      <c r="CA13" s="331" t="str">
        <f t="shared" si="31"/>
        <v/>
      </c>
      <c r="CB13" s="331" t="str">
        <f t="shared" si="32"/>
        <v/>
      </c>
      <c r="CC13" s="384" t="str">
        <f t="shared" si="33"/>
        <v/>
      </c>
      <c r="CD13" s="332" t="str">
        <f t="shared" si="34"/>
        <v/>
      </c>
      <c r="CE13" s="177" t="str">
        <f t="shared" si="35"/>
        <v/>
      </c>
      <c r="CG13" s="971"/>
      <c r="CH13" s="971"/>
      <c r="CI13" s="971"/>
      <c r="CJ13" s="971"/>
      <c r="CK13" s="971"/>
      <c r="CL13" s="971"/>
      <c r="CM13" s="971"/>
    </row>
    <row r="14" spans="1:91" s="17" customFormat="1" ht="16.5" customHeight="1" x14ac:dyDescent="0.2">
      <c r="A14" s="18">
        <v>5</v>
      </c>
      <c r="B14" s="122" t="str">
        <f>IF('2.ชื่อนักเรียน'!$C15="","",'2.ชื่อนักเรียน'!$C15)</f>
        <v/>
      </c>
      <c r="C14" s="272" t="str">
        <f>IF('2.ชื่อนักเรียน'!$D15="","",'2.ชื่อนักเรียน'!$D15)</f>
        <v/>
      </c>
      <c r="D14" s="207" t="str">
        <f>IF(D$8="","",IF('2.ชื่อนักเรียน'!$R15="ร","ร",IF('2.ชื่อนักเรียน'!$R15="มส","",IF(OR(VLOOKUP($A14,'02.คีย์เทอม1'!$A$9:$DY$58,10,FALSE)="",VLOOKUP($A14,'03.คีย์เทอม2'!$A$9:$DY$58,10,FALSE)=""),"",(IF(VLOOKUP($A14,'02.คีย์เทอม1'!$A$9:$DY$58,11,FALSE)="",VLOOKUP($A14,'02.คีย์เทอม1'!$A$9:$DY$58,10,FALSE),VLOOKUP($A14,'02.คีย์เทอม1'!$A$9:$DY$58,11,FALSE))+IF(VLOOKUP($A14,'03.คีย์เทอม2'!$A$9:$DY$58,11,FALSE)="",VLOOKUP($A14,'03.คีย์เทอม2'!$A$9:$DY$58,10,FALSE),VLOOKUP($A14,'03.คีย์เทอม2'!$A$9:$DY$58,11,FALSE)))*100/200))))</f>
        <v/>
      </c>
      <c r="E14" s="125" t="str">
        <f>IF(D$8="","",IF('2.ชื่อนักเรียน'!$R15="ร","ร",IF('2.ชื่อนักเรียน'!$R15="มส","",IF(D14="","",IF(D14&gt;=80,4,IF(D14&gt;=75,3.5,IF(D14&gt;=70,3,IF(D14&gt;=65,2.5,IF(D14&gt;=60,2,IF(D14&gt;=55,1.5,IF(D14&gt;=50,1,0)))))))))))</f>
        <v/>
      </c>
      <c r="F14" s="126" t="str">
        <f>IF(F$8="","",IF('2.ชื่อนักเรียน'!$R15="ร","ร",IF('2.ชื่อนักเรียน'!$R15="มส","",IF(OR(VLOOKUP($A14,'02.คีย์เทอม1'!$A$9:$DY$58,15,FALSE)="",VLOOKUP($A14,'03.คีย์เทอม2'!$A$9:$DY$58,15,FALSE)=""),"",(IF(VLOOKUP($A14,'02.คีย์เทอม1'!$A$9:$DY$58,16,FALSE)="",VLOOKUP($A14,'02.คีย์เทอม1'!$A$9:$DY$58,15,FALSE),VLOOKUP($A14,'02.คีย์เทอม1'!$A$9:$DY$58,16,FALSE))+IF(VLOOKUP($A14,'03.คีย์เทอม2'!$A$9:$DY$58,16,FALSE)="",VLOOKUP($A14,'03.คีย์เทอม2'!$A$9:$DY$58,15,FALSE),VLOOKUP($A14,'03.คีย์เทอม2'!$A$9:$DY$58,16,FALSE)))*100/200))))</f>
        <v/>
      </c>
      <c r="G14" s="125" t="str">
        <f>IF(F$8="","",IF('2.ชื่อนักเรียน'!$R15="ร","ร",IF('2.ชื่อนักเรียน'!$R15="มส","",IF(F14="","",IF(F14&gt;=80,4,IF(F14&gt;=75,3.5,IF(F14&gt;=70,3,IF(F14&gt;=65,2.5,IF(F14&gt;=60,2,IF(F14&gt;=55,1.5,IF(F14&gt;=50,1,0)))))))))))</f>
        <v/>
      </c>
      <c r="H14" s="126" t="str">
        <f>IF(H$8="","",IF('2.ชื่อนักเรียน'!$R15="ร","ร",IF('2.ชื่อนักเรียน'!$R15="มส","",IF(OR(VLOOKUP($A14,'02.คีย์เทอม1'!$A$9:$DY$58,20,FALSE)="",VLOOKUP($A14,'03.คีย์เทอม2'!$A$9:$DY$58,20,FALSE)=""),"",(IF(VLOOKUP($A14,'02.คีย์เทอม1'!$A$9:$DY$58,21,FALSE)="",VLOOKUP($A14,'02.คีย์เทอม1'!$A$9:$DY$58,20,FALSE),VLOOKUP($A14,'02.คีย์เทอม1'!$A$9:$DY$58,21,FALSE))+IF(VLOOKUP($A14,'03.คีย์เทอม2'!$A$9:$DY$58,21,FALSE)="",VLOOKUP($A14,'03.คีย์เทอม2'!$A$9:$DY$58,20,FALSE),VLOOKUP($A14,'03.คีย์เทอม2'!$A$9:$DY$58,21,FALSE)))*100/200))))</f>
        <v/>
      </c>
      <c r="I14" s="125" t="str">
        <f>IF(H$8="","",IF('2.ชื่อนักเรียน'!$R15="ร","ร",IF('2.ชื่อนักเรียน'!$R15="มส","",IF(H14="","",IF(H14&gt;=80,4,IF(H14&gt;=75,3.5,IF(H14&gt;=70,3,IF(H14&gt;=65,2.5,IF(H14&gt;=60,2,IF(H14&gt;=55,1.5,IF(H14&gt;=50,1,0)))))))))))</f>
        <v/>
      </c>
      <c r="J14" s="126" t="str">
        <f>IF(J$8="","",IF('2.ชื่อนักเรียน'!$R15="ร","ร",IF('2.ชื่อนักเรียน'!$R15="มส","",IF(OR(VLOOKUP($A14,'02.คีย์เทอม1'!$A$9:$DY$58,25,FALSE)="",VLOOKUP($A14,'03.คีย์เทอม2'!$A$9:$DY$58,25,FALSE)=""),"",(IF(VLOOKUP($A14,'02.คีย์เทอม1'!$A$9:$DY$58,26,FALSE)="",VLOOKUP($A14,'02.คีย์เทอม1'!$A$9:$DY$58,25,FALSE),VLOOKUP($A14,'02.คีย์เทอม1'!$A$9:$DY$58,26,FALSE))+IF(VLOOKUP($A14,'03.คีย์เทอม2'!$A$9:$DY$58,26,FALSE)="",VLOOKUP($A14,'03.คีย์เทอม2'!$A$9:$DY$58,25,FALSE),VLOOKUP($A14,'03.คีย์เทอม2'!$A$9:$DY$58,26,FALSE)))*100/200))))</f>
        <v/>
      </c>
      <c r="K14" s="125" t="str">
        <f>IF(J$8="","",IF('2.ชื่อนักเรียน'!$R15="ร","ร",IF('2.ชื่อนักเรียน'!$R15="มส","",IF(J14="","",IF(J14&gt;=80,4,IF(J14&gt;=75,3.5,IF(J14&gt;=70,3,IF(J14&gt;=65,2.5,IF(J14&gt;=60,2,IF(J14&gt;=55,1.5,IF(J14&gt;=50,1,0)))))))))))</f>
        <v/>
      </c>
      <c r="L14" s="126" t="str">
        <f>IF(L$8="","",IF('2.ชื่อนักเรียน'!$R15="ร","ร",IF('2.ชื่อนักเรียน'!$R15="มส","",IF(OR(VLOOKUP($A14,'02.คีย์เทอม1'!$A$9:$DY$58,30,FALSE)="",VLOOKUP($A14,'03.คีย์เทอม2'!$A$9:$DY$58,30,FALSE)=""),"",(IF(VLOOKUP($A14,'02.คีย์เทอม1'!$A$9:$DY$58,31,FALSE)="",VLOOKUP($A14,'02.คีย์เทอม1'!$A$9:$DY$58,30,FALSE),VLOOKUP($A14,'02.คีย์เทอม1'!$A$9:$DY$58,31,FALSE))+IF(VLOOKUP($A14,'03.คีย์เทอม2'!$A$9:$DY$58,31,FALSE)="",VLOOKUP($A14,'03.คีย์เทอม2'!$A$9:$DY$58,30,FALSE),VLOOKUP($A14,'03.คีย์เทอม2'!$A$9:$DY$58,31,FALSE)))*100/200))))</f>
        <v/>
      </c>
      <c r="M14" s="125" t="str">
        <f>IF(L$8="","",IF('2.ชื่อนักเรียน'!$R15="ร","ร",IF('2.ชื่อนักเรียน'!$R15="มส","",IF(L14="","",IF(L14&gt;=80,4,IF(L14&gt;=75,3.5,IF(L14&gt;=70,3,IF(L14&gt;=65,2.5,IF(L14&gt;=60,2,IF(L14&gt;=55,1.5,IF(L14&gt;=50,1,0)))))))))))</f>
        <v/>
      </c>
      <c r="N14" s="126" t="str">
        <f>IF(N$8="","",IF('2.ชื่อนักเรียน'!$R15="ร","ร",IF('2.ชื่อนักเรียน'!$R15="มส","",IF(OR(VLOOKUP($A14,'02.คีย์เทอม1'!$A$9:$DY$58,35,FALSE)="",VLOOKUP($A14,'03.คีย์เทอม2'!$A$9:$DY$58,35,FALSE)=""),"",(IF(VLOOKUP($A14,'02.คีย์เทอม1'!$A$9:$DY$58,36,FALSE)="",VLOOKUP($A14,'02.คีย์เทอม1'!$A$9:$DY$58,35,FALSE),VLOOKUP($A14,'02.คีย์เทอม1'!$A$9:$DY$58,36,FALSE))+IF(VLOOKUP($A14,'03.คีย์เทอม2'!$A$9:$DY$58,36,FALSE)="",VLOOKUP($A14,'03.คีย์เทอม2'!$A$9:$DY$58,35,FALSE),VLOOKUP($A14,'03.คีย์เทอม2'!$A$9:$DY$58,36,FALSE)))*100/200))))</f>
        <v/>
      </c>
      <c r="O14" s="125" t="str">
        <f>IF(N$8="","",IF('2.ชื่อนักเรียน'!$R15="ร","ร",IF('2.ชื่อนักเรียน'!$R15="มส","",IF(N14="","",IF(N14&gt;=80,4,IF(N14&gt;=75,3.5,IF(N14&gt;=70,3,IF(N14&gt;=65,2.5,IF(N14&gt;=60,2,IF(N14&gt;=55,1.5,IF(N14&gt;=50,1,0)))))))))))</f>
        <v/>
      </c>
      <c r="P14" s="126" t="str">
        <f>IF(P$8="","",IF('2.ชื่อนักเรียน'!$R15="ร","ร",IF('2.ชื่อนักเรียน'!$R15="มส","",IF(OR(VLOOKUP($A14,'02.คีย์เทอม1'!$A$9:$DY$58,40,FALSE)="",VLOOKUP($A14,'03.คีย์เทอม2'!$A$9:$DY$58,40,FALSE)=""),"",(IF(VLOOKUP($A14,'02.คีย์เทอม1'!$A$9:$DY$58,41,FALSE)="",VLOOKUP($A14,'02.คีย์เทอม1'!$A$9:$DY$58,40,FALSE),VLOOKUP($A14,'02.คีย์เทอม1'!$A$9:$DY$58,41,FALSE))+IF(VLOOKUP($A14,'03.คีย์เทอม2'!$A$9:$DY$58,41,FALSE)="",VLOOKUP($A14,'03.คีย์เทอม2'!$A$9:$DY$58,40,FALSE),VLOOKUP($A14,'03.คีย์เทอม2'!$A$9:$DY$58,41,FALSE)))*100/200))))</f>
        <v/>
      </c>
      <c r="Q14" s="125" t="str">
        <f>IF(P$8="","",IF('2.ชื่อนักเรียน'!$R15="ร","ร",IF('2.ชื่อนักเรียน'!$R15="มส","",IF(P14="","",IF(P14&gt;=80,4,IF(P14&gt;=75,3.5,IF(P14&gt;=70,3,IF(P14&gt;=65,2.5,IF(P14&gt;=60,2,IF(P14&gt;=55,1.5,IF(P14&gt;=50,1,0)))))))))))</f>
        <v/>
      </c>
      <c r="R14" s="126" t="str">
        <f>IF(R$8="","",IF('2.ชื่อนักเรียน'!$R15="ร","ร",IF('2.ชื่อนักเรียน'!$R15="มส","",IF(OR(VLOOKUP($A14,'02.คีย์เทอม1'!$A$9:$DY$58,45,FALSE)="",VLOOKUP($A14,'03.คีย์เทอม2'!$A$9:$DY$58,45,FALSE)=""),"",(IF(VLOOKUP($A14,'02.คีย์เทอม1'!$A$9:$DY$58,46,FALSE)="",VLOOKUP($A14,'02.คีย์เทอม1'!$A$9:$DY$58,45,FALSE),VLOOKUP($A14,'02.คีย์เทอม1'!$A$9:$DY$58,46,FALSE))+IF(VLOOKUP($A14,'03.คีย์เทอม2'!$A$9:$DY$58,46,FALSE)="",VLOOKUP($A14,'03.คีย์เทอม2'!$A$9:$DY$58,45,FALSE),VLOOKUP($A14,'03.คีย์เทอม2'!$A$9:$DY$58,46,FALSE)))*100/200))))</f>
        <v/>
      </c>
      <c r="S14" s="125" t="str">
        <f>IF(R$8="","",IF('2.ชื่อนักเรียน'!$R15="ร","ร",IF('2.ชื่อนักเรียน'!$R15="มส","",IF(R14="","",IF(R14&gt;=80,4,IF(R14&gt;=75,3.5,IF(R14&gt;=70,3,IF(R14&gt;=65,2.5,IF(R14&gt;=60,2,IF(R14&gt;=55,1.5,IF(R14&gt;=50,1,0)))))))))))</f>
        <v/>
      </c>
      <c r="T14" s="126" t="str">
        <f>IF(T$8="","",IF('2.ชื่อนักเรียน'!$R15="ร","ร",IF('2.ชื่อนักเรียน'!$R15="มส","",IF(OR(VLOOKUP($A14,'02.คีย์เทอม1'!$A$9:$DY$58,50,FALSE)="",VLOOKUP($A14,'03.คีย์เทอม2'!$A$9:$DY$58,50,FALSE)=""),"",(IF(VLOOKUP($A14,'02.คีย์เทอม1'!$A$9:$DY$58,51,FALSE)="",VLOOKUP($A14,'02.คีย์เทอม1'!$A$9:$DY$58,50,FALSE),VLOOKUP($A14,'02.คีย์เทอม1'!$A$9:$DY$58,51,FALSE))+IF(VLOOKUP($A14,'03.คีย์เทอม2'!$A$9:$DY$58,51,FALSE)="",VLOOKUP($A14,'03.คีย์เทอม2'!$A$9:$DY$58,50,FALSE),VLOOKUP($A14,'03.คีย์เทอม2'!$A$9:$DY$58,51,FALSE)))*100/200))))</f>
        <v/>
      </c>
      <c r="U14" s="125" t="str">
        <f>IF(T$8="","",IF('2.ชื่อนักเรียน'!$R15="ร","ร",IF('2.ชื่อนักเรียน'!$R15="มส","",IF(T14="","",IF(T14&gt;=80,4,IF(T14&gt;=75,3.5,IF(T14&gt;=70,3,IF(T14&gt;=65,2.5,IF(T14&gt;=60,2,IF(T14&gt;=55,1.5,IF(T14&gt;=50,1,0)))))))))))</f>
        <v/>
      </c>
      <c r="V14" s="126" t="str">
        <f>IF(V$8="","",IF('2.ชื่อนักเรียน'!$R15="ร","ร",IF('2.ชื่อนักเรียน'!$R15="มส","",IF(OR(VLOOKUP($A14,'02.คีย์เทอม1'!$A$9:$DY$58,55,FALSE)="",VLOOKUP($A14,'03.คีย์เทอม2'!$A$9:$DY$58,55,FALSE)=""),"",(IF(VLOOKUP($A14,'02.คีย์เทอม1'!$A$9:$DY$58,56,FALSE)="",VLOOKUP($A14,'02.คีย์เทอม1'!$A$9:$DY$58,55,FALSE),VLOOKUP($A14,'02.คีย์เทอม1'!$A$9:$DY$58,56,FALSE))+IF(VLOOKUP($A14,'03.คีย์เทอม2'!$A$9:$DY$58,56,FALSE)="",VLOOKUP($A14,'03.คีย์เทอม2'!$A$9:$DY$58,55,FALSE),VLOOKUP($A14,'03.คีย์เทอม2'!$A$9:$DY$58,56,FALSE)))*100/200))))</f>
        <v/>
      </c>
      <c r="W14" s="208" t="str">
        <f>IF(V$8="","",IF('2.ชื่อนักเรียน'!$R15="ร","ร",IF('2.ชื่อนักเรียน'!$R15="มส","",IF(V14="","",IF(V14&gt;=80,4,IF(V14&gt;=75,3.5,IF(V14&gt;=70,3,IF(V14&gt;=65,2.5,IF(V14&gt;=60,2,IF(V14&gt;=55,1.5,IF(V14&gt;=50,1,0)))))))))))</f>
        <v/>
      </c>
      <c r="X14" s="18">
        <v>5</v>
      </c>
      <c r="Y14" s="122" t="str">
        <f>IF('2.ชื่อนักเรียน'!$C15="","",'2.ชื่อนักเรียน'!$C15)</f>
        <v/>
      </c>
      <c r="Z14" s="272" t="str">
        <f>IF('2.ชื่อนักเรียน'!$D15="","",'2.ชื่อนักเรียน'!$D15)</f>
        <v/>
      </c>
      <c r="AA14" s="207" t="str">
        <f>IF(AA$8="","",IF('2.ชื่อนักเรียน'!$R15="ร","ร",IF('2.ชื่อนักเรียน'!$R15="มส","",IF(OR(VLOOKUP($A14,'02.คีย์เทอม1'!$A$9:$DY$58,60,FALSE)="",VLOOKUP($A14,'03.คีย์เทอม2'!$A$9:$DY$58,60,FALSE)=""),"",(IF(VLOOKUP($A14,'02.คีย์เทอม1'!$A$9:$DY$58,61,FALSE)="",VLOOKUP($A14,'02.คีย์เทอม1'!$A$9:$DY$58,60,FALSE),VLOOKUP($A14,'02.คีย์เทอม1'!$A$9:$DY$58,61,FALSE))+IF(VLOOKUP($A14,'03.คีย์เทอม2'!$A$9:$DY$58,61,FALSE)="",VLOOKUP($A14,'03.คีย์เทอม2'!$A$9:$DY$58,60,FALSE),VLOOKUP($A14,'03.คีย์เทอม2'!$A$9:$DY$58,61,FALSE)))*100/200))))</f>
        <v/>
      </c>
      <c r="AB14" s="125" t="str">
        <f>IF(AA$8="","",IF('2.ชื่อนักเรียน'!$R15="ร","ร",IF('2.ชื่อนักเรียน'!$R15="มส","",IF(AA14="","",IF(AA14&gt;=80,4,IF(AA14&gt;=75,3.5,IF(AA14&gt;=70,3,IF(AA14&gt;=65,2.5,IF(AA14&gt;=60,2,IF(AA14&gt;=55,1.5,IF(AA14&gt;=50,1,0)))))))))))</f>
        <v/>
      </c>
      <c r="AC14" s="126" t="str">
        <f>IF(AC$8="","",IF('2.ชื่อนักเรียน'!$R15="ร","ร",IF('2.ชื่อนักเรียน'!$R15="มส","",IF(OR(VLOOKUP($A14,'02.คีย์เทอม1'!$A$9:$DY$58,65,FALSE)="",VLOOKUP($A14,'03.คีย์เทอม2'!$A$9:$DY$58,65,FALSE)=""),"",(IF(VLOOKUP($A14,'02.คีย์เทอม1'!$A$9:$DY$58,66,FALSE)="",VLOOKUP($A14,'02.คีย์เทอม1'!$A$9:$DY$58,65,FALSE),VLOOKUP($A14,'02.คีย์เทอม1'!$A$9:$DY$58,66,FALSE))+IF(VLOOKUP($A14,'03.คีย์เทอม2'!$A$9:$DY$58,66,FALSE)="",VLOOKUP($A14,'03.คีย์เทอม2'!$A$9:$DY$58,65,FALSE),VLOOKUP($A14,'03.คีย์เทอม2'!$A$9:$DY$58,66,FALSE)))*100/200))))</f>
        <v/>
      </c>
      <c r="AD14" s="125" t="str">
        <f>IF(AC$8="","",IF('2.ชื่อนักเรียน'!$R15="ร","ร",IF('2.ชื่อนักเรียน'!$R15="มส","",IF(AC14="","",IF(AC14&gt;=80,4,IF(AC14&gt;=75,3.5,IF(AC14&gt;=70,3,IF(AC14&gt;=65,2.5,IF(AC14&gt;=60,2,IF(AC14&gt;=55,1.5,IF(AC14&gt;=50,1,0)))))))))))</f>
        <v/>
      </c>
      <c r="AE14" s="126" t="str">
        <f>IF(AE$8="","",IF('2.ชื่อนักเรียน'!$R15="ร","ร",IF('2.ชื่อนักเรียน'!$R15="มส","",IF(OR(VLOOKUP($A14,'02.คีย์เทอม1'!$A$9:$DY$58,70,FALSE)="",VLOOKUP($A14,'03.คีย์เทอม2'!$A$9:$DY$58,70,FALSE)=""),"",(IF(VLOOKUP($A14,'02.คีย์เทอม1'!$A$9:$DY$58,71,FALSE)="",VLOOKUP($A14,'02.คีย์เทอม1'!$A$9:$DY$58,70,FALSE),VLOOKUP($A14,'02.คีย์เทอม1'!$A$9:$DY$58,71,FALSE))+IF(VLOOKUP($A14,'03.คีย์เทอม2'!$A$9:$DY$58,71,FALSE)="",VLOOKUP($A14,'03.คีย์เทอม2'!$A$9:$DY$58,70,FALSE),VLOOKUP($A14,'03.คีย์เทอม2'!$A$9:$DY$58,71,FALSE)))*100/200))))</f>
        <v/>
      </c>
      <c r="AF14" s="125" t="str">
        <f>IF(AE$8="","",IF('2.ชื่อนักเรียน'!$R15="ร","ร",IF('2.ชื่อนักเรียน'!$R15="มส","",IF(AE14="","",IF(AE14&gt;=80,4,IF(AE14&gt;=75,3.5,IF(AE14&gt;=70,3,IF(AE14&gt;=65,2.5,IF(AE14&gt;=60,2,IF(AE14&gt;=55,1.5,IF(AE14&gt;=50,1,0)))))))))))</f>
        <v/>
      </c>
      <c r="AG14" s="127" t="str">
        <f>IF(AG$8="","",IF('2.ชื่อนักเรียน'!$R15="ร","ร",IF('2.ชื่อนักเรียน'!$R15="มส","",IF(OR(VLOOKUP($A14,'02.คีย์เทอม1'!$A$9:$DY$58,75,FALSE)="",VLOOKUP($A14,'03.คีย์เทอม2'!$A$9:$DY$58,75,FALSE)=""),"",(IF(VLOOKUP($A14,'02.คีย์เทอม1'!$A$9:$DY$58,76,FALSE)="",VLOOKUP($A14,'02.คีย์เทอม1'!$A$9:$DY$58,75,FALSE),VLOOKUP($A14,'02.คีย์เทอม1'!$A$9:$DY$58,76,FALSE))+IF(VLOOKUP($A14,'03.คีย์เทอม2'!$A$9:$DY$58,76,FALSE)="",VLOOKUP($A14,'03.คีย์เทอม2'!$A$9:$DY$58,75,FALSE),VLOOKUP($A14,'03.คีย์เทอม2'!$A$9:$DY$58,76,FALSE)))*100/200))))</f>
        <v/>
      </c>
      <c r="AH14" s="125" t="str">
        <f>IF(AG$8="","",IF('2.ชื่อนักเรียน'!$R15="ร","ร",IF('2.ชื่อนักเรียน'!$R15="มส","",IF(AG14="","",IF(AG14&gt;=80,4,IF(AG14&gt;=75,3.5,IF(AG14&gt;=70,3,IF(AG14&gt;=65,2.5,IF(AG14&gt;=60,2,IF(AG14&gt;=55,1.5,IF(AG14&gt;=50,1,0)))))))))))</f>
        <v/>
      </c>
      <c r="AI14" s="127" t="str">
        <f>IF(AI$8="","",IF('2.ชื่อนักเรียน'!$R15="ร","ร",IF('2.ชื่อนักเรียน'!$R15="มส","",IF(OR(VLOOKUP($A14,'02.คีย์เทอม1'!$A$9:$DY$58,80,FALSE)="",VLOOKUP($A14,'03.คีย์เทอม2'!$A$9:$DY$58,80,FALSE)=""),"",(IF(VLOOKUP($A14,'02.คีย์เทอม1'!$A$9:$DY$58,81,FALSE)="",VLOOKUP($A14,'02.คีย์เทอม1'!$A$9:$DY$58,80,FALSE),VLOOKUP($A14,'02.คีย์เทอม1'!$A$9:$DY$58,81,FALSE))+IF(VLOOKUP($A14,'03.คีย์เทอม2'!$A$9:$DY$58,81,FALSE)="",VLOOKUP($A14,'03.คีย์เทอม2'!$A$9:$DY$58,80,FALSE),VLOOKUP($A14,'03.คีย์เทอม2'!$A$9:$DY$58,81,FALSE)))*100/200))))</f>
        <v/>
      </c>
      <c r="AJ14" s="125" t="str">
        <f>IF(AI$8="","",IF('2.ชื่อนักเรียน'!$R15="ร","ร",IF('2.ชื่อนักเรียน'!$R15="มส","",IF(AI14="","",IF(AI14&gt;=80,4,IF(AI14&gt;=75,3.5,IF(AI14&gt;=70,3,IF(AI14&gt;=65,2.5,IF(AI14&gt;=60,2,IF(AI14&gt;=55,1.5,IF(AI14&gt;=50,1,0)))))))))))</f>
        <v/>
      </c>
      <c r="AK14" s="127" t="str">
        <f>IF(AK$8="","",IF('2.ชื่อนักเรียน'!$R15="ร","ร",IF('2.ชื่อนักเรียน'!$R15="มส","",IF(OR(VLOOKUP($A14,'02.คีย์เทอม1'!$A$9:$DY$58,85,FALSE)="",VLOOKUP($A14,'03.คีย์เทอม2'!$A$9:$DY$58,85,FALSE)=""),"",(IF(VLOOKUP($A14,'02.คีย์เทอม1'!$A$9:$DY$58,86,FALSE)="",VLOOKUP($A14,'02.คีย์เทอม1'!$A$9:$DY$58,85,FALSE),VLOOKUP($A14,'02.คีย์เทอม1'!$A$9:$DY$58,86,FALSE))+IF(VLOOKUP($A14,'03.คีย์เทอม2'!$A$9:$DY$58,86,FALSE)="",VLOOKUP($A14,'03.คีย์เทอม2'!$A$9:$DY$58,85,FALSE),VLOOKUP($A14,'03.คีย์เทอม2'!$A$9:$DY$58,86,FALSE)))*100/200))))</f>
        <v/>
      </c>
      <c r="AL14" s="125" t="str">
        <f>IF(AK$8="","",IF('2.ชื่อนักเรียน'!$R15="ร","ร",IF('2.ชื่อนักเรียน'!$R15="มส","",IF(AK14="","",IF(AK14&gt;=80,4,IF(AK14&gt;=75,3.5,IF(AK14&gt;=70,3,IF(AK14&gt;=65,2.5,IF(AK14&gt;=60,2,IF(AK14&gt;=55,1.5,IF(AK14&gt;=50,1,0)))))))))))</f>
        <v/>
      </c>
      <c r="AM14" s="127" t="str">
        <f>IF(AM$8="","",IF('2.ชื่อนักเรียน'!$R15="ร","ร",IF('2.ชื่อนักเรียน'!$R15="มส","",IF(OR(VLOOKUP($A14,'02.คีย์เทอม1'!$A$9:$DY$58,90,FALSE)="",VLOOKUP($A14,'03.คีย์เทอม2'!$A$9:$DY$58,90,FALSE)=""),"",(IF(VLOOKUP($A14,'02.คีย์เทอม1'!$A$9:$DY$58,91,FALSE)="",VLOOKUP($A14,'02.คีย์เทอม1'!$A$9:$DY$58,90,FALSE),VLOOKUP($A14,'02.คีย์เทอม1'!$A$9:$DY$58,91,FALSE))+IF(VLOOKUP($A14,'03.คีย์เทอม2'!$A$9:$DY$58,91,FALSE)="",VLOOKUP($A14,'03.คีย์เทอม2'!$A$9:$DY$58,90,FALSE),VLOOKUP($A14,'03.คีย์เทอม2'!$A$9:$DY$58,91,FALSE)))*100/200))))</f>
        <v/>
      </c>
      <c r="AN14" s="125" t="str">
        <f>IF(AM$8="","",IF('2.ชื่อนักเรียน'!$R15="ร","ร",IF('2.ชื่อนักเรียน'!$R15="มส","",IF(AM14="","",IF(AM14&gt;=80,4,IF(AM14&gt;=75,3.5,IF(AM14&gt;=70,3,IF(AM14&gt;=65,2.5,IF(AM14&gt;=60,2,IF(AM14&gt;=55,1.5,IF(AM14&gt;=50,1,0)))))))))))</f>
        <v/>
      </c>
      <c r="AO14" s="127" t="str">
        <f>IF(AO$8="","",IF('2.ชื่อนักเรียน'!$R15="ร","ร",IF('2.ชื่อนักเรียน'!$R15="มส","",IF(OR(VLOOKUP($A14,'02.คีย์เทอม1'!$A$9:$DY$58,95,FALSE)="",VLOOKUP($A14,'03.คีย์เทอม2'!$A$9:$DY$58,95,FALSE)=""),"",(IF(VLOOKUP($A14,'02.คีย์เทอม1'!$A$9:$DY$58,96,FALSE)="",VLOOKUP($A14,'02.คีย์เทอม1'!$A$9:$DY$58,95,FALSE),VLOOKUP($A14,'02.คีย์เทอม1'!$A$9:$DY$58,96,FALSE))+IF(VLOOKUP($A14,'03.คีย์เทอม2'!$A$9:$DY$58,96,FALSE)="",VLOOKUP($A14,'03.คีย์เทอม2'!$A$9:$DY$58,95,FALSE),VLOOKUP($A14,'03.คีย์เทอม2'!$A$9:$DY$58,96,FALSE)))*100/200))))</f>
        <v/>
      </c>
      <c r="AP14" s="125" t="str">
        <f>IF(AO$8="","",IF('2.ชื่อนักเรียน'!$R15="ร","ร",IF('2.ชื่อนักเรียน'!$R15="มส","",IF(AO14="","",IF(AO14&gt;=80,4,IF(AO14&gt;=75,3.5,IF(AO14&gt;=70,3,IF(AO14&gt;=65,2.5,IF(AO14&gt;=60,2,IF(AO14&gt;=55,1.5,IF(AO14&gt;=50,1,0)))))))))))</f>
        <v/>
      </c>
      <c r="AQ14" s="127" t="str">
        <f>IF(AQ$8="","",IF('2.ชื่อนักเรียน'!$R15="ร","ร",IF('2.ชื่อนักเรียน'!$R15="มส","",IF(OR(VLOOKUP($A14,'02.คีย์เทอม1'!$A$9:$DY$58,100,FALSE)="",VLOOKUP($A14,'03.คีย์เทอม2'!$A$9:$DY$58,100,FALSE)=""),"",(IF(VLOOKUP($A14,'02.คีย์เทอม1'!$A$9:$DY$58,101,FALSE)="",VLOOKUP($A14,'02.คีย์เทอม1'!$A$9:$DY$58,100,FALSE),VLOOKUP($A14,'02.คีย์เทอม1'!$A$9:$DY$58,101,FALSE))+IF(VLOOKUP($A14,'03.คีย์เทอม2'!$A$9:$DY$58,101,FALSE)="",VLOOKUP($A14,'03.คีย์เทอม2'!$A$9:$DY$58,100,FALSE),VLOOKUP($A14,'03.คีย์เทอม2'!$A$9:$DY$58,101,FALSE)))*100/200))))</f>
        <v/>
      </c>
      <c r="AR14" s="125" t="str">
        <f>IF(AQ$8="","",IF('2.ชื่อนักเรียน'!$R15="ร","ร",IF('2.ชื่อนักเรียน'!$R15="มส","",IF(AQ14="","",IF(AQ14&gt;=80,4,IF(AQ14&gt;=75,3.5,IF(AQ14&gt;=70,3,IF(AQ14&gt;=65,2.5,IF(AQ14&gt;=60,2,IF(AQ14&gt;=55,1.5,IF(AQ14&gt;=50,1,0)))))))))))</f>
        <v/>
      </c>
      <c r="AS14" s="126" t="str">
        <f>IF(AS$8="","",IF('2.ชื่อนักเรียน'!$R15="ร","ร",IF('2.ชื่อนักเรียน'!$R15="มส","",IF(OR(VLOOKUP($A14,'02.คีย์เทอม1'!$A$9:$DY$58,105,FALSE)="",VLOOKUP($A14,'03.คีย์เทอม2'!$A$9:$DY$58,105,FALSE)=""),"",(IF(VLOOKUP($A14,'02.คีย์เทอม1'!$A$9:$DY$58,106,FALSE)="",VLOOKUP($A14,'02.คีย์เทอม1'!$A$9:$DY$58,105,FALSE),VLOOKUP($A14,'02.คีย์เทอม1'!$A$9:$DY$58,106,FALSE))+IF(VLOOKUP($A14,'03.คีย์เทอม2'!$A$9:$DY$58,106,FALSE)="",VLOOKUP($A14,'03.คีย์เทอม2'!$A$9:$DY$58,105,FALSE),VLOOKUP($A14,'03.คีย์เทอม2'!$A$9:$DY$58,106,FALSE)))*100/200))))</f>
        <v/>
      </c>
      <c r="AT14" s="204" t="str">
        <f>IF(AS$8="","",IF('2.ชื่อนักเรียน'!$R15="ร","ร",IF('2.ชื่อนักเรียน'!$R15="มส","",IF(AS14="","",IF(AS14&gt;=80,4,IF(AS14&gt;=75,3.5,IF(AS14&gt;=70,3,IF(AS14&gt;=65,2.5,IF(AS14&gt;=60,2,IF(AS14&gt;=55,1.5,IF(AS14&gt;=50,1,0)))))))))))</f>
        <v/>
      </c>
      <c r="AU14" s="207" t="str">
        <f t="shared" si="0"/>
        <v/>
      </c>
      <c r="AV14" s="126" t="str">
        <f t="shared" ref="AV14:AV54" si="36">IF(AU14="","",(AU14*100)/$AU$9)</f>
        <v/>
      </c>
      <c r="AW14" s="541" t="str">
        <f t="shared" si="16"/>
        <v/>
      </c>
      <c r="AX14" s="745" t="str">
        <f>IF('2.ชื่อนักเรียน'!R15="มส","มส",IF('2.ชื่อนักเรียน'!R15="ย้าย","ย้าย",IF('2.ชื่อนักเรียน'!R15="ร","ร",IF(CE14="","",RANK(CE14,$CE$10:$CE$59,0)))))</f>
        <v/>
      </c>
      <c r="AY14" s="393" t="str">
        <f t="shared" si="17"/>
        <v/>
      </c>
      <c r="AZ14" s="381" t="str">
        <f t="shared" si="18"/>
        <v/>
      </c>
      <c r="BA14" s="383" t="str">
        <f t="shared" si="19"/>
        <v/>
      </c>
      <c r="BB14" s="335" t="str">
        <f t="shared" si="1"/>
        <v/>
      </c>
      <c r="BC14" s="335" t="str">
        <f t="shared" si="20"/>
        <v/>
      </c>
      <c r="BD14" s="335" t="str">
        <f t="shared" si="2"/>
        <v/>
      </c>
      <c r="BE14" s="335" t="str">
        <f t="shared" si="3"/>
        <v/>
      </c>
      <c r="BF14" s="331" t="str">
        <f t="shared" si="4"/>
        <v/>
      </c>
      <c r="BG14" s="331" t="str">
        <f t="shared" si="5"/>
        <v/>
      </c>
      <c r="BH14" s="335" t="str">
        <f t="shared" si="6"/>
        <v/>
      </c>
      <c r="BI14" s="335" t="str">
        <f t="shared" si="21"/>
        <v/>
      </c>
      <c r="BJ14" s="335" t="str">
        <f t="shared" si="7"/>
        <v/>
      </c>
      <c r="BK14" s="335" t="str">
        <f t="shared" si="22"/>
        <v/>
      </c>
      <c r="BL14" s="335" t="str">
        <f t="shared" si="8"/>
        <v/>
      </c>
      <c r="BM14" s="335" t="str">
        <f t="shared" si="9"/>
        <v/>
      </c>
      <c r="BN14" s="335" t="str">
        <f t="shared" si="10"/>
        <v/>
      </c>
      <c r="BO14" s="335" t="str">
        <f t="shared" si="11"/>
        <v/>
      </c>
      <c r="BP14" s="331" t="str">
        <f t="shared" si="12"/>
        <v/>
      </c>
      <c r="BQ14" s="384" t="str">
        <f t="shared" si="13"/>
        <v/>
      </c>
      <c r="BR14" s="332" t="str">
        <f t="shared" si="14"/>
        <v/>
      </c>
      <c r="BS14" s="381" t="str">
        <f t="shared" si="23"/>
        <v/>
      </c>
      <c r="BT14" s="331" t="str">
        <f t="shared" si="24"/>
        <v/>
      </c>
      <c r="BU14" s="331" t="str">
        <f t="shared" si="25"/>
        <v/>
      </c>
      <c r="BV14" s="331" t="str">
        <f t="shared" si="26"/>
        <v/>
      </c>
      <c r="BW14" s="331" t="str">
        <f t="shared" si="27"/>
        <v/>
      </c>
      <c r="BX14" s="331" t="str">
        <f t="shared" si="28"/>
        <v/>
      </c>
      <c r="BY14" s="331" t="str">
        <f t="shared" si="29"/>
        <v/>
      </c>
      <c r="BZ14" s="331" t="str">
        <f t="shared" si="30"/>
        <v/>
      </c>
      <c r="CA14" s="331" t="str">
        <f t="shared" si="31"/>
        <v/>
      </c>
      <c r="CB14" s="331" t="str">
        <f t="shared" si="32"/>
        <v/>
      </c>
      <c r="CC14" s="384" t="str">
        <f t="shared" si="33"/>
        <v/>
      </c>
      <c r="CD14" s="332" t="str">
        <f t="shared" si="34"/>
        <v/>
      </c>
      <c r="CE14" s="177" t="str">
        <f t="shared" si="35"/>
        <v/>
      </c>
      <c r="CF14" s="252"/>
      <c r="CG14" s="252"/>
      <c r="CH14" s="252"/>
      <c r="CI14" s="252"/>
      <c r="CJ14" s="252"/>
    </row>
    <row r="15" spans="1:91" s="17" customFormat="1" ht="16.5" customHeight="1" x14ac:dyDescent="0.2">
      <c r="A15" s="18">
        <v>6</v>
      </c>
      <c r="B15" s="122" t="str">
        <f>IF('2.ชื่อนักเรียน'!$C16="","",'2.ชื่อนักเรียน'!$C16)</f>
        <v/>
      </c>
      <c r="C15" s="272" t="str">
        <f>IF('2.ชื่อนักเรียน'!$D16="","",'2.ชื่อนักเรียน'!$D16)</f>
        <v/>
      </c>
      <c r="D15" s="207" t="str">
        <f>IF(D$8="","",IF('2.ชื่อนักเรียน'!$R16="ร","ร",IF('2.ชื่อนักเรียน'!$R16="มส","",IF(OR(VLOOKUP($A15,'02.คีย์เทอม1'!$A$9:$DY$58,10,FALSE)="",VLOOKUP($A15,'03.คีย์เทอม2'!$A$9:$DY$58,10,FALSE)=""),"",(IF(VLOOKUP($A15,'02.คีย์เทอม1'!$A$9:$DY$58,11,FALSE)="",VLOOKUP($A15,'02.คีย์เทอม1'!$A$9:$DY$58,10,FALSE),VLOOKUP($A15,'02.คีย์เทอม1'!$A$9:$DY$58,11,FALSE))+IF(VLOOKUP($A15,'03.คีย์เทอม2'!$A$9:$DY$58,11,FALSE)="",VLOOKUP($A15,'03.คีย์เทอม2'!$A$9:$DY$58,10,FALSE),VLOOKUP($A15,'03.คีย์เทอม2'!$A$9:$DY$58,11,FALSE)))*100/200))))</f>
        <v/>
      </c>
      <c r="E15" s="125" t="str">
        <f>IF(D$8="","",IF('2.ชื่อนักเรียน'!$R16="ร","ร",IF('2.ชื่อนักเรียน'!$R16="มส","",IF(D15="","",IF(D15&gt;=80,4,IF(D15&gt;=75,3.5,IF(D15&gt;=70,3,IF(D15&gt;=65,2.5,IF(D15&gt;=60,2,IF(D15&gt;=55,1.5,IF(D15&gt;=50,1,0)))))))))))</f>
        <v/>
      </c>
      <c r="F15" s="126" t="str">
        <f>IF(F$8="","",IF('2.ชื่อนักเรียน'!$R16="ร","ร",IF('2.ชื่อนักเรียน'!$R16="มส","",IF(OR(VLOOKUP($A15,'02.คีย์เทอม1'!$A$9:$DY$58,15,FALSE)="",VLOOKUP($A15,'03.คีย์เทอม2'!$A$9:$DY$58,15,FALSE)=""),"",(IF(VLOOKUP($A15,'02.คีย์เทอม1'!$A$9:$DY$58,16,FALSE)="",VLOOKUP($A15,'02.คีย์เทอม1'!$A$9:$DY$58,15,FALSE),VLOOKUP($A15,'02.คีย์เทอม1'!$A$9:$DY$58,16,FALSE))+IF(VLOOKUP($A15,'03.คีย์เทอม2'!$A$9:$DY$58,16,FALSE)="",VLOOKUP($A15,'03.คีย์เทอม2'!$A$9:$DY$58,15,FALSE),VLOOKUP($A15,'03.คีย์เทอม2'!$A$9:$DY$58,16,FALSE)))*100/200))))</f>
        <v/>
      </c>
      <c r="G15" s="125" t="str">
        <f>IF(F$8="","",IF('2.ชื่อนักเรียน'!$R16="ร","ร",IF('2.ชื่อนักเรียน'!$R16="มส","",IF(F15="","",IF(F15&gt;=80,4,IF(F15&gt;=75,3.5,IF(F15&gt;=70,3,IF(F15&gt;=65,2.5,IF(F15&gt;=60,2,IF(F15&gt;=55,1.5,IF(F15&gt;=50,1,0)))))))))))</f>
        <v/>
      </c>
      <c r="H15" s="126" t="str">
        <f>IF(H$8="","",IF('2.ชื่อนักเรียน'!$R16="ร","ร",IF('2.ชื่อนักเรียน'!$R16="มส","",IF(OR(VLOOKUP($A15,'02.คีย์เทอม1'!$A$9:$DY$58,20,FALSE)="",VLOOKUP($A15,'03.คีย์เทอม2'!$A$9:$DY$58,20,FALSE)=""),"",(IF(VLOOKUP($A15,'02.คีย์เทอม1'!$A$9:$DY$58,21,FALSE)="",VLOOKUP($A15,'02.คีย์เทอม1'!$A$9:$DY$58,20,FALSE),VLOOKUP($A15,'02.คีย์เทอม1'!$A$9:$DY$58,21,FALSE))+IF(VLOOKUP($A15,'03.คีย์เทอม2'!$A$9:$DY$58,21,FALSE)="",VLOOKUP($A15,'03.คีย์เทอม2'!$A$9:$DY$58,20,FALSE),VLOOKUP($A15,'03.คีย์เทอม2'!$A$9:$DY$58,21,FALSE)))*100/200))))</f>
        <v/>
      </c>
      <c r="I15" s="125" t="str">
        <f>IF(H$8="","",IF('2.ชื่อนักเรียน'!$R16="ร","ร",IF('2.ชื่อนักเรียน'!$R16="มส","",IF(H15="","",IF(H15&gt;=80,4,IF(H15&gt;=75,3.5,IF(H15&gt;=70,3,IF(H15&gt;=65,2.5,IF(H15&gt;=60,2,IF(H15&gt;=55,1.5,IF(H15&gt;=50,1,0)))))))))))</f>
        <v/>
      </c>
      <c r="J15" s="126" t="str">
        <f>IF(J$8="","",IF('2.ชื่อนักเรียน'!$R16="ร","ร",IF('2.ชื่อนักเรียน'!$R16="มส","",IF(OR(VLOOKUP($A15,'02.คีย์เทอม1'!$A$9:$DY$58,25,FALSE)="",VLOOKUP($A15,'03.คีย์เทอม2'!$A$9:$DY$58,25,FALSE)=""),"",(IF(VLOOKUP($A15,'02.คีย์เทอม1'!$A$9:$DY$58,26,FALSE)="",VLOOKUP($A15,'02.คีย์เทอม1'!$A$9:$DY$58,25,FALSE),VLOOKUP($A15,'02.คีย์เทอม1'!$A$9:$DY$58,26,FALSE))+IF(VLOOKUP($A15,'03.คีย์เทอม2'!$A$9:$DY$58,26,FALSE)="",VLOOKUP($A15,'03.คีย์เทอม2'!$A$9:$DY$58,25,FALSE),VLOOKUP($A15,'03.คีย์เทอม2'!$A$9:$DY$58,26,FALSE)))*100/200))))</f>
        <v/>
      </c>
      <c r="K15" s="125" t="str">
        <f>IF(J$8="","",IF('2.ชื่อนักเรียน'!$R16="ร","ร",IF('2.ชื่อนักเรียน'!$R16="มส","",IF(J15="","",IF(J15&gt;=80,4,IF(J15&gt;=75,3.5,IF(J15&gt;=70,3,IF(J15&gt;=65,2.5,IF(J15&gt;=60,2,IF(J15&gt;=55,1.5,IF(J15&gt;=50,1,0)))))))))))</f>
        <v/>
      </c>
      <c r="L15" s="126" t="str">
        <f>IF(L$8="","",IF('2.ชื่อนักเรียน'!$R16="ร","ร",IF('2.ชื่อนักเรียน'!$R16="มส","",IF(OR(VLOOKUP($A15,'02.คีย์เทอม1'!$A$9:$DY$58,30,FALSE)="",VLOOKUP($A15,'03.คีย์เทอม2'!$A$9:$DY$58,30,FALSE)=""),"",(IF(VLOOKUP($A15,'02.คีย์เทอม1'!$A$9:$DY$58,31,FALSE)="",VLOOKUP($A15,'02.คีย์เทอม1'!$A$9:$DY$58,30,FALSE),VLOOKUP($A15,'02.คีย์เทอม1'!$A$9:$DY$58,31,FALSE))+IF(VLOOKUP($A15,'03.คีย์เทอม2'!$A$9:$DY$58,31,FALSE)="",VLOOKUP($A15,'03.คีย์เทอม2'!$A$9:$DY$58,30,FALSE),VLOOKUP($A15,'03.คีย์เทอม2'!$A$9:$DY$58,31,FALSE)))*100/200))))</f>
        <v/>
      </c>
      <c r="M15" s="125" t="str">
        <f>IF(L$8="","",IF('2.ชื่อนักเรียน'!$R16="ร","ร",IF('2.ชื่อนักเรียน'!$R16="มส","",IF(L15="","",IF(L15&gt;=80,4,IF(L15&gt;=75,3.5,IF(L15&gt;=70,3,IF(L15&gt;=65,2.5,IF(L15&gt;=60,2,IF(L15&gt;=55,1.5,IF(L15&gt;=50,1,0)))))))))))</f>
        <v/>
      </c>
      <c r="N15" s="126" t="str">
        <f>IF(N$8="","",IF('2.ชื่อนักเรียน'!$R16="ร","ร",IF('2.ชื่อนักเรียน'!$R16="มส","",IF(OR(VLOOKUP($A15,'02.คีย์เทอม1'!$A$9:$DY$58,35,FALSE)="",VLOOKUP($A15,'03.คีย์เทอม2'!$A$9:$DY$58,35,FALSE)=""),"",(IF(VLOOKUP($A15,'02.คีย์เทอม1'!$A$9:$DY$58,36,FALSE)="",VLOOKUP($A15,'02.คีย์เทอม1'!$A$9:$DY$58,35,FALSE),VLOOKUP($A15,'02.คีย์เทอม1'!$A$9:$DY$58,36,FALSE))+IF(VLOOKUP($A15,'03.คีย์เทอม2'!$A$9:$DY$58,36,FALSE)="",VLOOKUP($A15,'03.คีย์เทอม2'!$A$9:$DY$58,35,FALSE),VLOOKUP($A15,'03.คีย์เทอม2'!$A$9:$DY$58,36,FALSE)))*100/200))))</f>
        <v/>
      </c>
      <c r="O15" s="125" t="str">
        <f>IF(N$8="","",IF('2.ชื่อนักเรียน'!$R16="ร","ร",IF('2.ชื่อนักเรียน'!$R16="มส","",IF(N15="","",IF(N15&gt;=80,4,IF(N15&gt;=75,3.5,IF(N15&gt;=70,3,IF(N15&gt;=65,2.5,IF(N15&gt;=60,2,IF(N15&gt;=55,1.5,IF(N15&gt;=50,1,0)))))))))))</f>
        <v/>
      </c>
      <c r="P15" s="126" t="str">
        <f>IF(P$8="","",IF('2.ชื่อนักเรียน'!$R16="ร","ร",IF('2.ชื่อนักเรียน'!$R16="มส","",IF(OR(VLOOKUP($A15,'02.คีย์เทอม1'!$A$9:$DY$58,40,FALSE)="",VLOOKUP($A15,'03.คีย์เทอม2'!$A$9:$DY$58,40,FALSE)=""),"",(IF(VLOOKUP($A15,'02.คีย์เทอม1'!$A$9:$DY$58,41,FALSE)="",VLOOKUP($A15,'02.คีย์เทอม1'!$A$9:$DY$58,40,FALSE),VLOOKUP($A15,'02.คีย์เทอม1'!$A$9:$DY$58,41,FALSE))+IF(VLOOKUP($A15,'03.คีย์เทอม2'!$A$9:$DY$58,41,FALSE)="",VLOOKUP($A15,'03.คีย์เทอม2'!$A$9:$DY$58,40,FALSE),VLOOKUP($A15,'03.คีย์เทอม2'!$A$9:$DY$58,41,FALSE)))*100/200))))</f>
        <v/>
      </c>
      <c r="Q15" s="125" t="str">
        <f>IF(P$8="","",IF('2.ชื่อนักเรียน'!$R16="ร","ร",IF('2.ชื่อนักเรียน'!$R16="มส","",IF(P15="","",IF(P15&gt;=80,4,IF(P15&gt;=75,3.5,IF(P15&gt;=70,3,IF(P15&gt;=65,2.5,IF(P15&gt;=60,2,IF(P15&gt;=55,1.5,IF(P15&gt;=50,1,0)))))))))))</f>
        <v/>
      </c>
      <c r="R15" s="126" t="str">
        <f>IF(R$8="","",IF('2.ชื่อนักเรียน'!$R16="ร","ร",IF('2.ชื่อนักเรียน'!$R16="มส","",IF(OR(VLOOKUP($A15,'02.คีย์เทอม1'!$A$9:$DY$58,45,FALSE)="",VLOOKUP($A15,'03.คีย์เทอม2'!$A$9:$DY$58,45,FALSE)=""),"",(IF(VLOOKUP($A15,'02.คีย์เทอม1'!$A$9:$DY$58,46,FALSE)="",VLOOKUP($A15,'02.คีย์เทอม1'!$A$9:$DY$58,45,FALSE),VLOOKUP($A15,'02.คีย์เทอม1'!$A$9:$DY$58,46,FALSE))+IF(VLOOKUP($A15,'03.คีย์เทอม2'!$A$9:$DY$58,46,FALSE)="",VLOOKUP($A15,'03.คีย์เทอม2'!$A$9:$DY$58,45,FALSE),VLOOKUP($A15,'03.คีย์เทอม2'!$A$9:$DY$58,46,FALSE)))*100/200))))</f>
        <v/>
      </c>
      <c r="S15" s="125" t="str">
        <f>IF(R$8="","",IF('2.ชื่อนักเรียน'!$R16="ร","ร",IF('2.ชื่อนักเรียน'!$R16="มส","",IF(R15="","",IF(R15&gt;=80,4,IF(R15&gt;=75,3.5,IF(R15&gt;=70,3,IF(R15&gt;=65,2.5,IF(R15&gt;=60,2,IF(R15&gt;=55,1.5,IF(R15&gt;=50,1,0)))))))))))</f>
        <v/>
      </c>
      <c r="T15" s="126" t="str">
        <f>IF(T$8="","",IF('2.ชื่อนักเรียน'!$R16="ร","ร",IF('2.ชื่อนักเรียน'!$R16="มส","",IF(OR(VLOOKUP($A15,'02.คีย์เทอม1'!$A$9:$DY$58,50,FALSE)="",VLOOKUP($A15,'03.คีย์เทอม2'!$A$9:$DY$58,50,FALSE)=""),"",(IF(VLOOKUP($A15,'02.คีย์เทอม1'!$A$9:$DY$58,51,FALSE)="",VLOOKUP($A15,'02.คีย์เทอม1'!$A$9:$DY$58,50,FALSE),VLOOKUP($A15,'02.คีย์เทอม1'!$A$9:$DY$58,51,FALSE))+IF(VLOOKUP($A15,'03.คีย์เทอม2'!$A$9:$DY$58,51,FALSE)="",VLOOKUP($A15,'03.คีย์เทอม2'!$A$9:$DY$58,50,FALSE),VLOOKUP($A15,'03.คีย์เทอม2'!$A$9:$DY$58,51,FALSE)))*100/200))))</f>
        <v/>
      </c>
      <c r="U15" s="125" t="str">
        <f>IF(T$8="","",IF('2.ชื่อนักเรียน'!$R16="ร","ร",IF('2.ชื่อนักเรียน'!$R16="มส","",IF(T15="","",IF(T15&gt;=80,4,IF(T15&gt;=75,3.5,IF(T15&gt;=70,3,IF(T15&gt;=65,2.5,IF(T15&gt;=60,2,IF(T15&gt;=55,1.5,IF(T15&gt;=50,1,0)))))))))))</f>
        <v/>
      </c>
      <c r="V15" s="126" t="str">
        <f>IF(V$8="","",IF('2.ชื่อนักเรียน'!$R16="ร","ร",IF('2.ชื่อนักเรียน'!$R16="มส","",IF(OR(VLOOKUP($A15,'02.คีย์เทอม1'!$A$9:$DY$58,55,FALSE)="",VLOOKUP($A15,'03.คีย์เทอม2'!$A$9:$DY$58,55,FALSE)=""),"",(IF(VLOOKUP($A15,'02.คีย์เทอม1'!$A$9:$DY$58,56,FALSE)="",VLOOKUP($A15,'02.คีย์เทอม1'!$A$9:$DY$58,55,FALSE),VLOOKUP($A15,'02.คีย์เทอม1'!$A$9:$DY$58,56,FALSE))+IF(VLOOKUP($A15,'03.คีย์เทอม2'!$A$9:$DY$58,56,FALSE)="",VLOOKUP($A15,'03.คีย์เทอม2'!$A$9:$DY$58,55,FALSE),VLOOKUP($A15,'03.คีย์เทอม2'!$A$9:$DY$58,56,FALSE)))*100/200))))</f>
        <v/>
      </c>
      <c r="W15" s="208" t="str">
        <f>IF(V$8="","",IF('2.ชื่อนักเรียน'!$R16="ร","ร",IF('2.ชื่อนักเรียน'!$R16="มส","",IF(V15="","",IF(V15&gt;=80,4,IF(V15&gt;=75,3.5,IF(V15&gt;=70,3,IF(V15&gt;=65,2.5,IF(V15&gt;=60,2,IF(V15&gt;=55,1.5,IF(V15&gt;=50,1,0)))))))))))</f>
        <v/>
      </c>
      <c r="X15" s="18">
        <v>6</v>
      </c>
      <c r="Y15" s="122" t="str">
        <f>IF('2.ชื่อนักเรียน'!$C16="","",'2.ชื่อนักเรียน'!$C16)</f>
        <v/>
      </c>
      <c r="Z15" s="272" t="str">
        <f>IF('2.ชื่อนักเรียน'!$D16="","",'2.ชื่อนักเรียน'!$D16)</f>
        <v/>
      </c>
      <c r="AA15" s="207" t="str">
        <f>IF(AA$8="","",IF('2.ชื่อนักเรียน'!$R16="ร","ร",IF('2.ชื่อนักเรียน'!$R16="มส","",IF(OR(VLOOKUP($A15,'02.คีย์เทอม1'!$A$9:$DY$58,60,FALSE)="",VLOOKUP($A15,'03.คีย์เทอม2'!$A$9:$DY$58,60,FALSE)=""),"",(IF(VLOOKUP($A15,'02.คีย์เทอม1'!$A$9:$DY$58,61,FALSE)="",VLOOKUP($A15,'02.คีย์เทอม1'!$A$9:$DY$58,60,FALSE),VLOOKUP($A15,'02.คีย์เทอม1'!$A$9:$DY$58,61,FALSE))+IF(VLOOKUP($A15,'03.คีย์เทอม2'!$A$9:$DY$58,61,FALSE)="",VLOOKUP($A15,'03.คีย์เทอม2'!$A$9:$DY$58,60,FALSE),VLOOKUP($A15,'03.คีย์เทอม2'!$A$9:$DY$58,61,FALSE)))*100/200))))</f>
        <v/>
      </c>
      <c r="AB15" s="125" t="str">
        <f>IF(AA$8="","",IF('2.ชื่อนักเรียน'!$R16="ร","ร",IF('2.ชื่อนักเรียน'!$R16="มส","",IF(AA15="","",IF(AA15&gt;=80,4,IF(AA15&gt;=75,3.5,IF(AA15&gt;=70,3,IF(AA15&gt;=65,2.5,IF(AA15&gt;=60,2,IF(AA15&gt;=55,1.5,IF(AA15&gt;=50,1,0)))))))))))</f>
        <v/>
      </c>
      <c r="AC15" s="126" t="str">
        <f>IF(AC$8="","",IF('2.ชื่อนักเรียน'!$R16="ร","ร",IF('2.ชื่อนักเรียน'!$R16="มส","",IF(OR(VLOOKUP($A15,'02.คีย์เทอม1'!$A$9:$DY$58,65,FALSE)="",VLOOKUP($A15,'03.คีย์เทอม2'!$A$9:$DY$58,65,FALSE)=""),"",(IF(VLOOKUP($A15,'02.คีย์เทอม1'!$A$9:$DY$58,66,FALSE)="",VLOOKUP($A15,'02.คีย์เทอม1'!$A$9:$DY$58,65,FALSE),VLOOKUP($A15,'02.คีย์เทอม1'!$A$9:$DY$58,66,FALSE))+IF(VLOOKUP($A15,'03.คีย์เทอม2'!$A$9:$DY$58,66,FALSE)="",VLOOKUP($A15,'03.คีย์เทอม2'!$A$9:$DY$58,65,FALSE),VLOOKUP($A15,'03.คีย์เทอม2'!$A$9:$DY$58,66,FALSE)))*100/200))))</f>
        <v/>
      </c>
      <c r="AD15" s="125" t="str">
        <f>IF(AC$8="","",IF('2.ชื่อนักเรียน'!$R16="ร","ร",IF('2.ชื่อนักเรียน'!$R16="มส","",IF(AC15="","",IF(AC15&gt;=80,4,IF(AC15&gt;=75,3.5,IF(AC15&gt;=70,3,IF(AC15&gt;=65,2.5,IF(AC15&gt;=60,2,IF(AC15&gt;=55,1.5,IF(AC15&gt;=50,1,0)))))))))))</f>
        <v/>
      </c>
      <c r="AE15" s="126" t="str">
        <f>IF(AE$8="","",IF('2.ชื่อนักเรียน'!$R16="ร","ร",IF('2.ชื่อนักเรียน'!$R16="มส","",IF(OR(VLOOKUP($A15,'02.คีย์เทอม1'!$A$9:$DY$58,70,FALSE)="",VLOOKUP($A15,'03.คีย์เทอม2'!$A$9:$DY$58,70,FALSE)=""),"",(IF(VLOOKUP($A15,'02.คีย์เทอม1'!$A$9:$DY$58,71,FALSE)="",VLOOKUP($A15,'02.คีย์เทอม1'!$A$9:$DY$58,70,FALSE),VLOOKUP($A15,'02.คีย์เทอม1'!$A$9:$DY$58,71,FALSE))+IF(VLOOKUP($A15,'03.คีย์เทอม2'!$A$9:$DY$58,71,FALSE)="",VLOOKUP($A15,'03.คีย์เทอม2'!$A$9:$DY$58,70,FALSE),VLOOKUP($A15,'03.คีย์เทอม2'!$A$9:$DY$58,71,FALSE)))*100/200))))</f>
        <v/>
      </c>
      <c r="AF15" s="125" t="str">
        <f>IF(AE$8="","",IF('2.ชื่อนักเรียน'!$R16="ร","ร",IF('2.ชื่อนักเรียน'!$R16="มส","",IF(AE15="","",IF(AE15&gt;=80,4,IF(AE15&gt;=75,3.5,IF(AE15&gt;=70,3,IF(AE15&gt;=65,2.5,IF(AE15&gt;=60,2,IF(AE15&gt;=55,1.5,IF(AE15&gt;=50,1,0)))))))))))</f>
        <v/>
      </c>
      <c r="AG15" s="127" t="str">
        <f>IF(AG$8="","",IF('2.ชื่อนักเรียน'!$R16="ร","ร",IF('2.ชื่อนักเรียน'!$R16="มส","",IF(OR(VLOOKUP($A15,'02.คีย์เทอม1'!$A$9:$DY$58,75,FALSE)="",VLOOKUP($A15,'03.คีย์เทอม2'!$A$9:$DY$58,75,FALSE)=""),"",(IF(VLOOKUP($A15,'02.คีย์เทอม1'!$A$9:$DY$58,76,FALSE)="",VLOOKUP($A15,'02.คีย์เทอม1'!$A$9:$DY$58,75,FALSE),VLOOKUP($A15,'02.คีย์เทอม1'!$A$9:$DY$58,76,FALSE))+IF(VLOOKUP($A15,'03.คีย์เทอม2'!$A$9:$DY$58,76,FALSE)="",VLOOKUP($A15,'03.คีย์เทอม2'!$A$9:$DY$58,75,FALSE),VLOOKUP($A15,'03.คีย์เทอม2'!$A$9:$DY$58,76,FALSE)))*100/200))))</f>
        <v/>
      </c>
      <c r="AH15" s="125" t="str">
        <f>IF(AG$8="","",IF('2.ชื่อนักเรียน'!$R16="ร","ร",IF('2.ชื่อนักเรียน'!$R16="มส","",IF(AG15="","",IF(AG15&gt;=80,4,IF(AG15&gt;=75,3.5,IF(AG15&gt;=70,3,IF(AG15&gt;=65,2.5,IF(AG15&gt;=60,2,IF(AG15&gt;=55,1.5,IF(AG15&gt;=50,1,0)))))))))))</f>
        <v/>
      </c>
      <c r="AI15" s="127" t="str">
        <f>IF(AI$8="","",IF('2.ชื่อนักเรียน'!$R16="ร","ร",IF('2.ชื่อนักเรียน'!$R16="มส","",IF(OR(VLOOKUP($A15,'02.คีย์เทอม1'!$A$9:$DY$58,80,FALSE)="",VLOOKUP($A15,'03.คีย์เทอม2'!$A$9:$DY$58,80,FALSE)=""),"",(IF(VLOOKUP($A15,'02.คีย์เทอม1'!$A$9:$DY$58,81,FALSE)="",VLOOKUP($A15,'02.คีย์เทอม1'!$A$9:$DY$58,80,FALSE),VLOOKUP($A15,'02.คีย์เทอม1'!$A$9:$DY$58,81,FALSE))+IF(VLOOKUP($A15,'03.คีย์เทอม2'!$A$9:$DY$58,81,FALSE)="",VLOOKUP($A15,'03.คีย์เทอม2'!$A$9:$DY$58,80,FALSE),VLOOKUP($A15,'03.คีย์เทอม2'!$A$9:$DY$58,81,FALSE)))*100/200))))</f>
        <v/>
      </c>
      <c r="AJ15" s="125" t="str">
        <f>IF(AI$8="","",IF('2.ชื่อนักเรียน'!$R16="ร","ร",IF('2.ชื่อนักเรียน'!$R16="มส","",IF(AI15="","",IF(AI15&gt;=80,4,IF(AI15&gt;=75,3.5,IF(AI15&gt;=70,3,IF(AI15&gt;=65,2.5,IF(AI15&gt;=60,2,IF(AI15&gt;=55,1.5,IF(AI15&gt;=50,1,0)))))))))))</f>
        <v/>
      </c>
      <c r="AK15" s="127" t="str">
        <f>IF(AK$8="","",IF('2.ชื่อนักเรียน'!$R16="ร","ร",IF('2.ชื่อนักเรียน'!$R16="มส","",IF(OR(VLOOKUP($A15,'02.คีย์เทอม1'!$A$9:$DY$58,85,FALSE)="",VLOOKUP($A15,'03.คีย์เทอม2'!$A$9:$DY$58,85,FALSE)=""),"",(IF(VLOOKUP($A15,'02.คีย์เทอม1'!$A$9:$DY$58,86,FALSE)="",VLOOKUP($A15,'02.คีย์เทอม1'!$A$9:$DY$58,85,FALSE),VLOOKUP($A15,'02.คีย์เทอม1'!$A$9:$DY$58,86,FALSE))+IF(VLOOKUP($A15,'03.คีย์เทอม2'!$A$9:$DY$58,86,FALSE)="",VLOOKUP($A15,'03.คีย์เทอม2'!$A$9:$DY$58,85,FALSE),VLOOKUP($A15,'03.คีย์เทอม2'!$A$9:$DY$58,86,FALSE)))*100/200))))</f>
        <v/>
      </c>
      <c r="AL15" s="125" t="str">
        <f>IF(AK$8="","",IF('2.ชื่อนักเรียน'!$R16="ร","ร",IF('2.ชื่อนักเรียน'!$R16="มส","",IF(AK15="","",IF(AK15&gt;=80,4,IF(AK15&gt;=75,3.5,IF(AK15&gt;=70,3,IF(AK15&gt;=65,2.5,IF(AK15&gt;=60,2,IF(AK15&gt;=55,1.5,IF(AK15&gt;=50,1,0)))))))))))</f>
        <v/>
      </c>
      <c r="AM15" s="127" t="str">
        <f>IF(AM$8="","",IF('2.ชื่อนักเรียน'!$R16="ร","ร",IF('2.ชื่อนักเรียน'!$R16="มส","",IF(OR(VLOOKUP($A15,'02.คีย์เทอม1'!$A$9:$DY$58,90,FALSE)="",VLOOKUP($A15,'03.คีย์เทอม2'!$A$9:$DY$58,90,FALSE)=""),"",(IF(VLOOKUP($A15,'02.คีย์เทอม1'!$A$9:$DY$58,91,FALSE)="",VLOOKUP($A15,'02.คีย์เทอม1'!$A$9:$DY$58,90,FALSE),VLOOKUP($A15,'02.คีย์เทอม1'!$A$9:$DY$58,91,FALSE))+IF(VLOOKUP($A15,'03.คีย์เทอม2'!$A$9:$DY$58,91,FALSE)="",VLOOKUP($A15,'03.คีย์เทอม2'!$A$9:$DY$58,90,FALSE),VLOOKUP($A15,'03.คีย์เทอม2'!$A$9:$DY$58,91,FALSE)))*100/200))))</f>
        <v/>
      </c>
      <c r="AN15" s="125" t="str">
        <f>IF(AM$8="","",IF('2.ชื่อนักเรียน'!$R16="ร","ร",IF('2.ชื่อนักเรียน'!$R16="มส","",IF(AM15="","",IF(AM15&gt;=80,4,IF(AM15&gt;=75,3.5,IF(AM15&gt;=70,3,IF(AM15&gt;=65,2.5,IF(AM15&gt;=60,2,IF(AM15&gt;=55,1.5,IF(AM15&gt;=50,1,0)))))))))))</f>
        <v/>
      </c>
      <c r="AO15" s="127" t="str">
        <f>IF(AO$8="","",IF('2.ชื่อนักเรียน'!$R16="ร","ร",IF('2.ชื่อนักเรียน'!$R16="มส","",IF(OR(VLOOKUP($A15,'02.คีย์เทอม1'!$A$9:$DY$58,95,FALSE)="",VLOOKUP($A15,'03.คีย์เทอม2'!$A$9:$DY$58,95,FALSE)=""),"",(IF(VLOOKUP($A15,'02.คีย์เทอม1'!$A$9:$DY$58,96,FALSE)="",VLOOKUP($A15,'02.คีย์เทอม1'!$A$9:$DY$58,95,FALSE),VLOOKUP($A15,'02.คีย์เทอม1'!$A$9:$DY$58,96,FALSE))+IF(VLOOKUP($A15,'03.คีย์เทอม2'!$A$9:$DY$58,96,FALSE)="",VLOOKUP($A15,'03.คีย์เทอม2'!$A$9:$DY$58,95,FALSE),VLOOKUP($A15,'03.คีย์เทอม2'!$A$9:$DY$58,96,FALSE)))*100/200))))</f>
        <v/>
      </c>
      <c r="AP15" s="125" t="str">
        <f>IF(AO$8="","",IF('2.ชื่อนักเรียน'!$R16="ร","ร",IF('2.ชื่อนักเรียน'!$R16="มส","",IF(AO15="","",IF(AO15&gt;=80,4,IF(AO15&gt;=75,3.5,IF(AO15&gt;=70,3,IF(AO15&gt;=65,2.5,IF(AO15&gt;=60,2,IF(AO15&gt;=55,1.5,IF(AO15&gt;=50,1,0)))))))))))</f>
        <v/>
      </c>
      <c r="AQ15" s="127" t="str">
        <f>IF(AQ$8="","",IF('2.ชื่อนักเรียน'!$R16="ร","ร",IF('2.ชื่อนักเรียน'!$R16="มส","",IF(OR(VLOOKUP($A15,'02.คีย์เทอม1'!$A$9:$DY$58,100,FALSE)="",VLOOKUP($A15,'03.คีย์เทอม2'!$A$9:$DY$58,100,FALSE)=""),"",(IF(VLOOKUP($A15,'02.คีย์เทอม1'!$A$9:$DY$58,101,FALSE)="",VLOOKUP($A15,'02.คีย์เทอม1'!$A$9:$DY$58,100,FALSE),VLOOKUP($A15,'02.คีย์เทอม1'!$A$9:$DY$58,101,FALSE))+IF(VLOOKUP($A15,'03.คีย์เทอม2'!$A$9:$DY$58,101,FALSE)="",VLOOKUP($A15,'03.คีย์เทอม2'!$A$9:$DY$58,100,FALSE),VLOOKUP($A15,'03.คีย์เทอม2'!$A$9:$DY$58,101,FALSE)))*100/200))))</f>
        <v/>
      </c>
      <c r="AR15" s="125" t="str">
        <f>IF(AQ$8="","",IF('2.ชื่อนักเรียน'!$R16="ร","ร",IF('2.ชื่อนักเรียน'!$R16="มส","",IF(AQ15="","",IF(AQ15&gt;=80,4,IF(AQ15&gt;=75,3.5,IF(AQ15&gt;=70,3,IF(AQ15&gt;=65,2.5,IF(AQ15&gt;=60,2,IF(AQ15&gt;=55,1.5,IF(AQ15&gt;=50,1,0)))))))))))</f>
        <v/>
      </c>
      <c r="AS15" s="126" t="str">
        <f>IF(AS$8="","",IF('2.ชื่อนักเรียน'!$R16="ร","ร",IF('2.ชื่อนักเรียน'!$R16="มส","",IF(OR(VLOOKUP($A15,'02.คีย์เทอม1'!$A$9:$DY$58,105,FALSE)="",VLOOKUP($A15,'03.คีย์เทอม2'!$A$9:$DY$58,105,FALSE)=""),"",(IF(VLOOKUP($A15,'02.คีย์เทอม1'!$A$9:$DY$58,106,FALSE)="",VLOOKUP($A15,'02.คีย์เทอม1'!$A$9:$DY$58,105,FALSE),VLOOKUP($A15,'02.คีย์เทอม1'!$A$9:$DY$58,106,FALSE))+IF(VLOOKUP($A15,'03.คีย์เทอม2'!$A$9:$DY$58,106,FALSE)="",VLOOKUP($A15,'03.คีย์เทอม2'!$A$9:$DY$58,105,FALSE),VLOOKUP($A15,'03.คีย์เทอม2'!$A$9:$DY$58,106,FALSE)))*100/200))))</f>
        <v/>
      </c>
      <c r="AT15" s="204" t="str">
        <f>IF(AS$8="","",IF('2.ชื่อนักเรียน'!$R16="ร","ร",IF('2.ชื่อนักเรียน'!$R16="มส","",IF(AS15="","",IF(AS15&gt;=80,4,IF(AS15&gt;=75,3.5,IF(AS15&gt;=70,3,IF(AS15&gt;=65,2.5,IF(AS15&gt;=60,2,IF(AS15&gt;=55,1.5,IF(AS15&gt;=50,1,0)))))))))))</f>
        <v/>
      </c>
      <c r="AU15" s="207" t="str">
        <f t="shared" si="0"/>
        <v/>
      </c>
      <c r="AV15" s="126" t="str">
        <f t="shared" si="36"/>
        <v/>
      </c>
      <c r="AW15" s="541" t="str">
        <f t="shared" si="16"/>
        <v/>
      </c>
      <c r="AX15" s="745" t="str">
        <f>IF('2.ชื่อนักเรียน'!R16="มส","มส",IF('2.ชื่อนักเรียน'!R16="ย้าย","ย้าย",IF('2.ชื่อนักเรียน'!R16="ร","ร",IF(CE15="","",RANK(CE15,$CE$10:$CE$59,0)))))</f>
        <v/>
      </c>
      <c r="AY15" s="393" t="str">
        <f t="shared" si="17"/>
        <v/>
      </c>
      <c r="AZ15" s="381" t="str">
        <f t="shared" si="18"/>
        <v/>
      </c>
      <c r="BA15" s="383" t="str">
        <f t="shared" si="19"/>
        <v/>
      </c>
      <c r="BB15" s="335" t="str">
        <f t="shared" si="1"/>
        <v/>
      </c>
      <c r="BC15" s="335" t="str">
        <f t="shared" si="20"/>
        <v/>
      </c>
      <c r="BD15" s="335" t="str">
        <f t="shared" si="2"/>
        <v/>
      </c>
      <c r="BE15" s="335" t="str">
        <f t="shared" si="3"/>
        <v/>
      </c>
      <c r="BF15" s="331" t="str">
        <f t="shared" si="4"/>
        <v/>
      </c>
      <c r="BG15" s="331" t="str">
        <f t="shared" si="5"/>
        <v/>
      </c>
      <c r="BH15" s="335" t="str">
        <f t="shared" si="6"/>
        <v/>
      </c>
      <c r="BI15" s="335" t="str">
        <f t="shared" si="21"/>
        <v/>
      </c>
      <c r="BJ15" s="335" t="str">
        <f t="shared" si="7"/>
        <v/>
      </c>
      <c r="BK15" s="335" t="str">
        <f t="shared" si="22"/>
        <v/>
      </c>
      <c r="BL15" s="335" t="str">
        <f t="shared" si="8"/>
        <v/>
      </c>
      <c r="BM15" s="335" t="str">
        <f t="shared" si="9"/>
        <v/>
      </c>
      <c r="BN15" s="335" t="str">
        <f t="shared" si="10"/>
        <v/>
      </c>
      <c r="BO15" s="335" t="str">
        <f t="shared" si="11"/>
        <v/>
      </c>
      <c r="BP15" s="331" t="str">
        <f t="shared" si="12"/>
        <v/>
      </c>
      <c r="BQ15" s="384" t="str">
        <f t="shared" si="13"/>
        <v/>
      </c>
      <c r="BR15" s="332" t="str">
        <f t="shared" si="14"/>
        <v/>
      </c>
      <c r="BS15" s="381" t="str">
        <f t="shared" si="23"/>
        <v/>
      </c>
      <c r="BT15" s="331" t="str">
        <f t="shared" si="24"/>
        <v/>
      </c>
      <c r="BU15" s="331" t="str">
        <f t="shared" si="25"/>
        <v/>
      </c>
      <c r="BV15" s="331" t="str">
        <f t="shared" si="26"/>
        <v/>
      </c>
      <c r="BW15" s="331" t="str">
        <f t="shared" si="27"/>
        <v/>
      </c>
      <c r="BX15" s="331" t="str">
        <f t="shared" si="28"/>
        <v/>
      </c>
      <c r="BY15" s="331" t="str">
        <f t="shared" si="29"/>
        <v/>
      </c>
      <c r="BZ15" s="331" t="str">
        <f t="shared" si="30"/>
        <v/>
      </c>
      <c r="CA15" s="331" t="str">
        <f t="shared" si="31"/>
        <v/>
      </c>
      <c r="CB15" s="331" t="str">
        <f t="shared" si="32"/>
        <v/>
      </c>
      <c r="CC15" s="384" t="str">
        <f t="shared" si="33"/>
        <v/>
      </c>
      <c r="CD15" s="332" t="str">
        <f t="shared" si="34"/>
        <v/>
      </c>
      <c r="CE15" s="177" t="str">
        <f t="shared" si="35"/>
        <v/>
      </c>
      <c r="CF15" s="252"/>
      <c r="CG15" s="252"/>
      <c r="CH15" s="252"/>
    </row>
    <row r="16" spans="1:91" s="17" customFormat="1" ht="16.5" customHeight="1" x14ac:dyDescent="0.2">
      <c r="A16" s="18">
        <v>7</v>
      </c>
      <c r="B16" s="122" t="str">
        <f>IF('2.ชื่อนักเรียน'!$C17="","",'2.ชื่อนักเรียน'!$C17)</f>
        <v/>
      </c>
      <c r="C16" s="272" t="str">
        <f>IF('2.ชื่อนักเรียน'!$D17="","",'2.ชื่อนักเรียน'!$D17)</f>
        <v/>
      </c>
      <c r="D16" s="207" t="str">
        <f>IF(D$8="","",IF('2.ชื่อนักเรียน'!$R17="ร","ร",IF('2.ชื่อนักเรียน'!$R17="มส","",IF(OR(VLOOKUP($A16,'02.คีย์เทอม1'!$A$9:$DY$58,10,FALSE)="",VLOOKUP($A16,'03.คีย์เทอม2'!$A$9:$DY$58,10,FALSE)=""),"",(IF(VLOOKUP($A16,'02.คีย์เทอม1'!$A$9:$DY$58,11,FALSE)="",VLOOKUP($A16,'02.คีย์เทอม1'!$A$9:$DY$58,10,FALSE),VLOOKUP($A16,'02.คีย์เทอม1'!$A$9:$DY$58,11,FALSE))+IF(VLOOKUP($A16,'03.คีย์เทอม2'!$A$9:$DY$58,11,FALSE)="",VLOOKUP($A16,'03.คีย์เทอม2'!$A$9:$DY$58,10,FALSE),VLOOKUP($A16,'03.คีย์เทอม2'!$A$9:$DY$58,11,FALSE)))*100/200))))</f>
        <v/>
      </c>
      <c r="E16" s="125" t="str">
        <f>IF(D$8="","",IF('2.ชื่อนักเรียน'!$R17="ร","ร",IF('2.ชื่อนักเรียน'!$R17="มส","",IF(D16="","",IF(D16&gt;=80,4,IF(D16&gt;=75,3.5,IF(D16&gt;=70,3,IF(D16&gt;=65,2.5,IF(D16&gt;=60,2,IF(D16&gt;=55,1.5,IF(D16&gt;=50,1,0)))))))))))</f>
        <v/>
      </c>
      <c r="F16" s="126" t="str">
        <f>IF(F$8="","",IF('2.ชื่อนักเรียน'!$R17="ร","ร",IF('2.ชื่อนักเรียน'!$R17="มส","",IF(OR(VLOOKUP($A16,'02.คีย์เทอม1'!$A$9:$DY$58,15,FALSE)="",VLOOKUP($A16,'03.คีย์เทอม2'!$A$9:$DY$58,15,FALSE)=""),"",(IF(VLOOKUP($A16,'02.คีย์เทอม1'!$A$9:$DY$58,16,FALSE)="",VLOOKUP($A16,'02.คีย์เทอม1'!$A$9:$DY$58,15,FALSE),VLOOKUP($A16,'02.คีย์เทอม1'!$A$9:$DY$58,16,FALSE))+IF(VLOOKUP($A16,'03.คีย์เทอม2'!$A$9:$DY$58,16,FALSE)="",VLOOKUP($A16,'03.คีย์เทอม2'!$A$9:$DY$58,15,FALSE),VLOOKUP($A16,'03.คีย์เทอม2'!$A$9:$DY$58,16,FALSE)))*100/200))))</f>
        <v/>
      </c>
      <c r="G16" s="125" t="str">
        <f>IF(F$8="","",IF('2.ชื่อนักเรียน'!$R17="ร","ร",IF('2.ชื่อนักเรียน'!$R17="มส","",IF(F16="","",IF(F16&gt;=80,4,IF(F16&gt;=75,3.5,IF(F16&gt;=70,3,IF(F16&gt;=65,2.5,IF(F16&gt;=60,2,IF(F16&gt;=55,1.5,IF(F16&gt;=50,1,0)))))))))))</f>
        <v/>
      </c>
      <c r="H16" s="126" t="str">
        <f>IF(H$8="","",IF('2.ชื่อนักเรียน'!$R17="ร","ร",IF('2.ชื่อนักเรียน'!$R17="มส","",IF(OR(VLOOKUP($A16,'02.คีย์เทอม1'!$A$9:$DY$58,20,FALSE)="",VLOOKUP($A16,'03.คีย์เทอม2'!$A$9:$DY$58,20,FALSE)=""),"",(IF(VLOOKUP($A16,'02.คีย์เทอม1'!$A$9:$DY$58,21,FALSE)="",VLOOKUP($A16,'02.คีย์เทอม1'!$A$9:$DY$58,20,FALSE),VLOOKUP($A16,'02.คีย์เทอม1'!$A$9:$DY$58,21,FALSE))+IF(VLOOKUP($A16,'03.คีย์เทอม2'!$A$9:$DY$58,21,FALSE)="",VLOOKUP($A16,'03.คีย์เทอม2'!$A$9:$DY$58,20,FALSE),VLOOKUP($A16,'03.คีย์เทอม2'!$A$9:$DY$58,21,FALSE)))*100/200))))</f>
        <v/>
      </c>
      <c r="I16" s="125" t="str">
        <f>IF(H$8="","",IF('2.ชื่อนักเรียน'!$R17="ร","ร",IF('2.ชื่อนักเรียน'!$R17="มส","",IF(H16="","",IF(H16&gt;=80,4,IF(H16&gt;=75,3.5,IF(H16&gt;=70,3,IF(H16&gt;=65,2.5,IF(H16&gt;=60,2,IF(H16&gt;=55,1.5,IF(H16&gt;=50,1,0)))))))))))</f>
        <v/>
      </c>
      <c r="J16" s="126" t="str">
        <f>IF(J$8="","",IF('2.ชื่อนักเรียน'!$R17="ร","ร",IF('2.ชื่อนักเรียน'!$R17="มส","",IF(OR(VLOOKUP($A16,'02.คีย์เทอม1'!$A$9:$DY$58,25,FALSE)="",VLOOKUP($A16,'03.คีย์เทอม2'!$A$9:$DY$58,25,FALSE)=""),"",(IF(VLOOKUP($A16,'02.คีย์เทอม1'!$A$9:$DY$58,26,FALSE)="",VLOOKUP($A16,'02.คีย์เทอม1'!$A$9:$DY$58,25,FALSE),VLOOKUP($A16,'02.คีย์เทอม1'!$A$9:$DY$58,26,FALSE))+IF(VLOOKUP($A16,'03.คีย์เทอม2'!$A$9:$DY$58,26,FALSE)="",VLOOKUP($A16,'03.คีย์เทอม2'!$A$9:$DY$58,25,FALSE),VLOOKUP($A16,'03.คีย์เทอม2'!$A$9:$DY$58,26,FALSE)))*100/200))))</f>
        <v/>
      </c>
      <c r="K16" s="125" t="str">
        <f>IF(J$8="","",IF('2.ชื่อนักเรียน'!$R17="ร","ร",IF('2.ชื่อนักเรียน'!$R17="มส","",IF(J16="","",IF(J16&gt;=80,4,IF(J16&gt;=75,3.5,IF(J16&gt;=70,3,IF(J16&gt;=65,2.5,IF(J16&gt;=60,2,IF(J16&gt;=55,1.5,IF(J16&gt;=50,1,0)))))))))))</f>
        <v/>
      </c>
      <c r="L16" s="126" t="str">
        <f>IF(L$8="","",IF('2.ชื่อนักเรียน'!$R17="ร","ร",IF('2.ชื่อนักเรียน'!$R17="มส","",IF(OR(VLOOKUP($A16,'02.คีย์เทอม1'!$A$9:$DY$58,30,FALSE)="",VLOOKUP($A16,'03.คีย์เทอม2'!$A$9:$DY$58,30,FALSE)=""),"",(IF(VLOOKUP($A16,'02.คีย์เทอม1'!$A$9:$DY$58,31,FALSE)="",VLOOKUP($A16,'02.คีย์เทอม1'!$A$9:$DY$58,30,FALSE),VLOOKUP($A16,'02.คีย์เทอม1'!$A$9:$DY$58,31,FALSE))+IF(VLOOKUP($A16,'03.คีย์เทอม2'!$A$9:$DY$58,31,FALSE)="",VLOOKUP($A16,'03.คีย์เทอม2'!$A$9:$DY$58,30,FALSE),VLOOKUP($A16,'03.คีย์เทอม2'!$A$9:$DY$58,31,FALSE)))*100/200))))</f>
        <v/>
      </c>
      <c r="M16" s="125" t="str">
        <f>IF(L$8="","",IF('2.ชื่อนักเรียน'!$R17="ร","ร",IF('2.ชื่อนักเรียน'!$R17="มส","",IF(L16="","",IF(L16&gt;=80,4,IF(L16&gt;=75,3.5,IF(L16&gt;=70,3,IF(L16&gt;=65,2.5,IF(L16&gt;=60,2,IF(L16&gt;=55,1.5,IF(L16&gt;=50,1,0)))))))))))</f>
        <v/>
      </c>
      <c r="N16" s="126" t="str">
        <f>IF(N$8="","",IF('2.ชื่อนักเรียน'!$R17="ร","ร",IF('2.ชื่อนักเรียน'!$R17="มส","",IF(OR(VLOOKUP($A16,'02.คีย์เทอม1'!$A$9:$DY$58,35,FALSE)="",VLOOKUP($A16,'03.คีย์เทอม2'!$A$9:$DY$58,35,FALSE)=""),"",(IF(VLOOKUP($A16,'02.คีย์เทอม1'!$A$9:$DY$58,36,FALSE)="",VLOOKUP($A16,'02.คีย์เทอม1'!$A$9:$DY$58,35,FALSE),VLOOKUP($A16,'02.คีย์เทอม1'!$A$9:$DY$58,36,FALSE))+IF(VLOOKUP($A16,'03.คีย์เทอม2'!$A$9:$DY$58,36,FALSE)="",VLOOKUP($A16,'03.คีย์เทอม2'!$A$9:$DY$58,35,FALSE),VLOOKUP($A16,'03.คีย์เทอม2'!$A$9:$DY$58,36,FALSE)))*100/200))))</f>
        <v/>
      </c>
      <c r="O16" s="125" t="str">
        <f>IF(N$8="","",IF('2.ชื่อนักเรียน'!$R17="ร","ร",IF('2.ชื่อนักเรียน'!$R17="มส","",IF(N16="","",IF(N16&gt;=80,4,IF(N16&gt;=75,3.5,IF(N16&gt;=70,3,IF(N16&gt;=65,2.5,IF(N16&gt;=60,2,IF(N16&gt;=55,1.5,IF(N16&gt;=50,1,0)))))))))))</f>
        <v/>
      </c>
      <c r="P16" s="126" t="str">
        <f>IF(P$8="","",IF('2.ชื่อนักเรียน'!$R17="ร","ร",IF('2.ชื่อนักเรียน'!$R17="มส","",IF(OR(VLOOKUP($A16,'02.คีย์เทอม1'!$A$9:$DY$58,40,FALSE)="",VLOOKUP($A16,'03.คีย์เทอม2'!$A$9:$DY$58,40,FALSE)=""),"",(IF(VLOOKUP($A16,'02.คีย์เทอม1'!$A$9:$DY$58,41,FALSE)="",VLOOKUP($A16,'02.คีย์เทอม1'!$A$9:$DY$58,40,FALSE),VLOOKUP($A16,'02.คีย์เทอม1'!$A$9:$DY$58,41,FALSE))+IF(VLOOKUP($A16,'03.คีย์เทอม2'!$A$9:$DY$58,41,FALSE)="",VLOOKUP($A16,'03.คีย์เทอม2'!$A$9:$DY$58,40,FALSE),VLOOKUP($A16,'03.คีย์เทอม2'!$A$9:$DY$58,41,FALSE)))*100/200))))</f>
        <v/>
      </c>
      <c r="Q16" s="125" t="str">
        <f>IF(P$8="","",IF('2.ชื่อนักเรียน'!$R17="ร","ร",IF('2.ชื่อนักเรียน'!$R17="มส","",IF(P16="","",IF(P16&gt;=80,4,IF(P16&gt;=75,3.5,IF(P16&gt;=70,3,IF(P16&gt;=65,2.5,IF(P16&gt;=60,2,IF(P16&gt;=55,1.5,IF(P16&gt;=50,1,0)))))))))))</f>
        <v/>
      </c>
      <c r="R16" s="126" t="str">
        <f>IF(R$8="","",IF('2.ชื่อนักเรียน'!$R17="ร","ร",IF('2.ชื่อนักเรียน'!$R17="มส","",IF(OR(VLOOKUP($A16,'02.คีย์เทอม1'!$A$9:$DY$58,45,FALSE)="",VLOOKUP($A16,'03.คีย์เทอม2'!$A$9:$DY$58,45,FALSE)=""),"",(IF(VLOOKUP($A16,'02.คีย์เทอม1'!$A$9:$DY$58,46,FALSE)="",VLOOKUP($A16,'02.คีย์เทอม1'!$A$9:$DY$58,45,FALSE),VLOOKUP($A16,'02.คีย์เทอม1'!$A$9:$DY$58,46,FALSE))+IF(VLOOKUP($A16,'03.คีย์เทอม2'!$A$9:$DY$58,46,FALSE)="",VLOOKUP($A16,'03.คีย์เทอม2'!$A$9:$DY$58,45,FALSE),VLOOKUP($A16,'03.คีย์เทอม2'!$A$9:$DY$58,46,FALSE)))*100/200))))</f>
        <v/>
      </c>
      <c r="S16" s="125" t="str">
        <f>IF(R$8="","",IF('2.ชื่อนักเรียน'!$R17="ร","ร",IF('2.ชื่อนักเรียน'!$R17="มส","",IF(R16="","",IF(R16&gt;=80,4,IF(R16&gt;=75,3.5,IF(R16&gt;=70,3,IF(R16&gt;=65,2.5,IF(R16&gt;=60,2,IF(R16&gt;=55,1.5,IF(R16&gt;=50,1,0)))))))))))</f>
        <v/>
      </c>
      <c r="T16" s="126" t="str">
        <f>IF(T$8="","",IF('2.ชื่อนักเรียน'!$R17="ร","ร",IF('2.ชื่อนักเรียน'!$R17="มส","",IF(OR(VLOOKUP($A16,'02.คีย์เทอม1'!$A$9:$DY$58,50,FALSE)="",VLOOKUP($A16,'03.คีย์เทอม2'!$A$9:$DY$58,50,FALSE)=""),"",(IF(VLOOKUP($A16,'02.คีย์เทอม1'!$A$9:$DY$58,51,FALSE)="",VLOOKUP($A16,'02.คีย์เทอม1'!$A$9:$DY$58,50,FALSE),VLOOKUP($A16,'02.คีย์เทอม1'!$A$9:$DY$58,51,FALSE))+IF(VLOOKUP($A16,'03.คีย์เทอม2'!$A$9:$DY$58,51,FALSE)="",VLOOKUP($A16,'03.คีย์เทอม2'!$A$9:$DY$58,50,FALSE),VLOOKUP($A16,'03.คีย์เทอม2'!$A$9:$DY$58,51,FALSE)))*100/200))))</f>
        <v/>
      </c>
      <c r="U16" s="125" t="str">
        <f>IF(T$8="","",IF('2.ชื่อนักเรียน'!$R17="ร","ร",IF('2.ชื่อนักเรียน'!$R17="มส","",IF(T16="","",IF(T16&gt;=80,4,IF(T16&gt;=75,3.5,IF(T16&gt;=70,3,IF(T16&gt;=65,2.5,IF(T16&gt;=60,2,IF(T16&gt;=55,1.5,IF(T16&gt;=50,1,0)))))))))))</f>
        <v/>
      </c>
      <c r="V16" s="126" t="str">
        <f>IF(V$8="","",IF('2.ชื่อนักเรียน'!$R17="ร","ร",IF('2.ชื่อนักเรียน'!$R17="มส","",IF(OR(VLOOKUP($A16,'02.คีย์เทอม1'!$A$9:$DY$58,55,FALSE)="",VLOOKUP($A16,'03.คีย์เทอม2'!$A$9:$DY$58,55,FALSE)=""),"",(IF(VLOOKUP($A16,'02.คีย์เทอม1'!$A$9:$DY$58,56,FALSE)="",VLOOKUP($A16,'02.คีย์เทอม1'!$A$9:$DY$58,55,FALSE),VLOOKUP($A16,'02.คีย์เทอม1'!$A$9:$DY$58,56,FALSE))+IF(VLOOKUP($A16,'03.คีย์เทอม2'!$A$9:$DY$58,56,FALSE)="",VLOOKUP($A16,'03.คีย์เทอม2'!$A$9:$DY$58,55,FALSE),VLOOKUP($A16,'03.คีย์เทอม2'!$A$9:$DY$58,56,FALSE)))*100/200))))</f>
        <v/>
      </c>
      <c r="W16" s="208" t="str">
        <f>IF(V$8="","",IF('2.ชื่อนักเรียน'!$R17="ร","ร",IF('2.ชื่อนักเรียน'!$R17="มส","",IF(V16="","",IF(V16&gt;=80,4,IF(V16&gt;=75,3.5,IF(V16&gt;=70,3,IF(V16&gt;=65,2.5,IF(V16&gt;=60,2,IF(V16&gt;=55,1.5,IF(V16&gt;=50,1,0)))))))))))</f>
        <v/>
      </c>
      <c r="X16" s="18">
        <v>7</v>
      </c>
      <c r="Y16" s="122" t="str">
        <f>IF('2.ชื่อนักเรียน'!$C17="","",'2.ชื่อนักเรียน'!$C17)</f>
        <v/>
      </c>
      <c r="Z16" s="272" t="str">
        <f>IF('2.ชื่อนักเรียน'!$D17="","",'2.ชื่อนักเรียน'!$D17)</f>
        <v/>
      </c>
      <c r="AA16" s="207" t="str">
        <f>IF(AA$8="","",IF('2.ชื่อนักเรียน'!$R17="ร","ร",IF('2.ชื่อนักเรียน'!$R17="มส","",IF(OR(VLOOKUP($A16,'02.คีย์เทอม1'!$A$9:$DY$58,60,FALSE)="",VLOOKUP($A16,'03.คีย์เทอม2'!$A$9:$DY$58,60,FALSE)=""),"",(IF(VLOOKUP($A16,'02.คีย์เทอม1'!$A$9:$DY$58,61,FALSE)="",VLOOKUP($A16,'02.คีย์เทอม1'!$A$9:$DY$58,60,FALSE),VLOOKUP($A16,'02.คีย์เทอม1'!$A$9:$DY$58,61,FALSE))+IF(VLOOKUP($A16,'03.คีย์เทอม2'!$A$9:$DY$58,61,FALSE)="",VLOOKUP($A16,'03.คีย์เทอม2'!$A$9:$DY$58,60,FALSE),VLOOKUP($A16,'03.คีย์เทอม2'!$A$9:$DY$58,61,FALSE)))*100/200))))</f>
        <v/>
      </c>
      <c r="AB16" s="125" t="str">
        <f>IF(AA$8="","",IF('2.ชื่อนักเรียน'!$R17="ร","ร",IF('2.ชื่อนักเรียน'!$R17="มส","",IF(AA16="","",IF(AA16&gt;=80,4,IF(AA16&gt;=75,3.5,IF(AA16&gt;=70,3,IF(AA16&gt;=65,2.5,IF(AA16&gt;=60,2,IF(AA16&gt;=55,1.5,IF(AA16&gt;=50,1,0)))))))))))</f>
        <v/>
      </c>
      <c r="AC16" s="126" t="str">
        <f>IF(AC$8="","",IF('2.ชื่อนักเรียน'!$R17="ร","ร",IF('2.ชื่อนักเรียน'!$R17="มส","",IF(OR(VLOOKUP($A16,'02.คีย์เทอม1'!$A$9:$DY$58,65,FALSE)="",VLOOKUP($A16,'03.คีย์เทอม2'!$A$9:$DY$58,65,FALSE)=""),"",(IF(VLOOKUP($A16,'02.คีย์เทอม1'!$A$9:$DY$58,66,FALSE)="",VLOOKUP($A16,'02.คีย์เทอม1'!$A$9:$DY$58,65,FALSE),VLOOKUP($A16,'02.คีย์เทอม1'!$A$9:$DY$58,66,FALSE))+IF(VLOOKUP($A16,'03.คีย์เทอม2'!$A$9:$DY$58,66,FALSE)="",VLOOKUP($A16,'03.คีย์เทอม2'!$A$9:$DY$58,65,FALSE),VLOOKUP($A16,'03.คีย์เทอม2'!$A$9:$DY$58,66,FALSE)))*100/200))))</f>
        <v/>
      </c>
      <c r="AD16" s="125" t="str">
        <f>IF(AC$8="","",IF('2.ชื่อนักเรียน'!$R17="ร","ร",IF('2.ชื่อนักเรียน'!$R17="มส","",IF(AC16="","",IF(AC16&gt;=80,4,IF(AC16&gt;=75,3.5,IF(AC16&gt;=70,3,IF(AC16&gt;=65,2.5,IF(AC16&gt;=60,2,IF(AC16&gt;=55,1.5,IF(AC16&gt;=50,1,0)))))))))))</f>
        <v/>
      </c>
      <c r="AE16" s="126" t="str">
        <f>IF(AE$8="","",IF('2.ชื่อนักเรียน'!$R17="ร","ร",IF('2.ชื่อนักเรียน'!$R17="มส","",IF(OR(VLOOKUP($A16,'02.คีย์เทอม1'!$A$9:$DY$58,70,FALSE)="",VLOOKUP($A16,'03.คีย์เทอม2'!$A$9:$DY$58,70,FALSE)=""),"",(IF(VLOOKUP($A16,'02.คีย์เทอม1'!$A$9:$DY$58,71,FALSE)="",VLOOKUP($A16,'02.คีย์เทอม1'!$A$9:$DY$58,70,FALSE),VLOOKUP($A16,'02.คีย์เทอม1'!$A$9:$DY$58,71,FALSE))+IF(VLOOKUP($A16,'03.คีย์เทอม2'!$A$9:$DY$58,71,FALSE)="",VLOOKUP($A16,'03.คีย์เทอม2'!$A$9:$DY$58,70,FALSE),VLOOKUP($A16,'03.คีย์เทอม2'!$A$9:$DY$58,71,FALSE)))*100/200))))</f>
        <v/>
      </c>
      <c r="AF16" s="125" t="str">
        <f>IF(AE$8="","",IF('2.ชื่อนักเรียน'!$R17="ร","ร",IF('2.ชื่อนักเรียน'!$R17="มส","",IF(AE16="","",IF(AE16&gt;=80,4,IF(AE16&gt;=75,3.5,IF(AE16&gt;=70,3,IF(AE16&gt;=65,2.5,IF(AE16&gt;=60,2,IF(AE16&gt;=55,1.5,IF(AE16&gt;=50,1,0)))))))))))</f>
        <v/>
      </c>
      <c r="AG16" s="127" t="str">
        <f>IF(AG$8="","",IF('2.ชื่อนักเรียน'!$R17="ร","ร",IF('2.ชื่อนักเรียน'!$R17="มส","",IF(OR(VLOOKUP($A16,'02.คีย์เทอม1'!$A$9:$DY$58,75,FALSE)="",VLOOKUP($A16,'03.คีย์เทอม2'!$A$9:$DY$58,75,FALSE)=""),"",(IF(VLOOKUP($A16,'02.คีย์เทอม1'!$A$9:$DY$58,76,FALSE)="",VLOOKUP($A16,'02.คีย์เทอม1'!$A$9:$DY$58,75,FALSE),VLOOKUP($A16,'02.คีย์เทอม1'!$A$9:$DY$58,76,FALSE))+IF(VLOOKUP($A16,'03.คีย์เทอม2'!$A$9:$DY$58,76,FALSE)="",VLOOKUP($A16,'03.คีย์เทอม2'!$A$9:$DY$58,75,FALSE),VLOOKUP($A16,'03.คีย์เทอม2'!$A$9:$DY$58,76,FALSE)))*100/200))))</f>
        <v/>
      </c>
      <c r="AH16" s="125" t="str">
        <f>IF(AG$8="","",IF('2.ชื่อนักเรียน'!$R17="ร","ร",IF('2.ชื่อนักเรียน'!$R17="มส","",IF(AG16="","",IF(AG16&gt;=80,4,IF(AG16&gt;=75,3.5,IF(AG16&gt;=70,3,IF(AG16&gt;=65,2.5,IF(AG16&gt;=60,2,IF(AG16&gt;=55,1.5,IF(AG16&gt;=50,1,0)))))))))))</f>
        <v/>
      </c>
      <c r="AI16" s="127" t="str">
        <f>IF(AI$8="","",IF('2.ชื่อนักเรียน'!$R17="ร","ร",IF('2.ชื่อนักเรียน'!$R17="มส","",IF(OR(VLOOKUP($A16,'02.คีย์เทอม1'!$A$9:$DY$58,80,FALSE)="",VLOOKUP($A16,'03.คีย์เทอม2'!$A$9:$DY$58,80,FALSE)=""),"",(IF(VLOOKUP($A16,'02.คีย์เทอม1'!$A$9:$DY$58,81,FALSE)="",VLOOKUP($A16,'02.คีย์เทอม1'!$A$9:$DY$58,80,FALSE),VLOOKUP($A16,'02.คีย์เทอม1'!$A$9:$DY$58,81,FALSE))+IF(VLOOKUP($A16,'03.คีย์เทอม2'!$A$9:$DY$58,81,FALSE)="",VLOOKUP($A16,'03.คีย์เทอม2'!$A$9:$DY$58,80,FALSE),VLOOKUP($A16,'03.คีย์เทอม2'!$A$9:$DY$58,81,FALSE)))*100/200))))</f>
        <v/>
      </c>
      <c r="AJ16" s="125" t="str">
        <f>IF(AI$8="","",IF('2.ชื่อนักเรียน'!$R17="ร","ร",IF('2.ชื่อนักเรียน'!$R17="มส","",IF(AI16="","",IF(AI16&gt;=80,4,IF(AI16&gt;=75,3.5,IF(AI16&gt;=70,3,IF(AI16&gt;=65,2.5,IF(AI16&gt;=60,2,IF(AI16&gt;=55,1.5,IF(AI16&gt;=50,1,0)))))))))))</f>
        <v/>
      </c>
      <c r="AK16" s="127" t="str">
        <f>IF(AK$8="","",IF('2.ชื่อนักเรียน'!$R17="ร","ร",IF('2.ชื่อนักเรียน'!$R17="มส","",IF(OR(VLOOKUP($A16,'02.คีย์เทอม1'!$A$9:$DY$58,85,FALSE)="",VLOOKUP($A16,'03.คีย์เทอม2'!$A$9:$DY$58,85,FALSE)=""),"",(IF(VLOOKUP($A16,'02.คีย์เทอม1'!$A$9:$DY$58,86,FALSE)="",VLOOKUP($A16,'02.คีย์เทอม1'!$A$9:$DY$58,85,FALSE),VLOOKUP($A16,'02.คีย์เทอม1'!$A$9:$DY$58,86,FALSE))+IF(VLOOKUP($A16,'03.คีย์เทอม2'!$A$9:$DY$58,86,FALSE)="",VLOOKUP($A16,'03.คีย์เทอม2'!$A$9:$DY$58,85,FALSE),VLOOKUP($A16,'03.คีย์เทอม2'!$A$9:$DY$58,86,FALSE)))*100/200))))</f>
        <v/>
      </c>
      <c r="AL16" s="125" t="str">
        <f>IF(AK$8="","",IF('2.ชื่อนักเรียน'!$R17="ร","ร",IF('2.ชื่อนักเรียน'!$R17="มส","",IF(AK16="","",IF(AK16&gt;=80,4,IF(AK16&gt;=75,3.5,IF(AK16&gt;=70,3,IF(AK16&gt;=65,2.5,IF(AK16&gt;=60,2,IF(AK16&gt;=55,1.5,IF(AK16&gt;=50,1,0)))))))))))</f>
        <v/>
      </c>
      <c r="AM16" s="127" t="str">
        <f>IF(AM$8="","",IF('2.ชื่อนักเรียน'!$R17="ร","ร",IF('2.ชื่อนักเรียน'!$R17="มส","",IF(OR(VLOOKUP($A16,'02.คีย์เทอม1'!$A$9:$DY$58,90,FALSE)="",VLOOKUP($A16,'03.คีย์เทอม2'!$A$9:$DY$58,90,FALSE)=""),"",(IF(VLOOKUP($A16,'02.คีย์เทอม1'!$A$9:$DY$58,91,FALSE)="",VLOOKUP($A16,'02.คีย์เทอม1'!$A$9:$DY$58,90,FALSE),VLOOKUP($A16,'02.คีย์เทอม1'!$A$9:$DY$58,91,FALSE))+IF(VLOOKUP($A16,'03.คีย์เทอม2'!$A$9:$DY$58,91,FALSE)="",VLOOKUP($A16,'03.คีย์เทอม2'!$A$9:$DY$58,90,FALSE),VLOOKUP($A16,'03.คีย์เทอม2'!$A$9:$DY$58,91,FALSE)))*100/200))))</f>
        <v/>
      </c>
      <c r="AN16" s="125" t="str">
        <f>IF(AM$8="","",IF('2.ชื่อนักเรียน'!$R17="ร","ร",IF('2.ชื่อนักเรียน'!$R17="มส","",IF(AM16="","",IF(AM16&gt;=80,4,IF(AM16&gt;=75,3.5,IF(AM16&gt;=70,3,IF(AM16&gt;=65,2.5,IF(AM16&gt;=60,2,IF(AM16&gt;=55,1.5,IF(AM16&gt;=50,1,0)))))))))))</f>
        <v/>
      </c>
      <c r="AO16" s="127" t="str">
        <f>IF(AO$8="","",IF('2.ชื่อนักเรียน'!$R17="ร","ร",IF('2.ชื่อนักเรียน'!$R17="มส","",IF(OR(VLOOKUP($A16,'02.คีย์เทอม1'!$A$9:$DY$58,95,FALSE)="",VLOOKUP($A16,'03.คีย์เทอม2'!$A$9:$DY$58,95,FALSE)=""),"",(IF(VLOOKUP($A16,'02.คีย์เทอม1'!$A$9:$DY$58,96,FALSE)="",VLOOKUP($A16,'02.คีย์เทอม1'!$A$9:$DY$58,95,FALSE),VLOOKUP($A16,'02.คีย์เทอม1'!$A$9:$DY$58,96,FALSE))+IF(VLOOKUP($A16,'03.คีย์เทอม2'!$A$9:$DY$58,96,FALSE)="",VLOOKUP($A16,'03.คีย์เทอม2'!$A$9:$DY$58,95,FALSE),VLOOKUP($A16,'03.คีย์เทอม2'!$A$9:$DY$58,96,FALSE)))*100/200))))</f>
        <v/>
      </c>
      <c r="AP16" s="125" t="str">
        <f>IF(AO$8="","",IF('2.ชื่อนักเรียน'!$R17="ร","ร",IF('2.ชื่อนักเรียน'!$R17="มส","",IF(AO16="","",IF(AO16&gt;=80,4,IF(AO16&gt;=75,3.5,IF(AO16&gt;=70,3,IF(AO16&gt;=65,2.5,IF(AO16&gt;=60,2,IF(AO16&gt;=55,1.5,IF(AO16&gt;=50,1,0)))))))))))</f>
        <v/>
      </c>
      <c r="AQ16" s="127" t="str">
        <f>IF(AQ$8="","",IF('2.ชื่อนักเรียน'!$R17="ร","ร",IF('2.ชื่อนักเรียน'!$R17="มส","",IF(OR(VLOOKUP($A16,'02.คีย์เทอม1'!$A$9:$DY$58,100,FALSE)="",VLOOKUP($A16,'03.คีย์เทอม2'!$A$9:$DY$58,100,FALSE)=""),"",(IF(VLOOKUP($A16,'02.คีย์เทอม1'!$A$9:$DY$58,101,FALSE)="",VLOOKUP($A16,'02.คีย์เทอม1'!$A$9:$DY$58,100,FALSE),VLOOKUP($A16,'02.คีย์เทอม1'!$A$9:$DY$58,101,FALSE))+IF(VLOOKUP($A16,'03.คีย์เทอม2'!$A$9:$DY$58,101,FALSE)="",VLOOKUP($A16,'03.คีย์เทอม2'!$A$9:$DY$58,100,FALSE),VLOOKUP($A16,'03.คีย์เทอม2'!$A$9:$DY$58,101,FALSE)))*100/200))))</f>
        <v/>
      </c>
      <c r="AR16" s="125" t="str">
        <f>IF(AQ$8="","",IF('2.ชื่อนักเรียน'!$R17="ร","ร",IF('2.ชื่อนักเรียน'!$R17="มส","",IF(AQ16="","",IF(AQ16&gt;=80,4,IF(AQ16&gt;=75,3.5,IF(AQ16&gt;=70,3,IF(AQ16&gt;=65,2.5,IF(AQ16&gt;=60,2,IF(AQ16&gt;=55,1.5,IF(AQ16&gt;=50,1,0)))))))))))</f>
        <v/>
      </c>
      <c r="AS16" s="126" t="str">
        <f>IF(AS$8="","",IF('2.ชื่อนักเรียน'!$R17="ร","ร",IF('2.ชื่อนักเรียน'!$R17="มส","",IF(OR(VLOOKUP($A16,'02.คีย์เทอม1'!$A$9:$DY$58,105,FALSE)="",VLOOKUP($A16,'03.คีย์เทอม2'!$A$9:$DY$58,105,FALSE)=""),"",(IF(VLOOKUP($A16,'02.คีย์เทอม1'!$A$9:$DY$58,106,FALSE)="",VLOOKUP($A16,'02.คีย์เทอม1'!$A$9:$DY$58,105,FALSE),VLOOKUP($A16,'02.คีย์เทอม1'!$A$9:$DY$58,106,FALSE))+IF(VLOOKUP($A16,'03.คีย์เทอม2'!$A$9:$DY$58,106,FALSE)="",VLOOKUP($A16,'03.คีย์เทอม2'!$A$9:$DY$58,105,FALSE),VLOOKUP($A16,'03.คีย์เทอม2'!$A$9:$DY$58,106,FALSE)))*100/200))))</f>
        <v/>
      </c>
      <c r="AT16" s="204" t="str">
        <f>IF(AS$8="","",IF('2.ชื่อนักเรียน'!$R17="ร","ร",IF('2.ชื่อนักเรียน'!$R17="มส","",IF(AS16="","",IF(AS16&gt;=80,4,IF(AS16&gt;=75,3.5,IF(AS16&gt;=70,3,IF(AS16&gt;=65,2.5,IF(AS16&gt;=60,2,IF(AS16&gt;=55,1.5,IF(AS16&gt;=50,1,0)))))))))))</f>
        <v/>
      </c>
      <c r="AU16" s="207" t="str">
        <f>IF(COUNT(D16,F16,H16,J16,L16,N16,P16,R16,V16,AA16)=0,"",SUM(D16,F16,H16,J16,L16,N16,P16,R16,T16,V16,AA16,AC16,AE16,AG16,AI16,AK16,AM16,AO16,AQ16,AS16))</f>
        <v/>
      </c>
      <c r="AV16" s="126" t="str">
        <f>IF(AU16="","",(AU16*100)/$AU$9)</f>
        <v/>
      </c>
      <c r="AW16" s="541" t="str">
        <f t="shared" si="16"/>
        <v/>
      </c>
      <c r="AX16" s="745" t="str">
        <f>IF('2.ชื่อนักเรียน'!R17="มส","มส",IF('2.ชื่อนักเรียน'!R17="ย้าย","ย้าย",IF('2.ชื่อนักเรียน'!R17="ร","ร",IF(CE16="","",RANK(CE16,$CE$10:$CE$59,0)))))</f>
        <v/>
      </c>
      <c r="AY16" s="393" t="str">
        <f t="shared" si="17"/>
        <v/>
      </c>
      <c r="AZ16" s="381" t="str">
        <f t="shared" si="18"/>
        <v/>
      </c>
      <c r="BA16" s="383" t="str">
        <f t="shared" si="19"/>
        <v/>
      </c>
      <c r="BB16" s="335" t="str">
        <f t="shared" si="1"/>
        <v/>
      </c>
      <c r="BC16" s="335" t="str">
        <f t="shared" si="20"/>
        <v/>
      </c>
      <c r="BD16" s="335" t="str">
        <f t="shared" si="2"/>
        <v/>
      </c>
      <c r="BE16" s="335" t="str">
        <f t="shared" si="3"/>
        <v/>
      </c>
      <c r="BF16" s="331" t="str">
        <f t="shared" si="4"/>
        <v/>
      </c>
      <c r="BG16" s="331" t="str">
        <f t="shared" si="5"/>
        <v/>
      </c>
      <c r="BH16" s="335" t="str">
        <f t="shared" si="6"/>
        <v/>
      </c>
      <c r="BI16" s="335" t="str">
        <f t="shared" si="21"/>
        <v/>
      </c>
      <c r="BJ16" s="335" t="str">
        <f t="shared" si="7"/>
        <v/>
      </c>
      <c r="BK16" s="335" t="str">
        <f t="shared" si="22"/>
        <v/>
      </c>
      <c r="BL16" s="335" t="str">
        <f t="shared" si="8"/>
        <v/>
      </c>
      <c r="BM16" s="335" t="str">
        <f t="shared" si="9"/>
        <v/>
      </c>
      <c r="BN16" s="335" t="str">
        <f t="shared" si="10"/>
        <v/>
      </c>
      <c r="BO16" s="335" t="str">
        <f t="shared" si="11"/>
        <v/>
      </c>
      <c r="BP16" s="331" t="str">
        <f t="shared" si="12"/>
        <v/>
      </c>
      <c r="BQ16" s="384" t="str">
        <f t="shared" si="13"/>
        <v/>
      </c>
      <c r="BR16" s="332" t="str">
        <f t="shared" si="14"/>
        <v/>
      </c>
      <c r="BS16" s="381" t="str">
        <f t="shared" si="23"/>
        <v/>
      </c>
      <c r="BT16" s="331" t="str">
        <f t="shared" si="24"/>
        <v/>
      </c>
      <c r="BU16" s="331" t="str">
        <f t="shared" si="25"/>
        <v/>
      </c>
      <c r="BV16" s="331" t="str">
        <f t="shared" si="26"/>
        <v/>
      </c>
      <c r="BW16" s="331" t="str">
        <f t="shared" si="27"/>
        <v/>
      </c>
      <c r="BX16" s="331" t="str">
        <f t="shared" si="28"/>
        <v/>
      </c>
      <c r="BY16" s="331" t="str">
        <f t="shared" si="29"/>
        <v/>
      </c>
      <c r="BZ16" s="331" t="str">
        <f t="shared" si="30"/>
        <v/>
      </c>
      <c r="CA16" s="331" t="str">
        <f t="shared" si="31"/>
        <v/>
      </c>
      <c r="CB16" s="331" t="str">
        <f t="shared" si="32"/>
        <v/>
      </c>
      <c r="CC16" s="384" t="str">
        <f t="shared" si="33"/>
        <v/>
      </c>
      <c r="CD16" s="332" t="str">
        <f t="shared" si="34"/>
        <v/>
      </c>
      <c r="CE16" s="177" t="str">
        <f t="shared" si="35"/>
        <v/>
      </c>
    </row>
    <row r="17" spans="1:83" s="17" customFormat="1" ht="16.5" customHeight="1" x14ac:dyDescent="0.2">
      <c r="A17" s="18">
        <v>8</v>
      </c>
      <c r="B17" s="122" t="str">
        <f>IF('2.ชื่อนักเรียน'!$C18="","",'2.ชื่อนักเรียน'!$C18)</f>
        <v/>
      </c>
      <c r="C17" s="272" t="str">
        <f>IF('2.ชื่อนักเรียน'!$D18="","",'2.ชื่อนักเรียน'!$D18)</f>
        <v/>
      </c>
      <c r="D17" s="207" t="str">
        <f>IF(D$8="","",IF('2.ชื่อนักเรียน'!$R18="ร","ร",IF('2.ชื่อนักเรียน'!$R18="มส","",IF(OR(VLOOKUP($A17,'02.คีย์เทอม1'!$A$9:$DY$58,10,FALSE)="",VLOOKUP($A17,'03.คีย์เทอม2'!$A$9:$DY$58,10,FALSE)=""),"",(IF(VLOOKUP($A17,'02.คีย์เทอม1'!$A$9:$DY$58,11,FALSE)="",VLOOKUP($A17,'02.คีย์เทอม1'!$A$9:$DY$58,10,FALSE),VLOOKUP($A17,'02.คีย์เทอม1'!$A$9:$DY$58,11,FALSE))+IF(VLOOKUP($A17,'03.คีย์เทอม2'!$A$9:$DY$58,11,FALSE)="",VLOOKUP($A17,'03.คีย์เทอม2'!$A$9:$DY$58,10,FALSE),VLOOKUP($A17,'03.คีย์เทอม2'!$A$9:$DY$58,11,FALSE)))*100/200))))</f>
        <v/>
      </c>
      <c r="E17" s="125" t="str">
        <f>IF(D$8="","",IF('2.ชื่อนักเรียน'!$R18="ร","ร",IF('2.ชื่อนักเรียน'!$R18="มส","",IF(D17="","",IF(D17&gt;=80,4,IF(D17&gt;=75,3.5,IF(D17&gt;=70,3,IF(D17&gt;=65,2.5,IF(D17&gt;=60,2,IF(D17&gt;=55,1.5,IF(D17&gt;=50,1,0)))))))))))</f>
        <v/>
      </c>
      <c r="F17" s="126" t="str">
        <f>IF(F$8="","",IF('2.ชื่อนักเรียน'!$R18="ร","ร",IF('2.ชื่อนักเรียน'!$R18="มส","",IF(OR(VLOOKUP($A17,'02.คีย์เทอม1'!$A$9:$DY$58,15,FALSE)="",VLOOKUP($A17,'03.คีย์เทอม2'!$A$9:$DY$58,15,FALSE)=""),"",(IF(VLOOKUP($A17,'02.คีย์เทอม1'!$A$9:$DY$58,16,FALSE)="",VLOOKUP($A17,'02.คีย์เทอม1'!$A$9:$DY$58,15,FALSE),VLOOKUP($A17,'02.คีย์เทอม1'!$A$9:$DY$58,16,FALSE))+IF(VLOOKUP($A17,'03.คีย์เทอม2'!$A$9:$DY$58,16,FALSE)="",VLOOKUP($A17,'03.คีย์เทอม2'!$A$9:$DY$58,15,FALSE),VLOOKUP($A17,'03.คีย์เทอม2'!$A$9:$DY$58,16,FALSE)))*100/200))))</f>
        <v/>
      </c>
      <c r="G17" s="125" t="str">
        <f>IF(F$8="","",IF('2.ชื่อนักเรียน'!$R18="ร","ร",IF('2.ชื่อนักเรียน'!$R18="มส","",IF(F17="","",IF(F17&gt;=80,4,IF(F17&gt;=75,3.5,IF(F17&gt;=70,3,IF(F17&gt;=65,2.5,IF(F17&gt;=60,2,IF(F17&gt;=55,1.5,IF(F17&gt;=50,1,0)))))))))))</f>
        <v/>
      </c>
      <c r="H17" s="126" t="str">
        <f>IF(H$8="","",IF('2.ชื่อนักเรียน'!$R18="ร","ร",IF('2.ชื่อนักเรียน'!$R18="มส","",IF(OR(VLOOKUP($A17,'02.คีย์เทอม1'!$A$9:$DY$58,20,FALSE)="",VLOOKUP($A17,'03.คีย์เทอม2'!$A$9:$DY$58,20,FALSE)=""),"",(IF(VLOOKUP($A17,'02.คีย์เทอม1'!$A$9:$DY$58,21,FALSE)="",VLOOKUP($A17,'02.คีย์เทอม1'!$A$9:$DY$58,20,FALSE),VLOOKUP($A17,'02.คีย์เทอม1'!$A$9:$DY$58,21,FALSE))+IF(VLOOKUP($A17,'03.คีย์เทอม2'!$A$9:$DY$58,21,FALSE)="",VLOOKUP($A17,'03.คีย์เทอม2'!$A$9:$DY$58,20,FALSE),VLOOKUP($A17,'03.คีย์เทอม2'!$A$9:$DY$58,21,FALSE)))*100/200))))</f>
        <v/>
      </c>
      <c r="I17" s="125" t="str">
        <f>IF(H$8="","",IF('2.ชื่อนักเรียน'!$R18="ร","ร",IF('2.ชื่อนักเรียน'!$R18="มส","",IF(H17="","",IF(H17&gt;=80,4,IF(H17&gt;=75,3.5,IF(H17&gt;=70,3,IF(H17&gt;=65,2.5,IF(H17&gt;=60,2,IF(H17&gt;=55,1.5,IF(H17&gt;=50,1,0)))))))))))</f>
        <v/>
      </c>
      <c r="J17" s="126" t="str">
        <f>IF(J$8="","",IF('2.ชื่อนักเรียน'!$R18="ร","ร",IF('2.ชื่อนักเรียน'!$R18="มส","",IF(OR(VLOOKUP($A17,'02.คีย์เทอม1'!$A$9:$DY$58,25,FALSE)="",VLOOKUP($A17,'03.คีย์เทอม2'!$A$9:$DY$58,25,FALSE)=""),"",(IF(VLOOKUP($A17,'02.คีย์เทอม1'!$A$9:$DY$58,26,FALSE)="",VLOOKUP($A17,'02.คีย์เทอม1'!$A$9:$DY$58,25,FALSE),VLOOKUP($A17,'02.คีย์เทอม1'!$A$9:$DY$58,26,FALSE))+IF(VLOOKUP($A17,'03.คีย์เทอม2'!$A$9:$DY$58,26,FALSE)="",VLOOKUP($A17,'03.คีย์เทอม2'!$A$9:$DY$58,25,FALSE),VLOOKUP($A17,'03.คีย์เทอม2'!$A$9:$DY$58,26,FALSE)))*100/200))))</f>
        <v/>
      </c>
      <c r="K17" s="125" t="str">
        <f>IF(J$8="","",IF('2.ชื่อนักเรียน'!$R18="ร","ร",IF('2.ชื่อนักเรียน'!$R18="มส","",IF(J17="","",IF(J17&gt;=80,4,IF(J17&gt;=75,3.5,IF(J17&gt;=70,3,IF(J17&gt;=65,2.5,IF(J17&gt;=60,2,IF(J17&gt;=55,1.5,IF(J17&gt;=50,1,0)))))))))))</f>
        <v/>
      </c>
      <c r="L17" s="126" t="str">
        <f>IF(L$8="","",IF('2.ชื่อนักเรียน'!$R18="ร","ร",IF('2.ชื่อนักเรียน'!$R18="มส","",IF(OR(VLOOKUP($A17,'02.คีย์เทอม1'!$A$9:$DY$58,30,FALSE)="",VLOOKUP($A17,'03.คีย์เทอม2'!$A$9:$DY$58,30,FALSE)=""),"",(IF(VLOOKUP($A17,'02.คีย์เทอม1'!$A$9:$DY$58,31,FALSE)="",VLOOKUP($A17,'02.คีย์เทอม1'!$A$9:$DY$58,30,FALSE),VLOOKUP($A17,'02.คีย์เทอม1'!$A$9:$DY$58,31,FALSE))+IF(VLOOKUP($A17,'03.คีย์เทอม2'!$A$9:$DY$58,31,FALSE)="",VLOOKUP($A17,'03.คีย์เทอม2'!$A$9:$DY$58,30,FALSE),VLOOKUP($A17,'03.คีย์เทอม2'!$A$9:$DY$58,31,FALSE)))*100/200))))</f>
        <v/>
      </c>
      <c r="M17" s="125" t="str">
        <f>IF(L$8="","",IF('2.ชื่อนักเรียน'!$R18="ร","ร",IF('2.ชื่อนักเรียน'!$R18="มส","",IF(L17="","",IF(L17&gt;=80,4,IF(L17&gt;=75,3.5,IF(L17&gt;=70,3,IF(L17&gt;=65,2.5,IF(L17&gt;=60,2,IF(L17&gt;=55,1.5,IF(L17&gt;=50,1,0)))))))))))</f>
        <v/>
      </c>
      <c r="N17" s="126" t="str">
        <f>IF(N$8="","",IF('2.ชื่อนักเรียน'!$R18="ร","ร",IF('2.ชื่อนักเรียน'!$R18="มส","",IF(OR(VLOOKUP($A17,'02.คีย์เทอม1'!$A$9:$DY$58,35,FALSE)="",VLOOKUP($A17,'03.คีย์เทอม2'!$A$9:$DY$58,35,FALSE)=""),"",(IF(VLOOKUP($A17,'02.คีย์เทอม1'!$A$9:$DY$58,36,FALSE)="",VLOOKUP($A17,'02.คีย์เทอม1'!$A$9:$DY$58,35,FALSE),VLOOKUP($A17,'02.คีย์เทอม1'!$A$9:$DY$58,36,FALSE))+IF(VLOOKUP($A17,'03.คีย์เทอม2'!$A$9:$DY$58,36,FALSE)="",VLOOKUP($A17,'03.คีย์เทอม2'!$A$9:$DY$58,35,FALSE),VLOOKUP($A17,'03.คีย์เทอม2'!$A$9:$DY$58,36,FALSE)))*100/200))))</f>
        <v/>
      </c>
      <c r="O17" s="125" t="str">
        <f>IF(N$8="","",IF('2.ชื่อนักเรียน'!$R18="ร","ร",IF('2.ชื่อนักเรียน'!$R18="มส","",IF(N17="","",IF(N17&gt;=80,4,IF(N17&gt;=75,3.5,IF(N17&gt;=70,3,IF(N17&gt;=65,2.5,IF(N17&gt;=60,2,IF(N17&gt;=55,1.5,IF(N17&gt;=50,1,0)))))))))))</f>
        <v/>
      </c>
      <c r="P17" s="126" t="str">
        <f>IF(P$8="","",IF('2.ชื่อนักเรียน'!$R18="ร","ร",IF('2.ชื่อนักเรียน'!$R18="มส","",IF(OR(VLOOKUP($A17,'02.คีย์เทอม1'!$A$9:$DY$58,40,FALSE)="",VLOOKUP($A17,'03.คีย์เทอม2'!$A$9:$DY$58,40,FALSE)=""),"",(IF(VLOOKUP($A17,'02.คีย์เทอม1'!$A$9:$DY$58,41,FALSE)="",VLOOKUP($A17,'02.คีย์เทอม1'!$A$9:$DY$58,40,FALSE),VLOOKUP($A17,'02.คีย์เทอม1'!$A$9:$DY$58,41,FALSE))+IF(VLOOKUP($A17,'03.คีย์เทอม2'!$A$9:$DY$58,41,FALSE)="",VLOOKUP($A17,'03.คีย์เทอม2'!$A$9:$DY$58,40,FALSE),VLOOKUP($A17,'03.คีย์เทอม2'!$A$9:$DY$58,41,FALSE)))*100/200))))</f>
        <v/>
      </c>
      <c r="Q17" s="125" t="str">
        <f>IF(P$8="","",IF('2.ชื่อนักเรียน'!$R18="ร","ร",IF('2.ชื่อนักเรียน'!$R18="มส","",IF(P17="","",IF(P17&gt;=80,4,IF(P17&gt;=75,3.5,IF(P17&gt;=70,3,IF(P17&gt;=65,2.5,IF(P17&gt;=60,2,IF(P17&gt;=55,1.5,IF(P17&gt;=50,1,0)))))))))))</f>
        <v/>
      </c>
      <c r="R17" s="126" t="str">
        <f>IF(R$8="","",IF('2.ชื่อนักเรียน'!$R18="ร","ร",IF('2.ชื่อนักเรียน'!$R18="มส","",IF(OR(VLOOKUP($A17,'02.คีย์เทอม1'!$A$9:$DY$58,45,FALSE)="",VLOOKUP($A17,'03.คีย์เทอม2'!$A$9:$DY$58,45,FALSE)=""),"",(IF(VLOOKUP($A17,'02.คีย์เทอม1'!$A$9:$DY$58,46,FALSE)="",VLOOKUP($A17,'02.คีย์เทอม1'!$A$9:$DY$58,45,FALSE),VLOOKUP($A17,'02.คีย์เทอม1'!$A$9:$DY$58,46,FALSE))+IF(VLOOKUP($A17,'03.คีย์เทอม2'!$A$9:$DY$58,46,FALSE)="",VLOOKUP($A17,'03.คีย์เทอม2'!$A$9:$DY$58,45,FALSE),VLOOKUP($A17,'03.คีย์เทอม2'!$A$9:$DY$58,46,FALSE)))*100/200))))</f>
        <v/>
      </c>
      <c r="S17" s="125" t="str">
        <f>IF(R$8="","",IF('2.ชื่อนักเรียน'!$R18="ร","ร",IF('2.ชื่อนักเรียน'!$R18="มส","",IF(R17="","",IF(R17&gt;=80,4,IF(R17&gt;=75,3.5,IF(R17&gt;=70,3,IF(R17&gt;=65,2.5,IF(R17&gt;=60,2,IF(R17&gt;=55,1.5,IF(R17&gt;=50,1,0)))))))))))</f>
        <v/>
      </c>
      <c r="T17" s="126" t="str">
        <f>IF(T$8="","",IF('2.ชื่อนักเรียน'!$R18="ร","ร",IF('2.ชื่อนักเรียน'!$R18="มส","",IF(OR(VLOOKUP($A17,'02.คีย์เทอม1'!$A$9:$DY$58,50,FALSE)="",VLOOKUP($A17,'03.คีย์เทอม2'!$A$9:$DY$58,50,FALSE)=""),"",(IF(VLOOKUP($A17,'02.คีย์เทอม1'!$A$9:$DY$58,51,FALSE)="",VLOOKUP($A17,'02.คีย์เทอม1'!$A$9:$DY$58,50,FALSE),VLOOKUP($A17,'02.คีย์เทอม1'!$A$9:$DY$58,51,FALSE))+IF(VLOOKUP($A17,'03.คีย์เทอม2'!$A$9:$DY$58,51,FALSE)="",VLOOKUP($A17,'03.คีย์เทอม2'!$A$9:$DY$58,50,FALSE),VLOOKUP($A17,'03.คีย์เทอม2'!$A$9:$DY$58,51,FALSE)))*100/200))))</f>
        <v/>
      </c>
      <c r="U17" s="125" t="str">
        <f>IF(T$8="","",IF('2.ชื่อนักเรียน'!$R18="ร","ร",IF('2.ชื่อนักเรียน'!$R18="มส","",IF(T17="","",IF(T17&gt;=80,4,IF(T17&gt;=75,3.5,IF(T17&gt;=70,3,IF(T17&gt;=65,2.5,IF(T17&gt;=60,2,IF(T17&gt;=55,1.5,IF(T17&gt;=50,1,0)))))))))))</f>
        <v/>
      </c>
      <c r="V17" s="126" t="str">
        <f>IF(V$8="","",IF('2.ชื่อนักเรียน'!$R18="ร","ร",IF('2.ชื่อนักเรียน'!$R18="มส","",IF(OR(VLOOKUP($A17,'02.คีย์เทอม1'!$A$9:$DY$58,55,FALSE)="",VLOOKUP($A17,'03.คีย์เทอม2'!$A$9:$DY$58,55,FALSE)=""),"",(IF(VLOOKUP($A17,'02.คีย์เทอม1'!$A$9:$DY$58,56,FALSE)="",VLOOKUP($A17,'02.คีย์เทอม1'!$A$9:$DY$58,55,FALSE),VLOOKUP($A17,'02.คีย์เทอม1'!$A$9:$DY$58,56,FALSE))+IF(VLOOKUP($A17,'03.คีย์เทอม2'!$A$9:$DY$58,56,FALSE)="",VLOOKUP($A17,'03.คีย์เทอม2'!$A$9:$DY$58,55,FALSE),VLOOKUP($A17,'03.คีย์เทอม2'!$A$9:$DY$58,56,FALSE)))*100/200))))</f>
        <v/>
      </c>
      <c r="W17" s="208" t="str">
        <f>IF(V$8="","",IF('2.ชื่อนักเรียน'!$R18="ร","ร",IF('2.ชื่อนักเรียน'!$R18="มส","",IF(V17="","",IF(V17&gt;=80,4,IF(V17&gt;=75,3.5,IF(V17&gt;=70,3,IF(V17&gt;=65,2.5,IF(V17&gt;=60,2,IF(V17&gt;=55,1.5,IF(V17&gt;=50,1,0)))))))))))</f>
        <v/>
      </c>
      <c r="X17" s="18">
        <v>8</v>
      </c>
      <c r="Y17" s="122" t="str">
        <f>IF('2.ชื่อนักเรียน'!$C18="","",'2.ชื่อนักเรียน'!$C18)</f>
        <v/>
      </c>
      <c r="Z17" s="272" t="str">
        <f>IF('2.ชื่อนักเรียน'!$D18="","",'2.ชื่อนักเรียน'!$D18)</f>
        <v/>
      </c>
      <c r="AA17" s="207" t="str">
        <f>IF(AA$8="","",IF('2.ชื่อนักเรียน'!$R18="ร","ร",IF('2.ชื่อนักเรียน'!$R18="มส","",IF(OR(VLOOKUP($A17,'02.คีย์เทอม1'!$A$9:$DY$58,60,FALSE)="",VLOOKUP($A17,'03.คีย์เทอม2'!$A$9:$DY$58,60,FALSE)=""),"",(IF(VLOOKUP($A17,'02.คีย์เทอม1'!$A$9:$DY$58,61,FALSE)="",VLOOKUP($A17,'02.คีย์เทอม1'!$A$9:$DY$58,60,FALSE),VLOOKUP($A17,'02.คีย์เทอม1'!$A$9:$DY$58,61,FALSE))+IF(VLOOKUP($A17,'03.คีย์เทอม2'!$A$9:$DY$58,61,FALSE)="",VLOOKUP($A17,'03.คีย์เทอม2'!$A$9:$DY$58,60,FALSE),VLOOKUP($A17,'03.คีย์เทอม2'!$A$9:$DY$58,61,FALSE)))*100/200))))</f>
        <v/>
      </c>
      <c r="AB17" s="125" t="str">
        <f>IF(AA$8="","",IF('2.ชื่อนักเรียน'!$R18="ร","ร",IF('2.ชื่อนักเรียน'!$R18="มส","",IF(AA17="","",IF(AA17&gt;=80,4,IF(AA17&gt;=75,3.5,IF(AA17&gt;=70,3,IF(AA17&gt;=65,2.5,IF(AA17&gt;=60,2,IF(AA17&gt;=55,1.5,IF(AA17&gt;=50,1,0)))))))))))</f>
        <v/>
      </c>
      <c r="AC17" s="126" t="str">
        <f>IF(AC$8="","",IF('2.ชื่อนักเรียน'!$R18="ร","ร",IF('2.ชื่อนักเรียน'!$R18="มส","",IF(OR(VLOOKUP($A17,'02.คีย์เทอม1'!$A$9:$DY$58,65,FALSE)="",VLOOKUP($A17,'03.คีย์เทอม2'!$A$9:$DY$58,65,FALSE)=""),"",(IF(VLOOKUP($A17,'02.คีย์เทอม1'!$A$9:$DY$58,66,FALSE)="",VLOOKUP($A17,'02.คีย์เทอม1'!$A$9:$DY$58,65,FALSE),VLOOKUP($A17,'02.คีย์เทอม1'!$A$9:$DY$58,66,FALSE))+IF(VLOOKUP($A17,'03.คีย์เทอม2'!$A$9:$DY$58,66,FALSE)="",VLOOKUP($A17,'03.คีย์เทอม2'!$A$9:$DY$58,65,FALSE),VLOOKUP($A17,'03.คีย์เทอม2'!$A$9:$DY$58,66,FALSE)))*100/200))))</f>
        <v/>
      </c>
      <c r="AD17" s="125" t="str">
        <f>IF(AC$8="","",IF('2.ชื่อนักเรียน'!$R18="ร","ร",IF('2.ชื่อนักเรียน'!$R18="มส","",IF(AC17="","",IF(AC17&gt;=80,4,IF(AC17&gt;=75,3.5,IF(AC17&gt;=70,3,IF(AC17&gt;=65,2.5,IF(AC17&gt;=60,2,IF(AC17&gt;=55,1.5,IF(AC17&gt;=50,1,0)))))))))))</f>
        <v/>
      </c>
      <c r="AE17" s="126" t="str">
        <f>IF(AE$8="","",IF('2.ชื่อนักเรียน'!$R18="ร","ร",IF('2.ชื่อนักเรียน'!$R18="มส","",IF(OR(VLOOKUP($A17,'02.คีย์เทอม1'!$A$9:$DY$58,70,FALSE)="",VLOOKUP($A17,'03.คีย์เทอม2'!$A$9:$DY$58,70,FALSE)=""),"",(IF(VLOOKUP($A17,'02.คีย์เทอม1'!$A$9:$DY$58,71,FALSE)="",VLOOKUP($A17,'02.คีย์เทอม1'!$A$9:$DY$58,70,FALSE),VLOOKUP($A17,'02.คีย์เทอม1'!$A$9:$DY$58,71,FALSE))+IF(VLOOKUP($A17,'03.คีย์เทอม2'!$A$9:$DY$58,71,FALSE)="",VLOOKUP($A17,'03.คีย์เทอม2'!$A$9:$DY$58,70,FALSE),VLOOKUP($A17,'03.คีย์เทอม2'!$A$9:$DY$58,71,FALSE)))*100/200))))</f>
        <v/>
      </c>
      <c r="AF17" s="125" t="str">
        <f>IF(AE$8="","",IF('2.ชื่อนักเรียน'!$R18="ร","ร",IF('2.ชื่อนักเรียน'!$R18="มส","",IF(AE17="","",IF(AE17&gt;=80,4,IF(AE17&gt;=75,3.5,IF(AE17&gt;=70,3,IF(AE17&gt;=65,2.5,IF(AE17&gt;=60,2,IF(AE17&gt;=55,1.5,IF(AE17&gt;=50,1,0)))))))))))</f>
        <v/>
      </c>
      <c r="AG17" s="127" t="str">
        <f>IF(AG$8="","",IF('2.ชื่อนักเรียน'!$R18="ร","ร",IF('2.ชื่อนักเรียน'!$R18="มส","",IF(OR(VLOOKUP($A17,'02.คีย์เทอม1'!$A$9:$DY$58,75,FALSE)="",VLOOKUP($A17,'03.คีย์เทอม2'!$A$9:$DY$58,75,FALSE)=""),"",(IF(VLOOKUP($A17,'02.คีย์เทอม1'!$A$9:$DY$58,76,FALSE)="",VLOOKUP($A17,'02.คีย์เทอม1'!$A$9:$DY$58,75,FALSE),VLOOKUP($A17,'02.คีย์เทอม1'!$A$9:$DY$58,76,FALSE))+IF(VLOOKUP($A17,'03.คีย์เทอม2'!$A$9:$DY$58,76,FALSE)="",VLOOKUP($A17,'03.คีย์เทอม2'!$A$9:$DY$58,75,FALSE),VLOOKUP($A17,'03.คีย์เทอม2'!$A$9:$DY$58,76,FALSE)))*100/200))))</f>
        <v/>
      </c>
      <c r="AH17" s="125" t="str">
        <f>IF(AG$8="","",IF('2.ชื่อนักเรียน'!$R18="ร","ร",IF('2.ชื่อนักเรียน'!$R18="มส","",IF(AG17="","",IF(AG17&gt;=80,4,IF(AG17&gt;=75,3.5,IF(AG17&gt;=70,3,IF(AG17&gt;=65,2.5,IF(AG17&gt;=60,2,IF(AG17&gt;=55,1.5,IF(AG17&gt;=50,1,0)))))))))))</f>
        <v/>
      </c>
      <c r="AI17" s="127" t="str">
        <f>IF(AI$8="","",IF('2.ชื่อนักเรียน'!$R18="ร","ร",IF('2.ชื่อนักเรียน'!$R18="มส","",IF(OR(VLOOKUP($A17,'02.คีย์เทอม1'!$A$9:$DY$58,80,FALSE)="",VLOOKUP($A17,'03.คีย์เทอม2'!$A$9:$DY$58,80,FALSE)=""),"",(IF(VLOOKUP($A17,'02.คีย์เทอม1'!$A$9:$DY$58,81,FALSE)="",VLOOKUP($A17,'02.คีย์เทอม1'!$A$9:$DY$58,80,FALSE),VLOOKUP($A17,'02.คีย์เทอม1'!$A$9:$DY$58,81,FALSE))+IF(VLOOKUP($A17,'03.คีย์เทอม2'!$A$9:$DY$58,81,FALSE)="",VLOOKUP($A17,'03.คีย์เทอม2'!$A$9:$DY$58,80,FALSE),VLOOKUP($A17,'03.คีย์เทอม2'!$A$9:$DY$58,81,FALSE)))*100/200))))</f>
        <v/>
      </c>
      <c r="AJ17" s="125" t="str">
        <f>IF(AI$8="","",IF('2.ชื่อนักเรียน'!$R18="ร","ร",IF('2.ชื่อนักเรียน'!$R18="มส","",IF(AI17="","",IF(AI17&gt;=80,4,IF(AI17&gt;=75,3.5,IF(AI17&gt;=70,3,IF(AI17&gt;=65,2.5,IF(AI17&gt;=60,2,IF(AI17&gt;=55,1.5,IF(AI17&gt;=50,1,0)))))))))))</f>
        <v/>
      </c>
      <c r="AK17" s="127" t="str">
        <f>IF(AK$8="","",IF('2.ชื่อนักเรียน'!$R18="ร","ร",IF('2.ชื่อนักเรียน'!$R18="มส","",IF(OR(VLOOKUP($A17,'02.คีย์เทอม1'!$A$9:$DY$58,85,FALSE)="",VLOOKUP($A17,'03.คีย์เทอม2'!$A$9:$DY$58,85,FALSE)=""),"",(IF(VLOOKUP($A17,'02.คีย์เทอม1'!$A$9:$DY$58,86,FALSE)="",VLOOKUP($A17,'02.คีย์เทอม1'!$A$9:$DY$58,85,FALSE),VLOOKUP($A17,'02.คีย์เทอม1'!$A$9:$DY$58,86,FALSE))+IF(VLOOKUP($A17,'03.คีย์เทอม2'!$A$9:$DY$58,86,FALSE)="",VLOOKUP($A17,'03.คีย์เทอม2'!$A$9:$DY$58,85,FALSE),VLOOKUP($A17,'03.คีย์เทอม2'!$A$9:$DY$58,86,FALSE)))*100/200))))</f>
        <v/>
      </c>
      <c r="AL17" s="125" t="str">
        <f>IF(AK$8="","",IF('2.ชื่อนักเรียน'!$R18="ร","ร",IF('2.ชื่อนักเรียน'!$R18="มส","",IF(AK17="","",IF(AK17&gt;=80,4,IF(AK17&gt;=75,3.5,IF(AK17&gt;=70,3,IF(AK17&gt;=65,2.5,IF(AK17&gt;=60,2,IF(AK17&gt;=55,1.5,IF(AK17&gt;=50,1,0)))))))))))</f>
        <v/>
      </c>
      <c r="AM17" s="127" t="str">
        <f>IF(AM$8="","",IF('2.ชื่อนักเรียน'!$R18="ร","ร",IF('2.ชื่อนักเรียน'!$R18="มส","",IF(OR(VLOOKUP($A17,'02.คีย์เทอม1'!$A$9:$DY$58,90,FALSE)="",VLOOKUP($A17,'03.คีย์เทอม2'!$A$9:$DY$58,90,FALSE)=""),"",(IF(VLOOKUP($A17,'02.คีย์เทอม1'!$A$9:$DY$58,91,FALSE)="",VLOOKUP($A17,'02.คีย์เทอม1'!$A$9:$DY$58,90,FALSE),VLOOKUP($A17,'02.คีย์เทอม1'!$A$9:$DY$58,91,FALSE))+IF(VLOOKUP($A17,'03.คีย์เทอม2'!$A$9:$DY$58,91,FALSE)="",VLOOKUP($A17,'03.คีย์เทอม2'!$A$9:$DY$58,90,FALSE),VLOOKUP($A17,'03.คีย์เทอม2'!$A$9:$DY$58,91,FALSE)))*100/200))))</f>
        <v/>
      </c>
      <c r="AN17" s="125" t="str">
        <f>IF(AM$8="","",IF('2.ชื่อนักเรียน'!$R18="ร","ร",IF('2.ชื่อนักเรียน'!$R18="มส","",IF(AM17="","",IF(AM17&gt;=80,4,IF(AM17&gt;=75,3.5,IF(AM17&gt;=70,3,IF(AM17&gt;=65,2.5,IF(AM17&gt;=60,2,IF(AM17&gt;=55,1.5,IF(AM17&gt;=50,1,0)))))))))))</f>
        <v/>
      </c>
      <c r="AO17" s="127" t="str">
        <f>IF(AO$8="","",IF('2.ชื่อนักเรียน'!$R18="ร","ร",IF('2.ชื่อนักเรียน'!$R18="มส","",IF(OR(VLOOKUP($A17,'02.คีย์เทอม1'!$A$9:$DY$58,95,FALSE)="",VLOOKUP($A17,'03.คีย์เทอม2'!$A$9:$DY$58,95,FALSE)=""),"",(IF(VLOOKUP($A17,'02.คีย์เทอม1'!$A$9:$DY$58,96,FALSE)="",VLOOKUP($A17,'02.คีย์เทอม1'!$A$9:$DY$58,95,FALSE),VLOOKUP($A17,'02.คีย์เทอม1'!$A$9:$DY$58,96,FALSE))+IF(VLOOKUP($A17,'03.คีย์เทอม2'!$A$9:$DY$58,96,FALSE)="",VLOOKUP($A17,'03.คีย์เทอม2'!$A$9:$DY$58,95,FALSE),VLOOKUP($A17,'03.คีย์เทอม2'!$A$9:$DY$58,96,FALSE)))*100/200))))</f>
        <v/>
      </c>
      <c r="AP17" s="125" t="str">
        <f>IF(AO$8="","",IF('2.ชื่อนักเรียน'!$R18="ร","ร",IF('2.ชื่อนักเรียน'!$R18="มส","",IF(AO17="","",IF(AO17&gt;=80,4,IF(AO17&gt;=75,3.5,IF(AO17&gt;=70,3,IF(AO17&gt;=65,2.5,IF(AO17&gt;=60,2,IF(AO17&gt;=55,1.5,IF(AO17&gt;=50,1,0)))))))))))</f>
        <v/>
      </c>
      <c r="AQ17" s="127" t="str">
        <f>IF(AQ$8="","",IF('2.ชื่อนักเรียน'!$R18="ร","ร",IF('2.ชื่อนักเรียน'!$R18="มส","",IF(OR(VLOOKUP($A17,'02.คีย์เทอม1'!$A$9:$DY$58,100,FALSE)="",VLOOKUP($A17,'03.คีย์เทอม2'!$A$9:$DY$58,100,FALSE)=""),"",(IF(VLOOKUP($A17,'02.คีย์เทอม1'!$A$9:$DY$58,101,FALSE)="",VLOOKUP($A17,'02.คีย์เทอม1'!$A$9:$DY$58,100,FALSE),VLOOKUP($A17,'02.คีย์เทอม1'!$A$9:$DY$58,101,FALSE))+IF(VLOOKUP($A17,'03.คีย์เทอม2'!$A$9:$DY$58,101,FALSE)="",VLOOKUP($A17,'03.คีย์เทอม2'!$A$9:$DY$58,100,FALSE),VLOOKUP($A17,'03.คีย์เทอม2'!$A$9:$DY$58,101,FALSE)))*100/200))))</f>
        <v/>
      </c>
      <c r="AR17" s="125" t="str">
        <f>IF(AQ$8="","",IF('2.ชื่อนักเรียน'!$R18="ร","ร",IF('2.ชื่อนักเรียน'!$R18="มส","",IF(AQ17="","",IF(AQ17&gt;=80,4,IF(AQ17&gt;=75,3.5,IF(AQ17&gt;=70,3,IF(AQ17&gt;=65,2.5,IF(AQ17&gt;=60,2,IF(AQ17&gt;=55,1.5,IF(AQ17&gt;=50,1,0)))))))))))</f>
        <v/>
      </c>
      <c r="AS17" s="126" t="str">
        <f>IF(AS$8="","",IF('2.ชื่อนักเรียน'!$R18="ร","ร",IF('2.ชื่อนักเรียน'!$R18="มส","",IF(OR(VLOOKUP($A17,'02.คีย์เทอม1'!$A$9:$DY$58,105,FALSE)="",VLOOKUP($A17,'03.คีย์เทอม2'!$A$9:$DY$58,105,FALSE)=""),"",(IF(VLOOKUP($A17,'02.คีย์เทอม1'!$A$9:$DY$58,106,FALSE)="",VLOOKUP($A17,'02.คีย์เทอม1'!$A$9:$DY$58,105,FALSE),VLOOKUP($A17,'02.คีย์เทอม1'!$A$9:$DY$58,106,FALSE))+IF(VLOOKUP($A17,'03.คีย์เทอม2'!$A$9:$DY$58,106,FALSE)="",VLOOKUP($A17,'03.คีย์เทอม2'!$A$9:$DY$58,105,FALSE),VLOOKUP($A17,'03.คีย์เทอม2'!$A$9:$DY$58,106,FALSE)))*100/200))))</f>
        <v/>
      </c>
      <c r="AT17" s="204" t="str">
        <f>IF(AS$8="","",IF('2.ชื่อนักเรียน'!$R18="ร","ร",IF('2.ชื่อนักเรียน'!$R18="มส","",IF(AS17="","",IF(AS17&gt;=80,4,IF(AS17&gt;=75,3.5,IF(AS17&gt;=70,3,IF(AS17&gt;=65,2.5,IF(AS17&gt;=60,2,IF(AS17&gt;=55,1.5,IF(AS17&gt;=50,1,0)))))))))))</f>
        <v/>
      </c>
      <c r="AU17" s="207" t="str">
        <f t="shared" ref="AU17:AU54" si="37">IF(COUNT(D17,F17,H17,J17,L17,N17,P17,R17,V17,AA17)=0,"",SUM(D17,F17,H17,J17,L17,N17,P17,R17,T17,V17,AA17,AC17,AE17,AG17,AI17,AK17,AM17,AO17,AQ17,AS17))</f>
        <v/>
      </c>
      <c r="AV17" s="126" t="str">
        <f t="shared" si="36"/>
        <v/>
      </c>
      <c r="AW17" s="541" t="str">
        <f t="shared" si="16"/>
        <v/>
      </c>
      <c r="AX17" s="745" t="str">
        <f>IF('2.ชื่อนักเรียน'!R18="มส","มส",IF('2.ชื่อนักเรียน'!R18="ย้าย","ย้าย",IF('2.ชื่อนักเรียน'!R18="ร","ร",IF(CE17="","",RANK(CE17,$CE$10:$CE$59,0)))))</f>
        <v/>
      </c>
      <c r="AY17" s="393" t="str">
        <f t="shared" si="17"/>
        <v/>
      </c>
      <c r="AZ17" s="381" t="str">
        <f t="shared" si="18"/>
        <v/>
      </c>
      <c r="BA17" s="383" t="str">
        <f t="shared" si="19"/>
        <v/>
      </c>
      <c r="BB17" s="335" t="str">
        <f t="shared" si="1"/>
        <v/>
      </c>
      <c r="BC17" s="335" t="str">
        <f t="shared" si="20"/>
        <v/>
      </c>
      <c r="BD17" s="335" t="str">
        <f t="shared" si="2"/>
        <v/>
      </c>
      <c r="BE17" s="335" t="str">
        <f t="shared" si="3"/>
        <v/>
      </c>
      <c r="BF17" s="331" t="str">
        <f t="shared" si="4"/>
        <v/>
      </c>
      <c r="BG17" s="331" t="str">
        <f t="shared" si="5"/>
        <v/>
      </c>
      <c r="BH17" s="335" t="str">
        <f t="shared" si="6"/>
        <v/>
      </c>
      <c r="BI17" s="335" t="str">
        <f t="shared" si="21"/>
        <v/>
      </c>
      <c r="BJ17" s="335" t="str">
        <f t="shared" si="7"/>
        <v/>
      </c>
      <c r="BK17" s="335" t="str">
        <f t="shared" si="22"/>
        <v/>
      </c>
      <c r="BL17" s="335" t="str">
        <f t="shared" si="8"/>
        <v/>
      </c>
      <c r="BM17" s="335" t="str">
        <f t="shared" si="9"/>
        <v/>
      </c>
      <c r="BN17" s="335" t="str">
        <f t="shared" si="10"/>
        <v/>
      </c>
      <c r="BO17" s="335" t="str">
        <f t="shared" si="11"/>
        <v/>
      </c>
      <c r="BP17" s="331" t="str">
        <f t="shared" si="12"/>
        <v/>
      </c>
      <c r="BQ17" s="384" t="str">
        <f t="shared" si="13"/>
        <v/>
      </c>
      <c r="BR17" s="332" t="str">
        <f t="shared" si="14"/>
        <v/>
      </c>
      <c r="BS17" s="381" t="str">
        <f t="shared" si="23"/>
        <v/>
      </c>
      <c r="BT17" s="331" t="str">
        <f t="shared" si="24"/>
        <v/>
      </c>
      <c r="BU17" s="331" t="str">
        <f t="shared" si="25"/>
        <v/>
      </c>
      <c r="BV17" s="331" t="str">
        <f t="shared" si="26"/>
        <v/>
      </c>
      <c r="BW17" s="331" t="str">
        <f t="shared" si="27"/>
        <v/>
      </c>
      <c r="BX17" s="331" t="str">
        <f t="shared" si="28"/>
        <v/>
      </c>
      <c r="BY17" s="331" t="str">
        <f t="shared" si="29"/>
        <v/>
      </c>
      <c r="BZ17" s="331" t="str">
        <f t="shared" si="30"/>
        <v/>
      </c>
      <c r="CA17" s="331" t="str">
        <f t="shared" si="31"/>
        <v/>
      </c>
      <c r="CB17" s="331" t="str">
        <f t="shared" si="32"/>
        <v/>
      </c>
      <c r="CC17" s="384" t="str">
        <f t="shared" si="33"/>
        <v/>
      </c>
      <c r="CD17" s="332" t="str">
        <f t="shared" si="34"/>
        <v/>
      </c>
      <c r="CE17" s="177" t="str">
        <f t="shared" si="35"/>
        <v/>
      </c>
    </row>
    <row r="18" spans="1:83" s="17" customFormat="1" ht="16.5" customHeight="1" x14ac:dyDescent="0.2">
      <c r="A18" s="18">
        <v>9</v>
      </c>
      <c r="B18" s="122" t="str">
        <f>IF('2.ชื่อนักเรียน'!$C19="","",'2.ชื่อนักเรียน'!$C19)</f>
        <v/>
      </c>
      <c r="C18" s="272" t="str">
        <f>IF('2.ชื่อนักเรียน'!$D19="","",'2.ชื่อนักเรียน'!$D19)</f>
        <v/>
      </c>
      <c r="D18" s="207" t="str">
        <f>IF(D$8="","",IF('2.ชื่อนักเรียน'!$R19="ร","ร",IF('2.ชื่อนักเรียน'!$R19="มส","",IF(OR(VLOOKUP($A18,'02.คีย์เทอม1'!$A$9:$DY$58,10,FALSE)="",VLOOKUP($A18,'03.คีย์เทอม2'!$A$9:$DY$58,10,FALSE)=""),"",(IF(VLOOKUP($A18,'02.คีย์เทอม1'!$A$9:$DY$58,11,FALSE)="",VLOOKUP($A18,'02.คีย์เทอม1'!$A$9:$DY$58,10,FALSE),VLOOKUP($A18,'02.คีย์เทอม1'!$A$9:$DY$58,11,FALSE))+IF(VLOOKUP($A18,'03.คีย์เทอม2'!$A$9:$DY$58,11,FALSE)="",VLOOKUP($A18,'03.คีย์เทอม2'!$A$9:$DY$58,10,FALSE),VLOOKUP($A18,'03.คีย์เทอม2'!$A$9:$DY$58,11,FALSE)))*100/200))))</f>
        <v/>
      </c>
      <c r="E18" s="125" t="str">
        <f>IF(D$8="","",IF('2.ชื่อนักเรียน'!$R19="ร","ร",IF('2.ชื่อนักเรียน'!$R19="มส","",IF(D18="","",IF(D18&gt;=80,4,IF(D18&gt;=75,3.5,IF(D18&gt;=70,3,IF(D18&gt;=65,2.5,IF(D18&gt;=60,2,IF(D18&gt;=55,1.5,IF(D18&gt;=50,1,0)))))))))))</f>
        <v/>
      </c>
      <c r="F18" s="126" t="str">
        <f>IF(F$8="","",IF('2.ชื่อนักเรียน'!$R19="ร","ร",IF('2.ชื่อนักเรียน'!$R19="มส","",IF(OR(VLOOKUP($A18,'02.คีย์เทอม1'!$A$9:$DY$58,15,FALSE)="",VLOOKUP($A18,'03.คีย์เทอม2'!$A$9:$DY$58,15,FALSE)=""),"",(IF(VLOOKUP($A18,'02.คีย์เทอม1'!$A$9:$DY$58,16,FALSE)="",VLOOKUP($A18,'02.คีย์เทอม1'!$A$9:$DY$58,15,FALSE),VLOOKUP($A18,'02.คีย์เทอม1'!$A$9:$DY$58,16,FALSE))+IF(VLOOKUP($A18,'03.คีย์เทอม2'!$A$9:$DY$58,16,FALSE)="",VLOOKUP($A18,'03.คีย์เทอม2'!$A$9:$DY$58,15,FALSE),VLOOKUP($A18,'03.คีย์เทอม2'!$A$9:$DY$58,16,FALSE)))*100/200))))</f>
        <v/>
      </c>
      <c r="G18" s="125" t="str">
        <f>IF(F$8="","",IF('2.ชื่อนักเรียน'!$R19="ร","ร",IF('2.ชื่อนักเรียน'!$R19="มส","",IF(F18="","",IF(F18&gt;=80,4,IF(F18&gt;=75,3.5,IF(F18&gt;=70,3,IF(F18&gt;=65,2.5,IF(F18&gt;=60,2,IF(F18&gt;=55,1.5,IF(F18&gt;=50,1,0)))))))))))</f>
        <v/>
      </c>
      <c r="H18" s="126" t="str">
        <f>IF(H$8="","",IF('2.ชื่อนักเรียน'!$R19="ร","ร",IF('2.ชื่อนักเรียน'!$R19="มส","",IF(OR(VLOOKUP($A18,'02.คีย์เทอม1'!$A$9:$DY$58,20,FALSE)="",VLOOKUP($A18,'03.คีย์เทอม2'!$A$9:$DY$58,20,FALSE)=""),"",(IF(VLOOKUP($A18,'02.คีย์เทอม1'!$A$9:$DY$58,21,FALSE)="",VLOOKUP($A18,'02.คีย์เทอม1'!$A$9:$DY$58,20,FALSE),VLOOKUP($A18,'02.คีย์เทอม1'!$A$9:$DY$58,21,FALSE))+IF(VLOOKUP($A18,'03.คีย์เทอม2'!$A$9:$DY$58,21,FALSE)="",VLOOKUP($A18,'03.คีย์เทอม2'!$A$9:$DY$58,20,FALSE),VLOOKUP($A18,'03.คีย์เทอม2'!$A$9:$DY$58,21,FALSE)))*100/200))))</f>
        <v/>
      </c>
      <c r="I18" s="125" t="str">
        <f>IF(H$8="","",IF('2.ชื่อนักเรียน'!$R19="ร","ร",IF('2.ชื่อนักเรียน'!$R19="มส","",IF(H18="","",IF(H18&gt;=80,4,IF(H18&gt;=75,3.5,IF(H18&gt;=70,3,IF(H18&gt;=65,2.5,IF(H18&gt;=60,2,IF(H18&gt;=55,1.5,IF(H18&gt;=50,1,0)))))))))))</f>
        <v/>
      </c>
      <c r="J18" s="126" t="str">
        <f>IF(J$8="","",IF('2.ชื่อนักเรียน'!$R19="ร","ร",IF('2.ชื่อนักเรียน'!$R19="มส","",IF(OR(VLOOKUP($A18,'02.คีย์เทอม1'!$A$9:$DY$58,25,FALSE)="",VLOOKUP($A18,'03.คีย์เทอม2'!$A$9:$DY$58,25,FALSE)=""),"",(IF(VLOOKUP($A18,'02.คีย์เทอม1'!$A$9:$DY$58,26,FALSE)="",VLOOKUP($A18,'02.คีย์เทอม1'!$A$9:$DY$58,25,FALSE),VLOOKUP($A18,'02.คีย์เทอม1'!$A$9:$DY$58,26,FALSE))+IF(VLOOKUP($A18,'03.คีย์เทอม2'!$A$9:$DY$58,26,FALSE)="",VLOOKUP($A18,'03.คีย์เทอม2'!$A$9:$DY$58,25,FALSE),VLOOKUP($A18,'03.คีย์เทอม2'!$A$9:$DY$58,26,FALSE)))*100/200))))</f>
        <v/>
      </c>
      <c r="K18" s="125" t="str">
        <f>IF(J$8="","",IF('2.ชื่อนักเรียน'!$R19="ร","ร",IF('2.ชื่อนักเรียน'!$R19="มส","",IF(J18="","",IF(J18&gt;=80,4,IF(J18&gt;=75,3.5,IF(J18&gt;=70,3,IF(J18&gt;=65,2.5,IF(J18&gt;=60,2,IF(J18&gt;=55,1.5,IF(J18&gt;=50,1,0)))))))))))</f>
        <v/>
      </c>
      <c r="L18" s="126" t="str">
        <f>IF(L$8="","",IF('2.ชื่อนักเรียน'!$R19="ร","ร",IF('2.ชื่อนักเรียน'!$R19="มส","",IF(OR(VLOOKUP($A18,'02.คีย์เทอม1'!$A$9:$DY$58,30,FALSE)="",VLOOKUP($A18,'03.คีย์เทอม2'!$A$9:$DY$58,30,FALSE)=""),"",(IF(VLOOKUP($A18,'02.คีย์เทอม1'!$A$9:$DY$58,31,FALSE)="",VLOOKUP($A18,'02.คีย์เทอม1'!$A$9:$DY$58,30,FALSE),VLOOKUP($A18,'02.คีย์เทอม1'!$A$9:$DY$58,31,FALSE))+IF(VLOOKUP($A18,'03.คีย์เทอม2'!$A$9:$DY$58,31,FALSE)="",VLOOKUP($A18,'03.คีย์เทอม2'!$A$9:$DY$58,30,FALSE),VLOOKUP($A18,'03.คีย์เทอม2'!$A$9:$DY$58,31,FALSE)))*100/200))))</f>
        <v/>
      </c>
      <c r="M18" s="125" t="str">
        <f>IF(L$8="","",IF('2.ชื่อนักเรียน'!$R19="ร","ร",IF('2.ชื่อนักเรียน'!$R19="มส","",IF(L18="","",IF(L18&gt;=80,4,IF(L18&gt;=75,3.5,IF(L18&gt;=70,3,IF(L18&gt;=65,2.5,IF(L18&gt;=60,2,IF(L18&gt;=55,1.5,IF(L18&gt;=50,1,0)))))))))))</f>
        <v/>
      </c>
      <c r="N18" s="126" t="str">
        <f>IF(N$8="","",IF('2.ชื่อนักเรียน'!$R19="ร","ร",IF('2.ชื่อนักเรียน'!$R19="มส","",IF(OR(VLOOKUP($A18,'02.คีย์เทอม1'!$A$9:$DY$58,35,FALSE)="",VLOOKUP($A18,'03.คีย์เทอม2'!$A$9:$DY$58,35,FALSE)=""),"",(IF(VLOOKUP($A18,'02.คีย์เทอม1'!$A$9:$DY$58,36,FALSE)="",VLOOKUP($A18,'02.คีย์เทอม1'!$A$9:$DY$58,35,FALSE),VLOOKUP($A18,'02.คีย์เทอม1'!$A$9:$DY$58,36,FALSE))+IF(VLOOKUP($A18,'03.คีย์เทอม2'!$A$9:$DY$58,36,FALSE)="",VLOOKUP($A18,'03.คีย์เทอม2'!$A$9:$DY$58,35,FALSE),VLOOKUP($A18,'03.คีย์เทอม2'!$A$9:$DY$58,36,FALSE)))*100/200))))</f>
        <v/>
      </c>
      <c r="O18" s="125" t="str">
        <f>IF(N$8="","",IF('2.ชื่อนักเรียน'!$R19="ร","ร",IF('2.ชื่อนักเรียน'!$R19="มส","",IF(N18="","",IF(N18&gt;=80,4,IF(N18&gt;=75,3.5,IF(N18&gt;=70,3,IF(N18&gt;=65,2.5,IF(N18&gt;=60,2,IF(N18&gt;=55,1.5,IF(N18&gt;=50,1,0)))))))))))</f>
        <v/>
      </c>
      <c r="P18" s="126" t="str">
        <f>IF(P$8="","",IF('2.ชื่อนักเรียน'!$R19="ร","ร",IF('2.ชื่อนักเรียน'!$R19="มส","",IF(OR(VLOOKUP($A18,'02.คีย์เทอม1'!$A$9:$DY$58,40,FALSE)="",VLOOKUP($A18,'03.คีย์เทอม2'!$A$9:$DY$58,40,FALSE)=""),"",(IF(VLOOKUP($A18,'02.คีย์เทอม1'!$A$9:$DY$58,41,FALSE)="",VLOOKUP($A18,'02.คีย์เทอม1'!$A$9:$DY$58,40,FALSE),VLOOKUP($A18,'02.คีย์เทอม1'!$A$9:$DY$58,41,FALSE))+IF(VLOOKUP($A18,'03.คีย์เทอม2'!$A$9:$DY$58,41,FALSE)="",VLOOKUP($A18,'03.คีย์เทอม2'!$A$9:$DY$58,40,FALSE),VLOOKUP($A18,'03.คีย์เทอม2'!$A$9:$DY$58,41,FALSE)))*100/200))))</f>
        <v/>
      </c>
      <c r="Q18" s="125" t="str">
        <f>IF(P$8="","",IF('2.ชื่อนักเรียน'!$R19="ร","ร",IF('2.ชื่อนักเรียน'!$R19="มส","",IF(P18="","",IF(P18&gt;=80,4,IF(P18&gt;=75,3.5,IF(P18&gt;=70,3,IF(P18&gt;=65,2.5,IF(P18&gt;=60,2,IF(P18&gt;=55,1.5,IF(P18&gt;=50,1,0)))))))))))</f>
        <v/>
      </c>
      <c r="R18" s="126" t="str">
        <f>IF(R$8="","",IF('2.ชื่อนักเรียน'!$R19="ร","ร",IF('2.ชื่อนักเรียน'!$R19="มส","",IF(OR(VLOOKUP($A18,'02.คีย์เทอม1'!$A$9:$DY$58,45,FALSE)="",VLOOKUP($A18,'03.คีย์เทอม2'!$A$9:$DY$58,45,FALSE)=""),"",(IF(VLOOKUP($A18,'02.คีย์เทอม1'!$A$9:$DY$58,46,FALSE)="",VLOOKUP($A18,'02.คีย์เทอม1'!$A$9:$DY$58,45,FALSE),VLOOKUP($A18,'02.คีย์เทอม1'!$A$9:$DY$58,46,FALSE))+IF(VLOOKUP($A18,'03.คีย์เทอม2'!$A$9:$DY$58,46,FALSE)="",VLOOKUP($A18,'03.คีย์เทอม2'!$A$9:$DY$58,45,FALSE),VLOOKUP($A18,'03.คีย์เทอม2'!$A$9:$DY$58,46,FALSE)))*100/200))))</f>
        <v/>
      </c>
      <c r="S18" s="125" t="str">
        <f>IF(R$8="","",IF('2.ชื่อนักเรียน'!$R19="ร","ร",IF('2.ชื่อนักเรียน'!$R19="มส","",IF(R18="","",IF(R18&gt;=80,4,IF(R18&gt;=75,3.5,IF(R18&gt;=70,3,IF(R18&gt;=65,2.5,IF(R18&gt;=60,2,IF(R18&gt;=55,1.5,IF(R18&gt;=50,1,0)))))))))))</f>
        <v/>
      </c>
      <c r="T18" s="126" t="str">
        <f>IF(T$8="","",IF('2.ชื่อนักเรียน'!$R19="ร","ร",IF('2.ชื่อนักเรียน'!$R19="มส","",IF(OR(VLOOKUP($A18,'02.คีย์เทอม1'!$A$9:$DY$58,50,FALSE)="",VLOOKUP($A18,'03.คีย์เทอม2'!$A$9:$DY$58,50,FALSE)=""),"",(IF(VLOOKUP($A18,'02.คีย์เทอม1'!$A$9:$DY$58,51,FALSE)="",VLOOKUP($A18,'02.คีย์เทอม1'!$A$9:$DY$58,50,FALSE),VLOOKUP($A18,'02.คีย์เทอม1'!$A$9:$DY$58,51,FALSE))+IF(VLOOKUP($A18,'03.คีย์เทอม2'!$A$9:$DY$58,51,FALSE)="",VLOOKUP($A18,'03.คีย์เทอม2'!$A$9:$DY$58,50,FALSE),VLOOKUP($A18,'03.คีย์เทอม2'!$A$9:$DY$58,51,FALSE)))*100/200))))</f>
        <v/>
      </c>
      <c r="U18" s="125" t="str">
        <f>IF(T$8="","",IF('2.ชื่อนักเรียน'!$R19="ร","ร",IF('2.ชื่อนักเรียน'!$R19="มส","",IF(T18="","",IF(T18&gt;=80,4,IF(T18&gt;=75,3.5,IF(T18&gt;=70,3,IF(T18&gt;=65,2.5,IF(T18&gt;=60,2,IF(T18&gt;=55,1.5,IF(T18&gt;=50,1,0)))))))))))</f>
        <v/>
      </c>
      <c r="V18" s="126" t="str">
        <f>IF(V$8="","",IF('2.ชื่อนักเรียน'!$R19="ร","ร",IF('2.ชื่อนักเรียน'!$R19="มส","",IF(OR(VLOOKUP($A18,'02.คีย์เทอม1'!$A$9:$DY$58,55,FALSE)="",VLOOKUP($A18,'03.คีย์เทอม2'!$A$9:$DY$58,55,FALSE)=""),"",(IF(VLOOKUP($A18,'02.คีย์เทอม1'!$A$9:$DY$58,56,FALSE)="",VLOOKUP($A18,'02.คีย์เทอม1'!$A$9:$DY$58,55,FALSE),VLOOKUP($A18,'02.คีย์เทอม1'!$A$9:$DY$58,56,FALSE))+IF(VLOOKUP($A18,'03.คีย์เทอม2'!$A$9:$DY$58,56,FALSE)="",VLOOKUP($A18,'03.คีย์เทอม2'!$A$9:$DY$58,55,FALSE),VLOOKUP($A18,'03.คีย์เทอม2'!$A$9:$DY$58,56,FALSE)))*100/200))))</f>
        <v/>
      </c>
      <c r="W18" s="208" t="str">
        <f>IF(V$8="","",IF('2.ชื่อนักเรียน'!$R19="ร","ร",IF('2.ชื่อนักเรียน'!$R19="มส","",IF(V18="","",IF(V18&gt;=80,4,IF(V18&gt;=75,3.5,IF(V18&gt;=70,3,IF(V18&gt;=65,2.5,IF(V18&gt;=60,2,IF(V18&gt;=55,1.5,IF(V18&gt;=50,1,0)))))))))))</f>
        <v/>
      </c>
      <c r="X18" s="18">
        <v>9</v>
      </c>
      <c r="Y18" s="122" t="str">
        <f>IF('2.ชื่อนักเรียน'!$C19="","",'2.ชื่อนักเรียน'!$C19)</f>
        <v/>
      </c>
      <c r="Z18" s="272" t="str">
        <f>IF('2.ชื่อนักเรียน'!$D19="","",'2.ชื่อนักเรียน'!$D19)</f>
        <v/>
      </c>
      <c r="AA18" s="207" t="str">
        <f>IF(AA$8="","",IF('2.ชื่อนักเรียน'!$R19="ร","ร",IF('2.ชื่อนักเรียน'!$R19="มส","",IF(OR(VLOOKUP($A18,'02.คีย์เทอม1'!$A$9:$DY$58,60,FALSE)="",VLOOKUP($A18,'03.คีย์เทอม2'!$A$9:$DY$58,60,FALSE)=""),"",(IF(VLOOKUP($A18,'02.คีย์เทอม1'!$A$9:$DY$58,61,FALSE)="",VLOOKUP($A18,'02.คีย์เทอม1'!$A$9:$DY$58,60,FALSE),VLOOKUP($A18,'02.คีย์เทอม1'!$A$9:$DY$58,61,FALSE))+IF(VLOOKUP($A18,'03.คีย์เทอม2'!$A$9:$DY$58,61,FALSE)="",VLOOKUP($A18,'03.คีย์เทอม2'!$A$9:$DY$58,60,FALSE),VLOOKUP($A18,'03.คีย์เทอม2'!$A$9:$DY$58,61,FALSE)))*100/200))))</f>
        <v/>
      </c>
      <c r="AB18" s="125" t="str">
        <f>IF(AA$8="","",IF('2.ชื่อนักเรียน'!$R19="ร","ร",IF('2.ชื่อนักเรียน'!$R19="มส","",IF(AA18="","",IF(AA18&gt;=80,4,IF(AA18&gt;=75,3.5,IF(AA18&gt;=70,3,IF(AA18&gt;=65,2.5,IF(AA18&gt;=60,2,IF(AA18&gt;=55,1.5,IF(AA18&gt;=50,1,0)))))))))))</f>
        <v/>
      </c>
      <c r="AC18" s="126" t="str">
        <f>IF(AC$8="","",IF('2.ชื่อนักเรียน'!$R19="ร","ร",IF('2.ชื่อนักเรียน'!$R19="มส","",IF(OR(VLOOKUP($A18,'02.คีย์เทอม1'!$A$9:$DY$58,65,FALSE)="",VLOOKUP($A18,'03.คีย์เทอม2'!$A$9:$DY$58,65,FALSE)=""),"",(IF(VLOOKUP($A18,'02.คีย์เทอม1'!$A$9:$DY$58,66,FALSE)="",VLOOKUP($A18,'02.คีย์เทอม1'!$A$9:$DY$58,65,FALSE),VLOOKUP($A18,'02.คีย์เทอม1'!$A$9:$DY$58,66,FALSE))+IF(VLOOKUP($A18,'03.คีย์เทอม2'!$A$9:$DY$58,66,FALSE)="",VLOOKUP($A18,'03.คีย์เทอม2'!$A$9:$DY$58,65,FALSE),VLOOKUP($A18,'03.คีย์เทอม2'!$A$9:$DY$58,66,FALSE)))*100/200))))</f>
        <v/>
      </c>
      <c r="AD18" s="125" t="str">
        <f>IF(AC$8="","",IF('2.ชื่อนักเรียน'!$R19="ร","ร",IF('2.ชื่อนักเรียน'!$R19="มส","",IF(AC18="","",IF(AC18&gt;=80,4,IF(AC18&gt;=75,3.5,IF(AC18&gt;=70,3,IF(AC18&gt;=65,2.5,IF(AC18&gt;=60,2,IF(AC18&gt;=55,1.5,IF(AC18&gt;=50,1,0)))))))))))</f>
        <v/>
      </c>
      <c r="AE18" s="126" t="str">
        <f>IF(AE$8="","",IF('2.ชื่อนักเรียน'!$R19="ร","ร",IF('2.ชื่อนักเรียน'!$R19="มส","",IF(OR(VLOOKUP($A18,'02.คีย์เทอม1'!$A$9:$DY$58,70,FALSE)="",VLOOKUP($A18,'03.คีย์เทอม2'!$A$9:$DY$58,70,FALSE)=""),"",(IF(VLOOKUP($A18,'02.คีย์เทอม1'!$A$9:$DY$58,71,FALSE)="",VLOOKUP($A18,'02.คีย์เทอม1'!$A$9:$DY$58,70,FALSE),VLOOKUP($A18,'02.คีย์เทอม1'!$A$9:$DY$58,71,FALSE))+IF(VLOOKUP($A18,'03.คีย์เทอม2'!$A$9:$DY$58,71,FALSE)="",VLOOKUP($A18,'03.คีย์เทอม2'!$A$9:$DY$58,70,FALSE),VLOOKUP($A18,'03.คีย์เทอม2'!$A$9:$DY$58,71,FALSE)))*100/200))))</f>
        <v/>
      </c>
      <c r="AF18" s="125" t="str">
        <f>IF(AE$8="","",IF('2.ชื่อนักเรียน'!$R19="ร","ร",IF('2.ชื่อนักเรียน'!$R19="มส","",IF(AE18="","",IF(AE18&gt;=80,4,IF(AE18&gt;=75,3.5,IF(AE18&gt;=70,3,IF(AE18&gt;=65,2.5,IF(AE18&gt;=60,2,IF(AE18&gt;=55,1.5,IF(AE18&gt;=50,1,0)))))))))))</f>
        <v/>
      </c>
      <c r="AG18" s="127" t="str">
        <f>IF(AG$8="","",IF('2.ชื่อนักเรียน'!$R19="ร","ร",IF('2.ชื่อนักเรียน'!$R19="มส","",IF(OR(VLOOKUP($A18,'02.คีย์เทอม1'!$A$9:$DY$58,75,FALSE)="",VLOOKUP($A18,'03.คีย์เทอม2'!$A$9:$DY$58,75,FALSE)=""),"",(IF(VLOOKUP($A18,'02.คีย์เทอม1'!$A$9:$DY$58,76,FALSE)="",VLOOKUP($A18,'02.คีย์เทอม1'!$A$9:$DY$58,75,FALSE),VLOOKUP($A18,'02.คีย์เทอม1'!$A$9:$DY$58,76,FALSE))+IF(VLOOKUP($A18,'03.คีย์เทอม2'!$A$9:$DY$58,76,FALSE)="",VLOOKUP($A18,'03.คีย์เทอม2'!$A$9:$DY$58,75,FALSE),VLOOKUP($A18,'03.คีย์เทอม2'!$A$9:$DY$58,76,FALSE)))*100/200))))</f>
        <v/>
      </c>
      <c r="AH18" s="125" t="str">
        <f>IF(AG$8="","",IF('2.ชื่อนักเรียน'!$R19="ร","ร",IF('2.ชื่อนักเรียน'!$R19="มส","",IF(AG18="","",IF(AG18&gt;=80,4,IF(AG18&gt;=75,3.5,IF(AG18&gt;=70,3,IF(AG18&gt;=65,2.5,IF(AG18&gt;=60,2,IF(AG18&gt;=55,1.5,IF(AG18&gt;=50,1,0)))))))))))</f>
        <v/>
      </c>
      <c r="AI18" s="127" t="str">
        <f>IF(AI$8="","",IF('2.ชื่อนักเรียน'!$R19="ร","ร",IF('2.ชื่อนักเรียน'!$R19="มส","",IF(OR(VLOOKUP($A18,'02.คีย์เทอม1'!$A$9:$DY$58,80,FALSE)="",VLOOKUP($A18,'03.คีย์เทอม2'!$A$9:$DY$58,80,FALSE)=""),"",(IF(VLOOKUP($A18,'02.คีย์เทอม1'!$A$9:$DY$58,81,FALSE)="",VLOOKUP($A18,'02.คีย์เทอม1'!$A$9:$DY$58,80,FALSE),VLOOKUP($A18,'02.คีย์เทอม1'!$A$9:$DY$58,81,FALSE))+IF(VLOOKUP($A18,'03.คีย์เทอม2'!$A$9:$DY$58,81,FALSE)="",VLOOKUP($A18,'03.คีย์เทอม2'!$A$9:$DY$58,80,FALSE),VLOOKUP($A18,'03.คีย์เทอม2'!$A$9:$DY$58,81,FALSE)))*100/200))))</f>
        <v/>
      </c>
      <c r="AJ18" s="125" t="str">
        <f>IF(AI$8="","",IF('2.ชื่อนักเรียน'!$R19="ร","ร",IF('2.ชื่อนักเรียน'!$R19="มส","",IF(AI18="","",IF(AI18&gt;=80,4,IF(AI18&gt;=75,3.5,IF(AI18&gt;=70,3,IF(AI18&gt;=65,2.5,IF(AI18&gt;=60,2,IF(AI18&gt;=55,1.5,IF(AI18&gt;=50,1,0)))))))))))</f>
        <v/>
      </c>
      <c r="AK18" s="127" t="str">
        <f>IF(AK$8="","",IF('2.ชื่อนักเรียน'!$R19="ร","ร",IF('2.ชื่อนักเรียน'!$R19="มส","",IF(OR(VLOOKUP($A18,'02.คีย์เทอม1'!$A$9:$DY$58,85,FALSE)="",VLOOKUP($A18,'03.คีย์เทอม2'!$A$9:$DY$58,85,FALSE)=""),"",(IF(VLOOKUP($A18,'02.คีย์เทอม1'!$A$9:$DY$58,86,FALSE)="",VLOOKUP($A18,'02.คีย์เทอม1'!$A$9:$DY$58,85,FALSE),VLOOKUP($A18,'02.คีย์เทอม1'!$A$9:$DY$58,86,FALSE))+IF(VLOOKUP($A18,'03.คีย์เทอม2'!$A$9:$DY$58,86,FALSE)="",VLOOKUP($A18,'03.คีย์เทอม2'!$A$9:$DY$58,85,FALSE),VLOOKUP($A18,'03.คีย์เทอม2'!$A$9:$DY$58,86,FALSE)))*100/200))))</f>
        <v/>
      </c>
      <c r="AL18" s="125" t="str">
        <f>IF(AK$8="","",IF('2.ชื่อนักเรียน'!$R19="ร","ร",IF('2.ชื่อนักเรียน'!$R19="มส","",IF(AK18="","",IF(AK18&gt;=80,4,IF(AK18&gt;=75,3.5,IF(AK18&gt;=70,3,IF(AK18&gt;=65,2.5,IF(AK18&gt;=60,2,IF(AK18&gt;=55,1.5,IF(AK18&gt;=50,1,0)))))))))))</f>
        <v/>
      </c>
      <c r="AM18" s="127" t="str">
        <f>IF(AM$8="","",IF('2.ชื่อนักเรียน'!$R19="ร","ร",IF('2.ชื่อนักเรียน'!$R19="มส","",IF(OR(VLOOKUP($A18,'02.คีย์เทอม1'!$A$9:$DY$58,90,FALSE)="",VLOOKUP($A18,'03.คีย์เทอม2'!$A$9:$DY$58,90,FALSE)=""),"",(IF(VLOOKUP($A18,'02.คีย์เทอม1'!$A$9:$DY$58,91,FALSE)="",VLOOKUP($A18,'02.คีย์เทอม1'!$A$9:$DY$58,90,FALSE),VLOOKUP($A18,'02.คีย์เทอม1'!$A$9:$DY$58,91,FALSE))+IF(VLOOKUP($A18,'03.คีย์เทอม2'!$A$9:$DY$58,91,FALSE)="",VLOOKUP($A18,'03.คีย์เทอม2'!$A$9:$DY$58,90,FALSE),VLOOKUP($A18,'03.คีย์เทอม2'!$A$9:$DY$58,91,FALSE)))*100/200))))</f>
        <v/>
      </c>
      <c r="AN18" s="125" t="str">
        <f>IF(AM$8="","",IF('2.ชื่อนักเรียน'!$R19="ร","ร",IF('2.ชื่อนักเรียน'!$R19="มส","",IF(AM18="","",IF(AM18&gt;=80,4,IF(AM18&gt;=75,3.5,IF(AM18&gt;=70,3,IF(AM18&gt;=65,2.5,IF(AM18&gt;=60,2,IF(AM18&gt;=55,1.5,IF(AM18&gt;=50,1,0)))))))))))</f>
        <v/>
      </c>
      <c r="AO18" s="127" t="str">
        <f>IF(AO$8="","",IF('2.ชื่อนักเรียน'!$R19="ร","ร",IF('2.ชื่อนักเรียน'!$R19="มส","",IF(OR(VLOOKUP($A18,'02.คีย์เทอม1'!$A$9:$DY$58,95,FALSE)="",VLOOKUP($A18,'03.คีย์เทอม2'!$A$9:$DY$58,95,FALSE)=""),"",(IF(VLOOKUP($A18,'02.คีย์เทอม1'!$A$9:$DY$58,96,FALSE)="",VLOOKUP($A18,'02.คีย์เทอม1'!$A$9:$DY$58,95,FALSE),VLOOKUP($A18,'02.คีย์เทอม1'!$A$9:$DY$58,96,FALSE))+IF(VLOOKUP($A18,'03.คีย์เทอม2'!$A$9:$DY$58,96,FALSE)="",VLOOKUP($A18,'03.คีย์เทอม2'!$A$9:$DY$58,95,FALSE),VLOOKUP($A18,'03.คีย์เทอม2'!$A$9:$DY$58,96,FALSE)))*100/200))))</f>
        <v/>
      </c>
      <c r="AP18" s="125" t="str">
        <f>IF(AO$8="","",IF('2.ชื่อนักเรียน'!$R19="ร","ร",IF('2.ชื่อนักเรียน'!$R19="มส","",IF(AO18="","",IF(AO18&gt;=80,4,IF(AO18&gt;=75,3.5,IF(AO18&gt;=70,3,IF(AO18&gt;=65,2.5,IF(AO18&gt;=60,2,IF(AO18&gt;=55,1.5,IF(AO18&gt;=50,1,0)))))))))))</f>
        <v/>
      </c>
      <c r="AQ18" s="127" t="str">
        <f>IF(AQ$8="","",IF('2.ชื่อนักเรียน'!$R19="ร","ร",IF('2.ชื่อนักเรียน'!$R19="มส","",IF(OR(VLOOKUP($A18,'02.คีย์เทอม1'!$A$9:$DY$58,100,FALSE)="",VLOOKUP($A18,'03.คีย์เทอม2'!$A$9:$DY$58,100,FALSE)=""),"",(IF(VLOOKUP($A18,'02.คีย์เทอม1'!$A$9:$DY$58,101,FALSE)="",VLOOKUP($A18,'02.คีย์เทอม1'!$A$9:$DY$58,100,FALSE),VLOOKUP($A18,'02.คีย์เทอม1'!$A$9:$DY$58,101,FALSE))+IF(VLOOKUP($A18,'03.คีย์เทอม2'!$A$9:$DY$58,101,FALSE)="",VLOOKUP($A18,'03.คีย์เทอม2'!$A$9:$DY$58,100,FALSE),VLOOKUP($A18,'03.คีย์เทอม2'!$A$9:$DY$58,101,FALSE)))*100/200))))</f>
        <v/>
      </c>
      <c r="AR18" s="125" t="str">
        <f>IF(AQ$8="","",IF('2.ชื่อนักเรียน'!$R19="ร","ร",IF('2.ชื่อนักเรียน'!$R19="มส","",IF(AQ18="","",IF(AQ18&gt;=80,4,IF(AQ18&gt;=75,3.5,IF(AQ18&gt;=70,3,IF(AQ18&gt;=65,2.5,IF(AQ18&gt;=60,2,IF(AQ18&gt;=55,1.5,IF(AQ18&gt;=50,1,0)))))))))))</f>
        <v/>
      </c>
      <c r="AS18" s="126" t="str">
        <f>IF(AS$8="","",IF('2.ชื่อนักเรียน'!$R19="ร","ร",IF('2.ชื่อนักเรียน'!$R19="มส","",IF(OR(VLOOKUP($A18,'02.คีย์เทอม1'!$A$9:$DY$58,105,FALSE)="",VLOOKUP($A18,'03.คีย์เทอม2'!$A$9:$DY$58,105,FALSE)=""),"",(IF(VLOOKUP($A18,'02.คีย์เทอม1'!$A$9:$DY$58,106,FALSE)="",VLOOKUP($A18,'02.คีย์เทอม1'!$A$9:$DY$58,105,FALSE),VLOOKUP($A18,'02.คีย์เทอม1'!$A$9:$DY$58,106,FALSE))+IF(VLOOKUP($A18,'03.คีย์เทอม2'!$A$9:$DY$58,106,FALSE)="",VLOOKUP($A18,'03.คีย์เทอม2'!$A$9:$DY$58,105,FALSE),VLOOKUP($A18,'03.คีย์เทอม2'!$A$9:$DY$58,106,FALSE)))*100/200))))</f>
        <v/>
      </c>
      <c r="AT18" s="204" t="str">
        <f>IF(AS$8="","",IF('2.ชื่อนักเรียน'!$R19="ร","ร",IF('2.ชื่อนักเรียน'!$R19="มส","",IF(AS18="","",IF(AS18&gt;=80,4,IF(AS18&gt;=75,3.5,IF(AS18&gt;=70,3,IF(AS18&gt;=65,2.5,IF(AS18&gt;=60,2,IF(AS18&gt;=55,1.5,IF(AS18&gt;=50,1,0)))))))))))</f>
        <v/>
      </c>
      <c r="AU18" s="207" t="str">
        <f t="shared" si="37"/>
        <v/>
      </c>
      <c r="AV18" s="126" t="str">
        <f t="shared" si="36"/>
        <v/>
      </c>
      <c r="AW18" s="541" t="str">
        <f t="shared" si="16"/>
        <v/>
      </c>
      <c r="AX18" s="745" t="str">
        <f>IF('2.ชื่อนักเรียน'!R19="มส","มส",IF('2.ชื่อนักเรียน'!R19="ย้าย","ย้าย",IF('2.ชื่อนักเรียน'!R19="ร","ร",IF(CE18="","",RANK(CE18,$CE$10:$CE$59,0)))))</f>
        <v/>
      </c>
      <c r="AY18" s="393" t="str">
        <f t="shared" si="17"/>
        <v/>
      </c>
      <c r="AZ18" s="381" t="str">
        <f t="shared" si="18"/>
        <v/>
      </c>
      <c r="BA18" s="383" t="str">
        <f t="shared" si="19"/>
        <v/>
      </c>
      <c r="BB18" s="335" t="str">
        <f t="shared" si="1"/>
        <v/>
      </c>
      <c r="BC18" s="335" t="str">
        <f t="shared" si="20"/>
        <v/>
      </c>
      <c r="BD18" s="335" t="str">
        <f t="shared" si="2"/>
        <v/>
      </c>
      <c r="BE18" s="335" t="str">
        <f t="shared" si="3"/>
        <v/>
      </c>
      <c r="BF18" s="331" t="str">
        <f t="shared" si="4"/>
        <v/>
      </c>
      <c r="BG18" s="331" t="str">
        <f t="shared" si="5"/>
        <v/>
      </c>
      <c r="BH18" s="335" t="str">
        <f t="shared" si="6"/>
        <v/>
      </c>
      <c r="BI18" s="335" t="str">
        <f t="shared" si="21"/>
        <v/>
      </c>
      <c r="BJ18" s="335" t="str">
        <f t="shared" si="7"/>
        <v/>
      </c>
      <c r="BK18" s="335" t="str">
        <f t="shared" si="22"/>
        <v/>
      </c>
      <c r="BL18" s="335" t="str">
        <f t="shared" si="8"/>
        <v/>
      </c>
      <c r="BM18" s="335" t="str">
        <f t="shared" si="9"/>
        <v/>
      </c>
      <c r="BN18" s="335" t="str">
        <f t="shared" si="10"/>
        <v/>
      </c>
      <c r="BO18" s="335" t="str">
        <f t="shared" si="11"/>
        <v/>
      </c>
      <c r="BP18" s="331" t="str">
        <f t="shared" si="12"/>
        <v/>
      </c>
      <c r="BQ18" s="384" t="str">
        <f t="shared" si="13"/>
        <v/>
      </c>
      <c r="BR18" s="332" t="str">
        <f t="shared" si="14"/>
        <v/>
      </c>
      <c r="BS18" s="381" t="str">
        <f t="shared" si="23"/>
        <v/>
      </c>
      <c r="BT18" s="331" t="str">
        <f t="shared" si="24"/>
        <v/>
      </c>
      <c r="BU18" s="331" t="str">
        <f t="shared" si="25"/>
        <v/>
      </c>
      <c r="BV18" s="331" t="str">
        <f t="shared" si="26"/>
        <v/>
      </c>
      <c r="BW18" s="331" t="str">
        <f t="shared" si="27"/>
        <v/>
      </c>
      <c r="BX18" s="331" t="str">
        <f t="shared" si="28"/>
        <v/>
      </c>
      <c r="BY18" s="331" t="str">
        <f t="shared" si="29"/>
        <v/>
      </c>
      <c r="BZ18" s="331" t="str">
        <f t="shared" si="30"/>
        <v/>
      </c>
      <c r="CA18" s="331" t="str">
        <f t="shared" si="31"/>
        <v/>
      </c>
      <c r="CB18" s="331" t="str">
        <f t="shared" si="32"/>
        <v/>
      </c>
      <c r="CC18" s="384" t="str">
        <f t="shared" si="33"/>
        <v/>
      </c>
      <c r="CD18" s="332" t="str">
        <f t="shared" si="34"/>
        <v/>
      </c>
      <c r="CE18" s="177" t="str">
        <f t="shared" si="35"/>
        <v/>
      </c>
    </row>
    <row r="19" spans="1:83" s="17" customFormat="1" ht="16.5" customHeight="1" x14ac:dyDescent="0.2">
      <c r="A19" s="18">
        <v>10</v>
      </c>
      <c r="B19" s="122" t="str">
        <f>IF('2.ชื่อนักเรียน'!$C20="","",'2.ชื่อนักเรียน'!$C20)</f>
        <v/>
      </c>
      <c r="C19" s="272" t="str">
        <f>IF('2.ชื่อนักเรียน'!$D20="","",'2.ชื่อนักเรียน'!$D20)</f>
        <v/>
      </c>
      <c r="D19" s="207" t="str">
        <f>IF(D$8="","",IF('2.ชื่อนักเรียน'!$R20="ร","ร",IF('2.ชื่อนักเรียน'!$R20="มส","",IF(OR(VLOOKUP($A19,'02.คีย์เทอม1'!$A$9:$DY$58,10,FALSE)="",VLOOKUP($A19,'03.คีย์เทอม2'!$A$9:$DY$58,10,FALSE)=""),"",(IF(VLOOKUP($A19,'02.คีย์เทอม1'!$A$9:$DY$58,11,FALSE)="",VLOOKUP($A19,'02.คีย์เทอม1'!$A$9:$DY$58,10,FALSE),VLOOKUP($A19,'02.คีย์เทอม1'!$A$9:$DY$58,11,FALSE))+IF(VLOOKUP($A19,'03.คีย์เทอม2'!$A$9:$DY$58,11,FALSE)="",VLOOKUP($A19,'03.คีย์เทอม2'!$A$9:$DY$58,10,FALSE),VLOOKUP($A19,'03.คีย์เทอม2'!$A$9:$DY$58,11,FALSE)))*100/200))))</f>
        <v/>
      </c>
      <c r="E19" s="125" t="str">
        <f>IF(D$8="","",IF('2.ชื่อนักเรียน'!$R20="ร","ร",IF('2.ชื่อนักเรียน'!$R20="มส","",IF(D19="","",IF(D19&gt;=80,4,IF(D19&gt;=75,3.5,IF(D19&gt;=70,3,IF(D19&gt;=65,2.5,IF(D19&gt;=60,2,IF(D19&gt;=55,1.5,IF(D19&gt;=50,1,0)))))))))))</f>
        <v/>
      </c>
      <c r="F19" s="126" t="str">
        <f>IF(F$8="","",IF('2.ชื่อนักเรียน'!$R20="ร","ร",IF('2.ชื่อนักเรียน'!$R20="มส","",IF(OR(VLOOKUP($A19,'02.คีย์เทอม1'!$A$9:$DY$58,15,FALSE)="",VLOOKUP($A19,'03.คีย์เทอม2'!$A$9:$DY$58,15,FALSE)=""),"",(IF(VLOOKUP($A19,'02.คีย์เทอม1'!$A$9:$DY$58,16,FALSE)="",VLOOKUP($A19,'02.คีย์เทอม1'!$A$9:$DY$58,15,FALSE),VLOOKUP($A19,'02.คีย์เทอม1'!$A$9:$DY$58,16,FALSE))+IF(VLOOKUP($A19,'03.คีย์เทอม2'!$A$9:$DY$58,16,FALSE)="",VLOOKUP($A19,'03.คีย์เทอม2'!$A$9:$DY$58,15,FALSE),VLOOKUP($A19,'03.คีย์เทอม2'!$A$9:$DY$58,16,FALSE)))*100/200))))</f>
        <v/>
      </c>
      <c r="G19" s="125" t="str">
        <f>IF(F$8="","",IF('2.ชื่อนักเรียน'!$R20="ร","ร",IF('2.ชื่อนักเรียน'!$R20="มส","",IF(F19="","",IF(F19&gt;=80,4,IF(F19&gt;=75,3.5,IF(F19&gt;=70,3,IF(F19&gt;=65,2.5,IF(F19&gt;=60,2,IF(F19&gt;=55,1.5,IF(F19&gt;=50,1,0)))))))))))</f>
        <v/>
      </c>
      <c r="H19" s="126" t="str">
        <f>IF(H$8="","",IF('2.ชื่อนักเรียน'!$R20="ร","ร",IF('2.ชื่อนักเรียน'!$R20="มส","",IF(OR(VLOOKUP($A19,'02.คีย์เทอม1'!$A$9:$DY$58,20,FALSE)="",VLOOKUP($A19,'03.คีย์เทอม2'!$A$9:$DY$58,20,FALSE)=""),"",(IF(VLOOKUP($A19,'02.คีย์เทอม1'!$A$9:$DY$58,21,FALSE)="",VLOOKUP($A19,'02.คีย์เทอม1'!$A$9:$DY$58,20,FALSE),VLOOKUP($A19,'02.คีย์เทอม1'!$A$9:$DY$58,21,FALSE))+IF(VLOOKUP($A19,'03.คีย์เทอม2'!$A$9:$DY$58,21,FALSE)="",VLOOKUP($A19,'03.คีย์เทอม2'!$A$9:$DY$58,20,FALSE),VLOOKUP($A19,'03.คีย์เทอม2'!$A$9:$DY$58,21,FALSE)))*100/200))))</f>
        <v/>
      </c>
      <c r="I19" s="125" t="str">
        <f>IF(H$8="","",IF('2.ชื่อนักเรียน'!$R20="ร","ร",IF('2.ชื่อนักเรียน'!$R20="มส","",IF(H19="","",IF(H19&gt;=80,4,IF(H19&gt;=75,3.5,IF(H19&gt;=70,3,IF(H19&gt;=65,2.5,IF(H19&gt;=60,2,IF(H19&gt;=55,1.5,IF(H19&gt;=50,1,0)))))))))))</f>
        <v/>
      </c>
      <c r="J19" s="126" t="str">
        <f>IF(J$8="","",IF('2.ชื่อนักเรียน'!$R20="ร","ร",IF('2.ชื่อนักเรียน'!$R20="มส","",IF(OR(VLOOKUP($A19,'02.คีย์เทอม1'!$A$9:$DY$58,25,FALSE)="",VLOOKUP($A19,'03.คีย์เทอม2'!$A$9:$DY$58,25,FALSE)=""),"",(IF(VLOOKUP($A19,'02.คีย์เทอม1'!$A$9:$DY$58,26,FALSE)="",VLOOKUP($A19,'02.คีย์เทอม1'!$A$9:$DY$58,25,FALSE),VLOOKUP($A19,'02.คีย์เทอม1'!$A$9:$DY$58,26,FALSE))+IF(VLOOKUP($A19,'03.คีย์เทอม2'!$A$9:$DY$58,26,FALSE)="",VLOOKUP($A19,'03.คีย์เทอม2'!$A$9:$DY$58,25,FALSE),VLOOKUP($A19,'03.คีย์เทอม2'!$A$9:$DY$58,26,FALSE)))*100/200))))</f>
        <v/>
      </c>
      <c r="K19" s="125" t="str">
        <f>IF(J$8="","",IF('2.ชื่อนักเรียน'!$R20="ร","ร",IF('2.ชื่อนักเรียน'!$R20="มส","",IF(J19="","",IF(J19&gt;=80,4,IF(J19&gt;=75,3.5,IF(J19&gt;=70,3,IF(J19&gt;=65,2.5,IF(J19&gt;=60,2,IF(J19&gt;=55,1.5,IF(J19&gt;=50,1,0)))))))))))</f>
        <v/>
      </c>
      <c r="L19" s="126" t="str">
        <f>IF(L$8="","",IF('2.ชื่อนักเรียน'!$R20="ร","ร",IF('2.ชื่อนักเรียน'!$R20="มส","",IF(OR(VLOOKUP($A19,'02.คีย์เทอม1'!$A$9:$DY$58,30,FALSE)="",VLOOKUP($A19,'03.คีย์เทอม2'!$A$9:$DY$58,30,FALSE)=""),"",(IF(VLOOKUP($A19,'02.คีย์เทอม1'!$A$9:$DY$58,31,FALSE)="",VLOOKUP($A19,'02.คีย์เทอม1'!$A$9:$DY$58,30,FALSE),VLOOKUP($A19,'02.คีย์เทอม1'!$A$9:$DY$58,31,FALSE))+IF(VLOOKUP($A19,'03.คีย์เทอม2'!$A$9:$DY$58,31,FALSE)="",VLOOKUP($A19,'03.คีย์เทอม2'!$A$9:$DY$58,30,FALSE),VLOOKUP($A19,'03.คีย์เทอม2'!$A$9:$DY$58,31,FALSE)))*100/200))))</f>
        <v/>
      </c>
      <c r="M19" s="125" t="str">
        <f>IF(L$8="","",IF('2.ชื่อนักเรียน'!$R20="ร","ร",IF('2.ชื่อนักเรียน'!$R20="มส","",IF(L19="","",IF(L19&gt;=80,4,IF(L19&gt;=75,3.5,IF(L19&gt;=70,3,IF(L19&gt;=65,2.5,IF(L19&gt;=60,2,IF(L19&gt;=55,1.5,IF(L19&gt;=50,1,0)))))))))))</f>
        <v/>
      </c>
      <c r="N19" s="126" t="str">
        <f>IF(N$8="","",IF('2.ชื่อนักเรียน'!$R20="ร","ร",IF('2.ชื่อนักเรียน'!$R20="มส","",IF(OR(VLOOKUP($A19,'02.คีย์เทอม1'!$A$9:$DY$58,35,FALSE)="",VLOOKUP($A19,'03.คีย์เทอม2'!$A$9:$DY$58,35,FALSE)=""),"",(IF(VLOOKUP($A19,'02.คีย์เทอม1'!$A$9:$DY$58,36,FALSE)="",VLOOKUP($A19,'02.คีย์เทอม1'!$A$9:$DY$58,35,FALSE),VLOOKUP($A19,'02.คีย์เทอม1'!$A$9:$DY$58,36,FALSE))+IF(VLOOKUP($A19,'03.คีย์เทอม2'!$A$9:$DY$58,36,FALSE)="",VLOOKUP($A19,'03.คีย์เทอม2'!$A$9:$DY$58,35,FALSE),VLOOKUP($A19,'03.คีย์เทอม2'!$A$9:$DY$58,36,FALSE)))*100/200))))</f>
        <v/>
      </c>
      <c r="O19" s="125" t="str">
        <f>IF(N$8="","",IF('2.ชื่อนักเรียน'!$R20="ร","ร",IF('2.ชื่อนักเรียน'!$R20="มส","",IF(N19="","",IF(N19&gt;=80,4,IF(N19&gt;=75,3.5,IF(N19&gt;=70,3,IF(N19&gt;=65,2.5,IF(N19&gt;=60,2,IF(N19&gt;=55,1.5,IF(N19&gt;=50,1,0)))))))))))</f>
        <v/>
      </c>
      <c r="P19" s="126" t="str">
        <f>IF(P$8="","",IF('2.ชื่อนักเรียน'!$R20="ร","ร",IF('2.ชื่อนักเรียน'!$R20="มส","",IF(OR(VLOOKUP($A19,'02.คีย์เทอม1'!$A$9:$DY$58,40,FALSE)="",VLOOKUP($A19,'03.คีย์เทอม2'!$A$9:$DY$58,40,FALSE)=""),"",(IF(VLOOKUP($A19,'02.คีย์เทอม1'!$A$9:$DY$58,41,FALSE)="",VLOOKUP($A19,'02.คีย์เทอม1'!$A$9:$DY$58,40,FALSE),VLOOKUP($A19,'02.คีย์เทอม1'!$A$9:$DY$58,41,FALSE))+IF(VLOOKUP($A19,'03.คีย์เทอม2'!$A$9:$DY$58,41,FALSE)="",VLOOKUP($A19,'03.คีย์เทอม2'!$A$9:$DY$58,40,FALSE),VLOOKUP($A19,'03.คีย์เทอม2'!$A$9:$DY$58,41,FALSE)))*100/200))))</f>
        <v/>
      </c>
      <c r="Q19" s="125" t="str">
        <f>IF(P$8="","",IF('2.ชื่อนักเรียน'!$R20="ร","ร",IF('2.ชื่อนักเรียน'!$R20="มส","",IF(P19="","",IF(P19&gt;=80,4,IF(P19&gt;=75,3.5,IF(P19&gt;=70,3,IF(P19&gt;=65,2.5,IF(P19&gt;=60,2,IF(P19&gt;=55,1.5,IF(P19&gt;=50,1,0)))))))))))</f>
        <v/>
      </c>
      <c r="R19" s="126" t="str">
        <f>IF(R$8="","",IF('2.ชื่อนักเรียน'!$R20="ร","ร",IF('2.ชื่อนักเรียน'!$R20="มส","",IF(OR(VLOOKUP($A19,'02.คีย์เทอม1'!$A$9:$DY$58,45,FALSE)="",VLOOKUP($A19,'03.คีย์เทอม2'!$A$9:$DY$58,45,FALSE)=""),"",(IF(VLOOKUP($A19,'02.คีย์เทอม1'!$A$9:$DY$58,46,FALSE)="",VLOOKUP($A19,'02.คีย์เทอม1'!$A$9:$DY$58,45,FALSE),VLOOKUP($A19,'02.คีย์เทอม1'!$A$9:$DY$58,46,FALSE))+IF(VLOOKUP($A19,'03.คีย์เทอม2'!$A$9:$DY$58,46,FALSE)="",VLOOKUP($A19,'03.คีย์เทอม2'!$A$9:$DY$58,45,FALSE),VLOOKUP($A19,'03.คีย์เทอม2'!$A$9:$DY$58,46,FALSE)))*100/200))))</f>
        <v/>
      </c>
      <c r="S19" s="125" t="str">
        <f>IF(R$8="","",IF('2.ชื่อนักเรียน'!$R20="ร","ร",IF('2.ชื่อนักเรียน'!$R20="มส","",IF(R19="","",IF(R19&gt;=80,4,IF(R19&gt;=75,3.5,IF(R19&gt;=70,3,IF(R19&gt;=65,2.5,IF(R19&gt;=60,2,IF(R19&gt;=55,1.5,IF(R19&gt;=50,1,0)))))))))))</f>
        <v/>
      </c>
      <c r="T19" s="126" t="str">
        <f>IF(T$8="","",IF('2.ชื่อนักเรียน'!$R20="ร","ร",IF('2.ชื่อนักเรียน'!$R20="มส","",IF(OR(VLOOKUP($A19,'02.คีย์เทอม1'!$A$9:$DY$58,50,FALSE)="",VLOOKUP($A19,'03.คีย์เทอม2'!$A$9:$DY$58,50,FALSE)=""),"",(IF(VLOOKUP($A19,'02.คีย์เทอม1'!$A$9:$DY$58,51,FALSE)="",VLOOKUP($A19,'02.คีย์เทอม1'!$A$9:$DY$58,50,FALSE),VLOOKUP($A19,'02.คีย์เทอม1'!$A$9:$DY$58,51,FALSE))+IF(VLOOKUP($A19,'03.คีย์เทอม2'!$A$9:$DY$58,51,FALSE)="",VLOOKUP($A19,'03.คีย์เทอม2'!$A$9:$DY$58,50,FALSE),VLOOKUP($A19,'03.คีย์เทอม2'!$A$9:$DY$58,51,FALSE)))*100/200))))</f>
        <v/>
      </c>
      <c r="U19" s="125" t="str">
        <f>IF(T$8="","",IF('2.ชื่อนักเรียน'!$R20="ร","ร",IF('2.ชื่อนักเรียน'!$R20="มส","",IF(T19="","",IF(T19&gt;=80,4,IF(T19&gt;=75,3.5,IF(T19&gt;=70,3,IF(T19&gt;=65,2.5,IF(T19&gt;=60,2,IF(T19&gt;=55,1.5,IF(T19&gt;=50,1,0)))))))))))</f>
        <v/>
      </c>
      <c r="V19" s="126" t="str">
        <f>IF(V$8="","",IF('2.ชื่อนักเรียน'!$R20="ร","ร",IF('2.ชื่อนักเรียน'!$R20="มส","",IF(OR(VLOOKUP($A19,'02.คีย์เทอม1'!$A$9:$DY$58,55,FALSE)="",VLOOKUP($A19,'03.คีย์เทอม2'!$A$9:$DY$58,55,FALSE)=""),"",(IF(VLOOKUP($A19,'02.คีย์เทอม1'!$A$9:$DY$58,56,FALSE)="",VLOOKUP($A19,'02.คีย์เทอม1'!$A$9:$DY$58,55,FALSE),VLOOKUP($A19,'02.คีย์เทอม1'!$A$9:$DY$58,56,FALSE))+IF(VLOOKUP($A19,'03.คีย์เทอม2'!$A$9:$DY$58,56,FALSE)="",VLOOKUP($A19,'03.คีย์เทอม2'!$A$9:$DY$58,55,FALSE),VLOOKUP($A19,'03.คีย์เทอม2'!$A$9:$DY$58,56,FALSE)))*100/200))))</f>
        <v/>
      </c>
      <c r="W19" s="208" t="str">
        <f>IF(V$8="","",IF('2.ชื่อนักเรียน'!$R20="ร","ร",IF('2.ชื่อนักเรียน'!$R20="มส","",IF(V19="","",IF(V19&gt;=80,4,IF(V19&gt;=75,3.5,IF(V19&gt;=70,3,IF(V19&gt;=65,2.5,IF(V19&gt;=60,2,IF(V19&gt;=55,1.5,IF(V19&gt;=50,1,0)))))))))))</f>
        <v/>
      </c>
      <c r="X19" s="18">
        <v>10</v>
      </c>
      <c r="Y19" s="122" t="str">
        <f>IF('2.ชื่อนักเรียน'!$C20="","",'2.ชื่อนักเรียน'!$C20)</f>
        <v/>
      </c>
      <c r="Z19" s="272" t="str">
        <f>IF('2.ชื่อนักเรียน'!$D20="","",'2.ชื่อนักเรียน'!$D20)</f>
        <v/>
      </c>
      <c r="AA19" s="207" t="str">
        <f>IF(AA$8="","",IF('2.ชื่อนักเรียน'!$R20="ร","ร",IF('2.ชื่อนักเรียน'!$R20="มส","",IF(OR(VLOOKUP($A19,'02.คีย์เทอม1'!$A$9:$DY$58,60,FALSE)="",VLOOKUP($A19,'03.คีย์เทอม2'!$A$9:$DY$58,60,FALSE)=""),"",(IF(VLOOKUP($A19,'02.คีย์เทอม1'!$A$9:$DY$58,61,FALSE)="",VLOOKUP($A19,'02.คีย์เทอม1'!$A$9:$DY$58,60,FALSE),VLOOKUP($A19,'02.คีย์เทอม1'!$A$9:$DY$58,61,FALSE))+IF(VLOOKUP($A19,'03.คีย์เทอม2'!$A$9:$DY$58,61,FALSE)="",VLOOKUP($A19,'03.คีย์เทอม2'!$A$9:$DY$58,60,FALSE),VLOOKUP($A19,'03.คีย์เทอม2'!$A$9:$DY$58,61,FALSE)))*100/200))))</f>
        <v/>
      </c>
      <c r="AB19" s="125" t="str">
        <f>IF(AA$8="","",IF('2.ชื่อนักเรียน'!$R20="ร","ร",IF('2.ชื่อนักเรียน'!$R20="มส","",IF(AA19="","",IF(AA19&gt;=80,4,IF(AA19&gt;=75,3.5,IF(AA19&gt;=70,3,IF(AA19&gt;=65,2.5,IF(AA19&gt;=60,2,IF(AA19&gt;=55,1.5,IF(AA19&gt;=50,1,0)))))))))))</f>
        <v/>
      </c>
      <c r="AC19" s="126" t="str">
        <f>IF(AC$8="","",IF('2.ชื่อนักเรียน'!$R20="ร","ร",IF('2.ชื่อนักเรียน'!$R20="มส","",IF(OR(VLOOKUP($A19,'02.คีย์เทอม1'!$A$9:$DY$58,65,FALSE)="",VLOOKUP($A19,'03.คีย์เทอม2'!$A$9:$DY$58,65,FALSE)=""),"",(IF(VLOOKUP($A19,'02.คีย์เทอม1'!$A$9:$DY$58,66,FALSE)="",VLOOKUP($A19,'02.คีย์เทอม1'!$A$9:$DY$58,65,FALSE),VLOOKUP($A19,'02.คีย์เทอม1'!$A$9:$DY$58,66,FALSE))+IF(VLOOKUP($A19,'03.คีย์เทอม2'!$A$9:$DY$58,66,FALSE)="",VLOOKUP($A19,'03.คีย์เทอม2'!$A$9:$DY$58,65,FALSE),VLOOKUP($A19,'03.คีย์เทอม2'!$A$9:$DY$58,66,FALSE)))*100/200))))</f>
        <v/>
      </c>
      <c r="AD19" s="125" t="str">
        <f>IF(AC$8="","",IF('2.ชื่อนักเรียน'!$R20="ร","ร",IF('2.ชื่อนักเรียน'!$R20="มส","",IF(AC19="","",IF(AC19&gt;=80,4,IF(AC19&gt;=75,3.5,IF(AC19&gt;=70,3,IF(AC19&gt;=65,2.5,IF(AC19&gt;=60,2,IF(AC19&gt;=55,1.5,IF(AC19&gt;=50,1,0)))))))))))</f>
        <v/>
      </c>
      <c r="AE19" s="126" t="str">
        <f>IF(AE$8="","",IF('2.ชื่อนักเรียน'!$R20="ร","ร",IF('2.ชื่อนักเรียน'!$R20="มส","",IF(OR(VLOOKUP($A19,'02.คีย์เทอม1'!$A$9:$DY$58,70,FALSE)="",VLOOKUP($A19,'03.คีย์เทอม2'!$A$9:$DY$58,70,FALSE)=""),"",(IF(VLOOKUP($A19,'02.คีย์เทอม1'!$A$9:$DY$58,71,FALSE)="",VLOOKUP($A19,'02.คีย์เทอม1'!$A$9:$DY$58,70,FALSE),VLOOKUP($A19,'02.คีย์เทอม1'!$A$9:$DY$58,71,FALSE))+IF(VLOOKUP($A19,'03.คีย์เทอม2'!$A$9:$DY$58,71,FALSE)="",VLOOKUP($A19,'03.คีย์เทอม2'!$A$9:$DY$58,70,FALSE),VLOOKUP($A19,'03.คีย์เทอม2'!$A$9:$DY$58,71,FALSE)))*100/200))))</f>
        <v/>
      </c>
      <c r="AF19" s="125" t="str">
        <f>IF(AE$8="","",IF('2.ชื่อนักเรียน'!$R20="ร","ร",IF('2.ชื่อนักเรียน'!$R20="มส","",IF(AE19="","",IF(AE19&gt;=80,4,IF(AE19&gt;=75,3.5,IF(AE19&gt;=70,3,IF(AE19&gt;=65,2.5,IF(AE19&gt;=60,2,IF(AE19&gt;=55,1.5,IF(AE19&gt;=50,1,0)))))))))))</f>
        <v/>
      </c>
      <c r="AG19" s="127" t="str">
        <f>IF(AG$8="","",IF('2.ชื่อนักเรียน'!$R20="ร","ร",IF('2.ชื่อนักเรียน'!$R20="มส","",IF(OR(VLOOKUP($A19,'02.คีย์เทอม1'!$A$9:$DY$58,75,FALSE)="",VLOOKUP($A19,'03.คีย์เทอม2'!$A$9:$DY$58,75,FALSE)=""),"",(IF(VLOOKUP($A19,'02.คีย์เทอม1'!$A$9:$DY$58,76,FALSE)="",VLOOKUP($A19,'02.คีย์เทอม1'!$A$9:$DY$58,75,FALSE),VLOOKUP($A19,'02.คีย์เทอม1'!$A$9:$DY$58,76,FALSE))+IF(VLOOKUP($A19,'03.คีย์เทอม2'!$A$9:$DY$58,76,FALSE)="",VLOOKUP($A19,'03.คีย์เทอม2'!$A$9:$DY$58,75,FALSE),VLOOKUP($A19,'03.คีย์เทอม2'!$A$9:$DY$58,76,FALSE)))*100/200))))</f>
        <v/>
      </c>
      <c r="AH19" s="125" t="str">
        <f>IF(AG$8="","",IF('2.ชื่อนักเรียน'!$R20="ร","ร",IF('2.ชื่อนักเรียน'!$R20="มส","",IF(AG19="","",IF(AG19&gt;=80,4,IF(AG19&gt;=75,3.5,IF(AG19&gt;=70,3,IF(AG19&gt;=65,2.5,IF(AG19&gt;=60,2,IF(AG19&gt;=55,1.5,IF(AG19&gt;=50,1,0)))))))))))</f>
        <v/>
      </c>
      <c r="AI19" s="127" t="str">
        <f>IF(AI$8="","",IF('2.ชื่อนักเรียน'!$R20="ร","ร",IF('2.ชื่อนักเรียน'!$R20="มส","",IF(OR(VLOOKUP($A19,'02.คีย์เทอม1'!$A$9:$DY$58,80,FALSE)="",VLOOKUP($A19,'03.คีย์เทอม2'!$A$9:$DY$58,80,FALSE)=""),"",(IF(VLOOKUP($A19,'02.คีย์เทอม1'!$A$9:$DY$58,81,FALSE)="",VLOOKUP($A19,'02.คีย์เทอม1'!$A$9:$DY$58,80,FALSE),VLOOKUP($A19,'02.คีย์เทอม1'!$A$9:$DY$58,81,FALSE))+IF(VLOOKUP($A19,'03.คีย์เทอม2'!$A$9:$DY$58,81,FALSE)="",VLOOKUP($A19,'03.คีย์เทอม2'!$A$9:$DY$58,80,FALSE),VLOOKUP($A19,'03.คีย์เทอม2'!$A$9:$DY$58,81,FALSE)))*100/200))))</f>
        <v/>
      </c>
      <c r="AJ19" s="125" t="str">
        <f>IF(AI$8="","",IF('2.ชื่อนักเรียน'!$R20="ร","ร",IF('2.ชื่อนักเรียน'!$R20="มส","",IF(AI19="","",IF(AI19&gt;=80,4,IF(AI19&gt;=75,3.5,IF(AI19&gt;=70,3,IF(AI19&gt;=65,2.5,IF(AI19&gt;=60,2,IF(AI19&gt;=55,1.5,IF(AI19&gt;=50,1,0)))))))))))</f>
        <v/>
      </c>
      <c r="AK19" s="127" t="str">
        <f>IF(AK$8="","",IF('2.ชื่อนักเรียน'!$R20="ร","ร",IF('2.ชื่อนักเรียน'!$R20="มส","",IF(OR(VLOOKUP($A19,'02.คีย์เทอม1'!$A$9:$DY$58,85,FALSE)="",VLOOKUP($A19,'03.คีย์เทอม2'!$A$9:$DY$58,85,FALSE)=""),"",(IF(VLOOKUP($A19,'02.คีย์เทอม1'!$A$9:$DY$58,86,FALSE)="",VLOOKUP($A19,'02.คีย์เทอม1'!$A$9:$DY$58,85,FALSE),VLOOKUP($A19,'02.คีย์เทอม1'!$A$9:$DY$58,86,FALSE))+IF(VLOOKUP($A19,'03.คีย์เทอม2'!$A$9:$DY$58,86,FALSE)="",VLOOKUP($A19,'03.คีย์เทอม2'!$A$9:$DY$58,85,FALSE),VLOOKUP($A19,'03.คีย์เทอม2'!$A$9:$DY$58,86,FALSE)))*100/200))))</f>
        <v/>
      </c>
      <c r="AL19" s="125" t="str">
        <f>IF(AK$8="","",IF('2.ชื่อนักเรียน'!$R20="ร","ร",IF('2.ชื่อนักเรียน'!$R20="มส","",IF(AK19="","",IF(AK19&gt;=80,4,IF(AK19&gt;=75,3.5,IF(AK19&gt;=70,3,IF(AK19&gt;=65,2.5,IF(AK19&gt;=60,2,IF(AK19&gt;=55,1.5,IF(AK19&gt;=50,1,0)))))))))))</f>
        <v/>
      </c>
      <c r="AM19" s="127" t="str">
        <f>IF(AM$8="","",IF('2.ชื่อนักเรียน'!$R20="ร","ร",IF('2.ชื่อนักเรียน'!$R20="มส","",IF(OR(VLOOKUP($A19,'02.คีย์เทอม1'!$A$9:$DY$58,90,FALSE)="",VLOOKUP($A19,'03.คีย์เทอม2'!$A$9:$DY$58,90,FALSE)=""),"",(IF(VLOOKUP($A19,'02.คีย์เทอม1'!$A$9:$DY$58,91,FALSE)="",VLOOKUP($A19,'02.คีย์เทอม1'!$A$9:$DY$58,90,FALSE),VLOOKUP($A19,'02.คีย์เทอม1'!$A$9:$DY$58,91,FALSE))+IF(VLOOKUP($A19,'03.คีย์เทอม2'!$A$9:$DY$58,91,FALSE)="",VLOOKUP($A19,'03.คีย์เทอม2'!$A$9:$DY$58,90,FALSE),VLOOKUP($A19,'03.คีย์เทอม2'!$A$9:$DY$58,91,FALSE)))*100/200))))</f>
        <v/>
      </c>
      <c r="AN19" s="125" t="str">
        <f>IF(AM$8="","",IF('2.ชื่อนักเรียน'!$R20="ร","ร",IF('2.ชื่อนักเรียน'!$R20="มส","",IF(AM19="","",IF(AM19&gt;=80,4,IF(AM19&gt;=75,3.5,IF(AM19&gt;=70,3,IF(AM19&gt;=65,2.5,IF(AM19&gt;=60,2,IF(AM19&gt;=55,1.5,IF(AM19&gt;=50,1,0)))))))))))</f>
        <v/>
      </c>
      <c r="AO19" s="127" t="str">
        <f>IF(AO$8="","",IF('2.ชื่อนักเรียน'!$R20="ร","ร",IF('2.ชื่อนักเรียน'!$R20="มส","",IF(OR(VLOOKUP($A19,'02.คีย์เทอม1'!$A$9:$DY$58,95,FALSE)="",VLOOKUP($A19,'03.คีย์เทอม2'!$A$9:$DY$58,95,FALSE)=""),"",(IF(VLOOKUP($A19,'02.คีย์เทอม1'!$A$9:$DY$58,96,FALSE)="",VLOOKUP($A19,'02.คีย์เทอม1'!$A$9:$DY$58,95,FALSE),VLOOKUP($A19,'02.คีย์เทอม1'!$A$9:$DY$58,96,FALSE))+IF(VLOOKUP($A19,'03.คีย์เทอม2'!$A$9:$DY$58,96,FALSE)="",VLOOKUP($A19,'03.คีย์เทอม2'!$A$9:$DY$58,95,FALSE),VLOOKUP($A19,'03.คีย์เทอม2'!$A$9:$DY$58,96,FALSE)))*100/200))))</f>
        <v/>
      </c>
      <c r="AP19" s="125" t="str">
        <f>IF(AO$8="","",IF('2.ชื่อนักเรียน'!$R20="ร","ร",IF('2.ชื่อนักเรียน'!$R20="มส","",IF(AO19="","",IF(AO19&gt;=80,4,IF(AO19&gt;=75,3.5,IF(AO19&gt;=70,3,IF(AO19&gt;=65,2.5,IF(AO19&gt;=60,2,IF(AO19&gt;=55,1.5,IF(AO19&gt;=50,1,0)))))))))))</f>
        <v/>
      </c>
      <c r="AQ19" s="127" t="str">
        <f>IF(AQ$8="","",IF('2.ชื่อนักเรียน'!$R20="ร","ร",IF('2.ชื่อนักเรียน'!$R20="มส","",IF(OR(VLOOKUP($A19,'02.คีย์เทอม1'!$A$9:$DY$58,100,FALSE)="",VLOOKUP($A19,'03.คีย์เทอม2'!$A$9:$DY$58,100,FALSE)=""),"",(IF(VLOOKUP($A19,'02.คีย์เทอม1'!$A$9:$DY$58,101,FALSE)="",VLOOKUP($A19,'02.คีย์เทอม1'!$A$9:$DY$58,100,FALSE),VLOOKUP($A19,'02.คีย์เทอม1'!$A$9:$DY$58,101,FALSE))+IF(VLOOKUP($A19,'03.คีย์เทอม2'!$A$9:$DY$58,101,FALSE)="",VLOOKUP($A19,'03.คีย์เทอม2'!$A$9:$DY$58,100,FALSE),VLOOKUP($A19,'03.คีย์เทอม2'!$A$9:$DY$58,101,FALSE)))*100/200))))</f>
        <v/>
      </c>
      <c r="AR19" s="125" t="str">
        <f>IF(AQ$8="","",IF('2.ชื่อนักเรียน'!$R20="ร","ร",IF('2.ชื่อนักเรียน'!$R20="มส","",IF(AQ19="","",IF(AQ19&gt;=80,4,IF(AQ19&gt;=75,3.5,IF(AQ19&gt;=70,3,IF(AQ19&gt;=65,2.5,IF(AQ19&gt;=60,2,IF(AQ19&gt;=55,1.5,IF(AQ19&gt;=50,1,0)))))))))))</f>
        <v/>
      </c>
      <c r="AS19" s="126" t="str">
        <f>IF(AS$8="","",IF('2.ชื่อนักเรียน'!$R20="ร","ร",IF('2.ชื่อนักเรียน'!$R20="มส","",IF(OR(VLOOKUP($A19,'02.คีย์เทอม1'!$A$9:$DY$58,105,FALSE)="",VLOOKUP($A19,'03.คีย์เทอม2'!$A$9:$DY$58,105,FALSE)=""),"",(IF(VLOOKUP($A19,'02.คีย์เทอม1'!$A$9:$DY$58,106,FALSE)="",VLOOKUP($A19,'02.คีย์เทอม1'!$A$9:$DY$58,105,FALSE),VLOOKUP($A19,'02.คีย์เทอม1'!$A$9:$DY$58,106,FALSE))+IF(VLOOKUP($A19,'03.คีย์เทอม2'!$A$9:$DY$58,106,FALSE)="",VLOOKUP($A19,'03.คีย์เทอม2'!$A$9:$DY$58,105,FALSE),VLOOKUP($A19,'03.คีย์เทอม2'!$A$9:$DY$58,106,FALSE)))*100/200))))</f>
        <v/>
      </c>
      <c r="AT19" s="204" t="str">
        <f>IF(AS$8="","",IF('2.ชื่อนักเรียน'!$R20="ร","ร",IF('2.ชื่อนักเรียน'!$R20="มส","",IF(AS19="","",IF(AS19&gt;=80,4,IF(AS19&gt;=75,3.5,IF(AS19&gt;=70,3,IF(AS19&gt;=65,2.5,IF(AS19&gt;=60,2,IF(AS19&gt;=55,1.5,IF(AS19&gt;=50,1,0)))))))))))</f>
        <v/>
      </c>
      <c r="AU19" s="207" t="str">
        <f t="shared" si="37"/>
        <v/>
      </c>
      <c r="AV19" s="126" t="str">
        <f t="shared" si="36"/>
        <v/>
      </c>
      <c r="AW19" s="541" t="str">
        <f>IF(E19="","",IF(COUNT(AZ19,BB19,BD19,BF19,BH19,BJ19,BL19,BN19,BP19,BR19,BT19,BV19,BX19,BZ19,CB19,CD19)&lt;COUNT($AZ$9,$BB$9,$BD$9,$BF$9,$BH$9,$BJ$9,$BL$9,$BN$9,$BP$9,$BR$9,$BT$9,$BV$9,$BX$9,$BZ$9,$CB$9,$CD$9),"",SUM(AZ19,BB19,BD19,BF19,BH19,BJ19,BL19,BN19,BP19,BR19,BT19,BV19,BX19,BZ19,CB19,CD19)/SUM($AZ$9,$BB$9,$BD$9,$BF$9,$BH$9,$BJ$9,$BL$9,$BN$9,$BP$9,$BR$9,$BT$9,$BV$9,$BX$9,$BZ$9,$CB$9,$CD$9)))</f>
        <v/>
      </c>
      <c r="AX19" s="745" t="str">
        <f>IF('2.ชื่อนักเรียน'!R20="มส","มส",IF('2.ชื่อนักเรียน'!R20="ย้าย","ย้าย",IF('2.ชื่อนักเรียน'!R20="ร","ร",IF(CE19="","",RANK(CE19,$CE$10:$CE$59,0)))))</f>
        <v/>
      </c>
      <c r="AY19" s="393" t="str">
        <f t="shared" si="17"/>
        <v/>
      </c>
      <c r="AZ19" s="381" t="str">
        <f t="shared" si="18"/>
        <v/>
      </c>
      <c r="BA19" s="383" t="str">
        <f t="shared" si="19"/>
        <v/>
      </c>
      <c r="BB19" s="335" t="str">
        <f t="shared" si="1"/>
        <v/>
      </c>
      <c r="BC19" s="335" t="str">
        <f t="shared" si="20"/>
        <v/>
      </c>
      <c r="BD19" s="335" t="str">
        <f t="shared" si="2"/>
        <v/>
      </c>
      <c r="BE19" s="335" t="str">
        <f t="shared" si="3"/>
        <v/>
      </c>
      <c r="BF19" s="331" t="str">
        <f t="shared" si="4"/>
        <v/>
      </c>
      <c r="BG19" s="331" t="str">
        <f t="shared" si="5"/>
        <v/>
      </c>
      <c r="BH19" s="335" t="str">
        <f t="shared" si="6"/>
        <v/>
      </c>
      <c r="BI19" s="335" t="str">
        <f t="shared" si="21"/>
        <v/>
      </c>
      <c r="BJ19" s="335" t="str">
        <f t="shared" si="7"/>
        <v/>
      </c>
      <c r="BK19" s="335" t="str">
        <f t="shared" si="22"/>
        <v/>
      </c>
      <c r="BL19" s="335" t="str">
        <f t="shared" si="8"/>
        <v/>
      </c>
      <c r="BM19" s="335" t="str">
        <f t="shared" si="9"/>
        <v/>
      </c>
      <c r="BN19" s="335" t="str">
        <f t="shared" si="10"/>
        <v/>
      </c>
      <c r="BO19" s="335" t="str">
        <f t="shared" si="11"/>
        <v/>
      </c>
      <c r="BP19" s="331" t="str">
        <f t="shared" si="12"/>
        <v/>
      </c>
      <c r="BQ19" s="384" t="str">
        <f t="shared" si="13"/>
        <v/>
      </c>
      <c r="BR19" s="332" t="str">
        <f t="shared" si="14"/>
        <v/>
      </c>
      <c r="BS19" s="381" t="str">
        <f t="shared" si="23"/>
        <v/>
      </c>
      <c r="BT19" s="331" t="str">
        <f t="shared" si="24"/>
        <v/>
      </c>
      <c r="BU19" s="331" t="str">
        <f t="shared" si="25"/>
        <v/>
      </c>
      <c r="BV19" s="331" t="str">
        <f t="shared" si="26"/>
        <v/>
      </c>
      <c r="BW19" s="331" t="str">
        <f t="shared" si="27"/>
        <v/>
      </c>
      <c r="BX19" s="331" t="str">
        <f t="shared" si="28"/>
        <v/>
      </c>
      <c r="BY19" s="331" t="str">
        <f t="shared" si="29"/>
        <v/>
      </c>
      <c r="BZ19" s="331" t="str">
        <f t="shared" si="30"/>
        <v/>
      </c>
      <c r="CA19" s="331" t="str">
        <f t="shared" si="31"/>
        <v/>
      </c>
      <c r="CB19" s="331" t="str">
        <f t="shared" si="32"/>
        <v/>
      </c>
      <c r="CC19" s="384" t="str">
        <f t="shared" si="33"/>
        <v/>
      </c>
      <c r="CD19" s="332" t="str">
        <f t="shared" si="34"/>
        <v/>
      </c>
      <c r="CE19" s="177" t="str">
        <f t="shared" si="35"/>
        <v/>
      </c>
    </row>
    <row r="20" spans="1:83" s="17" customFormat="1" ht="16.5" customHeight="1" x14ac:dyDescent="0.2">
      <c r="A20" s="18">
        <v>11</v>
      </c>
      <c r="B20" s="122" t="str">
        <f>IF('2.ชื่อนักเรียน'!$C21="","",'2.ชื่อนักเรียน'!$C21)</f>
        <v/>
      </c>
      <c r="C20" s="272" t="str">
        <f>IF('2.ชื่อนักเรียน'!$D21="","",'2.ชื่อนักเรียน'!$D21)</f>
        <v/>
      </c>
      <c r="D20" s="207" t="str">
        <f>IF(D$8="","",IF('2.ชื่อนักเรียน'!$R21="ร","ร",IF('2.ชื่อนักเรียน'!$R21="มส","",IF(OR(VLOOKUP($A20,'02.คีย์เทอม1'!$A$9:$DY$58,10,FALSE)="",VLOOKUP($A20,'03.คีย์เทอม2'!$A$9:$DY$58,10,FALSE)=""),"",(IF(VLOOKUP($A20,'02.คีย์เทอม1'!$A$9:$DY$58,11,FALSE)="",VLOOKUP($A20,'02.คีย์เทอม1'!$A$9:$DY$58,10,FALSE),VLOOKUP($A20,'02.คีย์เทอม1'!$A$9:$DY$58,11,FALSE))+IF(VLOOKUP($A20,'03.คีย์เทอม2'!$A$9:$DY$58,11,FALSE)="",VLOOKUP($A20,'03.คีย์เทอม2'!$A$9:$DY$58,10,FALSE),VLOOKUP($A20,'03.คีย์เทอม2'!$A$9:$DY$58,11,FALSE)))*100/200))))</f>
        <v/>
      </c>
      <c r="E20" s="125" t="str">
        <f>IF(D$8="","",IF('2.ชื่อนักเรียน'!$R21="ร","ร",IF('2.ชื่อนักเรียน'!$R21="มส","",IF(D20="","",IF(D20&gt;=80,4,IF(D20&gt;=75,3.5,IF(D20&gt;=70,3,IF(D20&gt;=65,2.5,IF(D20&gt;=60,2,IF(D20&gt;=55,1.5,IF(D20&gt;=50,1,0)))))))))))</f>
        <v/>
      </c>
      <c r="F20" s="126" t="str">
        <f>IF(F$8="","",IF('2.ชื่อนักเรียน'!$R21="ร","ร",IF('2.ชื่อนักเรียน'!$R21="มส","",IF(OR(VLOOKUP($A20,'02.คีย์เทอม1'!$A$9:$DY$58,15,FALSE)="",VLOOKUP($A20,'03.คีย์เทอม2'!$A$9:$DY$58,15,FALSE)=""),"",(IF(VLOOKUP($A20,'02.คีย์เทอม1'!$A$9:$DY$58,16,FALSE)="",VLOOKUP($A20,'02.คีย์เทอม1'!$A$9:$DY$58,15,FALSE),VLOOKUP($A20,'02.คีย์เทอม1'!$A$9:$DY$58,16,FALSE))+IF(VLOOKUP($A20,'03.คีย์เทอม2'!$A$9:$DY$58,16,FALSE)="",VLOOKUP($A20,'03.คีย์เทอม2'!$A$9:$DY$58,15,FALSE),VLOOKUP($A20,'03.คีย์เทอม2'!$A$9:$DY$58,16,FALSE)))*100/200))))</f>
        <v/>
      </c>
      <c r="G20" s="125" t="str">
        <f>IF(F$8="","",IF('2.ชื่อนักเรียน'!$R21="ร","ร",IF('2.ชื่อนักเรียน'!$R21="มส","",IF(F20="","",IF(F20&gt;=80,4,IF(F20&gt;=75,3.5,IF(F20&gt;=70,3,IF(F20&gt;=65,2.5,IF(F20&gt;=60,2,IF(F20&gt;=55,1.5,IF(F20&gt;=50,1,0)))))))))))</f>
        <v/>
      </c>
      <c r="H20" s="126" t="str">
        <f>IF(H$8="","",IF('2.ชื่อนักเรียน'!$R21="ร","ร",IF('2.ชื่อนักเรียน'!$R21="มส","",IF(OR(VLOOKUP($A20,'02.คีย์เทอม1'!$A$9:$DY$58,20,FALSE)="",VLOOKUP($A20,'03.คีย์เทอม2'!$A$9:$DY$58,20,FALSE)=""),"",(IF(VLOOKUP($A20,'02.คีย์เทอม1'!$A$9:$DY$58,21,FALSE)="",VLOOKUP($A20,'02.คีย์เทอม1'!$A$9:$DY$58,20,FALSE),VLOOKUP($A20,'02.คีย์เทอม1'!$A$9:$DY$58,21,FALSE))+IF(VLOOKUP($A20,'03.คีย์เทอม2'!$A$9:$DY$58,21,FALSE)="",VLOOKUP($A20,'03.คีย์เทอม2'!$A$9:$DY$58,20,FALSE),VLOOKUP($A20,'03.คีย์เทอม2'!$A$9:$DY$58,21,FALSE)))*100/200))))</f>
        <v/>
      </c>
      <c r="I20" s="125" t="str">
        <f>IF(H$8="","",IF('2.ชื่อนักเรียน'!$R21="ร","ร",IF('2.ชื่อนักเรียน'!$R21="มส","",IF(H20="","",IF(H20&gt;=80,4,IF(H20&gt;=75,3.5,IF(H20&gt;=70,3,IF(H20&gt;=65,2.5,IF(H20&gt;=60,2,IF(H20&gt;=55,1.5,IF(H20&gt;=50,1,0)))))))))))</f>
        <v/>
      </c>
      <c r="J20" s="126" t="str">
        <f>IF(J$8="","",IF('2.ชื่อนักเรียน'!$R21="ร","ร",IF('2.ชื่อนักเรียน'!$R21="มส","",IF(OR(VLOOKUP($A20,'02.คีย์เทอม1'!$A$9:$DY$58,25,FALSE)="",VLOOKUP($A20,'03.คีย์เทอม2'!$A$9:$DY$58,25,FALSE)=""),"",(IF(VLOOKUP($A20,'02.คีย์เทอม1'!$A$9:$DY$58,26,FALSE)="",VLOOKUP($A20,'02.คีย์เทอม1'!$A$9:$DY$58,25,FALSE),VLOOKUP($A20,'02.คีย์เทอม1'!$A$9:$DY$58,26,FALSE))+IF(VLOOKUP($A20,'03.คีย์เทอม2'!$A$9:$DY$58,26,FALSE)="",VLOOKUP($A20,'03.คีย์เทอม2'!$A$9:$DY$58,25,FALSE),VLOOKUP($A20,'03.คีย์เทอม2'!$A$9:$DY$58,26,FALSE)))*100/200))))</f>
        <v/>
      </c>
      <c r="K20" s="125" t="str">
        <f>IF(J$8="","",IF('2.ชื่อนักเรียน'!$R21="ร","ร",IF('2.ชื่อนักเรียน'!$R21="มส","",IF(J20="","",IF(J20&gt;=80,4,IF(J20&gt;=75,3.5,IF(J20&gt;=70,3,IF(J20&gt;=65,2.5,IF(J20&gt;=60,2,IF(J20&gt;=55,1.5,IF(J20&gt;=50,1,0)))))))))))</f>
        <v/>
      </c>
      <c r="L20" s="126" t="str">
        <f>IF(L$8="","",IF('2.ชื่อนักเรียน'!$R21="ร","ร",IF('2.ชื่อนักเรียน'!$R21="มส","",IF(OR(VLOOKUP($A20,'02.คีย์เทอม1'!$A$9:$DY$58,30,FALSE)="",VLOOKUP($A20,'03.คีย์เทอม2'!$A$9:$DY$58,30,FALSE)=""),"",(IF(VLOOKUP($A20,'02.คีย์เทอม1'!$A$9:$DY$58,31,FALSE)="",VLOOKUP($A20,'02.คีย์เทอม1'!$A$9:$DY$58,30,FALSE),VLOOKUP($A20,'02.คีย์เทอม1'!$A$9:$DY$58,31,FALSE))+IF(VLOOKUP($A20,'03.คีย์เทอม2'!$A$9:$DY$58,31,FALSE)="",VLOOKUP($A20,'03.คีย์เทอม2'!$A$9:$DY$58,30,FALSE),VLOOKUP($A20,'03.คีย์เทอม2'!$A$9:$DY$58,31,FALSE)))*100/200))))</f>
        <v/>
      </c>
      <c r="M20" s="125" t="str">
        <f>IF(L$8="","",IF('2.ชื่อนักเรียน'!$R21="ร","ร",IF('2.ชื่อนักเรียน'!$R21="มส","",IF(L20="","",IF(L20&gt;=80,4,IF(L20&gt;=75,3.5,IF(L20&gt;=70,3,IF(L20&gt;=65,2.5,IF(L20&gt;=60,2,IF(L20&gt;=55,1.5,IF(L20&gt;=50,1,0)))))))))))</f>
        <v/>
      </c>
      <c r="N20" s="126" t="str">
        <f>IF(N$8="","",IF('2.ชื่อนักเรียน'!$R21="ร","ร",IF('2.ชื่อนักเรียน'!$R21="มส","",IF(OR(VLOOKUP($A20,'02.คีย์เทอม1'!$A$9:$DY$58,35,FALSE)="",VLOOKUP($A20,'03.คีย์เทอม2'!$A$9:$DY$58,35,FALSE)=""),"",(IF(VLOOKUP($A20,'02.คีย์เทอม1'!$A$9:$DY$58,36,FALSE)="",VLOOKUP($A20,'02.คีย์เทอม1'!$A$9:$DY$58,35,FALSE),VLOOKUP($A20,'02.คีย์เทอม1'!$A$9:$DY$58,36,FALSE))+IF(VLOOKUP($A20,'03.คีย์เทอม2'!$A$9:$DY$58,36,FALSE)="",VLOOKUP($A20,'03.คีย์เทอม2'!$A$9:$DY$58,35,FALSE),VLOOKUP($A20,'03.คีย์เทอม2'!$A$9:$DY$58,36,FALSE)))*100/200))))</f>
        <v/>
      </c>
      <c r="O20" s="125" t="str">
        <f>IF(N$8="","",IF('2.ชื่อนักเรียน'!$R21="ร","ร",IF('2.ชื่อนักเรียน'!$R21="มส","",IF(N20="","",IF(N20&gt;=80,4,IF(N20&gt;=75,3.5,IF(N20&gt;=70,3,IF(N20&gt;=65,2.5,IF(N20&gt;=60,2,IF(N20&gt;=55,1.5,IF(N20&gt;=50,1,0)))))))))))</f>
        <v/>
      </c>
      <c r="P20" s="126" t="str">
        <f>IF(P$8="","",IF('2.ชื่อนักเรียน'!$R21="ร","ร",IF('2.ชื่อนักเรียน'!$R21="มส","",IF(OR(VLOOKUP($A20,'02.คีย์เทอม1'!$A$9:$DY$58,40,FALSE)="",VLOOKUP($A20,'03.คีย์เทอม2'!$A$9:$DY$58,40,FALSE)=""),"",(IF(VLOOKUP($A20,'02.คีย์เทอม1'!$A$9:$DY$58,41,FALSE)="",VLOOKUP($A20,'02.คีย์เทอม1'!$A$9:$DY$58,40,FALSE),VLOOKUP($A20,'02.คีย์เทอม1'!$A$9:$DY$58,41,FALSE))+IF(VLOOKUP($A20,'03.คีย์เทอม2'!$A$9:$DY$58,41,FALSE)="",VLOOKUP($A20,'03.คีย์เทอม2'!$A$9:$DY$58,40,FALSE),VLOOKUP($A20,'03.คีย์เทอม2'!$A$9:$DY$58,41,FALSE)))*100/200))))</f>
        <v/>
      </c>
      <c r="Q20" s="125" t="str">
        <f>IF(P$8="","",IF('2.ชื่อนักเรียน'!$R21="ร","ร",IF('2.ชื่อนักเรียน'!$R21="มส","",IF(P20="","",IF(P20&gt;=80,4,IF(P20&gt;=75,3.5,IF(P20&gt;=70,3,IF(P20&gt;=65,2.5,IF(P20&gt;=60,2,IF(P20&gt;=55,1.5,IF(P20&gt;=50,1,0)))))))))))</f>
        <v/>
      </c>
      <c r="R20" s="126" t="str">
        <f>IF(R$8="","",IF('2.ชื่อนักเรียน'!$R21="ร","ร",IF('2.ชื่อนักเรียน'!$R21="มส","",IF(OR(VLOOKUP($A20,'02.คีย์เทอม1'!$A$9:$DY$58,45,FALSE)="",VLOOKUP($A20,'03.คีย์เทอม2'!$A$9:$DY$58,45,FALSE)=""),"",(IF(VLOOKUP($A20,'02.คีย์เทอม1'!$A$9:$DY$58,46,FALSE)="",VLOOKUP($A20,'02.คีย์เทอม1'!$A$9:$DY$58,45,FALSE),VLOOKUP($A20,'02.คีย์เทอม1'!$A$9:$DY$58,46,FALSE))+IF(VLOOKUP($A20,'03.คีย์เทอม2'!$A$9:$DY$58,46,FALSE)="",VLOOKUP($A20,'03.คีย์เทอม2'!$A$9:$DY$58,45,FALSE),VLOOKUP($A20,'03.คีย์เทอม2'!$A$9:$DY$58,46,FALSE)))*100/200))))</f>
        <v/>
      </c>
      <c r="S20" s="125" t="str">
        <f>IF(R$8="","",IF('2.ชื่อนักเรียน'!$R21="ร","ร",IF('2.ชื่อนักเรียน'!$R21="มส","",IF(R20="","",IF(R20&gt;=80,4,IF(R20&gt;=75,3.5,IF(R20&gt;=70,3,IF(R20&gt;=65,2.5,IF(R20&gt;=60,2,IF(R20&gt;=55,1.5,IF(R20&gt;=50,1,0)))))))))))</f>
        <v/>
      </c>
      <c r="T20" s="126" t="str">
        <f>IF(T$8="","",IF('2.ชื่อนักเรียน'!$R21="ร","ร",IF('2.ชื่อนักเรียน'!$R21="มส","",IF(OR(VLOOKUP($A20,'02.คีย์เทอม1'!$A$9:$DY$58,50,FALSE)="",VLOOKUP($A20,'03.คีย์เทอม2'!$A$9:$DY$58,50,FALSE)=""),"",(IF(VLOOKUP($A20,'02.คีย์เทอม1'!$A$9:$DY$58,51,FALSE)="",VLOOKUP($A20,'02.คีย์เทอม1'!$A$9:$DY$58,50,FALSE),VLOOKUP($A20,'02.คีย์เทอม1'!$A$9:$DY$58,51,FALSE))+IF(VLOOKUP($A20,'03.คีย์เทอม2'!$A$9:$DY$58,51,FALSE)="",VLOOKUP($A20,'03.คีย์เทอม2'!$A$9:$DY$58,50,FALSE),VLOOKUP($A20,'03.คีย์เทอม2'!$A$9:$DY$58,51,FALSE)))*100/200))))</f>
        <v/>
      </c>
      <c r="U20" s="125" t="str">
        <f>IF(T$8="","",IF('2.ชื่อนักเรียน'!$R21="ร","ร",IF('2.ชื่อนักเรียน'!$R21="มส","",IF(T20="","",IF(T20&gt;=80,4,IF(T20&gt;=75,3.5,IF(T20&gt;=70,3,IF(T20&gt;=65,2.5,IF(T20&gt;=60,2,IF(T20&gt;=55,1.5,IF(T20&gt;=50,1,0)))))))))))</f>
        <v/>
      </c>
      <c r="V20" s="126" t="str">
        <f>IF(V$8="","",IF('2.ชื่อนักเรียน'!$R21="ร","ร",IF('2.ชื่อนักเรียน'!$R21="มส","",IF(OR(VLOOKUP($A20,'02.คีย์เทอม1'!$A$9:$DY$58,55,FALSE)="",VLOOKUP($A20,'03.คีย์เทอม2'!$A$9:$DY$58,55,FALSE)=""),"",(IF(VLOOKUP($A20,'02.คีย์เทอม1'!$A$9:$DY$58,56,FALSE)="",VLOOKUP($A20,'02.คีย์เทอม1'!$A$9:$DY$58,55,FALSE),VLOOKUP($A20,'02.คีย์เทอม1'!$A$9:$DY$58,56,FALSE))+IF(VLOOKUP($A20,'03.คีย์เทอม2'!$A$9:$DY$58,56,FALSE)="",VLOOKUP($A20,'03.คีย์เทอม2'!$A$9:$DY$58,55,FALSE),VLOOKUP($A20,'03.คีย์เทอม2'!$A$9:$DY$58,56,FALSE)))*100/200))))</f>
        <v/>
      </c>
      <c r="W20" s="208" t="str">
        <f>IF(V$8="","",IF('2.ชื่อนักเรียน'!$R21="ร","ร",IF('2.ชื่อนักเรียน'!$R21="มส","",IF(V20="","",IF(V20&gt;=80,4,IF(V20&gt;=75,3.5,IF(V20&gt;=70,3,IF(V20&gt;=65,2.5,IF(V20&gt;=60,2,IF(V20&gt;=55,1.5,IF(V20&gt;=50,1,0)))))))))))</f>
        <v/>
      </c>
      <c r="X20" s="18">
        <v>11</v>
      </c>
      <c r="Y20" s="122" t="str">
        <f>IF('2.ชื่อนักเรียน'!$C21="","",'2.ชื่อนักเรียน'!$C21)</f>
        <v/>
      </c>
      <c r="Z20" s="272" t="str">
        <f>IF('2.ชื่อนักเรียน'!$D21="","",'2.ชื่อนักเรียน'!$D21)</f>
        <v/>
      </c>
      <c r="AA20" s="207" t="str">
        <f>IF(AA$8="","",IF('2.ชื่อนักเรียน'!$R21="ร","ร",IF('2.ชื่อนักเรียน'!$R21="มส","",IF(OR(VLOOKUP($A20,'02.คีย์เทอม1'!$A$9:$DY$58,60,FALSE)="",VLOOKUP($A20,'03.คีย์เทอม2'!$A$9:$DY$58,60,FALSE)=""),"",(IF(VLOOKUP($A20,'02.คีย์เทอม1'!$A$9:$DY$58,61,FALSE)="",VLOOKUP($A20,'02.คีย์เทอม1'!$A$9:$DY$58,60,FALSE),VLOOKUP($A20,'02.คีย์เทอม1'!$A$9:$DY$58,61,FALSE))+IF(VLOOKUP($A20,'03.คีย์เทอม2'!$A$9:$DY$58,61,FALSE)="",VLOOKUP($A20,'03.คีย์เทอม2'!$A$9:$DY$58,60,FALSE),VLOOKUP($A20,'03.คีย์เทอม2'!$A$9:$DY$58,61,FALSE)))*100/200))))</f>
        <v/>
      </c>
      <c r="AB20" s="125" t="str">
        <f>IF(AA$8="","",IF('2.ชื่อนักเรียน'!$R21="ร","ร",IF('2.ชื่อนักเรียน'!$R21="มส","",IF(AA20="","",IF(AA20&gt;=80,4,IF(AA20&gt;=75,3.5,IF(AA20&gt;=70,3,IF(AA20&gt;=65,2.5,IF(AA20&gt;=60,2,IF(AA20&gt;=55,1.5,IF(AA20&gt;=50,1,0)))))))))))</f>
        <v/>
      </c>
      <c r="AC20" s="126" t="str">
        <f>IF(AC$8="","",IF('2.ชื่อนักเรียน'!$R21="ร","ร",IF('2.ชื่อนักเรียน'!$R21="มส","",IF(OR(VLOOKUP($A20,'02.คีย์เทอม1'!$A$9:$DY$58,65,FALSE)="",VLOOKUP($A20,'03.คีย์เทอม2'!$A$9:$DY$58,65,FALSE)=""),"",(IF(VLOOKUP($A20,'02.คีย์เทอม1'!$A$9:$DY$58,66,FALSE)="",VLOOKUP($A20,'02.คีย์เทอม1'!$A$9:$DY$58,65,FALSE),VLOOKUP($A20,'02.คีย์เทอม1'!$A$9:$DY$58,66,FALSE))+IF(VLOOKUP($A20,'03.คีย์เทอม2'!$A$9:$DY$58,66,FALSE)="",VLOOKUP($A20,'03.คีย์เทอม2'!$A$9:$DY$58,65,FALSE),VLOOKUP($A20,'03.คีย์เทอม2'!$A$9:$DY$58,66,FALSE)))*100/200))))</f>
        <v/>
      </c>
      <c r="AD20" s="125" t="str">
        <f>IF(AC$8="","",IF('2.ชื่อนักเรียน'!$R21="ร","ร",IF('2.ชื่อนักเรียน'!$R21="มส","",IF(AC20="","",IF(AC20&gt;=80,4,IF(AC20&gt;=75,3.5,IF(AC20&gt;=70,3,IF(AC20&gt;=65,2.5,IF(AC20&gt;=60,2,IF(AC20&gt;=55,1.5,IF(AC20&gt;=50,1,0)))))))))))</f>
        <v/>
      </c>
      <c r="AE20" s="126" t="str">
        <f>IF(AE$8="","",IF('2.ชื่อนักเรียน'!$R21="ร","ร",IF('2.ชื่อนักเรียน'!$R21="มส","",IF(OR(VLOOKUP($A20,'02.คีย์เทอม1'!$A$9:$DY$58,70,FALSE)="",VLOOKUP($A20,'03.คีย์เทอม2'!$A$9:$DY$58,70,FALSE)=""),"",(IF(VLOOKUP($A20,'02.คีย์เทอม1'!$A$9:$DY$58,71,FALSE)="",VLOOKUP($A20,'02.คีย์เทอม1'!$A$9:$DY$58,70,FALSE),VLOOKUP($A20,'02.คีย์เทอม1'!$A$9:$DY$58,71,FALSE))+IF(VLOOKUP($A20,'03.คีย์เทอม2'!$A$9:$DY$58,71,FALSE)="",VLOOKUP($A20,'03.คีย์เทอม2'!$A$9:$DY$58,70,FALSE),VLOOKUP($A20,'03.คีย์เทอม2'!$A$9:$DY$58,71,FALSE)))*100/200))))</f>
        <v/>
      </c>
      <c r="AF20" s="125" t="str">
        <f>IF(AE$8="","",IF('2.ชื่อนักเรียน'!$R21="ร","ร",IF('2.ชื่อนักเรียน'!$R21="มส","",IF(AE20="","",IF(AE20&gt;=80,4,IF(AE20&gt;=75,3.5,IF(AE20&gt;=70,3,IF(AE20&gt;=65,2.5,IF(AE20&gt;=60,2,IF(AE20&gt;=55,1.5,IF(AE20&gt;=50,1,0)))))))))))</f>
        <v/>
      </c>
      <c r="AG20" s="127" t="str">
        <f>IF(AG$8="","",IF('2.ชื่อนักเรียน'!$R21="ร","ร",IF('2.ชื่อนักเรียน'!$R21="มส","",IF(OR(VLOOKUP($A20,'02.คีย์เทอม1'!$A$9:$DY$58,75,FALSE)="",VLOOKUP($A20,'03.คีย์เทอม2'!$A$9:$DY$58,75,FALSE)=""),"",(IF(VLOOKUP($A20,'02.คีย์เทอม1'!$A$9:$DY$58,76,FALSE)="",VLOOKUP($A20,'02.คีย์เทอม1'!$A$9:$DY$58,75,FALSE),VLOOKUP($A20,'02.คีย์เทอม1'!$A$9:$DY$58,76,FALSE))+IF(VLOOKUP($A20,'03.คีย์เทอม2'!$A$9:$DY$58,76,FALSE)="",VLOOKUP($A20,'03.คีย์เทอม2'!$A$9:$DY$58,75,FALSE),VLOOKUP($A20,'03.คีย์เทอม2'!$A$9:$DY$58,76,FALSE)))*100/200))))</f>
        <v/>
      </c>
      <c r="AH20" s="125" t="str">
        <f>IF(AG$8="","",IF('2.ชื่อนักเรียน'!$R21="ร","ร",IF('2.ชื่อนักเรียน'!$R21="มส","",IF(AG20="","",IF(AG20&gt;=80,4,IF(AG20&gt;=75,3.5,IF(AG20&gt;=70,3,IF(AG20&gt;=65,2.5,IF(AG20&gt;=60,2,IF(AG20&gt;=55,1.5,IF(AG20&gt;=50,1,0)))))))))))</f>
        <v/>
      </c>
      <c r="AI20" s="127" t="str">
        <f>IF(AI$8="","",IF('2.ชื่อนักเรียน'!$R21="ร","ร",IF('2.ชื่อนักเรียน'!$R21="มส","",IF(OR(VLOOKUP($A20,'02.คีย์เทอม1'!$A$9:$DY$58,80,FALSE)="",VLOOKUP($A20,'03.คีย์เทอม2'!$A$9:$DY$58,80,FALSE)=""),"",(IF(VLOOKUP($A20,'02.คีย์เทอม1'!$A$9:$DY$58,81,FALSE)="",VLOOKUP($A20,'02.คีย์เทอม1'!$A$9:$DY$58,80,FALSE),VLOOKUP($A20,'02.คีย์เทอม1'!$A$9:$DY$58,81,FALSE))+IF(VLOOKUP($A20,'03.คีย์เทอม2'!$A$9:$DY$58,81,FALSE)="",VLOOKUP($A20,'03.คีย์เทอม2'!$A$9:$DY$58,80,FALSE),VLOOKUP($A20,'03.คีย์เทอม2'!$A$9:$DY$58,81,FALSE)))*100/200))))</f>
        <v/>
      </c>
      <c r="AJ20" s="125" t="str">
        <f>IF(AI$8="","",IF('2.ชื่อนักเรียน'!$R21="ร","ร",IF('2.ชื่อนักเรียน'!$R21="มส","",IF(AI20="","",IF(AI20&gt;=80,4,IF(AI20&gt;=75,3.5,IF(AI20&gt;=70,3,IF(AI20&gt;=65,2.5,IF(AI20&gt;=60,2,IF(AI20&gt;=55,1.5,IF(AI20&gt;=50,1,0)))))))))))</f>
        <v/>
      </c>
      <c r="AK20" s="127" t="str">
        <f>IF(AK$8="","",IF('2.ชื่อนักเรียน'!$R21="ร","ร",IF('2.ชื่อนักเรียน'!$R21="มส","",IF(OR(VLOOKUP($A20,'02.คีย์เทอม1'!$A$9:$DY$58,85,FALSE)="",VLOOKUP($A20,'03.คีย์เทอม2'!$A$9:$DY$58,85,FALSE)=""),"",(IF(VLOOKUP($A20,'02.คีย์เทอม1'!$A$9:$DY$58,86,FALSE)="",VLOOKUP($A20,'02.คีย์เทอม1'!$A$9:$DY$58,85,FALSE),VLOOKUP($A20,'02.คีย์เทอม1'!$A$9:$DY$58,86,FALSE))+IF(VLOOKUP($A20,'03.คีย์เทอม2'!$A$9:$DY$58,86,FALSE)="",VLOOKUP($A20,'03.คีย์เทอม2'!$A$9:$DY$58,85,FALSE),VLOOKUP($A20,'03.คีย์เทอม2'!$A$9:$DY$58,86,FALSE)))*100/200))))</f>
        <v/>
      </c>
      <c r="AL20" s="125" t="str">
        <f>IF(AK$8="","",IF('2.ชื่อนักเรียน'!$R21="ร","ร",IF('2.ชื่อนักเรียน'!$R21="มส","",IF(AK20="","",IF(AK20&gt;=80,4,IF(AK20&gt;=75,3.5,IF(AK20&gt;=70,3,IF(AK20&gt;=65,2.5,IF(AK20&gt;=60,2,IF(AK20&gt;=55,1.5,IF(AK20&gt;=50,1,0)))))))))))</f>
        <v/>
      </c>
      <c r="AM20" s="127" t="str">
        <f>IF(AM$8="","",IF('2.ชื่อนักเรียน'!$R21="ร","ร",IF('2.ชื่อนักเรียน'!$R21="มส","",IF(OR(VLOOKUP($A20,'02.คีย์เทอม1'!$A$9:$DY$58,90,FALSE)="",VLOOKUP($A20,'03.คีย์เทอม2'!$A$9:$DY$58,90,FALSE)=""),"",(IF(VLOOKUP($A20,'02.คีย์เทอม1'!$A$9:$DY$58,91,FALSE)="",VLOOKUP($A20,'02.คีย์เทอม1'!$A$9:$DY$58,90,FALSE),VLOOKUP($A20,'02.คีย์เทอม1'!$A$9:$DY$58,91,FALSE))+IF(VLOOKUP($A20,'03.คีย์เทอม2'!$A$9:$DY$58,91,FALSE)="",VLOOKUP($A20,'03.คีย์เทอม2'!$A$9:$DY$58,90,FALSE),VLOOKUP($A20,'03.คีย์เทอม2'!$A$9:$DY$58,91,FALSE)))*100/200))))</f>
        <v/>
      </c>
      <c r="AN20" s="125" t="str">
        <f>IF(AM$8="","",IF('2.ชื่อนักเรียน'!$R21="ร","ร",IF('2.ชื่อนักเรียน'!$R21="มส","",IF(AM20="","",IF(AM20&gt;=80,4,IF(AM20&gt;=75,3.5,IF(AM20&gt;=70,3,IF(AM20&gt;=65,2.5,IF(AM20&gt;=60,2,IF(AM20&gt;=55,1.5,IF(AM20&gt;=50,1,0)))))))))))</f>
        <v/>
      </c>
      <c r="AO20" s="127" t="str">
        <f>IF(AO$8="","",IF('2.ชื่อนักเรียน'!$R21="ร","ร",IF('2.ชื่อนักเรียน'!$R21="มส","",IF(OR(VLOOKUP($A20,'02.คีย์เทอม1'!$A$9:$DY$58,95,FALSE)="",VLOOKUP($A20,'03.คีย์เทอม2'!$A$9:$DY$58,95,FALSE)=""),"",(IF(VLOOKUP($A20,'02.คีย์เทอม1'!$A$9:$DY$58,96,FALSE)="",VLOOKUP($A20,'02.คีย์เทอม1'!$A$9:$DY$58,95,FALSE),VLOOKUP($A20,'02.คีย์เทอม1'!$A$9:$DY$58,96,FALSE))+IF(VLOOKUP($A20,'03.คีย์เทอม2'!$A$9:$DY$58,96,FALSE)="",VLOOKUP($A20,'03.คีย์เทอม2'!$A$9:$DY$58,95,FALSE),VLOOKUP($A20,'03.คีย์เทอม2'!$A$9:$DY$58,96,FALSE)))*100/200))))</f>
        <v/>
      </c>
      <c r="AP20" s="125" t="str">
        <f>IF(AO$8="","",IF('2.ชื่อนักเรียน'!$R21="ร","ร",IF('2.ชื่อนักเรียน'!$R21="มส","",IF(AO20="","",IF(AO20&gt;=80,4,IF(AO20&gt;=75,3.5,IF(AO20&gt;=70,3,IF(AO20&gt;=65,2.5,IF(AO20&gt;=60,2,IF(AO20&gt;=55,1.5,IF(AO20&gt;=50,1,0)))))))))))</f>
        <v/>
      </c>
      <c r="AQ20" s="127" t="str">
        <f>IF(AQ$8="","",IF('2.ชื่อนักเรียน'!$R21="ร","ร",IF('2.ชื่อนักเรียน'!$R21="มส","",IF(OR(VLOOKUP($A20,'02.คีย์เทอม1'!$A$9:$DY$58,100,FALSE)="",VLOOKUP($A20,'03.คีย์เทอม2'!$A$9:$DY$58,100,FALSE)=""),"",(IF(VLOOKUP($A20,'02.คีย์เทอม1'!$A$9:$DY$58,101,FALSE)="",VLOOKUP($A20,'02.คีย์เทอม1'!$A$9:$DY$58,100,FALSE),VLOOKUP($A20,'02.คีย์เทอม1'!$A$9:$DY$58,101,FALSE))+IF(VLOOKUP($A20,'03.คีย์เทอม2'!$A$9:$DY$58,101,FALSE)="",VLOOKUP($A20,'03.คีย์เทอม2'!$A$9:$DY$58,100,FALSE),VLOOKUP($A20,'03.คีย์เทอม2'!$A$9:$DY$58,101,FALSE)))*100/200))))</f>
        <v/>
      </c>
      <c r="AR20" s="125" t="str">
        <f>IF(AQ$8="","",IF('2.ชื่อนักเรียน'!$R21="ร","ร",IF('2.ชื่อนักเรียน'!$R21="มส","",IF(AQ20="","",IF(AQ20&gt;=80,4,IF(AQ20&gt;=75,3.5,IF(AQ20&gt;=70,3,IF(AQ20&gt;=65,2.5,IF(AQ20&gt;=60,2,IF(AQ20&gt;=55,1.5,IF(AQ20&gt;=50,1,0)))))))))))</f>
        <v/>
      </c>
      <c r="AS20" s="126" t="str">
        <f>IF(AS$8="","",IF('2.ชื่อนักเรียน'!$R21="ร","ร",IF('2.ชื่อนักเรียน'!$R21="มส","",IF(OR(VLOOKUP($A20,'02.คีย์เทอม1'!$A$9:$DY$58,105,FALSE)="",VLOOKUP($A20,'03.คีย์เทอม2'!$A$9:$DY$58,105,FALSE)=""),"",(IF(VLOOKUP($A20,'02.คีย์เทอม1'!$A$9:$DY$58,106,FALSE)="",VLOOKUP($A20,'02.คีย์เทอม1'!$A$9:$DY$58,105,FALSE),VLOOKUP($A20,'02.คีย์เทอม1'!$A$9:$DY$58,106,FALSE))+IF(VLOOKUP($A20,'03.คีย์เทอม2'!$A$9:$DY$58,106,FALSE)="",VLOOKUP($A20,'03.คีย์เทอม2'!$A$9:$DY$58,105,FALSE),VLOOKUP($A20,'03.คีย์เทอม2'!$A$9:$DY$58,106,FALSE)))*100/200))))</f>
        <v/>
      </c>
      <c r="AT20" s="204" t="str">
        <f>IF(AS$8="","",IF('2.ชื่อนักเรียน'!$R21="ร","ร",IF('2.ชื่อนักเรียน'!$R21="มส","",IF(AS20="","",IF(AS20&gt;=80,4,IF(AS20&gt;=75,3.5,IF(AS20&gt;=70,3,IF(AS20&gt;=65,2.5,IF(AS20&gt;=60,2,IF(AS20&gt;=55,1.5,IF(AS20&gt;=50,1,0)))))))))))</f>
        <v/>
      </c>
      <c r="AU20" s="207" t="str">
        <f t="shared" si="37"/>
        <v/>
      </c>
      <c r="AV20" s="126" t="str">
        <f t="shared" si="36"/>
        <v/>
      </c>
      <c r="AW20" s="541" t="str">
        <f t="shared" si="16"/>
        <v/>
      </c>
      <c r="AX20" s="745" t="str">
        <f>IF('2.ชื่อนักเรียน'!R21="มส","มส",IF('2.ชื่อนักเรียน'!R21="ย้าย","ย้าย",IF('2.ชื่อนักเรียน'!R21="ร","ร",IF(CE20="","",RANK(CE20,$CE$10:$CE$59,0)))))</f>
        <v/>
      </c>
      <c r="AY20" s="393" t="str">
        <f t="shared" si="17"/>
        <v/>
      </c>
      <c r="AZ20" s="381" t="str">
        <f t="shared" si="18"/>
        <v/>
      </c>
      <c r="BA20" s="383" t="str">
        <f t="shared" si="19"/>
        <v/>
      </c>
      <c r="BB20" s="335" t="str">
        <f t="shared" si="1"/>
        <v/>
      </c>
      <c r="BC20" s="335" t="str">
        <f t="shared" si="20"/>
        <v/>
      </c>
      <c r="BD20" s="335" t="str">
        <f t="shared" si="2"/>
        <v/>
      </c>
      <c r="BE20" s="335" t="str">
        <f t="shared" si="3"/>
        <v/>
      </c>
      <c r="BF20" s="331" t="str">
        <f t="shared" si="4"/>
        <v/>
      </c>
      <c r="BG20" s="331" t="str">
        <f t="shared" si="5"/>
        <v/>
      </c>
      <c r="BH20" s="335" t="str">
        <f t="shared" si="6"/>
        <v/>
      </c>
      <c r="BI20" s="335" t="str">
        <f t="shared" si="21"/>
        <v/>
      </c>
      <c r="BJ20" s="335" t="str">
        <f t="shared" si="7"/>
        <v/>
      </c>
      <c r="BK20" s="335" t="str">
        <f t="shared" si="22"/>
        <v/>
      </c>
      <c r="BL20" s="335" t="str">
        <f t="shared" si="8"/>
        <v/>
      </c>
      <c r="BM20" s="335" t="str">
        <f t="shared" si="9"/>
        <v/>
      </c>
      <c r="BN20" s="335" t="str">
        <f t="shared" si="10"/>
        <v/>
      </c>
      <c r="BO20" s="335" t="str">
        <f t="shared" si="11"/>
        <v/>
      </c>
      <c r="BP20" s="331" t="str">
        <f t="shared" si="12"/>
        <v/>
      </c>
      <c r="BQ20" s="384" t="str">
        <f t="shared" si="13"/>
        <v/>
      </c>
      <c r="BR20" s="332" t="str">
        <f t="shared" si="14"/>
        <v/>
      </c>
      <c r="BS20" s="381" t="str">
        <f t="shared" si="23"/>
        <v/>
      </c>
      <c r="BT20" s="331" t="str">
        <f t="shared" si="24"/>
        <v/>
      </c>
      <c r="BU20" s="331" t="str">
        <f t="shared" si="25"/>
        <v/>
      </c>
      <c r="BV20" s="331" t="str">
        <f t="shared" si="26"/>
        <v/>
      </c>
      <c r="BW20" s="331" t="str">
        <f t="shared" si="27"/>
        <v/>
      </c>
      <c r="BX20" s="331" t="str">
        <f t="shared" si="28"/>
        <v/>
      </c>
      <c r="BY20" s="331" t="str">
        <f t="shared" si="29"/>
        <v/>
      </c>
      <c r="BZ20" s="331" t="str">
        <f t="shared" si="30"/>
        <v/>
      </c>
      <c r="CA20" s="331" t="str">
        <f t="shared" si="31"/>
        <v/>
      </c>
      <c r="CB20" s="331" t="str">
        <f t="shared" si="32"/>
        <v/>
      </c>
      <c r="CC20" s="384" t="str">
        <f t="shared" si="33"/>
        <v/>
      </c>
      <c r="CD20" s="332" t="str">
        <f t="shared" si="34"/>
        <v/>
      </c>
      <c r="CE20" s="177" t="str">
        <f t="shared" si="35"/>
        <v/>
      </c>
    </row>
    <row r="21" spans="1:83" s="17" customFormat="1" ht="16.5" customHeight="1" x14ac:dyDescent="0.2">
      <c r="A21" s="18">
        <v>12</v>
      </c>
      <c r="B21" s="122" t="str">
        <f>IF('2.ชื่อนักเรียน'!$C22="","",'2.ชื่อนักเรียน'!$C22)</f>
        <v/>
      </c>
      <c r="C21" s="272" t="str">
        <f>IF('2.ชื่อนักเรียน'!$D22="","",'2.ชื่อนักเรียน'!$D22)</f>
        <v/>
      </c>
      <c r="D21" s="207" t="str">
        <f>IF(D$8="","",IF('2.ชื่อนักเรียน'!$R22="ร","ร",IF('2.ชื่อนักเรียน'!$R22="มส","",IF(OR(VLOOKUP($A21,'02.คีย์เทอม1'!$A$9:$DY$58,10,FALSE)="",VLOOKUP($A21,'03.คีย์เทอม2'!$A$9:$DY$58,10,FALSE)=""),"",(IF(VLOOKUP($A21,'02.คีย์เทอม1'!$A$9:$DY$58,11,FALSE)="",VLOOKUP($A21,'02.คีย์เทอม1'!$A$9:$DY$58,10,FALSE),VLOOKUP($A21,'02.คีย์เทอม1'!$A$9:$DY$58,11,FALSE))+IF(VLOOKUP($A21,'03.คีย์เทอม2'!$A$9:$DY$58,11,FALSE)="",VLOOKUP($A21,'03.คีย์เทอม2'!$A$9:$DY$58,10,FALSE),VLOOKUP($A21,'03.คีย์เทอม2'!$A$9:$DY$58,11,FALSE)))*100/200))))</f>
        <v/>
      </c>
      <c r="E21" s="125" t="str">
        <f>IF(D$8="","",IF('2.ชื่อนักเรียน'!$R22="ร","ร",IF('2.ชื่อนักเรียน'!$R22="มส","",IF(D21="","",IF(D21&gt;=80,4,IF(D21&gt;=75,3.5,IF(D21&gt;=70,3,IF(D21&gt;=65,2.5,IF(D21&gt;=60,2,IF(D21&gt;=55,1.5,IF(D21&gt;=50,1,0)))))))))))</f>
        <v/>
      </c>
      <c r="F21" s="126" t="str">
        <f>IF(F$8="","",IF('2.ชื่อนักเรียน'!$R22="ร","ร",IF('2.ชื่อนักเรียน'!$R22="มส","",IF(OR(VLOOKUP($A21,'02.คีย์เทอม1'!$A$9:$DY$58,15,FALSE)="",VLOOKUP($A21,'03.คีย์เทอม2'!$A$9:$DY$58,15,FALSE)=""),"",(IF(VLOOKUP($A21,'02.คีย์เทอม1'!$A$9:$DY$58,16,FALSE)="",VLOOKUP($A21,'02.คีย์เทอม1'!$A$9:$DY$58,15,FALSE),VLOOKUP($A21,'02.คีย์เทอม1'!$A$9:$DY$58,16,FALSE))+IF(VLOOKUP($A21,'03.คีย์เทอม2'!$A$9:$DY$58,16,FALSE)="",VLOOKUP($A21,'03.คีย์เทอม2'!$A$9:$DY$58,15,FALSE),VLOOKUP($A21,'03.คีย์เทอม2'!$A$9:$DY$58,16,FALSE)))*100/200))))</f>
        <v/>
      </c>
      <c r="G21" s="125" t="str">
        <f>IF(F$8="","",IF('2.ชื่อนักเรียน'!$R22="ร","ร",IF('2.ชื่อนักเรียน'!$R22="มส","",IF(F21="","",IF(F21&gt;=80,4,IF(F21&gt;=75,3.5,IF(F21&gt;=70,3,IF(F21&gt;=65,2.5,IF(F21&gt;=60,2,IF(F21&gt;=55,1.5,IF(F21&gt;=50,1,0)))))))))))</f>
        <v/>
      </c>
      <c r="H21" s="126" t="str">
        <f>IF(H$8="","",IF('2.ชื่อนักเรียน'!$R22="ร","ร",IF('2.ชื่อนักเรียน'!$R22="มส","",IF(OR(VLOOKUP($A21,'02.คีย์เทอม1'!$A$9:$DY$58,20,FALSE)="",VLOOKUP($A21,'03.คีย์เทอม2'!$A$9:$DY$58,20,FALSE)=""),"",(IF(VLOOKUP($A21,'02.คีย์เทอม1'!$A$9:$DY$58,21,FALSE)="",VLOOKUP($A21,'02.คีย์เทอม1'!$A$9:$DY$58,20,FALSE),VLOOKUP($A21,'02.คีย์เทอม1'!$A$9:$DY$58,21,FALSE))+IF(VLOOKUP($A21,'03.คีย์เทอม2'!$A$9:$DY$58,21,FALSE)="",VLOOKUP($A21,'03.คีย์เทอม2'!$A$9:$DY$58,20,FALSE),VLOOKUP($A21,'03.คีย์เทอม2'!$A$9:$DY$58,21,FALSE)))*100/200))))</f>
        <v/>
      </c>
      <c r="I21" s="125" t="str">
        <f>IF(H$8="","",IF('2.ชื่อนักเรียน'!$R22="ร","ร",IF('2.ชื่อนักเรียน'!$R22="มส","",IF(H21="","",IF(H21&gt;=80,4,IF(H21&gt;=75,3.5,IF(H21&gt;=70,3,IF(H21&gt;=65,2.5,IF(H21&gt;=60,2,IF(H21&gt;=55,1.5,IF(H21&gt;=50,1,0)))))))))))</f>
        <v/>
      </c>
      <c r="J21" s="126" t="str">
        <f>IF(J$8="","",IF('2.ชื่อนักเรียน'!$R22="ร","ร",IF('2.ชื่อนักเรียน'!$R22="มส","",IF(OR(VLOOKUP($A21,'02.คีย์เทอม1'!$A$9:$DY$58,25,FALSE)="",VLOOKUP($A21,'03.คีย์เทอม2'!$A$9:$DY$58,25,FALSE)=""),"",(IF(VLOOKUP($A21,'02.คีย์เทอม1'!$A$9:$DY$58,26,FALSE)="",VLOOKUP($A21,'02.คีย์เทอม1'!$A$9:$DY$58,25,FALSE),VLOOKUP($A21,'02.คีย์เทอม1'!$A$9:$DY$58,26,FALSE))+IF(VLOOKUP($A21,'03.คีย์เทอม2'!$A$9:$DY$58,26,FALSE)="",VLOOKUP($A21,'03.คีย์เทอม2'!$A$9:$DY$58,25,FALSE),VLOOKUP($A21,'03.คีย์เทอม2'!$A$9:$DY$58,26,FALSE)))*100/200))))</f>
        <v/>
      </c>
      <c r="K21" s="125" t="str">
        <f>IF(J$8="","",IF('2.ชื่อนักเรียน'!$R22="ร","ร",IF('2.ชื่อนักเรียน'!$R22="มส","",IF(J21="","",IF(J21&gt;=80,4,IF(J21&gt;=75,3.5,IF(J21&gt;=70,3,IF(J21&gt;=65,2.5,IF(J21&gt;=60,2,IF(J21&gt;=55,1.5,IF(J21&gt;=50,1,0)))))))))))</f>
        <v/>
      </c>
      <c r="L21" s="126" t="str">
        <f>IF(L$8="","",IF('2.ชื่อนักเรียน'!$R22="ร","ร",IF('2.ชื่อนักเรียน'!$R22="มส","",IF(OR(VLOOKUP($A21,'02.คีย์เทอม1'!$A$9:$DY$58,30,FALSE)="",VLOOKUP($A21,'03.คีย์เทอม2'!$A$9:$DY$58,30,FALSE)=""),"",(IF(VLOOKUP($A21,'02.คีย์เทอม1'!$A$9:$DY$58,31,FALSE)="",VLOOKUP($A21,'02.คีย์เทอม1'!$A$9:$DY$58,30,FALSE),VLOOKUP($A21,'02.คีย์เทอม1'!$A$9:$DY$58,31,FALSE))+IF(VLOOKUP($A21,'03.คีย์เทอม2'!$A$9:$DY$58,31,FALSE)="",VLOOKUP($A21,'03.คีย์เทอม2'!$A$9:$DY$58,30,FALSE),VLOOKUP($A21,'03.คีย์เทอม2'!$A$9:$DY$58,31,FALSE)))*100/200))))</f>
        <v/>
      </c>
      <c r="M21" s="125" t="str">
        <f>IF(L$8="","",IF('2.ชื่อนักเรียน'!$R22="ร","ร",IF('2.ชื่อนักเรียน'!$R22="มส","",IF(L21="","",IF(L21&gt;=80,4,IF(L21&gt;=75,3.5,IF(L21&gt;=70,3,IF(L21&gt;=65,2.5,IF(L21&gt;=60,2,IF(L21&gt;=55,1.5,IF(L21&gt;=50,1,0)))))))))))</f>
        <v/>
      </c>
      <c r="N21" s="126" t="str">
        <f>IF(N$8="","",IF('2.ชื่อนักเรียน'!$R22="ร","ร",IF('2.ชื่อนักเรียน'!$R22="มส","",IF(OR(VLOOKUP($A21,'02.คีย์เทอม1'!$A$9:$DY$58,35,FALSE)="",VLOOKUP($A21,'03.คีย์เทอม2'!$A$9:$DY$58,35,FALSE)=""),"",(IF(VLOOKUP($A21,'02.คีย์เทอม1'!$A$9:$DY$58,36,FALSE)="",VLOOKUP($A21,'02.คีย์เทอม1'!$A$9:$DY$58,35,FALSE),VLOOKUP($A21,'02.คีย์เทอม1'!$A$9:$DY$58,36,FALSE))+IF(VLOOKUP($A21,'03.คีย์เทอม2'!$A$9:$DY$58,36,FALSE)="",VLOOKUP($A21,'03.คีย์เทอม2'!$A$9:$DY$58,35,FALSE),VLOOKUP($A21,'03.คีย์เทอม2'!$A$9:$DY$58,36,FALSE)))*100/200))))</f>
        <v/>
      </c>
      <c r="O21" s="125" t="str">
        <f>IF(N$8="","",IF('2.ชื่อนักเรียน'!$R22="ร","ร",IF('2.ชื่อนักเรียน'!$R22="มส","",IF(N21="","",IF(N21&gt;=80,4,IF(N21&gt;=75,3.5,IF(N21&gt;=70,3,IF(N21&gt;=65,2.5,IF(N21&gt;=60,2,IF(N21&gt;=55,1.5,IF(N21&gt;=50,1,0)))))))))))</f>
        <v/>
      </c>
      <c r="P21" s="126" t="str">
        <f>IF(P$8="","",IF('2.ชื่อนักเรียน'!$R22="ร","ร",IF('2.ชื่อนักเรียน'!$R22="มส","",IF(OR(VLOOKUP($A21,'02.คีย์เทอม1'!$A$9:$DY$58,40,FALSE)="",VLOOKUP($A21,'03.คีย์เทอม2'!$A$9:$DY$58,40,FALSE)=""),"",(IF(VLOOKUP($A21,'02.คีย์เทอม1'!$A$9:$DY$58,41,FALSE)="",VLOOKUP($A21,'02.คีย์เทอม1'!$A$9:$DY$58,40,FALSE),VLOOKUP($A21,'02.คีย์เทอม1'!$A$9:$DY$58,41,FALSE))+IF(VLOOKUP($A21,'03.คีย์เทอม2'!$A$9:$DY$58,41,FALSE)="",VLOOKUP($A21,'03.คีย์เทอม2'!$A$9:$DY$58,40,FALSE),VLOOKUP($A21,'03.คีย์เทอม2'!$A$9:$DY$58,41,FALSE)))*100/200))))</f>
        <v/>
      </c>
      <c r="Q21" s="125" t="str">
        <f>IF(P$8="","",IF('2.ชื่อนักเรียน'!$R22="ร","ร",IF('2.ชื่อนักเรียน'!$R22="มส","",IF(P21="","",IF(P21&gt;=80,4,IF(P21&gt;=75,3.5,IF(P21&gt;=70,3,IF(P21&gt;=65,2.5,IF(P21&gt;=60,2,IF(P21&gt;=55,1.5,IF(P21&gt;=50,1,0)))))))))))</f>
        <v/>
      </c>
      <c r="R21" s="126" t="str">
        <f>IF(R$8="","",IF('2.ชื่อนักเรียน'!$R22="ร","ร",IF('2.ชื่อนักเรียน'!$R22="มส","",IF(OR(VLOOKUP($A21,'02.คีย์เทอม1'!$A$9:$DY$58,45,FALSE)="",VLOOKUP($A21,'03.คีย์เทอม2'!$A$9:$DY$58,45,FALSE)=""),"",(IF(VLOOKUP($A21,'02.คีย์เทอม1'!$A$9:$DY$58,46,FALSE)="",VLOOKUP($A21,'02.คีย์เทอม1'!$A$9:$DY$58,45,FALSE),VLOOKUP($A21,'02.คีย์เทอม1'!$A$9:$DY$58,46,FALSE))+IF(VLOOKUP($A21,'03.คีย์เทอม2'!$A$9:$DY$58,46,FALSE)="",VLOOKUP($A21,'03.คีย์เทอม2'!$A$9:$DY$58,45,FALSE),VLOOKUP($A21,'03.คีย์เทอม2'!$A$9:$DY$58,46,FALSE)))*100/200))))</f>
        <v/>
      </c>
      <c r="S21" s="125" t="str">
        <f>IF(R$8="","",IF('2.ชื่อนักเรียน'!$R22="ร","ร",IF('2.ชื่อนักเรียน'!$R22="มส","",IF(R21="","",IF(R21&gt;=80,4,IF(R21&gt;=75,3.5,IF(R21&gt;=70,3,IF(R21&gt;=65,2.5,IF(R21&gt;=60,2,IF(R21&gt;=55,1.5,IF(R21&gt;=50,1,0)))))))))))</f>
        <v/>
      </c>
      <c r="T21" s="126" t="str">
        <f>IF(T$8="","",IF('2.ชื่อนักเรียน'!$R22="ร","ร",IF('2.ชื่อนักเรียน'!$R22="มส","",IF(OR(VLOOKUP($A21,'02.คีย์เทอม1'!$A$9:$DY$58,50,FALSE)="",VLOOKUP($A21,'03.คีย์เทอม2'!$A$9:$DY$58,50,FALSE)=""),"",(IF(VLOOKUP($A21,'02.คีย์เทอม1'!$A$9:$DY$58,51,FALSE)="",VLOOKUP($A21,'02.คีย์เทอม1'!$A$9:$DY$58,50,FALSE),VLOOKUP($A21,'02.คีย์เทอม1'!$A$9:$DY$58,51,FALSE))+IF(VLOOKUP($A21,'03.คีย์เทอม2'!$A$9:$DY$58,51,FALSE)="",VLOOKUP($A21,'03.คีย์เทอม2'!$A$9:$DY$58,50,FALSE),VLOOKUP($A21,'03.คีย์เทอม2'!$A$9:$DY$58,51,FALSE)))*100/200))))</f>
        <v/>
      </c>
      <c r="U21" s="125" t="str">
        <f>IF(T$8="","",IF('2.ชื่อนักเรียน'!$R22="ร","ร",IF('2.ชื่อนักเรียน'!$R22="มส","",IF(T21="","",IF(T21&gt;=80,4,IF(T21&gt;=75,3.5,IF(T21&gt;=70,3,IF(T21&gt;=65,2.5,IF(T21&gt;=60,2,IF(T21&gt;=55,1.5,IF(T21&gt;=50,1,0)))))))))))</f>
        <v/>
      </c>
      <c r="V21" s="126" t="str">
        <f>IF(V$8="","",IF('2.ชื่อนักเรียน'!$R22="ร","ร",IF('2.ชื่อนักเรียน'!$R22="มส","",IF(OR(VLOOKUP($A21,'02.คีย์เทอม1'!$A$9:$DY$58,55,FALSE)="",VLOOKUP($A21,'03.คีย์เทอม2'!$A$9:$DY$58,55,FALSE)=""),"",(IF(VLOOKUP($A21,'02.คีย์เทอม1'!$A$9:$DY$58,56,FALSE)="",VLOOKUP($A21,'02.คีย์เทอม1'!$A$9:$DY$58,55,FALSE),VLOOKUP($A21,'02.คีย์เทอม1'!$A$9:$DY$58,56,FALSE))+IF(VLOOKUP($A21,'03.คีย์เทอม2'!$A$9:$DY$58,56,FALSE)="",VLOOKUP($A21,'03.คีย์เทอม2'!$A$9:$DY$58,55,FALSE),VLOOKUP($A21,'03.คีย์เทอม2'!$A$9:$DY$58,56,FALSE)))*100/200))))</f>
        <v/>
      </c>
      <c r="W21" s="208" t="str">
        <f>IF(V$8="","",IF('2.ชื่อนักเรียน'!$R22="ร","ร",IF('2.ชื่อนักเรียน'!$R22="มส","",IF(V21="","",IF(V21&gt;=80,4,IF(V21&gt;=75,3.5,IF(V21&gt;=70,3,IF(V21&gt;=65,2.5,IF(V21&gt;=60,2,IF(V21&gt;=55,1.5,IF(V21&gt;=50,1,0)))))))))))</f>
        <v/>
      </c>
      <c r="X21" s="18">
        <v>12</v>
      </c>
      <c r="Y21" s="122" t="str">
        <f>IF('2.ชื่อนักเรียน'!$C22="","",'2.ชื่อนักเรียน'!$C22)</f>
        <v/>
      </c>
      <c r="Z21" s="272" t="str">
        <f>IF('2.ชื่อนักเรียน'!$D22="","",'2.ชื่อนักเรียน'!$D22)</f>
        <v/>
      </c>
      <c r="AA21" s="207" t="str">
        <f>IF(AA$8="","",IF('2.ชื่อนักเรียน'!$R22="ร","ร",IF('2.ชื่อนักเรียน'!$R22="มส","",IF(OR(VLOOKUP($A21,'02.คีย์เทอม1'!$A$9:$DY$58,60,FALSE)="",VLOOKUP($A21,'03.คีย์เทอม2'!$A$9:$DY$58,60,FALSE)=""),"",(IF(VLOOKUP($A21,'02.คีย์เทอม1'!$A$9:$DY$58,61,FALSE)="",VLOOKUP($A21,'02.คีย์เทอม1'!$A$9:$DY$58,60,FALSE),VLOOKUP($A21,'02.คีย์เทอม1'!$A$9:$DY$58,61,FALSE))+IF(VLOOKUP($A21,'03.คีย์เทอม2'!$A$9:$DY$58,61,FALSE)="",VLOOKUP($A21,'03.คีย์เทอม2'!$A$9:$DY$58,60,FALSE),VLOOKUP($A21,'03.คีย์เทอม2'!$A$9:$DY$58,61,FALSE)))*100/200))))</f>
        <v/>
      </c>
      <c r="AB21" s="125" t="str">
        <f>IF(AA$8="","",IF('2.ชื่อนักเรียน'!$R22="ร","ร",IF('2.ชื่อนักเรียน'!$R22="มส","",IF(AA21="","",IF(AA21&gt;=80,4,IF(AA21&gt;=75,3.5,IF(AA21&gt;=70,3,IF(AA21&gt;=65,2.5,IF(AA21&gt;=60,2,IF(AA21&gt;=55,1.5,IF(AA21&gt;=50,1,0)))))))))))</f>
        <v/>
      </c>
      <c r="AC21" s="126" t="str">
        <f>IF(AC$8="","",IF('2.ชื่อนักเรียน'!$R22="ร","ร",IF('2.ชื่อนักเรียน'!$R22="มส","",IF(OR(VLOOKUP($A21,'02.คีย์เทอม1'!$A$9:$DY$58,65,FALSE)="",VLOOKUP($A21,'03.คีย์เทอม2'!$A$9:$DY$58,65,FALSE)=""),"",(IF(VLOOKUP($A21,'02.คีย์เทอม1'!$A$9:$DY$58,66,FALSE)="",VLOOKUP($A21,'02.คีย์เทอม1'!$A$9:$DY$58,65,FALSE),VLOOKUP($A21,'02.คีย์เทอม1'!$A$9:$DY$58,66,FALSE))+IF(VLOOKUP($A21,'03.คีย์เทอม2'!$A$9:$DY$58,66,FALSE)="",VLOOKUP($A21,'03.คีย์เทอม2'!$A$9:$DY$58,65,FALSE),VLOOKUP($A21,'03.คีย์เทอม2'!$A$9:$DY$58,66,FALSE)))*100/200))))</f>
        <v/>
      </c>
      <c r="AD21" s="125" t="str">
        <f>IF(AC$8="","",IF('2.ชื่อนักเรียน'!$R22="ร","ร",IF('2.ชื่อนักเรียน'!$R22="มส","",IF(AC21="","",IF(AC21&gt;=80,4,IF(AC21&gt;=75,3.5,IF(AC21&gt;=70,3,IF(AC21&gt;=65,2.5,IF(AC21&gt;=60,2,IF(AC21&gt;=55,1.5,IF(AC21&gt;=50,1,0)))))))))))</f>
        <v/>
      </c>
      <c r="AE21" s="126" t="str">
        <f>IF(AE$8="","",IF('2.ชื่อนักเรียน'!$R22="ร","ร",IF('2.ชื่อนักเรียน'!$R22="มส","",IF(OR(VLOOKUP($A21,'02.คีย์เทอม1'!$A$9:$DY$58,70,FALSE)="",VLOOKUP($A21,'03.คีย์เทอม2'!$A$9:$DY$58,70,FALSE)=""),"",(IF(VLOOKUP($A21,'02.คีย์เทอม1'!$A$9:$DY$58,71,FALSE)="",VLOOKUP($A21,'02.คีย์เทอม1'!$A$9:$DY$58,70,FALSE),VLOOKUP($A21,'02.คีย์เทอม1'!$A$9:$DY$58,71,FALSE))+IF(VLOOKUP($A21,'03.คีย์เทอม2'!$A$9:$DY$58,71,FALSE)="",VLOOKUP($A21,'03.คีย์เทอม2'!$A$9:$DY$58,70,FALSE),VLOOKUP($A21,'03.คีย์เทอม2'!$A$9:$DY$58,71,FALSE)))*100/200))))</f>
        <v/>
      </c>
      <c r="AF21" s="125" t="str">
        <f>IF(AE$8="","",IF('2.ชื่อนักเรียน'!$R22="ร","ร",IF('2.ชื่อนักเรียน'!$R22="มส","",IF(AE21="","",IF(AE21&gt;=80,4,IF(AE21&gt;=75,3.5,IF(AE21&gt;=70,3,IF(AE21&gt;=65,2.5,IF(AE21&gt;=60,2,IF(AE21&gt;=55,1.5,IF(AE21&gt;=50,1,0)))))))))))</f>
        <v/>
      </c>
      <c r="AG21" s="127" t="str">
        <f>IF(AG$8="","",IF('2.ชื่อนักเรียน'!$R22="ร","ร",IF('2.ชื่อนักเรียน'!$R22="มส","",IF(OR(VLOOKUP($A21,'02.คีย์เทอม1'!$A$9:$DY$58,75,FALSE)="",VLOOKUP($A21,'03.คีย์เทอม2'!$A$9:$DY$58,75,FALSE)=""),"",(IF(VLOOKUP($A21,'02.คีย์เทอม1'!$A$9:$DY$58,76,FALSE)="",VLOOKUP($A21,'02.คีย์เทอม1'!$A$9:$DY$58,75,FALSE),VLOOKUP($A21,'02.คีย์เทอม1'!$A$9:$DY$58,76,FALSE))+IF(VLOOKUP($A21,'03.คีย์เทอม2'!$A$9:$DY$58,76,FALSE)="",VLOOKUP($A21,'03.คีย์เทอม2'!$A$9:$DY$58,75,FALSE),VLOOKUP($A21,'03.คีย์เทอม2'!$A$9:$DY$58,76,FALSE)))*100/200))))</f>
        <v/>
      </c>
      <c r="AH21" s="125" t="str">
        <f>IF(AG$8="","",IF('2.ชื่อนักเรียน'!$R22="ร","ร",IF('2.ชื่อนักเรียน'!$R22="มส","",IF(AG21="","",IF(AG21&gt;=80,4,IF(AG21&gt;=75,3.5,IF(AG21&gt;=70,3,IF(AG21&gt;=65,2.5,IF(AG21&gt;=60,2,IF(AG21&gt;=55,1.5,IF(AG21&gt;=50,1,0)))))))))))</f>
        <v/>
      </c>
      <c r="AI21" s="127" t="str">
        <f>IF(AI$8="","",IF('2.ชื่อนักเรียน'!$R22="ร","ร",IF('2.ชื่อนักเรียน'!$R22="มส","",IF(OR(VLOOKUP($A21,'02.คีย์เทอม1'!$A$9:$DY$58,80,FALSE)="",VLOOKUP($A21,'03.คีย์เทอม2'!$A$9:$DY$58,80,FALSE)=""),"",(IF(VLOOKUP($A21,'02.คีย์เทอม1'!$A$9:$DY$58,81,FALSE)="",VLOOKUP($A21,'02.คีย์เทอม1'!$A$9:$DY$58,80,FALSE),VLOOKUP($A21,'02.คีย์เทอม1'!$A$9:$DY$58,81,FALSE))+IF(VLOOKUP($A21,'03.คีย์เทอม2'!$A$9:$DY$58,81,FALSE)="",VLOOKUP($A21,'03.คีย์เทอม2'!$A$9:$DY$58,80,FALSE),VLOOKUP($A21,'03.คีย์เทอม2'!$A$9:$DY$58,81,FALSE)))*100/200))))</f>
        <v/>
      </c>
      <c r="AJ21" s="125" t="str">
        <f>IF(AI$8="","",IF('2.ชื่อนักเรียน'!$R22="ร","ร",IF('2.ชื่อนักเรียน'!$R22="มส","",IF(AI21="","",IF(AI21&gt;=80,4,IF(AI21&gt;=75,3.5,IF(AI21&gt;=70,3,IF(AI21&gt;=65,2.5,IF(AI21&gt;=60,2,IF(AI21&gt;=55,1.5,IF(AI21&gt;=50,1,0)))))))))))</f>
        <v/>
      </c>
      <c r="AK21" s="127" t="str">
        <f>IF(AK$8="","",IF('2.ชื่อนักเรียน'!$R22="ร","ร",IF('2.ชื่อนักเรียน'!$R22="มส","",IF(OR(VLOOKUP($A21,'02.คีย์เทอม1'!$A$9:$DY$58,85,FALSE)="",VLOOKUP($A21,'03.คีย์เทอม2'!$A$9:$DY$58,85,FALSE)=""),"",(IF(VLOOKUP($A21,'02.คีย์เทอม1'!$A$9:$DY$58,86,FALSE)="",VLOOKUP($A21,'02.คีย์เทอม1'!$A$9:$DY$58,85,FALSE),VLOOKUP($A21,'02.คีย์เทอม1'!$A$9:$DY$58,86,FALSE))+IF(VLOOKUP($A21,'03.คีย์เทอม2'!$A$9:$DY$58,86,FALSE)="",VLOOKUP($A21,'03.คีย์เทอม2'!$A$9:$DY$58,85,FALSE),VLOOKUP($A21,'03.คีย์เทอม2'!$A$9:$DY$58,86,FALSE)))*100/200))))</f>
        <v/>
      </c>
      <c r="AL21" s="125" t="str">
        <f>IF(AK$8="","",IF('2.ชื่อนักเรียน'!$R22="ร","ร",IF('2.ชื่อนักเรียน'!$R22="มส","",IF(AK21="","",IF(AK21&gt;=80,4,IF(AK21&gt;=75,3.5,IF(AK21&gt;=70,3,IF(AK21&gt;=65,2.5,IF(AK21&gt;=60,2,IF(AK21&gt;=55,1.5,IF(AK21&gt;=50,1,0)))))))))))</f>
        <v/>
      </c>
      <c r="AM21" s="127" t="str">
        <f>IF(AM$8="","",IF('2.ชื่อนักเรียน'!$R22="ร","ร",IF('2.ชื่อนักเรียน'!$R22="มส","",IF(OR(VLOOKUP($A21,'02.คีย์เทอม1'!$A$9:$DY$58,90,FALSE)="",VLOOKUP($A21,'03.คีย์เทอม2'!$A$9:$DY$58,90,FALSE)=""),"",(IF(VLOOKUP($A21,'02.คีย์เทอม1'!$A$9:$DY$58,91,FALSE)="",VLOOKUP($A21,'02.คีย์เทอม1'!$A$9:$DY$58,90,FALSE),VLOOKUP($A21,'02.คีย์เทอม1'!$A$9:$DY$58,91,FALSE))+IF(VLOOKUP($A21,'03.คีย์เทอม2'!$A$9:$DY$58,91,FALSE)="",VLOOKUP($A21,'03.คีย์เทอม2'!$A$9:$DY$58,90,FALSE),VLOOKUP($A21,'03.คีย์เทอม2'!$A$9:$DY$58,91,FALSE)))*100/200))))</f>
        <v/>
      </c>
      <c r="AN21" s="125" t="str">
        <f>IF(AM$8="","",IF('2.ชื่อนักเรียน'!$R22="ร","ร",IF('2.ชื่อนักเรียน'!$R22="มส","",IF(AM21="","",IF(AM21&gt;=80,4,IF(AM21&gt;=75,3.5,IF(AM21&gt;=70,3,IF(AM21&gt;=65,2.5,IF(AM21&gt;=60,2,IF(AM21&gt;=55,1.5,IF(AM21&gt;=50,1,0)))))))))))</f>
        <v/>
      </c>
      <c r="AO21" s="127" t="str">
        <f>IF(AO$8="","",IF('2.ชื่อนักเรียน'!$R22="ร","ร",IF('2.ชื่อนักเรียน'!$R22="มส","",IF(OR(VLOOKUP($A21,'02.คีย์เทอม1'!$A$9:$DY$58,95,FALSE)="",VLOOKUP($A21,'03.คีย์เทอม2'!$A$9:$DY$58,95,FALSE)=""),"",(IF(VLOOKUP($A21,'02.คีย์เทอม1'!$A$9:$DY$58,96,FALSE)="",VLOOKUP($A21,'02.คีย์เทอม1'!$A$9:$DY$58,95,FALSE),VLOOKUP($A21,'02.คีย์เทอม1'!$A$9:$DY$58,96,FALSE))+IF(VLOOKUP($A21,'03.คีย์เทอม2'!$A$9:$DY$58,96,FALSE)="",VLOOKUP($A21,'03.คีย์เทอม2'!$A$9:$DY$58,95,FALSE),VLOOKUP($A21,'03.คีย์เทอม2'!$A$9:$DY$58,96,FALSE)))*100/200))))</f>
        <v/>
      </c>
      <c r="AP21" s="125" t="str">
        <f>IF(AO$8="","",IF('2.ชื่อนักเรียน'!$R22="ร","ร",IF('2.ชื่อนักเรียน'!$R22="มส","",IF(AO21="","",IF(AO21&gt;=80,4,IF(AO21&gt;=75,3.5,IF(AO21&gt;=70,3,IF(AO21&gt;=65,2.5,IF(AO21&gt;=60,2,IF(AO21&gt;=55,1.5,IF(AO21&gt;=50,1,0)))))))))))</f>
        <v/>
      </c>
      <c r="AQ21" s="127" t="str">
        <f>IF(AQ$8="","",IF('2.ชื่อนักเรียน'!$R22="ร","ร",IF('2.ชื่อนักเรียน'!$R22="มส","",IF(OR(VLOOKUP($A21,'02.คีย์เทอม1'!$A$9:$DY$58,100,FALSE)="",VLOOKUP($A21,'03.คีย์เทอม2'!$A$9:$DY$58,100,FALSE)=""),"",(IF(VLOOKUP($A21,'02.คีย์เทอม1'!$A$9:$DY$58,101,FALSE)="",VLOOKUP($A21,'02.คีย์เทอม1'!$A$9:$DY$58,100,FALSE),VLOOKUP($A21,'02.คีย์เทอม1'!$A$9:$DY$58,101,FALSE))+IF(VLOOKUP($A21,'03.คีย์เทอม2'!$A$9:$DY$58,101,FALSE)="",VLOOKUP($A21,'03.คีย์เทอม2'!$A$9:$DY$58,100,FALSE),VLOOKUP($A21,'03.คีย์เทอม2'!$A$9:$DY$58,101,FALSE)))*100/200))))</f>
        <v/>
      </c>
      <c r="AR21" s="125" t="str">
        <f>IF(AQ$8="","",IF('2.ชื่อนักเรียน'!$R22="ร","ร",IF('2.ชื่อนักเรียน'!$R22="มส","",IF(AQ21="","",IF(AQ21&gt;=80,4,IF(AQ21&gt;=75,3.5,IF(AQ21&gt;=70,3,IF(AQ21&gt;=65,2.5,IF(AQ21&gt;=60,2,IF(AQ21&gt;=55,1.5,IF(AQ21&gt;=50,1,0)))))))))))</f>
        <v/>
      </c>
      <c r="AS21" s="126" t="str">
        <f>IF(AS$8="","",IF('2.ชื่อนักเรียน'!$R22="ร","ร",IF('2.ชื่อนักเรียน'!$R22="มส","",IF(OR(VLOOKUP($A21,'02.คีย์เทอม1'!$A$9:$DY$58,105,FALSE)="",VLOOKUP($A21,'03.คีย์เทอม2'!$A$9:$DY$58,105,FALSE)=""),"",(IF(VLOOKUP($A21,'02.คีย์เทอม1'!$A$9:$DY$58,106,FALSE)="",VLOOKUP($A21,'02.คีย์เทอม1'!$A$9:$DY$58,105,FALSE),VLOOKUP($A21,'02.คีย์เทอม1'!$A$9:$DY$58,106,FALSE))+IF(VLOOKUP($A21,'03.คีย์เทอม2'!$A$9:$DY$58,106,FALSE)="",VLOOKUP($A21,'03.คีย์เทอม2'!$A$9:$DY$58,105,FALSE),VLOOKUP($A21,'03.คีย์เทอม2'!$A$9:$DY$58,106,FALSE)))*100/200))))</f>
        <v/>
      </c>
      <c r="AT21" s="204" t="str">
        <f>IF(AS$8="","",IF('2.ชื่อนักเรียน'!$R22="ร","ร",IF('2.ชื่อนักเรียน'!$R22="มส","",IF(AS21="","",IF(AS21&gt;=80,4,IF(AS21&gt;=75,3.5,IF(AS21&gt;=70,3,IF(AS21&gt;=65,2.5,IF(AS21&gt;=60,2,IF(AS21&gt;=55,1.5,IF(AS21&gt;=50,1,0)))))))))))</f>
        <v/>
      </c>
      <c r="AU21" s="207" t="str">
        <f t="shared" si="37"/>
        <v/>
      </c>
      <c r="AV21" s="126" t="str">
        <f t="shared" si="36"/>
        <v/>
      </c>
      <c r="AW21" s="541" t="str">
        <f t="shared" si="16"/>
        <v/>
      </c>
      <c r="AX21" s="745" t="str">
        <f>IF('2.ชื่อนักเรียน'!R22="มส","มส",IF('2.ชื่อนักเรียน'!R22="ย้าย","ย้าย",IF('2.ชื่อนักเรียน'!R22="ร","ร",IF(CE21="","",RANK(CE21,$CE$10:$CE$59,0)))))</f>
        <v/>
      </c>
      <c r="AY21" s="393" t="str">
        <f t="shared" si="17"/>
        <v/>
      </c>
      <c r="AZ21" s="381" t="str">
        <f t="shared" si="18"/>
        <v/>
      </c>
      <c r="BA21" s="383" t="str">
        <f t="shared" si="19"/>
        <v/>
      </c>
      <c r="BB21" s="335" t="str">
        <f t="shared" si="1"/>
        <v/>
      </c>
      <c r="BC21" s="335" t="str">
        <f t="shared" si="20"/>
        <v/>
      </c>
      <c r="BD21" s="335" t="str">
        <f t="shared" si="2"/>
        <v/>
      </c>
      <c r="BE21" s="335" t="str">
        <f t="shared" si="3"/>
        <v/>
      </c>
      <c r="BF21" s="331" t="str">
        <f t="shared" si="4"/>
        <v/>
      </c>
      <c r="BG21" s="331" t="str">
        <f t="shared" si="5"/>
        <v/>
      </c>
      <c r="BH21" s="335" t="str">
        <f t="shared" si="6"/>
        <v/>
      </c>
      <c r="BI21" s="335" t="str">
        <f t="shared" si="21"/>
        <v/>
      </c>
      <c r="BJ21" s="335" t="str">
        <f t="shared" si="7"/>
        <v/>
      </c>
      <c r="BK21" s="335" t="str">
        <f t="shared" si="22"/>
        <v/>
      </c>
      <c r="BL21" s="335" t="str">
        <f t="shared" si="8"/>
        <v/>
      </c>
      <c r="BM21" s="335" t="str">
        <f t="shared" si="9"/>
        <v/>
      </c>
      <c r="BN21" s="335" t="str">
        <f t="shared" si="10"/>
        <v/>
      </c>
      <c r="BO21" s="335" t="str">
        <f t="shared" si="11"/>
        <v/>
      </c>
      <c r="BP21" s="331" t="str">
        <f t="shared" si="12"/>
        <v/>
      </c>
      <c r="BQ21" s="384" t="str">
        <f t="shared" si="13"/>
        <v/>
      </c>
      <c r="BR21" s="332" t="str">
        <f t="shared" si="14"/>
        <v/>
      </c>
      <c r="BS21" s="381" t="str">
        <f t="shared" si="23"/>
        <v/>
      </c>
      <c r="BT21" s="331" t="str">
        <f t="shared" si="24"/>
        <v/>
      </c>
      <c r="BU21" s="331" t="str">
        <f t="shared" si="25"/>
        <v/>
      </c>
      <c r="BV21" s="331" t="str">
        <f t="shared" si="26"/>
        <v/>
      </c>
      <c r="BW21" s="331" t="str">
        <f t="shared" si="27"/>
        <v/>
      </c>
      <c r="BX21" s="331" t="str">
        <f t="shared" si="28"/>
        <v/>
      </c>
      <c r="BY21" s="331" t="str">
        <f t="shared" si="29"/>
        <v/>
      </c>
      <c r="BZ21" s="331" t="str">
        <f t="shared" si="30"/>
        <v/>
      </c>
      <c r="CA21" s="331" t="str">
        <f t="shared" si="31"/>
        <v/>
      </c>
      <c r="CB21" s="331" t="str">
        <f t="shared" si="32"/>
        <v/>
      </c>
      <c r="CC21" s="384" t="str">
        <f t="shared" si="33"/>
        <v/>
      </c>
      <c r="CD21" s="332" t="str">
        <f t="shared" si="34"/>
        <v/>
      </c>
      <c r="CE21" s="177" t="str">
        <f t="shared" si="35"/>
        <v/>
      </c>
    </row>
    <row r="22" spans="1:83" s="17" customFormat="1" ht="16.5" customHeight="1" x14ac:dyDescent="0.2">
      <c r="A22" s="18">
        <v>13</v>
      </c>
      <c r="B22" s="122" t="str">
        <f>IF('2.ชื่อนักเรียน'!$C23="","",'2.ชื่อนักเรียน'!$C23)</f>
        <v/>
      </c>
      <c r="C22" s="272" t="str">
        <f>IF('2.ชื่อนักเรียน'!$D23="","",'2.ชื่อนักเรียน'!$D23)</f>
        <v/>
      </c>
      <c r="D22" s="207" t="str">
        <f>IF(D$8="","",IF('2.ชื่อนักเรียน'!$R23="ร","ร",IF('2.ชื่อนักเรียน'!$R23="มส","",IF(OR(VLOOKUP($A22,'02.คีย์เทอม1'!$A$9:$DY$58,10,FALSE)="",VLOOKUP($A22,'03.คีย์เทอม2'!$A$9:$DY$58,10,FALSE)=""),"",(IF(VLOOKUP($A22,'02.คีย์เทอม1'!$A$9:$DY$58,11,FALSE)="",VLOOKUP($A22,'02.คีย์เทอม1'!$A$9:$DY$58,10,FALSE),VLOOKUP($A22,'02.คีย์เทอม1'!$A$9:$DY$58,11,FALSE))+IF(VLOOKUP($A22,'03.คีย์เทอม2'!$A$9:$DY$58,11,FALSE)="",VLOOKUP($A22,'03.คีย์เทอม2'!$A$9:$DY$58,10,FALSE),VLOOKUP($A22,'03.คีย์เทอม2'!$A$9:$DY$58,11,FALSE)))*100/200))))</f>
        <v/>
      </c>
      <c r="E22" s="125" t="str">
        <f>IF(D$8="","",IF('2.ชื่อนักเรียน'!$R23="ร","ร",IF('2.ชื่อนักเรียน'!$R23="มส","",IF(D22="","",IF(D22&gt;=80,4,IF(D22&gt;=75,3.5,IF(D22&gt;=70,3,IF(D22&gt;=65,2.5,IF(D22&gt;=60,2,IF(D22&gt;=55,1.5,IF(D22&gt;=50,1,0)))))))))))</f>
        <v/>
      </c>
      <c r="F22" s="126" t="str">
        <f>IF(F$8="","",IF('2.ชื่อนักเรียน'!$R23="ร","ร",IF('2.ชื่อนักเรียน'!$R23="มส","",IF(OR(VLOOKUP($A22,'02.คีย์เทอม1'!$A$9:$DY$58,15,FALSE)="",VLOOKUP($A22,'03.คีย์เทอม2'!$A$9:$DY$58,15,FALSE)=""),"",(IF(VLOOKUP($A22,'02.คีย์เทอม1'!$A$9:$DY$58,16,FALSE)="",VLOOKUP($A22,'02.คีย์เทอม1'!$A$9:$DY$58,15,FALSE),VLOOKUP($A22,'02.คีย์เทอม1'!$A$9:$DY$58,16,FALSE))+IF(VLOOKUP($A22,'03.คีย์เทอม2'!$A$9:$DY$58,16,FALSE)="",VLOOKUP($A22,'03.คีย์เทอม2'!$A$9:$DY$58,15,FALSE),VLOOKUP($A22,'03.คีย์เทอม2'!$A$9:$DY$58,16,FALSE)))*100/200))))</f>
        <v/>
      </c>
      <c r="G22" s="125" t="str">
        <f>IF(F$8="","",IF('2.ชื่อนักเรียน'!$R23="ร","ร",IF('2.ชื่อนักเรียน'!$R23="มส","",IF(F22="","",IF(F22&gt;=80,4,IF(F22&gt;=75,3.5,IF(F22&gt;=70,3,IF(F22&gt;=65,2.5,IF(F22&gt;=60,2,IF(F22&gt;=55,1.5,IF(F22&gt;=50,1,0)))))))))))</f>
        <v/>
      </c>
      <c r="H22" s="126" t="str">
        <f>IF(H$8="","",IF('2.ชื่อนักเรียน'!$R23="ร","ร",IF('2.ชื่อนักเรียน'!$R23="มส","",IF(OR(VLOOKUP($A22,'02.คีย์เทอม1'!$A$9:$DY$58,20,FALSE)="",VLOOKUP($A22,'03.คีย์เทอม2'!$A$9:$DY$58,20,FALSE)=""),"",(IF(VLOOKUP($A22,'02.คีย์เทอม1'!$A$9:$DY$58,21,FALSE)="",VLOOKUP($A22,'02.คีย์เทอม1'!$A$9:$DY$58,20,FALSE),VLOOKUP($A22,'02.คีย์เทอม1'!$A$9:$DY$58,21,FALSE))+IF(VLOOKUP($A22,'03.คีย์เทอม2'!$A$9:$DY$58,21,FALSE)="",VLOOKUP($A22,'03.คีย์เทอม2'!$A$9:$DY$58,20,FALSE),VLOOKUP($A22,'03.คีย์เทอม2'!$A$9:$DY$58,21,FALSE)))*100/200))))</f>
        <v/>
      </c>
      <c r="I22" s="125" t="str">
        <f>IF(H$8="","",IF('2.ชื่อนักเรียน'!$R23="ร","ร",IF('2.ชื่อนักเรียน'!$R23="มส","",IF(H22="","",IF(H22&gt;=80,4,IF(H22&gt;=75,3.5,IF(H22&gt;=70,3,IF(H22&gt;=65,2.5,IF(H22&gt;=60,2,IF(H22&gt;=55,1.5,IF(H22&gt;=50,1,0)))))))))))</f>
        <v/>
      </c>
      <c r="J22" s="126" t="str">
        <f>IF(J$8="","",IF('2.ชื่อนักเรียน'!$R23="ร","ร",IF('2.ชื่อนักเรียน'!$R23="มส","",IF(OR(VLOOKUP($A22,'02.คีย์เทอม1'!$A$9:$DY$58,25,FALSE)="",VLOOKUP($A22,'03.คีย์เทอม2'!$A$9:$DY$58,25,FALSE)=""),"",(IF(VLOOKUP($A22,'02.คีย์เทอม1'!$A$9:$DY$58,26,FALSE)="",VLOOKUP($A22,'02.คีย์เทอม1'!$A$9:$DY$58,25,FALSE),VLOOKUP($A22,'02.คีย์เทอม1'!$A$9:$DY$58,26,FALSE))+IF(VLOOKUP($A22,'03.คีย์เทอม2'!$A$9:$DY$58,26,FALSE)="",VLOOKUP($A22,'03.คีย์เทอม2'!$A$9:$DY$58,25,FALSE),VLOOKUP($A22,'03.คีย์เทอม2'!$A$9:$DY$58,26,FALSE)))*100/200))))</f>
        <v/>
      </c>
      <c r="K22" s="125" t="str">
        <f>IF(J$8="","",IF('2.ชื่อนักเรียน'!$R23="ร","ร",IF('2.ชื่อนักเรียน'!$R23="มส","",IF(J22="","",IF(J22&gt;=80,4,IF(J22&gt;=75,3.5,IF(J22&gt;=70,3,IF(J22&gt;=65,2.5,IF(J22&gt;=60,2,IF(J22&gt;=55,1.5,IF(J22&gt;=50,1,0)))))))))))</f>
        <v/>
      </c>
      <c r="L22" s="126" t="str">
        <f>IF(L$8="","",IF('2.ชื่อนักเรียน'!$R23="ร","ร",IF('2.ชื่อนักเรียน'!$R23="มส","",IF(OR(VLOOKUP($A22,'02.คีย์เทอม1'!$A$9:$DY$58,30,FALSE)="",VLOOKUP($A22,'03.คีย์เทอม2'!$A$9:$DY$58,30,FALSE)=""),"",(IF(VLOOKUP($A22,'02.คีย์เทอม1'!$A$9:$DY$58,31,FALSE)="",VLOOKUP($A22,'02.คีย์เทอม1'!$A$9:$DY$58,30,FALSE),VLOOKUP($A22,'02.คีย์เทอม1'!$A$9:$DY$58,31,FALSE))+IF(VLOOKUP($A22,'03.คีย์เทอม2'!$A$9:$DY$58,31,FALSE)="",VLOOKUP($A22,'03.คีย์เทอม2'!$A$9:$DY$58,30,FALSE),VLOOKUP($A22,'03.คีย์เทอม2'!$A$9:$DY$58,31,FALSE)))*100/200))))</f>
        <v/>
      </c>
      <c r="M22" s="125" t="str">
        <f>IF(L$8="","",IF('2.ชื่อนักเรียน'!$R23="ร","ร",IF('2.ชื่อนักเรียน'!$R23="มส","",IF(L22="","",IF(L22&gt;=80,4,IF(L22&gt;=75,3.5,IF(L22&gt;=70,3,IF(L22&gt;=65,2.5,IF(L22&gt;=60,2,IF(L22&gt;=55,1.5,IF(L22&gt;=50,1,0)))))))))))</f>
        <v/>
      </c>
      <c r="N22" s="126" t="str">
        <f>IF(N$8="","",IF('2.ชื่อนักเรียน'!$R23="ร","ร",IF('2.ชื่อนักเรียน'!$R23="มส","",IF(OR(VLOOKUP($A22,'02.คีย์เทอม1'!$A$9:$DY$58,35,FALSE)="",VLOOKUP($A22,'03.คีย์เทอม2'!$A$9:$DY$58,35,FALSE)=""),"",(IF(VLOOKUP($A22,'02.คีย์เทอม1'!$A$9:$DY$58,36,FALSE)="",VLOOKUP($A22,'02.คีย์เทอม1'!$A$9:$DY$58,35,FALSE),VLOOKUP($A22,'02.คีย์เทอม1'!$A$9:$DY$58,36,FALSE))+IF(VLOOKUP($A22,'03.คีย์เทอม2'!$A$9:$DY$58,36,FALSE)="",VLOOKUP($A22,'03.คีย์เทอม2'!$A$9:$DY$58,35,FALSE),VLOOKUP($A22,'03.คีย์เทอม2'!$A$9:$DY$58,36,FALSE)))*100/200))))</f>
        <v/>
      </c>
      <c r="O22" s="125" t="str">
        <f>IF(N$8="","",IF('2.ชื่อนักเรียน'!$R23="ร","ร",IF('2.ชื่อนักเรียน'!$R23="มส","",IF(N22="","",IF(N22&gt;=80,4,IF(N22&gt;=75,3.5,IF(N22&gt;=70,3,IF(N22&gt;=65,2.5,IF(N22&gt;=60,2,IF(N22&gt;=55,1.5,IF(N22&gt;=50,1,0)))))))))))</f>
        <v/>
      </c>
      <c r="P22" s="126" t="str">
        <f>IF(P$8="","",IF('2.ชื่อนักเรียน'!$R23="ร","ร",IF('2.ชื่อนักเรียน'!$R23="มส","",IF(OR(VLOOKUP($A22,'02.คีย์เทอม1'!$A$9:$DY$58,40,FALSE)="",VLOOKUP($A22,'03.คีย์เทอม2'!$A$9:$DY$58,40,FALSE)=""),"",(IF(VLOOKUP($A22,'02.คีย์เทอม1'!$A$9:$DY$58,41,FALSE)="",VLOOKUP($A22,'02.คีย์เทอม1'!$A$9:$DY$58,40,FALSE),VLOOKUP($A22,'02.คีย์เทอม1'!$A$9:$DY$58,41,FALSE))+IF(VLOOKUP($A22,'03.คีย์เทอม2'!$A$9:$DY$58,41,FALSE)="",VLOOKUP($A22,'03.คีย์เทอม2'!$A$9:$DY$58,40,FALSE),VLOOKUP($A22,'03.คีย์เทอม2'!$A$9:$DY$58,41,FALSE)))*100/200))))</f>
        <v/>
      </c>
      <c r="Q22" s="125" t="str">
        <f>IF(P$8="","",IF('2.ชื่อนักเรียน'!$R23="ร","ร",IF('2.ชื่อนักเรียน'!$R23="มส","",IF(P22="","",IF(P22&gt;=80,4,IF(P22&gt;=75,3.5,IF(P22&gt;=70,3,IF(P22&gt;=65,2.5,IF(P22&gt;=60,2,IF(P22&gt;=55,1.5,IF(P22&gt;=50,1,0)))))))))))</f>
        <v/>
      </c>
      <c r="R22" s="126" t="str">
        <f>IF(R$8="","",IF('2.ชื่อนักเรียน'!$R23="ร","ร",IF('2.ชื่อนักเรียน'!$R23="มส","",IF(OR(VLOOKUP($A22,'02.คีย์เทอม1'!$A$9:$DY$58,45,FALSE)="",VLOOKUP($A22,'03.คีย์เทอม2'!$A$9:$DY$58,45,FALSE)=""),"",(IF(VLOOKUP($A22,'02.คีย์เทอม1'!$A$9:$DY$58,46,FALSE)="",VLOOKUP($A22,'02.คีย์เทอม1'!$A$9:$DY$58,45,FALSE),VLOOKUP($A22,'02.คีย์เทอม1'!$A$9:$DY$58,46,FALSE))+IF(VLOOKUP($A22,'03.คีย์เทอม2'!$A$9:$DY$58,46,FALSE)="",VLOOKUP($A22,'03.คีย์เทอม2'!$A$9:$DY$58,45,FALSE),VLOOKUP($A22,'03.คีย์เทอม2'!$A$9:$DY$58,46,FALSE)))*100/200))))</f>
        <v/>
      </c>
      <c r="S22" s="125" t="str">
        <f>IF(R$8="","",IF('2.ชื่อนักเรียน'!$R23="ร","ร",IF('2.ชื่อนักเรียน'!$R23="มส","",IF(R22="","",IF(R22&gt;=80,4,IF(R22&gt;=75,3.5,IF(R22&gt;=70,3,IF(R22&gt;=65,2.5,IF(R22&gt;=60,2,IF(R22&gt;=55,1.5,IF(R22&gt;=50,1,0)))))))))))</f>
        <v/>
      </c>
      <c r="T22" s="126" t="str">
        <f>IF(T$8="","",IF('2.ชื่อนักเรียน'!$R23="ร","ร",IF('2.ชื่อนักเรียน'!$R23="มส","",IF(OR(VLOOKUP($A22,'02.คีย์เทอม1'!$A$9:$DY$58,50,FALSE)="",VLOOKUP($A22,'03.คีย์เทอม2'!$A$9:$DY$58,50,FALSE)=""),"",(IF(VLOOKUP($A22,'02.คีย์เทอม1'!$A$9:$DY$58,51,FALSE)="",VLOOKUP($A22,'02.คีย์เทอม1'!$A$9:$DY$58,50,FALSE),VLOOKUP($A22,'02.คีย์เทอม1'!$A$9:$DY$58,51,FALSE))+IF(VLOOKUP($A22,'03.คีย์เทอม2'!$A$9:$DY$58,51,FALSE)="",VLOOKUP($A22,'03.คีย์เทอม2'!$A$9:$DY$58,50,FALSE),VLOOKUP($A22,'03.คีย์เทอม2'!$A$9:$DY$58,51,FALSE)))*100/200))))</f>
        <v/>
      </c>
      <c r="U22" s="125" t="str">
        <f>IF(T$8="","",IF('2.ชื่อนักเรียน'!$R23="ร","ร",IF('2.ชื่อนักเรียน'!$R23="มส","",IF(T22="","",IF(T22&gt;=80,4,IF(T22&gt;=75,3.5,IF(T22&gt;=70,3,IF(T22&gt;=65,2.5,IF(T22&gt;=60,2,IF(T22&gt;=55,1.5,IF(T22&gt;=50,1,0)))))))))))</f>
        <v/>
      </c>
      <c r="V22" s="126" t="str">
        <f>IF(V$8="","",IF('2.ชื่อนักเรียน'!$R23="ร","ร",IF('2.ชื่อนักเรียน'!$R23="มส","",IF(OR(VLOOKUP($A22,'02.คีย์เทอม1'!$A$9:$DY$58,55,FALSE)="",VLOOKUP($A22,'03.คีย์เทอม2'!$A$9:$DY$58,55,FALSE)=""),"",(IF(VLOOKUP($A22,'02.คีย์เทอม1'!$A$9:$DY$58,56,FALSE)="",VLOOKUP($A22,'02.คีย์เทอม1'!$A$9:$DY$58,55,FALSE),VLOOKUP($A22,'02.คีย์เทอม1'!$A$9:$DY$58,56,FALSE))+IF(VLOOKUP($A22,'03.คีย์เทอม2'!$A$9:$DY$58,56,FALSE)="",VLOOKUP($A22,'03.คีย์เทอม2'!$A$9:$DY$58,55,FALSE),VLOOKUP($A22,'03.คีย์เทอม2'!$A$9:$DY$58,56,FALSE)))*100/200))))</f>
        <v/>
      </c>
      <c r="W22" s="208" t="str">
        <f>IF(V$8="","",IF('2.ชื่อนักเรียน'!$R23="ร","ร",IF('2.ชื่อนักเรียน'!$R23="มส","",IF(V22="","",IF(V22&gt;=80,4,IF(V22&gt;=75,3.5,IF(V22&gt;=70,3,IF(V22&gt;=65,2.5,IF(V22&gt;=60,2,IF(V22&gt;=55,1.5,IF(V22&gt;=50,1,0)))))))))))</f>
        <v/>
      </c>
      <c r="X22" s="18">
        <v>13</v>
      </c>
      <c r="Y22" s="122" t="str">
        <f>IF('2.ชื่อนักเรียน'!$C23="","",'2.ชื่อนักเรียน'!$C23)</f>
        <v/>
      </c>
      <c r="Z22" s="272" t="str">
        <f>IF('2.ชื่อนักเรียน'!$D23="","",'2.ชื่อนักเรียน'!$D23)</f>
        <v/>
      </c>
      <c r="AA22" s="207" t="str">
        <f>IF(AA$8="","",IF('2.ชื่อนักเรียน'!$R23="ร","ร",IF('2.ชื่อนักเรียน'!$R23="มส","",IF(OR(VLOOKUP($A22,'02.คีย์เทอม1'!$A$9:$DY$58,60,FALSE)="",VLOOKUP($A22,'03.คีย์เทอม2'!$A$9:$DY$58,60,FALSE)=""),"",(IF(VLOOKUP($A22,'02.คีย์เทอม1'!$A$9:$DY$58,61,FALSE)="",VLOOKUP($A22,'02.คีย์เทอม1'!$A$9:$DY$58,60,FALSE),VLOOKUP($A22,'02.คีย์เทอม1'!$A$9:$DY$58,61,FALSE))+IF(VLOOKUP($A22,'03.คีย์เทอม2'!$A$9:$DY$58,61,FALSE)="",VLOOKUP($A22,'03.คีย์เทอม2'!$A$9:$DY$58,60,FALSE),VLOOKUP($A22,'03.คีย์เทอม2'!$A$9:$DY$58,61,FALSE)))*100/200))))</f>
        <v/>
      </c>
      <c r="AB22" s="125" t="str">
        <f>IF(AA$8="","",IF('2.ชื่อนักเรียน'!$R23="ร","ร",IF('2.ชื่อนักเรียน'!$R23="มส","",IF(AA22="","",IF(AA22&gt;=80,4,IF(AA22&gt;=75,3.5,IF(AA22&gt;=70,3,IF(AA22&gt;=65,2.5,IF(AA22&gt;=60,2,IF(AA22&gt;=55,1.5,IF(AA22&gt;=50,1,0)))))))))))</f>
        <v/>
      </c>
      <c r="AC22" s="126" t="str">
        <f>IF(AC$8="","",IF('2.ชื่อนักเรียน'!$R23="ร","ร",IF('2.ชื่อนักเรียน'!$R23="มส","",IF(OR(VLOOKUP($A22,'02.คีย์เทอม1'!$A$9:$DY$58,65,FALSE)="",VLOOKUP($A22,'03.คีย์เทอม2'!$A$9:$DY$58,65,FALSE)=""),"",(IF(VLOOKUP($A22,'02.คีย์เทอม1'!$A$9:$DY$58,66,FALSE)="",VLOOKUP($A22,'02.คีย์เทอม1'!$A$9:$DY$58,65,FALSE),VLOOKUP($A22,'02.คีย์เทอม1'!$A$9:$DY$58,66,FALSE))+IF(VLOOKUP($A22,'03.คีย์เทอม2'!$A$9:$DY$58,66,FALSE)="",VLOOKUP($A22,'03.คีย์เทอม2'!$A$9:$DY$58,65,FALSE),VLOOKUP($A22,'03.คีย์เทอม2'!$A$9:$DY$58,66,FALSE)))*100/200))))</f>
        <v/>
      </c>
      <c r="AD22" s="125" t="str">
        <f>IF(AC$8="","",IF('2.ชื่อนักเรียน'!$R23="ร","ร",IF('2.ชื่อนักเรียน'!$R23="มส","",IF(AC22="","",IF(AC22&gt;=80,4,IF(AC22&gt;=75,3.5,IF(AC22&gt;=70,3,IF(AC22&gt;=65,2.5,IF(AC22&gt;=60,2,IF(AC22&gt;=55,1.5,IF(AC22&gt;=50,1,0)))))))))))</f>
        <v/>
      </c>
      <c r="AE22" s="126" t="str">
        <f>IF(AE$8="","",IF('2.ชื่อนักเรียน'!$R23="ร","ร",IF('2.ชื่อนักเรียน'!$R23="มส","",IF(OR(VLOOKUP($A22,'02.คีย์เทอม1'!$A$9:$DY$58,70,FALSE)="",VLOOKUP($A22,'03.คีย์เทอม2'!$A$9:$DY$58,70,FALSE)=""),"",(IF(VLOOKUP($A22,'02.คีย์เทอม1'!$A$9:$DY$58,71,FALSE)="",VLOOKUP($A22,'02.คีย์เทอม1'!$A$9:$DY$58,70,FALSE),VLOOKUP($A22,'02.คีย์เทอม1'!$A$9:$DY$58,71,FALSE))+IF(VLOOKUP($A22,'03.คีย์เทอม2'!$A$9:$DY$58,71,FALSE)="",VLOOKUP($A22,'03.คีย์เทอม2'!$A$9:$DY$58,70,FALSE),VLOOKUP($A22,'03.คีย์เทอม2'!$A$9:$DY$58,71,FALSE)))*100/200))))</f>
        <v/>
      </c>
      <c r="AF22" s="125" t="str">
        <f>IF(AE$8="","",IF('2.ชื่อนักเรียน'!$R23="ร","ร",IF('2.ชื่อนักเรียน'!$R23="มส","",IF(AE22="","",IF(AE22&gt;=80,4,IF(AE22&gt;=75,3.5,IF(AE22&gt;=70,3,IF(AE22&gt;=65,2.5,IF(AE22&gt;=60,2,IF(AE22&gt;=55,1.5,IF(AE22&gt;=50,1,0)))))))))))</f>
        <v/>
      </c>
      <c r="AG22" s="127" t="str">
        <f>IF(AG$8="","",IF('2.ชื่อนักเรียน'!$R23="ร","ร",IF('2.ชื่อนักเรียน'!$R23="มส","",IF(OR(VLOOKUP($A22,'02.คีย์เทอม1'!$A$9:$DY$58,75,FALSE)="",VLOOKUP($A22,'03.คีย์เทอม2'!$A$9:$DY$58,75,FALSE)=""),"",(IF(VLOOKUP($A22,'02.คีย์เทอม1'!$A$9:$DY$58,76,FALSE)="",VLOOKUP($A22,'02.คีย์เทอม1'!$A$9:$DY$58,75,FALSE),VLOOKUP($A22,'02.คีย์เทอม1'!$A$9:$DY$58,76,FALSE))+IF(VLOOKUP($A22,'03.คีย์เทอม2'!$A$9:$DY$58,76,FALSE)="",VLOOKUP($A22,'03.คีย์เทอม2'!$A$9:$DY$58,75,FALSE),VLOOKUP($A22,'03.คีย์เทอม2'!$A$9:$DY$58,76,FALSE)))*100/200))))</f>
        <v/>
      </c>
      <c r="AH22" s="125" t="str">
        <f>IF(AG$8="","",IF('2.ชื่อนักเรียน'!$R23="ร","ร",IF('2.ชื่อนักเรียน'!$R23="มส","",IF(AG22="","",IF(AG22&gt;=80,4,IF(AG22&gt;=75,3.5,IF(AG22&gt;=70,3,IF(AG22&gt;=65,2.5,IF(AG22&gt;=60,2,IF(AG22&gt;=55,1.5,IF(AG22&gt;=50,1,0)))))))))))</f>
        <v/>
      </c>
      <c r="AI22" s="127" t="str">
        <f>IF(AI$8="","",IF('2.ชื่อนักเรียน'!$R23="ร","ร",IF('2.ชื่อนักเรียน'!$R23="มส","",IF(OR(VLOOKUP($A22,'02.คีย์เทอม1'!$A$9:$DY$58,80,FALSE)="",VLOOKUP($A22,'03.คีย์เทอม2'!$A$9:$DY$58,80,FALSE)=""),"",(IF(VLOOKUP($A22,'02.คีย์เทอม1'!$A$9:$DY$58,81,FALSE)="",VLOOKUP($A22,'02.คีย์เทอม1'!$A$9:$DY$58,80,FALSE),VLOOKUP($A22,'02.คีย์เทอม1'!$A$9:$DY$58,81,FALSE))+IF(VLOOKUP($A22,'03.คีย์เทอม2'!$A$9:$DY$58,81,FALSE)="",VLOOKUP($A22,'03.คีย์เทอม2'!$A$9:$DY$58,80,FALSE),VLOOKUP($A22,'03.คีย์เทอม2'!$A$9:$DY$58,81,FALSE)))*100/200))))</f>
        <v/>
      </c>
      <c r="AJ22" s="125" t="str">
        <f>IF(AI$8="","",IF('2.ชื่อนักเรียน'!$R23="ร","ร",IF('2.ชื่อนักเรียน'!$R23="มส","",IF(AI22="","",IF(AI22&gt;=80,4,IF(AI22&gt;=75,3.5,IF(AI22&gt;=70,3,IF(AI22&gt;=65,2.5,IF(AI22&gt;=60,2,IF(AI22&gt;=55,1.5,IF(AI22&gt;=50,1,0)))))))))))</f>
        <v/>
      </c>
      <c r="AK22" s="127" t="str">
        <f>IF(AK$8="","",IF('2.ชื่อนักเรียน'!$R23="ร","ร",IF('2.ชื่อนักเรียน'!$R23="มส","",IF(OR(VLOOKUP($A22,'02.คีย์เทอม1'!$A$9:$DY$58,85,FALSE)="",VLOOKUP($A22,'03.คีย์เทอม2'!$A$9:$DY$58,85,FALSE)=""),"",(IF(VLOOKUP($A22,'02.คีย์เทอม1'!$A$9:$DY$58,86,FALSE)="",VLOOKUP($A22,'02.คีย์เทอม1'!$A$9:$DY$58,85,FALSE),VLOOKUP($A22,'02.คีย์เทอม1'!$A$9:$DY$58,86,FALSE))+IF(VLOOKUP($A22,'03.คีย์เทอม2'!$A$9:$DY$58,86,FALSE)="",VLOOKUP($A22,'03.คีย์เทอม2'!$A$9:$DY$58,85,FALSE),VLOOKUP($A22,'03.คีย์เทอม2'!$A$9:$DY$58,86,FALSE)))*100/200))))</f>
        <v/>
      </c>
      <c r="AL22" s="125" t="str">
        <f>IF(AK$8="","",IF('2.ชื่อนักเรียน'!$R23="ร","ร",IF('2.ชื่อนักเรียน'!$R23="มส","",IF(AK22="","",IF(AK22&gt;=80,4,IF(AK22&gt;=75,3.5,IF(AK22&gt;=70,3,IF(AK22&gt;=65,2.5,IF(AK22&gt;=60,2,IF(AK22&gt;=55,1.5,IF(AK22&gt;=50,1,0)))))))))))</f>
        <v/>
      </c>
      <c r="AM22" s="127" t="str">
        <f>IF(AM$8="","",IF('2.ชื่อนักเรียน'!$R23="ร","ร",IF('2.ชื่อนักเรียน'!$R23="มส","",IF(OR(VLOOKUP($A22,'02.คีย์เทอม1'!$A$9:$DY$58,90,FALSE)="",VLOOKUP($A22,'03.คีย์เทอม2'!$A$9:$DY$58,90,FALSE)=""),"",(IF(VLOOKUP($A22,'02.คีย์เทอม1'!$A$9:$DY$58,91,FALSE)="",VLOOKUP($A22,'02.คีย์เทอม1'!$A$9:$DY$58,90,FALSE),VLOOKUP($A22,'02.คีย์เทอม1'!$A$9:$DY$58,91,FALSE))+IF(VLOOKUP($A22,'03.คีย์เทอม2'!$A$9:$DY$58,91,FALSE)="",VLOOKUP($A22,'03.คีย์เทอม2'!$A$9:$DY$58,90,FALSE),VLOOKUP($A22,'03.คีย์เทอม2'!$A$9:$DY$58,91,FALSE)))*100/200))))</f>
        <v/>
      </c>
      <c r="AN22" s="125" t="str">
        <f>IF(AM$8="","",IF('2.ชื่อนักเรียน'!$R23="ร","ร",IF('2.ชื่อนักเรียน'!$R23="มส","",IF(AM22="","",IF(AM22&gt;=80,4,IF(AM22&gt;=75,3.5,IF(AM22&gt;=70,3,IF(AM22&gt;=65,2.5,IF(AM22&gt;=60,2,IF(AM22&gt;=55,1.5,IF(AM22&gt;=50,1,0)))))))))))</f>
        <v/>
      </c>
      <c r="AO22" s="127" t="str">
        <f>IF(AO$8="","",IF('2.ชื่อนักเรียน'!$R23="ร","ร",IF('2.ชื่อนักเรียน'!$R23="มส","",IF(OR(VLOOKUP($A22,'02.คีย์เทอม1'!$A$9:$DY$58,95,FALSE)="",VLOOKUP($A22,'03.คีย์เทอม2'!$A$9:$DY$58,95,FALSE)=""),"",(IF(VLOOKUP($A22,'02.คีย์เทอม1'!$A$9:$DY$58,96,FALSE)="",VLOOKUP($A22,'02.คีย์เทอม1'!$A$9:$DY$58,95,FALSE),VLOOKUP($A22,'02.คีย์เทอม1'!$A$9:$DY$58,96,FALSE))+IF(VLOOKUP($A22,'03.คีย์เทอม2'!$A$9:$DY$58,96,FALSE)="",VLOOKUP($A22,'03.คีย์เทอม2'!$A$9:$DY$58,95,FALSE),VLOOKUP($A22,'03.คีย์เทอม2'!$A$9:$DY$58,96,FALSE)))*100/200))))</f>
        <v/>
      </c>
      <c r="AP22" s="125" t="str">
        <f>IF(AO$8="","",IF('2.ชื่อนักเรียน'!$R23="ร","ร",IF('2.ชื่อนักเรียน'!$R23="มส","",IF(AO22="","",IF(AO22&gt;=80,4,IF(AO22&gt;=75,3.5,IF(AO22&gt;=70,3,IF(AO22&gt;=65,2.5,IF(AO22&gt;=60,2,IF(AO22&gt;=55,1.5,IF(AO22&gt;=50,1,0)))))))))))</f>
        <v/>
      </c>
      <c r="AQ22" s="127" t="str">
        <f>IF(AQ$8="","",IF('2.ชื่อนักเรียน'!$R23="ร","ร",IF('2.ชื่อนักเรียน'!$R23="มส","",IF(OR(VLOOKUP($A22,'02.คีย์เทอม1'!$A$9:$DY$58,100,FALSE)="",VLOOKUP($A22,'03.คีย์เทอม2'!$A$9:$DY$58,100,FALSE)=""),"",(IF(VLOOKUP($A22,'02.คีย์เทอม1'!$A$9:$DY$58,101,FALSE)="",VLOOKUP($A22,'02.คีย์เทอม1'!$A$9:$DY$58,100,FALSE),VLOOKUP($A22,'02.คีย์เทอม1'!$A$9:$DY$58,101,FALSE))+IF(VLOOKUP($A22,'03.คีย์เทอม2'!$A$9:$DY$58,101,FALSE)="",VLOOKUP($A22,'03.คีย์เทอม2'!$A$9:$DY$58,100,FALSE),VLOOKUP($A22,'03.คีย์เทอม2'!$A$9:$DY$58,101,FALSE)))*100/200))))</f>
        <v/>
      </c>
      <c r="AR22" s="125" t="str">
        <f>IF(AQ$8="","",IF('2.ชื่อนักเรียน'!$R23="ร","ร",IF('2.ชื่อนักเรียน'!$R23="มส","",IF(AQ22="","",IF(AQ22&gt;=80,4,IF(AQ22&gt;=75,3.5,IF(AQ22&gt;=70,3,IF(AQ22&gt;=65,2.5,IF(AQ22&gt;=60,2,IF(AQ22&gt;=55,1.5,IF(AQ22&gt;=50,1,0)))))))))))</f>
        <v/>
      </c>
      <c r="AS22" s="126" t="str">
        <f>IF(AS$8="","",IF('2.ชื่อนักเรียน'!$R23="ร","ร",IF('2.ชื่อนักเรียน'!$R23="มส","",IF(OR(VLOOKUP($A22,'02.คีย์เทอม1'!$A$9:$DY$58,105,FALSE)="",VLOOKUP($A22,'03.คีย์เทอม2'!$A$9:$DY$58,105,FALSE)=""),"",(IF(VLOOKUP($A22,'02.คีย์เทอม1'!$A$9:$DY$58,106,FALSE)="",VLOOKUP($A22,'02.คีย์เทอม1'!$A$9:$DY$58,105,FALSE),VLOOKUP($A22,'02.คีย์เทอม1'!$A$9:$DY$58,106,FALSE))+IF(VLOOKUP($A22,'03.คีย์เทอม2'!$A$9:$DY$58,106,FALSE)="",VLOOKUP($A22,'03.คีย์เทอม2'!$A$9:$DY$58,105,FALSE),VLOOKUP($A22,'03.คีย์เทอม2'!$A$9:$DY$58,106,FALSE)))*100/200))))</f>
        <v/>
      </c>
      <c r="AT22" s="204" t="str">
        <f>IF(AS$8="","",IF('2.ชื่อนักเรียน'!$R23="ร","ร",IF('2.ชื่อนักเรียน'!$R23="มส","",IF(AS22="","",IF(AS22&gt;=80,4,IF(AS22&gt;=75,3.5,IF(AS22&gt;=70,3,IF(AS22&gt;=65,2.5,IF(AS22&gt;=60,2,IF(AS22&gt;=55,1.5,IF(AS22&gt;=50,1,0)))))))))))</f>
        <v/>
      </c>
      <c r="AU22" s="207" t="str">
        <f t="shared" si="37"/>
        <v/>
      </c>
      <c r="AV22" s="126" t="str">
        <f t="shared" si="36"/>
        <v/>
      </c>
      <c r="AW22" s="541" t="str">
        <f>IF(E22="","",IF(COUNT(AZ22,BB22,BD22,BF22,BH22,BJ22,BL22,BN22,BP22,BR22,BT22,BV22,BX22,BZ22,CB22,CD22)&lt;COUNT($AZ$9,$BB$9,$BD$9,$BF$9,$BH$9,$BJ$9,$BL$9,$BN$9,$BP$9,$BR$9,$BT$9,$BV$9,$BX$9,$BZ$9,$CB$9,$CD$9),"",SUM(AZ22,BB22,BD22,BF22,BH22,BJ22,BL22,BN22,BP22,BR22,BT22,BV22,BX22,BZ22,CB22,CD22)/SUM($AZ$9,$BB$9,$BD$9,$BF$9,$BH$9,$BJ$9,$BL$9,$BN$9,$BP$9,$BR$9,$BT$9,$BV$9,$BX$9,$BZ$9,$CB$9,$CD$9)))</f>
        <v/>
      </c>
      <c r="AX22" s="745" t="str">
        <f>IF('2.ชื่อนักเรียน'!R23="มส","มส",IF('2.ชื่อนักเรียน'!R23="ย้าย","ย้าย",IF('2.ชื่อนักเรียน'!R23="ร","ร",IF(CE22="","",RANK(CE22,$CE$10:$CE$59,0)))))</f>
        <v/>
      </c>
      <c r="AY22" s="393" t="str">
        <f t="shared" si="17"/>
        <v/>
      </c>
      <c r="AZ22" s="381" t="str">
        <f t="shared" si="18"/>
        <v/>
      </c>
      <c r="BA22" s="383" t="str">
        <f t="shared" si="19"/>
        <v/>
      </c>
      <c r="BB22" s="335" t="str">
        <f t="shared" si="1"/>
        <v/>
      </c>
      <c r="BC22" s="335" t="str">
        <f t="shared" si="20"/>
        <v/>
      </c>
      <c r="BD22" s="335" t="str">
        <f t="shared" si="2"/>
        <v/>
      </c>
      <c r="BE22" s="335" t="str">
        <f t="shared" si="3"/>
        <v/>
      </c>
      <c r="BF22" s="331" t="str">
        <f t="shared" si="4"/>
        <v/>
      </c>
      <c r="BG22" s="331" t="str">
        <f t="shared" si="5"/>
        <v/>
      </c>
      <c r="BH22" s="335" t="str">
        <f t="shared" si="6"/>
        <v/>
      </c>
      <c r="BI22" s="335" t="str">
        <f t="shared" si="21"/>
        <v/>
      </c>
      <c r="BJ22" s="335" t="str">
        <f t="shared" si="7"/>
        <v/>
      </c>
      <c r="BK22" s="335" t="str">
        <f t="shared" si="22"/>
        <v/>
      </c>
      <c r="BL22" s="335" t="str">
        <f t="shared" si="8"/>
        <v/>
      </c>
      <c r="BM22" s="335" t="str">
        <f t="shared" si="9"/>
        <v/>
      </c>
      <c r="BN22" s="335" t="str">
        <f t="shared" si="10"/>
        <v/>
      </c>
      <c r="BO22" s="335" t="str">
        <f t="shared" si="11"/>
        <v/>
      </c>
      <c r="BP22" s="331" t="str">
        <f t="shared" si="12"/>
        <v/>
      </c>
      <c r="BQ22" s="384" t="str">
        <f t="shared" si="13"/>
        <v/>
      </c>
      <c r="BR22" s="332" t="str">
        <f t="shared" si="14"/>
        <v/>
      </c>
      <c r="BS22" s="381" t="str">
        <f t="shared" si="23"/>
        <v/>
      </c>
      <c r="BT22" s="331" t="str">
        <f t="shared" si="24"/>
        <v/>
      </c>
      <c r="BU22" s="331" t="str">
        <f t="shared" si="25"/>
        <v/>
      </c>
      <c r="BV22" s="331" t="str">
        <f t="shared" si="26"/>
        <v/>
      </c>
      <c r="BW22" s="331" t="str">
        <f t="shared" si="27"/>
        <v/>
      </c>
      <c r="BX22" s="331" t="str">
        <f t="shared" si="28"/>
        <v/>
      </c>
      <c r="BY22" s="331" t="str">
        <f t="shared" si="29"/>
        <v/>
      </c>
      <c r="BZ22" s="331" t="str">
        <f t="shared" si="30"/>
        <v/>
      </c>
      <c r="CA22" s="331" t="str">
        <f t="shared" si="31"/>
        <v/>
      </c>
      <c r="CB22" s="331" t="str">
        <f t="shared" si="32"/>
        <v/>
      </c>
      <c r="CC22" s="384" t="str">
        <f t="shared" si="33"/>
        <v/>
      </c>
      <c r="CD22" s="332" t="str">
        <f t="shared" si="34"/>
        <v/>
      </c>
      <c r="CE22" s="177" t="str">
        <f t="shared" si="35"/>
        <v/>
      </c>
    </row>
    <row r="23" spans="1:83" s="17" customFormat="1" ht="16.5" customHeight="1" x14ac:dyDescent="0.2">
      <c r="A23" s="18">
        <v>14</v>
      </c>
      <c r="B23" s="122" t="str">
        <f>IF('2.ชื่อนักเรียน'!$C24="","",'2.ชื่อนักเรียน'!$C24)</f>
        <v/>
      </c>
      <c r="C23" s="272" t="str">
        <f>IF('2.ชื่อนักเรียน'!$D24="","",'2.ชื่อนักเรียน'!$D24)</f>
        <v/>
      </c>
      <c r="D23" s="207" t="str">
        <f>IF(D$8="","",IF('2.ชื่อนักเรียน'!$R24="ร","ร",IF('2.ชื่อนักเรียน'!$R24="มส","",IF(OR(VLOOKUP($A23,'02.คีย์เทอม1'!$A$9:$DY$58,10,FALSE)="",VLOOKUP($A23,'03.คีย์เทอม2'!$A$9:$DY$58,10,FALSE)=""),"",(IF(VLOOKUP($A23,'02.คีย์เทอม1'!$A$9:$DY$58,11,FALSE)="",VLOOKUP($A23,'02.คีย์เทอม1'!$A$9:$DY$58,10,FALSE),VLOOKUP($A23,'02.คีย์เทอม1'!$A$9:$DY$58,11,FALSE))+IF(VLOOKUP($A23,'03.คีย์เทอม2'!$A$9:$DY$58,11,FALSE)="",VLOOKUP($A23,'03.คีย์เทอม2'!$A$9:$DY$58,10,FALSE),VLOOKUP($A23,'03.คีย์เทอม2'!$A$9:$DY$58,11,FALSE)))*100/200))))</f>
        <v/>
      </c>
      <c r="E23" s="125" t="str">
        <f>IF(D$8="","",IF('2.ชื่อนักเรียน'!$R24="ร","ร",IF('2.ชื่อนักเรียน'!$R24="มส","",IF(D23="","",IF(D23&gt;=80,4,IF(D23&gt;=75,3.5,IF(D23&gt;=70,3,IF(D23&gt;=65,2.5,IF(D23&gt;=60,2,IF(D23&gt;=55,1.5,IF(D23&gt;=50,1,0)))))))))))</f>
        <v/>
      </c>
      <c r="F23" s="126" t="str">
        <f>IF(F$8="","",IF('2.ชื่อนักเรียน'!$R24="ร","ร",IF('2.ชื่อนักเรียน'!$R24="มส","",IF(OR(VLOOKUP($A23,'02.คีย์เทอม1'!$A$9:$DY$58,15,FALSE)="",VLOOKUP($A23,'03.คีย์เทอม2'!$A$9:$DY$58,15,FALSE)=""),"",(IF(VLOOKUP($A23,'02.คีย์เทอม1'!$A$9:$DY$58,16,FALSE)="",VLOOKUP($A23,'02.คีย์เทอม1'!$A$9:$DY$58,15,FALSE),VLOOKUP($A23,'02.คีย์เทอม1'!$A$9:$DY$58,16,FALSE))+IF(VLOOKUP($A23,'03.คีย์เทอม2'!$A$9:$DY$58,16,FALSE)="",VLOOKUP($A23,'03.คีย์เทอม2'!$A$9:$DY$58,15,FALSE),VLOOKUP($A23,'03.คีย์เทอม2'!$A$9:$DY$58,16,FALSE)))*100/200))))</f>
        <v/>
      </c>
      <c r="G23" s="125" t="str">
        <f>IF(F$8="","",IF('2.ชื่อนักเรียน'!$R24="ร","ร",IF('2.ชื่อนักเรียน'!$R24="มส","",IF(F23="","",IF(F23&gt;=80,4,IF(F23&gt;=75,3.5,IF(F23&gt;=70,3,IF(F23&gt;=65,2.5,IF(F23&gt;=60,2,IF(F23&gt;=55,1.5,IF(F23&gt;=50,1,0)))))))))))</f>
        <v/>
      </c>
      <c r="H23" s="126" t="str">
        <f>IF(H$8="","",IF('2.ชื่อนักเรียน'!$R24="ร","ร",IF('2.ชื่อนักเรียน'!$R24="มส","",IF(OR(VLOOKUP($A23,'02.คีย์เทอม1'!$A$9:$DY$58,20,FALSE)="",VLOOKUP($A23,'03.คีย์เทอม2'!$A$9:$DY$58,20,FALSE)=""),"",(IF(VLOOKUP($A23,'02.คีย์เทอม1'!$A$9:$DY$58,21,FALSE)="",VLOOKUP($A23,'02.คีย์เทอม1'!$A$9:$DY$58,20,FALSE),VLOOKUP($A23,'02.คีย์เทอม1'!$A$9:$DY$58,21,FALSE))+IF(VLOOKUP($A23,'03.คีย์เทอม2'!$A$9:$DY$58,21,FALSE)="",VLOOKUP($A23,'03.คีย์เทอม2'!$A$9:$DY$58,20,FALSE),VLOOKUP($A23,'03.คีย์เทอม2'!$A$9:$DY$58,21,FALSE)))*100/200))))</f>
        <v/>
      </c>
      <c r="I23" s="125" t="str">
        <f>IF(H$8="","",IF('2.ชื่อนักเรียน'!$R24="ร","ร",IF('2.ชื่อนักเรียน'!$R24="มส","",IF(H23="","",IF(H23&gt;=80,4,IF(H23&gt;=75,3.5,IF(H23&gt;=70,3,IF(H23&gt;=65,2.5,IF(H23&gt;=60,2,IF(H23&gt;=55,1.5,IF(H23&gt;=50,1,0)))))))))))</f>
        <v/>
      </c>
      <c r="J23" s="126" t="str">
        <f>IF(J$8="","",IF('2.ชื่อนักเรียน'!$R24="ร","ร",IF('2.ชื่อนักเรียน'!$R24="มส","",IF(OR(VLOOKUP($A23,'02.คีย์เทอม1'!$A$9:$DY$58,25,FALSE)="",VLOOKUP($A23,'03.คีย์เทอม2'!$A$9:$DY$58,25,FALSE)=""),"",(IF(VLOOKUP($A23,'02.คีย์เทอม1'!$A$9:$DY$58,26,FALSE)="",VLOOKUP($A23,'02.คีย์เทอม1'!$A$9:$DY$58,25,FALSE),VLOOKUP($A23,'02.คีย์เทอม1'!$A$9:$DY$58,26,FALSE))+IF(VLOOKUP($A23,'03.คีย์เทอม2'!$A$9:$DY$58,26,FALSE)="",VLOOKUP($A23,'03.คีย์เทอม2'!$A$9:$DY$58,25,FALSE),VLOOKUP($A23,'03.คีย์เทอม2'!$A$9:$DY$58,26,FALSE)))*100/200))))</f>
        <v/>
      </c>
      <c r="K23" s="125" t="str">
        <f>IF(J$8="","",IF('2.ชื่อนักเรียน'!$R24="ร","ร",IF('2.ชื่อนักเรียน'!$R24="มส","",IF(J23="","",IF(J23&gt;=80,4,IF(J23&gt;=75,3.5,IF(J23&gt;=70,3,IF(J23&gt;=65,2.5,IF(J23&gt;=60,2,IF(J23&gt;=55,1.5,IF(J23&gt;=50,1,0)))))))))))</f>
        <v/>
      </c>
      <c r="L23" s="126" t="str">
        <f>IF(L$8="","",IF('2.ชื่อนักเรียน'!$R24="ร","ร",IF('2.ชื่อนักเรียน'!$R24="มส","",IF(OR(VLOOKUP($A23,'02.คีย์เทอม1'!$A$9:$DY$58,30,FALSE)="",VLOOKUP($A23,'03.คีย์เทอม2'!$A$9:$DY$58,30,FALSE)=""),"",(IF(VLOOKUP($A23,'02.คีย์เทอม1'!$A$9:$DY$58,31,FALSE)="",VLOOKUP($A23,'02.คีย์เทอม1'!$A$9:$DY$58,30,FALSE),VLOOKUP($A23,'02.คีย์เทอม1'!$A$9:$DY$58,31,FALSE))+IF(VLOOKUP($A23,'03.คีย์เทอม2'!$A$9:$DY$58,31,FALSE)="",VLOOKUP($A23,'03.คีย์เทอม2'!$A$9:$DY$58,30,FALSE),VLOOKUP($A23,'03.คีย์เทอม2'!$A$9:$DY$58,31,FALSE)))*100/200))))</f>
        <v/>
      </c>
      <c r="M23" s="125" t="str">
        <f>IF(L$8="","",IF('2.ชื่อนักเรียน'!$R24="ร","ร",IF('2.ชื่อนักเรียน'!$R24="มส","",IF(L23="","",IF(L23&gt;=80,4,IF(L23&gt;=75,3.5,IF(L23&gt;=70,3,IF(L23&gt;=65,2.5,IF(L23&gt;=60,2,IF(L23&gt;=55,1.5,IF(L23&gt;=50,1,0)))))))))))</f>
        <v/>
      </c>
      <c r="N23" s="126" t="str">
        <f>IF(N$8="","",IF('2.ชื่อนักเรียน'!$R24="ร","ร",IF('2.ชื่อนักเรียน'!$R24="มส","",IF(OR(VLOOKUP($A23,'02.คีย์เทอม1'!$A$9:$DY$58,35,FALSE)="",VLOOKUP($A23,'03.คีย์เทอม2'!$A$9:$DY$58,35,FALSE)=""),"",(IF(VLOOKUP($A23,'02.คีย์เทอม1'!$A$9:$DY$58,36,FALSE)="",VLOOKUP($A23,'02.คีย์เทอม1'!$A$9:$DY$58,35,FALSE),VLOOKUP($A23,'02.คีย์เทอม1'!$A$9:$DY$58,36,FALSE))+IF(VLOOKUP($A23,'03.คีย์เทอม2'!$A$9:$DY$58,36,FALSE)="",VLOOKUP($A23,'03.คีย์เทอม2'!$A$9:$DY$58,35,FALSE),VLOOKUP($A23,'03.คีย์เทอม2'!$A$9:$DY$58,36,FALSE)))*100/200))))</f>
        <v/>
      </c>
      <c r="O23" s="125" t="str">
        <f>IF(N$8="","",IF('2.ชื่อนักเรียน'!$R24="ร","ร",IF('2.ชื่อนักเรียน'!$R24="มส","",IF(N23="","",IF(N23&gt;=80,4,IF(N23&gt;=75,3.5,IF(N23&gt;=70,3,IF(N23&gt;=65,2.5,IF(N23&gt;=60,2,IF(N23&gt;=55,1.5,IF(N23&gt;=50,1,0)))))))))))</f>
        <v/>
      </c>
      <c r="P23" s="126" t="str">
        <f>IF(P$8="","",IF('2.ชื่อนักเรียน'!$R24="ร","ร",IF('2.ชื่อนักเรียน'!$R24="มส","",IF(OR(VLOOKUP($A23,'02.คีย์เทอม1'!$A$9:$DY$58,40,FALSE)="",VLOOKUP($A23,'03.คีย์เทอม2'!$A$9:$DY$58,40,FALSE)=""),"",(IF(VLOOKUP($A23,'02.คีย์เทอม1'!$A$9:$DY$58,41,FALSE)="",VLOOKUP($A23,'02.คีย์เทอม1'!$A$9:$DY$58,40,FALSE),VLOOKUP($A23,'02.คีย์เทอม1'!$A$9:$DY$58,41,FALSE))+IF(VLOOKUP($A23,'03.คีย์เทอม2'!$A$9:$DY$58,41,FALSE)="",VLOOKUP($A23,'03.คีย์เทอม2'!$A$9:$DY$58,40,FALSE),VLOOKUP($A23,'03.คีย์เทอม2'!$A$9:$DY$58,41,FALSE)))*100/200))))</f>
        <v/>
      </c>
      <c r="Q23" s="125" t="str">
        <f>IF(P$8="","",IF('2.ชื่อนักเรียน'!$R24="ร","ร",IF('2.ชื่อนักเรียน'!$R24="มส","",IF(P23="","",IF(P23&gt;=80,4,IF(P23&gt;=75,3.5,IF(P23&gt;=70,3,IF(P23&gt;=65,2.5,IF(P23&gt;=60,2,IF(P23&gt;=55,1.5,IF(P23&gt;=50,1,0)))))))))))</f>
        <v/>
      </c>
      <c r="R23" s="126" t="str">
        <f>IF(R$8="","",IF('2.ชื่อนักเรียน'!$R24="ร","ร",IF('2.ชื่อนักเรียน'!$R24="มส","",IF(OR(VLOOKUP($A23,'02.คีย์เทอม1'!$A$9:$DY$58,45,FALSE)="",VLOOKUP($A23,'03.คีย์เทอม2'!$A$9:$DY$58,45,FALSE)=""),"",(IF(VLOOKUP($A23,'02.คีย์เทอม1'!$A$9:$DY$58,46,FALSE)="",VLOOKUP($A23,'02.คีย์เทอม1'!$A$9:$DY$58,45,FALSE),VLOOKUP($A23,'02.คีย์เทอม1'!$A$9:$DY$58,46,FALSE))+IF(VLOOKUP($A23,'03.คีย์เทอม2'!$A$9:$DY$58,46,FALSE)="",VLOOKUP($A23,'03.คีย์เทอม2'!$A$9:$DY$58,45,FALSE),VLOOKUP($A23,'03.คีย์เทอม2'!$A$9:$DY$58,46,FALSE)))*100/200))))</f>
        <v/>
      </c>
      <c r="S23" s="125" t="str">
        <f>IF(R$8="","",IF('2.ชื่อนักเรียน'!$R24="ร","ร",IF('2.ชื่อนักเรียน'!$R24="มส","",IF(R23="","",IF(R23&gt;=80,4,IF(R23&gt;=75,3.5,IF(R23&gt;=70,3,IF(R23&gt;=65,2.5,IF(R23&gt;=60,2,IF(R23&gt;=55,1.5,IF(R23&gt;=50,1,0)))))))))))</f>
        <v/>
      </c>
      <c r="T23" s="126" t="str">
        <f>IF(T$8="","",IF('2.ชื่อนักเรียน'!$R24="ร","ร",IF('2.ชื่อนักเรียน'!$R24="มส","",IF(OR(VLOOKUP($A23,'02.คีย์เทอม1'!$A$9:$DY$58,50,FALSE)="",VLOOKUP($A23,'03.คีย์เทอม2'!$A$9:$DY$58,50,FALSE)=""),"",(IF(VLOOKUP($A23,'02.คีย์เทอม1'!$A$9:$DY$58,51,FALSE)="",VLOOKUP($A23,'02.คีย์เทอม1'!$A$9:$DY$58,50,FALSE),VLOOKUP($A23,'02.คีย์เทอม1'!$A$9:$DY$58,51,FALSE))+IF(VLOOKUP($A23,'03.คีย์เทอม2'!$A$9:$DY$58,51,FALSE)="",VLOOKUP($A23,'03.คีย์เทอม2'!$A$9:$DY$58,50,FALSE),VLOOKUP($A23,'03.คีย์เทอม2'!$A$9:$DY$58,51,FALSE)))*100/200))))</f>
        <v/>
      </c>
      <c r="U23" s="125" t="str">
        <f>IF(T$8="","",IF('2.ชื่อนักเรียน'!$R24="ร","ร",IF('2.ชื่อนักเรียน'!$R24="มส","",IF(T23="","",IF(T23&gt;=80,4,IF(T23&gt;=75,3.5,IF(T23&gt;=70,3,IF(T23&gt;=65,2.5,IF(T23&gt;=60,2,IF(T23&gt;=55,1.5,IF(T23&gt;=50,1,0)))))))))))</f>
        <v/>
      </c>
      <c r="V23" s="126" t="str">
        <f>IF(V$8="","",IF('2.ชื่อนักเรียน'!$R24="ร","ร",IF('2.ชื่อนักเรียน'!$R24="มส","",IF(OR(VLOOKUP($A23,'02.คีย์เทอม1'!$A$9:$DY$58,55,FALSE)="",VLOOKUP($A23,'03.คีย์เทอม2'!$A$9:$DY$58,55,FALSE)=""),"",(IF(VLOOKUP($A23,'02.คีย์เทอม1'!$A$9:$DY$58,56,FALSE)="",VLOOKUP($A23,'02.คีย์เทอม1'!$A$9:$DY$58,55,FALSE),VLOOKUP($A23,'02.คีย์เทอม1'!$A$9:$DY$58,56,FALSE))+IF(VLOOKUP($A23,'03.คีย์เทอม2'!$A$9:$DY$58,56,FALSE)="",VLOOKUP($A23,'03.คีย์เทอม2'!$A$9:$DY$58,55,FALSE),VLOOKUP($A23,'03.คีย์เทอม2'!$A$9:$DY$58,56,FALSE)))*100/200))))</f>
        <v/>
      </c>
      <c r="W23" s="208" t="str">
        <f>IF(V$8="","",IF('2.ชื่อนักเรียน'!$R24="ร","ร",IF('2.ชื่อนักเรียน'!$R24="มส","",IF(V23="","",IF(V23&gt;=80,4,IF(V23&gt;=75,3.5,IF(V23&gt;=70,3,IF(V23&gt;=65,2.5,IF(V23&gt;=60,2,IF(V23&gt;=55,1.5,IF(V23&gt;=50,1,0)))))))))))</f>
        <v/>
      </c>
      <c r="X23" s="18">
        <v>14</v>
      </c>
      <c r="Y23" s="122" t="str">
        <f>IF('2.ชื่อนักเรียน'!$C24="","",'2.ชื่อนักเรียน'!$C24)</f>
        <v/>
      </c>
      <c r="Z23" s="272" t="str">
        <f>IF('2.ชื่อนักเรียน'!$D24="","",'2.ชื่อนักเรียน'!$D24)</f>
        <v/>
      </c>
      <c r="AA23" s="207" t="str">
        <f>IF(AA$8="","",IF('2.ชื่อนักเรียน'!$R24="ร","ร",IF('2.ชื่อนักเรียน'!$R24="มส","",IF(OR(VLOOKUP($A23,'02.คีย์เทอม1'!$A$9:$DY$58,60,FALSE)="",VLOOKUP($A23,'03.คีย์เทอม2'!$A$9:$DY$58,60,FALSE)=""),"",(IF(VLOOKUP($A23,'02.คีย์เทอม1'!$A$9:$DY$58,61,FALSE)="",VLOOKUP($A23,'02.คีย์เทอม1'!$A$9:$DY$58,60,FALSE),VLOOKUP($A23,'02.คีย์เทอม1'!$A$9:$DY$58,61,FALSE))+IF(VLOOKUP($A23,'03.คีย์เทอม2'!$A$9:$DY$58,61,FALSE)="",VLOOKUP($A23,'03.คีย์เทอม2'!$A$9:$DY$58,60,FALSE),VLOOKUP($A23,'03.คีย์เทอม2'!$A$9:$DY$58,61,FALSE)))*100/200))))</f>
        <v/>
      </c>
      <c r="AB23" s="125" t="str">
        <f>IF(AA$8="","",IF('2.ชื่อนักเรียน'!$R24="ร","ร",IF('2.ชื่อนักเรียน'!$R24="มส","",IF(AA23="","",IF(AA23&gt;=80,4,IF(AA23&gt;=75,3.5,IF(AA23&gt;=70,3,IF(AA23&gt;=65,2.5,IF(AA23&gt;=60,2,IF(AA23&gt;=55,1.5,IF(AA23&gt;=50,1,0)))))))))))</f>
        <v/>
      </c>
      <c r="AC23" s="126" t="str">
        <f>IF(AC$8="","",IF('2.ชื่อนักเรียน'!$R24="ร","ร",IF('2.ชื่อนักเรียน'!$R24="มส","",IF(OR(VLOOKUP($A23,'02.คีย์เทอม1'!$A$9:$DY$58,65,FALSE)="",VLOOKUP($A23,'03.คีย์เทอม2'!$A$9:$DY$58,65,FALSE)=""),"",(IF(VLOOKUP($A23,'02.คีย์เทอม1'!$A$9:$DY$58,66,FALSE)="",VLOOKUP($A23,'02.คีย์เทอม1'!$A$9:$DY$58,65,FALSE),VLOOKUP($A23,'02.คีย์เทอม1'!$A$9:$DY$58,66,FALSE))+IF(VLOOKUP($A23,'03.คีย์เทอม2'!$A$9:$DY$58,66,FALSE)="",VLOOKUP($A23,'03.คีย์เทอม2'!$A$9:$DY$58,65,FALSE),VLOOKUP($A23,'03.คีย์เทอม2'!$A$9:$DY$58,66,FALSE)))*100/200))))</f>
        <v/>
      </c>
      <c r="AD23" s="125" t="str">
        <f>IF(AC$8="","",IF('2.ชื่อนักเรียน'!$R24="ร","ร",IF('2.ชื่อนักเรียน'!$R24="มส","",IF(AC23="","",IF(AC23&gt;=80,4,IF(AC23&gt;=75,3.5,IF(AC23&gt;=70,3,IF(AC23&gt;=65,2.5,IF(AC23&gt;=60,2,IF(AC23&gt;=55,1.5,IF(AC23&gt;=50,1,0)))))))))))</f>
        <v/>
      </c>
      <c r="AE23" s="126" t="str">
        <f>IF(AE$8="","",IF('2.ชื่อนักเรียน'!$R24="ร","ร",IF('2.ชื่อนักเรียน'!$R24="มส","",IF(OR(VLOOKUP($A23,'02.คีย์เทอม1'!$A$9:$DY$58,70,FALSE)="",VLOOKUP($A23,'03.คีย์เทอม2'!$A$9:$DY$58,70,FALSE)=""),"",(IF(VLOOKUP($A23,'02.คีย์เทอม1'!$A$9:$DY$58,71,FALSE)="",VLOOKUP($A23,'02.คีย์เทอม1'!$A$9:$DY$58,70,FALSE),VLOOKUP($A23,'02.คีย์เทอม1'!$A$9:$DY$58,71,FALSE))+IF(VLOOKUP($A23,'03.คีย์เทอม2'!$A$9:$DY$58,71,FALSE)="",VLOOKUP($A23,'03.คีย์เทอม2'!$A$9:$DY$58,70,FALSE),VLOOKUP($A23,'03.คีย์เทอม2'!$A$9:$DY$58,71,FALSE)))*100/200))))</f>
        <v/>
      </c>
      <c r="AF23" s="125" t="str">
        <f>IF(AE$8="","",IF('2.ชื่อนักเรียน'!$R24="ร","ร",IF('2.ชื่อนักเรียน'!$R24="มส","",IF(AE23="","",IF(AE23&gt;=80,4,IF(AE23&gt;=75,3.5,IF(AE23&gt;=70,3,IF(AE23&gt;=65,2.5,IF(AE23&gt;=60,2,IF(AE23&gt;=55,1.5,IF(AE23&gt;=50,1,0)))))))))))</f>
        <v/>
      </c>
      <c r="AG23" s="127" t="str">
        <f>IF(AG$8="","",IF('2.ชื่อนักเรียน'!$R24="ร","ร",IF('2.ชื่อนักเรียน'!$R24="มส","",IF(OR(VLOOKUP($A23,'02.คีย์เทอม1'!$A$9:$DY$58,75,FALSE)="",VLOOKUP($A23,'03.คีย์เทอม2'!$A$9:$DY$58,75,FALSE)=""),"",(IF(VLOOKUP($A23,'02.คีย์เทอม1'!$A$9:$DY$58,76,FALSE)="",VLOOKUP($A23,'02.คีย์เทอม1'!$A$9:$DY$58,75,FALSE),VLOOKUP($A23,'02.คีย์เทอม1'!$A$9:$DY$58,76,FALSE))+IF(VLOOKUP($A23,'03.คีย์เทอม2'!$A$9:$DY$58,76,FALSE)="",VLOOKUP($A23,'03.คีย์เทอม2'!$A$9:$DY$58,75,FALSE),VLOOKUP($A23,'03.คีย์เทอม2'!$A$9:$DY$58,76,FALSE)))*100/200))))</f>
        <v/>
      </c>
      <c r="AH23" s="125" t="str">
        <f>IF(AG$8="","",IF('2.ชื่อนักเรียน'!$R24="ร","ร",IF('2.ชื่อนักเรียน'!$R24="มส","",IF(AG23="","",IF(AG23&gt;=80,4,IF(AG23&gt;=75,3.5,IF(AG23&gt;=70,3,IF(AG23&gt;=65,2.5,IF(AG23&gt;=60,2,IF(AG23&gt;=55,1.5,IF(AG23&gt;=50,1,0)))))))))))</f>
        <v/>
      </c>
      <c r="AI23" s="127" t="str">
        <f>IF(AI$8="","",IF('2.ชื่อนักเรียน'!$R24="ร","ร",IF('2.ชื่อนักเรียน'!$R24="มส","",IF(OR(VLOOKUP($A23,'02.คีย์เทอม1'!$A$9:$DY$58,80,FALSE)="",VLOOKUP($A23,'03.คีย์เทอม2'!$A$9:$DY$58,80,FALSE)=""),"",(IF(VLOOKUP($A23,'02.คีย์เทอม1'!$A$9:$DY$58,81,FALSE)="",VLOOKUP($A23,'02.คีย์เทอม1'!$A$9:$DY$58,80,FALSE),VLOOKUP($A23,'02.คีย์เทอม1'!$A$9:$DY$58,81,FALSE))+IF(VLOOKUP($A23,'03.คีย์เทอม2'!$A$9:$DY$58,81,FALSE)="",VLOOKUP($A23,'03.คีย์เทอม2'!$A$9:$DY$58,80,FALSE),VLOOKUP($A23,'03.คีย์เทอม2'!$A$9:$DY$58,81,FALSE)))*100/200))))</f>
        <v/>
      </c>
      <c r="AJ23" s="125" t="str">
        <f>IF(AI$8="","",IF('2.ชื่อนักเรียน'!$R24="ร","ร",IF('2.ชื่อนักเรียน'!$R24="มส","",IF(AI23="","",IF(AI23&gt;=80,4,IF(AI23&gt;=75,3.5,IF(AI23&gt;=70,3,IF(AI23&gt;=65,2.5,IF(AI23&gt;=60,2,IF(AI23&gt;=55,1.5,IF(AI23&gt;=50,1,0)))))))))))</f>
        <v/>
      </c>
      <c r="AK23" s="127" t="str">
        <f>IF(AK$8="","",IF('2.ชื่อนักเรียน'!$R24="ร","ร",IF('2.ชื่อนักเรียน'!$R24="มส","",IF(OR(VLOOKUP($A23,'02.คีย์เทอม1'!$A$9:$DY$58,85,FALSE)="",VLOOKUP($A23,'03.คีย์เทอม2'!$A$9:$DY$58,85,FALSE)=""),"",(IF(VLOOKUP($A23,'02.คีย์เทอม1'!$A$9:$DY$58,86,FALSE)="",VLOOKUP($A23,'02.คีย์เทอม1'!$A$9:$DY$58,85,FALSE),VLOOKUP($A23,'02.คีย์เทอม1'!$A$9:$DY$58,86,FALSE))+IF(VLOOKUP($A23,'03.คีย์เทอม2'!$A$9:$DY$58,86,FALSE)="",VLOOKUP($A23,'03.คีย์เทอม2'!$A$9:$DY$58,85,FALSE),VLOOKUP($A23,'03.คีย์เทอม2'!$A$9:$DY$58,86,FALSE)))*100/200))))</f>
        <v/>
      </c>
      <c r="AL23" s="125" t="str">
        <f>IF(AK$8="","",IF('2.ชื่อนักเรียน'!$R24="ร","ร",IF('2.ชื่อนักเรียน'!$R24="มส","",IF(AK23="","",IF(AK23&gt;=80,4,IF(AK23&gt;=75,3.5,IF(AK23&gt;=70,3,IF(AK23&gt;=65,2.5,IF(AK23&gt;=60,2,IF(AK23&gt;=55,1.5,IF(AK23&gt;=50,1,0)))))))))))</f>
        <v/>
      </c>
      <c r="AM23" s="127" t="str">
        <f>IF(AM$8="","",IF('2.ชื่อนักเรียน'!$R24="ร","ร",IF('2.ชื่อนักเรียน'!$R24="มส","",IF(OR(VLOOKUP($A23,'02.คีย์เทอม1'!$A$9:$DY$58,90,FALSE)="",VLOOKUP($A23,'03.คีย์เทอม2'!$A$9:$DY$58,90,FALSE)=""),"",(IF(VLOOKUP($A23,'02.คีย์เทอม1'!$A$9:$DY$58,91,FALSE)="",VLOOKUP($A23,'02.คีย์เทอม1'!$A$9:$DY$58,90,FALSE),VLOOKUP($A23,'02.คีย์เทอม1'!$A$9:$DY$58,91,FALSE))+IF(VLOOKUP($A23,'03.คีย์เทอม2'!$A$9:$DY$58,91,FALSE)="",VLOOKUP($A23,'03.คีย์เทอม2'!$A$9:$DY$58,90,FALSE),VLOOKUP($A23,'03.คีย์เทอม2'!$A$9:$DY$58,91,FALSE)))*100/200))))</f>
        <v/>
      </c>
      <c r="AN23" s="125" t="str">
        <f>IF(AM$8="","",IF('2.ชื่อนักเรียน'!$R24="ร","ร",IF('2.ชื่อนักเรียน'!$R24="มส","",IF(AM23="","",IF(AM23&gt;=80,4,IF(AM23&gt;=75,3.5,IF(AM23&gt;=70,3,IF(AM23&gt;=65,2.5,IF(AM23&gt;=60,2,IF(AM23&gt;=55,1.5,IF(AM23&gt;=50,1,0)))))))))))</f>
        <v/>
      </c>
      <c r="AO23" s="127" t="str">
        <f>IF(AO$8="","",IF('2.ชื่อนักเรียน'!$R24="ร","ร",IF('2.ชื่อนักเรียน'!$R24="มส","",IF(OR(VLOOKUP($A23,'02.คีย์เทอม1'!$A$9:$DY$58,95,FALSE)="",VLOOKUP($A23,'03.คีย์เทอม2'!$A$9:$DY$58,95,FALSE)=""),"",(IF(VLOOKUP($A23,'02.คีย์เทอม1'!$A$9:$DY$58,96,FALSE)="",VLOOKUP($A23,'02.คีย์เทอม1'!$A$9:$DY$58,95,FALSE),VLOOKUP($A23,'02.คีย์เทอม1'!$A$9:$DY$58,96,FALSE))+IF(VLOOKUP($A23,'03.คีย์เทอม2'!$A$9:$DY$58,96,FALSE)="",VLOOKUP($A23,'03.คีย์เทอม2'!$A$9:$DY$58,95,FALSE),VLOOKUP($A23,'03.คีย์เทอม2'!$A$9:$DY$58,96,FALSE)))*100/200))))</f>
        <v/>
      </c>
      <c r="AP23" s="125" t="str">
        <f>IF(AO$8="","",IF('2.ชื่อนักเรียน'!$R24="ร","ร",IF('2.ชื่อนักเรียน'!$R24="มส","",IF(AO23="","",IF(AO23&gt;=80,4,IF(AO23&gt;=75,3.5,IF(AO23&gt;=70,3,IF(AO23&gt;=65,2.5,IF(AO23&gt;=60,2,IF(AO23&gt;=55,1.5,IF(AO23&gt;=50,1,0)))))))))))</f>
        <v/>
      </c>
      <c r="AQ23" s="127" t="str">
        <f>IF(AQ$8="","",IF('2.ชื่อนักเรียน'!$R24="ร","ร",IF('2.ชื่อนักเรียน'!$R24="มส","",IF(OR(VLOOKUP($A23,'02.คีย์เทอม1'!$A$9:$DY$58,100,FALSE)="",VLOOKUP($A23,'03.คีย์เทอม2'!$A$9:$DY$58,100,FALSE)=""),"",(IF(VLOOKUP($A23,'02.คีย์เทอม1'!$A$9:$DY$58,101,FALSE)="",VLOOKUP($A23,'02.คีย์เทอม1'!$A$9:$DY$58,100,FALSE),VLOOKUP($A23,'02.คีย์เทอม1'!$A$9:$DY$58,101,FALSE))+IF(VLOOKUP($A23,'03.คีย์เทอม2'!$A$9:$DY$58,101,FALSE)="",VLOOKUP($A23,'03.คีย์เทอม2'!$A$9:$DY$58,100,FALSE),VLOOKUP($A23,'03.คีย์เทอม2'!$A$9:$DY$58,101,FALSE)))*100/200))))</f>
        <v/>
      </c>
      <c r="AR23" s="125" t="str">
        <f>IF(AQ$8="","",IF('2.ชื่อนักเรียน'!$R24="ร","ร",IF('2.ชื่อนักเรียน'!$R24="มส","",IF(AQ23="","",IF(AQ23&gt;=80,4,IF(AQ23&gt;=75,3.5,IF(AQ23&gt;=70,3,IF(AQ23&gt;=65,2.5,IF(AQ23&gt;=60,2,IF(AQ23&gt;=55,1.5,IF(AQ23&gt;=50,1,0)))))))))))</f>
        <v/>
      </c>
      <c r="AS23" s="126" t="str">
        <f>IF(AS$8="","",IF('2.ชื่อนักเรียน'!$R24="ร","ร",IF('2.ชื่อนักเรียน'!$R24="มส","",IF(OR(VLOOKUP($A23,'02.คีย์เทอม1'!$A$9:$DY$58,105,FALSE)="",VLOOKUP($A23,'03.คีย์เทอม2'!$A$9:$DY$58,105,FALSE)=""),"",(IF(VLOOKUP($A23,'02.คีย์เทอม1'!$A$9:$DY$58,106,FALSE)="",VLOOKUP($A23,'02.คีย์เทอม1'!$A$9:$DY$58,105,FALSE),VLOOKUP($A23,'02.คีย์เทอม1'!$A$9:$DY$58,106,FALSE))+IF(VLOOKUP($A23,'03.คีย์เทอม2'!$A$9:$DY$58,106,FALSE)="",VLOOKUP($A23,'03.คีย์เทอม2'!$A$9:$DY$58,105,FALSE),VLOOKUP($A23,'03.คีย์เทอม2'!$A$9:$DY$58,106,FALSE)))*100/200))))</f>
        <v/>
      </c>
      <c r="AT23" s="204" t="str">
        <f>IF(AS$8="","",IF('2.ชื่อนักเรียน'!$R24="ร","ร",IF('2.ชื่อนักเรียน'!$R24="มส","",IF(AS23="","",IF(AS23&gt;=80,4,IF(AS23&gt;=75,3.5,IF(AS23&gt;=70,3,IF(AS23&gt;=65,2.5,IF(AS23&gt;=60,2,IF(AS23&gt;=55,1.5,IF(AS23&gt;=50,1,0)))))))))))</f>
        <v/>
      </c>
      <c r="AU23" s="207" t="str">
        <f t="shared" si="37"/>
        <v/>
      </c>
      <c r="AV23" s="126" t="str">
        <f t="shared" si="36"/>
        <v/>
      </c>
      <c r="AW23" s="541" t="str">
        <f t="shared" si="16"/>
        <v/>
      </c>
      <c r="AX23" s="745" t="str">
        <f>IF('2.ชื่อนักเรียน'!R24="มส","มส",IF('2.ชื่อนักเรียน'!R24="ย้าย","ย้าย",IF('2.ชื่อนักเรียน'!R24="ร","ร",IF(CE23="","",RANK(CE23,$CE$10:$CE$59,0)))))</f>
        <v/>
      </c>
      <c r="AY23" s="393" t="str">
        <f t="shared" si="17"/>
        <v/>
      </c>
      <c r="AZ23" s="381" t="str">
        <f t="shared" si="18"/>
        <v/>
      </c>
      <c r="BA23" s="383" t="str">
        <f t="shared" si="19"/>
        <v/>
      </c>
      <c r="BB23" s="335" t="str">
        <f t="shared" si="1"/>
        <v/>
      </c>
      <c r="BC23" s="335" t="str">
        <f t="shared" si="20"/>
        <v/>
      </c>
      <c r="BD23" s="335" t="str">
        <f t="shared" si="2"/>
        <v/>
      </c>
      <c r="BE23" s="335" t="str">
        <f t="shared" si="3"/>
        <v/>
      </c>
      <c r="BF23" s="331" t="str">
        <f t="shared" si="4"/>
        <v/>
      </c>
      <c r="BG23" s="331" t="str">
        <f t="shared" si="5"/>
        <v/>
      </c>
      <c r="BH23" s="335" t="str">
        <f t="shared" si="6"/>
        <v/>
      </c>
      <c r="BI23" s="335" t="str">
        <f t="shared" si="21"/>
        <v/>
      </c>
      <c r="BJ23" s="335" t="str">
        <f t="shared" si="7"/>
        <v/>
      </c>
      <c r="BK23" s="335" t="str">
        <f t="shared" si="22"/>
        <v/>
      </c>
      <c r="BL23" s="335" t="str">
        <f t="shared" si="8"/>
        <v/>
      </c>
      <c r="BM23" s="335" t="str">
        <f t="shared" si="9"/>
        <v/>
      </c>
      <c r="BN23" s="335" t="str">
        <f t="shared" si="10"/>
        <v/>
      </c>
      <c r="BO23" s="335" t="str">
        <f t="shared" si="11"/>
        <v/>
      </c>
      <c r="BP23" s="331" t="str">
        <f t="shared" si="12"/>
        <v/>
      </c>
      <c r="BQ23" s="384" t="str">
        <f t="shared" si="13"/>
        <v/>
      </c>
      <c r="BR23" s="332" t="str">
        <f t="shared" si="14"/>
        <v/>
      </c>
      <c r="BS23" s="381" t="str">
        <f t="shared" si="23"/>
        <v/>
      </c>
      <c r="BT23" s="331" t="str">
        <f t="shared" si="24"/>
        <v/>
      </c>
      <c r="BU23" s="331" t="str">
        <f t="shared" si="25"/>
        <v/>
      </c>
      <c r="BV23" s="331" t="str">
        <f t="shared" si="26"/>
        <v/>
      </c>
      <c r="BW23" s="331" t="str">
        <f t="shared" si="27"/>
        <v/>
      </c>
      <c r="BX23" s="331" t="str">
        <f t="shared" si="28"/>
        <v/>
      </c>
      <c r="BY23" s="331" t="str">
        <f t="shared" si="29"/>
        <v/>
      </c>
      <c r="BZ23" s="331" t="str">
        <f t="shared" si="30"/>
        <v/>
      </c>
      <c r="CA23" s="331" t="str">
        <f t="shared" si="31"/>
        <v/>
      </c>
      <c r="CB23" s="331" t="str">
        <f t="shared" si="32"/>
        <v/>
      </c>
      <c r="CC23" s="384" t="str">
        <f t="shared" si="33"/>
        <v/>
      </c>
      <c r="CD23" s="332" t="str">
        <f t="shared" si="34"/>
        <v/>
      </c>
      <c r="CE23" s="177" t="str">
        <f t="shared" si="35"/>
        <v/>
      </c>
    </row>
    <row r="24" spans="1:83" s="17" customFormat="1" ht="16.5" customHeight="1" x14ac:dyDescent="0.2">
      <c r="A24" s="18">
        <v>15</v>
      </c>
      <c r="B24" s="122" t="str">
        <f>IF('2.ชื่อนักเรียน'!$C25="","",'2.ชื่อนักเรียน'!$C25)</f>
        <v/>
      </c>
      <c r="C24" s="272" t="str">
        <f>IF('2.ชื่อนักเรียน'!$D25="","",'2.ชื่อนักเรียน'!$D25)</f>
        <v/>
      </c>
      <c r="D24" s="207" t="str">
        <f>IF(D$8="","",IF('2.ชื่อนักเรียน'!$R25="ร","ร",IF('2.ชื่อนักเรียน'!$R25="มส","",IF(OR(VLOOKUP($A24,'02.คีย์เทอม1'!$A$9:$DY$58,10,FALSE)="",VLOOKUP($A24,'03.คีย์เทอม2'!$A$9:$DY$58,10,FALSE)=""),"",(IF(VLOOKUP($A24,'02.คีย์เทอม1'!$A$9:$DY$58,11,FALSE)="",VLOOKUP($A24,'02.คีย์เทอม1'!$A$9:$DY$58,10,FALSE),VLOOKUP($A24,'02.คีย์เทอม1'!$A$9:$DY$58,11,FALSE))+IF(VLOOKUP($A24,'03.คีย์เทอม2'!$A$9:$DY$58,11,FALSE)="",VLOOKUP($A24,'03.คีย์เทอม2'!$A$9:$DY$58,10,FALSE),VLOOKUP($A24,'03.คีย์เทอม2'!$A$9:$DY$58,11,FALSE)))*100/200))))</f>
        <v/>
      </c>
      <c r="E24" s="125" t="str">
        <f>IF(D$8="","",IF('2.ชื่อนักเรียน'!$R25="ร","ร",IF('2.ชื่อนักเรียน'!$R25="มส","",IF(D24="","",IF(D24&gt;=80,4,IF(D24&gt;=75,3.5,IF(D24&gt;=70,3,IF(D24&gt;=65,2.5,IF(D24&gt;=60,2,IF(D24&gt;=55,1.5,IF(D24&gt;=50,1,0)))))))))))</f>
        <v/>
      </c>
      <c r="F24" s="126" t="str">
        <f>IF(F$8="","",IF('2.ชื่อนักเรียน'!$R25="ร","ร",IF('2.ชื่อนักเรียน'!$R25="มส","",IF(OR(VLOOKUP($A24,'02.คีย์เทอม1'!$A$9:$DY$58,15,FALSE)="",VLOOKUP($A24,'03.คีย์เทอม2'!$A$9:$DY$58,15,FALSE)=""),"",(IF(VLOOKUP($A24,'02.คีย์เทอม1'!$A$9:$DY$58,16,FALSE)="",VLOOKUP($A24,'02.คีย์เทอม1'!$A$9:$DY$58,15,FALSE),VLOOKUP($A24,'02.คีย์เทอม1'!$A$9:$DY$58,16,FALSE))+IF(VLOOKUP($A24,'03.คีย์เทอม2'!$A$9:$DY$58,16,FALSE)="",VLOOKUP($A24,'03.คีย์เทอม2'!$A$9:$DY$58,15,FALSE),VLOOKUP($A24,'03.คีย์เทอม2'!$A$9:$DY$58,16,FALSE)))*100/200))))</f>
        <v/>
      </c>
      <c r="G24" s="125" t="str">
        <f>IF(F$8="","",IF('2.ชื่อนักเรียน'!$R25="ร","ร",IF('2.ชื่อนักเรียน'!$R25="มส","",IF(F24="","",IF(F24&gt;=80,4,IF(F24&gt;=75,3.5,IF(F24&gt;=70,3,IF(F24&gt;=65,2.5,IF(F24&gt;=60,2,IF(F24&gt;=55,1.5,IF(F24&gt;=50,1,0)))))))))))</f>
        <v/>
      </c>
      <c r="H24" s="126" t="str">
        <f>IF(H$8="","",IF('2.ชื่อนักเรียน'!$R25="ร","ร",IF('2.ชื่อนักเรียน'!$R25="มส","",IF(OR(VLOOKUP($A24,'02.คีย์เทอม1'!$A$9:$DY$58,20,FALSE)="",VLOOKUP($A24,'03.คีย์เทอม2'!$A$9:$DY$58,20,FALSE)=""),"",(IF(VLOOKUP($A24,'02.คีย์เทอม1'!$A$9:$DY$58,21,FALSE)="",VLOOKUP($A24,'02.คีย์เทอม1'!$A$9:$DY$58,20,FALSE),VLOOKUP($A24,'02.คีย์เทอม1'!$A$9:$DY$58,21,FALSE))+IF(VLOOKUP($A24,'03.คีย์เทอม2'!$A$9:$DY$58,21,FALSE)="",VLOOKUP($A24,'03.คีย์เทอม2'!$A$9:$DY$58,20,FALSE),VLOOKUP($A24,'03.คีย์เทอม2'!$A$9:$DY$58,21,FALSE)))*100/200))))</f>
        <v/>
      </c>
      <c r="I24" s="125" t="str">
        <f>IF(H$8="","",IF('2.ชื่อนักเรียน'!$R25="ร","ร",IF('2.ชื่อนักเรียน'!$R25="มส","",IF(H24="","",IF(H24&gt;=80,4,IF(H24&gt;=75,3.5,IF(H24&gt;=70,3,IF(H24&gt;=65,2.5,IF(H24&gt;=60,2,IF(H24&gt;=55,1.5,IF(H24&gt;=50,1,0)))))))))))</f>
        <v/>
      </c>
      <c r="J24" s="126" t="str">
        <f>IF(J$8="","",IF('2.ชื่อนักเรียน'!$R25="ร","ร",IF('2.ชื่อนักเรียน'!$R25="มส","",IF(OR(VLOOKUP($A24,'02.คีย์เทอม1'!$A$9:$DY$58,25,FALSE)="",VLOOKUP($A24,'03.คีย์เทอม2'!$A$9:$DY$58,25,FALSE)=""),"",(IF(VLOOKUP($A24,'02.คีย์เทอม1'!$A$9:$DY$58,26,FALSE)="",VLOOKUP($A24,'02.คีย์เทอม1'!$A$9:$DY$58,25,FALSE),VLOOKUP($A24,'02.คีย์เทอม1'!$A$9:$DY$58,26,FALSE))+IF(VLOOKUP($A24,'03.คีย์เทอม2'!$A$9:$DY$58,26,FALSE)="",VLOOKUP($A24,'03.คีย์เทอม2'!$A$9:$DY$58,25,FALSE),VLOOKUP($A24,'03.คีย์เทอม2'!$A$9:$DY$58,26,FALSE)))*100/200))))</f>
        <v/>
      </c>
      <c r="K24" s="125" t="str">
        <f>IF(J$8="","",IF('2.ชื่อนักเรียน'!$R25="ร","ร",IF('2.ชื่อนักเรียน'!$R25="มส","",IF(J24="","",IF(J24&gt;=80,4,IF(J24&gt;=75,3.5,IF(J24&gt;=70,3,IF(J24&gt;=65,2.5,IF(J24&gt;=60,2,IF(J24&gt;=55,1.5,IF(J24&gt;=50,1,0)))))))))))</f>
        <v/>
      </c>
      <c r="L24" s="126" t="str">
        <f>IF(L$8="","",IF('2.ชื่อนักเรียน'!$R25="ร","ร",IF('2.ชื่อนักเรียน'!$R25="มส","",IF(OR(VLOOKUP($A24,'02.คีย์เทอม1'!$A$9:$DY$58,30,FALSE)="",VLOOKUP($A24,'03.คีย์เทอม2'!$A$9:$DY$58,30,FALSE)=""),"",(IF(VLOOKUP($A24,'02.คีย์เทอม1'!$A$9:$DY$58,31,FALSE)="",VLOOKUP($A24,'02.คีย์เทอม1'!$A$9:$DY$58,30,FALSE),VLOOKUP($A24,'02.คีย์เทอม1'!$A$9:$DY$58,31,FALSE))+IF(VLOOKUP($A24,'03.คีย์เทอม2'!$A$9:$DY$58,31,FALSE)="",VLOOKUP($A24,'03.คีย์เทอม2'!$A$9:$DY$58,30,FALSE),VLOOKUP($A24,'03.คีย์เทอม2'!$A$9:$DY$58,31,FALSE)))*100/200))))</f>
        <v/>
      </c>
      <c r="M24" s="125" t="str">
        <f>IF(L$8="","",IF('2.ชื่อนักเรียน'!$R25="ร","ร",IF('2.ชื่อนักเรียน'!$R25="มส","",IF(L24="","",IF(L24&gt;=80,4,IF(L24&gt;=75,3.5,IF(L24&gt;=70,3,IF(L24&gt;=65,2.5,IF(L24&gt;=60,2,IF(L24&gt;=55,1.5,IF(L24&gt;=50,1,0)))))))))))</f>
        <v/>
      </c>
      <c r="N24" s="126" t="str">
        <f>IF(N$8="","",IF('2.ชื่อนักเรียน'!$R25="ร","ร",IF('2.ชื่อนักเรียน'!$R25="มส","",IF(OR(VLOOKUP($A24,'02.คีย์เทอม1'!$A$9:$DY$58,35,FALSE)="",VLOOKUP($A24,'03.คีย์เทอม2'!$A$9:$DY$58,35,FALSE)=""),"",(IF(VLOOKUP($A24,'02.คีย์เทอม1'!$A$9:$DY$58,36,FALSE)="",VLOOKUP($A24,'02.คีย์เทอม1'!$A$9:$DY$58,35,FALSE),VLOOKUP($A24,'02.คีย์เทอม1'!$A$9:$DY$58,36,FALSE))+IF(VLOOKUP($A24,'03.คีย์เทอม2'!$A$9:$DY$58,36,FALSE)="",VLOOKUP($A24,'03.คีย์เทอม2'!$A$9:$DY$58,35,FALSE),VLOOKUP($A24,'03.คีย์เทอม2'!$A$9:$DY$58,36,FALSE)))*100/200))))</f>
        <v/>
      </c>
      <c r="O24" s="125" t="str">
        <f>IF(N$8="","",IF('2.ชื่อนักเรียน'!$R25="ร","ร",IF('2.ชื่อนักเรียน'!$R25="มส","",IF(N24="","",IF(N24&gt;=80,4,IF(N24&gt;=75,3.5,IF(N24&gt;=70,3,IF(N24&gt;=65,2.5,IF(N24&gt;=60,2,IF(N24&gt;=55,1.5,IF(N24&gt;=50,1,0)))))))))))</f>
        <v/>
      </c>
      <c r="P24" s="126" t="str">
        <f>IF(P$8="","",IF('2.ชื่อนักเรียน'!$R25="ร","ร",IF('2.ชื่อนักเรียน'!$R25="มส","",IF(OR(VLOOKUP($A24,'02.คีย์เทอม1'!$A$9:$DY$58,40,FALSE)="",VLOOKUP($A24,'03.คีย์เทอม2'!$A$9:$DY$58,40,FALSE)=""),"",(IF(VLOOKUP($A24,'02.คีย์เทอม1'!$A$9:$DY$58,41,FALSE)="",VLOOKUP($A24,'02.คีย์เทอม1'!$A$9:$DY$58,40,FALSE),VLOOKUP($A24,'02.คีย์เทอม1'!$A$9:$DY$58,41,FALSE))+IF(VLOOKUP($A24,'03.คีย์เทอม2'!$A$9:$DY$58,41,FALSE)="",VLOOKUP($A24,'03.คีย์เทอม2'!$A$9:$DY$58,40,FALSE),VLOOKUP($A24,'03.คีย์เทอม2'!$A$9:$DY$58,41,FALSE)))*100/200))))</f>
        <v/>
      </c>
      <c r="Q24" s="125" t="str">
        <f>IF(P$8="","",IF('2.ชื่อนักเรียน'!$R25="ร","ร",IF('2.ชื่อนักเรียน'!$R25="มส","",IF(P24="","",IF(P24&gt;=80,4,IF(P24&gt;=75,3.5,IF(P24&gt;=70,3,IF(P24&gt;=65,2.5,IF(P24&gt;=60,2,IF(P24&gt;=55,1.5,IF(P24&gt;=50,1,0)))))))))))</f>
        <v/>
      </c>
      <c r="R24" s="126" t="str">
        <f>IF(R$8="","",IF('2.ชื่อนักเรียน'!$R25="ร","ร",IF('2.ชื่อนักเรียน'!$R25="มส","",IF(OR(VLOOKUP($A24,'02.คีย์เทอม1'!$A$9:$DY$58,45,FALSE)="",VLOOKUP($A24,'03.คีย์เทอม2'!$A$9:$DY$58,45,FALSE)=""),"",(IF(VLOOKUP($A24,'02.คีย์เทอม1'!$A$9:$DY$58,46,FALSE)="",VLOOKUP($A24,'02.คีย์เทอม1'!$A$9:$DY$58,45,FALSE),VLOOKUP($A24,'02.คีย์เทอม1'!$A$9:$DY$58,46,FALSE))+IF(VLOOKUP($A24,'03.คีย์เทอม2'!$A$9:$DY$58,46,FALSE)="",VLOOKUP($A24,'03.คีย์เทอม2'!$A$9:$DY$58,45,FALSE),VLOOKUP($A24,'03.คีย์เทอม2'!$A$9:$DY$58,46,FALSE)))*100/200))))</f>
        <v/>
      </c>
      <c r="S24" s="125" t="str">
        <f>IF(R$8="","",IF('2.ชื่อนักเรียน'!$R25="ร","ร",IF('2.ชื่อนักเรียน'!$R25="มส","",IF(R24="","",IF(R24&gt;=80,4,IF(R24&gt;=75,3.5,IF(R24&gt;=70,3,IF(R24&gt;=65,2.5,IF(R24&gt;=60,2,IF(R24&gt;=55,1.5,IF(R24&gt;=50,1,0)))))))))))</f>
        <v/>
      </c>
      <c r="T24" s="126" t="str">
        <f>IF(T$8="","",IF('2.ชื่อนักเรียน'!$R25="ร","ร",IF('2.ชื่อนักเรียน'!$R25="มส","",IF(OR(VLOOKUP($A24,'02.คีย์เทอม1'!$A$9:$DY$58,50,FALSE)="",VLOOKUP($A24,'03.คีย์เทอม2'!$A$9:$DY$58,50,FALSE)=""),"",(IF(VLOOKUP($A24,'02.คีย์เทอม1'!$A$9:$DY$58,51,FALSE)="",VLOOKUP($A24,'02.คีย์เทอม1'!$A$9:$DY$58,50,FALSE),VLOOKUP($A24,'02.คีย์เทอม1'!$A$9:$DY$58,51,FALSE))+IF(VLOOKUP($A24,'03.คีย์เทอม2'!$A$9:$DY$58,51,FALSE)="",VLOOKUP($A24,'03.คีย์เทอม2'!$A$9:$DY$58,50,FALSE),VLOOKUP($A24,'03.คีย์เทอม2'!$A$9:$DY$58,51,FALSE)))*100/200))))</f>
        <v/>
      </c>
      <c r="U24" s="125" t="str">
        <f>IF(T$8="","",IF('2.ชื่อนักเรียน'!$R25="ร","ร",IF('2.ชื่อนักเรียน'!$R25="มส","",IF(T24="","",IF(T24&gt;=80,4,IF(T24&gt;=75,3.5,IF(T24&gt;=70,3,IF(T24&gt;=65,2.5,IF(T24&gt;=60,2,IF(T24&gt;=55,1.5,IF(T24&gt;=50,1,0)))))))))))</f>
        <v/>
      </c>
      <c r="V24" s="126" t="str">
        <f>IF(V$8="","",IF('2.ชื่อนักเรียน'!$R25="ร","ร",IF('2.ชื่อนักเรียน'!$R25="มส","",IF(OR(VLOOKUP($A24,'02.คีย์เทอม1'!$A$9:$DY$58,55,FALSE)="",VLOOKUP($A24,'03.คีย์เทอม2'!$A$9:$DY$58,55,FALSE)=""),"",(IF(VLOOKUP($A24,'02.คีย์เทอม1'!$A$9:$DY$58,56,FALSE)="",VLOOKUP($A24,'02.คีย์เทอม1'!$A$9:$DY$58,55,FALSE),VLOOKUP($A24,'02.คีย์เทอม1'!$A$9:$DY$58,56,FALSE))+IF(VLOOKUP($A24,'03.คีย์เทอม2'!$A$9:$DY$58,56,FALSE)="",VLOOKUP($A24,'03.คีย์เทอม2'!$A$9:$DY$58,55,FALSE),VLOOKUP($A24,'03.คีย์เทอม2'!$A$9:$DY$58,56,FALSE)))*100/200))))</f>
        <v/>
      </c>
      <c r="W24" s="208" t="str">
        <f>IF(V$8="","",IF('2.ชื่อนักเรียน'!$R25="ร","ร",IF('2.ชื่อนักเรียน'!$R25="มส","",IF(V24="","",IF(V24&gt;=80,4,IF(V24&gt;=75,3.5,IF(V24&gt;=70,3,IF(V24&gt;=65,2.5,IF(V24&gt;=60,2,IF(V24&gt;=55,1.5,IF(V24&gt;=50,1,0)))))))))))</f>
        <v/>
      </c>
      <c r="X24" s="18">
        <v>15</v>
      </c>
      <c r="Y24" s="122" t="str">
        <f>IF('2.ชื่อนักเรียน'!$C25="","",'2.ชื่อนักเรียน'!$C25)</f>
        <v/>
      </c>
      <c r="Z24" s="272" t="str">
        <f>IF('2.ชื่อนักเรียน'!$D25="","",'2.ชื่อนักเรียน'!$D25)</f>
        <v/>
      </c>
      <c r="AA24" s="207" t="str">
        <f>IF(AA$8="","",IF('2.ชื่อนักเรียน'!$R25="ร","ร",IF('2.ชื่อนักเรียน'!$R25="มส","",IF(OR(VLOOKUP($A24,'02.คีย์เทอม1'!$A$9:$DY$58,60,FALSE)="",VLOOKUP($A24,'03.คีย์เทอม2'!$A$9:$DY$58,60,FALSE)=""),"",(IF(VLOOKUP($A24,'02.คีย์เทอม1'!$A$9:$DY$58,61,FALSE)="",VLOOKUP($A24,'02.คีย์เทอม1'!$A$9:$DY$58,60,FALSE),VLOOKUP($A24,'02.คีย์เทอม1'!$A$9:$DY$58,61,FALSE))+IF(VLOOKUP($A24,'03.คีย์เทอม2'!$A$9:$DY$58,61,FALSE)="",VLOOKUP($A24,'03.คีย์เทอม2'!$A$9:$DY$58,60,FALSE),VLOOKUP($A24,'03.คีย์เทอม2'!$A$9:$DY$58,61,FALSE)))*100/200))))</f>
        <v/>
      </c>
      <c r="AB24" s="125" t="str">
        <f>IF(AA$8="","",IF('2.ชื่อนักเรียน'!$R25="ร","ร",IF('2.ชื่อนักเรียน'!$R25="มส","",IF(AA24="","",IF(AA24&gt;=80,4,IF(AA24&gt;=75,3.5,IF(AA24&gt;=70,3,IF(AA24&gt;=65,2.5,IF(AA24&gt;=60,2,IF(AA24&gt;=55,1.5,IF(AA24&gt;=50,1,0)))))))))))</f>
        <v/>
      </c>
      <c r="AC24" s="126" t="str">
        <f>IF(AC$8="","",IF('2.ชื่อนักเรียน'!$R25="ร","ร",IF('2.ชื่อนักเรียน'!$R25="มส","",IF(OR(VLOOKUP($A24,'02.คีย์เทอม1'!$A$9:$DY$58,65,FALSE)="",VLOOKUP($A24,'03.คีย์เทอม2'!$A$9:$DY$58,65,FALSE)=""),"",(IF(VLOOKUP($A24,'02.คีย์เทอม1'!$A$9:$DY$58,66,FALSE)="",VLOOKUP($A24,'02.คีย์เทอม1'!$A$9:$DY$58,65,FALSE),VLOOKUP($A24,'02.คีย์เทอม1'!$A$9:$DY$58,66,FALSE))+IF(VLOOKUP($A24,'03.คีย์เทอม2'!$A$9:$DY$58,66,FALSE)="",VLOOKUP($A24,'03.คีย์เทอม2'!$A$9:$DY$58,65,FALSE),VLOOKUP($A24,'03.คีย์เทอม2'!$A$9:$DY$58,66,FALSE)))*100/200))))</f>
        <v/>
      </c>
      <c r="AD24" s="125" t="str">
        <f>IF(AC$8="","",IF('2.ชื่อนักเรียน'!$R25="ร","ร",IF('2.ชื่อนักเรียน'!$R25="มส","",IF(AC24="","",IF(AC24&gt;=80,4,IF(AC24&gt;=75,3.5,IF(AC24&gt;=70,3,IF(AC24&gt;=65,2.5,IF(AC24&gt;=60,2,IF(AC24&gt;=55,1.5,IF(AC24&gt;=50,1,0)))))))))))</f>
        <v/>
      </c>
      <c r="AE24" s="126" t="str">
        <f>IF(AE$8="","",IF('2.ชื่อนักเรียน'!$R25="ร","ร",IF('2.ชื่อนักเรียน'!$R25="มส","",IF(OR(VLOOKUP($A24,'02.คีย์เทอม1'!$A$9:$DY$58,70,FALSE)="",VLOOKUP($A24,'03.คีย์เทอม2'!$A$9:$DY$58,70,FALSE)=""),"",(IF(VLOOKUP($A24,'02.คีย์เทอม1'!$A$9:$DY$58,71,FALSE)="",VLOOKUP($A24,'02.คีย์เทอม1'!$A$9:$DY$58,70,FALSE),VLOOKUP($A24,'02.คีย์เทอม1'!$A$9:$DY$58,71,FALSE))+IF(VLOOKUP($A24,'03.คีย์เทอม2'!$A$9:$DY$58,71,FALSE)="",VLOOKUP($A24,'03.คีย์เทอม2'!$A$9:$DY$58,70,FALSE),VLOOKUP($A24,'03.คีย์เทอม2'!$A$9:$DY$58,71,FALSE)))*100/200))))</f>
        <v/>
      </c>
      <c r="AF24" s="125" t="str">
        <f>IF(AE$8="","",IF('2.ชื่อนักเรียน'!$R25="ร","ร",IF('2.ชื่อนักเรียน'!$R25="มส","",IF(AE24="","",IF(AE24&gt;=80,4,IF(AE24&gt;=75,3.5,IF(AE24&gt;=70,3,IF(AE24&gt;=65,2.5,IF(AE24&gt;=60,2,IF(AE24&gt;=55,1.5,IF(AE24&gt;=50,1,0)))))))))))</f>
        <v/>
      </c>
      <c r="AG24" s="127" t="str">
        <f>IF(AG$8="","",IF('2.ชื่อนักเรียน'!$R25="ร","ร",IF('2.ชื่อนักเรียน'!$R25="มส","",IF(OR(VLOOKUP($A24,'02.คีย์เทอม1'!$A$9:$DY$58,75,FALSE)="",VLOOKUP($A24,'03.คีย์เทอม2'!$A$9:$DY$58,75,FALSE)=""),"",(IF(VLOOKUP($A24,'02.คีย์เทอม1'!$A$9:$DY$58,76,FALSE)="",VLOOKUP($A24,'02.คีย์เทอม1'!$A$9:$DY$58,75,FALSE),VLOOKUP($A24,'02.คีย์เทอม1'!$A$9:$DY$58,76,FALSE))+IF(VLOOKUP($A24,'03.คีย์เทอม2'!$A$9:$DY$58,76,FALSE)="",VLOOKUP($A24,'03.คีย์เทอม2'!$A$9:$DY$58,75,FALSE),VLOOKUP($A24,'03.คีย์เทอม2'!$A$9:$DY$58,76,FALSE)))*100/200))))</f>
        <v/>
      </c>
      <c r="AH24" s="125" t="str">
        <f>IF(AG$8="","",IF('2.ชื่อนักเรียน'!$R25="ร","ร",IF('2.ชื่อนักเรียน'!$R25="มส","",IF(AG24="","",IF(AG24&gt;=80,4,IF(AG24&gt;=75,3.5,IF(AG24&gt;=70,3,IF(AG24&gt;=65,2.5,IF(AG24&gt;=60,2,IF(AG24&gt;=55,1.5,IF(AG24&gt;=50,1,0)))))))))))</f>
        <v/>
      </c>
      <c r="AI24" s="127" t="str">
        <f>IF(AI$8="","",IF('2.ชื่อนักเรียน'!$R25="ร","ร",IF('2.ชื่อนักเรียน'!$R25="มส","",IF(OR(VLOOKUP($A24,'02.คีย์เทอม1'!$A$9:$DY$58,80,FALSE)="",VLOOKUP($A24,'03.คีย์เทอม2'!$A$9:$DY$58,80,FALSE)=""),"",(IF(VLOOKUP($A24,'02.คีย์เทอม1'!$A$9:$DY$58,81,FALSE)="",VLOOKUP($A24,'02.คีย์เทอม1'!$A$9:$DY$58,80,FALSE),VLOOKUP($A24,'02.คีย์เทอม1'!$A$9:$DY$58,81,FALSE))+IF(VLOOKUP($A24,'03.คีย์เทอม2'!$A$9:$DY$58,81,FALSE)="",VLOOKUP($A24,'03.คีย์เทอม2'!$A$9:$DY$58,80,FALSE),VLOOKUP($A24,'03.คีย์เทอม2'!$A$9:$DY$58,81,FALSE)))*100/200))))</f>
        <v/>
      </c>
      <c r="AJ24" s="125" t="str">
        <f>IF(AI$8="","",IF('2.ชื่อนักเรียน'!$R25="ร","ร",IF('2.ชื่อนักเรียน'!$R25="มส","",IF(AI24="","",IF(AI24&gt;=80,4,IF(AI24&gt;=75,3.5,IF(AI24&gt;=70,3,IF(AI24&gt;=65,2.5,IF(AI24&gt;=60,2,IF(AI24&gt;=55,1.5,IF(AI24&gt;=50,1,0)))))))))))</f>
        <v/>
      </c>
      <c r="AK24" s="127" t="str">
        <f>IF(AK$8="","",IF('2.ชื่อนักเรียน'!$R25="ร","ร",IF('2.ชื่อนักเรียน'!$R25="มส","",IF(OR(VLOOKUP($A24,'02.คีย์เทอม1'!$A$9:$DY$58,85,FALSE)="",VLOOKUP($A24,'03.คีย์เทอม2'!$A$9:$DY$58,85,FALSE)=""),"",(IF(VLOOKUP($A24,'02.คีย์เทอม1'!$A$9:$DY$58,86,FALSE)="",VLOOKUP($A24,'02.คีย์เทอม1'!$A$9:$DY$58,85,FALSE),VLOOKUP($A24,'02.คีย์เทอม1'!$A$9:$DY$58,86,FALSE))+IF(VLOOKUP($A24,'03.คีย์เทอม2'!$A$9:$DY$58,86,FALSE)="",VLOOKUP($A24,'03.คีย์เทอม2'!$A$9:$DY$58,85,FALSE),VLOOKUP($A24,'03.คีย์เทอม2'!$A$9:$DY$58,86,FALSE)))*100/200))))</f>
        <v/>
      </c>
      <c r="AL24" s="125" t="str">
        <f>IF(AK$8="","",IF('2.ชื่อนักเรียน'!$R25="ร","ร",IF('2.ชื่อนักเรียน'!$R25="มส","",IF(AK24="","",IF(AK24&gt;=80,4,IF(AK24&gt;=75,3.5,IF(AK24&gt;=70,3,IF(AK24&gt;=65,2.5,IF(AK24&gt;=60,2,IF(AK24&gt;=55,1.5,IF(AK24&gt;=50,1,0)))))))))))</f>
        <v/>
      </c>
      <c r="AM24" s="127" t="str">
        <f>IF(AM$8="","",IF('2.ชื่อนักเรียน'!$R25="ร","ร",IF('2.ชื่อนักเรียน'!$R25="มส","",IF(OR(VLOOKUP($A24,'02.คีย์เทอม1'!$A$9:$DY$58,90,FALSE)="",VLOOKUP($A24,'03.คีย์เทอม2'!$A$9:$DY$58,90,FALSE)=""),"",(IF(VLOOKUP($A24,'02.คีย์เทอม1'!$A$9:$DY$58,91,FALSE)="",VLOOKUP($A24,'02.คีย์เทอม1'!$A$9:$DY$58,90,FALSE),VLOOKUP($A24,'02.คีย์เทอม1'!$A$9:$DY$58,91,FALSE))+IF(VLOOKUP($A24,'03.คีย์เทอม2'!$A$9:$DY$58,91,FALSE)="",VLOOKUP($A24,'03.คีย์เทอม2'!$A$9:$DY$58,90,FALSE),VLOOKUP($A24,'03.คีย์เทอม2'!$A$9:$DY$58,91,FALSE)))*100/200))))</f>
        <v/>
      </c>
      <c r="AN24" s="125" t="str">
        <f>IF(AM$8="","",IF('2.ชื่อนักเรียน'!$R25="ร","ร",IF('2.ชื่อนักเรียน'!$R25="มส","",IF(AM24="","",IF(AM24&gt;=80,4,IF(AM24&gt;=75,3.5,IF(AM24&gt;=70,3,IF(AM24&gt;=65,2.5,IF(AM24&gt;=60,2,IF(AM24&gt;=55,1.5,IF(AM24&gt;=50,1,0)))))))))))</f>
        <v/>
      </c>
      <c r="AO24" s="127" t="str">
        <f>IF(AO$8="","",IF('2.ชื่อนักเรียน'!$R25="ร","ร",IF('2.ชื่อนักเรียน'!$R25="มส","",IF(OR(VLOOKUP($A24,'02.คีย์เทอม1'!$A$9:$DY$58,95,FALSE)="",VLOOKUP($A24,'03.คีย์เทอม2'!$A$9:$DY$58,95,FALSE)=""),"",(IF(VLOOKUP($A24,'02.คีย์เทอม1'!$A$9:$DY$58,96,FALSE)="",VLOOKUP($A24,'02.คีย์เทอม1'!$A$9:$DY$58,95,FALSE),VLOOKUP($A24,'02.คีย์เทอม1'!$A$9:$DY$58,96,FALSE))+IF(VLOOKUP($A24,'03.คีย์เทอม2'!$A$9:$DY$58,96,FALSE)="",VLOOKUP($A24,'03.คีย์เทอม2'!$A$9:$DY$58,95,FALSE),VLOOKUP($A24,'03.คีย์เทอม2'!$A$9:$DY$58,96,FALSE)))*100/200))))</f>
        <v/>
      </c>
      <c r="AP24" s="125" t="str">
        <f>IF(AO$8="","",IF('2.ชื่อนักเรียน'!$R25="ร","ร",IF('2.ชื่อนักเรียน'!$R25="มส","",IF(AO24="","",IF(AO24&gt;=80,4,IF(AO24&gt;=75,3.5,IF(AO24&gt;=70,3,IF(AO24&gt;=65,2.5,IF(AO24&gt;=60,2,IF(AO24&gt;=55,1.5,IF(AO24&gt;=50,1,0)))))))))))</f>
        <v/>
      </c>
      <c r="AQ24" s="127" t="str">
        <f>IF(AQ$8="","",IF('2.ชื่อนักเรียน'!$R25="ร","ร",IF('2.ชื่อนักเรียน'!$R25="มส","",IF(OR(VLOOKUP($A24,'02.คีย์เทอม1'!$A$9:$DY$58,100,FALSE)="",VLOOKUP($A24,'03.คีย์เทอม2'!$A$9:$DY$58,100,FALSE)=""),"",(IF(VLOOKUP($A24,'02.คีย์เทอม1'!$A$9:$DY$58,101,FALSE)="",VLOOKUP($A24,'02.คีย์เทอม1'!$A$9:$DY$58,100,FALSE),VLOOKUP($A24,'02.คีย์เทอม1'!$A$9:$DY$58,101,FALSE))+IF(VLOOKUP($A24,'03.คีย์เทอม2'!$A$9:$DY$58,101,FALSE)="",VLOOKUP($A24,'03.คีย์เทอม2'!$A$9:$DY$58,100,FALSE),VLOOKUP($A24,'03.คีย์เทอม2'!$A$9:$DY$58,101,FALSE)))*100/200))))</f>
        <v/>
      </c>
      <c r="AR24" s="125" t="str">
        <f>IF(AQ$8="","",IF('2.ชื่อนักเรียน'!$R25="ร","ร",IF('2.ชื่อนักเรียน'!$R25="มส","",IF(AQ24="","",IF(AQ24&gt;=80,4,IF(AQ24&gt;=75,3.5,IF(AQ24&gt;=70,3,IF(AQ24&gt;=65,2.5,IF(AQ24&gt;=60,2,IF(AQ24&gt;=55,1.5,IF(AQ24&gt;=50,1,0)))))))))))</f>
        <v/>
      </c>
      <c r="AS24" s="126" t="str">
        <f>IF(AS$8="","",IF('2.ชื่อนักเรียน'!$R25="ร","ร",IF('2.ชื่อนักเรียน'!$R25="มส","",IF(OR(VLOOKUP($A24,'02.คีย์เทอม1'!$A$9:$DY$58,105,FALSE)="",VLOOKUP($A24,'03.คีย์เทอม2'!$A$9:$DY$58,105,FALSE)=""),"",(IF(VLOOKUP($A24,'02.คีย์เทอม1'!$A$9:$DY$58,106,FALSE)="",VLOOKUP($A24,'02.คีย์เทอม1'!$A$9:$DY$58,105,FALSE),VLOOKUP($A24,'02.คีย์เทอม1'!$A$9:$DY$58,106,FALSE))+IF(VLOOKUP($A24,'03.คีย์เทอม2'!$A$9:$DY$58,106,FALSE)="",VLOOKUP($A24,'03.คีย์เทอม2'!$A$9:$DY$58,105,FALSE),VLOOKUP($A24,'03.คีย์เทอม2'!$A$9:$DY$58,106,FALSE)))*100/200))))</f>
        <v/>
      </c>
      <c r="AT24" s="204" t="str">
        <f>IF(AS$8="","",IF('2.ชื่อนักเรียน'!$R25="ร","ร",IF('2.ชื่อนักเรียน'!$R25="มส","",IF(AS24="","",IF(AS24&gt;=80,4,IF(AS24&gt;=75,3.5,IF(AS24&gt;=70,3,IF(AS24&gt;=65,2.5,IF(AS24&gt;=60,2,IF(AS24&gt;=55,1.5,IF(AS24&gt;=50,1,0)))))))))))</f>
        <v/>
      </c>
      <c r="AU24" s="207" t="str">
        <f t="shared" si="37"/>
        <v/>
      </c>
      <c r="AV24" s="126" t="str">
        <f t="shared" si="36"/>
        <v/>
      </c>
      <c r="AW24" s="541" t="str">
        <f t="shared" si="16"/>
        <v/>
      </c>
      <c r="AX24" s="745" t="str">
        <f>IF('2.ชื่อนักเรียน'!R25="มส","มส",IF('2.ชื่อนักเรียน'!R25="ย้าย","ย้าย",IF('2.ชื่อนักเรียน'!R25="ร","ร",IF(CE24="","",RANK(CE24,$CE$10:$CE$59,0)))))</f>
        <v/>
      </c>
      <c r="AY24" s="393" t="str">
        <f t="shared" si="17"/>
        <v/>
      </c>
      <c r="AZ24" s="381" t="str">
        <f t="shared" si="18"/>
        <v/>
      </c>
      <c r="BA24" s="383" t="str">
        <f t="shared" si="19"/>
        <v/>
      </c>
      <c r="BB24" s="335" t="str">
        <f t="shared" si="1"/>
        <v/>
      </c>
      <c r="BC24" s="335" t="str">
        <f t="shared" si="20"/>
        <v/>
      </c>
      <c r="BD24" s="335" t="str">
        <f t="shared" si="2"/>
        <v/>
      </c>
      <c r="BE24" s="335" t="str">
        <f t="shared" si="3"/>
        <v/>
      </c>
      <c r="BF24" s="331" t="str">
        <f t="shared" si="4"/>
        <v/>
      </c>
      <c r="BG24" s="331" t="str">
        <f t="shared" si="5"/>
        <v/>
      </c>
      <c r="BH24" s="335" t="str">
        <f t="shared" si="6"/>
        <v/>
      </c>
      <c r="BI24" s="335" t="str">
        <f t="shared" si="21"/>
        <v/>
      </c>
      <c r="BJ24" s="335" t="str">
        <f t="shared" si="7"/>
        <v/>
      </c>
      <c r="BK24" s="335" t="str">
        <f t="shared" si="22"/>
        <v/>
      </c>
      <c r="BL24" s="335" t="str">
        <f t="shared" si="8"/>
        <v/>
      </c>
      <c r="BM24" s="335" t="str">
        <f t="shared" si="9"/>
        <v/>
      </c>
      <c r="BN24" s="335" t="str">
        <f t="shared" si="10"/>
        <v/>
      </c>
      <c r="BO24" s="335" t="str">
        <f t="shared" si="11"/>
        <v/>
      </c>
      <c r="BP24" s="331" t="str">
        <f t="shared" si="12"/>
        <v/>
      </c>
      <c r="BQ24" s="384" t="str">
        <f t="shared" si="13"/>
        <v/>
      </c>
      <c r="BR24" s="332" t="str">
        <f t="shared" si="14"/>
        <v/>
      </c>
      <c r="BS24" s="381" t="str">
        <f t="shared" si="23"/>
        <v/>
      </c>
      <c r="BT24" s="331" t="str">
        <f t="shared" si="24"/>
        <v/>
      </c>
      <c r="BU24" s="331" t="str">
        <f t="shared" si="25"/>
        <v/>
      </c>
      <c r="BV24" s="331" t="str">
        <f t="shared" si="26"/>
        <v/>
      </c>
      <c r="BW24" s="331" t="str">
        <f t="shared" si="27"/>
        <v/>
      </c>
      <c r="BX24" s="331" t="str">
        <f t="shared" si="28"/>
        <v/>
      </c>
      <c r="BY24" s="331" t="str">
        <f t="shared" si="29"/>
        <v/>
      </c>
      <c r="BZ24" s="331" t="str">
        <f t="shared" si="30"/>
        <v/>
      </c>
      <c r="CA24" s="331" t="str">
        <f t="shared" si="31"/>
        <v/>
      </c>
      <c r="CB24" s="331" t="str">
        <f t="shared" si="32"/>
        <v/>
      </c>
      <c r="CC24" s="384" t="str">
        <f t="shared" si="33"/>
        <v/>
      </c>
      <c r="CD24" s="332" t="str">
        <f t="shared" si="34"/>
        <v/>
      </c>
      <c r="CE24" s="177" t="str">
        <f t="shared" si="35"/>
        <v/>
      </c>
    </row>
    <row r="25" spans="1:83" s="17" customFormat="1" ht="16.5" customHeight="1" x14ac:dyDescent="0.2">
      <c r="A25" s="18">
        <v>16</v>
      </c>
      <c r="B25" s="122" t="str">
        <f>IF('2.ชื่อนักเรียน'!$C26="","",'2.ชื่อนักเรียน'!$C26)</f>
        <v/>
      </c>
      <c r="C25" s="272" t="str">
        <f>IF('2.ชื่อนักเรียน'!$D26="","",'2.ชื่อนักเรียน'!$D26)</f>
        <v/>
      </c>
      <c r="D25" s="207" t="str">
        <f>IF(D$8="","",IF('2.ชื่อนักเรียน'!$R26="ร","ร",IF('2.ชื่อนักเรียน'!$R26="มส","",IF(OR(VLOOKUP($A25,'02.คีย์เทอม1'!$A$9:$DY$58,10,FALSE)="",VLOOKUP($A25,'03.คีย์เทอม2'!$A$9:$DY$58,10,FALSE)=""),"",(IF(VLOOKUP($A25,'02.คีย์เทอม1'!$A$9:$DY$58,11,FALSE)="",VLOOKUP($A25,'02.คีย์เทอม1'!$A$9:$DY$58,10,FALSE),VLOOKUP($A25,'02.คีย์เทอม1'!$A$9:$DY$58,11,FALSE))+IF(VLOOKUP($A25,'03.คีย์เทอม2'!$A$9:$DY$58,11,FALSE)="",VLOOKUP($A25,'03.คีย์เทอม2'!$A$9:$DY$58,10,FALSE),VLOOKUP($A25,'03.คีย์เทอม2'!$A$9:$DY$58,11,FALSE)))*100/200))))</f>
        <v/>
      </c>
      <c r="E25" s="125" t="str">
        <f>IF(D$8="","",IF('2.ชื่อนักเรียน'!$R26="ร","ร",IF('2.ชื่อนักเรียน'!$R26="มส","",IF(D25="","",IF(D25&gt;=80,4,IF(D25&gt;=75,3.5,IF(D25&gt;=70,3,IF(D25&gt;=65,2.5,IF(D25&gt;=60,2,IF(D25&gt;=55,1.5,IF(D25&gt;=50,1,0)))))))))))</f>
        <v/>
      </c>
      <c r="F25" s="126" t="str">
        <f>IF(F$8="","",IF('2.ชื่อนักเรียน'!$R26="ร","ร",IF('2.ชื่อนักเรียน'!$R26="มส","",IF(OR(VLOOKUP($A25,'02.คีย์เทอม1'!$A$9:$DY$58,15,FALSE)="",VLOOKUP($A25,'03.คีย์เทอม2'!$A$9:$DY$58,15,FALSE)=""),"",(IF(VLOOKUP($A25,'02.คีย์เทอม1'!$A$9:$DY$58,16,FALSE)="",VLOOKUP($A25,'02.คีย์เทอม1'!$A$9:$DY$58,15,FALSE),VLOOKUP($A25,'02.คีย์เทอม1'!$A$9:$DY$58,16,FALSE))+IF(VLOOKUP($A25,'03.คีย์เทอม2'!$A$9:$DY$58,16,FALSE)="",VLOOKUP($A25,'03.คีย์เทอม2'!$A$9:$DY$58,15,FALSE),VLOOKUP($A25,'03.คีย์เทอม2'!$A$9:$DY$58,16,FALSE)))*100/200))))</f>
        <v/>
      </c>
      <c r="G25" s="125" t="str">
        <f>IF(F$8="","",IF('2.ชื่อนักเรียน'!$R26="ร","ร",IF('2.ชื่อนักเรียน'!$R26="มส","",IF(F25="","",IF(F25&gt;=80,4,IF(F25&gt;=75,3.5,IF(F25&gt;=70,3,IF(F25&gt;=65,2.5,IF(F25&gt;=60,2,IF(F25&gt;=55,1.5,IF(F25&gt;=50,1,0)))))))))))</f>
        <v/>
      </c>
      <c r="H25" s="126" t="str">
        <f>IF(H$8="","",IF('2.ชื่อนักเรียน'!$R26="ร","ร",IF('2.ชื่อนักเรียน'!$R26="มส","",IF(OR(VLOOKUP($A25,'02.คีย์เทอม1'!$A$9:$DY$58,20,FALSE)="",VLOOKUP($A25,'03.คีย์เทอม2'!$A$9:$DY$58,20,FALSE)=""),"",(IF(VLOOKUP($A25,'02.คีย์เทอม1'!$A$9:$DY$58,21,FALSE)="",VLOOKUP($A25,'02.คีย์เทอม1'!$A$9:$DY$58,20,FALSE),VLOOKUP($A25,'02.คีย์เทอม1'!$A$9:$DY$58,21,FALSE))+IF(VLOOKUP($A25,'03.คีย์เทอม2'!$A$9:$DY$58,21,FALSE)="",VLOOKUP($A25,'03.คีย์เทอม2'!$A$9:$DY$58,20,FALSE),VLOOKUP($A25,'03.คีย์เทอม2'!$A$9:$DY$58,21,FALSE)))*100/200))))</f>
        <v/>
      </c>
      <c r="I25" s="125" t="str">
        <f>IF(H$8="","",IF('2.ชื่อนักเรียน'!$R26="ร","ร",IF('2.ชื่อนักเรียน'!$R26="มส","",IF(H25="","",IF(H25&gt;=80,4,IF(H25&gt;=75,3.5,IF(H25&gt;=70,3,IF(H25&gt;=65,2.5,IF(H25&gt;=60,2,IF(H25&gt;=55,1.5,IF(H25&gt;=50,1,0)))))))))))</f>
        <v/>
      </c>
      <c r="J25" s="126" t="str">
        <f>IF(J$8="","",IF('2.ชื่อนักเรียน'!$R26="ร","ร",IF('2.ชื่อนักเรียน'!$R26="มส","",IF(OR(VLOOKUP($A25,'02.คีย์เทอม1'!$A$9:$DY$58,25,FALSE)="",VLOOKUP($A25,'03.คีย์เทอม2'!$A$9:$DY$58,25,FALSE)=""),"",(IF(VLOOKUP($A25,'02.คีย์เทอม1'!$A$9:$DY$58,26,FALSE)="",VLOOKUP($A25,'02.คีย์เทอม1'!$A$9:$DY$58,25,FALSE),VLOOKUP($A25,'02.คีย์เทอม1'!$A$9:$DY$58,26,FALSE))+IF(VLOOKUP($A25,'03.คีย์เทอม2'!$A$9:$DY$58,26,FALSE)="",VLOOKUP($A25,'03.คีย์เทอม2'!$A$9:$DY$58,25,FALSE),VLOOKUP($A25,'03.คีย์เทอม2'!$A$9:$DY$58,26,FALSE)))*100/200))))</f>
        <v/>
      </c>
      <c r="K25" s="125" t="str">
        <f>IF(J$8="","",IF('2.ชื่อนักเรียน'!$R26="ร","ร",IF('2.ชื่อนักเรียน'!$R26="มส","",IF(J25="","",IF(J25&gt;=80,4,IF(J25&gt;=75,3.5,IF(J25&gt;=70,3,IF(J25&gt;=65,2.5,IF(J25&gt;=60,2,IF(J25&gt;=55,1.5,IF(J25&gt;=50,1,0)))))))))))</f>
        <v/>
      </c>
      <c r="L25" s="126" t="str">
        <f>IF(L$8="","",IF('2.ชื่อนักเรียน'!$R26="ร","ร",IF('2.ชื่อนักเรียน'!$R26="มส","",IF(OR(VLOOKUP($A25,'02.คีย์เทอม1'!$A$9:$DY$58,30,FALSE)="",VLOOKUP($A25,'03.คีย์เทอม2'!$A$9:$DY$58,30,FALSE)=""),"",(IF(VLOOKUP($A25,'02.คีย์เทอม1'!$A$9:$DY$58,31,FALSE)="",VLOOKUP($A25,'02.คีย์เทอม1'!$A$9:$DY$58,30,FALSE),VLOOKUP($A25,'02.คีย์เทอม1'!$A$9:$DY$58,31,FALSE))+IF(VLOOKUP($A25,'03.คีย์เทอม2'!$A$9:$DY$58,31,FALSE)="",VLOOKUP($A25,'03.คีย์เทอม2'!$A$9:$DY$58,30,FALSE),VLOOKUP($A25,'03.คีย์เทอม2'!$A$9:$DY$58,31,FALSE)))*100/200))))</f>
        <v/>
      </c>
      <c r="M25" s="125" t="str">
        <f>IF(L$8="","",IF('2.ชื่อนักเรียน'!$R26="ร","ร",IF('2.ชื่อนักเรียน'!$R26="มส","",IF(L25="","",IF(L25&gt;=80,4,IF(L25&gt;=75,3.5,IF(L25&gt;=70,3,IF(L25&gt;=65,2.5,IF(L25&gt;=60,2,IF(L25&gt;=55,1.5,IF(L25&gt;=50,1,0)))))))))))</f>
        <v/>
      </c>
      <c r="N25" s="126" t="str">
        <f>IF(N$8="","",IF('2.ชื่อนักเรียน'!$R26="ร","ร",IF('2.ชื่อนักเรียน'!$R26="มส","",IF(OR(VLOOKUP($A25,'02.คีย์เทอม1'!$A$9:$DY$58,35,FALSE)="",VLOOKUP($A25,'03.คีย์เทอม2'!$A$9:$DY$58,35,FALSE)=""),"",(IF(VLOOKUP($A25,'02.คีย์เทอม1'!$A$9:$DY$58,36,FALSE)="",VLOOKUP($A25,'02.คีย์เทอม1'!$A$9:$DY$58,35,FALSE),VLOOKUP($A25,'02.คีย์เทอม1'!$A$9:$DY$58,36,FALSE))+IF(VLOOKUP($A25,'03.คีย์เทอม2'!$A$9:$DY$58,36,FALSE)="",VLOOKUP($A25,'03.คีย์เทอม2'!$A$9:$DY$58,35,FALSE),VLOOKUP($A25,'03.คีย์เทอม2'!$A$9:$DY$58,36,FALSE)))*100/200))))</f>
        <v/>
      </c>
      <c r="O25" s="125" t="str">
        <f>IF(N$8="","",IF('2.ชื่อนักเรียน'!$R26="ร","ร",IF('2.ชื่อนักเรียน'!$R26="มส","",IF(N25="","",IF(N25&gt;=80,4,IF(N25&gt;=75,3.5,IF(N25&gt;=70,3,IF(N25&gt;=65,2.5,IF(N25&gt;=60,2,IF(N25&gt;=55,1.5,IF(N25&gt;=50,1,0)))))))))))</f>
        <v/>
      </c>
      <c r="P25" s="126" t="str">
        <f>IF(P$8="","",IF('2.ชื่อนักเรียน'!$R26="ร","ร",IF('2.ชื่อนักเรียน'!$R26="มส","",IF(OR(VLOOKUP($A25,'02.คีย์เทอม1'!$A$9:$DY$58,40,FALSE)="",VLOOKUP($A25,'03.คีย์เทอม2'!$A$9:$DY$58,40,FALSE)=""),"",(IF(VLOOKUP($A25,'02.คีย์เทอม1'!$A$9:$DY$58,41,FALSE)="",VLOOKUP($A25,'02.คีย์เทอม1'!$A$9:$DY$58,40,FALSE),VLOOKUP($A25,'02.คีย์เทอม1'!$A$9:$DY$58,41,FALSE))+IF(VLOOKUP($A25,'03.คีย์เทอม2'!$A$9:$DY$58,41,FALSE)="",VLOOKUP($A25,'03.คีย์เทอม2'!$A$9:$DY$58,40,FALSE),VLOOKUP($A25,'03.คีย์เทอม2'!$A$9:$DY$58,41,FALSE)))*100/200))))</f>
        <v/>
      </c>
      <c r="Q25" s="125" t="str">
        <f>IF(P$8="","",IF('2.ชื่อนักเรียน'!$R26="ร","ร",IF('2.ชื่อนักเรียน'!$R26="มส","",IF(P25="","",IF(P25&gt;=80,4,IF(P25&gt;=75,3.5,IF(P25&gt;=70,3,IF(P25&gt;=65,2.5,IF(P25&gt;=60,2,IF(P25&gt;=55,1.5,IF(P25&gt;=50,1,0)))))))))))</f>
        <v/>
      </c>
      <c r="R25" s="126" t="str">
        <f>IF(R$8="","",IF('2.ชื่อนักเรียน'!$R26="ร","ร",IF('2.ชื่อนักเรียน'!$R26="มส","",IF(OR(VLOOKUP($A25,'02.คีย์เทอม1'!$A$9:$DY$58,45,FALSE)="",VLOOKUP($A25,'03.คีย์เทอม2'!$A$9:$DY$58,45,FALSE)=""),"",(IF(VLOOKUP($A25,'02.คีย์เทอม1'!$A$9:$DY$58,46,FALSE)="",VLOOKUP($A25,'02.คีย์เทอม1'!$A$9:$DY$58,45,FALSE),VLOOKUP($A25,'02.คีย์เทอม1'!$A$9:$DY$58,46,FALSE))+IF(VLOOKUP($A25,'03.คีย์เทอม2'!$A$9:$DY$58,46,FALSE)="",VLOOKUP($A25,'03.คีย์เทอม2'!$A$9:$DY$58,45,FALSE),VLOOKUP($A25,'03.คีย์เทอม2'!$A$9:$DY$58,46,FALSE)))*100/200))))</f>
        <v/>
      </c>
      <c r="S25" s="125" t="str">
        <f>IF(R$8="","",IF('2.ชื่อนักเรียน'!$R26="ร","ร",IF('2.ชื่อนักเรียน'!$R26="มส","",IF(R25="","",IF(R25&gt;=80,4,IF(R25&gt;=75,3.5,IF(R25&gt;=70,3,IF(R25&gt;=65,2.5,IF(R25&gt;=60,2,IF(R25&gt;=55,1.5,IF(R25&gt;=50,1,0)))))))))))</f>
        <v/>
      </c>
      <c r="T25" s="126" t="str">
        <f>IF(T$8="","",IF('2.ชื่อนักเรียน'!$R26="ร","ร",IF('2.ชื่อนักเรียน'!$R26="มส","",IF(OR(VLOOKUP($A25,'02.คีย์เทอม1'!$A$9:$DY$58,50,FALSE)="",VLOOKUP($A25,'03.คีย์เทอม2'!$A$9:$DY$58,50,FALSE)=""),"",(IF(VLOOKUP($A25,'02.คีย์เทอม1'!$A$9:$DY$58,51,FALSE)="",VLOOKUP($A25,'02.คีย์เทอม1'!$A$9:$DY$58,50,FALSE),VLOOKUP($A25,'02.คีย์เทอม1'!$A$9:$DY$58,51,FALSE))+IF(VLOOKUP($A25,'03.คีย์เทอม2'!$A$9:$DY$58,51,FALSE)="",VLOOKUP($A25,'03.คีย์เทอม2'!$A$9:$DY$58,50,FALSE),VLOOKUP($A25,'03.คีย์เทอม2'!$A$9:$DY$58,51,FALSE)))*100/200))))</f>
        <v/>
      </c>
      <c r="U25" s="125" t="str">
        <f>IF(T$8="","",IF('2.ชื่อนักเรียน'!$R26="ร","ร",IF('2.ชื่อนักเรียน'!$R26="มส","",IF(T25="","",IF(T25&gt;=80,4,IF(T25&gt;=75,3.5,IF(T25&gt;=70,3,IF(T25&gt;=65,2.5,IF(T25&gt;=60,2,IF(T25&gt;=55,1.5,IF(T25&gt;=50,1,0)))))))))))</f>
        <v/>
      </c>
      <c r="V25" s="126" t="str">
        <f>IF(V$8="","",IF('2.ชื่อนักเรียน'!$R26="ร","ร",IF('2.ชื่อนักเรียน'!$R26="มส","",IF(OR(VLOOKUP($A25,'02.คีย์เทอม1'!$A$9:$DY$58,55,FALSE)="",VLOOKUP($A25,'03.คีย์เทอม2'!$A$9:$DY$58,55,FALSE)=""),"",(IF(VLOOKUP($A25,'02.คีย์เทอม1'!$A$9:$DY$58,56,FALSE)="",VLOOKUP($A25,'02.คีย์เทอม1'!$A$9:$DY$58,55,FALSE),VLOOKUP($A25,'02.คีย์เทอม1'!$A$9:$DY$58,56,FALSE))+IF(VLOOKUP($A25,'03.คีย์เทอม2'!$A$9:$DY$58,56,FALSE)="",VLOOKUP($A25,'03.คีย์เทอม2'!$A$9:$DY$58,55,FALSE),VLOOKUP($A25,'03.คีย์เทอม2'!$A$9:$DY$58,56,FALSE)))*100/200))))</f>
        <v/>
      </c>
      <c r="W25" s="208" t="str">
        <f>IF(V$8="","",IF('2.ชื่อนักเรียน'!$R26="ร","ร",IF('2.ชื่อนักเรียน'!$R26="มส","",IF(V25="","",IF(V25&gt;=80,4,IF(V25&gt;=75,3.5,IF(V25&gt;=70,3,IF(V25&gt;=65,2.5,IF(V25&gt;=60,2,IF(V25&gt;=55,1.5,IF(V25&gt;=50,1,0)))))))))))</f>
        <v/>
      </c>
      <c r="X25" s="18">
        <v>16</v>
      </c>
      <c r="Y25" s="122" t="str">
        <f>IF('2.ชื่อนักเรียน'!$C26="","",'2.ชื่อนักเรียน'!$C26)</f>
        <v/>
      </c>
      <c r="Z25" s="272" t="str">
        <f>IF('2.ชื่อนักเรียน'!$D26="","",'2.ชื่อนักเรียน'!$D26)</f>
        <v/>
      </c>
      <c r="AA25" s="207" t="str">
        <f>IF(AA$8="","",IF('2.ชื่อนักเรียน'!$R26="ร","ร",IF('2.ชื่อนักเรียน'!$R26="มส","",IF(OR(VLOOKUP($A25,'02.คีย์เทอม1'!$A$9:$DY$58,60,FALSE)="",VLOOKUP($A25,'03.คีย์เทอม2'!$A$9:$DY$58,60,FALSE)=""),"",(IF(VLOOKUP($A25,'02.คีย์เทอม1'!$A$9:$DY$58,61,FALSE)="",VLOOKUP($A25,'02.คีย์เทอม1'!$A$9:$DY$58,60,FALSE),VLOOKUP($A25,'02.คีย์เทอม1'!$A$9:$DY$58,61,FALSE))+IF(VLOOKUP($A25,'03.คีย์เทอม2'!$A$9:$DY$58,61,FALSE)="",VLOOKUP($A25,'03.คีย์เทอม2'!$A$9:$DY$58,60,FALSE),VLOOKUP($A25,'03.คีย์เทอม2'!$A$9:$DY$58,61,FALSE)))*100/200))))</f>
        <v/>
      </c>
      <c r="AB25" s="125" t="str">
        <f>IF(AA$8="","",IF('2.ชื่อนักเรียน'!$R26="ร","ร",IF('2.ชื่อนักเรียน'!$R26="มส","",IF(AA25="","",IF(AA25&gt;=80,4,IF(AA25&gt;=75,3.5,IF(AA25&gt;=70,3,IF(AA25&gt;=65,2.5,IF(AA25&gt;=60,2,IF(AA25&gt;=55,1.5,IF(AA25&gt;=50,1,0)))))))))))</f>
        <v/>
      </c>
      <c r="AC25" s="126" t="str">
        <f>IF(AC$8="","",IF('2.ชื่อนักเรียน'!$R26="ร","ร",IF('2.ชื่อนักเรียน'!$R26="มส","",IF(OR(VLOOKUP($A25,'02.คีย์เทอม1'!$A$9:$DY$58,65,FALSE)="",VLOOKUP($A25,'03.คีย์เทอม2'!$A$9:$DY$58,65,FALSE)=""),"",(IF(VLOOKUP($A25,'02.คีย์เทอม1'!$A$9:$DY$58,66,FALSE)="",VLOOKUP($A25,'02.คีย์เทอม1'!$A$9:$DY$58,65,FALSE),VLOOKUP($A25,'02.คีย์เทอม1'!$A$9:$DY$58,66,FALSE))+IF(VLOOKUP($A25,'03.คีย์เทอม2'!$A$9:$DY$58,66,FALSE)="",VLOOKUP($A25,'03.คีย์เทอม2'!$A$9:$DY$58,65,FALSE),VLOOKUP($A25,'03.คีย์เทอม2'!$A$9:$DY$58,66,FALSE)))*100/200))))</f>
        <v/>
      </c>
      <c r="AD25" s="125" t="str">
        <f>IF(AC$8="","",IF('2.ชื่อนักเรียน'!$R26="ร","ร",IF('2.ชื่อนักเรียน'!$R26="มส","",IF(AC25="","",IF(AC25&gt;=80,4,IF(AC25&gt;=75,3.5,IF(AC25&gt;=70,3,IF(AC25&gt;=65,2.5,IF(AC25&gt;=60,2,IF(AC25&gt;=55,1.5,IF(AC25&gt;=50,1,0)))))))))))</f>
        <v/>
      </c>
      <c r="AE25" s="126" t="str">
        <f>IF(AE$8="","",IF('2.ชื่อนักเรียน'!$R26="ร","ร",IF('2.ชื่อนักเรียน'!$R26="มส","",IF(OR(VLOOKUP($A25,'02.คีย์เทอม1'!$A$9:$DY$58,70,FALSE)="",VLOOKUP($A25,'03.คีย์เทอม2'!$A$9:$DY$58,70,FALSE)=""),"",(IF(VLOOKUP($A25,'02.คีย์เทอม1'!$A$9:$DY$58,71,FALSE)="",VLOOKUP($A25,'02.คีย์เทอม1'!$A$9:$DY$58,70,FALSE),VLOOKUP($A25,'02.คีย์เทอม1'!$A$9:$DY$58,71,FALSE))+IF(VLOOKUP($A25,'03.คีย์เทอม2'!$A$9:$DY$58,71,FALSE)="",VLOOKUP($A25,'03.คีย์เทอม2'!$A$9:$DY$58,70,FALSE),VLOOKUP($A25,'03.คีย์เทอม2'!$A$9:$DY$58,71,FALSE)))*100/200))))</f>
        <v/>
      </c>
      <c r="AF25" s="125" t="str">
        <f>IF(AE$8="","",IF('2.ชื่อนักเรียน'!$R26="ร","ร",IF('2.ชื่อนักเรียน'!$R26="มส","",IF(AE25="","",IF(AE25&gt;=80,4,IF(AE25&gt;=75,3.5,IF(AE25&gt;=70,3,IF(AE25&gt;=65,2.5,IF(AE25&gt;=60,2,IF(AE25&gt;=55,1.5,IF(AE25&gt;=50,1,0)))))))))))</f>
        <v/>
      </c>
      <c r="AG25" s="127" t="str">
        <f>IF(AG$8="","",IF('2.ชื่อนักเรียน'!$R26="ร","ร",IF('2.ชื่อนักเรียน'!$R26="มส","",IF(OR(VLOOKUP($A25,'02.คีย์เทอม1'!$A$9:$DY$58,75,FALSE)="",VLOOKUP($A25,'03.คีย์เทอม2'!$A$9:$DY$58,75,FALSE)=""),"",(IF(VLOOKUP($A25,'02.คีย์เทอม1'!$A$9:$DY$58,76,FALSE)="",VLOOKUP($A25,'02.คีย์เทอม1'!$A$9:$DY$58,75,FALSE),VLOOKUP($A25,'02.คีย์เทอม1'!$A$9:$DY$58,76,FALSE))+IF(VLOOKUP($A25,'03.คีย์เทอม2'!$A$9:$DY$58,76,FALSE)="",VLOOKUP($A25,'03.คีย์เทอม2'!$A$9:$DY$58,75,FALSE),VLOOKUP($A25,'03.คีย์เทอม2'!$A$9:$DY$58,76,FALSE)))*100/200))))</f>
        <v/>
      </c>
      <c r="AH25" s="125" t="str">
        <f>IF(AG$8="","",IF('2.ชื่อนักเรียน'!$R26="ร","ร",IF('2.ชื่อนักเรียน'!$R26="มส","",IF(AG25="","",IF(AG25&gt;=80,4,IF(AG25&gt;=75,3.5,IF(AG25&gt;=70,3,IF(AG25&gt;=65,2.5,IF(AG25&gt;=60,2,IF(AG25&gt;=55,1.5,IF(AG25&gt;=50,1,0)))))))))))</f>
        <v/>
      </c>
      <c r="AI25" s="127" t="str">
        <f>IF(AI$8="","",IF('2.ชื่อนักเรียน'!$R26="ร","ร",IF('2.ชื่อนักเรียน'!$R26="มส","",IF(OR(VLOOKUP($A25,'02.คีย์เทอม1'!$A$9:$DY$58,80,FALSE)="",VLOOKUP($A25,'03.คีย์เทอม2'!$A$9:$DY$58,80,FALSE)=""),"",(IF(VLOOKUP($A25,'02.คีย์เทอม1'!$A$9:$DY$58,81,FALSE)="",VLOOKUP($A25,'02.คีย์เทอม1'!$A$9:$DY$58,80,FALSE),VLOOKUP($A25,'02.คีย์เทอม1'!$A$9:$DY$58,81,FALSE))+IF(VLOOKUP($A25,'03.คีย์เทอม2'!$A$9:$DY$58,81,FALSE)="",VLOOKUP($A25,'03.คีย์เทอม2'!$A$9:$DY$58,80,FALSE),VLOOKUP($A25,'03.คีย์เทอม2'!$A$9:$DY$58,81,FALSE)))*100/200))))</f>
        <v/>
      </c>
      <c r="AJ25" s="125" t="str">
        <f>IF(AI$8="","",IF('2.ชื่อนักเรียน'!$R26="ร","ร",IF('2.ชื่อนักเรียน'!$R26="มส","",IF(AI25="","",IF(AI25&gt;=80,4,IF(AI25&gt;=75,3.5,IF(AI25&gt;=70,3,IF(AI25&gt;=65,2.5,IF(AI25&gt;=60,2,IF(AI25&gt;=55,1.5,IF(AI25&gt;=50,1,0)))))))))))</f>
        <v/>
      </c>
      <c r="AK25" s="127" t="str">
        <f>IF(AK$8="","",IF('2.ชื่อนักเรียน'!$R26="ร","ร",IF('2.ชื่อนักเรียน'!$R26="มส","",IF(OR(VLOOKUP($A25,'02.คีย์เทอม1'!$A$9:$DY$58,85,FALSE)="",VLOOKUP($A25,'03.คีย์เทอม2'!$A$9:$DY$58,85,FALSE)=""),"",(IF(VLOOKUP($A25,'02.คีย์เทอม1'!$A$9:$DY$58,86,FALSE)="",VLOOKUP($A25,'02.คีย์เทอม1'!$A$9:$DY$58,85,FALSE),VLOOKUP($A25,'02.คีย์เทอม1'!$A$9:$DY$58,86,FALSE))+IF(VLOOKUP($A25,'03.คีย์เทอม2'!$A$9:$DY$58,86,FALSE)="",VLOOKUP($A25,'03.คีย์เทอม2'!$A$9:$DY$58,85,FALSE),VLOOKUP($A25,'03.คีย์เทอม2'!$A$9:$DY$58,86,FALSE)))*100/200))))</f>
        <v/>
      </c>
      <c r="AL25" s="125" t="str">
        <f>IF(AK$8="","",IF('2.ชื่อนักเรียน'!$R26="ร","ร",IF('2.ชื่อนักเรียน'!$R26="มส","",IF(AK25="","",IF(AK25&gt;=80,4,IF(AK25&gt;=75,3.5,IF(AK25&gt;=70,3,IF(AK25&gt;=65,2.5,IF(AK25&gt;=60,2,IF(AK25&gt;=55,1.5,IF(AK25&gt;=50,1,0)))))))))))</f>
        <v/>
      </c>
      <c r="AM25" s="127" t="str">
        <f>IF(AM$8="","",IF('2.ชื่อนักเรียน'!$R26="ร","ร",IF('2.ชื่อนักเรียน'!$R26="มส","",IF(OR(VLOOKUP($A25,'02.คีย์เทอม1'!$A$9:$DY$58,90,FALSE)="",VLOOKUP($A25,'03.คีย์เทอม2'!$A$9:$DY$58,90,FALSE)=""),"",(IF(VLOOKUP($A25,'02.คีย์เทอม1'!$A$9:$DY$58,91,FALSE)="",VLOOKUP($A25,'02.คีย์เทอม1'!$A$9:$DY$58,90,FALSE),VLOOKUP($A25,'02.คีย์เทอม1'!$A$9:$DY$58,91,FALSE))+IF(VLOOKUP($A25,'03.คีย์เทอม2'!$A$9:$DY$58,91,FALSE)="",VLOOKUP($A25,'03.คีย์เทอม2'!$A$9:$DY$58,90,FALSE),VLOOKUP($A25,'03.คีย์เทอม2'!$A$9:$DY$58,91,FALSE)))*100/200))))</f>
        <v/>
      </c>
      <c r="AN25" s="125" t="str">
        <f>IF(AM$8="","",IF('2.ชื่อนักเรียน'!$R26="ร","ร",IF('2.ชื่อนักเรียน'!$R26="มส","",IF(AM25="","",IF(AM25&gt;=80,4,IF(AM25&gt;=75,3.5,IF(AM25&gt;=70,3,IF(AM25&gt;=65,2.5,IF(AM25&gt;=60,2,IF(AM25&gt;=55,1.5,IF(AM25&gt;=50,1,0)))))))))))</f>
        <v/>
      </c>
      <c r="AO25" s="127" t="str">
        <f>IF(AO$8="","",IF('2.ชื่อนักเรียน'!$R26="ร","ร",IF('2.ชื่อนักเรียน'!$R26="มส","",IF(OR(VLOOKUP($A25,'02.คีย์เทอม1'!$A$9:$DY$58,95,FALSE)="",VLOOKUP($A25,'03.คีย์เทอม2'!$A$9:$DY$58,95,FALSE)=""),"",(IF(VLOOKUP($A25,'02.คีย์เทอม1'!$A$9:$DY$58,96,FALSE)="",VLOOKUP($A25,'02.คีย์เทอม1'!$A$9:$DY$58,95,FALSE),VLOOKUP($A25,'02.คีย์เทอม1'!$A$9:$DY$58,96,FALSE))+IF(VLOOKUP($A25,'03.คีย์เทอม2'!$A$9:$DY$58,96,FALSE)="",VLOOKUP($A25,'03.คีย์เทอม2'!$A$9:$DY$58,95,FALSE),VLOOKUP($A25,'03.คีย์เทอม2'!$A$9:$DY$58,96,FALSE)))*100/200))))</f>
        <v/>
      </c>
      <c r="AP25" s="125" t="str">
        <f>IF(AO$8="","",IF('2.ชื่อนักเรียน'!$R26="ร","ร",IF('2.ชื่อนักเรียน'!$R26="มส","",IF(AO25="","",IF(AO25&gt;=80,4,IF(AO25&gt;=75,3.5,IF(AO25&gt;=70,3,IF(AO25&gt;=65,2.5,IF(AO25&gt;=60,2,IF(AO25&gt;=55,1.5,IF(AO25&gt;=50,1,0)))))))))))</f>
        <v/>
      </c>
      <c r="AQ25" s="127" t="str">
        <f>IF(AQ$8="","",IF('2.ชื่อนักเรียน'!$R26="ร","ร",IF('2.ชื่อนักเรียน'!$R26="มส","",IF(OR(VLOOKUP($A25,'02.คีย์เทอม1'!$A$9:$DY$58,100,FALSE)="",VLOOKUP($A25,'03.คีย์เทอม2'!$A$9:$DY$58,100,FALSE)=""),"",(IF(VLOOKUP($A25,'02.คีย์เทอม1'!$A$9:$DY$58,101,FALSE)="",VLOOKUP($A25,'02.คีย์เทอม1'!$A$9:$DY$58,100,FALSE),VLOOKUP($A25,'02.คีย์เทอม1'!$A$9:$DY$58,101,FALSE))+IF(VLOOKUP($A25,'03.คีย์เทอม2'!$A$9:$DY$58,101,FALSE)="",VLOOKUP($A25,'03.คีย์เทอม2'!$A$9:$DY$58,100,FALSE),VLOOKUP($A25,'03.คีย์เทอม2'!$A$9:$DY$58,101,FALSE)))*100/200))))</f>
        <v/>
      </c>
      <c r="AR25" s="125" t="str">
        <f>IF(AQ$8="","",IF('2.ชื่อนักเรียน'!$R26="ร","ร",IF('2.ชื่อนักเรียน'!$R26="มส","",IF(AQ25="","",IF(AQ25&gt;=80,4,IF(AQ25&gt;=75,3.5,IF(AQ25&gt;=70,3,IF(AQ25&gt;=65,2.5,IF(AQ25&gt;=60,2,IF(AQ25&gt;=55,1.5,IF(AQ25&gt;=50,1,0)))))))))))</f>
        <v/>
      </c>
      <c r="AS25" s="126" t="str">
        <f>IF(AS$8="","",IF('2.ชื่อนักเรียน'!$R26="ร","ร",IF('2.ชื่อนักเรียน'!$R26="มส","",IF(OR(VLOOKUP($A25,'02.คีย์เทอม1'!$A$9:$DY$58,105,FALSE)="",VLOOKUP($A25,'03.คีย์เทอม2'!$A$9:$DY$58,105,FALSE)=""),"",(IF(VLOOKUP($A25,'02.คีย์เทอม1'!$A$9:$DY$58,106,FALSE)="",VLOOKUP($A25,'02.คีย์เทอม1'!$A$9:$DY$58,105,FALSE),VLOOKUP($A25,'02.คีย์เทอม1'!$A$9:$DY$58,106,FALSE))+IF(VLOOKUP($A25,'03.คีย์เทอม2'!$A$9:$DY$58,106,FALSE)="",VLOOKUP($A25,'03.คีย์เทอม2'!$A$9:$DY$58,105,FALSE),VLOOKUP($A25,'03.คีย์เทอม2'!$A$9:$DY$58,106,FALSE)))*100/200))))</f>
        <v/>
      </c>
      <c r="AT25" s="204" t="str">
        <f>IF(AS$8="","",IF('2.ชื่อนักเรียน'!$R26="ร","ร",IF('2.ชื่อนักเรียน'!$R26="มส","",IF(AS25="","",IF(AS25&gt;=80,4,IF(AS25&gt;=75,3.5,IF(AS25&gt;=70,3,IF(AS25&gt;=65,2.5,IF(AS25&gt;=60,2,IF(AS25&gt;=55,1.5,IF(AS25&gt;=50,1,0)))))))))))</f>
        <v/>
      </c>
      <c r="AU25" s="207" t="str">
        <f t="shared" si="37"/>
        <v/>
      </c>
      <c r="AV25" s="126" t="str">
        <f t="shared" si="36"/>
        <v/>
      </c>
      <c r="AW25" s="541" t="str">
        <f t="shared" si="16"/>
        <v/>
      </c>
      <c r="AX25" s="745" t="str">
        <f>IF('2.ชื่อนักเรียน'!R26="มส","มส",IF('2.ชื่อนักเรียน'!R26="ย้าย","ย้าย",IF('2.ชื่อนักเรียน'!R26="ร","ร",IF(CE25="","",RANK(CE25,$CE$10:$CE$59,0)))))</f>
        <v/>
      </c>
      <c r="AY25" s="393" t="str">
        <f t="shared" si="17"/>
        <v/>
      </c>
      <c r="AZ25" s="381" t="str">
        <f t="shared" si="18"/>
        <v/>
      </c>
      <c r="BA25" s="383" t="str">
        <f t="shared" si="19"/>
        <v/>
      </c>
      <c r="BB25" s="335" t="str">
        <f t="shared" si="1"/>
        <v/>
      </c>
      <c r="BC25" s="335" t="str">
        <f t="shared" si="20"/>
        <v/>
      </c>
      <c r="BD25" s="335" t="str">
        <f t="shared" si="2"/>
        <v/>
      </c>
      <c r="BE25" s="335" t="str">
        <f t="shared" si="3"/>
        <v/>
      </c>
      <c r="BF25" s="331" t="str">
        <f t="shared" si="4"/>
        <v/>
      </c>
      <c r="BG25" s="331" t="str">
        <f t="shared" si="5"/>
        <v/>
      </c>
      <c r="BH25" s="335" t="str">
        <f t="shared" si="6"/>
        <v/>
      </c>
      <c r="BI25" s="335" t="str">
        <f t="shared" si="21"/>
        <v/>
      </c>
      <c r="BJ25" s="335" t="str">
        <f t="shared" si="7"/>
        <v/>
      </c>
      <c r="BK25" s="335" t="str">
        <f t="shared" si="22"/>
        <v/>
      </c>
      <c r="BL25" s="335" t="str">
        <f t="shared" si="8"/>
        <v/>
      </c>
      <c r="BM25" s="335" t="str">
        <f t="shared" si="9"/>
        <v/>
      </c>
      <c r="BN25" s="335" t="str">
        <f t="shared" si="10"/>
        <v/>
      </c>
      <c r="BO25" s="335" t="str">
        <f t="shared" si="11"/>
        <v/>
      </c>
      <c r="BP25" s="331" t="str">
        <f t="shared" si="12"/>
        <v/>
      </c>
      <c r="BQ25" s="384" t="str">
        <f t="shared" si="13"/>
        <v/>
      </c>
      <c r="BR25" s="332" t="str">
        <f t="shared" si="14"/>
        <v/>
      </c>
      <c r="BS25" s="381" t="str">
        <f t="shared" si="23"/>
        <v/>
      </c>
      <c r="BT25" s="331" t="str">
        <f t="shared" si="24"/>
        <v/>
      </c>
      <c r="BU25" s="331" t="str">
        <f t="shared" si="25"/>
        <v/>
      </c>
      <c r="BV25" s="331" t="str">
        <f t="shared" si="26"/>
        <v/>
      </c>
      <c r="BW25" s="331" t="str">
        <f t="shared" si="27"/>
        <v/>
      </c>
      <c r="BX25" s="331" t="str">
        <f t="shared" si="28"/>
        <v/>
      </c>
      <c r="BY25" s="331" t="str">
        <f t="shared" si="29"/>
        <v/>
      </c>
      <c r="BZ25" s="331" t="str">
        <f t="shared" si="30"/>
        <v/>
      </c>
      <c r="CA25" s="331" t="str">
        <f t="shared" si="31"/>
        <v/>
      </c>
      <c r="CB25" s="331" t="str">
        <f t="shared" si="32"/>
        <v/>
      </c>
      <c r="CC25" s="384" t="str">
        <f t="shared" si="33"/>
        <v/>
      </c>
      <c r="CD25" s="332" t="str">
        <f t="shared" si="34"/>
        <v/>
      </c>
      <c r="CE25" s="177" t="str">
        <f t="shared" si="35"/>
        <v/>
      </c>
    </row>
    <row r="26" spans="1:83" s="17" customFormat="1" ht="16.5" customHeight="1" x14ac:dyDescent="0.2">
      <c r="A26" s="18">
        <v>17</v>
      </c>
      <c r="B26" s="122" t="str">
        <f>IF('2.ชื่อนักเรียน'!$C27="","",'2.ชื่อนักเรียน'!$C27)</f>
        <v/>
      </c>
      <c r="C26" s="272" t="str">
        <f>IF('2.ชื่อนักเรียน'!$D27="","",'2.ชื่อนักเรียน'!$D27)</f>
        <v/>
      </c>
      <c r="D26" s="207" t="str">
        <f>IF(D$8="","",IF('2.ชื่อนักเรียน'!$R27="ร","ร",IF('2.ชื่อนักเรียน'!$R27="มส","",IF(OR(VLOOKUP($A26,'02.คีย์เทอม1'!$A$9:$DY$58,10,FALSE)="",VLOOKUP($A26,'03.คีย์เทอม2'!$A$9:$DY$58,10,FALSE)=""),"",(IF(VLOOKUP($A26,'02.คีย์เทอม1'!$A$9:$DY$58,11,FALSE)="",VLOOKUP($A26,'02.คีย์เทอม1'!$A$9:$DY$58,10,FALSE),VLOOKUP($A26,'02.คีย์เทอม1'!$A$9:$DY$58,11,FALSE))+IF(VLOOKUP($A26,'03.คีย์เทอม2'!$A$9:$DY$58,11,FALSE)="",VLOOKUP($A26,'03.คีย์เทอม2'!$A$9:$DY$58,10,FALSE),VLOOKUP($A26,'03.คีย์เทอม2'!$A$9:$DY$58,11,FALSE)))*100/200))))</f>
        <v/>
      </c>
      <c r="E26" s="125" t="str">
        <f>IF(D$8="","",IF('2.ชื่อนักเรียน'!$R27="ร","ร",IF('2.ชื่อนักเรียน'!$R27="มส","",IF(D26="","",IF(D26&gt;=80,4,IF(D26&gt;=75,3.5,IF(D26&gt;=70,3,IF(D26&gt;=65,2.5,IF(D26&gt;=60,2,IF(D26&gt;=55,1.5,IF(D26&gt;=50,1,0)))))))))))</f>
        <v/>
      </c>
      <c r="F26" s="126" t="str">
        <f>IF(F$8="","",IF('2.ชื่อนักเรียน'!$R27="ร","ร",IF('2.ชื่อนักเรียน'!$R27="มส","",IF(OR(VLOOKUP($A26,'02.คีย์เทอม1'!$A$9:$DY$58,15,FALSE)="",VLOOKUP($A26,'03.คีย์เทอม2'!$A$9:$DY$58,15,FALSE)=""),"",(IF(VLOOKUP($A26,'02.คีย์เทอม1'!$A$9:$DY$58,16,FALSE)="",VLOOKUP($A26,'02.คีย์เทอม1'!$A$9:$DY$58,15,FALSE),VLOOKUP($A26,'02.คีย์เทอม1'!$A$9:$DY$58,16,FALSE))+IF(VLOOKUP($A26,'03.คีย์เทอม2'!$A$9:$DY$58,16,FALSE)="",VLOOKUP($A26,'03.คีย์เทอม2'!$A$9:$DY$58,15,FALSE),VLOOKUP($A26,'03.คีย์เทอม2'!$A$9:$DY$58,16,FALSE)))*100/200))))</f>
        <v/>
      </c>
      <c r="G26" s="125" t="str">
        <f>IF(F$8="","",IF('2.ชื่อนักเรียน'!$R27="ร","ร",IF('2.ชื่อนักเรียน'!$R27="มส","",IF(F26="","",IF(F26&gt;=80,4,IF(F26&gt;=75,3.5,IF(F26&gt;=70,3,IF(F26&gt;=65,2.5,IF(F26&gt;=60,2,IF(F26&gt;=55,1.5,IF(F26&gt;=50,1,0)))))))))))</f>
        <v/>
      </c>
      <c r="H26" s="126" t="str">
        <f>IF(H$8="","",IF('2.ชื่อนักเรียน'!$R27="ร","ร",IF('2.ชื่อนักเรียน'!$R27="มส","",IF(OR(VLOOKUP($A26,'02.คีย์เทอม1'!$A$9:$DY$58,20,FALSE)="",VLOOKUP($A26,'03.คีย์เทอม2'!$A$9:$DY$58,20,FALSE)=""),"",(IF(VLOOKUP($A26,'02.คีย์เทอม1'!$A$9:$DY$58,21,FALSE)="",VLOOKUP($A26,'02.คีย์เทอม1'!$A$9:$DY$58,20,FALSE),VLOOKUP($A26,'02.คีย์เทอม1'!$A$9:$DY$58,21,FALSE))+IF(VLOOKUP($A26,'03.คีย์เทอม2'!$A$9:$DY$58,21,FALSE)="",VLOOKUP($A26,'03.คีย์เทอม2'!$A$9:$DY$58,20,FALSE),VLOOKUP($A26,'03.คีย์เทอม2'!$A$9:$DY$58,21,FALSE)))*100/200))))</f>
        <v/>
      </c>
      <c r="I26" s="125" t="str">
        <f>IF(H$8="","",IF('2.ชื่อนักเรียน'!$R27="ร","ร",IF('2.ชื่อนักเรียน'!$R27="มส","",IF(H26="","",IF(H26&gt;=80,4,IF(H26&gt;=75,3.5,IF(H26&gt;=70,3,IF(H26&gt;=65,2.5,IF(H26&gt;=60,2,IF(H26&gt;=55,1.5,IF(H26&gt;=50,1,0)))))))))))</f>
        <v/>
      </c>
      <c r="J26" s="126" t="str">
        <f>IF(J$8="","",IF('2.ชื่อนักเรียน'!$R27="ร","ร",IF('2.ชื่อนักเรียน'!$R27="มส","",IF(OR(VLOOKUP($A26,'02.คีย์เทอม1'!$A$9:$DY$58,25,FALSE)="",VLOOKUP($A26,'03.คีย์เทอม2'!$A$9:$DY$58,25,FALSE)=""),"",(IF(VLOOKUP($A26,'02.คีย์เทอม1'!$A$9:$DY$58,26,FALSE)="",VLOOKUP($A26,'02.คีย์เทอม1'!$A$9:$DY$58,25,FALSE),VLOOKUP($A26,'02.คีย์เทอม1'!$A$9:$DY$58,26,FALSE))+IF(VLOOKUP($A26,'03.คีย์เทอม2'!$A$9:$DY$58,26,FALSE)="",VLOOKUP($A26,'03.คีย์เทอม2'!$A$9:$DY$58,25,FALSE),VLOOKUP($A26,'03.คีย์เทอม2'!$A$9:$DY$58,26,FALSE)))*100/200))))</f>
        <v/>
      </c>
      <c r="K26" s="125" t="str">
        <f>IF(J$8="","",IF('2.ชื่อนักเรียน'!$R27="ร","ร",IF('2.ชื่อนักเรียน'!$R27="มส","",IF(J26="","",IF(J26&gt;=80,4,IF(J26&gt;=75,3.5,IF(J26&gt;=70,3,IF(J26&gt;=65,2.5,IF(J26&gt;=60,2,IF(J26&gt;=55,1.5,IF(J26&gt;=50,1,0)))))))))))</f>
        <v/>
      </c>
      <c r="L26" s="126" t="str">
        <f>IF(L$8="","",IF('2.ชื่อนักเรียน'!$R27="ร","ร",IF('2.ชื่อนักเรียน'!$R27="มส","",IF(OR(VLOOKUP($A26,'02.คีย์เทอม1'!$A$9:$DY$58,30,FALSE)="",VLOOKUP($A26,'03.คีย์เทอม2'!$A$9:$DY$58,30,FALSE)=""),"",(IF(VLOOKUP($A26,'02.คีย์เทอม1'!$A$9:$DY$58,31,FALSE)="",VLOOKUP($A26,'02.คีย์เทอม1'!$A$9:$DY$58,30,FALSE),VLOOKUP($A26,'02.คีย์เทอม1'!$A$9:$DY$58,31,FALSE))+IF(VLOOKUP($A26,'03.คีย์เทอม2'!$A$9:$DY$58,31,FALSE)="",VLOOKUP($A26,'03.คีย์เทอม2'!$A$9:$DY$58,30,FALSE),VLOOKUP($A26,'03.คีย์เทอม2'!$A$9:$DY$58,31,FALSE)))*100/200))))</f>
        <v/>
      </c>
      <c r="M26" s="125" t="str">
        <f>IF(L$8="","",IF('2.ชื่อนักเรียน'!$R27="ร","ร",IF('2.ชื่อนักเรียน'!$R27="มส","",IF(L26="","",IF(L26&gt;=80,4,IF(L26&gt;=75,3.5,IF(L26&gt;=70,3,IF(L26&gt;=65,2.5,IF(L26&gt;=60,2,IF(L26&gt;=55,1.5,IF(L26&gt;=50,1,0)))))))))))</f>
        <v/>
      </c>
      <c r="N26" s="126" t="str">
        <f>IF(N$8="","",IF('2.ชื่อนักเรียน'!$R27="ร","ร",IF('2.ชื่อนักเรียน'!$R27="มส","",IF(OR(VLOOKUP($A26,'02.คีย์เทอม1'!$A$9:$DY$58,35,FALSE)="",VLOOKUP($A26,'03.คีย์เทอม2'!$A$9:$DY$58,35,FALSE)=""),"",(IF(VLOOKUP($A26,'02.คีย์เทอม1'!$A$9:$DY$58,36,FALSE)="",VLOOKUP($A26,'02.คีย์เทอม1'!$A$9:$DY$58,35,FALSE),VLOOKUP($A26,'02.คีย์เทอม1'!$A$9:$DY$58,36,FALSE))+IF(VLOOKUP($A26,'03.คีย์เทอม2'!$A$9:$DY$58,36,FALSE)="",VLOOKUP($A26,'03.คีย์เทอม2'!$A$9:$DY$58,35,FALSE),VLOOKUP($A26,'03.คีย์เทอม2'!$A$9:$DY$58,36,FALSE)))*100/200))))</f>
        <v/>
      </c>
      <c r="O26" s="125" t="str">
        <f>IF(N$8="","",IF('2.ชื่อนักเรียน'!$R27="ร","ร",IF('2.ชื่อนักเรียน'!$R27="มส","",IF(N26="","",IF(N26&gt;=80,4,IF(N26&gt;=75,3.5,IF(N26&gt;=70,3,IF(N26&gt;=65,2.5,IF(N26&gt;=60,2,IF(N26&gt;=55,1.5,IF(N26&gt;=50,1,0)))))))))))</f>
        <v/>
      </c>
      <c r="P26" s="126" t="str">
        <f>IF(P$8="","",IF('2.ชื่อนักเรียน'!$R27="ร","ร",IF('2.ชื่อนักเรียน'!$R27="มส","",IF(OR(VLOOKUP($A26,'02.คีย์เทอม1'!$A$9:$DY$58,40,FALSE)="",VLOOKUP($A26,'03.คีย์เทอม2'!$A$9:$DY$58,40,FALSE)=""),"",(IF(VLOOKUP($A26,'02.คีย์เทอม1'!$A$9:$DY$58,41,FALSE)="",VLOOKUP($A26,'02.คีย์เทอม1'!$A$9:$DY$58,40,FALSE),VLOOKUP($A26,'02.คีย์เทอม1'!$A$9:$DY$58,41,FALSE))+IF(VLOOKUP($A26,'03.คีย์เทอม2'!$A$9:$DY$58,41,FALSE)="",VLOOKUP($A26,'03.คีย์เทอม2'!$A$9:$DY$58,40,FALSE),VLOOKUP($A26,'03.คีย์เทอม2'!$A$9:$DY$58,41,FALSE)))*100/200))))</f>
        <v/>
      </c>
      <c r="Q26" s="125" t="str">
        <f>IF(P$8="","",IF('2.ชื่อนักเรียน'!$R27="ร","ร",IF('2.ชื่อนักเรียน'!$R27="มส","",IF(P26="","",IF(P26&gt;=80,4,IF(P26&gt;=75,3.5,IF(P26&gt;=70,3,IF(P26&gt;=65,2.5,IF(P26&gt;=60,2,IF(P26&gt;=55,1.5,IF(P26&gt;=50,1,0)))))))))))</f>
        <v/>
      </c>
      <c r="R26" s="126" t="str">
        <f>IF(R$8="","",IF('2.ชื่อนักเรียน'!$R27="ร","ร",IF('2.ชื่อนักเรียน'!$R27="มส","",IF(OR(VLOOKUP($A26,'02.คีย์เทอม1'!$A$9:$DY$58,45,FALSE)="",VLOOKUP($A26,'03.คีย์เทอม2'!$A$9:$DY$58,45,FALSE)=""),"",(IF(VLOOKUP($A26,'02.คีย์เทอม1'!$A$9:$DY$58,46,FALSE)="",VLOOKUP($A26,'02.คีย์เทอม1'!$A$9:$DY$58,45,FALSE),VLOOKUP($A26,'02.คีย์เทอม1'!$A$9:$DY$58,46,FALSE))+IF(VLOOKUP($A26,'03.คีย์เทอม2'!$A$9:$DY$58,46,FALSE)="",VLOOKUP($A26,'03.คีย์เทอม2'!$A$9:$DY$58,45,FALSE),VLOOKUP($A26,'03.คีย์เทอม2'!$A$9:$DY$58,46,FALSE)))*100/200))))</f>
        <v/>
      </c>
      <c r="S26" s="125" t="str">
        <f>IF(R$8="","",IF('2.ชื่อนักเรียน'!$R27="ร","ร",IF('2.ชื่อนักเรียน'!$R27="มส","",IF(R26="","",IF(R26&gt;=80,4,IF(R26&gt;=75,3.5,IF(R26&gt;=70,3,IF(R26&gt;=65,2.5,IF(R26&gt;=60,2,IF(R26&gt;=55,1.5,IF(R26&gt;=50,1,0)))))))))))</f>
        <v/>
      </c>
      <c r="T26" s="126" t="str">
        <f>IF(T$8="","",IF('2.ชื่อนักเรียน'!$R27="ร","ร",IF('2.ชื่อนักเรียน'!$R27="มส","",IF(OR(VLOOKUP($A26,'02.คีย์เทอม1'!$A$9:$DY$58,50,FALSE)="",VLOOKUP($A26,'03.คีย์เทอม2'!$A$9:$DY$58,50,FALSE)=""),"",(IF(VLOOKUP($A26,'02.คีย์เทอม1'!$A$9:$DY$58,51,FALSE)="",VLOOKUP($A26,'02.คีย์เทอม1'!$A$9:$DY$58,50,FALSE),VLOOKUP($A26,'02.คีย์เทอม1'!$A$9:$DY$58,51,FALSE))+IF(VLOOKUP($A26,'03.คีย์เทอม2'!$A$9:$DY$58,51,FALSE)="",VLOOKUP($A26,'03.คีย์เทอม2'!$A$9:$DY$58,50,FALSE),VLOOKUP($A26,'03.คีย์เทอม2'!$A$9:$DY$58,51,FALSE)))*100/200))))</f>
        <v/>
      </c>
      <c r="U26" s="125" t="str">
        <f>IF(T$8="","",IF('2.ชื่อนักเรียน'!$R27="ร","ร",IF('2.ชื่อนักเรียน'!$R27="มส","",IF(T26="","",IF(T26&gt;=80,4,IF(T26&gt;=75,3.5,IF(T26&gt;=70,3,IF(T26&gt;=65,2.5,IF(T26&gt;=60,2,IF(T26&gt;=55,1.5,IF(T26&gt;=50,1,0)))))))))))</f>
        <v/>
      </c>
      <c r="V26" s="126" t="str">
        <f>IF(V$8="","",IF('2.ชื่อนักเรียน'!$R27="ร","ร",IF('2.ชื่อนักเรียน'!$R27="มส","",IF(OR(VLOOKUP($A26,'02.คีย์เทอม1'!$A$9:$DY$58,55,FALSE)="",VLOOKUP($A26,'03.คีย์เทอม2'!$A$9:$DY$58,55,FALSE)=""),"",(IF(VLOOKUP($A26,'02.คีย์เทอม1'!$A$9:$DY$58,56,FALSE)="",VLOOKUP($A26,'02.คีย์เทอม1'!$A$9:$DY$58,55,FALSE),VLOOKUP($A26,'02.คีย์เทอม1'!$A$9:$DY$58,56,FALSE))+IF(VLOOKUP($A26,'03.คีย์เทอม2'!$A$9:$DY$58,56,FALSE)="",VLOOKUP($A26,'03.คีย์เทอม2'!$A$9:$DY$58,55,FALSE),VLOOKUP($A26,'03.คีย์เทอม2'!$A$9:$DY$58,56,FALSE)))*100/200))))</f>
        <v/>
      </c>
      <c r="W26" s="208" t="str">
        <f>IF(V$8="","",IF('2.ชื่อนักเรียน'!$R27="ร","ร",IF('2.ชื่อนักเรียน'!$R27="มส","",IF(V26="","",IF(V26&gt;=80,4,IF(V26&gt;=75,3.5,IF(V26&gt;=70,3,IF(V26&gt;=65,2.5,IF(V26&gt;=60,2,IF(V26&gt;=55,1.5,IF(V26&gt;=50,1,0)))))))))))</f>
        <v/>
      </c>
      <c r="X26" s="18">
        <v>17</v>
      </c>
      <c r="Y26" s="122" t="str">
        <f>IF('2.ชื่อนักเรียน'!$C27="","",'2.ชื่อนักเรียน'!$C27)</f>
        <v/>
      </c>
      <c r="Z26" s="272" t="str">
        <f>IF('2.ชื่อนักเรียน'!$D27="","",'2.ชื่อนักเรียน'!$D27)</f>
        <v/>
      </c>
      <c r="AA26" s="207" t="str">
        <f>IF(AA$8="","",IF('2.ชื่อนักเรียน'!$R27="ร","ร",IF('2.ชื่อนักเรียน'!$R27="มส","",IF(OR(VLOOKUP($A26,'02.คีย์เทอม1'!$A$9:$DY$58,60,FALSE)="",VLOOKUP($A26,'03.คีย์เทอม2'!$A$9:$DY$58,60,FALSE)=""),"",(IF(VLOOKUP($A26,'02.คีย์เทอม1'!$A$9:$DY$58,61,FALSE)="",VLOOKUP($A26,'02.คีย์เทอม1'!$A$9:$DY$58,60,FALSE),VLOOKUP($A26,'02.คีย์เทอม1'!$A$9:$DY$58,61,FALSE))+IF(VLOOKUP($A26,'03.คีย์เทอม2'!$A$9:$DY$58,61,FALSE)="",VLOOKUP($A26,'03.คีย์เทอม2'!$A$9:$DY$58,60,FALSE),VLOOKUP($A26,'03.คีย์เทอม2'!$A$9:$DY$58,61,FALSE)))*100/200))))</f>
        <v/>
      </c>
      <c r="AB26" s="125" t="str">
        <f>IF(AA$8="","",IF('2.ชื่อนักเรียน'!$R27="ร","ร",IF('2.ชื่อนักเรียน'!$R27="มส","",IF(AA26="","",IF(AA26&gt;=80,4,IF(AA26&gt;=75,3.5,IF(AA26&gt;=70,3,IF(AA26&gt;=65,2.5,IF(AA26&gt;=60,2,IF(AA26&gt;=55,1.5,IF(AA26&gt;=50,1,0)))))))))))</f>
        <v/>
      </c>
      <c r="AC26" s="126" t="str">
        <f>IF(AC$8="","",IF('2.ชื่อนักเรียน'!$R27="ร","ร",IF('2.ชื่อนักเรียน'!$R27="มส","",IF(OR(VLOOKUP($A26,'02.คีย์เทอม1'!$A$9:$DY$58,65,FALSE)="",VLOOKUP($A26,'03.คีย์เทอม2'!$A$9:$DY$58,65,FALSE)=""),"",(IF(VLOOKUP($A26,'02.คีย์เทอม1'!$A$9:$DY$58,66,FALSE)="",VLOOKUP($A26,'02.คีย์เทอม1'!$A$9:$DY$58,65,FALSE),VLOOKUP($A26,'02.คีย์เทอม1'!$A$9:$DY$58,66,FALSE))+IF(VLOOKUP($A26,'03.คีย์เทอม2'!$A$9:$DY$58,66,FALSE)="",VLOOKUP($A26,'03.คีย์เทอม2'!$A$9:$DY$58,65,FALSE),VLOOKUP($A26,'03.คีย์เทอม2'!$A$9:$DY$58,66,FALSE)))*100/200))))</f>
        <v/>
      </c>
      <c r="AD26" s="125" t="str">
        <f>IF(AC$8="","",IF('2.ชื่อนักเรียน'!$R27="ร","ร",IF('2.ชื่อนักเรียน'!$R27="มส","",IF(AC26="","",IF(AC26&gt;=80,4,IF(AC26&gt;=75,3.5,IF(AC26&gt;=70,3,IF(AC26&gt;=65,2.5,IF(AC26&gt;=60,2,IF(AC26&gt;=55,1.5,IF(AC26&gt;=50,1,0)))))))))))</f>
        <v/>
      </c>
      <c r="AE26" s="126" t="str">
        <f>IF(AE$8="","",IF('2.ชื่อนักเรียน'!$R27="ร","ร",IF('2.ชื่อนักเรียน'!$R27="มส","",IF(OR(VLOOKUP($A26,'02.คีย์เทอม1'!$A$9:$DY$58,70,FALSE)="",VLOOKUP($A26,'03.คีย์เทอม2'!$A$9:$DY$58,70,FALSE)=""),"",(IF(VLOOKUP($A26,'02.คีย์เทอม1'!$A$9:$DY$58,71,FALSE)="",VLOOKUP($A26,'02.คีย์เทอม1'!$A$9:$DY$58,70,FALSE),VLOOKUP($A26,'02.คีย์เทอม1'!$A$9:$DY$58,71,FALSE))+IF(VLOOKUP($A26,'03.คีย์เทอม2'!$A$9:$DY$58,71,FALSE)="",VLOOKUP($A26,'03.คีย์เทอม2'!$A$9:$DY$58,70,FALSE),VLOOKUP($A26,'03.คีย์เทอม2'!$A$9:$DY$58,71,FALSE)))*100/200))))</f>
        <v/>
      </c>
      <c r="AF26" s="125" t="str">
        <f>IF(AE$8="","",IF('2.ชื่อนักเรียน'!$R27="ร","ร",IF('2.ชื่อนักเรียน'!$R27="มส","",IF(AE26="","",IF(AE26&gt;=80,4,IF(AE26&gt;=75,3.5,IF(AE26&gt;=70,3,IF(AE26&gt;=65,2.5,IF(AE26&gt;=60,2,IF(AE26&gt;=55,1.5,IF(AE26&gt;=50,1,0)))))))))))</f>
        <v/>
      </c>
      <c r="AG26" s="127" t="str">
        <f>IF(AG$8="","",IF('2.ชื่อนักเรียน'!$R27="ร","ร",IF('2.ชื่อนักเรียน'!$R27="มส","",IF(OR(VLOOKUP($A26,'02.คีย์เทอม1'!$A$9:$DY$58,75,FALSE)="",VLOOKUP($A26,'03.คีย์เทอม2'!$A$9:$DY$58,75,FALSE)=""),"",(IF(VLOOKUP($A26,'02.คีย์เทอม1'!$A$9:$DY$58,76,FALSE)="",VLOOKUP($A26,'02.คีย์เทอม1'!$A$9:$DY$58,75,FALSE),VLOOKUP($A26,'02.คีย์เทอม1'!$A$9:$DY$58,76,FALSE))+IF(VLOOKUP($A26,'03.คีย์เทอม2'!$A$9:$DY$58,76,FALSE)="",VLOOKUP($A26,'03.คีย์เทอม2'!$A$9:$DY$58,75,FALSE),VLOOKUP($A26,'03.คีย์เทอม2'!$A$9:$DY$58,76,FALSE)))*100/200))))</f>
        <v/>
      </c>
      <c r="AH26" s="125" t="str">
        <f>IF(AG$8="","",IF('2.ชื่อนักเรียน'!$R27="ร","ร",IF('2.ชื่อนักเรียน'!$R27="มส","",IF(AG26="","",IF(AG26&gt;=80,4,IF(AG26&gt;=75,3.5,IF(AG26&gt;=70,3,IF(AG26&gt;=65,2.5,IF(AG26&gt;=60,2,IF(AG26&gt;=55,1.5,IF(AG26&gt;=50,1,0)))))))))))</f>
        <v/>
      </c>
      <c r="AI26" s="127" t="str">
        <f>IF(AI$8="","",IF('2.ชื่อนักเรียน'!$R27="ร","ร",IF('2.ชื่อนักเรียน'!$R27="มส","",IF(OR(VLOOKUP($A26,'02.คีย์เทอม1'!$A$9:$DY$58,80,FALSE)="",VLOOKUP($A26,'03.คีย์เทอม2'!$A$9:$DY$58,80,FALSE)=""),"",(IF(VLOOKUP($A26,'02.คีย์เทอม1'!$A$9:$DY$58,81,FALSE)="",VLOOKUP($A26,'02.คีย์เทอม1'!$A$9:$DY$58,80,FALSE),VLOOKUP($A26,'02.คีย์เทอม1'!$A$9:$DY$58,81,FALSE))+IF(VLOOKUP($A26,'03.คีย์เทอม2'!$A$9:$DY$58,81,FALSE)="",VLOOKUP($A26,'03.คีย์เทอม2'!$A$9:$DY$58,80,FALSE),VLOOKUP($A26,'03.คีย์เทอม2'!$A$9:$DY$58,81,FALSE)))*100/200))))</f>
        <v/>
      </c>
      <c r="AJ26" s="125" t="str">
        <f>IF(AI$8="","",IF('2.ชื่อนักเรียน'!$R27="ร","ร",IF('2.ชื่อนักเรียน'!$R27="มส","",IF(AI26="","",IF(AI26&gt;=80,4,IF(AI26&gt;=75,3.5,IF(AI26&gt;=70,3,IF(AI26&gt;=65,2.5,IF(AI26&gt;=60,2,IF(AI26&gt;=55,1.5,IF(AI26&gt;=50,1,0)))))))))))</f>
        <v/>
      </c>
      <c r="AK26" s="127" t="str">
        <f>IF(AK$8="","",IF('2.ชื่อนักเรียน'!$R27="ร","ร",IF('2.ชื่อนักเรียน'!$R27="มส","",IF(OR(VLOOKUP($A26,'02.คีย์เทอม1'!$A$9:$DY$58,85,FALSE)="",VLOOKUP($A26,'03.คีย์เทอม2'!$A$9:$DY$58,85,FALSE)=""),"",(IF(VLOOKUP($A26,'02.คีย์เทอม1'!$A$9:$DY$58,86,FALSE)="",VLOOKUP($A26,'02.คีย์เทอม1'!$A$9:$DY$58,85,FALSE),VLOOKUP($A26,'02.คีย์เทอม1'!$A$9:$DY$58,86,FALSE))+IF(VLOOKUP($A26,'03.คีย์เทอม2'!$A$9:$DY$58,86,FALSE)="",VLOOKUP($A26,'03.คีย์เทอม2'!$A$9:$DY$58,85,FALSE),VLOOKUP($A26,'03.คีย์เทอม2'!$A$9:$DY$58,86,FALSE)))*100/200))))</f>
        <v/>
      </c>
      <c r="AL26" s="125" t="str">
        <f>IF(AK$8="","",IF('2.ชื่อนักเรียน'!$R27="ร","ร",IF('2.ชื่อนักเรียน'!$R27="มส","",IF(AK26="","",IF(AK26&gt;=80,4,IF(AK26&gt;=75,3.5,IF(AK26&gt;=70,3,IF(AK26&gt;=65,2.5,IF(AK26&gt;=60,2,IF(AK26&gt;=55,1.5,IF(AK26&gt;=50,1,0)))))))))))</f>
        <v/>
      </c>
      <c r="AM26" s="127" t="str">
        <f>IF(AM$8="","",IF('2.ชื่อนักเรียน'!$R27="ร","ร",IF('2.ชื่อนักเรียน'!$R27="มส","",IF(OR(VLOOKUP($A26,'02.คีย์เทอม1'!$A$9:$DY$58,90,FALSE)="",VLOOKUP($A26,'03.คีย์เทอม2'!$A$9:$DY$58,90,FALSE)=""),"",(IF(VLOOKUP($A26,'02.คีย์เทอม1'!$A$9:$DY$58,91,FALSE)="",VLOOKUP($A26,'02.คีย์เทอม1'!$A$9:$DY$58,90,FALSE),VLOOKUP($A26,'02.คีย์เทอม1'!$A$9:$DY$58,91,FALSE))+IF(VLOOKUP($A26,'03.คีย์เทอม2'!$A$9:$DY$58,91,FALSE)="",VLOOKUP($A26,'03.คีย์เทอม2'!$A$9:$DY$58,90,FALSE),VLOOKUP($A26,'03.คีย์เทอม2'!$A$9:$DY$58,91,FALSE)))*100/200))))</f>
        <v/>
      </c>
      <c r="AN26" s="125" t="str">
        <f>IF(AM$8="","",IF('2.ชื่อนักเรียน'!$R27="ร","ร",IF('2.ชื่อนักเรียน'!$R27="มส","",IF(AM26="","",IF(AM26&gt;=80,4,IF(AM26&gt;=75,3.5,IF(AM26&gt;=70,3,IF(AM26&gt;=65,2.5,IF(AM26&gt;=60,2,IF(AM26&gt;=55,1.5,IF(AM26&gt;=50,1,0)))))))))))</f>
        <v/>
      </c>
      <c r="AO26" s="127" t="str">
        <f>IF(AO$8="","",IF('2.ชื่อนักเรียน'!$R27="ร","ร",IF('2.ชื่อนักเรียน'!$R27="มส","",IF(OR(VLOOKUP($A26,'02.คีย์เทอม1'!$A$9:$DY$58,95,FALSE)="",VLOOKUP($A26,'03.คีย์เทอม2'!$A$9:$DY$58,95,FALSE)=""),"",(IF(VLOOKUP($A26,'02.คีย์เทอม1'!$A$9:$DY$58,96,FALSE)="",VLOOKUP($A26,'02.คีย์เทอม1'!$A$9:$DY$58,95,FALSE),VLOOKUP($A26,'02.คีย์เทอม1'!$A$9:$DY$58,96,FALSE))+IF(VLOOKUP($A26,'03.คีย์เทอม2'!$A$9:$DY$58,96,FALSE)="",VLOOKUP($A26,'03.คีย์เทอม2'!$A$9:$DY$58,95,FALSE),VLOOKUP($A26,'03.คีย์เทอม2'!$A$9:$DY$58,96,FALSE)))*100/200))))</f>
        <v/>
      </c>
      <c r="AP26" s="125" t="str">
        <f>IF(AO$8="","",IF('2.ชื่อนักเรียน'!$R27="ร","ร",IF('2.ชื่อนักเรียน'!$R27="มส","",IF(AO26="","",IF(AO26&gt;=80,4,IF(AO26&gt;=75,3.5,IF(AO26&gt;=70,3,IF(AO26&gt;=65,2.5,IF(AO26&gt;=60,2,IF(AO26&gt;=55,1.5,IF(AO26&gt;=50,1,0)))))))))))</f>
        <v/>
      </c>
      <c r="AQ26" s="127" t="str">
        <f>IF(AQ$8="","",IF('2.ชื่อนักเรียน'!$R27="ร","ร",IF('2.ชื่อนักเรียน'!$R27="มส","",IF(OR(VLOOKUP($A26,'02.คีย์เทอม1'!$A$9:$DY$58,100,FALSE)="",VLOOKUP($A26,'03.คีย์เทอม2'!$A$9:$DY$58,100,FALSE)=""),"",(IF(VLOOKUP($A26,'02.คีย์เทอม1'!$A$9:$DY$58,101,FALSE)="",VLOOKUP($A26,'02.คีย์เทอม1'!$A$9:$DY$58,100,FALSE),VLOOKUP($A26,'02.คีย์เทอม1'!$A$9:$DY$58,101,FALSE))+IF(VLOOKUP($A26,'03.คีย์เทอม2'!$A$9:$DY$58,101,FALSE)="",VLOOKUP($A26,'03.คีย์เทอม2'!$A$9:$DY$58,100,FALSE),VLOOKUP($A26,'03.คีย์เทอม2'!$A$9:$DY$58,101,FALSE)))*100/200))))</f>
        <v/>
      </c>
      <c r="AR26" s="125" t="str">
        <f>IF(AQ$8="","",IF('2.ชื่อนักเรียน'!$R27="ร","ร",IF('2.ชื่อนักเรียน'!$R27="มส","",IF(AQ26="","",IF(AQ26&gt;=80,4,IF(AQ26&gt;=75,3.5,IF(AQ26&gt;=70,3,IF(AQ26&gt;=65,2.5,IF(AQ26&gt;=60,2,IF(AQ26&gt;=55,1.5,IF(AQ26&gt;=50,1,0)))))))))))</f>
        <v/>
      </c>
      <c r="AS26" s="126" t="str">
        <f>IF(AS$8="","",IF('2.ชื่อนักเรียน'!$R27="ร","ร",IF('2.ชื่อนักเรียน'!$R27="มส","",IF(OR(VLOOKUP($A26,'02.คีย์เทอม1'!$A$9:$DY$58,105,FALSE)="",VLOOKUP($A26,'03.คีย์เทอม2'!$A$9:$DY$58,105,FALSE)=""),"",(IF(VLOOKUP($A26,'02.คีย์เทอม1'!$A$9:$DY$58,106,FALSE)="",VLOOKUP($A26,'02.คีย์เทอม1'!$A$9:$DY$58,105,FALSE),VLOOKUP($A26,'02.คีย์เทอม1'!$A$9:$DY$58,106,FALSE))+IF(VLOOKUP($A26,'03.คีย์เทอม2'!$A$9:$DY$58,106,FALSE)="",VLOOKUP($A26,'03.คีย์เทอม2'!$A$9:$DY$58,105,FALSE),VLOOKUP($A26,'03.คีย์เทอม2'!$A$9:$DY$58,106,FALSE)))*100/200))))</f>
        <v/>
      </c>
      <c r="AT26" s="204" t="str">
        <f>IF(AS$8="","",IF('2.ชื่อนักเรียน'!$R27="ร","ร",IF('2.ชื่อนักเรียน'!$R27="มส","",IF(AS26="","",IF(AS26&gt;=80,4,IF(AS26&gt;=75,3.5,IF(AS26&gt;=70,3,IF(AS26&gt;=65,2.5,IF(AS26&gt;=60,2,IF(AS26&gt;=55,1.5,IF(AS26&gt;=50,1,0)))))))))))</f>
        <v/>
      </c>
      <c r="AU26" s="207" t="str">
        <f t="shared" si="37"/>
        <v/>
      </c>
      <c r="AV26" s="126" t="str">
        <f t="shared" si="36"/>
        <v/>
      </c>
      <c r="AW26" s="541" t="str">
        <f t="shared" si="16"/>
        <v/>
      </c>
      <c r="AX26" s="745" t="str">
        <f>IF('2.ชื่อนักเรียน'!R27="มส","มส",IF('2.ชื่อนักเรียน'!R27="ย้าย","ย้าย",IF('2.ชื่อนักเรียน'!R27="ร","ร",IF(CE26="","",RANK(CE26,$CE$10:$CE$59,0)))))</f>
        <v/>
      </c>
      <c r="AY26" s="393" t="str">
        <f t="shared" si="17"/>
        <v/>
      </c>
      <c r="AZ26" s="381" t="str">
        <f t="shared" si="18"/>
        <v/>
      </c>
      <c r="BA26" s="383" t="str">
        <f t="shared" si="19"/>
        <v/>
      </c>
      <c r="BB26" s="335" t="str">
        <f t="shared" si="1"/>
        <v/>
      </c>
      <c r="BC26" s="335" t="str">
        <f t="shared" si="20"/>
        <v/>
      </c>
      <c r="BD26" s="335" t="str">
        <f t="shared" si="2"/>
        <v/>
      </c>
      <c r="BE26" s="335" t="str">
        <f t="shared" si="3"/>
        <v/>
      </c>
      <c r="BF26" s="331" t="str">
        <f t="shared" si="4"/>
        <v/>
      </c>
      <c r="BG26" s="331" t="str">
        <f t="shared" si="5"/>
        <v/>
      </c>
      <c r="BH26" s="335" t="str">
        <f t="shared" si="6"/>
        <v/>
      </c>
      <c r="BI26" s="335" t="str">
        <f t="shared" si="21"/>
        <v/>
      </c>
      <c r="BJ26" s="335" t="str">
        <f t="shared" si="7"/>
        <v/>
      </c>
      <c r="BK26" s="335" t="str">
        <f t="shared" si="22"/>
        <v/>
      </c>
      <c r="BL26" s="335" t="str">
        <f t="shared" si="8"/>
        <v/>
      </c>
      <c r="BM26" s="335" t="str">
        <f t="shared" si="9"/>
        <v/>
      </c>
      <c r="BN26" s="335" t="str">
        <f t="shared" si="10"/>
        <v/>
      </c>
      <c r="BO26" s="335" t="str">
        <f t="shared" si="11"/>
        <v/>
      </c>
      <c r="BP26" s="331" t="str">
        <f t="shared" si="12"/>
        <v/>
      </c>
      <c r="BQ26" s="384" t="str">
        <f t="shared" si="13"/>
        <v/>
      </c>
      <c r="BR26" s="332" t="str">
        <f t="shared" si="14"/>
        <v/>
      </c>
      <c r="BS26" s="381" t="str">
        <f t="shared" si="23"/>
        <v/>
      </c>
      <c r="BT26" s="331" t="str">
        <f t="shared" si="24"/>
        <v/>
      </c>
      <c r="BU26" s="331" t="str">
        <f t="shared" si="25"/>
        <v/>
      </c>
      <c r="BV26" s="331" t="str">
        <f t="shared" si="26"/>
        <v/>
      </c>
      <c r="BW26" s="331" t="str">
        <f t="shared" si="27"/>
        <v/>
      </c>
      <c r="BX26" s="331" t="str">
        <f t="shared" si="28"/>
        <v/>
      </c>
      <c r="BY26" s="331" t="str">
        <f t="shared" si="29"/>
        <v/>
      </c>
      <c r="BZ26" s="331" t="str">
        <f t="shared" si="30"/>
        <v/>
      </c>
      <c r="CA26" s="331" t="str">
        <f t="shared" si="31"/>
        <v/>
      </c>
      <c r="CB26" s="331" t="str">
        <f t="shared" si="32"/>
        <v/>
      </c>
      <c r="CC26" s="384" t="str">
        <f t="shared" si="33"/>
        <v/>
      </c>
      <c r="CD26" s="332" t="str">
        <f t="shared" si="34"/>
        <v/>
      </c>
      <c r="CE26" s="177" t="str">
        <f t="shared" si="35"/>
        <v/>
      </c>
    </row>
    <row r="27" spans="1:83" s="17" customFormat="1" ht="16.5" customHeight="1" x14ac:dyDescent="0.2">
      <c r="A27" s="18">
        <v>18</v>
      </c>
      <c r="B27" s="122" t="str">
        <f>IF('2.ชื่อนักเรียน'!$C28="","",'2.ชื่อนักเรียน'!$C28)</f>
        <v/>
      </c>
      <c r="C27" s="272" t="str">
        <f>IF('2.ชื่อนักเรียน'!$D28="","",'2.ชื่อนักเรียน'!$D28)</f>
        <v/>
      </c>
      <c r="D27" s="207" t="str">
        <f>IF(D$8="","",IF('2.ชื่อนักเรียน'!$R28="ร","ร",IF('2.ชื่อนักเรียน'!$R28="มส","",IF(OR(VLOOKUP($A27,'02.คีย์เทอม1'!$A$9:$DY$58,10,FALSE)="",VLOOKUP($A27,'03.คีย์เทอม2'!$A$9:$DY$58,10,FALSE)=""),"",(IF(VLOOKUP($A27,'02.คีย์เทอม1'!$A$9:$DY$58,11,FALSE)="",VLOOKUP($A27,'02.คีย์เทอม1'!$A$9:$DY$58,10,FALSE),VLOOKUP($A27,'02.คีย์เทอม1'!$A$9:$DY$58,11,FALSE))+IF(VLOOKUP($A27,'03.คีย์เทอม2'!$A$9:$DY$58,11,FALSE)="",VLOOKUP($A27,'03.คีย์เทอม2'!$A$9:$DY$58,10,FALSE),VLOOKUP($A27,'03.คีย์เทอม2'!$A$9:$DY$58,11,FALSE)))*100/200))))</f>
        <v/>
      </c>
      <c r="E27" s="125" t="str">
        <f>IF(D$8="","",IF('2.ชื่อนักเรียน'!$R28="ร","ร",IF('2.ชื่อนักเรียน'!$R28="มส","",IF(D27="","",IF(D27&gt;=80,4,IF(D27&gt;=75,3.5,IF(D27&gt;=70,3,IF(D27&gt;=65,2.5,IF(D27&gt;=60,2,IF(D27&gt;=55,1.5,IF(D27&gt;=50,1,0)))))))))))</f>
        <v/>
      </c>
      <c r="F27" s="126" t="str">
        <f>IF(F$8="","",IF('2.ชื่อนักเรียน'!$R28="ร","ร",IF('2.ชื่อนักเรียน'!$R28="มส","",IF(OR(VLOOKUP($A27,'02.คีย์เทอม1'!$A$9:$DY$58,15,FALSE)="",VLOOKUP($A27,'03.คีย์เทอม2'!$A$9:$DY$58,15,FALSE)=""),"",(IF(VLOOKUP($A27,'02.คีย์เทอม1'!$A$9:$DY$58,16,FALSE)="",VLOOKUP($A27,'02.คีย์เทอม1'!$A$9:$DY$58,15,FALSE),VLOOKUP($A27,'02.คีย์เทอม1'!$A$9:$DY$58,16,FALSE))+IF(VLOOKUP($A27,'03.คีย์เทอม2'!$A$9:$DY$58,16,FALSE)="",VLOOKUP($A27,'03.คีย์เทอม2'!$A$9:$DY$58,15,FALSE),VLOOKUP($A27,'03.คีย์เทอม2'!$A$9:$DY$58,16,FALSE)))*100/200))))</f>
        <v/>
      </c>
      <c r="G27" s="125" t="str">
        <f>IF(F$8="","",IF('2.ชื่อนักเรียน'!$R28="ร","ร",IF('2.ชื่อนักเรียน'!$R28="มส","",IF(F27="","",IF(F27&gt;=80,4,IF(F27&gt;=75,3.5,IF(F27&gt;=70,3,IF(F27&gt;=65,2.5,IF(F27&gt;=60,2,IF(F27&gt;=55,1.5,IF(F27&gt;=50,1,0)))))))))))</f>
        <v/>
      </c>
      <c r="H27" s="126" t="str">
        <f>IF(H$8="","",IF('2.ชื่อนักเรียน'!$R28="ร","ร",IF('2.ชื่อนักเรียน'!$R28="มส","",IF(OR(VLOOKUP($A27,'02.คีย์เทอม1'!$A$9:$DY$58,20,FALSE)="",VLOOKUP($A27,'03.คีย์เทอม2'!$A$9:$DY$58,20,FALSE)=""),"",(IF(VLOOKUP($A27,'02.คีย์เทอม1'!$A$9:$DY$58,21,FALSE)="",VLOOKUP($A27,'02.คีย์เทอม1'!$A$9:$DY$58,20,FALSE),VLOOKUP($A27,'02.คีย์เทอม1'!$A$9:$DY$58,21,FALSE))+IF(VLOOKUP($A27,'03.คีย์เทอม2'!$A$9:$DY$58,21,FALSE)="",VLOOKUP($A27,'03.คีย์เทอม2'!$A$9:$DY$58,20,FALSE),VLOOKUP($A27,'03.คีย์เทอม2'!$A$9:$DY$58,21,FALSE)))*100/200))))</f>
        <v/>
      </c>
      <c r="I27" s="125" t="str">
        <f>IF(H$8="","",IF('2.ชื่อนักเรียน'!$R28="ร","ร",IF('2.ชื่อนักเรียน'!$R28="มส","",IF(H27="","",IF(H27&gt;=80,4,IF(H27&gt;=75,3.5,IF(H27&gt;=70,3,IF(H27&gt;=65,2.5,IF(H27&gt;=60,2,IF(H27&gt;=55,1.5,IF(H27&gt;=50,1,0)))))))))))</f>
        <v/>
      </c>
      <c r="J27" s="126" t="str">
        <f>IF(J$8="","",IF('2.ชื่อนักเรียน'!$R28="ร","ร",IF('2.ชื่อนักเรียน'!$R28="มส","",IF(OR(VLOOKUP($A27,'02.คีย์เทอม1'!$A$9:$DY$58,25,FALSE)="",VLOOKUP($A27,'03.คีย์เทอม2'!$A$9:$DY$58,25,FALSE)=""),"",(IF(VLOOKUP($A27,'02.คีย์เทอม1'!$A$9:$DY$58,26,FALSE)="",VLOOKUP($A27,'02.คีย์เทอม1'!$A$9:$DY$58,25,FALSE),VLOOKUP($A27,'02.คีย์เทอม1'!$A$9:$DY$58,26,FALSE))+IF(VLOOKUP($A27,'03.คีย์เทอม2'!$A$9:$DY$58,26,FALSE)="",VLOOKUP($A27,'03.คีย์เทอม2'!$A$9:$DY$58,25,FALSE),VLOOKUP($A27,'03.คีย์เทอม2'!$A$9:$DY$58,26,FALSE)))*100/200))))</f>
        <v/>
      </c>
      <c r="K27" s="125" t="str">
        <f>IF(J$8="","",IF('2.ชื่อนักเรียน'!$R28="ร","ร",IF('2.ชื่อนักเรียน'!$R28="มส","",IF(J27="","",IF(J27&gt;=80,4,IF(J27&gt;=75,3.5,IF(J27&gt;=70,3,IF(J27&gt;=65,2.5,IF(J27&gt;=60,2,IF(J27&gt;=55,1.5,IF(J27&gt;=50,1,0)))))))))))</f>
        <v/>
      </c>
      <c r="L27" s="126" t="str">
        <f>IF(L$8="","",IF('2.ชื่อนักเรียน'!$R28="ร","ร",IF('2.ชื่อนักเรียน'!$R28="มส","",IF(OR(VLOOKUP($A27,'02.คีย์เทอม1'!$A$9:$DY$58,30,FALSE)="",VLOOKUP($A27,'03.คีย์เทอม2'!$A$9:$DY$58,30,FALSE)=""),"",(IF(VLOOKUP($A27,'02.คีย์เทอม1'!$A$9:$DY$58,31,FALSE)="",VLOOKUP($A27,'02.คีย์เทอม1'!$A$9:$DY$58,30,FALSE),VLOOKUP($A27,'02.คีย์เทอม1'!$A$9:$DY$58,31,FALSE))+IF(VLOOKUP($A27,'03.คีย์เทอม2'!$A$9:$DY$58,31,FALSE)="",VLOOKUP($A27,'03.คีย์เทอม2'!$A$9:$DY$58,30,FALSE),VLOOKUP($A27,'03.คีย์เทอม2'!$A$9:$DY$58,31,FALSE)))*100/200))))</f>
        <v/>
      </c>
      <c r="M27" s="125" t="str">
        <f>IF(L$8="","",IF('2.ชื่อนักเรียน'!$R28="ร","ร",IF('2.ชื่อนักเรียน'!$R28="มส","",IF(L27="","",IF(L27&gt;=80,4,IF(L27&gt;=75,3.5,IF(L27&gt;=70,3,IF(L27&gt;=65,2.5,IF(L27&gt;=60,2,IF(L27&gt;=55,1.5,IF(L27&gt;=50,1,0)))))))))))</f>
        <v/>
      </c>
      <c r="N27" s="126" t="str">
        <f>IF(N$8="","",IF('2.ชื่อนักเรียน'!$R28="ร","ร",IF('2.ชื่อนักเรียน'!$R28="มส","",IF(OR(VLOOKUP($A27,'02.คีย์เทอม1'!$A$9:$DY$58,35,FALSE)="",VLOOKUP($A27,'03.คีย์เทอม2'!$A$9:$DY$58,35,FALSE)=""),"",(IF(VLOOKUP($A27,'02.คีย์เทอม1'!$A$9:$DY$58,36,FALSE)="",VLOOKUP($A27,'02.คีย์เทอม1'!$A$9:$DY$58,35,FALSE),VLOOKUP($A27,'02.คีย์เทอม1'!$A$9:$DY$58,36,FALSE))+IF(VLOOKUP($A27,'03.คีย์เทอม2'!$A$9:$DY$58,36,FALSE)="",VLOOKUP($A27,'03.คีย์เทอม2'!$A$9:$DY$58,35,FALSE),VLOOKUP($A27,'03.คีย์เทอม2'!$A$9:$DY$58,36,FALSE)))*100/200))))</f>
        <v/>
      </c>
      <c r="O27" s="125" t="str">
        <f>IF(N$8="","",IF('2.ชื่อนักเรียน'!$R28="ร","ร",IF('2.ชื่อนักเรียน'!$R28="มส","",IF(N27="","",IF(N27&gt;=80,4,IF(N27&gt;=75,3.5,IF(N27&gt;=70,3,IF(N27&gt;=65,2.5,IF(N27&gt;=60,2,IF(N27&gt;=55,1.5,IF(N27&gt;=50,1,0)))))))))))</f>
        <v/>
      </c>
      <c r="P27" s="126" t="str">
        <f>IF(P$8="","",IF('2.ชื่อนักเรียน'!$R28="ร","ร",IF('2.ชื่อนักเรียน'!$R28="มส","",IF(OR(VLOOKUP($A27,'02.คีย์เทอม1'!$A$9:$DY$58,40,FALSE)="",VLOOKUP($A27,'03.คีย์เทอม2'!$A$9:$DY$58,40,FALSE)=""),"",(IF(VLOOKUP($A27,'02.คีย์เทอม1'!$A$9:$DY$58,41,FALSE)="",VLOOKUP($A27,'02.คีย์เทอม1'!$A$9:$DY$58,40,FALSE),VLOOKUP($A27,'02.คีย์เทอม1'!$A$9:$DY$58,41,FALSE))+IF(VLOOKUP($A27,'03.คีย์เทอม2'!$A$9:$DY$58,41,FALSE)="",VLOOKUP($A27,'03.คีย์เทอม2'!$A$9:$DY$58,40,FALSE),VLOOKUP($A27,'03.คีย์เทอม2'!$A$9:$DY$58,41,FALSE)))*100/200))))</f>
        <v/>
      </c>
      <c r="Q27" s="125" t="str">
        <f>IF(P$8="","",IF('2.ชื่อนักเรียน'!$R28="ร","ร",IF('2.ชื่อนักเรียน'!$R28="มส","",IF(P27="","",IF(P27&gt;=80,4,IF(P27&gt;=75,3.5,IF(P27&gt;=70,3,IF(P27&gt;=65,2.5,IF(P27&gt;=60,2,IF(P27&gt;=55,1.5,IF(P27&gt;=50,1,0)))))))))))</f>
        <v/>
      </c>
      <c r="R27" s="126" t="str">
        <f>IF(R$8="","",IF('2.ชื่อนักเรียน'!$R28="ร","ร",IF('2.ชื่อนักเรียน'!$R28="มส","",IF(OR(VLOOKUP($A27,'02.คีย์เทอม1'!$A$9:$DY$58,45,FALSE)="",VLOOKUP($A27,'03.คีย์เทอม2'!$A$9:$DY$58,45,FALSE)=""),"",(IF(VLOOKUP($A27,'02.คีย์เทอม1'!$A$9:$DY$58,46,FALSE)="",VLOOKUP($A27,'02.คีย์เทอม1'!$A$9:$DY$58,45,FALSE),VLOOKUP($A27,'02.คีย์เทอม1'!$A$9:$DY$58,46,FALSE))+IF(VLOOKUP($A27,'03.คีย์เทอม2'!$A$9:$DY$58,46,FALSE)="",VLOOKUP($A27,'03.คีย์เทอม2'!$A$9:$DY$58,45,FALSE),VLOOKUP($A27,'03.คีย์เทอม2'!$A$9:$DY$58,46,FALSE)))*100/200))))</f>
        <v/>
      </c>
      <c r="S27" s="125" t="str">
        <f>IF(R$8="","",IF('2.ชื่อนักเรียน'!$R28="ร","ร",IF('2.ชื่อนักเรียน'!$R28="มส","",IF(R27="","",IF(R27&gt;=80,4,IF(R27&gt;=75,3.5,IF(R27&gt;=70,3,IF(R27&gt;=65,2.5,IF(R27&gt;=60,2,IF(R27&gt;=55,1.5,IF(R27&gt;=50,1,0)))))))))))</f>
        <v/>
      </c>
      <c r="T27" s="126" t="str">
        <f>IF(T$8="","",IF('2.ชื่อนักเรียน'!$R28="ร","ร",IF('2.ชื่อนักเรียน'!$R28="มส","",IF(OR(VLOOKUP($A27,'02.คีย์เทอม1'!$A$9:$DY$58,50,FALSE)="",VLOOKUP($A27,'03.คีย์เทอม2'!$A$9:$DY$58,50,FALSE)=""),"",(IF(VLOOKUP($A27,'02.คีย์เทอม1'!$A$9:$DY$58,51,FALSE)="",VLOOKUP($A27,'02.คีย์เทอม1'!$A$9:$DY$58,50,FALSE),VLOOKUP($A27,'02.คีย์เทอม1'!$A$9:$DY$58,51,FALSE))+IF(VLOOKUP($A27,'03.คีย์เทอม2'!$A$9:$DY$58,51,FALSE)="",VLOOKUP($A27,'03.คีย์เทอม2'!$A$9:$DY$58,50,FALSE),VLOOKUP($A27,'03.คีย์เทอม2'!$A$9:$DY$58,51,FALSE)))*100/200))))</f>
        <v/>
      </c>
      <c r="U27" s="125" t="str">
        <f>IF(T$8="","",IF('2.ชื่อนักเรียน'!$R28="ร","ร",IF('2.ชื่อนักเรียน'!$R28="มส","",IF(T27="","",IF(T27&gt;=80,4,IF(T27&gt;=75,3.5,IF(T27&gt;=70,3,IF(T27&gt;=65,2.5,IF(T27&gt;=60,2,IF(T27&gt;=55,1.5,IF(T27&gt;=50,1,0)))))))))))</f>
        <v/>
      </c>
      <c r="V27" s="126" t="str">
        <f>IF(V$8="","",IF('2.ชื่อนักเรียน'!$R28="ร","ร",IF('2.ชื่อนักเรียน'!$R28="มส","",IF(OR(VLOOKUP($A27,'02.คีย์เทอม1'!$A$9:$DY$58,55,FALSE)="",VLOOKUP($A27,'03.คีย์เทอม2'!$A$9:$DY$58,55,FALSE)=""),"",(IF(VLOOKUP($A27,'02.คีย์เทอม1'!$A$9:$DY$58,56,FALSE)="",VLOOKUP($A27,'02.คีย์เทอม1'!$A$9:$DY$58,55,FALSE),VLOOKUP($A27,'02.คีย์เทอม1'!$A$9:$DY$58,56,FALSE))+IF(VLOOKUP($A27,'03.คีย์เทอม2'!$A$9:$DY$58,56,FALSE)="",VLOOKUP($A27,'03.คีย์เทอม2'!$A$9:$DY$58,55,FALSE),VLOOKUP($A27,'03.คีย์เทอม2'!$A$9:$DY$58,56,FALSE)))*100/200))))</f>
        <v/>
      </c>
      <c r="W27" s="208" t="str">
        <f>IF(V$8="","",IF('2.ชื่อนักเรียน'!$R28="ร","ร",IF('2.ชื่อนักเรียน'!$R28="มส","",IF(V27="","",IF(V27&gt;=80,4,IF(V27&gt;=75,3.5,IF(V27&gt;=70,3,IF(V27&gt;=65,2.5,IF(V27&gt;=60,2,IF(V27&gt;=55,1.5,IF(V27&gt;=50,1,0)))))))))))</f>
        <v/>
      </c>
      <c r="X27" s="18">
        <v>18</v>
      </c>
      <c r="Y27" s="122" t="str">
        <f>IF('2.ชื่อนักเรียน'!$C28="","",'2.ชื่อนักเรียน'!$C28)</f>
        <v/>
      </c>
      <c r="Z27" s="272" t="str">
        <f>IF('2.ชื่อนักเรียน'!$D28="","",'2.ชื่อนักเรียน'!$D28)</f>
        <v/>
      </c>
      <c r="AA27" s="207" t="str">
        <f>IF(AA$8="","",IF('2.ชื่อนักเรียน'!$R28="ร","ร",IF('2.ชื่อนักเรียน'!$R28="มส","",IF(OR(VLOOKUP($A27,'02.คีย์เทอม1'!$A$9:$DY$58,60,FALSE)="",VLOOKUP($A27,'03.คีย์เทอม2'!$A$9:$DY$58,60,FALSE)=""),"",(IF(VLOOKUP($A27,'02.คีย์เทอม1'!$A$9:$DY$58,61,FALSE)="",VLOOKUP($A27,'02.คีย์เทอม1'!$A$9:$DY$58,60,FALSE),VLOOKUP($A27,'02.คีย์เทอม1'!$A$9:$DY$58,61,FALSE))+IF(VLOOKUP($A27,'03.คีย์เทอม2'!$A$9:$DY$58,61,FALSE)="",VLOOKUP($A27,'03.คีย์เทอม2'!$A$9:$DY$58,60,FALSE),VLOOKUP($A27,'03.คีย์เทอม2'!$A$9:$DY$58,61,FALSE)))*100/200))))</f>
        <v/>
      </c>
      <c r="AB27" s="125" t="str">
        <f>IF(AA$8="","",IF('2.ชื่อนักเรียน'!$R28="ร","ร",IF('2.ชื่อนักเรียน'!$R28="มส","",IF(AA27="","",IF(AA27&gt;=80,4,IF(AA27&gt;=75,3.5,IF(AA27&gt;=70,3,IF(AA27&gt;=65,2.5,IF(AA27&gt;=60,2,IF(AA27&gt;=55,1.5,IF(AA27&gt;=50,1,0)))))))))))</f>
        <v/>
      </c>
      <c r="AC27" s="126" t="str">
        <f>IF(AC$8="","",IF('2.ชื่อนักเรียน'!$R28="ร","ร",IF('2.ชื่อนักเรียน'!$R28="มส","",IF(OR(VLOOKUP($A27,'02.คีย์เทอม1'!$A$9:$DY$58,65,FALSE)="",VLOOKUP($A27,'03.คีย์เทอม2'!$A$9:$DY$58,65,FALSE)=""),"",(IF(VLOOKUP($A27,'02.คีย์เทอม1'!$A$9:$DY$58,66,FALSE)="",VLOOKUP($A27,'02.คีย์เทอม1'!$A$9:$DY$58,65,FALSE),VLOOKUP($A27,'02.คีย์เทอม1'!$A$9:$DY$58,66,FALSE))+IF(VLOOKUP($A27,'03.คีย์เทอม2'!$A$9:$DY$58,66,FALSE)="",VLOOKUP($A27,'03.คีย์เทอม2'!$A$9:$DY$58,65,FALSE),VLOOKUP($A27,'03.คีย์เทอม2'!$A$9:$DY$58,66,FALSE)))*100/200))))</f>
        <v/>
      </c>
      <c r="AD27" s="125" t="str">
        <f>IF(AC$8="","",IF('2.ชื่อนักเรียน'!$R28="ร","ร",IF('2.ชื่อนักเรียน'!$R28="มส","",IF(AC27="","",IF(AC27&gt;=80,4,IF(AC27&gt;=75,3.5,IF(AC27&gt;=70,3,IF(AC27&gt;=65,2.5,IF(AC27&gt;=60,2,IF(AC27&gt;=55,1.5,IF(AC27&gt;=50,1,0)))))))))))</f>
        <v/>
      </c>
      <c r="AE27" s="126" t="str">
        <f>IF(AE$8="","",IF('2.ชื่อนักเรียน'!$R28="ร","ร",IF('2.ชื่อนักเรียน'!$R28="มส","",IF(OR(VLOOKUP($A27,'02.คีย์เทอม1'!$A$9:$DY$58,70,FALSE)="",VLOOKUP($A27,'03.คีย์เทอม2'!$A$9:$DY$58,70,FALSE)=""),"",(IF(VLOOKUP($A27,'02.คีย์เทอม1'!$A$9:$DY$58,71,FALSE)="",VLOOKUP($A27,'02.คีย์เทอม1'!$A$9:$DY$58,70,FALSE),VLOOKUP($A27,'02.คีย์เทอม1'!$A$9:$DY$58,71,FALSE))+IF(VLOOKUP($A27,'03.คีย์เทอม2'!$A$9:$DY$58,71,FALSE)="",VLOOKUP($A27,'03.คีย์เทอม2'!$A$9:$DY$58,70,FALSE),VLOOKUP($A27,'03.คีย์เทอม2'!$A$9:$DY$58,71,FALSE)))*100/200))))</f>
        <v/>
      </c>
      <c r="AF27" s="125" t="str">
        <f>IF(AE$8="","",IF('2.ชื่อนักเรียน'!$R28="ร","ร",IF('2.ชื่อนักเรียน'!$R28="มส","",IF(AE27="","",IF(AE27&gt;=80,4,IF(AE27&gt;=75,3.5,IF(AE27&gt;=70,3,IF(AE27&gt;=65,2.5,IF(AE27&gt;=60,2,IF(AE27&gt;=55,1.5,IF(AE27&gt;=50,1,0)))))))))))</f>
        <v/>
      </c>
      <c r="AG27" s="127" t="str">
        <f>IF(AG$8="","",IF('2.ชื่อนักเรียน'!$R28="ร","ร",IF('2.ชื่อนักเรียน'!$R28="มส","",IF(OR(VLOOKUP($A27,'02.คีย์เทอม1'!$A$9:$DY$58,75,FALSE)="",VLOOKUP($A27,'03.คีย์เทอม2'!$A$9:$DY$58,75,FALSE)=""),"",(IF(VLOOKUP($A27,'02.คีย์เทอม1'!$A$9:$DY$58,76,FALSE)="",VLOOKUP($A27,'02.คีย์เทอม1'!$A$9:$DY$58,75,FALSE),VLOOKUP($A27,'02.คีย์เทอม1'!$A$9:$DY$58,76,FALSE))+IF(VLOOKUP($A27,'03.คีย์เทอม2'!$A$9:$DY$58,76,FALSE)="",VLOOKUP($A27,'03.คีย์เทอม2'!$A$9:$DY$58,75,FALSE),VLOOKUP($A27,'03.คีย์เทอม2'!$A$9:$DY$58,76,FALSE)))*100/200))))</f>
        <v/>
      </c>
      <c r="AH27" s="125" t="str">
        <f>IF(AG$8="","",IF('2.ชื่อนักเรียน'!$R28="ร","ร",IF('2.ชื่อนักเรียน'!$R28="มส","",IF(AG27="","",IF(AG27&gt;=80,4,IF(AG27&gt;=75,3.5,IF(AG27&gt;=70,3,IF(AG27&gt;=65,2.5,IF(AG27&gt;=60,2,IF(AG27&gt;=55,1.5,IF(AG27&gt;=50,1,0)))))))))))</f>
        <v/>
      </c>
      <c r="AI27" s="127" t="str">
        <f>IF(AI$8="","",IF('2.ชื่อนักเรียน'!$R28="ร","ร",IF('2.ชื่อนักเรียน'!$R28="มส","",IF(OR(VLOOKUP($A27,'02.คีย์เทอม1'!$A$9:$DY$58,80,FALSE)="",VLOOKUP($A27,'03.คีย์เทอม2'!$A$9:$DY$58,80,FALSE)=""),"",(IF(VLOOKUP($A27,'02.คีย์เทอม1'!$A$9:$DY$58,81,FALSE)="",VLOOKUP($A27,'02.คีย์เทอม1'!$A$9:$DY$58,80,FALSE),VLOOKUP($A27,'02.คีย์เทอม1'!$A$9:$DY$58,81,FALSE))+IF(VLOOKUP($A27,'03.คีย์เทอม2'!$A$9:$DY$58,81,FALSE)="",VLOOKUP($A27,'03.คีย์เทอม2'!$A$9:$DY$58,80,FALSE),VLOOKUP($A27,'03.คีย์เทอม2'!$A$9:$DY$58,81,FALSE)))*100/200))))</f>
        <v/>
      </c>
      <c r="AJ27" s="125" t="str">
        <f>IF(AI$8="","",IF('2.ชื่อนักเรียน'!$R28="ร","ร",IF('2.ชื่อนักเรียน'!$R28="มส","",IF(AI27="","",IF(AI27&gt;=80,4,IF(AI27&gt;=75,3.5,IF(AI27&gt;=70,3,IF(AI27&gt;=65,2.5,IF(AI27&gt;=60,2,IF(AI27&gt;=55,1.5,IF(AI27&gt;=50,1,0)))))))))))</f>
        <v/>
      </c>
      <c r="AK27" s="127" t="str">
        <f>IF(AK$8="","",IF('2.ชื่อนักเรียน'!$R28="ร","ร",IF('2.ชื่อนักเรียน'!$R28="มส","",IF(OR(VLOOKUP($A27,'02.คีย์เทอม1'!$A$9:$DY$58,85,FALSE)="",VLOOKUP($A27,'03.คีย์เทอม2'!$A$9:$DY$58,85,FALSE)=""),"",(IF(VLOOKUP($A27,'02.คีย์เทอม1'!$A$9:$DY$58,86,FALSE)="",VLOOKUP($A27,'02.คีย์เทอม1'!$A$9:$DY$58,85,FALSE),VLOOKUP($A27,'02.คีย์เทอม1'!$A$9:$DY$58,86,FALSE))+IF(VLOOKUP($A27,'03.คีย์เทอม2'!$A$9:$DY$58,86,FALSE)="",VLOOKUP($A27,'03.คีย์เทอม2'!$A$9:$DY$58,85,FALSE),VLOOKUP($A27,'03.คีย์เทอม2'!$A$9:$DY$58,86,FALSE)))*100/200))))</f>
        <v/>
      </c>
      <c r="AL27" s="125" t="str">
        <f>IF(AK$8="","",IF('2.ชื่อนักเรียน'!$R28="ร","ร",IF('2.ชื่อนักเรียน'!$R28="มส","",IF(AK27="","",IF(AK27&gt;=80,4,IF(AK27&gt;=75,3.5,IF(AK27&gt;=70,3,IF(AK27&gt;=65,2.5,IF(AK27&gt;=60,2,IF(AK27&gt;=55,1.5,IF(AK27&gt;=50,1,0)))))))))))</f>
        <v/>
      </c>
      <c r="AM27" s="127" t="str">
        <f>IF(AM$8="","",IF('2.ชื่อนักเรียน'!$R28="ร","ร",IF('2.ชื่อนักเรียน'!$R28="มส","",IF(OR(VLOOKUP($A27,'02.คีย์เทอม1'!$A$9:$DY$58,90,FALSE)="",VLOOKUP($A27,'03.คีย์เทอม2'!$A$9:$DY$58,90,FALSE)=""),"",(IF(VLOOKUP($A27,'02.คีย์เทอม1'!$A$9:$DY$58,91,FALSE)="",VLOOKUP($A27,'02.คีย์เทอม1'!$A$9:$DY$58,90,FALSE),VLOOKUP($A27,'02.คีย์เทอม1'!$A$9:$DY$58,91,FALSE))+IF(VLOOKUP($A27,'03.คีย์เทอม2'!$A$9:$DY$58,91,FALSE)="",VLOOKUP($A27,'03.คีย์เทอม2'!$A$9:$DY$58,90,FALSE),VLOOKUP($A27,'03.คีย์เทอม2'!$A$9:$DY$58,91,FALSE)))*100/200))))</f>
        <v/>
      </c>
      <c r="AN27" s="125" t="str">
        <f>IF(AM$8="","",IF('2.ชื่อนักเรียน'!$R28="ร","ร",IF('2.ชื่อนักเรียน'!$R28="มส","",IF(AM27="","",IF(AM27&gt;=80,4,IF(AM27&gt;=75,3.5,IF(AM27&gt;=70,3,IF(AM27&gt;=65,2.5,IF(AM27&gt;=60,2,IF(AM27&gt;=55,1.5,IF(AM27&gt;=50,1,0)))))))))))</f>
        <v/>
      </c>
      <c r="AO27" s="127" t="str">
        <f>IF(AO$8="","",IF('2.ชื่อนักเรียน'!$R28="ร","ร",IF('2.ชื่อนักเรียน'!$R28="มส","",IF(OR(VLOOKUP($A27,'02.คีย์เทอม1'!$A$9:$DY$58,95,FALSE)="",VLOOKUP($A27,'03.คีย์เทอม2'!$A$9:$DY$58,95,FALSE)=""),"",(IF(VLOOKUP($A27,'02.คีย์เทอม1'!$A$9:$DY$58,96,FALSE)="",VLOOKUP($A27,'02.คีย์เทอม1'!$A$9:$DY$58,95,FALSE),VLOOKUP($A27,'02.คีย์เทอม1'!$A$9:$DY$58,96,FALSE))+IF(VLOOKUP($A27,'03.คีย์เทอม2'!$A$9:$DY$58,96,FALSE)="",VLOOKUP($A27,'03.คีย์เทอม2'!$A$9:$DY$58,95,FALSE),VLOOKUP($A27,'03.คีย์เทอม2'!$A$9:$DY$58,96,FALSE)))*100/200))))</f>
        <v/>
      </c>
      <c r="AP27" s="125" t="str">
        <f>IF(AO$8="","",IF('2.ชื่อนักเรียน'!$R28="ร","ร",IF('2.ชื่อนักเรียน'!$R28="มส","",IF(AO27="","",IF(AO27&gt;=80,4,IF(AO27&gt;=75,3.5,IF(AO27&gt;=70,3,IF(AO27&gt;=65,2.5,IF(AO27&gt;=60,2,IF(AO27&gt;=55,1.5,IF(AO27&gt;=50,1,0)))))))))))</f>
        <v/>
      </c>
      <c r="AQ27" s="127" t="str">
        <f>IF(AQ$8="","",IF('2.ชื่อนักเรียน'!$R28="ร","ร",IF('2.ชื่อนักเรียน'!$R28="มส","",IF(OR(VLOOKUP($A27,'02.คีย์เทอม1'!$A$9:$DY$58,100,FALSE)="",VLOOKUP($A27,'03.คีย์เทอม2'!$A$9:$DY$58,100,FALSE)=""),"",(IF(VLOOKUP($A27,'02.คีย์เทอม1'!$A$9:$DY$58,101,FALSE)="",VLOOKUP($A27,'02.คีย์เทอม1'!$A$9:$DY$58,100,FALSE),VLOOKUP($A27,'02.คีย์เทอม1'!$A$9:$DY$58,101,FALSE))+IF(VLOOKUP($A27,'03.คีย์เทอม2'!$A$9:$DY$58,101,FALSE)="",VLOOKUP($A27,'03.คีย์เทอม2'!$A$9:$DY$58,100,FALSE),VLOOKUP($A27,'03.คีย์เทอม2'!$A$9:$DY$58,101,FALSE)))*100/200))))</f>
        <v/>
      </c>
      <c r="AR27" s="125" t="str">
        <f>IF(AQ$8="","",IF('2.ชื่อนักเรียน'!$R28="ร","ร",IF('2.ชื่อนักเรียน'!$R28="มส","",IF(AQ27="","",IF(AQ27&gt;=80,4,IF(AQ27&gt;=75,3.5,IF(AQ27&gt;=70,3,IF(AQ27&gt;=65,2.5,IF(AQ27&gt;=60,2,IF(AQ27&gt;=55,1.5,IF(AQ27&gt;=50,1,0)))))))))))</f>
        <v/>
      </c>
      <c r="AS27" s="126" t="str">
        <f>IF(AS$8="","",IF('2.ชื่อนักเรียน'!$R28="ร","ร",IF('2.ชื่อนักเรียน'!$R28="มส","",IF(OR(VLOOKUP($A27,'02.คีย์เทอม1'!$A$9:$DY$58,105,FALSE)="",VLOOKUP($A27,'03.คีย์เทอม2'!$A$9:$DY$58,105,FALSE)=""),"",(IF(VLOOKUP($A27,'02.คีย์เทอม1'!$A$9:$DY$58,106,FALSE)="",VLOOKUP($A27,'02.คีย์เทอม1'!$A$9:$DY$58,105,FALSE),VLOOKUP($A27,'02.คีย์เทอม1'!$A$9:$DY$58,106,FALSE))+IF(VLOOKUP($A27,'03.คีย์เทอม2'!$A$9:$DY$58,106,FALSE)="",VLOOKUP($A27,'03.คีย์เทอม2'!$A$9:$DY$58,105,FALSE),VLOOKUP($A27,'03.คีย์เทอม2'!$A$9:$DY$58,106,FALSE)))*100/200))))</f>
        <v/>
      </c>
      <c r="AT27" s="204" t="str">
        <f>IF(AS$8="","",IF('2.ชื่อนักเรียน'!$R28="ร","ร",IF('2.ชื่อนักเรียน'!$R28="มส","",IF(AS27="","",IF(AS27&gt;=80,4,IF(AS27&gt;=75,3.5,IF(AS27&gt;=70,3,IF(AS27&gt;=65,2.5,IF(AS27&gt;=60,2,IF(AS27&gt;=55,1.5,IF(AS27&gt;=50,1,0)))))))))))</f>
        <v/>
      </c>
      <c r="AU27" s="207" t="str">
        <f t="shared" si="37"/>
        <v/>
      </c>
      <c r="AV27" s="126" t="str">
        <f t="shared" si="36"/>
        <v/>
      </c>
      <c r="AW27" s="541" t="str">
        <f t="shared" si="16"/>
        <v/>
      </c>
      <c r="AX27" s="745" t="str">
        <f>IF('2.ชื่อนักเรียน'!R28="มส","มส",IF('2.ชื่อนักเรียน'!R28="ย้าย","ย้าย",IF('2.ชื่อนักเรียน'!R28="ร","ร",IF(CE27="","",RANK(CE27,$CE$10:$CE$59,0)))))</f>
        <v/>
      </c>
      <c r="AY27" s="393" t="str">
        <f t="shared" si="17"/>
        <v/>
      </c>
      <c r="AZ27" s="381" t="str">
        <f t="shared" si="18"/>
        <v/>
      </c>
      <c r="BA27" s="383" t="str">
        <f t="shared" si="19"/>
        <v/>
      </c>
      <c r="BB27" s="335" t="str">
        <f t="shared" si="1"/>
        <v/>
      </c>
      <c r="BC27" s="335" t="str">
        <f t="shared" si="20"/>
        <v/>
      </c>
      <c r="BD27" s="335" t="str">
        <f t="shared" si="2"/>
        <v/>
      </c>
      <c r="BE27" s="335" t="str">
        <f t="shared" si="3"/>
        <v/>
      </c>
      <c r="BF27" s="331" t="str">
        <f t="shared" si="4"/>
        <v/>
      </c>
      <c r="BG27" s="331" t="str">
        <f t="shared" si="5"/>
        <v/>
      </c>
      <c r="BH27" s="335" t="str">
        <f t="shared" si="6"/>
        <v/>
      </c>
      <c r="BI27" s="335" t="str">
        <f t="shared" si="21"/>
        <v/>
      </c>
      <c r="BJ27" s="335" t="str">
        <f t="shared" si="7"/>
        <v/>
      </c>
      <c r="BK27" s="335" t="str">
        <f t="shared" si="22"/>
        <v/>
      </c>
      <c r="BL27" s="335" t="str">
        <f t="shared" si="8"/>
        <v/>
      </c>
      <c r="BM27" s="335" t="str">
        <f t="shared" si="9"/>
        <v/>
      </c>
      <c r="BN27" s="335" t="str">
        <f t="shared" si="10"/>
        <v/>
      </c>
      <c r="BO27" s="335" t="str">
        <f t="shared" si="11"/>
        <v/>
      </c>
      <c r="BP27" s="331" t="str">
        <f t="shared" si="12"/>
        <v/>
      </c>
      <c r="BQ27" s="384" t="str">
        <f t="shared" si="13"/>
        <v/>
      </c>
      <c r="BR27" s="332" t="str">
        <f t="shared" si="14"/>
        <v/>
      </c>
      <c r="BS27" s="381" t="str">
        <f t="shared" si="23"/>
        <v/>
      </c>
      <c r="BT27" s="331" t="str">
        <f t="shared" si="24"/>
        <v/>
      </c>
      <c r="BU27" s="331" t="str">
        <f t="shared" si="25"/>
        <v/>
      </c>
      <c r="BV27" s="331" t="str">
        <f t="shared" si="26"/>
        <v/>
      </c>
      <c r="BW27" s="331" t="str">
        <f t="shared" si="27"/>
        <v/>
      </c>
      <c r="BX27" s="331" t="str">
        <f t="shared" si="28"/>
        <v/>
      </c>
      <c r="BY27" s="331" t="str">
        <f t="shared" si="29"/>
        <v/>
      </c>
      <c r="BZ27" s="331" t="str">
        <f t="shared" si="30"/>
        <v/>
      </c>
      <c r="CA27" s="331" t="str">
        <f t="shared" si="31"/>
        <v/>
      </c>
      <c r="CB27" s="331" t="str">
        <f t="shared" si="32"/>
        <v/>
      </c>
      <c r="CC27" s="384" t="str">
        <f t="shared" si="33"/>
        <v/>
      </c>
      <c r="CD27" s="332" t="str">
        <f t="shared" si="34"/>
        <v/>
      </c>
      <c r="CE27" s="177" t="str">
        <f t="shared" si="35"/>
        <v/>
      </c>
    </row>
    <row r="28" spans="1:83" s="17" customFormat="1" ht="16.5" customHeight="1" x14ac:dyDescent="0.2">
      <c r="A28" s="18">
        <v>19</v>
      </c>
      <c r="B28" s="122" t="str">
        <f>IF('2.ชื่อนักเรียน'!$C29="","",'2.ชื่อนักเรียน'!$C29)</f>
        <v/>
      </c>
      <c r="C28" s="272" t="str">
        <f>IF('2.ชื่อนักเรียน'!$D29="","",'2.ชื่อนักเรียน'!$D29)</f>
        <v/>
      </c>
      <c r="D28" s="207" t="str">
        <f>IF(D$8="","",IF('2.ชื่อนักเรียน'!$R29="ร","ร",IF('2.ชื่อนักเรียน'!$R29="มส","",IF(OR(VLOOKUP($A28,'02.คีย์เทอม1'!$A$9:$DY$58,10,FALSE)="",VLOOKUP($A28,'03.คีย์เทอม2'!$A$9:$DY$58,10,FALSE)=""),"",(IF(VLOOKUP($A28,'02.คีย์เทอม1'!$A$9:$DY$58,11,FALSE)="",VLOOKUP($A28,'02.คีย์เทอม1'!$A$9:$DY$58,10,FALSE),VLOOKUP($A28,'02.คีย์เทอม1'!$A$9:$DY$58,11,FALSE))+IF(VLOOKUP($A28,'03.คีย์เทอม2'!$A$9:$DY$58,11,FALSE)="",VLOOKUP($A28,'03.คีย์เทอม2'!$A$9:$DY$58,10,FALSE),VLOOKUP($A28,'03.คีย์เทอม2'!$A$9:$DY$58,11,FALSE)))*100/200))))</f>
        <v/>
      </c>
      <c r="E28" s="125" t="str">
        <f>IF(D$8="","",IF('2.ชื่อนักเรียน'!$R29="ร","ร",IF('2.ชื่อนักเรียน'!$R29="มส","",IF(D28="","",IF(D28&gt;=80,4,IF(D28&gt;=75,3.5,IF(D28&gt;=70,3,IF(D28&gt;=65,2.5,IF(D28&gt;=60,2,IF(D28&gt;=55,1.5,IF(D28&gt;=50,1,0)))))))))))</f>
        <v/>
      </c>
      <c r="F28" s="126" t="str">
        <f>IF(F$8="","",IF('2.ชื่อนักเรียน'!$R29="ร","ร",IF('2.ชื่อนักเรียน'!$R29="มส","",IF(OR(VLOOKUP($A28,'02.คีย์เทอม1'!$A$9:$DY$58,15,FALSE)="",VLOOKUP($A28,'03.คีย์เทอม2'!$A$9:$DY$58,15,FALSE)=""),"",(IF(VLOOKUP($A28,'02.คีย์เทอม1'!$A$9:$DY$58,16,FALSE)="",VLOOKUP($A28,'02.คีย์เทอม1'!$A$9:$DY$58,15,FALSE),VLOOKUP($A28,'02.คีย์เทอม1'!$A$9:$DY$58,16,FALSE))+IF(VLOOKUP($A28,'03.คีย์เทอม2'!$A$9:$DY$58,16,FALSE)="",VLOOKUP($A28,'03.คีย์เทอม2'!$A$9:$DY$58,15,FALSE),VLOOKUP($A28,'03.คีย์เทอม2'!$A$9:$DY$58,16,FALSE)))*100/200))))</f>
        <v/>
      </c>
      <c r="G28" s="125" t="str">
        <f>IF(F$8="","",IF('2.ชื่อนักเรียน'!$R29="ร","ร",IF('2.ชื่อนักเรียน'!$R29="มส","",IF(F28="","",IF(F28&gt;=80,4,IF(F28&gt;=75,3.5,IF(F28&gt;=70,3,IF(F28&gt;=65,2.5,IF(F28&gt;=60,2,IF(F28&gt;=55,1.5,IF(F28&gt;=50,1,0)))))))))))</f>
        <v/>
      </c>
      <c r="H28" s="126" t="str">
        <f>IF(H$8="","",IF('2.ชื่อนักเรียน'!$R29="ร","ร",IF('2.ชื่อนักเรียน'!$R29="มส","",IF(OR(VLOOKUP($A28,'02.คีย์เทอม1'!$A$9:$DY$58,20,FALSE)="",VLOOKUP($A28,'03.คีย์เทอม2'!$A$9:$DY$58,20,FALSE)=""),"",(IF(VLOOKUP($A28,'02.คีย์เทอม1'!$A$9:$DY$58,21,FALSE)="",VLOOKUP($A28,'02.คีย์เทอม1'!$A$9:$DY$58,20,FALSE),VLOOKUP($A28,'02.คีย์เทอม1'!$A$9:$DY$58,21,FALSE))+IF(VLOOKUP($A28,'03.คีย์เทอม2'!$A$9:$DY$58,21,FALSE)="",VLOOKUP($A28,'03.คีย์เทอม2'!$A$9:$DY$58,20,FALSE),VLOOKUP($A28,'03.คีย์เทอม2'!$A$9:$DY$58,21,FALSE)))*100/200))))</f>
        <v/>
      </c>
      <c r="I28" s="125" t="str">
        <f>IF(H$8="","",IF('2.ชื่อนักเรียน'!$R29="ร","ร",IF('2.ชื่อนักเรียน'!$R29="มส","",IF(H28="","",IF(H28&gt;=80,4,IF(H28&gt;=75,3.5,IF(H28&gt;=70,3,IF(H28&gt;=65,2.5,IF(H28&gt;=60,2,IF(H28&gt;=55,1.5,IF(H28&gt;=50,1,0)))))))))))</f>
        <v/>
      </c>
      <c r="J28" s="126" t="str">
        <f>IF(J$8="","",IF('2.ชื่อนักเรียน'!$R29="ร","ร",IF('2.ชื่อนักเรียน'!$R29="มส","",IF(OR(VLOOKUP($A28,'02.คีย์เทอม1'!$A$9:$DY$58,25,FALSE)="",VLOOKUP($A28,'03.คีย์เทอม2'!$A$9:$DY$58,25,FALSE)=""),"",(IF(VLOOKUP($A28,'02.คีย์เทอม1'!$A$9:$DY$58,26,FALSE)="",VLOOKUP($A28,'02.คีย์เทอม1'!$A$9:$DY$58,25,FALSE),VLOOKUP($A28,'02.คีย์เทอม1'!$A$9:$DY$58,26,FALSE))+IF(VLOOKUP($A28,'03.คีย์เทอม2'!$A$9:$DY$58,26,FALSE)="",VLOOKUP($A28,'03.คีย์เทอม2'!$A$9:$DY$58,25,FALSE),VLOOKUP($A28,'03.คีย์เทอม2'!$A$9:$DY$58,26,FALSE)))*100/200))))</f>
        <v/>
      </c>
      <c r="K28" s="125" t="str">
        <f>IF(J$8="","",IF('2.ชื่อนักเรียน'!$R29="ร","ร",IF('2.ชื่อนักเรียน'!$R29="มส","",IF(J28="","",IF(J28&gt;=80,4,IF(J28&gt;=75,3.5,IF(J28&gt;=70,3,IF(J28&gt;=65,2.5,IF(J28&gt;=60,2,IF(J28&gt;=55,1.5,IF(J28&gt;=50,1,0)))))))))))</f>
        <v/>
      </c>
      <c r="L28" s="126" t="str">
        <f>IF(L$8="","",IF('2.ชื่อนักเรียน'!$R29="ร","ร",IF('2.ชื่อนักเรียน'!$R29="มส","",IF(OR(VLOOKUP($A28,'02.คีย์เทอม1'!$A$9:$DY$58,30,FALSE)="",VLOOKUP($A28,'03.คีย์เทอม2'!$A$9:$DY$58,30,FALSE)=""),"",(IF(VLOOKUP($A28,'02.คีย์เทอม1'!$A$9:$DY$58,31,FALSE)="",VLOOKUP($A28,'02.คีย์เทอม1'!$A$9:$DY$58,30,FALSE),VLOOKUP($A28,'02.คีย์เทอม1'!$A$9:$DY$58,31,FALSE))+IF(VLOOKUP($A28,'03.คีย์เทอม2'!$A$9:$DY$58,31,FALSE)="",VLOOKUP($A28,'03.คีย์เทอม2'!$A$9:$DY$58,30,FALSE),VLOOKUP($A28,'03.คีย์เทอม2'!$A$9:$DY$58,31,FALSE)))*100/200))))</f>
        <v/>
      </c>
      <c r="M28" s="125" t="str">
        <f>IF(L$8="","",IF('2.ชื่อนักเรียน'!$R29="ร","ร",IF('2.ชื่อนักเรียน'!$R29="มส","",IF(L28="","",IF(L28&gt;=80,4,IF(L28&gt;=75,3.5,IF(L28&gt;=70,3,IF(L28&gt;=65,2.5,IF(L28&gt;=60,2,IF(L28&gt;=55,1.5,IF(L28&gt;=50,1,0)))))))))))</f>
        <v/>
      </c>
      <c r="N28" s="126" t="str">
        <f>IF(N$8="","",IF('2.ชื่อนักเรียน'!$R29="ร","ร",IF('2.ชื่อนักเรียน'!$R29="มส","",IF(OR(VLOOKUP($A28,'02.คีย์เทอม1'!$A$9:$DY$58,35,FALSE)="",VLOOKUP($A28,'03.คีย์เทอม2'!$A$9:$DY$58,35,FALSE)=""),"",(IF(VLOOKUP($A28,'02.คีย์เทอม1'!$A$9:$DY$58,36,FALSE)="",VLOOKUP($A28,'02.คีย์เทอม1'!$A$9:$DY$58,35,FALSE),VLOOKUP($A28,'02.คีย์เทอม1'!$A$9:$DY$58,36,FALSE))+IF(VLOOKUP($A28,'03.คีย์เทอม2'!$A$9:$DY$58,36,FALSE)="",VLOOKUP($A28,'03.คีย์เทอม2'!$A$9:$DY$58,35,FALSE),VLOOKUP($A28,'03.คีย์เทอม2'!$A$9:$DY$58,36,FALSE)))*100/200))))</f>
        <v/>
      </c>
      <c r="O28" s="125" t="str">
        <f>IF(N$8="","",IF('2.ชื่อนักเรียน'!$R29="ร","ร",IF('2.ชื่อนักเรียน'!$R29="มส","",IF(N28="","",IF(N28&gt;=80,4,IF(N28&gt;=75,3.5,IF(N28&gt;=70,3,IF(N28&gt;=65,2.5,IF(N28&gt;=60,2,IF(N28&gt;=55,1.5,IF(N28&gt;=50,1,0)))))))))))</f>
        <v/>
      </c>
      <c r="P28" s="126" t="str">
        <f>IF(P$8="","",IF('2.ชื่อนักเรียน'!$R29="ร","ร",IF('2.ชื่อนักเรียน'!$R29="มส","",IF(OR(VLOOKUP($A28,'02.คีย์เทอม1'!$A$9:$DY$58,40,FALSE)="",VLOOKUP($A28,'03.คีย์เทอม2'!$A$9:$DY$58,40,FALSE)=""),"",(IF(VLOOKUP($A28,'02.คีย์เทอม1'!$A$9:$DY$58,41,FALSE)="",VLOOKUP($A28,'02.คีย์เทอม1'!$A$9:$DY$58,40,FALSE),VLOOKUP($A28,'02.คีย์เทอม1'!$A$9:$DY$58,41,FALSE))+IF(VLOOKUP($A28,'03.คีย์เทอม2'!$A$9:$DY$58,41,FALSE)="",VLOOKUP($A28,'03.คีย์เทอม2'!$A$9:$DY$58,40,FALSE),VLOOKUP($A28,'03.คีย์เทอม2'!$A$9:$DY$58,41,FALSE)))*100/200))))</f>
        <v/>
      </c>
      <c r="Q28" s="125" t="str">
        <f>IF(P$8="","",IF('2.ชื่อนักเรียน'!$R29="ร","ร",IF('2.ชื่อนักเรียน'!$R29="มส","",IF(P28="","",IF(P28&gt;=80,4,IF(P28&gt;=75,3.5,IF(P28&gt;=70,3,IF(P28&gt;=65,2.5,IF(P28&gt;=60,2,IF(P28&gt;=55,1.5,IF(P28&gt;=50,1,0)))))))))))</f>
        <v/>
      </c>
      <c r="R28" s="126" t="str">
        <f>IF(R$8="","",IF('2.ชื่อนักเรียน'!$R29="ร","ร",IF('2.ชื่อนักเรียน'!$R29="มส","",IF(OR(VLOOKUP($A28,'02.คีย์เทอม1'!$A$9:$DY$58,45,FALSE)="",VLOOKUP($A28,'03.คีย์เทอม2'!$A$9:$DY$58,45,FALSE)=""),"",(IF(VLOOKUP($A28,'02.คีย์เทอม1'!$A$9:$DY$58,46,FALSE)="",VLOOKUP($A28,'02.คีย์เทอม1'!$A$9:$DY$58,45,FALSE),VLOOKUP($A28,'02.คีย์เทอม1'!$A$9:$DY$58,46,FALSE))+IF(VLOOKUP($A28,'03.คีย์เทอม2'!$A$9:$DY$58,46,FALSE)="",VLOOKUP($A28,'03.คีย์เทอม2'!$A$9:$DY$58,45,FALSE),VLOOKUP($A28,'03.คีย์เทอม2'!$A$9:$DY$58,46,FALSE)))*100/200))))</f>
        <v/>
      </c>
      <c r="S28" s="125" t="str">
        <f>IF(R$8="","",IF('2.ชื่อนักเรียน'!$R29="ร","ร",IF('2.ชื่อนักเรียน'!$R29="มส","",IF(R28="","",IF(R28&gt;=80,4,IF(R28&gt;=75,3.5,IF(R28&gt;=70,3,IF(R28&gt;=65,2.5,IF(R28&gt;=60,2,IF(R28&gt;=55,1.5,IF(R28&gt;=50,1,0)))))))))))</f>
        <v/>
      </c>
      <c r="T28" s="126" t="str">
        <f>IF(T$8="","",IF('2.ชื่อนักเรียน'!$R29="ร","ร",IF('2.ชื่อนักเรียน'!$R29="มส","",IF(OR(VLOOKUP($A28,'02.คีย์เทอม1'!$A$9:$DY$58,50,FALSE)="",VLOOKUP($A28,'03.คีย์เทอม2'!$A$9:$DY$58,50,FALSE)=""),"",(IF(VLOOKUP($A28,'02.คีย์เทอม1'!$A$9:$DY$58,51,FALSE)="",VLOOKUP($A28,'02.คีย์เทอม1'!$A$9:$DY$58,50,FALSE),VLOOKUP($A28,'02.คีย์เทอม1'!$A$9:$DY$58,51,FALSE))+IF(VLOOKUP($A28,'03.คีย์เทอม2'!$A$9:$DY$58,51,FALSE)="",VLOOKUP($A28,'03.คีย์เทอม2'!$A$9:$DY$58,50,FALSE),VLOOKUP($A28,'03.คีย์เทอม2'!$A$9:$DY$58,51,FALSE)))*100/200))))</f>
        <v/>
      </c>
      <c r="U28" s="125" t="str">
        <f>IF(T$8="","",IF('2.ชื่อนักเรียน'!$R29="ร","ร",IF('2.ชื่อนักเรียน'!$R29="มส","",IF(T28="","",IF(T28&gt;=80,4,IF(T28&gt;=75,3.5,IF(T28&gt;=70,3,IF(T28&gt;=65,2.5,IF(T28&gt;=60,2,IF(T28&gt;=55,1.5,IF(T28&gt;=50,1,0)))))))))))</f>
        <v/>
      </c>
      <c r="V28" s="126" t="str">
        <f>IF(V$8="","",IF('2.ชื่อนักเรียน'!$R29="ร","ร",IF('2.ชื่อนักเรียน'!$R29="มส","",IF(OR(VLOOKUP($A28,'02.คีย์เทอม1'!$A$9:$DY$58,55,FALSE)="",VLOOKUP($A28,'03.คีย์เทอม2'!$A$9:$DY$58,55,FALSE)=""),"",(IF(VLOOKUP($A28,'02.คีย์เทอม1'!$A$9:$DY$58,56,FALSE)="",VLOOKUP($A28,'02.คีย์เทอม1'!$A$9:$DY$58,55,FALSE),VLOOKUP($A28,'02.คีย์เทอม1'!$A$9:$DY$58,56,FALSE))+IF(VLOOKUP($A28,'03.คีย์เทอม2'!$A$9:$DY$58,56,FALSE)="",VLOOKUP($A28,'03.คีย์เทอม2'!$A$9:$DY$58,55,FALSE),VLOOKUP($A28,'03.คีย์เทอม2'!$A$9:$DY$58,56,FALSE)))*100/200))))</f>
        <v/>
      </c>
      <c r="W28" s="208" t="str">
        <f>IF(V$8="","",IF('2.ชื่อนักเรียน'!$R29="ร","ร",IF('2.ชื่อนักเรียน'!$R29="มส","",IF(V28="","",IF(V28&gt;=80,4,IF(V28&gt;=75,3.5,IF(V28&gt;=70,3,IF(V28&gt;=65,2.5,IF(V28&gt;=60,2,IF(V28&gt;=55,1.5,IF(V28&gt;=50,1,0)))))))))))</f>
        <v/>
      </c>
      <c r="X28" s="18">
        <v>19</v>
      </c>
      <c r="Y28" s="122" t="str">
        <f>IF('2.ชื่อนักเรียน'!$C29="","",'2.ชื่อนักเรียน'!$C29)</f>
        <v/>
      </c>
      <c r="Z28" s="272" t="str">
        <f>IF('2.ชื่อนักเรียน'!$D29="","",'2.ชื่อนักเรียน'!$D29)</f>
        <v/>
      </c>
      <c r="AA28" s="207" t="str">
        <f>IF(AA$8="","",IF('2.ชื่อนักเรียน'!$R29="ร","ร",IF('2.ชื่อนักเรียน'!$R29="มส","",IF(OR(VLOOKUP($A28,'02.คีย์เทอม1'!$A$9:$DY$58,60,FALSE)="",VLOOKUP($A28,'03.คีย์เทอม2'!$A$9:$DY$58,60,FALSE)=""),"",(IF(VLOOKUP($A28,'02.คีย์เทอม1'!$A$9:$DY$58,61,FALSE)="",VLOOKUP($A28,'02.คีย์เทอม1'!$A$9:$DY$58,60,FALSE),VLOOKUP($A28,'02.คีย์เทอม1'!$A$9:$DY$58,61,FALSE))+IF(VLOOKUP($A28,'03.คีย์เทอม2'!$A$9:$DY$58,61,FALSE)="",VLOOKUP($A28,'03.คีย์เทอม2'!$A$9:$DY$58,60,FALSE),VLOOKUP($A28,'03.คีย์เทอม2'!$A$9:$DY$58,61,FALSE)))*100/200))))</f>
        <v/>
      </c>
      <c r="AB28" s="125" t="str">
        <f>IF(AA$8="","",IF('2.ชื่อนักเรียน'!$R29="ร","ร",IF('2.ชื่อนักเรียน'!$R29="มส","",IF(AA28="","",IF(AA28&gt;=80,4,IF(AA28&gt;=75,3.5,IF(AA28&gt;=70,3,IF(AA28&gt;=65,2.5,IF(AA28&gt;=60,2,IF(AA28&gt;=55,1.5,IF(AA28&gt;=50,1,0)))))))))))</f>
        <v/>
      </c>
      <c r="AC28" s="126" t="str">
        <f>IF(AC$8="","",IF('2.ชื่อนักเรียน'!$R29="ร","ร",IF('2.ชื่อนักเรียน'!$R29="มส","",IF(OR(VLOOKUP($A28,'02.คีย์เทอม1'!$A$9:$DY$58,65,FALSE)="",VLOOKUP($A28,'03.คีย์เทอม2'!$A$9:$DY$58,65,FALSE)=""),"",(IF(VLOOKUP($A28,'02.คีย์เทอม1'!$A$9:$DY$58,66,FALSE)="",VLOOKUP($A28,'02.คีย์เทอม1'!$A$9:$DY$58,65,FALSE),VLOOKUP($A28,'02.คีย์เทอม1'!$A$9:$DY$58,66,FALSE))+IF(VLOOKUP($A28,'03.คีย์เทอม2'!$A$9:$DY$58,66,FALSE)="",VLOOKUP($A28,'03.คีย์เทอม2'!$A$9:$DY$58,65,FALSE),VLOOKUP($A28,'03.คีย์เทอม2'!$A$9:$DY$58,66,FALSE)))*100/200))))</f>
        <v/>
      </c>
      <c r="AD28" s="125" t="str">
        <f>IF(AC$8="","",IF('2.ชื่อนักเรียน'!$R29="ร","ร",IF('2.ชื่อนักเรียน'!$R29="มส","",IF(AC28="","",IF(AC28&gt;=80,4,IF(AC28&gt;=75,3.5,IF(AC28&gt;=70,3,IF(AC28&gt;=65,2.5,IF(AC28&gt;=60,2,IF(AC28&gt;=55,1.5,IF(AC28&gt;=50,1,0)))))))))))</f>
        <v/>
      </c>
      <c r="AE28" s="126" t="str">
        <f>IF(AE$8="","",IF('2.ชื่อนักเรียน'!$R29="ร","ร",IF('2.ชื่อนักเรียน'!$R29="มส","",IF(OR(VLOOKUP($A28,'02.คีย์เทอม1'!$A$9:$DY$58,70,FALSE)="",VLOOKUP($A28,'03.คีย์เทอม2'!$A$9:$DY$58,70,FALSE)=""),"",(IF(VLOOKUP($A28,'02.คีย์เทอม1'!$A$9:$DY$58,71,FALSE)="",VLOOKUP($A28,'02.คีย์เทอม1'!$A$9:$DY$58,70,FALSE),VLOOKUP($A28,'02.คีย์เทอม1'!$A$9:$DY$58,71,FALSE))+IF(VLOOKUP($A28,'03.คีย์เทอม2'!$A$9:$DY$58,71,FALSE)="",VLOOKUP($A28,'03.คีย์เทอม2'!$A$9:$DY$58,70,FALSE),VLOOKUP($A28,'03.คีย์เทอม2'!$A$9:$DY$58,71,FALSE)))*100/200))))</f>
        <v/>
      </c>
      <c r="AF28" s="125" t="str">
        <f>IF(AE$8="","",IF('2.ชื่อนักเรียน'!$R29="ร","ร",IF('2.ชื่อนักเรียน'!$R29="มส","",IF(AE28="","",IF(AE28&gt;=80,4,IF(AE28&gt;=75,3.5,IF(AE28&gt;=70,3,IF(AE28&gt;=65,2.5,IF(AE28&gt;=60,2,IF(AE28&gt;=55,1.5,IF(AE28&gt;=50,1,0)))))))))))</f>
        <v/>
      </c>
      <c r="AG28" s="127" t="str">
        <f>IF(AG$8="","",IF('2.ชื่อนักเรียน'!$R29="ร","ร",IF('2.ชื่อนักเรียน'!$R29="มส","",IF(OR(VLOOKUP($A28,'02.คีย์เทอม1'!$A$9:$DY$58,75,FALSE)="",VLOOKUP($A28,'03.คีย์เทอม2'!$A$9:$DY$58,75,FALSE)=""),"",(IF(VLOOKUP($A28,'02.คีย์เทอม1'!$A$9:$DY$58,76,FALSE)="",VLOOKUP($A28,'02.คีย์เทอม1'!$A$9:$DY$58,75,FALSE),VLOOKUP($A28,'02.คีย์เทอม1'!$A$9:$DY$58,76,FALSE))+IF(VLOOKUP($A28,'03.คีย์เทอม2'!$A$9:$DY$58,76,FALSE)="",VLOOKUP($A28,'03.คีย์เทอม2'!$A$9:$DY$58,75,FALSE),VLOOKUP($A28,'03.คีย์เทอม2'!$A$9:$DY$58,76,FALSE)))*100/200))))</f>
        <v/>
      </c>
      <c r="AH28" s="125" t="str">
        <f>IF(AG$8="","",IF('2.ชื่อนักเรียน'!$R29="ร","ร",IF('2.ชื่อนักเรียน'!$R29="มส","",IF(AG28="","",IF(AG28&gt;=80,4,IF(AG28&gt;=75,3.5,IF(AG28&gt;=70,3,IF(AG28&gt;=65,2.5,IF(AG28&gt;=60,2,IF(AG28&gt;=55,1.5,IF(AG28&gt;=50,1,0)))))))))))</f>
        <v/>
      </c>
      <c r="AI28" s="127" t="str">
        <f>IF(AI$8="","",IF('2.ชื่อนักเรียน'!$R29="ร","ร",IF('2.ชื่อนักเรียน'!$R29="มส","",IF(OR(VLOOKUP($A28,'02.คีย์เทอม1'!$A$9:$DY$58,80,FALSE)="",VLOOKUP($A28,'03.คีย์เทอม2'!$A$9:$DY$58,80,FALSE)=""),"",(IF(VLOOKUP($A28,'02.คีย์เทอม1'!$A$9:$DY$58,81,FALSE)="",VLOOKUP($A28,'02.คีย์เทอม1'!$A$9:$DY$58,80,FALSE),VLOOKUP($A28,'02.คีย์เทอม1'!$A$9:$DY$58,81,FALSE))+IF(VLOOKUP($A28,'03.คีย์เทอม2'!$A$9:$DY$58,81,FALSE)="",VLOOKUP($A28,'03.คีย์เทอม2'!$A$9:$DY$58,80,FALSE),VLOOKUP($A28,'03.คีย์เทอม2'!$A$9:$DY$58,81,FALSE)))*100/200))))</f>
        <v/>
      </c>
      <c r="AJ28" s="125" t="str">
        <f>IF(AI$8="","",IF('2.ชื่อนักเรียน'!$R29="ร","ร",IF('2.ชื่อนักเรียน'!$R29="มส","",IF(AI28="","",IF(AI28&gt;=80,4,IF(AI28&gt;=75,3.5,IF(AI28&gt;=70,3,IF(AI28&gt;=65,2.5,IF(AI28&gt;=60,2,IF(AI28&gt;=55,1.5,IF(AI28&gt;=50,1,0)))))))))))</f>
        <v/>
      </c>
      <c r="AK28" s="127" t="str">
        <f>IF(AK$8="","",IF('2.ชื่อนักเรียน'!$R29="ร","ร",IF('2.ชื่อนักเรียน'!$R29="มส","",IF(OR(VLOOKUP($A28,'02.คีย์เทอม1'!$A$9:$DY$58,85,FALSE)="",VLOOKUP($A28,'03.คีย์เทอม2'!$A$9:$DY$58,85,FALSE)=""),"",(IF(VLOOKUP($A28,'02.คีย์เทอม1'!$A$9:$DY$58,86,FALSE)="",VLOOKUP($A28,'02.คีย์เทอม1'!$A$9:$DY$58,85,FALSE),VLOOKUP($A28,'02.คีย์เทอม1'!$A$9:$DY$58,86,FALSE))+IF(VLOOKUP($A28,'03.คีย์เทอม2'!$A$9:$DY$58,86,FALSE)="",VLOOKUP($A28,'03.คีย์เทอม2'!$A$9:$DY$58,85,FALSE),VLOOKUP($A28,'03.คีย์เทอม2'!$A$9:$DY$58,86,FALSE)))*100/200))))</f>
        <v/>
      </c>
      <c r="AL28" s="125" t="str">
        <f>IF(AK$8="","",IF('2.ชื่อนักเรียน'!$R29="ร","ร",IF('2.ชื่อนักเรียน'!$R29="มส","",IF(AK28="","",IF(AK28&gt;=80,4,IF(AK28&gt;=75,3.5,IF(AK28&gt;=70,3,IF(AK28&gt;=65,2.5,IF(AK28&gt;=60,2,IF(AK28&gt;=55,1.5,IF(AK28&gt;=50,1,0)))))))))))</f>
        <v/>
      </c>
      <c r="AM28" s="127" t="str">
        <f>IF(AM$8="","",IF('2.ชื่อนักเรียน'!$R29="ร","ร",IF('2.ชื่อนักเรียน'!$R29="มส","",IF(OR(VLOOKUP($A28,'02.คีย์เทอม1'!$A$9:$DY$58,90,FALSE)="",VLOOKUP($A28,'03.คีย์เทอม2'!$A$9:$DY$58,90,FALSE)=""),"",(IF(VLOOKUP($A28,'02.คีย์เทอม1'!$A$9:$DY$58,91,FALSE)="",VLOOKUP($A28,'02.คีย์เทอม1'!$A$9:$DY$58,90,FALSE),VLOOKUP($A28,'02.คีย์เทอม1'!$A$9:$DY$58,91,FALSE))+IF(VLOOKUP($A28,'03.คีย์เทอม2'!$A$9:$DY$58,91,FALSE)="",VLOOKUP($A28,'03.คีย์เทอม2'!$A$9:$DY$58,90,FALSE),VLOOKUP($A28,'03.คีย์เทอม2'!$A$9:$DY$58,91,FALSE)))*100/200))))</f>
        <v/>
      </c>
      <c r="AN28" s="125" t="str">
        <f>IF(AM$8="","",IF('2.ชื่อนักเรียน'!$R29="ร","ร",IF('2.ชื่อนักเรียน'!$R29="มส","",IF(AM28="","",IF(AM28&gt;=80,4,IF(AM28&gt;=75,3.5,IF(AM28&gt;=70,3,IF(AM28&gt;=65,2.5,IF(AM28&gt;=60,2,IF(AM28&gt;=55,1.5,IF(AM28&gt;=50,1,0)))))))))))</f>
        <v/>
      </c>
      <c r="AO28" s="127" t="str">
        <f>IF(AO$8="","",IF('2.ชื่อนักเรียน'!$R29="ร","ร",IF('2.ชื่อนักเรียน'!$R29="มส","",IF(OR(VLOOKUP($A28,'02.คีย์เทอม1'!$A$9:$DY$58,95,FALSE)="",VLOOKUP($A28,'03.คีย์เทอม2'!$A$9:$DY$58,95,FALSE)=""),"",(IF(VLOOKUP($A28,'02.คีย์เทอม1'!$A$9:$DY$58,96,FALSE)="",VLOOKUP($A28,'02.คีย์เทอม1'!$A$9:$DY$58,95,FALSE),VLOOKUP($A28,'02.คีย์เทอม1'!$A$9:$DY$58,96,FALSE))+IF(VLOOKUP($A28,'03.คีย์เทอม2'!$A$9:$DY$58,96,FALSE)="",VLOOKUP($A28,'03.คีย์เทอม2'!$A$9:$DY$58,95,FALSE),VLOOKUP($A28,'03.คีย์เทอม2'!$A$9:$DY$58,96,FALSE)))*100/200))))</f>
        <v/>
      </c>
      <c r="AP28" s="125" t="str">
        <f>IF(AO$8="","",IF('2.ชื่อนักเรียน'!$R29="ร","ร",IF('2.ชื่อนักเรียน'!$R29="มส","",IF(AO28="","",IF(AO28&gt;=80,4,IF(AO28&gt;=75,3.5,IF(AO28&gt;=70,3,IF(AO28&gt;=65,2.5,IF(AO28&gt;=60,2,IF(AO28&gt;=55,1.5,IF(AO28&gt;=50,1,0)))))))))))</f>
        <v/>
      </c>
      <c r="AQ28" s="127" t="str">
        <f>IF(AQ$8="","",IF('2.ชื่อนักเรียน'!$R29="ร","ร",IF('2.ชื่อนักเรียน'!$R29="มส","",IF(OR(VLOOKUP($A28,'02.คีย์เทอม1'!$A$9:$DY$58,100,FALSE)="",VLOOKUP($A28,'03.คีย์เทอม2'!$A$9:$DY$58,100,FALSE)=""),"",(IF(VLOOKUP($A28,'02.คีย์เทอม1'!$A$9:$DY$58,101,FALSE)="",VLOOKUP($A28,'02.คีย์เทอม1'!$A$9:$DY$58,100,FALSE),VLOOKUP($A28,'02.คีย์เทอม1'!$A$9:$DY$58,101,FALSE))+IF(VLOOKUP($A28,'03.คีย์เทอม2'!$A$9:$DY$58,101,FALSE)="",VLOOKUP($A28,'03.คีย์เทอม2'!$A$9:$DY$58,100,FALSE),VLOOKUP($A28,'03.คีย์เทอม2'!$A$9:$DY$58,101,FALSE)))*100/200))))</f>
        <v/>
      </c>
      <c r="AR28" s="125" t="str">
        <f>IF(AQ$8="","",IF('2.ชื่อนักเรียน'!$R29="ร","ร",IF('2.ชื่อนักเรียน'!$R29="มส","",IF(AQ28="","",IF(AQ28&gt;=80,4,IF(AQ28&gt;=75,3.5,IF(AQ28&gt;=70,3,IF(AQ28&gt;=65,2.5,IF(AQ28&gt;=60,2,IF(AQ28&gt;=55,1.5,IF(AQ28&gt;=50,1,0)))))))))))</f>
        <v/>
      </c>
      <c r="AS28" s="126" t="str">
        <f>IF(AS$8="","",IF('2.ชื่อนักเรียน'!$R29="ร","ร",IF('2.ชื่อนักเรียน'!$R29="มส","",IF(OR(VLOOKUP($A28,'02.คีย์เทอม1'!$A$9:$DY$58,105,FALSE)="",VLOOKUP($A28,'03.คีย์เทอม2'!$A$9:$DY$58,105,FALSE)=""),"",(IF(VLOOKUP($A28,'02.คีย์เทอม1'!$A$9:$DY$58,106,FALSE)="",VLOOKUP($A28,'02.คีย์เทอม1'!$A$9:$DY$58,105,FALSE),VLOOKUP($A28,'02.คีย์เทอม1'!$A$9:$DY$58,106,FALSE))+IF(VLOOKUP($A28,'03.คีย์เทอม2'!$A$9:$DY$58,106,FALSE)="",VLOOKUP($A28,'03.คีย์เทอม2'!$A$9:$DY$58,105,FALSE),VLOOKUP($A28,'03.คีย์เทอม2'!$A$9:$DY$58,106,FALSE)))*100/200))))</f>
        <v/>
      </c>
      <c r="AT28" s="204" t="str">
        <f>IF(AS$8="","",IF('2.ชื่อนักเรียน'!$R29="ร","ร",IF('2.ชื่อนักเรียน'!$R29="มส","",IF(AS28="","",IF(AS28&gt;=80,4,IF(AS28&gt;=75,3.5,IF(AS28&gt;=70,3,IF(AS28&gt;=65,2.5,IF(AS28&gt;=60,2,IF(AS28&gt;=55,1.5,IF(AS28&gt;=50,1,0)))))))))))</f>
        <v/>
      </c>
      <c r="AU28" s="207" t="str">
        <f t="shared" si="37"/>
        <v/>
      </c>
      <c r="AV28" s="126" t="str">
        <f t="shared" si="36"/>
        <v/>
      </c>
      <c r="AW28" s="541" t="str">
        <f t="shared" si="16"/>
        <v/>
      </c>
      <c r="AX28" s="745" t="str">
        <f>IF('2.ชื่อนักเรียน'!R29="มส","มส",IF('2.ชื่อนักเรียน'!R29="ย้าย","ย้าย",IF('2.ชื่อนักเรียน'!R29="ร","ร",IF(CE28="","",RANK(CE28,$CE$10:$CE$59,0)))))</f>
        <v/>
      </c>
      <c r="AY28" s="393" t="str">
        <f t="shared" si="17"/>
        <v/>
      </c>
      <c r="AZ28" s="381" t="str">
        <f t="shared" si="18"/>
        <v/>
      </c>
      <c r="BA28" s="383" t="str">
        <f t="shared" si="19"/>
        <v/>
      </c>
      <c r="BB28" s="335" t="str">
        <f t="shared" si="1"/>
        <v/>
      </c>
      <c r="BC28" s="335" t="str">
        <f t="shared" si="20"/>
        <v/>
      </c>
      <c r="BD28" s="335" t="str">
        <f t="shared" si="2"/>
        <v/>
      </c>
      <c r="BE28" s="335" t="str">
        <f t="shared" si="3"/>
        <v/>
      </c>
      <c r="BF28" s="331" t="str">
        <f t="shared" si="4"/>
        <v/>
      </c>
      <c r="BG28" s="331" t="str">
        <f t="shared" si="5"/>
        <v/>
      </c>
      <c r="BH28" s="335" t="str">
        <f t="shared" si="6"/>
        <v/>
      </c>
      <c r="BI28" s="335" t="str">
        <f t="shared" si="21"/>
        <v/>
      </c>
      <c r="BJ28" s="335" t="str">
        <f t="shared" si="7"/>
        <v/>
      </c>
      <c r="BK28" s="335" t="str">
        <f t="shared" si="22"/>
        <v/>
      </c>
      <c r="BL28" s="335" t="str">
        <f t="shared" si="8"/>
        <v/>
      </c>
      <c r="BM28" s="335" t="str">
        <f t="shared" si="9"/>
        <v/>
      </c>
      <c r="BN28" s="335" t="str">
        <f t="shared" si="10"/>
        <v/>
      </c>
      <c r="BO28" s="335" t="str">
        <f t="shared" si="11"/>
        <v/>
      </c>
      <c r="BP28" s="331" t="str">
        <f t="shared" si="12"/>
        <v/>
      </c>
      <c r="BQ28" s="384" t="str">
        <f t="shared" si="13"/>
        <v/>
      </c>
      <c r="BR28" s="332" t="str">
        <f t="shared" si="14"/>
        <v/>
      </c>
      <c r="BS28" s="381" t="str">
        <f t="shared" si="23"/>
        <v/>
      </c>
      <c r="BT28" s="331" t="str">
        <f t="shared" si="24"/>
        <v/>
      </c>
      <c r="BU28" s="331" t="str">
        <f t="shared" si="25"/>
        <v/>
      </c>
      <c r="BV28" s="331" t="str">
        <f t="shared" si="26"/>
        <v/>
      </c>
      <c r="BW28" s="331" t="str">
        <f t="shared" si="27"/>
        <v/>
      </c>
      <c r="BX28" s="331" t="str">
        <f t="shared" si="28"/>
        <v/>
      </c>
      <c r="BY28" s="331" t="str">
        <f t="shared" si="29"/>
        <v/>
      </c>
      <c r="BZ28" s="331" t="str">
        <f t="shared" si="30"/>
        <v/>
      </c>
      <c r="CA28" s="331" t="str">
        <f t="shared" si="31"/>
        <v/>
      </c>
      <c r="CB28" s="331" t="str">
        <f t="shared" si="32"/>
        <v/>
      </c>
      <c r="CC28" s="384" t="str">
        <f t="shared" si="33"/>
        <v/>
      </c>
      <c r="CD28" s="332" t="str">
        <f t="shared" si="34"/>
        <v/>
      </c>
      <c r="CE28" s="177" t="str">
        <f t="shared" si="35"/>
        <v/>
      </c>
    </row>
    <row r="29" spans="1:83" s="17" customFormat="1" ht="16.5" customHeight="1" x14ac:dyDescent="0.2">
      <c r="A29" s="18">
        <v>20</v>
      </c>
      <c r="B29" s="122" t="str">
        <f>IF('2.ชื่อนักเรียน'!$C30="","",'2.ชื่อนักเรียน'!$C30)</f>
        <v/>
      </c>
      <c r="C29" s="272" t="str">
        <f>IF('2.ชื่อนักเรียน'!$D30="","",'2.ชื่อนักเรียน'!$D30)</f>
        <v/>
      </c>
      <c r="D29" s="207" t="str">
        <f>IF(D$8="","",IF('2.ชื่อนักเรียน'!$R30="ร","ร",IF('2.ชื่อนักเรียน'!$R30="มส","",IF(OR(VLOOKUP($A29,'02.คีย์เทอม1'!$A$9:$DY$58,10,FALSE)="",VLOOKUP($A29,'03.คีย์เทอม2'!$A$9:$DY$58,10,FALSE)=""),"",(IF(VLOOKUP($A29,'02.คีย์เทอม1'!$A$9:$DY$58,11,FALSE)="",VLOOKUP($A29,'02.คีย์เทอม1'!$A$9:$DY$58,10,FALSE),VLOOKUP($A29,'02.คีย์เทอม1'!$A$9:$DY$58,11,FALSE))+IF(VLOOKUP($A29,'03.คีย์เทอม2'!$A$9:$DY$58,11,FALSE)="",VLOOKUP($A29,'03.คีย์เทอม2'!$A$9:$DY$58,10,FALSE),VLOOKUP($A29,'03.คีย์เทอม2'!$A$9:$DY$58,11,FALSE)))*100/200))))</f>
        <v/>
      </c>
      <c r="E29" s="125" t="str">
        <f>IF(D$8="","",IF('2.ชื่อนักเรียน'!$R30="ร","ร",IF('2.ชื่อนักเรียน'!$R30="มส","",IF(D29="","",IF(D29&gt;=80,4,IF(D29&gt;=75,3.5,IF(D29&gt;=70,3,IF(D29&gt;=65,2.5,IF(D29&gt;=60,2,IF(D29&gt;=55,1.5,IF(D29&gt;=50,1,0)))))))))))</f>
        <v/>
      </c>
      <c r="F29" s="126" t="str">
        <f>IF(F$8="","",IF('2.ชื่อนักเรียน'!$R30="ร","ร",IF('2.ชื่อนักเรียน'!$R30="มส","",IF(OR(VLOOKUP($A29,'02.คีย์เทอม1'!$A$9:$DY$58,15,FALSE)="",VLOOKUP($A29,'03.คีย์เทอม2'!$A$9:$DY$58,15,FALSE)=""),"",(IF(VLOOKUP($A29,'02.คีย์เทอม1'!$A$9:$DY$58,16,FALSE)="",VLOOKUP($A29,'02.คีย์เทอม1'!$A$9:$DY$58,15,FALSE),VLOOKUP($A29,'02.คีย์เทอม1'!$A$9:$DY$58,16,FALSE))+IF(VLOOKUP($A29,'03.คีย์เทอม2'!$A$9:$DY$58,16,FALSE)="",VLOOKUP($A29,'03.คีย์เทอม2'!$A$9:$DY$58,15,FALSE),VLOOKUP($A29,'03.คีย์เทอม2'!$A$9:$DY$58,16,FALSE)))*100/200))))</f>
        <v/>
      </c>
      <c r="G29" s="125" t="str">
        <f>IF(F$8="","",IF('2.ชื่อนักเรียน'!$R30="ร","ร",IF('2.ชื่อนักเรียน'!$R30="มส","",IF(F29="","",IF(F29&gt;=80,4,IF(F29&gt;=75,3.5,IF(F29&gt;=70,3,IF(F29&gt;=65,2.5,IF(F29&gt;=60,2,IF(F29&gt;=55,1.5,IF(F29&gt;=50,1,0)))))))))))</f>
        <v/>
      </c>
      <c r="H29" s="126" t="str">
        <f>IF(H$8="","",IF('2.ชื่อนักเรียน'!$R30="ร","ร",IF('2.ชื่อนักเรียน'!$R30="มส","",IF(OR(VLOOKUP($A29,'02.คีย์เทอม1'!$A$9:$DY$58,20,FALSE)="",VLOOKUP($A29,'03.คีย์เทอม2'!$A$9:$DY$58,20,FALSE)=""),"",(IF(VLOOKUP($A29,'02.คีย์เทอม1'!$A$9:$DY$58,21,FALSE)="",VLOOKUP($A29,'02.คีย์เทอม1'!$A$9:$DY$58,20,FALSE),VLOOKUP($A29,'02.คีย์เทอม1'!$A$9:$DY$58,21,FALSE))+IF(VLOOKUP($A29,'03.คีย์เทอม2'!$A$9:$DY$58,21,FALSE)="",VLOOKUP($A29,'03.คีย์เทอม2'!$A$9:$DY$58,20,FALSE),VLOOKUP($A29,'03.คีย์เทอม2'!$A$9:$DY$58,21,FALSE)))*100/200))))</f>
        <v/>
      </c>
      <c r="I29" s="125" t="str">
        <f>IF(H$8="","",IF('2.ชื่อนักเรียน'!$R30="ร","ร",IF('2.ชื่อนักเรียน'!$R30="มส","",IF(H29="","",IF(H29&gt;=80,4,IF(H29&gt;=75,3.5,IF(H29&gt;=70,3,IF(H29&gt;=65,2.5,IF(H29&gt;=60,2,IF(H29&gt;=55,1.5,IF(H29&gt;=50,1,0)))))))))))</f>
        <v/>
      </c>
      <c r="J29" s="126" t="str">
        <f>IF(J$8="","",IF('2.ชื่อนักเรียน'!$R30="ร","ร",IF('2.ชื่อนักเรียน'!$R30="มส","",IF(OR(VLOOKUP($A29,'02.คีย์เทอม1'!$A$9:$DY$58,25,FALSE)="",VLOOKUP($A29,'03.คีย์เทอม2'!$A$9:$DY$58,25,FALSE)=""),"",(IF(VLOOKUP($A29,'02.คีย์เทอม1'!$A$9:$DY$58,26,FALSE)="",VLOOKUP($A29,'02.คีย์เทอม1'!$A$9:$DY$58,25,FALSE),VLOOKUP($A29,'02.คีย์เทอม1'!$A$9:$DY$58,26,FALSE))+IF(VLOOKUP($A29,'03.คีย์เทอม2'!$A$9:$DY$58,26,FALSE)="",VLOOKUP($A29,'03.คีย์เทอม2'!$A$9:$DY$58,25,FALSE),VLOOKUP($A29,'03.คีย์เทอม2'!$A$9:$DY$58,26,FALSE)))*100/200))))</f>
        <v/>
      </c>
      <c r="K29" s="125" t="str">
        <f>IF(J$8="","",IF('2.ชื่อนักเรียน'!$R30="ร","ร",IF('2.ชื่อนักเรียน'!$R30="มส","",IF(J29="","",IF(J29&gt;=80,4,IF(J29&gt;=75,3.5,IF(J29&gt;=70,3,IF(J29&gt;=65,2.5,IF(J29&gt;=60,2,IF(J29&gt;=55,1.5,IF(J29&gt;=50,1,0)))))))))))</f>
        <v/>
      </c>
      <c r="L29" s="126" t="str">
        <f>IF(L$8="","",IF('2.ชื่อนักเรียน'!$R30="ร","ร",IF('2.ชื่อนักเรียน'!$R30="มส","",IF(OR(VLOOKUP($A29,'02.คีย์เทอม1'!$A$9:$DY$58,30,FALSE)="",VLOOKUP($A29,'03.คีย์เทอม2'!$A$9:$DY$58,30,FALSE)=""),"",(IF(VLOOKUP($A29,'02.คีย์เทอม1'!$A$9:$DY$58,31,FALSE)="",VLOOKUP($A29,'02.คีย์เทอม1'!$A$9:$DY$58,30,FALSE),VLOOKUP($A29,'02.คีย์เทอม1'!$A$9:$DY$58,31,FALSE))+IF(VLOOKUP($A29,'03.คีย์เทอม2'!$A$9:$DY$58,31,FALSE)="",VLOOKUP($A29,'03.คีย์เทอม2'!$A$9:$DY$58,30,FALSE),VLOOKUP($A29,'03.คีย์เทอม2'!$A$9:$DY$58,31,FALSE)))*100/200))))</f>
        <v/>
      </c>
      <c r="M29" s="125" t="str">
        <f>IF(L$8="","",IF('2.ชื่อนักเรียน'!$R30="ร","ร",IF('2.ชื่อนักเรียน'!$R30="มส","",IF(L29="","",IF(L29&gt;=80,4,IF(L29&gt;=75,3.5,IF(L29&gt;=70,3,IF(L29&gt;=65,2.5,IF(L29&gt;=60,2,IF(L29&gt;=55,1.5,IF(L29&gt;=50,1,0)))))))))))</f>
        <v/>
      </c>
      <c r="N29" s="126" t="str">
        <f>IF(N$8="","",IF('2.ชื่อนักเรียน'!$R30="ร","ร",IF('2.ชื่อนักเรียน'!$R30="มส","",IF(OR(VLOOKUP($A29,'02.คีย์เทอม1'!$A$9:$DY$58,35,FALSE)="",VLOOKUP($A29,'03.คีย์เทอม2'!$A$9:$DY$58,35,FALSE)=""),"",(IF(VLOOKUP($A29,'02.คีย์เทอม1'!$A$9:$DY$58,36,FALSE)="",VLOOKUP($A29,'02.คีย์เทอม1'!$A$9:$DY$58,35,FALSE),VLOOKUP($A29,'02.คีย์เทอม1'!$A$9:$DY$58,36,FALSE))+IF(VLOOKUP($A29,'03.คีย์เทอม2'!$A$9:$DY$58,36,FALSE)="",VLOOKUP($A29,'03.คีย์เทอม2'!$A$9:$DY$58,35,FALSE),VLOOKUP($A29,'03.คีย์เทอม2'!$A$9:$DY$58,36,FALSE)))*100/200))))</f>
        <v/>
      </c>
      <c r="O29" s="125" t="str">
        <f>IF(N$8="","",IF('2.ชื่อนักเรียน'!$R30="ร","ร",IF('2.ชื่อนักเรียน'!$R30="มส","",IF(N29="","",IF(N29&gt;=80,4,IF(N29&gt;=75,3.5,IF(N29&gt;=70,3,IF(N29&gt;=65,2.5,IF(N29&gt;=60,2,IF(N29&gt;=55,1.5,IF(N29&gt;=50,1,0)))))))))))</f>
        <v/>
      </c>
      <c r="P29" s="126" t="str">
        <f>IF(P$8="","",IF('2.ชื่อนักเรียน'!$R30="ร","ร",IF('2.ชื่อนักเรียน'!$R30="มส","",IF(OR(VLOOKUP($A29,'02.คีย์เทอม1'!$A$9:$DY$58,40,FALSE)="",VLOOKUP($A29,'03.คีย์เทอม2'!$A$9:$DY$58,40,FALSE)=""),"",(IF(VLOOKUP($A29,'02.คีย์เทอม1'!$A$9:$DY$58,41,FALSE)="",VLOOKUP($A29,'02.คีย์เทอม1'!$A$9:$DY$58,40,FALSE),VLOOKUP($A29,'02.คีย์เทอม1'!$A$9:$DY$58,41,FALSE))+IF(VLOOKUP($A29,'03.คีย์เทอม2'!$A$9:$DY$58,41,FALSE)="",VLOOKUP($A29,'03.คีย์เทอม2'!$A$9:$DY$58,40,FALSE),VLOOKUP($A29,'03.คีย์เทอม2'!$A$9:$DY$58,41,FALSE)))*100/200))))</f>
        <v/>
      </c>
      <c r="Q29" s="125" t="str">
        <f>IF(P$8="","",IF('2.ชื่อนักเรียน'!$R30="ร","ร",IF('2.ชื่อนักเรียน'!$R30="มส","",IF(P29="","",IF(P29&gt;=80,4,IF(P29&gt;=75,3.5,IF(P29&gt;=70,3,IF(P29&gt;=65,2.5,IF(P29&gt;=60,2,IF(P29&gt;=55,1.5,IF(P29&gt;=50,1,0)))))))))))</f>
        <v/>
      </c>
      <c r="R29" s="126" t="str">
        <f>IF(R$8="","",IF('2.ชื่อนักเรียน'!$R30="ร","ร",IF('2.ชื่อนักเรียน'!$R30="มส","",IF(OR(VLOOKUP($A29,'02.คีย์เทอม1'!$A$9:$DY$58,45,FALSE)="",VLOOKUP($A29,'03.คีย์เทอม2'!$A$9:$DY$58,45,FALSE)=""),"",(IF(VLOOKUP($A29,'02.คีย์เทอม1'!$A$9:$DY$58,46,FALSE)="",VLOOKUP($A29,'02.คีย์เทอม1'!$A$9:$DY$58,45,FALSE),VLOOKUP($A29,'02.คีย์เทอม1'!$A$9:$DY$58,46,FALSE))+IF(VLOOKUP($A29,'03.คีย์เทอม2'!$A$9:$DY$58,46,FALSE)="",VLOOKUP($A29,'03.คีย์เทอม2'!$A$9:$DY$58,45,FALSE),VLOOKUP($A29,'03.คีย์เทอม2'!$A$9:$DY$58,46,FALSE)))*100/200))))</f>
        <v/>
      </c>
      <c r="S29" s="125" t="str">
        <f>IF(R$8="","",IF('2.ชื่อนักเรียน'!$R30="ร","ร",IF('2.ชื่อนักเรียน'!$R30="มส","",IF(R29="","",IF(R29&gt;=80,4,IF(R29&gt;=75,3.5,IF(R29&gt;=70,3,IF(R29&gt;=65,2.5,IF(R29&gt;=60,2,IF(R29&gt;=55,1.5,IF(R29&gt;=50,1,0)))))))))))</f>
        <v/>
      </c>
      <c r="T29" s="126" t="str">
        <f>IF(T$8="","",IF('2.ชื่อนักเรียน'!$R30="ร","ร",IF('2.ชื่อนักเรียน'!$R30="มส","",IF(OR(VLOOKUP($A29,'02.คีย์เทอม1'!$A$9:$DY$58,50,FALSE)="",VLOOKUP($A29,'03.คีย์เทอม2'!$A$9:$DY$58,50,FALSE)=""),"",(IF(VLOOKUP($A29,'02.คีย์เทอม1'!$A$9:$DY$58,51,FALSE)="",VLOOKUP($A29,'02.คีย์เทอม1'!$A$9:$DY$58,50,FALSE),VLOOKUP($A29,'02.คีย์เทอม1'!$A$9:$DY$58,51,FALSE))+IF(VLOOKUP($A29,'03.คีย์เทอม2'!$A$9:$DY$58,51,FALSE)="",VLOOKUP($A29,'03.คีย์เทอม2'!$A$9:$DY$58,50,FALSE),VLOOKUP($A29,'03.คีย์เทอม2'!$A$9:$DY$58,51,FALSE)))*100/200))))</f>
        <v/>
      </c>
      <c r="U29" s="125" t="str">
        <f>IF(T$8="","",IF('2.ชื่อนักเรียน'!$R30="ร","ร",IF('2.ชื่อนักเรียน'!$R30="มส","",IF(T29="","",IF(T29&gt;=80,4,IF(T29&gt;=75,3.5,IF(T29&gt;=70,3,IF(T29&gt;=65,2.5,IF(T29&gt;=60,2,IF(T29&gt;=55,1.5,IF(T29&gt;=50,1,0)))))))))))</f>
        <v/>
      </c>
      <c r="V29" s="126" t="str">
        <f>IF(V$8="","",IF('2.ชื่อนักเรียน'!$R30="ร","ร",IF('2.ชื่อนักเรียน'!$R30="มส","",IF(OR(VLOOKUP($A29,'02.คีย์เทอม1'!$A$9:$DY$58,55,FALSE)="",VLOOKUP($A29,'03.คีย์เทอม2'!$A$9:$DY$58,55,FALSE)=""),"",(IF(VLOOKUP($A29,'02.คีย์เทอม1'!$A$9:$DY$58,56,FALSE)="",VLOOKUP($A29,'02.คีย์เทอม1'!$A$9:$DY$58,55,FALSE),VLOOKUP($A29,'02.คีย์เทอม1'!$A$9:$DY$58,56,FALSE))+IF(VLOOKUP($A29,'03.คีย์เทอม2'!$A$9:$DY$58,56,FALSE)="",VLOOKUP($A29,'03.คีย์เทอม2'!$A$9:$DY$58,55,FALSE),VLOOKUP($A29,'03.คีย์เทอม2'!$A$9:$DY$58,56,FALSE)))*100/200))))</f>
        <v/>
      </c>
      <c r="W29" s="208" t="str">
        <f>IF(V$8="","",IF('2.ชื่อนักเรียน'!$R30="ร","ร",IF('2.ชื่อนักเรียน'!$R30="มส","",IF(V29="","",IF(V29&gt;=80,4,IF(V29&gt;=75,3.5,IF(V29&gt;=70,3,IF(V29&gt;=65,2.5,IF(V29&gt;=60,2,IF(V29&gt;=55,1.5,IF(V29&gt;=50,1,0)))))))))))</f>
        <v/>
      </c>
      <c r="X29" s="18">
        <v>20</v>
      </c>
      <c r="Y29" s="122" t="str">
        <f>IF('2.ชื่อนักเรียน'!$C30="","",'2.ชื่อนักเรียน'!$C30)</f>
        <v/>
      </c>
      <c r="Z29" s="272" t="str">
        <f>IF('2.ชื่อนักเรียน'!$D30="","",'2.ชื่อนักเรียน'!$D30)</f>
        <v/>
      </c>
      <c r="AA29" s="207" t="str">
        <f>IF(AA$8="","",IF('2.ชื่อนักเรียน'!$R30="ร","ร",IF('2.ชื่อนักเรียน'!$R30="มส","",IF(OR(VLOOKUP($A29,'02.คีย์เทอม1'!$A$9:$DY$58,60,FALSE)="",VLOOKUP($A29,'03.คีย์เทอม2'!$A$9:$DY$58,60,FALSE)=""),"",(IF(VLOOKUP($A29,'02.คีย์เทอม1'!$A$9:$DY$58,61,FALSE)="",VLOOKUP($A29,'02.คีย์เทอม1'!$A$9:$DY$58,60,FALSE),VLOOKUP($A29,'02.คีย์เทอม1'!$A$9:$DY$58,61,FALSE))+IF(VLOOKUP($A29,'03.คีย์เทอม2'!$A$9:$DY$58,61,FALSE)="",VLOOKUP($A29,'03.คีย์เทอม2'!$A$9:$DY$58,60,FALSE),VLOOKUP($A29,'03.คีย์เทอม2'!$A$9:$DY$58,61,FALSE)))*100/200))))</f>
        <v/>
      </c>
      <c r="AB29" s="125" t="str">
        <f>IF(AA$8="","",IF('2.ชื่อนักเรียน'!$R30="ร","ร",IF('2.ชื่อนักเรียน'!$R30="มส","",IF(AA29="","",IF(AA29&gt;=80,4,IF(AA29&gt;=75,3.5,IF(AA29&gt;=70,3,IF(AA29&gt;=65,2.5,IF(AA29&gt;=60,2,IF(AA29&gt;=55,1.5,IF(AA29&gt;=50,1,0)))))))))))</f>
        <v/>
      </c>
      <c r="AC29" s="126" t="str">
        <f>IF(AC$8="","",IF('2.ชื่อนักเรียน'!$R30="ร","ร",IF('2.ชื่อนักเรียน'!$R30="มส","",IF(OR(VLOOKUP($A29,'02.คีย์เทอม1'!$A$9:$DY$58,65,FALSE)="",VLOOKUP($A29,'03.คีย์เทอม2'!$A$9:$DY$58,65,FALSE)=""),"",(IF(VLOOKUP($A29,'02.คีย์เทอม1'!$A$9:$DY$58,66,FALSE)="",VLOOKUP($A29,'02.คีย์เทอม1'!$A$9:$DY$58,65,FALSE),VLOOKUP($A29,'02.คีย์เทอม1'!$A$9:$DY$58,66,FALSE))+IF(VLOOKUP($A29,'03.คีย์เทอม2'!$A$9:$DY$58,66,FALSE)="",VLOOKUP($A29,'03.คีย์เทอม2'!$A$9:$DY$58,65,FALSE),VLOOKUP($A29,'03.คีย์เทอม2'!$A$9:$DY$58,66,FALSE)))*100/200))))</f>
        <v/>
      </c>
      <c r="AD29" s="125" t="str">
        <f>IF(AC$8="","",IF('2.ชื่อนักเรียน'!$R30="ร","ร",IF('2.ชื่อนักเรียน'!$R30="มส","",IF(AC29="","",IF(AC29&gt;=80,4,IF(AC29&gt;=75,3.5,IF(AC29&gt;=70,3,IF(AC29&gt;=65,2.5,IF(AC29&gt;=60,2,IF(AC29&gt;=55,1.5,IF(AC29&gt;=50,1,0)))))))))))</f>
        <v/>
      </c>
      <c r="AE29" s="126" t="str">
        <f>IF(AE$8="","",IF('2.ชื่อนักเรียน'!$R30="ร","ร",IF('2.ชื่อนักเรียน'!$R30="มส","",IF(OR(VLOOKUP($A29,'02.คีย์เทอม1'!$A$9:$DY$58,70,FALSE)="",VLOOKUP($A29,'03.คีย์เทอม2'!$A$9:$DY$58,70,FALSE)=""),"",(IF(VLOOKUP($A29,'02.คีย์เทอม1'!$A$9:$DY$58,71,FALSE)="",VLOOKUP($A29,'02.คีย์เทอม1'!$A$9:$DY$58,70,FALSE),VLOOKUP($A29,'02.คีย์เทอม1'!$A$9:$DY$58,71,FALSE))+IF(VLOOKUP($A29,'03.คีย์เทอม2'!$A$9:$DY$58,71,FALSE)="",VLOOKUP($A29,'03.คีย์เทอม2'!$A$9:$DY$58,70,FALSE),VLOOKUP($A29,'03.คีย์เทอม2'!$A$9:$DY$58,71,FALSE)))*100/200))))</f>
        <v/>
      </c>
      <c r="AF29" s="125" t="str">
        <f>IF(AE$8="","",IF('2.ชื่อนักเรียน'!$R30="ร","ร",IF('2.ชื่อนักเรียน'!$R30="มส","",IF(AE29="","",IF(AE29&gt;=80,4,IF(AE29&gt;=75,3.5,IF(AE29&gt;=70,3,IF(AE29&gt;=65,2.5,IF(AE29&gt;=60,2,IF(AE29&gt;=55,1.5,IF(AE29&gt;=50,1,0)))))))))))</f>
        <v/>
      </c>
      <c r="AG29" s="127" t="str">
        <f>IF(AG$8="","",IF('2.ชื่อนักเรียน'!$R30="ร","ร",IF('2.ชื่อนักเรียน'!$R30="มส","",IF(OR(VLOOKUP($A29,'02.คีย์เทอม1'!$A$9:$DY$58,75,FALSE)="",VLOOKUP($A29,'03.คีย์เทอม2'!$A$9:$DY$58,75,FALSE)=""),"",(IF(VLOOKUP($A29,'02.คีย์เทอม1'!$A$9:$DY$58,76,FALSE)="",VLOOKUP($A29,'02.คีย์เทอม1'!$A$9:$DY$58,75,FALSE),VLOOKUP($A29,'02.คีย์เทอม1'!$A$9:$DY$58,76,FALSE))+IF(VLOOKUP($A29,'03.คีย์เทอม2'!$A$9:$DY$58,76,FALSE)="",VLOOKUP($A29,'03.คีย์เทอม2'!$A$9:$DY$58,75,FALSE),VLOOKUP($A29,'03.คีย์เทอม2'!$A$9:$DY$58,76,FALSE)))*100/200))))</f>
        <v/>
      </c>
      <c r="AH29" s="125" t="str">
        <f>IF(AG$8="","",IF('2.ชื่อนักเรียน'!$R30="ร","ร",IF('2.ชื่อนักเรียน'!$R30="มส","",IF(AG29="","",IF(AG29&gt;=80,4,IF(AG29&gt;=75,3.5,IF(AG29&gt;=70,3,IF(AG29&gt;=65,2.5,IF(AG29&gt;=60,2,IF(AG29&gt;=55,1.5,IF(AG29&gt;=50,1,0)))))))))))</f>
        <v/>
      </c>
      <c r="AI29" s="127" t="str">
        <f>IF(AI$8="","",IF('2.ชื่อนักเรียน'!$R30="ร","ร",IF('2.ชื่อนักเรียน'!$R30="มส","",IF(OR(VLOOKUP($A29,'02.คีย์เทอม1'!$A$9:$DY$58,80,FALSE)="",VLOOKUP($A29,'03.คีย์เทอม2'!$A$9:$DY$58,80,FALSE)=""),"",(IF(VLOOKUP($A29,'02.คีย์เทอม1'!$A$9:$DY$58,81,FALSE)="",VLOOKUP($A29,'02.คีย์เทอม1'!$A$9:$DY$58,80,FALSE),VLOOKUP($A29,'02.คีย์เทอม1'!$A$9:$DY$58,81,FALSE))+IF(VLOOKUP($A29,'03.คีย์เทอม2'!$A$9:$DY$58,81,FALSE)="",VLOOKUP($A29,'03.คีย์เทอม2'!$A$9:$DY$58,80,FALSE),VLOOKUP($A29,'03.คีย์เทอม2'!$A$9:$DY$58,81,FALSE)))*100/200))))</f>
        <v/>
      </c>
      <c r="AJ29" s="125" t="str">
        <f>IF(AI$8="","",IF('2.ชื่อนักเรียน'!$R30="ร","ร",IF('2.ชื่อนักเรียน'!$R30="มส","",IF(AI29="","",IF(AI29&gt;=80,4,IF(AI29&gt;=75,3.5,IF(AI29&gt;=70,3,IF(AI29&gt;=65,2.5,IF(AI29&gt;=60,2,IF(AI29&gt;=55,1.5,IF(AI29&gt;=50,1,0)))))))))))</f>
        <v/>
      </c>
      <c r="AK29" s="127" t="str">
        <f>IF(AK$8="","",IF('2.ชื่อนักเรียน'!$R30="ร","ร",IF('2.ชื่อนักเรียน'!$R30="มส","",IF(OR(VLOOKUP($A29,'02.คีย์เทอม1'!$A$9:$DY$58,85,FALSE)="",VLOOKUP($A29,'03.คีย์เทอม2'!$A$9:$DY$58,85,FALSE)=""),"",(IF(VLOOKUP($A29,'02.คีย์เทอม1'!$A$9:$DY$58,86,FALSE)="",VLOOKUP($A29,'02.คีย์เทอม1'!$A$9:$DY$58,85,FALSE),VLOOKUP($A29,'02.คีย์เทอม1'!$A$9:$DY$58,86,FALSE))+IF(VLOOKUP($A29,'03.คีย์เทอม2'!$A$9:$DY$58,86,FALSE)="",VLOOKUP($A29,'03.คีย์เทอม2'!$A$9:$DY$58,85,FALSE),VLOOKUP($A29,'03.คีย์เทอม2'!$A$9:$DY$58,86,FALSE)))*100/200))))</f>
        <v/>
      </c>
      <c r="AL29" s="125" t="str">
        <f>IF(AK$8="","",IF('2.ชื่อนักเรียน'!$R30="ร","ร",IF('2.ชื่อนักเรียน'!$R30="มส","",IF(AK29="","",IF(AK29&gt;=80,4,IF(AK29&gt;=75,3.5,IF(AK29&gt;=70,3,IF(AK29&gt;=65,2.5,IF(AK29&gt;=60,2,IF(AK29&gt;=55,1.5,IF(AK29&gt;=50,1,0)))))))))))</f>
        <v/>
      </c>
      <c r="AM29" s="127" t="str">
        <f>IF(AM$8="","",IF('2.ชื่อนักเรียน'!$R30="ร","ร",IF('2.ชื่อนักเรียน'!$R30="มส","",IF(OR(VLOOKUP($A29,'02.คีย์เทอม1'!$A$9:$DY$58,90,FALSE)="",VLOOKUP($A29,'03.คีย์เทอม2'!$A$9:$DY$58,90,FALSE)=""),"",(IF(VLOOKUP($A29,'02.คีย์เทอม1'!$A$9:$DY$58,91,FALSE)="",VLOOKUP($A29,'02.คีย์เทอม1'!$A$9:$DY$58,90,FALSE),VLOOKUP($A29,'02.คีย์เทอม1'!$A$9:$DY$58,91,FALSE))+IF(VLOOKUP($A29,'03.คีย์เทอม2'!$A$9:$DY$58,91,FALSE)="",VLOOKUP($A29,'03.คีย์เทอม2'!$A$9:$DY$58,90,FALSE),VLOOKUP($A29,'03.คีย์เทอม2'!$A$9:$DY$58,91,FALSE)))*100/200))))</f>
        <v/>
      </c>
      <c r="AN29" s="125" t="str">
        <f>IF(AM$8="","",IF('2.ชื่อนักเรียน'!$R30="ร","ร",IF('2.ชื่อนักเรียน'!$R30="มส","",IF(AM29="","",IF(AM29&gt;=80,4,IF(AM29&gt;=75,3.5,IF(AM29&gt;=70,3,IF(AM29&gt;=65,2.5,IF(AM29&gt;=60,2,IF(AM29&gt;=55,1.5,IF(AM29&gt;=50,1,0)))))))))))</f>
        <v/>
      </c>
      <c r="AO29" s="127" t="str">
        <f>IF(AO$8="","",IF('2.ชื่อนักเรียน'!$R30="ร","ร",IF('2.ชื่อนักเรียน'!$R30="มส","",IF(OR(VLOOKUP($A29,'02.คีย์เทอม1'!$A$9:$DY$58,95,FALSE)="",VLOOKUP($A29,'03.คีย์เทอม2'!$A$9:$DY$58,95,FALSE)=""),"",(IF(VLOOKUP($A29,'02.คีย์เทอม1'!$A$9:$DY$58,96,FALSE)="",VLOOKUP($A29,'02.คีย์เทอม1'!$A$9:$DY$58,95,FALSE),VLOOKUP($A29,'02.คีย์เทอม1'!$A$9:$DY$58,96,FALSE))+IF(VLOOKUP($A29,'03.คีย์เทอม2'!$A$9:$DY$58,96,FALSE)="",VLOOKUP($A29,'03.คีย์เทอม2'!$A$9:$DY$58,95,FALSE),VLOOKUP($A29,'03.คีย์เทอม2'!$A$9:$DY$58,96,FALSE)))*100/200))))</f>
        <v/>
      </c>
      <c r="AP29" s="125" t="str">
        <f>IF(AO$8="","",IF('2.ชื่อนักเรียน'!$R30="ร","ร",IF('2.ชื่อนักเรียน'!$R30="มส","",IF(AO29="","",IF(AO29&gt;=80,4,IF(AO29&gt;=75,3.5,IF(AO29&gt;=70,3,IF(AO29&gt;=65,2.5,IF(AO29&gt;=60,2,IF(AO29&gt;=55,1.5,IF(AO29&gt;=50,1,0)))))))))))</f>
        <v/>
      </c>
      <c r="AQ29" s="127" t="str">
        <f>IF(AQ$8="","",IF('2.ชื่อนักเรียน'!$R30="ร","ร",IF('2.ชื่อนักเรียน'!$R30="มส","",IF(OR(VLOOKUP($A29,'02.คีย์เทอม1'!$A$9:$DY$58,100,FALSE)="",VLOOKUP($A29,'03.คีย์เทอม2'!$A$9:$DY$58,100,FALSE)=""),"",(IF(VLOOKUP($A29,'02.คีย์เทอม1'!$A$9:$DY$58,101,FALSE)="",VLOOKUP($A29,'02.คีย์เทอม1'!$A$9:$DY$58,100,FALSE),VLOOKUP($A29,'02.คีย์เทอม1'!$A$9:$DY$58,101,FALSE))+IF(VLOOKUP($A29,'03.คีย์เทอม2'!$A$9:$DY$58,101,FALSE)="",VLOOKUP($A29,'03.คีย์เทอม2'!$A$9:$DY$58,100,FALSE),VLOOKUP($A29,'03.คีย์เทอม2'!$A$9:$DY$58,101,FALSE)))*100/200))))</f>
        <v/>
      </c>
      <c r="AR29" s="125" t="str">
        <f>IF(AQ$8="","",IF('2.ชื่อนักเรียน'!$R30="ร","ร",IF('2.ชื่อนักเรียน'!$R30="มส","",IF(AQ29="","",IF(AQ29&gt;=80,4,IF(AQ29&gt;=75,3.5,IF(AQ29&gt;=70,3,IF(AQ29&gt;=65,2.5,IF(AQ29&gt;=60,2,IF(AQ29&gt;=55,1.5,IF(AQ29&gt;=50,1,0)))))))))))</f>
        <v/>
      </c>
      <c r="AS29" s="126" t="str">
        <f>IF(AS$8="","",IF('2.ชื่อนักเรียน'!$R30="ร","ร",IF('2.ชื่อนักเรียน'!$R30="มส","",IF(OR(VLOOKUP($A29,'02.คีย์เทอม1'!$A$9:$DY$58,105,FALSE)="",VLOOKUP($A29,'03.คีย์เทอม2'!$A$9:$DY$58,105,FALSE)=""),"",(IF(VLOOKUP($A29,'02.คีย์เทอม1'!$A$9:$DY$58,106,FALSE)="",VLOOKUP($A29,'02.คีย์เทอม1'!$A$9:$DY$58,105,FALSE),VLOOKUP($A29,'02.คีย์เทอม1'!$A$9:$DY$58,106,FALSE))+IF(VLOOKUP($A29,'03.คีย์เทอม2'!$A$9:$DY$58,106,FALSE)="",VLOOKUP($A29,'03.คีย์เทอม2'!$A$9:$DY$58,105,FALSE),VLOOKUP($A29,'03.คีย์เทอม2'!$A$9:$DY$58,106,FALSE)))*100/200))))</f>
        <v/>
      </c>
      <c r="AT29" s="204" t="str">
        <f>IF(AS$8="","",IF('2.ชื่อนักเรียน'!$R30="ร","ร",IF('2.ชื่อนักเรียน'!$R30="มส","",IF(AS29="","",IF(AS29&gt;=80,4,IF(AS29&gt;=75,3.5,IF(AS29&gt;=70,3,IF(AS29&gt;=65,2.5,IF(AS29&gt;=60,2,IF(AS29&gt;=55,1.5,IF(AS29&gt;=50,1,0)))))))))))</f>
        <v/>
      </c>
      <c r="AU29" s="207" t="str">
        <f t="shared" si="37"/>
        <v/>
      </c>
      <c r="AV29" s="126" t="str">
        <f t="shared" si="36"/>
        <v/>
      </c>
      <c r="AW29" s="541" t="str">
        <f t="shared" si="16"/>
        <v/>
      </c>
      <c r="AX29" s="745" t="str">
        <f>IF('2.ชื่อนักเรียน'!R30="มส","มส",IF('2.ชื่อนักเรียน'!R30="ย้าย","ย้าย",IF('2.ชื่อนักเรียน'!R30="ร","ร",IF(CE29="","",RANK(CE29,$CE$10:$CE$59,0)))))</f>
        <v/>
      </c>
      <c r="AY29" s="393" t="str">
        <f t="shared" si="17"/>
        <v/>
      </c>
      <c r="AZ29" s="381" t="str">
        <f t="shared" si="18"/>
        <v/>
      </c>
      <c r="BA29" s="383" t="str">
        <f t="shared" si="19"/>
        <v/>
      </c>
      <c r="BB29" s="335" t="str">
        <f t="shared" si="1"/>
        <v/>
      </c>
      <c r="BC29" s="335" t="str">
        <f t="shared" si="20"/>
        <v/>
      </c>
      <c r="BD29" s="335" t="str">
        <f t="shared" si="2"/>
        <v/>
      </c>
      <c r="BE29" s="335" t="str">
        <f t="shared" si="3"/>
        <v/>
      </c>
      <c r="BF29" s="331" t="str">
        <f t="shared" si="4"/>
        <v/>
      </c>
      <c r="BG29" s="331" t="str">
        <f t="shared" si="5"/>
        <v/>
      </c>
      <c r="BH29" s="335" t="str">
        <f t="shared" si="6"/>
        <v/>
      </c>
      <c r="BI29" s="335" t="str">
        <f t="shared" si="21"/>
        <v/>
      </c>
      <c r="BJ29" s="335" t="str">
        <f t="shared" si="7"/>
        <v/>
      </c>
      <c r="BK29" s="335" t="str">
        <f t="shared" si="22"/>
        <v/>
      </c>
      <c r="BL29" s="335" t="str">
        <f t="shared" si="8"/>
        <v/>
      </c>
      <c r="BM29" s="335" t="str">
        <f t="shared" si="9"/>
        <v/>
      </c>
      <c r="BN29" s="335" t="str">
        <f t="shared" si="10"/>
        <v/>
      </c>
      <c r="BO29" s="335" t="str">
        <f t="shared" si="11"/>
        <v/>
      </c>
      <c r="BP29" s="331" t="str">
        <f t="shared" si="12"/>
        <v/>
      </c>
      <c r="BQ29" s="384" t="str">
        <f t="shared" si="13"/>
        <v/>
      </c>
      <c r="BR29" s="332" t="str">
        <f t="shared" si="14"/>
        <v/>
      </c>
      <c r="BS29" s="381" t="str">
        <f t="shared" si="23"/>
        <v/>
      </c>
      <c r="BT29" s="331" t="str">
        <f t="shared" si="24"/>
        <v/>
      </c>
      <c r="BU29" s="331" t="str">
        <f t="shared" si="25"/>
        <v/>
      </c>
      <c r="BV29" s="331" t="str">
        <f t="shared" si="26"/>
        <v/>
      </c>
      <c r="BW29" s="331" t="str">
        <f t="shared" si="27"/>
        <v/>
      </c>
      <c r="BX29" s="331" t="str">
        <f t="shared" si="28"/>
        <v/>
      </c>
      <c r="BY29" s="331" t="str">
        <f t="shared" si="29"/>
        <v/>
      </c>
      <c r="BZ29" s="331" t="str">
        <f t="shared" si="30"/>
        <v/>
      </c>
      <c r="CA29" s="331" t="str">
        <f t="shared" si="31"/>
        <v/>
      </c>
      <c r="CB29" s="331" t="str">
        <f t="shared" si="32"/>
        <v/>
      </c>
      <c r="CC29" s="384" t="str">
        <f t="shared" si="33"/>
        <v/>
      </c>
      <c r="CD29" s="332" t="str">
        <f t="shared" si="34"/>
        <v/>
      </c>
      <c r="CE29" s="177" t="str">
        <f t="shared" si="35"/>
        <v/>
      </c>
    </row>
    <row r="30" spans="1:83" s="17" customFormat="1" ht="16.5" customHeight="1" x14ac:dyDescent="0.2">
      <c r="A30" s="18">
        <v>21</v>
      </c>
      <c r="B30" s="122" t="str">
        <f>IF('2.ชื่อนักเรียน'!$C31="","",'2.ชื่อนักเรียน'!$C31)</f>
        <v/>
      </c>
      <c r="C30" s="272" t="str">
        <f>IF('2.ชื่อนักเรียน'!$D31="","",'2.ชื่อนักเรียน'!$D31)</f>
        <v/>
      </c>
      <c r="D30" s="207" t="str">
        <f>IF(D$8="","",IF('2.ชื่อนักเรียน'!$R31="ร","ร",IF('2.ชื่อนักเรียน'!$R31="มส","",IF(OR(VLOOKUP($A30,'02.คีย์เทอม1'!$A$9:$DY$58,10,FALSE)="",VLOOKUP($A30,'03.คีย์เทอม2'!$A$9:$DY$58,10,FALSE)=""),"",(IF(VLOOKUP($A30,'02.คีย์เทอม1'!$A$9:$DY$58,11,FALSE)="",VLOOKUP($A30,'02.คีย์เทอม1'!$A$9:$DY$58,10,FALSE),VLOOKUP($A30,'02.คีย์เทอม1'!$A$9:$DY$58,11,FALSE))+IF(VLOOKUP($A30,'03.คีย์เทอม2'!$A$9:$DY$58,11,FALSE)="",VLOOKUP($A30,'03.คีย์เทอม2'!$A$9:$DY$58,10,FALSE),VLOOKUP($A30,'03.คีย์เทอม2'!$A$9:$DY$58,11,FALSE)))*100/200))))</f>
        <v/>
      </c>
      <c r="E30" s="125" t="str">
        <f>IF(D$8="","",IF('2.ชื่อนักเรียน'!$R31="ร","ร",IF('2.ชื่อนักเรียน'!$R31="มส","",IF(D30="","",IF(D30&gt;=80,4,IF(D30&gt;=75,3.5,IF(D30&gt;=70,3,IF(D30&gt;=65,2.5,IF(D30&gt;=60,2,IF(D30&gt;=55,1.5,IF(D30&gt;=50,1,0)))))))))))</f>
        <v/>
      </c>
      <c r="F30" s="126" t="str">
        <f>IF(F$8="","",IF('2.ชื่อนักเรียน'!$R31="ร","ร",IF('2.ชื่อนักเรียน'!$R31="มส","",IF(OR(VLOOKUP($A30,'02.คีย์เทอม1'!$A$9:$DY$58,15,FALSE)="",VLOOKUP($A30,'03.คีย์เทอม2'!$A$9:$DY$58,15,FALSE)=""),"",(IF(VLOOKUP($A30,'02.คีย์เทอม1'!$A$9:$DY$58,16,FALSE)="",VLOOKUP($A30,'02.คีย์เทอม1'!$A$9:$DY$58,15,FALSE),VLOOKUP($A30,'02.คีย์เทอม1'!$A$9:$DY$58,16,FALSE))+IF(VLOOKUP($A30,'03.คีย์เทอม2'!$A$9:$DY$58,16,FALSE)="",VLOOKUP($A30,'03.คีย์เทอม2'!$A$9:$DY$58,15,FALSE),VLOOKUP($A30,'03.คีย์เทอม2'!$A$9:$DY$58,16,FALSE)))*100/200))))</f>
        <v/>
      </c>
      <c r="G30" s="125" t="str">
        <f>IF(F$8="","",IF('2.ชื่อนักเรียน'!$R31="ร","ร",IF('2.ชื่อนักเรียน'!$R31="มส","",IF(F30="","",IF(F30&gt;=80,4,IF(F30&gt;=75,3.5,IF(F30&gt;=70,3,IF(F30&gt;=65,2.5,IF(F30&gt;=60,2,IF(F30&gt;=55,1.5,IF(F30&gt;=50,1,0)))))))))))</f>
        <v/>
      </c>
      <c r="H30" s="126" t="str">
        <f>IF(H$8="","",IF('2.ชื่อนักเรียน'!$R31="ร","ร",IF('2.ชื่อนักเรียน'!$R31="มส","",IF(OR(VLOOKUP($A30,'02.คีย์เทอม1'!$A$9:$DY$58,20,FALSE)="",VLOOKUP($A30,'03.คีย์เทอม2'!$A$9:$DY$58,20,FALSE)=""),"",(IF(VLOOKUP($A30,'02.คีย์เทอม1'!$A$9:$DY$58,21,FALSE)="",VLOOKUP($A30,'02.คีย์เทอม1'!$A$9:$DY$58,20,FALSE),VLOOKUP($A30,'02.คีย์เทอม1'!$A$9:$DY$58,21,FALSE))+IF(VLOOKUP($A30,'03.คีย์เทอม2'!$A$9:$DY$58,21,FALSE)="",VLOOKUP($A30,'03.คีย์เทอม2'!$A$9:$DY$58,20,FALSE),VLOOKUP($A30,'03.คีย์เทอม2'!$A$9:$DY$58,21,FALSE)))*100/200))))</f>
        <v/>
      </c>
      <c r="I30" s="125" t="str">
        <f>IF(H$8="","",IF('2.ชื่อนักเรียน'!$R31="ร","ร",IF('2.ชื่อนักเรียน'!$R31="มส","",IF(H30="","",IF(H30&gt;=80,4,IF(H30&gt;=75,3.5,IF(H30&gt;=70,3,IF(H30&gt;=65,2.5,IF(H30&gt;=60,2,IF(H30&gt;=55,1.5,IF(H30&gt;=50,1,0)))))))))))</f>
        <v/>
      </c>
      <c r="J30" s="126" t="str">
        <f>IF(J$8="","",IF('2.ชื่อนักเรียน'!$R31="ร","ร",IF('2.ชื่อนักเรียน'!$R31="มส","",IF(OR(VLOOKUP($A30,'02.คีย์เทอม1'!$A$9:$DY$58,25,FALSE)="",VLOOKUP($A30,'03.คีย์เทอม2'!$A$9:$DY$58,25,FALSE)=""),"",(IF(VLOOKUP($A30,'02.คีย์เทอม1'!$A$9:$DY$58,26,FALSE)="",VLOOKUP($A30,'02.คีย์เทอม1'!$A$9:$DY$58,25,FALSE),VLOOKUP($A30,'02.คีย์เทอม1'!$A$9:$DY$58,26,FALSE))+IF(VLOOKUP($A30,'03.คีย์เทอม2'!$A$9:$DY$58,26,FALSE)="",VLOOKUP($A30,'03.คีย์เทอม2'!$A$9:$DY$58,25,FALSE),VLOOKUP($A30,'03.คีย์เทอม2'!$A$9:$DY$58,26,FALSE)))*100/200))))</f>
        <v/>
      </c>
      <c r="K30" s="125" t="str">
        <f>IF(J$8="","",IF('2.ชื่อนักเรียน'!$R31="ร","ร",IF('2.ชื่อนักเรียน'!$R31="มส","",IF(J30="","",IF(J30&gt;=80,4,IF(J30&gt;=75,3.5,IF(J30&gt;=70,3,IF(J30&gt;=65,2.5,IF(J30&gt;=60,2,IF(J30&gt;=55,1.5,IF(J30&gt;=50,1,0)))))))))))</f>
        <v/>
      </c>
      <c r="L30" s="126" t="str">
        <f>IF(L$8="","",IF('2.ชื่อนักเรียน'!$R31="ร","ร",IF('2.ชื่อนักเรียน'!$R31="มส","",IF(OR(VLOOKUP($A30,'02.คีย์เทอม1'!$A$9:$DY$58,30,FALSE)="",VLOOKUP($A30,'03.คีย์เทอม2'!$A$9:$DY$58,30,FALSE)=""),"",(IF(VLOOKUP($A30,'02.คีย์เทอม1'!$A$9:$DY$58,31,FALSE)="",VLOOKUP($A30,'02.คีย์เทอม1'!$A$9:$DY$58,30,FALSE),VLOOKUP($A30,'02.คีย์เทอม1'!$A$9:$DY$58,31,FALSE))+IF(VLOOKUP($A30,'03.คีย์เทอม2'!$A$9:$DY$58,31,FALSE)="",VLOOKUP($A30,'03.คีย์เทอม2'!$A$9:$DY$58,30,FALSE),VLOOKUP($A30,'03.คีย์เทอม2'!$A$9:$DY$58,31,FALSE)))*100/200))))</f>
        <v/>
      </c>
      <c r="M30" s="125" t="str">
        <f>IF(L$8="","",IF('2.ชื่อนักเรียน'!$R31="ร","ร",IF('2.ชื่อนักเรียน'!$R31="มส","",IF(L30="","",IF(L30&gt;=80,4,IF(L30&gt;=75,3.5,IF(L30&gt;=70,3,IF(L30&gt;=65,2.5,IF(L30&gt;=60,2,IF(L30&gt;=55,1.5,IF(L30&gt;=50,1,0)))))))))))</f>
        <v/>
      </c>
      <c r="N30" s="126" t="str">
        <f>IF(N$8="","",IF('2.ชื่อนักเรียน'!$R31="ร","ร",IF('2.ชื่อนักเรียน'!$R31="มส","",IF(OR(VLOOKUP($A30,'02.คีย์เทอม1'!$A$9:$DY$58,35,FALSE)="",VLOOKUP($A30,'03.คีย์เทอม2'!$A$9:$DY$58,35,FALSE)=""),"",(IF(VLOOKUP($A30,'02.คีย์เทอม1'!$A$9:$DY$58,36,FALSE)="",VLOOKUP($A30,'02.คีย์เทอม1'!$A$9:$DY$58,35,FALSE),VLOOKUP($A30,'02.คีย์เทอม1'!$A$9:$DY$58,36,FALSE))+IF(VLOOKUP($A30,'03.คีย์เทอม2'!$A$9:$DY$58,36,FALSE)="",VLOOKUP($A30,'03.คีย์เทอม2'!$A$9:$DY$58,35,FALSE),VLOOKUP($A30,'03.คีย์เทอม2'!$A$9:$DY$58,36,FALSE)))*100/200))))</f>
        <v/>
      </c>
      <c r="O30" s="125" t="str">
        <f>IF(N$8="","",IF('2.ชื่อนักเรียน'!$R31="ร","ร",IF('2.ชื่อนักเรียน'!$R31="มส","",IF(N30="","",IF(N30&gt;=80,4,IF(N30&gt;=75,3.5,IF(N30&gt;=70,3,IF(N30&gt;=65,2.5,IF(N30&gt;=60,2,IF(N30&gt;=55,1.5,IF(N30&gt;=50,1,0)))))))))))</f>
        <v/>
      </c>
      <c r="P30" s="126" t="str">
        <f>IF(P$8="","",IF('2.ชื่อนักเรียน'!$R31="ร","ร",IF('2.ชื่อนักเรียน'!$R31="มส","",IF(OR(VLOOKUP($A30,'02.คีย์เทอม1'!$A$9:$DY$58,40,FALSE)="",VLOOKUP($A30,'03.คีย์เทอม2'!$A$9:$DY$58,40,FALSE)=""),"",(IF(VLOOKUP($A30,'02.คีย์เทอม1'!$A$9:$DY$58,41,FALSE)="",VLOOKUP($A30,'02.คีย์เทอม1'!$A$9:$DY$58,40,FALSE),VLOOKUP($A30,'02.คีย์เทอม1'!$A$9:$DY$58,41,FALSE))+IF(VLOOKUP($A30,'03.คีย์เทอม2'!$A$9:$DY$58,41,FALSE)="",VLOOKUP($A30,'03.คีย์เทอม2'!$A$9:$DY$58,40,FALSE),VLOOKUP($A30,'03.คีย์เทอม2'!$A$9:$DY$58,41,FALSE)))*100/200))))</f>
        <v/>
      </c>
      <c r="Q30" s="125" t="str">
        <f>IF(P$8="","",IF('2.ชื่อนักเรียน'!$R31="ร","ร",IF('2.ชื่อนักเรียน'!$R31="มส","",IF(P30="","",IF(P30&gt;=80,4,IF(P30&gt;=75,3.5,IF(P30&gt;=70,3,IF(P30&gt;=65,2.5,IF(P30&gt;=60,2,IF(P30&gt;=55,1.5,IF(P30&gt;=50,1,0)))))))))))</f>
        <v/>
      </c>
      <c r="R30" s="126" t="str">
        <f>IF(R$8="","",IF('2.ชื่อนักเรียน'!$R31="ร","ร",IF('2.ชื่อนักเรียน'!$R31="มส","",IF(OR(VLOOKUP($A30,'02.คีย์เทอม1'!$A$9:$DY$58,45,FALSE)="",VLOOKUP($A30,'03.คีย์เทอม2'!$A$9:$DY$58,45,FALSE)=""),"",(IF(VLOOKUP($A30,'02.คีย์เทอม1'!$A$9:$DY$58,46,FALSE)="",VLOOKUP($A30,'02.คีย์เทอม1'!$A$9:$DY$58,45,FALSE),VLOOKUP($A30,'02.คีย์เทอม1'!$A$9:$DY$58,46,FALSE))+IF(VLOOKUP($A30,'03.คีย์เทอม2'!$A$9:$DY$58,46,FALSE)="",VLOOKUP($A30,'03.คีย์เทอม2'!$A$9:$DY$58,45,FALSE),VLOOKUP($A30,'03.คีย์เทอม2'!$A$9:$DY$58,46,FALSE)))*100/200))))</f>
        <v/>
      </c>
      <c r="S30" s="125" t="str">
        <f>IF(R$8="","",IF('2.ชื่อนักเรียน'!$R31="ร","ร",IF('2.ชื่อนักเรียน'!$R31="มส","",IF(R30="","",IF(R30&gt;=80,4,IF(R30&gt;=75,3.5,IF(R30&gt;=70,3,IF(R30&gt;=65,2.5,IF(R30&gt;=60,2,IF(R30&gt;=55,1.5,IF(R30&gt;=50,1,0)))))))))))</f>
        <v/>
      </c>
      <c r="T30" s="126" t="str">
        <f>IF(T$8="","",IF('2.ชื่อนักเรียน'!$R31="ร","ร",IF('2.ชื่อนักเรียน'!$R31="มส","",IF(OR(VLOOKUP($A30,'02.คีย์เทอม1'!$A$9:$DY$58,50,FALSE)="",VLOOKUP($A30,'03.คีย์เทอม2'!$A$9:$DY$58,50,FALSE)=""),"",(IF(VLOOKUP($A30,'02.คีย์เทอม1'!$A$9:$DY$58,51,FALSE)="",VLOOKUP($A30,'02.คีย์เทอม1'!$A$9:$DY$58,50,FALSE),VLOOKUP($A30,'02.คีย์เทอม1'!$A$9:$DY$58,51,FALSE))+IF(VLOOKUP($A30,'03.คีย์เทอม2'!$A$9:$DY$58,51,FALSE)="",VLOOKUP($A30,'03.คีย์เทอม2'!$A$9:$DY$58,50,FALSE),VLOOKUP($A30,'03.คีย์เทอม2'!$A$9:$DY$58,51,FALSE)))*100/200))))</f>
        <v/>
      </c>
      <c r="U30" s="125" t="str">
        <f>IF(T$8="","",IF('2.ชื่อนักเรียน'!$R31="ร","ร",IF('2.ชื่อนักเรียน'!$R31="มส","",IF(T30="","",IF(T30&gt;=80,4,IF(T30&gt;=75,3.5,IF(T30&gt;=70,3,IF(T30&gt;=65,2.5,IF(T30&gt;=60,2,IF(T30&gt;=55,1.5,IF(T30&gt;=50,1,0)))))))))))</f>
        <v/>
      </c>
      <c r="V30" s="126" t="str">
        <f>IF(V$8="","",IF('2.ชื่อนักเรียน'!$R31="ร","ร",IF('2.ชื่อนักเรียน'!$R31="มส","",IF(OR(VLOOKUP($A30,'02.คีย์เทอม1'!$A$9:$DY$58,55,FALSE)="",VLOOKUP($A30,'03.คีย์เทอม2'!$A$9:$DY$58,55,FALSE)=""),"",(IF(VLOOKUP($A30,'02.คีย์เทอม1'!$A$9:$DY$58,56,FALSE)="",VLOOKUP($A30,'02.คีย์เทอม1'!$A$9:$DY$58,55,FALSE),VLOOKUP($A30,'02.คีย์เทอม1'!$A$9:$DY$58,56,FALSE))+IF(VLOOKUP($A30,'03.คีย์เทอม2'!$A$9:$DY$58,56,FALSE)="",VLOOKUP($A30,'03.คีย์เทอม2'!$A$9:$DY$58,55,FALSE),VLOOKUP($A30,'03.คีย์เทอม2'!$A$9:$DY$58,56,FALSE)))*100/200))))</f>
        <v/>
      </c>
      <c r="W30" s="208" t="str">
        <f>IF(V$8="","",IF('2.ชื่อนักเรียน'!$R31="ร","ร",IF('2.ชื่อนักเรียน'!$R31="มส","",IF(V30="","",IF(V30&gt;=80,4,IF(V30&gt;=75,3.5,IF(V30&gt;=70,3,IF(V30&gt;=65,2.5,IF(V30&gt;=60,2,IF(V30&gt;=55,1.5,IF(V30&gt;=50,1,0)))))))))))</f>
        <v/>
      </c>
      <c r="X30" s="18">
        <v>21</v>
      </c>
      <c r="Y30" s="122" t="str">
        <f>IF('2.ชื่อนักเรียน'!$C31="","",'2.ชื่อนักเรียน'!$C31)</f>
        <v/>
      </c>
      <c r="Z30" s="272" t="str">
        <f>IF('2.ชื่อนักเรียน'!$D31="","",'2.ชื่อนักเรียน'!$D31)</f>
        <v/>
      </c>
      <c r="AA30" s="207" t="str">
        <f>IF(AA$8="","",IF('2.ชื่อนักเรียน'!$R31="ร","ร",IF('2.ชื่อนักเรียน'!$R31="มส","",IF(OR(VLOOKUP($A30,'02.คีย์เทอม1'!$A$9:$DY$58,60,FALSE)="",VLOOKUP($A30,'03.คีย์เทอม2'!$A$9:$DY$58,60,FALSE)=""),"",(IF(VLOOKUP($A30,'02.คีย์เทอม1'!$A$9:$DY$58,61,FALSE)="",VLOOKUP($A30,'02.คีย์เทอม1'!$A$9:$DY$58,60,FALSE),VLOOKUP($A30,'02.คีย์เทอม1'!$A$9:$DY$58,61,FALSE))+IF(VLOOKUP($A30,'03.คีย์เทอม2'!$A$9:$DY$58,61,FALSE)="",VLOOKUP($A30,'03.คีย์เทอม2'!$A$9:$DY$58,60,FALSE),VLOOKUP($A30,'03.คีย์เทอม2'!$A$9:$DY$58,61,FALSE)))*100/200))))</f>
        <v/>
      </c>
      <c r="AB30" s="125" t="str">
        <f>IF(AA$8="","",IF('2.ชื่อนักเรียน'!$R31="ร","ร",IF('2.ชื่อนักเรียน'!$R31="มส","",IF(AA30="","",IF(AA30&gt;=80,4,IF(AA30&gt;=75,3.5,IF(AA30&gt;=70,3,IF(AA30&gt;=65,2.5,IF(AA30&gt;=60,2,IF(AA30&gt;=55,1.5,IF(AA30&gt;=50,1,0)))))))))))</f>
        <v/>
      </c>
      <c r="AC30" s="126" t="str">
        <f>IF(AC$8="","",IF('2.ชื่อนักเรียน'!$R31="ร","ร",IF('2.ชื่อนักเรียน'!$R31="มส","",IF(OR(VLOOKUP($A30,'02.คีย์เทอม1'!$A$9:$DY$58,65,FALSE)="",VLOOKUP($A30,'03.คีย์เทอม2'!$A$9:$DY$58,65,FALSE)=""),"",(IF(VLOOKUP($A30,'02.คีย์เทอม1'!$A$9:$DY$58,66,FALSE)="",VLOOKUP($A30,'02.คีย์เทอม1'!$A$9:$DY$58,65,FALSE),VLOOKUP($A30,'02.คีย์เทอม1'!$A$9:$DY$58,66,FALSE))+IF(VLOOKUP($A30,'03.คีย์เทอม2'!$A$9:$DY$58,66,FALSE)="",VLOOKUP($A30,'03.คีย์เทอม2'!$A$9:$DY$58,65,FALSE),VLOOKUP($A30,'03.คีย์เทอม2'!$A$9:$DY$58,66,FALSE)))*100/200))))</f>
        <v/>
      </c>
      <c r="AD30" s="125" t="str">
        <f>IF(AC$8="","",IF('2.ชื่อนักเรียน'!$R31="ร","ร",IF('2.ชื่อนักเรียน'!$R31="มส","",IF(AC30="","",IF(AC30&gt;=80,4,IF(AC30&gt;=75,3.5,IF(AC30&gt;=70,3,IF(AC30&gt;=65,2.5,IF(AC30&gt;=60,2,IF(AC30&gt;=55,1.5,IF(AC30&gt;=50,1,0)))))))))))</f>
        <v/>
      </c>
      <c r="AE30" s="126" t="str">
        <f>IF(AE$8="","",IF('2.ชื่อนักเรียน'!$R31="ร","ร",IF('2.ชื่อนักเรียน'!$R31="มส","",IF(OR(VLOOKUP($A30,'02.คีย์เทอม1'!$A$9:$DY$58,70,FALSE)="",VLOOKUP($A30,'03.คีย์เทอม2'!$A$9:$DY$58,70,FALSE)=""),"",(IF(VLOOKUP($A30,'02.คีย์เทอม1'!$A$9:$DY$58,71,FALSE)="",VLOOKUP($A30,'02.คีย์เทอม1'!$A$9:$DY$58,70,FALSE),VLOOKUP($A30,'02.คีย์เทอม1'!$A$9:$DY$58,71,FALSE))+IF(VLOOKUP($A30,'03.คีย์เทอม2'!$A$9:$DY$58,71,FALSE)="",VLOOKUP($A30,'03.คีย์เทอม2'!$A$9:$DY$58,70,FALSE),VLOOKUP($A30,'03.คีย์เทอม2'!$A$9:$DY$58,71,FALSE)))*100/200))))</f>
        <v/>
      </c>
      <c r="AF30" s="125" t="str">
        <f>IF(AE$8="","",IF('2.ชื่อนักเรียน'!$R31="ร","ร",IF('2.ชื่อนักเรียน'!$R31="มส","",IF(AE30="","",IF(AE30&gt;=80,4,IF(AE30&gt;=75,3.5,IF(AE30&gt;=70,3,IF(AE30&gt;=65,2.5,IF(AE30&gt;=60,2,IF(AE30&gt;=55,1.5,IF(AE30&gt;=50,1,0)))))))))))</f>
        <v/>
      </c>
      <c r="AG30" s="127" t="str">
        <f>IF(AG$8="","",IF('2.ชื่อนักเรียน'!$R31="ร","ร",IF('2.ชื่อนักเรียน'!$R31="มส","",IF(OR(VLOOKUP($A30,'02.คีย์เทอม1'!$A$9:$DY$58,75,FALSE)="",VLOOKUP($A30,'03.คีย์เทอม2'!$A$9:$DY$58,75,FALSE)=""),"",(IF(VLOOKUP($A30,'02.คีย์เทอม1'!$A$9:$DY$58,76,FALSE)="",VLOOKUP($A30,'02.คีย์เทอม1'!$A$9:$DY$58,75,FALSE),VLOOKUP($A30,'02.คีย์เทอม1'!$A$9:$DY$58,76,FALSE))+IF(VLOOKUP($A30,'03.คีย์เทอม2'!$A$9:$DY$58,76,FALSE)="",VLOOKUP($A30,'03.คีย์เทอม2'!$A$9:$DY$58,75,FALSE),VLOOKUP($A30,'03.คีย์เทอม2'!$A$9:$DY$58,76,FALSE)))*100/200))))</f>
        <v/>
      </c>
      <c r="AH30" s="125" t="str">
        <f>IF(AG$8="","",IF('2.ชื่อนักเรียน'!$R31="ร","ร",IF('2.ชื่อนักเรียน'!$R31="มส","",IF(AG30="","",IF(AG30&gt;=80,4,IF(AG30&gt;=75,3.5,IF(AG30&gt;=70,3,IF(AG30&gt;=65,2.5,IF(AG30&gt;=60,2,IF(AG30&gt;=55,1.5,IF(AG30&gt;=50,1,0)))))))))))</f>
        <v/>
      </c>
      <c r="AI30" s="127" t="str">
        <f>IF(AI$8="","",IF('2.ชื่อนักเรียน'!$R31="ร","ร",IF('2.ชื่อนักเรียน'!$R31="มส","",IF(OR(VLOOKUP($A30,'02.คีย์เทอม1'!$A$9:$DY$58,80,FALSE)="",VLOOKUP($A30,'03.คีย์เทอม2'!$A$9:$DY$58,80,FALSE)=""),"",(IF(VLOOKUP($A30,'02.คีย์เทอม1'!$A$9:$DY$58,81,FALSE)="",VLOOKUP($A30,'02.คีย์เทอม1'!$A$9:$DY$58,80,FALSE),VLOOKUP($A30,'02.คีย์เทอม1'!$A$9:$DY$58,81,FALSE))+IF(VLOOKUP($A30,'03.คีย์เทอม2'!$A$9:$DY$58,81,FALSE)="",VLOOKUP($A30,'03.คีย์เทอม2'!$A$9:$DY$58,80,FALSE),VLOOKUP($A30,'03.คีย์เทอม2'!$A$9:$DY$58,81,FALSE)))*100/200))))</f>
        <v/>
      </c>
      <c r="AJ30" s="125" t="str">
        <f>IF(AI$8="","",IF('2.ชื่อนักเรียน'!$R31="ร","ร",IF('2.ชื่อนักเรียน'!$R31="มส","",IF(AI30="","",IF(AI30&gt;=80,4,IF(AI30&gt;=75,3.5,IF(AI30&gt;=70,3,IF(AI30&gt;=65,2.5,IF(AI30&gt;=60,2,IF(AI30&gt;=55,1.5,IF(AI30&gt;=50,1,0)))))))))))</f>
        <v/>
      </c>
      <c r="AK30" s="127" t="str">
        <f>IF(AK$8="","",IF('2.ชื่อนักเรียน'!$R31="ร","ร",IF('2.ชื่อนักเรียน'!$R31="มส","",IF(OR(VLOOKUP($A30,'02.คีย์เทอม1'!$A$9:$DY$58,85,FALSE)="",VLOOKUP($A30,'03.คีย์เทอม2'!$A$9:$DY$58,85,FALSE)=""),"",(IF(VLOOKUP($A30,'02.คีย์เทอม1'!$A$9:$DY$58,86,FALSE)="",VLOOKUP($A30,'02.คีย์เทอม1'!$A$9:$DY$58,85,FALSE),VLOOKUP($A30,'02.คีย์เทอม1'!$A$9:$DY$58,86,FALSE))+IF(VLOOKUP($A30,'03.คีย์เทอม2'!$A$9:$DY$58,86,FALSE)="",VLOOKUP($A30,'03.คีย์เทอม2'!$A$9:$DY$58,85,FALSE),VLOOKUP($A30,'03.คีย์เทอม2'!$A$9:$DY$58,86,FALSE)))*100/200))))</f>
        <v/>
      </c>
      <c r="AL30" s="125" t="str">
        <f>IF(AK$8="","",IF('2.ชื่อนักเรียน'!$R31="ร","ร",IF('2.ชื่อนักเรียน'!$R31="มส","",IF(AK30="","",IF(AK30&gt;=80,4,IF(AK30&gt;=75,3.5,IF(AK30&gt;=70,3,IF(AK30&gt;=65,2.5,IF(AK30&gt;=60,2,IF(AK30&gt;=55,1.5,IF(AK30&gt;=50,1,0)))))))))))</f>
        <v/>
      </c>
      <c r="AM30" s="127" t="str">
        <f>IF(AM$8="","",IF('2.ชื่อนักเรียน'!$R31="ร","ร",IF('2.ชื่อนักเรียน'!$R31="มส","",IF(OR(VLOOKUP($A30,'02.คีย์เทอม1'!$A$9:$DY$58,90,FALSE)="",VLOOKUP($A30,'03.คีย์เทอม2'!$A$9:$DY$58,90,FALSE)=""),"",(IF(VLOOKUP($A30,'02.คีย์เทอม1'!$A$9:$DY$58,91,FALSE)="",VLOOKUP($A30,'02.คีย์เทอม1'!$A$9:$DY$58,90,FALSE),VLOOKUP($A30,'02.คีย์เทอม1'!$A$9:$DY$58,91,FALSE))+IF(VLOOKUP($A30,'03.คีย์เทอม2'!$A$9:$DY$58,91,FALSE)="",VLOOKUP($A30,'03.คีย์เทอม2'!$A$9:$DY$58,90,FALSE),VLOOKUP($A30,'03.คีย์เทอม2'!$A$9:$DY$58,91,FALSE)))*100/200))))</f>
        <v/>
      </c>
      <c r="AN30" s="125" t="str">
        <f>IF(AM$8="","",IF('2.ชื่อนักเรียน'!$R31="ร","ร",IF('2.ชื่อนักเรียน'!$R31="มส","",IF(AM30="","",IF(AM30&gt;=80,4,IF(AM30&gt;=75,3.5,IF(AM30&gt;=70,3,IF(AM30&gt;=65,2.5,IF(AM30&gt;=60,2,IF(AM30&gt;=55,1.5,IF(AM30&gt;=50,1,0)))))))))))</f>
        <v/>
      </c>
      <c r="AO30" s="127" t="str">
        <f>IF(AO$8="","",IF('2.ชื่อนักเรียน'!$R31="ร","ร",IF('2.ชื่อนักเรียน'!$R31="มส","",IF(OR(VLOOKUP($A30,'02.คีย์เทอม1'!$A$9:$DY$58,95,FALSE)="",VLOOKUP($A30,'03.คีย์เทอม2'!$A$9:$DY$58,95,FALSE)=""),"",(IF(VLOOKUP($A30,'02.คีย์เทอม1'!$A$9:$DY$58,96,FALSE)="",VLOOKUP($A30,'02.คีย์เทอม1'!$A$9:$DY$58,95,FALSE),VLOOKUP($A30,'02.คีย์เทอม1'!$A$9:$DY$58,96,FALSE))+IF(VLOOKUP($A30,'03.คีย์เทอม2'!$A$9:$DY$58,96,FALSE)="",VLOOKUP($A30,'03.คีย์เทอม2'!$A$9:$DY$58,95,FALSE),VLOOKUP($A30,'03.คีย์เทอม2'!$A$9:$DY$58,96,FALSE)))*100/200))))</f>
        <v/>
      </c>
      <c r="AP30" s="125" t="str">
        <f>IF(AO$8="","",IF('2.ชื่อนักเรียน'!$R31="ร","ร",IF('2.ชื่อนักเรียน'!$R31="มส","",IF(AO30="","",IF(AO30&gt;=80,4,IF(AO30&gt;=75,3.5,IF(AO30&gt;=70,3,IF(AO30&gt;=65,2.5,IF(AO30&gt;=60,2,IF(AO30&gt;=55,1.5,IF(AO30&gt;=50,1,0)))))))))))</f>
        <v/>
      </c>
      <c r="AQ30" s="127" t="str">
        <f>IF(AQ$8="","",IF('2.ชื่อนักเรียน'!$R31="ร","ร",IF('2.ชื่อนักเรียน'!$R31="มส","",IF(OR(VLOOKUP($A30,'02.คีย์เทอม1'!$A$9:$DY$58,100,FALSE)="",VLOOKUP($A30,'03.คีย์เทอม2'!$A$9:$DY$58,100,FALSE)=""),"",(IF(VLOOKUP($A30,'02.คีย์เทอม1'!$A$9:$DY$58,101,FALSE)="",VLOOKUP($A30,'02.คีย์เทอม1'!$A$9:$DY$58,100,FALSE),VLOOKUP($A30,'02.คีย์เทอม1'!$A$9:$DY$58,101,FALSE))+IF(VLOOKUP($A30,'03.คีย์เทอม2'!$A$9:$DY$58,101,FALSE)="",VLOOKUP($A30,'03.คีย์เทอม2'!$A$9:$DY$58,100,FALSE),VLOOKUP($A30,'03.คีย์เทอม2'!$A$9:$DY$58,101,FALSE)))*100/200))))</f>
        <v/>
      </c>
      <c r="AR30" s="125" t="str">
        <f>IF(AQ$8="","",IF('2.ชื่อนักเรียน'!$R31="ร","ร",IF('2.ชื่อนักเรียน'!$R31="มส","",IF(AQ30="","",IF(AQ30&gt;=80,4,IF(AQ30&gt;=75,3.5,IF(AQ30&gt;=70,3,IF(AQ30&gt;=65,2.5,IF(AQ30&gt;=60,2,IF(AQ30&gt;=55,1.5,IF(AQ30&gt;=50,1,0)))))))))))</f>
        <v/>
      </c>
      <c r="AS30" s="126" t="str">
        <f>IF(AS$8="","",IF('2.ชื่อนักเรียน'!$R31="ร","ร",IF('2.ชื่อนักเรียน'!$R31="มส","",IF(OR(VLOOKUP($A30,'02.คีย์เทอม1'!$A$9:$DY$58,105,FALSE)="",VLOOKUP($A30,'03.คีย์เทอม2'!$A$9:$DY$58,105,FALSE)=""),"",(IF(VLOOKUP($A30,'02.คีย์เทอม1'!$A$9:$DY$58,106,FALSE)="",VLOOKUP($A30,'02.คีย์เทอม1'!$A$9:$DY$58,105,FALSE),VLOOKUP($A30,'02.คีย์เทอม1'!$A$9:$DY$58,106,FALSE))+IF(VLOOKUP($A30,'03.คีย์เทอม2'!$A$9:$DY$58,106,FALSE)="",VLOOKUP($A30,'03.คีย์เทอม2'!$A$9:$DY$58,105,FALSE),VLOOKUP($A30,'03.คีย์เทอม2'!$A$9:$DY$58,106,FALSE)))*100/200))))</f>
        <v/>
      </c>
      <c r="AT30" s="204" t="str">
        <f>IF(AS$8="","",IF('2.ชื่อนักเรียน'!$R31="ร","ร",IF('2.ชื่อนักเรียน'!$R31="มส","",IF(AS30="","",IF(AS30&gt;=80,4,IF(AS30&gt;=75,3.5,IF(AS30&gt;=70,3,IF(AS30&gt;=65,2.5,IF(AS30&gt;=60,2,IF(AS30&gt;=55,1.5,IF(AS30&gt;=50,1,0)))))))))))</f>
        <v/>
      </c>
      <c r="AU30" s="207" t="str">
        <f t="shared" si="37"/>
        <v/>
      </c>
      <c r="AV30" s="126" t="str">
        <f t="shared" si="36"/>
        <v/>
      </c>
      <c r="AW30" s="541" t="str">
        <f t="shared" si="16"/>
        <v/>
      </c>
      <c r="AX30" s="745" t="str">
        <f>IF('2.ชื่อนักเรียน'!R31="มส","มส",IF('2.ชื่อนักเรียน'!R31="ย้าย","ย้าย",IF('2.ชื่อนักเรียน'!R31="ร","ร",IF(CE30="","",RANK(CE30,$CE$10:$CE$59,0)))))</f>
        <v/>
      </c>
      <c r="AY30" s="393" t="str">
        <f t="shared" si="17"/>
        <v/>
      </c>
      <c r="AZ30" s="381" t="str">
        <f t="shared" si="18"/>
        <v/>
      </c>
      <c r="BA30" s="383" t="str">
        <f t="shared" si="19"/>
        <v/>
      </c>
      <c r="BB30" s="335" t="str">
        <f t="shared" si="1"/>
        <v/>
      </c>
      <c r="BC30" s="335" t="str">
        <f t="shared" si="20"/>
        <v/>
      </c>
      <c r="BD30" s="335" t="str">
        <f t="shared" si="2"/>
        <v/>
      </c>
      <c r="BE30" s="335" t="str">
        <f t="shared" si="3"/>
        <v/>
      </c>
      <c r="BF30" s="331" t="str">
        <f t="shared" si="4"/>
        <v/>
      </c>
      <c r="BG30" s="331" t="str">
        <f t="shared" si="5"/>
        <v/>
      </c>
      <c r="BH30" s="335" t="str">
        <f t="shared" si="6"/>
        <v/>
      </c>
      <c r="BI30" s="335" t="str">
        <f t="shared" si="21"/>
        <v/>
      </c>
      <c r="BJ30" s="335" t="str">
        <f t="shared" si="7"/>
        <v/>
      </c>
      <c r="BK30" s="335" t="str">
        <f t="shared" si="22"/>
        <v/>
      </c>
      <c r="BL30" s="335" t="str">
        <f t="shared" si="8"/>
        <v/>
      </c>
      <c r="BM30" s="335" t="str">
        <f t="shared" si="9"/>
        <v/>
      </c>
      <c r="BN30" s="335" t="str">
        <f t="shared" si="10"/>
        <v/>
      </c>
      <c r="BO30" s="335" t="str">
        <f t="shared" si="11"/>
        <v/>
      </c>
      <c r="BP30" s="331" t="str">
        <f t="shared" si="12"/>
        <v/>
      </c>
      <c r="BQ30" s="384" t="str">
        <f t="shared" si="13"/>
        <v/>
      </c>
      <c r="BR30" s="332" t="str">
        <f t="shared" si="14"/>
        <v/>
      </c>
      <c r="BS30" s="381" t="str">
        <f t="shared" si="23"/>
        <v/>
      </c>
      <c r="BT30" s="331" t="str">
        <f t="shared" si="24"/>
        <v/>
      </c>
      <c r="BU30" s="331" t="str">
        <f t="shared" si="25"/>
        <v/>
      </c>
      <c r="BV30" s="331" t="str">
        <f t="shared" si="26"/>
        <v/>
      </c>
      <c r="BW30" s="331" t="str">
        <f t="shared" si="27"/>
        <v/>
      </c>
      <c r="BX30" s="331" t="str">
        <f t="shared" si="28"/>
        <v/>
      </c>
      <c r="BY30" s="331" t="str">
        <f t="shared" si="29"/>
        <v/>
      </c>
      <c r="BZ30" s="331" t="str">
        <f t="shared" si="30"/>
        <v/>
      </c>
      <c r="CA30" s="331" t="str">
        <f t="shared" si="31"/>
        <v/>
      </c>
      <c r="CB30" s="331" t="str">
        <f t="shared" si="32"/>
        <v/>
      </c>
      <c r="CC30" s="384" t="str">
        <f t="shared" si="33"/>
        <v/>
      </c>
      <c r="CD30" s="332" t="str">
        <f t="shared" si="34"/>
        <v/>
      </c>
      <c r="CE30" s="177" t="str">
        <f t="shared" si="35"/>
        <v/>
      </c>
    </row>
    <row r="31" spans="1:83" s="17" customFormat="1" ht="16.5" customHeight="1" x14ac:dyDescent="0.2">
      <c r="A31" s="18">
        <v>22</v>
      </c>
      <c r="B31" s="122" t="str">
        <f>IF('2.ชื่อนักเรียน'!$C32="","",'2.ชื่อนักเรียน'!$C32)</f>
        <v/>
      </c>
      <c r="C31" s="272" t="str">
        <f>IF('2.ชื่อนักเรียน'!$D32="","",'2.ชื่อนักเรียน'!$D32)</f>
        <v/>
      </c>
      <c r="D31" s="207" t="str">
        <f>IF(D$8="","",IF('2.ชื่อนักเรียน'!$R32="ร","ร",IF('2.ชื่อนักเรียน'!$R32="มส","",IF(OR(VLOOKUP($A31,'02.คีย์เทอม1'!$A$9:$DY$58,10,FALSE)="",VLOOKUP($A31,'03.คีย์เทอม2'!$A$9:$DY$58,10,FALSE)=""),"",(IF(VLOOKUP($A31,'02.คีย์เทอม1'!$A$9:$DY$58,11,FALSE)="",VLOOKUP($A31,'02.คีย์เทอม1'!$A$9:$DY$58,10,FALSE),VLOOKUP($A31,'02.คีย์เทอม1'!$A$9:$DY$58,11,FALSE))+IF(VLOOKUP($A31,'03.คีย์เทอม2'!$A$9:$DY$58,11,FALSE)="",VLOOKUP($A31,'03.คีย์เทอม2'!$A$9:$DY$58,10,FALSE),VLOOKUP($A31,'03.คีย์เทอม2'!$A$9:$DY$58,11,FALSE)))*100/200))))</f>
        <v/>
      </c>
      <c r="E31" s="125" t="str">
        <f>IF(D$8="","",IF('2.ชื่อนักเรียน'!$R32="ร","ร",IF('2.ชื่อนักเรียน'!$R32="มส","",IF(D31="","",IF(D31&gt;=80,4,IF(D31&gt;=75,3.5,IF(D31&gt;=70,3,IF(D31&gt;=65,2.5,IF(D31&gt;=60,2,IF(D31&gt;=55,1.5,IF(D31&gt;=50,1,0)))))))))))</f>
        <v/>
      </c>
      <c r="F31" s="126" t="str">
        <f>IF(F$8="","",IF('2.ชื่อนักเรียน'!$R32="ร","ร",IF('2.ชื่อนักเรียน'!$R32="มส","",IF(OR(VLOOKUP($A31,'02.คีย์เทอม1'!$A$9:$DY$58,15,FALSE)="",VLOOKUP($A31,'03.คีย์เทอม2'!$A$9:$DY$58,15,FALSE)=""),"",(IF(VLOOKUP($A31,'02.คีย์เทอม1'!$A$9:$DY$58,16,FALSE)="",VLOOKUP($A31,'02.คีย์เทอม1'!$A$9:$DY$58,15,FALSE),VLOOKUP($A31,'02.คีย์เทอม1'!$A$9:$DY$58,16,FALSE))+IF(VLOOKUP($A31,'03.คีย์เทอม2'!$A$9:$DY$58,16,FALSE)="",VLOOKUP($A31,'03.คีย์เทอม2'!$A$9:$DY$58,15,FALSE),VLOOKUP($A31,'03.คีย์เทอม2'!$A$9:$DY$58,16,FALSE)))*100/200))))</f>
        <v/>
      </c>
      <c r="G31" s="125" t="str">
        <f>IF(F$8="","",IF('2.ชื่อนักเรียน'!$R32="ร","ร",IF('2.ชื่อนักเรียน'!$R32="มส","",IF(F31="","",IF(F31&gt;=80,4,IF(F31&gt;=75,3.5,IF(F31&gt;=70,3,IF(F31&gt;=65,2.5,IF(F31&gt;=60,2,IF(F31&gt;=55,1.5,IF(F31&gt;=50,1,0)))))))))))</f>
        <v/>
      </c>
      <c r="H31" s="126" t="str">
        <f>IF(H$8="","",IF('2.ชื่อนักเรียน'!$R32="ร","ร",IF('2.ชื่อนักเรียน'!$R32="มส","",IF(OR(VLOOKUP($A31,'02.คีย์เทอม1'!$A$9:$DY$58,20,FALSE)="",VLOOKUP($A31,'03.คีย์เทอม2'!$A$9:$DY$58,20,FALSE)=""),"",(IF(VLOOKUP($A31,'02.คีย์เทอม1'!$A$9:$DY$58,21,FALSE)="",VLOOKUP($A31,'02.คีย์เทอม1'!$A$9:$DY$58,20,FALSE),VLOOKUP($A31,'02.คีย์เทอม1'!$A$9:$DY$58,21,FALSE))+IF(VLOOKUP($A31,'03.คีย์เทอม2'!$A$9:$DY$58,21,FALSE)="",VLOOKUP($A31,'03.คีย์เทอม2'!$A$9:$DY$58,20,FALSE),VLOOKUP($A31,'03.คีย์เทอม2'!$A$9:$DY$58,21,FALSE)))*100/200))))</f>
        <v/>
      </c>
      <c r="I31" s="125" t="str">
        <f>IF(H$8="","",IF('2.ชื่อนักเรียน'!$R32="ร","ร",IF('2.ชื่อนักเรียน'!$R32="มส","",IF(H31="","",IF(H31&gt;=80,4,IF(H31&gt;=75,3.5,IF(H31&gt;=70,3,IF(H31&gt;=65,2.5,IF(H31&gt;=60,2,IF(H31&gt;=55,1.5,IF(H31&gt;=50,1,0)))))))))))</f>
        <v/>
      </c>
      <c r="J31" s="126" t="str">
        <f>IF(J$8="","",IF('2.ชื่อนักเรียน'!$R32="ร","ร",IF('2.ชื่อนักเรียน'!$R32="มส","",IF(OR(VLOOKUP($A31,'02.คีย์เทอม1'!$A$9:$DY$58,25,FALSE)="",VLOOKUP($A31,'03.คีย์เทอม2'!$A$9:$DY$58,25,FALSE)=""),"",(IF(VLOOKUP($A31,'02.คีย์เทอม1'!$A$9:$DY$58,26,FALSE)="",VLOOKUP($A31,'02.คีย์เทอม1'!$A$9:$DY$58,25,FALSE),VLOOKUP($A31,'02.คีย์เทอม1'!$A$9:$DY$58,26,FALSE))+IF(VLOOKUP($A31,'03.คีย์เทอม2'!$A$9:$DY$58,26,FALSE)="",VLOOKUP($A31,'03.คีย์เทอม2'!$A$9:$DY$58,25,FALSE),VLOOKUP($A31,'03.คีย์เทอม2'!$A$9:$DY$58,26,FALSE)))*100/200))))</f>
        <v/>
      </c>
      <c r="K31" s="125" t="str">
        <f>IF(J$8="","",IF('2.ชื่อนักเรียน'!$R32="ร","ร",IF('2.ชื่อนักเรียน'!$R32="มส","",IF(J31="","",IF(J31&gt;=80,4,IF(J31&gt;=75,3.5,IF(J31&gt;=70,3,IF(J31&gt;=65,2.5,IF(J31&gt;=60,2,IF(J31&gt;=55,1.5,IF(J31&gt;=50,1,0)))))))))))</f>
        <v/>
      </c>
      <c r="L31" s="126" t="str">
        <f>IF(L$8="","",IF('2.ชื่อนักเรียน'!$R32="ร","ร",IF('2.ชื่อนักเรียน'!$R32="มส","",IF(OR(VLOOKUP($A31,'02.คีย์เทอม1'!$A$9:$DY$58,30,FALSE)="",VLOOKUP($A31,'03.คีย์เทอม2'!$A$9:$DY$58,30,FALSE)=""),"",(IF(VLOOKUP($A31,'02.คีย์เทอม1'!$A$9:$DY$58,31,FALSE)="",VLOOKUP($A31,'02.คีย์เทอม1'!$A$9:$DY$58,30,FALSE),VLOOKUP($A31,'02.คีย์เทอม1'!$A$9:$DY$58,31,FALSE))+IF(VLOOKUP($A31,'03.คีย์เทอม2'!$A$9:$DY$58,31,FALSE)="",VLOOKUP($A31,'03.คีย์เทอม2'!$A$9:$DY$58,30,FALSE),VLOOKUP($A31,'03.คีย์เทอม2'!$A$9:$DY$58,31,FALSE)))*100/200))))</f>
        <v/>
      </c>
      <c r="M31" s="125" t="str">
        <f>IF(L$8="","",IF('2.ชื่อนักเรียน'!$R32="ร","ร",IF('2.ชื่อนักเรียน'!$R32="มส","",IF(L31="","",IF(L31&gt;=80,4,IF(L31&gt;=75,3.5,IF(L31&gt;=70,3,IF(L31&gt;=65,2.5,IF(L31&gt;=60,2,IF(L31&gt;=55,1.5,IF(L31&gt;=50,1,0)))))))))))</f>
        <v/>
      </c>
      <c r="N31" s="126" t="str">
        <f>IF(N$8="","",IF('2.ชื่อนักเรียน'!$R32="ร","ร",IF('2.ชื่อนักเรียน'!$R32="มส","",IF(OR(VLOOKUP($A31,'02.คีย์เทอม1'!$A$9:$DY$58,35,FALSE)="",VLOOKUP($A31,'03.คีย์เทอม2'!$A$9:$DY$58,35,FALSE)=""),"",(IF(VLOOKUP($A31,'02.คีย์เทอม1'!$A$9:$DY$58,36,FALSE)="",VLOOKUP($A31,'02.คีย์เทอม1'!$A$9:$DY$58,35,FALSE),VLOOKUP($A31,'02.คีย์เทอม1'!$A$9:$DY$58,36,FALSE))+IF(VLOOKUP($A31,'03.คีย์เทอม2'!$A$9:$DY$58,36,FALSE)="",VLOOKUP($A31,'03.คีย์เทอม2'!$A$9:$DY$58,35,FALSE),VLOOKUP($A31,'03.คีย์เทอม2'!$A$9:$DY$58,36,FALSE)))*100/200))))</f>
        <v/>
      </c>
      <c r="O31" s="125" t="str">
        <f>IF(N$8="","",IF('2.ชื่อนักเรียน'!$R32="ร","ร",IF('2.ชื่อนักเรียน'!$R32="มส","",IF(N31="","",IF(N31&gt;=80,4,IF(N31&gt;=75,3.5,IF(N31&gt;=70,3,IF(N31&gt;=65,2.5,IF(N31&gt;=60,2,IF(N31&gt;=55,1.5,IF(N31&gt;=50,1,0)))))))))))</f>
        <v/>
      </c>
      <c r="P31" s="126" t="str">
        <f>IF(P$8="","",IF('2.ชื่อนักเรียน'!$R32="ร","ร",IF('2.ชื่อนักเรียน'!$R32="มส","",IF(OR(VLOOKUP($A31,'02.คีย์เทอม1'!$A$9:$DY$58,40,FALSE)="",VLOOKUP($A31,'03.คีย์เทอม2'!$A$9:$DY$58,40,FALSE)=""),"",(IF(VLOOKUP($A31,'02.คีย์เทอม1'!$A$9:$DY$58,41,FALSE)="",VLOOKUP($A31,'02.คีย์เทอม1'!$A$9:$DY$58,40,FALSE),VLOOKUP($A31,'02.คีย์เทอม1'!$A$9:$DY$58,41,FALSE))+IF(VLOOKUP($A31,'03.คีย์เทอม2'!$A$9:$DY$58,41,FALSE)="",VLOOKUP($A31,'03.คีย์เทอม2'!$A$9:$DY$58,40,FALSE),VLOOKUP($A31,'03.คีย์เทอม2'!$A$9:$DY$58,41,FALSE)))*100/200))))</f>
        <v/>
      </c>
      <c r="Q31" s="125" t="str">
        <f>IF(P$8="","",IF('2.ชื่อนักเรียน'!$R32="ร","ร",IF('2.ชื่อนักเรียน'!$R32="มส","",IF(P31="","",IF(P31&gt;=80,4,IF(P31&gt;=75,3.5,IF(P31&gt;=70,3,IF(P31&gt;=65,2.5,IF(P31&gt;=60,2,IF(P31&gt;=55,1.5,IF(P31&gt;=50,1,0)))))))))))</f>
        <v/>
      </c>
      <c r="R31" s="126" t="str">
        <f>IF(R$8="","",IF('2.ชื่อนักเรียน'!$R32="ร","ร",IF('2.ชื่อนักเรียน'!$R32="มส","",IF(OR(VLOOKUP($A31,'02.คีย์เทอม1'!$A$9:$DY$58,45,FALSE)="",VLOOKUP($A31,'03.คีย์เทอม2'!$A$9:$DY$58,45,FALSE)=""),"",(IF(VLOOKUP($A31,'02.คีย์เทอม1'!$A$9:$DY$58,46,FALSE)="",VLOOKUP($A31,'02.คีย์เทอม1'!$A$9:$DY$58,45,FALSE),VLOOKUP($A31,'02.คีย์เทอม1'!$A$9:$DY$58,46,FALSE))+IF(VLOOKUP($A31,'03.คีย์เทอม2'!$A$9:$DY$58,46,FALSE)="",VLOOKUP($A31,'03.คีย์เทอม2'!$A$9:$DY$58,45,FALSE),VLOOKUP($A31,'03.คีย์เทอม2'!$A$9:$DY$58,46,FALSE)))*100/200))))</f>
        <v/>
      </c>
      <c r="S31" s="125" t="str">
        <f>IF(R$8="","",IF('2.ชื่อนักเรียน'!$R32="ร","ร",IF('2.ชื่อนักเรียน'!$R32="มส","",IF(R31="","",IF(R31&gt;=80,4,IF(R31&gt;=75,3.5,IF(R31&gt;=70,3,IF(R31&gt;=65,2.5,IF(R31&gt;=60,2,IF(R31&gt;=55,1.5,IF(R31&gt;=50,1,0)))))))))))</f>
        <v/>
      </c>
      <c r="T31" s="126" t="str">
        <f>IF(T$8="","",IF('2.ชื่อนักเรียน'!$R32="ร","ร",IF('2.ชื่อนักเรียน'!$R32="มส","",IF(OR(VLOOKUP($A31,'02.คีย์เทอม1'!$A$9:$DY$58,50,FALSE)="",VLOOKUP($A31,'03.คีย์เทอม2'!$A$9:$DY$58,50,FALSE)=""),"",(IF(VLOOKUP($A31,'02.คีย์เทอม1'!$A$9:$DY$58,51,FALSE)="",VLOOKUP($A31,'02.คีย์เทอม1'!$A$9:$DY$58,50,FALSE),VLOOKUP($A31,'02.คีย์เทอม1'!$A$9:$DY$58,51,FALSE))+IF(VLOOKUP($A31,'03.คีย์เทอม2'!$A$9:$DY$58,51,FALSE)="",VLOOKUP($A31,'03.คีย์เทอม2'!$A$9:$DY$58,50,FALSE),VLOOKUP($A31,'03.คีย์เทอม2'!$A$9:$DY$58,51,FALSE)))*100/200))))</f>
        <v/>
      </c>
      <c r="U31" s="125" t="str">
        <f>IF(T$8="","",IF('2.ชื่อนักเรียน'!$R32="ร","ร",IF('2.ชื่อนักเรียน'!$R32="มส","",IF(T31="","",IF(T31&gt;=80,4,IF(T31&gt;=75,3.5,IF(T31&gt;=70,3,IF(T31&gt;=65,2.5,IF(T31&gt;=60,2,IF(T31&gt;=55,1.5,IF(T31&gt;=50,1,0)))))))))))</f>
        <v/>
      </c>
      <c r="V31" s="126" t="str">
        <f>IF(V$8="","",IF('2.ชื่อนักเรียน'!$R32="ร","ร",IF('2.ชื่อนักเรียน'!$R32="มส","",IF(OR(VLOOKUP($A31,'02.คีย์เทอม1'!$A$9:$DY$58,55,FALSE)="",VLOOKUP($A31,'03.คีย์เทอม2'!$A$9:$DY$58,55,FALSE)=""),"",(IF(VLOOKUP($A31,'02.คีย์เทอม1'!$A$9:$DY$58,56,FALSE)="",VLOOKUP($A31,'02.คีย์เทอม1'!$A$9:$DY$58,55,FALSE),VLOOKUP($A31,'02.คีย์เทอม1'!$A$9:$DY$58,56,FALSE))+IF(VLOOKUP($A31,'03.คีย์เทอม2'!$A$9:$DY$58,56,FALSE)="",VLOOKUP($A31,'03.คีย์เทอม2'!$A$9:$DY$58,55,FALSE),VLOOKUP($A31,'03.คีย์เทอม2'!$A$9:$DY$58,56,FALSE)))*100/200))))</f>
        <v/>
      </c>
      <c r="W31" s="208" t="str">
        <f>IF(V$8="","",IF('2.ชื่อนักเรียน'!$R32="ร","ร",IF('2.ชื่อนักเรียน'!$R32="มส","",IF(V31="","",IF(V31&gt;=80,4,IF(V31&gt;=75,3.5,IF(V31&gt;=70,3,IF(V31&gt;=65,2.5,IF(V31&gt;=60,2,IF(V31&gt;=55,1.5,IF(V31&gt;=50,1,0)))))))))))</f>
        <v/>
      </c>
      <c r="X31" s="18">
        <v>22</v>
      </c>
      <c r="Y31" s="122" t="str">
        <f>IF('2.ชื่อนักเรียน'!$C32="","",'2.ชื่อนักเรียน'!$C32)</f>
        <v/>
      </c>
      <c r="Z31" s="272" t="str">
        <f>IF('2.ชื่อนักเรียน'!$D32="","",'2.ชื่อนักเรียน'!$D32)</f>
        <v/>
      </c>
      <c r="AA31" s="207" t="str">
        <f>IF(AA$8="","",IF('2.ชื่อนักเรียน'!$R32="ร","ร",IF('2.ชื่อนักเรียน'!$R32="มส","",IF(OR(VLOOKUP($A31,'02.คีย์เทอม1'!$A$9:$DY$58,60,FALSE)="",VLOOKUP($A31,'03.คีย์เทอม2'!$A$9:$DY$58,60,FALSE)=""),"",(IF(VLOOKUP($A31,'02.คีย์เทอม1'!$A$9:$DY$58,61,FALSE)="",VLOOKUP($A31,'02.คีย์เทอม1'!$A$9:$DY$58,60,FALSE),VLOOKUP($A31,'02.คีย์เทอม1'!$A$9:$DY$58,61,FALSE))+IF(VLOOKUP($A31,'03.คีย์เทอม2'!$A$9:$DY$58,61,FALSE)="",VLOOKUP($A31,'03.คีย์เทอม2'!$A$9:$DY$58,60,FALSE),VLOOKUP($A31,'03.คีย์เทอม2'!$A$9:$DY$58,61,FALSE)))*100/200))))</f>
        <v/>
      </c>
      <c r="AB31" s="125" t="str">
        <f>IF(AA$8="","",IF('2.ชื่อนักเรียน'!$R32="ร","ร",IF('2.ชื่อนักเรียน'!$R32="มส","",IF(AA31="","",IF(AA31&gt;=80,4,IF(AA31&gt;=75,3.5,IF(AA31&gt;=70,3,IF(AA31&gt;=65,2.5,IF(AA31&gt;=60,2,IF(AA31&gt;=55,1.5,IF(AA31&gt;=50,1,0)))))))))))</f>
        <v/>
      </c>
      <c r="AC31" s="126" t="str">
        <f>IF(AC$8="","",IF('2.ชื่อนักเรียน'!$R32="ร","ร",IF('2.ชื่อนักเรียน'!$R32="มส","",IF(OR(VLOOKUP($A31,'02.คีย์เทอม1'!$A$9:$DY$58,65,FALSE)="",VLOOKUP($A31,'03.คีย์เทอม2'!$A$9:$DY$58,65,FALSE)=""),"",(IF(VLOOKUP($A31,'02.คีย์เทอม1'!$A$9:$DY$58,66,FALSE)="",VLOOKUP($A31,'02.คีย์เทอม1'!$A$9:$DY$58,65,FALSE),VLOOKUP($A31,'02.คีย์เทอม1'!$A$9:$DY$58,66,FALSE))+IF(VLOOKUP($A31,'03.คีย์เทอม2'!$A$9:$DY$58,66,FALSE)="",VLOOKUP($A31,'03.คีย์เทอม2'!$A$9:$DY$58,65,FALSE),VLOOKUP($A31,'03.คีย์เทอม2'!$A$9:$DY$58,66,FALSE)))*100/200))))</f>
        <v/>
      </c>
      <c r="AD31" s="125" t="str">
        <f>IF(AC$8="","",IF('2.ชื่อนักเรียน'!$R32="ร","ร",IF('2.ชื่อนักเรียน'!$R32="มส","",IF(AC31="","",IF(AC31&gt;=80,4,IF(AC31&gt;=75,3.5,IF(AC31&gt;=70,3,IF(AC31&gt;=65,2.5,IF(AC31&gt;=60,2,IF(AC31&gt;=55,1.5,IF(AC31&gt;=50,1,0)))))))))))</f>
        <v/>
      </c>
      <c r="AE31" s="126" t="str">
        <f>IF(AE$8="","",IF('2.ชื่อนักเรียน'!$R32="ร","ร",IF('2.ชื่อนักเรียน'!$R32="มส","",IF(OR(VLOOKUP($A31,'02.คีย์เทอม1'!$A$9:$DY$58,70,FALSE)="",VLOOKUP($A31,'03.คีย์เทอม2'!$A$9:$DY$58,70,FALSE)=""),"",(IF(VLOOKUP($A31,'02.คีย์เทอม1'!$A$9:$DY$58,71,FALSE)="",VLOOKUP($A31,'02.คีย์เทอม1'!$A$9:$DY$58,70,FALSE),VLOOKUP($A31,'02.คีย์เทอม1'!$A$9:$DY$58,71,FALSE))+IF(VLOOKUP($A31,'03.คีย์เทอม2'!$A$9:$DY$58,71,FALSE)="",VLOOKUP($A31,'03.คีย์เทอม2'!$A$9:$DY$58,70,FALSE),VLOOKUP($A31,'03.คีย์เทอม2'!$A$9:$DY$58,71,FALSE)))*100/200))))</f>
        <v/>
      </c>
      <c r="AF31" s="125" t="str">
        <f>IF(AE$8="","",IF('2.ชื่อนักเรียน'!$R32="ร","ร",IF('2.ชื่อนักเรียน'!$R32="มส","",IF(AE31="","",IF(AE31&gt;=80,4,IF(AE31&gt;=75,3.5,IF(AE31&gt;=70,3,IF(AE31&gt;=65,2.5,IF(AE31&gt;=60,2,IF(AE31&gt;=55,1.5,IF(AE31&gt;=50,1,0)))))))))))</f>
        <v/>
      </c>
      <c r="AG31" s="127" t="str">
        <f>IF(AG$8="","",IF('2.ชื่อนักเรียน'!$R32="ร","ร",IF('2.ชื่อนักเรียน'!$R32="มส","",IF(OR(VLOOKUP($A31,'02.คีย์เทอม1'!$A$9:$DY$58,75,FALSE)="",VLOOKUP($A31,'03.คีย์เทอม2'!$A$9:$DY$58,75,FALSE)=""),"",(IF(VLOOKUP($A31,'02.คีย์เทอม1'!$A$9:$DY$58,76,FALSE)="",VLOOKUP($A31,'02.คีย์เทอม1'!$A$9:$DY$58,75,FALSE),VLOOKUP($A31,'02.คีย์เทอม1'!$A$9:$DY$58,76,FALSE))+IF(VLOOKUP($A31,'03.คีย์เทอม2'!$A$9:$DY$58,76,FALSE)="",VLOOKUP($A31,'03.คีย์เทอม2'!$A$9:$DY$58,75,FALSE),VLOOKUP($A31,'03.คีย์เทอม2'!$A$9:$DY$58,76,FALSE)))*100/200))))</f>
        <v/>
      </c>
      <c r="AH31" s="125" t="str">
        <f>IF(AG$8="","",IF('2.ชื่อนักเรียน'!$R32="ร","ร",IF('2.ชื่อนักเรียน'!$R32="มส","",IF(AG31="","",IF(AG31&gt;=80,4,IF(AG31&gt;=75,3.5,IF(AG31&gt;=70,3,IF(AG31&gt;=65,2.5,IF(AG31&gt;=60,2,IF(AG31&gt;=55,1.5,IF(AG31&gt;=50,1,0)))))))))))</f>
        <v/>
      </c>
      <c r="AI31" s="127" t="str">
        <f>IF(AI$8="","",IF('2.ชื่อนักเรียน'!$R32="ร","ร",IF('2.ชื่อนักเรียน'!$R32="มส","",IF(OR(VLOOKUP($A31,'02.คีย์เทอม1'!$A$9:$DY$58,80,FALSE)="",VLOOKUP($A31,'03.คีย์เทอม2'!$A$9:$DY$58,80,FALSE)=""),"",(IF(VLOOKUP($A31,'02.คีย์เทอม1'!$A$9:$DY$58,81,FALSE)="",VLOOKUP($A31,'02.คีย์เทอม1'!$A$9:$DY$58,80,FALSE),VLOOKUP($A31,'02.คีย์เทอม1'!$A$9:$DY$58,81,FALSE))+IF(VLOOKUP($A31,'03.คีย์เทอม2'!$A$9:$DY$58,81,FALSE)="",VLOOKUP($A31,'03.คีย์เทอม2'!$A$9:$DY$58,80,FALSE),VLOOKUP($A31,'03.คีย์เทอม2'!$A$9:$DY$58,81,FALSE)))*100/200))))</f>
        <v/>
      </c>
      <c r="AJ31" s="125" t="str">
        <f>IF(AI$8="","",IF('2.ชื่อนักเรียน'!$R32="ร","ร",IF('2.ชื่อนักเรียน'!$R32="มส","",IF(AI31="","",IF(AI31&gt;=80,4,IF(AI31&gt;=75,3.5,IF(AI31&gt;=70,3,IF(AI31&gt;=65,2.5,IF(AI31&gt;=60,2,IF(AI31&gt;=55,1.5,IF(AI31&gt;=50,1,0)))))))))))</f>
        <v/>
      </c>
      <c r="AK31" s="127" t="str">
        <f>IF(AK$8="","",IF('2.ชื่อนักเรียน'!$R32="ร","ร",IF('2.ชื่อนักเรียน'!$R32="มส","",IF(OR(VLOOKUP($A31,'02.คีย์เทอม1'!$A$9:$DY$58,85,FALSE)="",VLOOKUP($A31,'03.คีย์เทอม2'!$A$9:$DY$58,85,FALSE)=""),"",(IF(VLOOKUP($A31,'02.คีย์เทอม1'!$A$9:$DY$58,86,FALSE)="",VLOOKUP($A31,'02.คีย์เทอม1'!$A$9:$DY$58,85,FALSE),VLOOKUP($A31,'02.คีย์เทอม1'!$A$9:$DY$58,86,FALSE))+IF(VLOOKUP($A31,'03.คีย์เทอม2'!$A$9:$DY$58,86,FALSE)="",VLOOKUP($A31,'03.คีย์เทอม2'!$A$9:$DY$58,85,FALSE),VLOOKUP($A31,'03.คีย์เทอม2'!$A$9:$DY$58,86,FALSE)))*100/200))))</f>
        <v/>
      </c>
      <c r="AL31" s="125" t="str">
        <f>IF(AK$8="","",IF('2.ชื่อนักเรียน'!$R32="ร","ร",IF('2.ชื่อนักเรียน'!$R32="มส","",IF(AK31="","",IF(AK31&gt;=80,4,IF(AK31&gt;=75,3.5,IF(AK31&gt;=70,3,IF(AK31&gt;=65,2.5,IF(AK31&gt;=60,2,IF(AK31&gt;=55,1.5,IF(AK31&gt;=50,1,0)))))))))))</f>
        <v/>
      </c>
      <c r="AM31" s="127" t="str">
        <f>IF(AM$8="","",IF('2.ชื่อนักเรียน'!$R32="ร","ร",IF('2.ชื่อนักเรียน'!$R32="มส","",IF(OR(VLOOKUP($A31,'02.คีย์เทอม1'!$A$9:$DY$58,90,FALSE)="",VLOOKUP($A31,'03.คีย์เทอม2'!$A$9:$DY$58,90,FALSE)=""),"",(IF(VLOOKUP($A31,'02.คีย์เทอม1'!$A$9:$DY$58,91,FALSE)="",VLOOKUP($A31,'02.คีย์เทอม1'!$A$9:$DY$58,90,FALSE),VLOOKUP($A31,'02.คีย์เทอม1'!$A$9:$DY$58,91,FALSE))+IF(VLOOKUP($A31,'03.คีย์เทอม2'!$A$9:$DY$58,91,FALSE)="",VLOOKUP($A31,'03.คีย์เทอม2'!$A$9:$DY$58,90,FALSE),VLOOKUP($A31,'03.คีย์เทอม2'!$A$9:$DY$58,91,FALSE)))*100/200))))</f>
        <v/>
      </c>
      <c r="AN31" s="125" t="str">
        <f>IF(AM$8="","",IF('2.ชื่อนักเรียน'!$R32="ร","ร",IF('2.ชื่อนักเรียน'!$R32="มส","",IF(AM31="","",IF(AM31&gt;=80,4,IF(AM31&gt;=75,3.5,IF(AM31&gt;=70,3,IF(AM31&gt;=65,2.5,IF(AM31&gt;=60,2,IF(AM31&gt;=55,1.5,IF(AM31&gt;=50,1,0)))))))))))</f>
        <v/>
      </c>
      <c r="AO31" s="127" t="str">
        <f>IF(AO$8="","",IF('2.ชื่อนักเรียน'!$R32="ร","ร",IF('2.ชื่อนักเรียน'!$R32="มส","",IF(OR(VLOOKUP($A31,'02.คีย์เทอม1'!$A$9:$DY$58,95,FALSE)="",VLOOKUP($A31,'03.คีย์เทอม2'!$A$9:$DY$58,95,FALSE)=""),"",(IF(VLOOKUP($A31,'02.คีย์เทอม1'!$A$9:$DY$58,96,FALSE)="",VLOOKUP($A31,'02.คีย์เทอม1'!$A$9:$DY$58,95,FALSE),VLOOKUP($A31,'02.คีย์เทอม1'!$A$9:$DY$58,96,FALSE))+IF(VLOOKUP($A31,'03.คีย์เทอม2'!$A$9:$DY$58,96,FALSE)="",VLOOKUP($A31,'03.คีย์เทอม2'!$A$9:$DY$58,95,FALSE),VLOOKUP($A31,'03.คีย์เทอม2'!$A$9:$DY$58,96,FALSE)))*100/200))))</f>
        <v/>
      </c>
      <c r="AP31" s="125" t="str">
        <f>IF(AO$8="","",IF('2.ชื่อนักเรียน'!$R32="ร","ร",IF('2.ชื่อนักเรียน'!$R32="มส","",IF(AO31="","",IF(AO31&gt;=80,4,IF(AO31&gt;=75,3.5,IF(AO31&gt;=70,3,IF(AO31&gt;=65,2.5,IF(AO31&gt;=60,2,IF(AO31&gt;=55,1.5,IF(AO31&gt;=50,1,0)))))))))))</f>
        <v/>
      </c>
      <c r="AQ31" s="127" t="str">
        <f>IF(AQ$8="","",IF('2.ชื่อนักเรียน'!$R32="ร","ร",IF('2.ชื่อนักเรียน'!$R32="มส","",IF(OR(VLOOKUP($A31,'02.คีย์เทอม1'!$A$9:$DY$58,100,FALSE)="",VLOOKUP($A31,'03.คีย์เทอม2'!$A$9:$DY$58,100,FALSE)=""),"",(IF(VLOOKUP($A31,'02.คีย์เทอม1'!$A$9:$DY$58,101,FALSE)="",VLOOKUP($A31,'02.คีย์เทอม1'!$A$9:$DY$58,100,FALSE),VLOOKUP($A31,'02.คีย์เทอม1'!$A$9:$DY$58,101,FALSE))+IF(VLOOKUP($A31,'03.คีย์เทอม2'!$A$9:$DY$58,101,FALSE)="",VLOOKUP($A31,'03.คีย์เทอม2'!$A$9:$DY$58,100,FALSE),VLOOKUP($A31,'03.คีย์เทอม2'!$A$9:$DY$58,101,FALSE)))*100/200))))</f>
        <v/>
      </c>
      <c r="AR31" s="125" t="str">
        <f>IF(AQ$8="","",IF('2.ชื่อนักเรียน'!$R32="ร","ร",IF('2.ชื่อนักเรียน'!$R32="มส","",IF(AQ31="","",IF(AQ31&gt;=80,4,IF(AQ31&gt;=75,3.5,IF(AQ31&gt;=70,3,IF(AQ31&gt;=65,2.5,IF(AQ31&gt;=60,2,IF(AQ31&gt;=55,1.5,IF(AQ31&gt;=50,1,0)))))))))))</f>
        <v/>
      </c>
      <c r="AS31" s="126" t="str">
        <f>IF(AS$8="","",IF('2.ชื่อนักเรียน'!$R32="ร","ร",IF('2.ชื่อนักเรียน'!$R32="มส","",IF(OR(VLOOKUP($A31,'02.คีย์เทอม1'!$A$9:$DY$58,105,FALSE)="",VLOOKUP($A31,'03.คีย์เทอม2'!$A$9:$DY$58,105,FALSE)=""),"",(IF(VLOOKUP($A31,'02.คีย์เทอม1'!$A$9:$DY$58,106,FALSE)="",VLOOKUP($A31,'02.คีย์เทอม1'!$A$9:$DY$58,105,FALSE),VLOOKUP($A31,'02.คีย์เทอม1'!$A$9:$DY$58,106,FALSE))+IF(VLOOKUP($A31,'03.คีย์เทอม2'!$A$9:$DY$58,106,FALSE)="",VLOOKUP($A31,'03.คีย์เทอม2'!$A$9:$DY$58,105,FALSE),VLOOKUP($A31,'03.คีย์เทอม2'!$A$9:$DY$58,106,FALSE)))*100/200))))</f>
        <v/>
      </c>
      <c r="AT31" s="204" t="str">
        <f>IF(AS$8="","",IF('2.ชื่อนักเรียน'!$R32="ร","ร",IF('2.ชื่อนักเรียน'!$R32="มส","",IF(AS31="","",IF(AS31&gt;=80,4,IF(AS31&gt;=75,3.5,IF(AS31&gt;=70,3,IF(AS31&gt;=65,2.5,IF(AS31&gt;=60,2,IF(AS31&gt;=55,1.5,IF(AS31&gt;=50,1,0)))))))))))</f>
        <v/>
      </c>
      <c r="AU31" s="207" t="str">
        <f t="shared" si="37"/>
        <v/>
      </c>
      <c r="AV31" s="126" t="str">
        <f t="shared" si="36"/>
        <v/>
      </c>
      <c r="AW31" s="541" t="str">
        <f t="shared" si="16"/>
        <v/>
      </c>
      <c r="AX31" s="745" t="str">
        <f>IF('2.ชื่อนักเรียน'!R32="มส","มส",IF('2.ชื่อนักเรียน'!R32="ย้าย","ย้าย",IF('2.ชื่อนักเรียน'!R32="ร","ร",IF(CE31="","",RANK(CE31,$CE$10:$CE$59,0)))))</f>
        <v/>
      </c>
      <c r="AY31" s="393" t="str">
        <f t="shared" si="17"/>
        <v/>
      </c>
      <c r="AZ31" s="381" t="str">
        <f t="shared" si="18"/>
        <v/>
      </c>
      <c r="BA31" s="383" t="str">
        <f t="shared" si="19"/>
        <v/>
      </c>
      <c r="BB31" s="331" t="str">
        <f t="shared" si="1"/>
        <v/>
      </c>
      <c r="BC31" s="331" t="str">
        <f t="shared" si="20"/>
        <v/>
      </c>
      <c r="BD31" s="335" t="str">
        <f t="shared" si="2"/>
        <v/>
      </c>
      <c r="BE31" s="335" t="str">
        <f t="shared" si="3"/>
        <v/>
      </c>
      <c r="BF31" s="331" t="str">
        <f t="shared" si="4"/>
        <v/>
      </c>
      <c r="BG31" s="331" t="str">
        <f t="shared" si="5"/>
        <v/>
      </c>
      <c r="BH31" s="331" t="str">
        <f t="shared" si="6"/>
        <v/>
      </c>
      <c r="BI31" s="331" t="str">
        <f t="shared" si="21"/>
        <v/>
      </c>
      <c r="BJ31" s="331" t="str">
        <f t="shared" si="7"/>
        <v/>
      </c>
      <c r="BK31" s="331" t="str">
        <f t="shared" si="22"/>
        <v/>
      </c>
      <c r="BL31" s="335" t="str">
        <f t="shared" si="8"/>
        <v/>
      </c>
      <c r="BM31" s="335" t="str">
        <f t="shared" si="9"/>
        <v/>
      </c>
      <c r="BN31" s="335" t="str">
        <f t="shared" si="10"/>
        <v/>
      </c>
      <c r="BO31" s="335" t="str">
        <f t="shared" si="11"/>
        <v/>
      </c>
      <c r="BP31" s="331" t="str">
        <f t="shared" si="12"/>
        <v/>
      </c>
      <c r="BQ31" s="384" t="str">
        <f t="shared" si="13"/>
        <v/>
      </c>
      <c r="BR31" s="332" t="str">
        <f t="shared" si="14"/>
        <v/>
      </c>
      <c r="BS31" s="381" t="str">
        <f t="shared" si="23"/>
        <v/>
      </c>
      <c r="BT31" s="331" t="str">
        <f t="shared" si="24"/>
        <v/>
      </c>
      <c r="BU31" s="331" t="str">
        <f t="shared" si="25"/>
        <v/>
      </c>
      <c r="BV31" s="331" t="str">
        <f t="shared" si="26"/>
        <v/>
      </c>
      <c r="BW31" s="331" t="str">
        <f t="shared" si="27"/>
        <v/>
      </c>
      <c r="BX31" s="331" t="str">
        <f t="shared" si="28"/>
        <v/>
      </c>
      <c r="BY31" s="331" t="str">
        <f t="shared" si="29"/>
        <v/>
      </c>
      <c r="BZ31" s="331" t="str">
        <f t="shared" si="30"/>
        <v/>
      </c>
      <c r="CA31" s="331" t="str">
        <f t="shared" si="31"/>
        <v/>
      </c>
      <c r="CB31" s="331" t="str">
        <f t="shared" si="32"/>
        <v/>
      </c>
      <c r="CC31" s="384" t="str">
        <f t="shared" si="33"/>
        <v/>
      </c>
      <c r="CD31" s="332" t="str">
        <f t="shared" si="34"/>
        <v/>
      </c>
      <c r="CE31" s="177" t="str">
        <f t="shared" si="35"/>
        <v/>
      </c>
    </row>
    <row r="32" spans="1:83" s="17" customFormat="1" ht="16.5" customHeight="1" x14ac:dyDescent="0.2">
      <c r="A32" s="18">
        <v>23</v>
      </c>
      <c r="B32" s="122" t="str">
        <f>IF('2.ชื่อนักเรียน'!$C33="","",'2.ชื่อนักเรียน'!$C33)</f>
        <v/>
      </c>
      <c r="C32" s="272" t="str">
        <f>IF('2.ชื่อนักเรียน'!$D33="","",'2.ชื่อนักเรียน'!$D33)</f>
        <v/>
      </c>
      <c r="D32" s="207" t="str">
        <f>IF(D$8="","",IF('2.ชื่อนักเรียน'!$R33="ร","ร",IF('2.ชื่อนักเรียน'!$R33="มส","",IF(OR(VLOOKUP($A32,'02.คีย์เทอม1'!$A$9:$DY$58,10,FALSE)="",VLOOKUP($A32,'03.คีย์เทอม2'!$A$9:$DY$58,10,FALSE)=""),"",(IF(VLOOKUP($A32,'02.คีย์เทอม1'!$A$9:$DY$58,11,FALSE)="",VLOOKUP($A32,'02.คีย์เทอม1'!$A$9:$DY$58,10,FALSE),VLOOKUP($A32,'02.คีย์เทอม1'!$A$9:$DY$58,11,FALSE))+IF(VLOOKUP($A32,'03.คีย์เทอม2'!$A$9:$DY$58,11,FALSE)="",VLOOKUP($A32,'03.คีย์เทอม2'!$A$9:$DY$58,10,FALSE),VLOOKUP($A32,'03.คีย์เทอม2'!$A$9:$DY$58,11,FALSE)))*100/200))))</f>
        <v/>
      </c>
      <c r="E32" s="125" t="str">
        <f>IF(D$8="","",IF('2.ชื่อนักเรียน'!$R33="ร","ร",IF('2.ชื่อนักเรียน'!$R33="มส","",IF(D32="","",IF(D32&gt;=80,4,IF(D32&gt;=75,3.5,IF(D32&gt;=70,3,IF(D32&gt;=65,2.5,IF(D32&gt;=60,2,IF(D32&gt;=55,1.5,IF(D32&gt;=50,1,0)))))))))))</f>
        <v/>
      </c>
      <c r="F32" s="126" t="str">
        <f>IF(F$8="","",IF('2.ชื่อนักเรียน'!$R33="ร","ร",IF('2.ชื่อนักเรียน'!$R33="มส","",IF(OR(VLOOKUP($A32,'02.คีย์เทอม1'!$A$9:$DY$58,15,FALSE)="",VLOOKUP($A32,'03.คีย์เทอม2'!$A$9:$DY$58,15,FALSE)=""),"",(IF(VLOOKUP($A32,'02.คีย์เทอม1'!$A$9:$DY$58,16,FALSE)="",VLOOKUP($A32,'02.คีย์เทอม1'!$A$9:$DY$58,15,FALSE),VLOOKUP($A32,'02.คีย์เทอม1'!$A$9:$DY$58,16,FALSE))+IF(VLOOKUP($A32,'03.คีย์เทอม2'!$A$9:$DY$58,16,FALSE)="",VLOOKUP($A32,'03.คีย์เทอม2'!$A$9:$DY$58,15,FALSE),VLOOKUP($A32,'03.คีย์เทอม2'!$A$9:$DY$58,16,FALSE)))*100/200))))</f>
        <v/>
      </c>
      <c r="G32" s="125" t="str">
        <f>IF(F$8="","",IF('2.ชื่อนักเรียน'!$R33="ร","ร",IF('2.ชื่อนักเรียน'!$R33="มส","",IF(F32="","",IF(F32&gt;=80,4,IF(F32&gt;=75,3.5,IF(F32&gt;=70,3,IF(F32&gt;=65,2.5,IF(F32&gt;=60,2,IF(F32&gt;=55,1.5,IF(F32&gt;=50,1,0)))))))))))</f>
        <v/>
      </c>
      <c r="H32" s="126" t="str">
        <f>IF(H$8="","",IF('2.ชื่อนักเรียน'!$R33="ร","ร",IF('2.ชื่อนักเรียน'!$R33="มส","",IF(OR(VLOOKUP($A32,'02.คีย์เทอม1'!$A$9:$DY$58,20,FALSE)="",VLOOKUP($A32,'03.คีย์เทอม2'!$A$9:$DY$58,20,FALSE)=""),"",(IF(VLOOKUP($A32,'02.คีย์เทอม1'!$A$9:$DY$58,21,FALSE)="",VLOOKUP($A32,'02.คีย์เทอม1'!$A$9:$DY$58,20,FALSE),VLOOKUP($A32,'02.คีย์เทอม1'!$A$9:$DY$58,21,FALSE))+IF(VLOOKUP($A32,'03.คีย์เทอม2'!$A$9:$DY$58,21,FALSE)="",VLOOKUP($A32,'03.คีย์เทอม2'!$A$9:$DY$58,20,FALSE),VLOOKUP($A32,'03.คีย์เทอม2'!$A$9:$DY$58,21,FALSE)))*100/200))))</f>
        <v/>
      </c>
      <c r="I32" s="125" t="str">
        <f>IF(H$8="","",IF('2.ชื่อนักเรียน'!$R33="ร","ร",IF('2.ชื่อนักเรียน'!$R33="มส","",IF(H32="","",IF(H32&gt;=80,4,IF(H32&gt;=75,3.5,IF(H32&gt;=70,3,IF(H32&gt;=65,2.5,IF(H32&gt;=60,2,IF(H32&gt;=55,1.5,IF(H32&gt;=50,1,0)))))))))))</f>
        <v/>
      </c>
      <c r="J32" s="126" t="str">
        <f>IF(J$8="","",IF('2.ชื่อนักเรียน'!$R33="ร","ร",IF('2.ชื่อนักเรียน'!$R33="มส","",IF(OR(VLOOKUP($A32,'02.คีย์เทอม1'!$A$9:$DY$58,25,FALSE)="",VLOOKUP($A32,'03.คีย์เทอม2'!$A$9:$DY$58,25,FALSE)=""),"",(IF(VLOOKUP($A32,'02.คีย์เทอม1'!$A$9:$DY$58,26,FALSE)="",VLOOKUP($A32,'02.คีย์เทอม1'!$A$9:$DY$58,25,FALSE),VLOOKUP($A32,'02.คีย์เทอม1'!$A$9:$DY$58,26,FALSE))+IF(VLOOKUP($A32,'03.คีย์เทอม2'!$A$9:$DY$58,26,FALSE)="",VLOOKUP($A32,'03.คีย์เทอม2'!$A$9:$DY$58,25,FALSE),VLOOKUP($A32,'03.คีย์เทอม2'!$A$9:$DY$58,26,FALSE)))*100/200))))</f>
        <v/>
      </c>
      <c r="K32" s="125" t="str">
        <f>IF(J$8="","",IF('2.ชื่อนักเรียน'!$R33="ร","ร",IF('2.ชื่อนักเรียน'!$R33="มส","",IF(J32="","",IF(J32&gt;=80,4,IF(J32&gt;=75,3.5,IF(J32&gt;=70,3,IF(J32&gt;=65,2.5,IF(J32&gt;=60,2,IF(J32&gt;=55,1.5,IF(J32&gt;=50,1,0)))))))))))</f>
        <v/>
      </c>
      <c r="L32" s="126" t="str">
        <f>IF(L$8="","",IF('2.ชื่อนักเรียน'!$R33="ร","ร",IF('2.ชื่อนักเรียน'!$R33="มส","",IF(OR(VLOOKUP($A32,'02.คีย์เทอม1'!$A$9:$DY$58,30,FALSE)="",VLOOKUP($A32,'03.คีย์เทอม2'!$A$9:$DY$58,30,FALSE)=""),"",(IF(VLOOKUP($A32,'02.คีย์เทอม1'!$A$9:$DY$58,31,FALSE)="",VLOOKUP($A32,'02.คีย์เทอม1'!$A$9:$DY$58,30,FALSE),VLOOKUP($A32,'02.คีย์เทอม1'!$A$9:$DY$58,31,FALSE))+IF(VLOOKUP($A32,'03.คีย์เทอม2'!$A$9:$DY$58,31,FALSE)="",VLOOKUP($A32,'03.คีย์เทอม2'!$A$9:$DY$58,30,FALSE),VLOOKUP($A32,'03.คีย์เทอม2'!$A$9:$DY$58,31,FALSE)))*100/200))))</f>
        <v/>
      </c>
      <c r="M32" s="125" t="str">
        <f>IF(L$8="","",IF('2.ชื่อนักเรียน'!$R33="ร","ร",IF('2.ชื่อนักเรียน'!$R33="มส","",IF(L32="","",IF(L32&gt;=80,4,IF(L32&gt;=75,3.5,IF(L32&gt;=70,3,IF(L32&gt;=65,2.5,IF(L32&gt;=60,2,IF(L32&gt;=55,1.5,IF(L32&gt;=50,1,0)))))))))))</f>
        <v/>
      </c>
      <c r="N32" s="126" t="str">
        <f>IF(N$8="","",IF('2.ชื่อนักเรียน'!$R33="ร","ร",IF('2.ชื่อนักเรียน'!$R33="มส","",IF(OR(VLOOKUP($A32,'02.คีย์เทอม1'!$A$9:$DY$58,35,FALSE)="",VLOOKUP($A32,'03.คีย์เทอม2'!$A$9:$DY$58,35,FALSE)=""),"",(IF(VLOOKUP($A32,'02.คีย์เทอม1'!$A$9:$DY$58,36,FALSE)="",VLOOKUP($A32,'02.คีย์เทอม1'!$A$9:$DY$58,35,FALSE),VLOOKUP($A32,'02.คีย์เทอม1'!$A$9:$DY$58,36,FALSE))+IF(VLOOKUP($A32,'03.คีย์เทอม2'!$A$9:$DY$58,36,FALSE)="",VLOOKUP($A32,'03.คีย์เทอม2'!$A$9:$DY$58,35,FALSE),VLOOKUP($A32,'03.คีย์เทอม2'!$A$9:$DY$58,36,FALSE)))*100/200))))</f>
        <v/>
      </c>
      <c r="O32" s="125" t="str">
        <f>IF(N$8="","",IF('2.ชื่อนักเรียน'!$R33="ร","ร",IF('2.ชื่อนักเรียน'!$R33="มส","",IF(N32="","",IF(N32&gt;=80,4,IF(N32&gt;=75,3.5,IF(N32&gt;=70,3,IF(N32&gt;=65,2.5,IF(N32&gt;=60,2,IF(N32&gt;=55,1.5,IF(N32&gt;=50,1,0)))))))))))</f>
        <v/>
      </c>
      <c r="P32" s="126" t="str">
        <f>IF(P$8="","",IF('2.ชื่อนักเรียน'!$R33="ร","ร",IF('2.ชื่อนักเรียน'!$R33="มส","",IF(OR(VLOOKUP($A32,'02.คีย์เทอม1'!$A$9:$DY$58,40,FALSE)="",VLOOKUP($A32,'03.คีย์เทอม2'!$A$9:$DY$58,40,FALSE)=""),"",(IF(VLOOKUP($A32,'02.คีย์เทอม1'!$A$9:$DY$58,41,FALSE)="",VLOOKUP($A32,'02.คีย์เทอม1'!$A$9:$DY$58,40,FALSE),VLOOKUP($A32,'02.คีย์เทอม1'!$A$9:$DY$58,41,FALSE))+IF(VLOOKUP($A32,'03.คีย์เทอม2'!$A$9:$DY$58,41,FALSE)="",VLOOKUP($A32,'03.คีย์เทอม2'!$A$9:$DY$58,40,FALSE),VLOOKUP($A32,'03.คีย์เทอม2'!$A$9:$DY$58,41,FALSE)))*100/200))))</f>
        <v/>
      </c>
      <c r="Q32" s="125" t="str">
        <f>IF(P$8="","",IF('2.ชื่อนักเรียน'!$R33="ร","ร",IF('2.ชื่อนักเรียน'!$R33="มส","",IF(P32="","",IF(P32&gt;=80,4,IF(P32&gt;=75,3.5,IF(P32&gt;=70,3,IF(P32&gt;=65,2.5,IF(P32&gt;=60,2,IF(P32&gt;=55,1.5,IF(P32&gt;=50,1,0)))))))))))</f>
        <v/>
      </c>
      <c r="R32" s="126" t="str">
        <f>IF(R$8="","",IF('2.ชื่อนักเรียน'!$R33="ร","ร",IF('2.ชื่อนักเรียน'!$R33="มส","",IF(OR(VLOOKUP($A32,'02.คีย์เทอม1'!$A$9:$DY$58,45,FALSE)="",VLOOKUP($A32,'03.คีย์เทอม2'!$A$9:$DY$58,45,FALSE)=""),"",(IF(VLOOKUP($A32,'02.คีย์เทอม1'!$A$9:$DY$58,46,FALSE)="",VLOOKUP($A32,'02.คีย์เทอม1'!$A$9:$DY$58,45,FALSE),VLOOKUP($A32,'02.คีย์เทอม1'!$A$9:$DY$58,46,FALSE))+IF(VLOOKUP($A32,'03.คีย์เทอม2'!$A$9:$DY$58,46,FALSE)="",VLOOKUP($A32,'03.คีย์เทอม2'!$A$9:$DY$58,45,FALSE),VLOOKUP($A32,'03.คีย์เทอม2'!$A$9:$DY$58,46,FALSE)))*100/200))))</f>
        <v/>
      </c>
      <c r="S32" s="125" t="str">
        <f>IF(R$8="","",IF('2.ชื่อนักเรียน'!$R33="ร","ร",IF('2.ชื่อนักเรียน'!$R33="มส","",IF(R32="","",IF(R32&gt;=80,4,IF(R32&gt;=75,3.5,IF(R32&gt;=70,3,IF(R32&gt;=65,2.5,IF(R32&gt;=60,2,IF(R32&gt;=55,1.5,IF(R32&gt;=50,1,0)))))))))))</f>
        <v/>
      </c>
      <c r="T32" s="126" t="str">
        <f>IF(T$8="","",IF('2.ชื่อนักเรียน'!$R33="ร","ร",IF('2.ชื่อนักเรียน'!$R33="มส","",IF(OR(VLOOKUP($A32,'02.คีย์เทอม1'!$A$9:$DY$58,50,FALSE)="",VLOOKUP($A32,'03.คีย์เทอม2'!$A$9:$DY$58,50,FALSE)=""),"",(IF(VLOOKUP($A32,'02.คีย์เทอม1'!$A$9:$DY$58,51,FALSE)="",VLOOKUP($A32,'02.คีย์เทอม1'!$A$9:$DY$58,50,FALSE),VLOOKUP($A32,'02.คีย์เทอม1'!$A$9:$DY$58,51,FALSE))+IF(VLOOKUP($A32,'03.คีย์เทอม2'!$A$9:$DY$58,51,FALSE)="",VLOOKUP($A32,'03.คีย์เทอม2'!$A$9:$DY$58,50,FALSE),VLOOKUP($A32,'03.คีย์เทอม2'!$A$9:$DY$58,51,FALSE)))*100/200))))</f>
        <v/>
      </c>
      <c r="U32" s="125" t="str">
        <f>IF(T$8="","",IF('2.ชื่อนักเรียน'!$R33="ร","ร",IF('2.ชื่อนักเรียน'!$R33="มส","",IF(T32="","",IF(T32&gt;=80,4,IF(T32&gt;=75,3.5,IF(T32&gt;=70,3,IF(T32&gt;=65,2.5,IF(T32&gt;=60,2,IF(T32&gt;=55,1.5,IF(T32&gt;=50,1,0)))))))))))</f>
        <v/>
      </c>
      <c r="V32" s="126" t="str">
        <f>IF(V$8="","",IF('2.ชื่อนักเรียน'!$R33="ร","ร",IF('2.ชื่อนักเรียน'!$R33="มส","",IF(OR(VLOOKUP($A32,'02.คีย์เทอม1'!$A$9:$DY$58,55,FALSE)="",VLOOKUP($A32,'03.คีย์เทอม2'!$A$9:$DY$58,55,FALSE)=""),"",(IF(VLOOKUP($A32,'02.คีย์เทอม1'!$A$9:$DY$58,56,FALSE)="",VLOOKUP($A32,'02.คีย์เทอม1'!$A$9:$DY$58,55,FALSE),VLOOKUP($A32,'02.คีย์เทอม1'!$A$9:$DY$58,56,FALSE))+IF(VLOOKUP($A32,'03.คีย์เทอม2'!$A$9:$DY$58,56,FALSE)="",VLOOKUP($A32,'03.คีย์เทอม2'!$A$9:$DY$58,55,FALSE),VLOOKUP($A32,'03.คีย์เทอม2'!$A$9:$DY$58,56,FALSE)))*100/200))))</f>
        <v/>
      </c>
      <c r="W32" s="208" t="str">
        <f>IF(V$8="","",IF('2.ชื่อนักเรียน'!$R33="ร","ร",IF('2.ชื่อนักเรียน'!$R33="มส","",IF(V32="","",IF(V32&gt;=80,4,IF(V32&gt;=75,3.5,IF(V32&gt;=70,3,IF(V32&gt;=65,2.5,IF(V32&gt;=60,2,IF(V32&gt;=55,1.5,IF(V32&gt;=50,1,0)))))))))))</f>
        <v/>
      </c>
      <c r="X32" s="18">
        <v>23</v>
      </c>
      <c r="Y32" s="122" t="str">
        <f>IF('2.ชื่อนักเรียน'!$C33="","",'2.ชื่อนักเรียน'!$C33)</f>
        <v/>
      </c>
      <c r="Z32" s="272" t="str">
        <f>IF('2.ชื่อนักเรียน'!$D33="","",'2.ชื่อนักเรียน'!$D33)</f>
        <v/>
      </c>
      <c r="AA32" s="207" t="str">
        <f>IF(AA$8="","",IF('2.ชื่อนักเรียน'!$R33="ร","ร",IF('2.ชื่อนักเรียน'!$R33="มส","",IF(OR(VLOOKUP($A32,'02.คีย์เทอม1'!$A$9:$DY$58,60,FALSE)="",VLOOKUP($A32,'03.คีย์เทอม2'!$A$9:$DY$58,60,FALSE)=""),"",(IF(VLOOKUP($A32,'02.คีย์เทอม1'!$A$9:$DY$58,61,FALSE)="",VLOOKUP($A32,'02.คีย์เทอม1'!$A$9:$DY$58,60,FALSE),VLOOKUP($A32,'02.คีย์เทอม1'!$A$9:$DY$58,61,FALSE))+IF(VLOOKUP($A32,'03.คีย์เทอม2'!$A$9:$DY$58,61,FALSE)="",VLOOKUP($A32,'03.คีย์เทอม2'!$A$9:$DY$58,60,FALSE),VLOOKUP($A32,'03.คีย์เทอม2'!$A$9:$DY$58,61,FALSE)))*100/200))))</f>
        <v/>
      </c>
      <c r="AB32" s="125" t="str">
        <f>IF(AA$8="","",IF('2.ชื่อนักเรียน'!$R33="ร","ร",IF('2.ชื่อนักเรียน'!$R33="มส","",IF(AA32="","",IF(AA32&gt;=80,4,IF(AA32&gt;=75,3.5,IF(AA32&gt;=70,3,IF(AA32&gt;=65,2.5,IF(AA32&gt;=60,2,IF(AA32&gt;=55,1.5,IF(AA32&gt;=50,1,0)))))))))))</f>
        <v/>
      </c>
      <c r="AC32" s="126" t="str">
        <f>IF(AC$8="","",IF('2.ชื่อนักเรียน'!$R33="ร","ร",IF('2.ชื่อนักเรียน'!$R33="มส","",IF(OR(VLOOKUP($A32,'02.คีย์เทอม1'!$A$9:$DY$58,65,FALSE)="",VLOOKUP($A32,'03.คีย์เทอม2'!$A$9:$DY$58,65,FALSE)=""),"",(IF(VLOOKUP($A32,'02.คีย์เทอม1'!$A$9:$DY$58,66,FALSE)="",VLOOKUP($A32,'02.คีย์เทอม1'!$A$9:$DY$58,65,FALSE),VLOOKUP($A32,'02.คีย์เทอม1'!$A$9:$DY$58,66,FALSE))+IF(VLOOKUP($A32,'03.คีย์เทอม2'!$A$9:$DY$58,66,FALSE)="",VLOOKUP($A32,'03.คีย์เทอม2'!$A$9:$DY$58,65,FALSE),VLOOKUP($A32,'03.คีย์เทอม2'!$A$9:$DY$58,66,FALSE)))*100/200))))</f>
        <v/>
      </c>
      <c r="AD32" s="125" t="str">
        <f>IF(AC$8="","",IF('2.ชื่อนักเรียน'!$R33="ร","ร",IF('2.ชื่อนักเรียน'!$R33="มส","",IF(AC32="","",IF(AC32&gt;=80,4,IF(AC32&gt;=75,3.5,IF(AC32&gt;=70,3,IF(AC32&gt;=65,2.5,IF(AC32&gt;=60,2,IF(AC32&gt;=55,1.5,IF(AC32&gt;=50,1,0)))))))))))</f>
        <v/>
      </c>
      <c r="AE32" s="126" t="str">
        <f>IF(AE$8="","",IF('2.ชื่อนักเรียน'!$R33="ร","ร",IF('2.ชื่อนักเรียน'!$R33="มส","",IF(OR(VLOOKUP($A32,'02.คีย์เทอม1'!$A$9:$DY$58,70,FALSE)="",VLOOKUP($A32,'03.คีย์เทอม2'!$A$9:$DY$58,70,FALSE)=""),"",(IF(VLOOKUP($A32,'02.คีย์เทอม1'!$A$9:$DY$58,71,FALSE)="",VLOOKUP($A32,'02.คีย์เทอม1'!$A$9:$DY$58,70,FALSE),VLOOKUP($A32,'02.คีย์เทอม1'!$A$9:$DY$58,71,FALSE))+IF(VLOOKUP($A32,'03.คีย์เทอม2'!$A$9:$DY$58,71,FALSE)="",VLOOKUP($A32,'03.คีย์เทอม2'!$A$9:$DY$58,70,FALSE),VLOOKUP($A32,'03.คีย์เทอม2'!$A$9:$DY$58,71,FALSE)))*100/200))))</f>
        <v/>
      </c>
      <c r="AF32" s="125" t="str">
        <f>IF(AE$8="","",IF('2.ชื่อนักเรียน'!$R33="ร","ร",IF('2.ชื่อนักเรียน'!$R33="มส","",IF(AE32="","",IF(AE32&gt;=80,4,IF(AE32&gt;=75,3.5,IF(AE32&gt;=70,3,IF(AE32&gt;=65,2.5,IF(AE32&gt;=60,2,IF(AE32&gt;=55,1.5,IF(AE32&gt;=50,1,0)))))))))))</f>
        <v/>
      </c>
      <c r="AG32" s="127" t="str">
        <f>IF(AG$8="","",IF('2.ชื่อนักเรียน'!$R33="ร","ร",IF('2.ชื่อนักเรียน'!$R33="มส","",IF(OR(VLOOKUP($A32,'02.คีย์เทอม1'!$A$9:$DY$58,75,FALSE)="",VLOOKUP($A32,'03.คีย์เทอม2'!$A$9:$DY$58,75,FALSE)=""),"",(IF(VLOOKUP($A32,'02.คีย์เทอม1'!$A$9:$DY$58,76,FALSE)="",VLOOKUP($A32,'02.คีย์เทอม1'!$A$9:$DY$58,75,FALSE),VLOOKUP($A32,'02.คีย์เทอม1'!$A$9:$DY$58,76,FALSE))+IF(VLOOKUP($A32,'03.คีย์เทอม2'!$A$9:$DY$58,76,FALSE)="",VLOOKUP($A32,'03.คีย์เทอม2'!$A$9:$DY$58,75,FALSE),VLOOKUP($A32,'03.คีย์เทอม2'!$A$9:$DY$58,76,FALSE)))*100/200))))</f>
        <v/>
      </c>
      <c r="AH32" s="125" t="str">
        <f>IF(AG$8="","",IF('2.ชื่อนักเรียน'!$R33="ร","ร",IF('2.ชื่อนักเรียน'!$R33="มส","",IF(AG32="","",IF(AG32&gt;=80,4,IF(AG32&gt;=75,3.5,IF(AG32&gt;=70,3,IF(AG32&gt;=65,2.5,IF(AG32&gt;=60,2,IF(AG32&gt;=55,1.5,IF(AG32&gt;=50,1,0)))))))))))</f>
        <v/>
      </c>
      <c r="AI32" s="127" t="str">
        <f>IF(AI$8="","",IF('2.ชื่อนักเรียน'!$R33="ร","ร",IF('2.ชื่อนักเรียน'!$R33="มส","",IF(OR(VLOOKUP($A32,'02.คีย์เทอม1'!$A$9:$DY$58,80,FALSE)="",VLOOKUP($A32,'03.คีย์เทอม2'!$A$9:$DY$58,80,FALSE)=""),"",(IF(VLOOKUP($A32,'02.คีย์เทอม1'!$A$9:$DY$58,81,FALSE)="",VLOOKUP($A32,'02.คีย์เทอม1'!$A$9:$DY$58,80,FALSE),VLOOKUP($A32,'02.คีย์เทอม1'!$A$9:$DY$58,81,FALSE))+IF(VLOOKUP($A32,'03.คีย์เทอม2'!$A$9:$DY$58,81,FALSE)="",VLOOKUP($A32,'03.คีย์เทอม2'!$A$9:$DY$58,80,FALSE),VLOOKUP($A32,'03.คีย์เทอม2'!$A$9:$DY$58,81,FALSE)))*100/200))))</f>
        <v/>
      </c>
      <c r="AJ32" s="125" t="str">
        <f>IF(AI$8="","",IF('2.ชื่อนักเรียน'!$R33="ร","ร",IF('2.ชื่อนักเรียน'!$R33="มส","",IF(AI32="","",IF(AI32&gt;=80,4,IF(AI32&gt;=75,3.5,IF(AI32&gt;=70,3,IF(AI32&gt;=65,2.5,IF(AI32&gt;=60,2,IF(AI32&gt;=55,1.5,IF(AI32&gt;=50,1,0)))))))))))</f>
        <v/>
      </c>
      <c r="AK32" s="127" t="str">
        <f>IF(AK$8="","",IF('2.ชื่อนักเรียน'!$R33="ร","ร",IF('2.ชื่อนักเรียน'!$R33="มส","",IF(OR(VLOOKUP($A32,'02.คีย์เทอม1'!$A$9:$DY$58,85,FALSE)="",VLOOKUP($A32,'03.คีย์เทอม2'!$A$9:$DY$58,85,FALSE)=""),"",(IF(VLOOKUP($A32,'02.คีย์เทอม1'!$A$9:$DY$58,86,FALSE)="",VLOOKUP($A32,'02.คีย์เทอม1'!$A$9:$DY$58,85,FALSE),VLOOKUP($A32,'02.คีย์เทอม1'!$A$9:$DY$58,86,FALSE))+IF(VLOOKUP($A32,'03.คีย์เทอม2'!$A$9:$DY$58,86,FALSE)="",VLOOKUP($A32,'03.คีย์เทอม2'!$A$9:$DY$58,85,FALSE),VLOOKUP($A32,'03.คีย์เทอม2'!$A$9:$DY$58,86,FALSE)))*100/200))))</f>
        <v/>
      </c>
      <c r="AL32" s="125" t="str">
        <f>IF(AK$8="","",IF('2.ชื่อนักเรียน'!$R33="ร","ร",IF('2.ชื่อนักเรียน'!$R33="มส","",IF(AK32="","",IF(AK32&gt;=80,4,IF(AK32&gt;=75,3.5,IF(AK32&gt;=70,3,IF(AK32&gt;=65,2.5,IF(AK32&gt;=60,2,IF(AK32&gt;=55,1.5,IF(AK32&gt;=50,1,0)))))))))))</f>
        <v/>
      </c>
      <c r="AM32" s="127" t="str">
        <f>IF(AM$8="","",IF('2.ชื่อนักเรียน'!$R33="ร","ร",IF('2.ชื่อนักเรียน'!$R33="มส","",IF(OR(VLOOKUP($A32,'02.คีย์เทอม1'!$A$9:$DY$58,90,FALSE)="",VLOOKUP($A32,'03.คีย์เทอม2'!$A$9:$DY$58,90,FALSE)=""),"",(IF(VLOOKUP($A32,'02.คีย์เทอม1'!$A$9:$DY$58,91,FALSE)="",VLOOKUP($A32,'02.คีย์เทอม1'!$A$9:$DY$58,90,FALSE),VLOOKUP($A32,'02.คีย์เทอม1'!$A$9:$DY$58,91,FALSE))+IF(VLOOKUP($A32,'03.คีย์เทอม2'!$A$9:$DY$58,91,FALSE)="",VLOOKUP($A32,'03.คีย์เทอม2'!$A$9:$DY$58,90,FALSE),VLOOKUP($A32,'03.คีย์เทอม2'!$A$9:$DY$58,91,FALSE)))*100/200))))</f>
        <v/>
      </c>
      <c r="AN32" s="125" t="str">
        <f>IF(AM$8="","",IF('2.ชื่อนักเรียน'!$R33="ร","ร",IF('2.ชื่อนักเรียน'!$R33="มส","",IF(AM32="","",IF(AM32&gt;=80,4,IF(AM32&gt;=75,3.5,IF(AM32&gt;=70,3,IF(AM32&gt;=65,2.5,IF(AM32&gt;=60,2,IF(AM32&gt;=55,1.5,IF(AM32&gt;=50,1,0)))))))))))</f>
        <v/>
      </c>
      <c r="AO32" s="127" t="str">
        <f>IF(AO$8="","",IF('2.ชื่อนักเรียน'!$R33="ร","ร",IF('2.ชื่อนักเรียน'!$R33="มส","",IF(OR(VLOOKUP($A32,'02.คีย์เทอม1'!$A$9:$DY$58,95,FALSE)="",VLOOKUP($A32,'03.คีย์เทอม2'!$A$9:$DY$58,95,FALSE)=""),"",(IF(VLOOKUP($A32,'02.คีย์เทอม1'!$A$9:$DY$58,96,FALSE)="",VLOOKUP($A32,'02.คีย์เทอม1'!$A$9:$DY$58,95,FALSE),VLOOKUP($A32,'02.คีย์เทอม1'!$A$9:$DY$58,96,FALSE))+IF(VLOOKUP($A32,'03.คีย์เทอม2'!$A$9:$DY$58,96,FALSE)="",VLOOKUP($A32,'03.คีย์เทอม2'!$A$9:$DY$58,95,FALSE),VLOOKUP($A32,'03.คีย์เทอม2'!$A$9:$DY$58,96,FALSE)))*100/200))))</f>
        <v/>
      </c>
      <c r="AP32" s="125" t="str">
        <f>IF(AO$8="","",IF('2.ชื่อนักเรียน'!$R33="ร","ร",IF('2.ชื่อนักเรียน'!$R33="มส","",IF(AO32="","",IF(AO32&gt;=80,4,IF(AO32&gt;=75,3.5,IF(AO32&gt;=70,3,IF(AO32&gt;=65,2.5,IF(AO32&gt;=60,2,IF(AO32&gt;=55,1.5,IF(AO32&gt;=50,1,0)))))))))))</f>
        <v/>
      </c>
      <c r="AQ32" s="127" t="str">
        <f>IF(AQ$8="","",IF('2.ชื่อนักเรียน'!$R33="ร","ร",IF('2.ชื่อนักเรียน'!$R33="มส","",IF(OR(VLOOKUP($A32,'02.คีย์เทอม1'!$A$9:$DY$58,100,FALSE)="",VLOOKUP($A32,'03.คีย์เทอม2'!$A$9:$DY$58,100,FALSE)=""),"",(IF(VLOOKUP($A32,'02.คีย์เทอม1'!$A$9:$DY$58,101,FALSE)="",VLOOKUP($A32,'02.คีย์เทอม1'!$A$9:$DY$58,100,FALSE),VLOOKUP($A32,'02.คีย์เทอม1'!$A$9:$DY$58,101,FALSE))+IF(VLOOKUP($A32,'03.คีย์เทอม2'!$A$9:$DY$58,101,FALSE)="",VLOOKUP($A32,'03.คีย์เทอม2'!$A$9:$DY$58,100,FALSE),VLOOKUP($A32,'03.คีย์เทอม2'!$A$9:$DY$58,101,FALSE)))*100/200))))</f>
        <v/>
      </c>
      <c r="AR32" s="125" t="str">
        <f>IF(AQ$8="","",IF('2.ชื่อนักเรียน'!$R33="ร","ร",IF('2.ชื่อนักเรียน'!$R33="มส","",IF(AQ32="","",IF(AQ32&gt;=80,4,IF(AQ32&gt;=75,3.5,IF(AQ32&gt;=70,3,IF(AQ32&gt;=65,2.5,IF(AQ32&gt;=60,2,IF(AQ32&gt;=55,1.5,IF(AQ32&gt;=50,1,0)))))))))))</f>
        <v/>
      </c>
      <c r="AS32" s="126" t="str">
        <f>IF(AS$8="","",IF('2.ชื่อนักเรียน'!$R33="ร","ร",IF('2.ชื่อนักเรียน'!$R33="มส","",IF(OR(VLOOKUP($A32,'02.คีย์เทอม1'!$A$9:$DY$58,105,FALSE)="",VLOOKUP($A32,'03.คีย์เทอม2'!$A$9:$DY$58,105,FALSE)=""),"",(IF(VLOOKUP($A32,'02.คีย์เทอม1'!$A$9:$DY$58,106,FALSE)="",VLOOKUP($A32,'02.คีย์เทอม1'!$A$9:$DY$58,105,FALSE),VLOOKUP($A32,'02.คีย์เทอม1'!$A$9:$DY$58,106,FALSE))+IF(VLOOKUP($A32,'03.คีย์เทอม2'!$A$9:$DY$58,106,FALSE)="",VLOOKUP($A32,'03.คีย์เทอม2'!$A$9:$DY$58,105,FALSE),VLOOKUP($A32,'03.คีย์เทอม2'!$A$9:$DY$58,106,FALSE)))*100/200))))</f>
        <v/>
      </c>
      <c r="AT32" s="204" t="str">
        <f>IF(AS$8="","",IF('2.ชื่อนักเรียน'!$R33="ร","ร",IF('2.ชื่อนักเรียน'!$R33="มส","",IF(AS32="","",IF(AS32&gt;=80,4,IF(AS32&gt;=75,3.5,IF(AS32&gt;=70,3,IF(AS32&gt;=65,2.5,IF(AS32&gt;=60,2,IF(AS32&gt;=55,1.5,IF(AS32&gt;=50,1,0)))))))))))</f>
        <v/>
      </c>
      <c r="AU32" s="207" t="str">
        <f t="shared" si="37"/>
        <v/>
      </c>
      <c r="AV32" s="126" t="str">
        <f t="shared" si="36"/>
        <v/>
      </c>
      <c r="AW32" s="541" t="str">
        <f t="shared" si="16"/>
        <v/>
      </c>
      <c r="AX32" s="745" t="str">
        <f>IF('2.ชื่อนักเรียน'!R33="มส","มส",IF('2.ชื่อนักเรียน'!R33="ย้าย","ย้าย",IF('2.ชื่อนักเรียน'!R33="ร","ร",IF(CE32="","",RANK(CE32,$CE$10:$CE$59,0)))))</f>
        <v/>
      </c>
      <c r="AY32" s="393" t="str">
        <f t="shared" si="17"/>
        <v/>
      </c>
      <c r="AZ32" s="381" t="str">
        <f t="shared" si="18"/>
        <v/>
      </c>
      <c r="BA32" s="383" t="str">
        <f t="shared" si="19"/>
        <v/>
      </c>
      <c r="BB32" s="335" t="str">
        <f t="shared" si="1"/>
        <v/>
      </c>
      <c r="BC32" s="335" t="str">
        <f t="shared" si="20"/>
        <v/>
      </c>
      <c r="BD32" s="335" t="str">
        <f t="shared" si="2"/>
        <v/>
      </c>
      <c r="BE32" s="335" t="str">
        <f t="shared" si="3"/>
        <v/>
      </c>
      <c r="BF32" s="331" t="str">
        <f t="shared" si="4"/>
        <v/>
      </c>
      <c r="BG32" s="331" t="str">
        <f t="shared" si="5"/>
        <v/>
      </c>
      <c r="BH32" s="331" t="str">
        <f t="shared" si="6"/>
        <v/>
      </c>
      <c r="BI32" s="331" t="str">
        <f t="shared" si="21"/>
        <v/>
      </c>
      <c r="BJ32" s="331" t="str">
        <f t="shared" si="7"/>
        <v/>
      </c>
      <c r="BK32" s="331" t="str">
        <f t="shared" si="22"/>
        <v/>
      </c>
      <c r="BL32" s="335" t="str">
        <f t="shared" si="8"/>
        <v/>
      </c>
      <c r="BM32" s="335" t="str">
        <f t="shared" si="9"/>
        <v/>
      </c>
      <c r="BN32" s="335" t="str">
        <f t="shared" si="10"/>
        <v/>
      </c>
      <c r="BO32" s="335" t="str">
        <f t="shared" si="11"/>
        <v/>
      </c>
      <c r="BP32" s="331" t="str">
        <f t="shared" si="12"/>
        <v/>
      </c>
      <c r="BQ32" s="384" t="str">
        <f t="shared" si="13"/>
        <v/>
      </c>
      <c r="BR32" s="332" t="str">
        <f t="shared" si="14"/>
        <v/>
      </c>
      <c r="BS32" s="381" t="str">
        <f t="shared" si="23"/>
        <v/>
      </c>
      <c r="BT32" s="331" t="str">
        <f t="shared" si="24"/>
        <v/>
      </c>
      <c r="BU32" s="331" t="str">
        <f t="shared" si="25"/>
        <v/>
      </c>
      <c r="BV32" s="331" t="str">
        <f t="shared" si="26"/>
        <v/>
      </c>
      <c r="BW32" s="331" t="str">
        <f t="shared" si="27"/>
        <v/>
      </c>
      <c r="BX32" s="331" t="str">
        <f t="shared" si="28"/>
        <v/>
      </c>
      <c r="BY32" s="331" t="str">
        <f t="shared" si="29"/>
        <v/>
      </c>
      <c r="BZ32" s="331" t="str">
        <f t="shared" si="30"/>
        <v/>
      </c>
      <c r="CA32" s="331" t="str">
        <f t="shared" si="31"/>
        <v/>
      </c>
      <c r="CB32" s="331" t="str">
        <f t="shared" si="32"/>
        <v/>
      </c>
      <c r="CC32" s="384" t="str">
        <f t="shared" si="33"/>
        <v/>
      </c>
      <c r="CD32" s="332" t="str">
        <f t="shared" si="34"/>
        <v/>
      </c>
      <c r="CE32" s="177" t="str">
        <f t="shared" si="35"/>
        <v/>
      </c>
    </row>
    <row r="33" spans="1:83" s="17" customFormat="1" ht="16.5" customHeight="1" x14ac:dyDescent="0.2">
      <c r="A33" s="18">
        <v>24</v>
      </c>
      <c r="B33" s="122" t="str">
        <f>IF('2.ชื่อนักเรียน'!$C34="","",'2.ชื่อนักเรียน'!$C34)</f>
        <v/>
      </c>
      <c r="C33" s="272" t="str">
        <f>IF('2.ชื่อนักเรียน'!$D34="","",'2.ชื่อนักเรียน'!$D34)</f>
        <v/>
      </c>
      <c r="D33" s="207" t="str">
        <f>IF(D$8="","",IF('2.ชื่อนักเรียน'!$R34="ร","ร",IF('2.ชื่อนักเรียน'!$R34="มส","",IF(OR(VLOOKUP($A33,'02.คีย์เทอม1'!$A$9:$DY$58,10,FALSE)="",VLOOKUP($A33,'03.คีย์เทอม2'!$A$9:$DY$58,10,FALSE)=""),"",(IF(VLOOKUP($A33,'02.คีย์เทอม1'!$A$9:$DY$58,11,FALSE)="",VLOOKUP($A33,'02.คีย์เทอม1'!$A$9:$DY$58,10,FALSE),VLOOKUP($A33,'02.คีย์เทอม1'!$A$9:$DY$58,11,FALSE))+IF(VLOOKUP($A33,'03.คีย์เทอม2'!$A$9:$DY$58,11,FALSE)="",VLOOKUP($A33,'03.คีย์เทอม2'!$A$9:$DY$58,10,FALSE),VLOOKUP($A33,'03.คีย์เทอม2'!$A$9:$DY$58,11,FALSE)))*100/200))))</f>
        <v/>
      </c>
      <c r="E33" s="125" t="str">
        <f>IF(D$8="","",IF('2.ชื่อนักเรียน'!$R34="ร","ร",IF('2.ชื่อนักเรียน'!$R34="มส","",IF(D33="","",IF(D33&gt;=80,4,IF(D33&gt;=75,3.5,IF(D33&gt;=70,3,IF(D33&gt;=65,2.5,IF(D33&gt;=60,2,IF(D33&gt;=55,1.5,IF(D33&gt;=50,1,0)))))))))))</f>
        <v/>
      </c>
      <c r="F33" s="126" t="str">
        <f>IF(F$8="","",IF('2.ชื่อนักเรียน'!$R34="ร","ร",IF('2.ชื่อนักเรียน'!$R34="มส","",IF(OR(VLOOKUP($A33,'02.คีย์เทอม1'!$A$9:$DY$58,15,FALSE)="",VLOOKUP($A33,'03.คีย์เทอม2'!$A$9:$DY$58,15,FALSE)=""),"",(IF(VLOOKUP($A33,'02.คีย์เทอม1'!$A$9:$DY$58,16,FALSE)="",VLOOKUP($A33,'02.คีย์เทอม1'!$A$9:$DY$58,15,FALSE),VLOOKUP($A33,'02.คีย์เทอม1'!$A$9:$DY$58,16,FALSE))+IF(VLOOKUP($A33,'03.คีย์เทอม2'!$A$9:$DY$58,16,FALSE)="",VLOOKUP($A33,'03.คีย์เทอม2'!$A$9:$DY$58,15,FALSE),VLOOKUP($A33,'03.คีย์เทอม2'!$A$9:$DY$58,16,FALSE)))*100/200))))</f>
        <v/>
      </c>
      <c r="G33" s="125" t="str">
        <f>IF(F$8="","",IF('2.ชื่อนักเรียน'!$R34="ร","ร",IF('2.ชื่อนักเรียน'!$R34="มส","",IF(F33="","",IF(F33&gt;=80,4,IF(F33&gt;=75,3.5,IF(F33&gt;=70,3,IF(F33&gt;=65,2.5,IF(F33&gt;=60,2,IF(F33&gt;=55,1.5,IF(F33&gt;=50,1,0)))))))))))</f>
        <v/>
      </c>
      <c r="H33" s="126" t="str">
        <f>IF(H$8="","",IF('2.ชื่อนักเรียน'!$R34="ร","ร",IF('2.ชื่อนักเรียน'!$R34="มส","",IF(OR(VLOOKUP($A33,'02.คีย์เทอม1'!$A$9:$DY$58,20,FALSE)="",VLOOKUP($A33,'03.คีย์เทอม2'!$A$9:$DY$58,20,FALSE)=""),"",(IF(VLOOKUP($A33,'02.คีย์เทอม1'!$A$9:$DY$58,21,FALSE)="",VLOOKUP($A33,'02.คีย์เทอม1'!$A$9:$DY$58,20,FALSE),VLOOKUP($A33,'02.คีย์เทอม1'!$A$9:$DY$58,21,FALSE))+IF(VLOOKUP($A33,'03.คีย์เทอม2'!$A$9:$DY$58,21,FALSE)="",VLOOKUP($A33,'03.คีย์เทอม2'!$A$9:$DY$58,20,FALSE),VLOOKUP($A33,'03.คีย์เทอม2'!$A$9:$DY$58,21,FALSE)))*100/200))))</f>
        <v/>
      </c>
      <c r="I33" s="125" t="str">
        <f>IF(H$8="","",IF('2.ชื่อนักเรียน'!$R34="ร","ร",IF('2.ชื่อนักเรียน'!$R34="มส","",IF(H33="","",IF(H33&gt;=80,4,IF(H33&gt;=75,3.5,IF(H33&gt;=70,3,IF(H33&gt;=65,2.5,IF(H33&gt;=60,2,IF(H33&gt;=55,1.5,IF(H33&gt;=50,1,0)))))))))))</f>
        <v/>
      </c>
      <c r="J33" s="126" t="str">
        <f>IF(J$8="","",IF('2.ชื่อนักเรียน'!$R34="ร","ร",IF('2.ชื่อนักเรียน'!$R34="มส","",IF(OR(VLOOKUP($A33,'02.คีย์เทอม1'!$A$9:$DY$58,25,FALSE)="",VLOOKUP($A33,'03.คีย์เทอม2'!$A$9:$DY$58,25,FALSE)=""),"",(IF(VLOOKUP($A33,'02.คีย์เทอม1'!$A$9:$DY$58,26,FALSE)="",VLOOKUP($A33,'02.คีย์เทอม1'!$A$9:$DY$58,25,FALSE),VLOOKUP($A33,'02.คีย์เทอม1'!$A$9:$DY$58,26,FALSE))+IF(VLOOKUP($A33,'03.คีย์เทอม2'!$A$9:$DY$58,26,FALSE)="",VLOOKUP($A33,'03.คีย์เทอม2'!$A$9:$DY$58,25,FALSE),VLOOKUP($A33,'03.คีย์เทอม2'!$A$9:$DY$58,26,FALSE)))*100/200))))</f>
        <v/>
      </c>
      <c r="K33" s="125" t="str">
        <f>IF(J$8="","",IF('2.ชื่อนักเรียน'!$R34="ร","ร",IF('2.ชื่อนักเรียน'!$R34="มส","",IF(J33="","",IF(J33&gt;=80,4,IF(J33&gt;=75,3.5,IF(J33&gt;=70,3,IF(J33&gt;=65,2.5,IF(J33&gt;=60,2,IF(J33&gt;=55,1.5,IF(J33&gt;=50,1,0)))))))))))</f>
        <v/>
      </c>
      <c r="L33" s="126" t="str">
        <f>IF(L$8="","",IF('2.ชื่อนักเรียน'!$R34="ร","ร",IF('2.ชื่อนักเรียน'!$R34="มส","",IF(OR(VLOOKUP($A33,'02.คีย์เทอม1'!$A$9:$DY$58,30,FALSE)="",VLOOKUP($A33,'03.คีย์เทอม2'!$A$9:$DY$58,30,FALSE)=""),"",(IF(VLOOKUP($A33,'02.คีย์เทอม1'!$A$9:$DY$58,31,FALSE)="",VLOOKUP($A33,'02.คีย์เทอม1'!$A$9:$DY$58,30,FALSE),VLOOKUP($A33,'02.คีย์เทอม1'!$A$9:$DY$58,31,FALSE))+IF(VLOOKUP($A33,'03.คีย์เทอม2'!$A$9:$DY$58,31,FALSE)="",VLOOKUP($A33,'03.คีย์เทอม2'!$A$9:$DY$58,30,FALSE),VLOOKUP($A33,'03.คีย์เทอม2'!$A$9:$DY$58,31,FALSE)))*100/200))))</f>
        <v/>
      </c>
      <c r="M33" s="125" t="str">
        <f>IF(L$8="","",IF('2.ชื่อนักเรียน'!$R34="ร","ร",IF('2.ชื่อนักเรียน'!$R34="มส","",IF(L33="","",IF(L33&gt;=80,4,IF(L33&gt;=75,3.5,IF(L33&gt;=70,3,IF(L33&gt;=65,2.5,IF(L33&gt;=60,2,IF(L33&gt;=55,1.5,IF(L33&gt;=50,1,0)))))))))))</f>
        <v/>
      </c>
      <c r="N33" s="126" t="str">
        <f>IF(N$8="","",IF('2.ชื่อนักเรียน'!$R34="ร","ร",IF('2.ชื่อนักเรียน'!$R34="มส","",IF(OR(VLOOKUP($A33,'02.คีย์เทอม1'!$A$9:$DY$58,35,FALSE)="",VLOOKUP($A33,'03.คีย์เทอม2'!$A$9:$DY$58,35,FALSE)=""),"",(IF(VLOOKUP($A33,'02.คีย์เทอม1'!$A$9:$DY$58,36,FALSE)="",VLOOKUP($A33,'02.คีย์เทอม1'!$A$9:$DY$58,35,FALSE),VLOOKUP($A33,'02.คีย์เทอม1'!$A$9:$DY$58,36,FALSE))+IF(VLOOKUP($A33,'03.คีย์เทอม2'!$A$9:$DY$58,36,FALSE)="",VLOOKUP($A33,'03.คีย์เทอม2'!$A$9:$DY$58,35,FALSE),VLOOKUP($A33,'03.คีย์เทอม2'!$A$9:$DY$58,36,FALSE)))*100/200))))</f>
        <v/>
      </c>
      <c r="O33" s="125" t="str">
        <f>IF(N$8="","",IF('2.ชื่อนักเรียน'!$R34="ร","ร",IF('2.ชื่อนักเรียน'!$R34="มส","",IF(N33="","",IF(N33&gt;=80,4,IF(N33&gt;=75,3.5,IF(N33&gt;=70,3,IF(N33&gt;=65,2.5,IF(N33&gt;=60,2,IF(N33&gt;=55,1.5,IF(N33&gt;=50,1,0)))))))))))</f>
        <v/>
      </c>
      <c r="P33" s="126" t="str">
        <f>IF(P$8="","",IF('2.ชื่อนักเรียน'!$R34="ร","ร",IF('2.ชื่อนักเรียน'!$R34="มส","",IF(OR(VLOOKUP($A33,'02.คีย์เทอม1'!$A$9:$DY$58,40,FALSE)="",VLOOKUP($A33,'03.คีย์เทอม2'!$A$9:$DY$58,40,FALSE)=""),"",(IF(VLOOKUP($A33,'02.คีย์เทอม1'!$A$9:$DY$58,41,FALSE)="",VLOOKUP($A33,'02.คีย์เทอม1'!$A$9:$DY$58,40,FALSE),VLOOKUP($A33,'02.คีย์เทอม1'!$A$9:$DY$58,41,FALSE))+IF(VLOOKUP($A33,'03.คีย์เทอม2'!$A$9:$DY$58,41,FALSE)="",VLOOKUP($A33,'03.คีย์เทอม2'!$A$9:$DY$58,40,FALSE),VLOOKUP($A33,'03.คีย์เทอม2'!$A$9:$DY$58,41,FALSE)))*100/200))))</f>
        <v/>
      </c>
      <c r="Q33" s="125" t="str">
        <f>IF(P$8="","",IF('2.ชื่อนักเรียน'!$R34="ร","ร",IF('2.ชื่อนักเรียน'!$R34="มส","",IF(P33="","",IF(P33&gt;=80,4,IF(P33&gt;=75,3.5,IF(P33&gt;=70,3,IF(P33&gt;=65,2.5,IF(P33&gt;=60,2,IF(P33&gt;=55,1.5,IF(P33&gt;=50,1,0)))))))))))</f>
        <v/>
      </c>
      <c r="R33" s="126" t="str">
        <f>IF(R$8="","",IF('2.ชื่อนักเรียน'!$R34="ร","ร",IF('2.ชื่อนักเรียน'!$R34="มส","",IF(OR(VLOOKUP($A33,'02.คีย์เทอม1'!$A$9:$DY$58,45,FALSE)="",VLOOKUP($A33,'03.คีย์เทอม2'!$A$9:$DY$58,45,FALSE)=""),"",(IF(VLOOKUP($A33,'02.คีย์เทอม1'!$A$9:$DY$58,46,FALSE)="",VLOOKUP($A33,'02.คีย์เทอม1'!$A$9:$DY$58,45,FALSE),VLOOKUP($A33,'02.คีย์เทอม1'!$A$9:$DY$58,46,FALSE))+IF(VLOOKUP($A33,'03.คีย์เทอม2'!$A$9:$DY$58,46,FALSE)="",VLOOKUP($A33,'03.คีย์เทอม2'!$A$9:$DY$58,45,FALSE),VLOOKUP($A33,'03.คีย์เทอม2'!$A$9:$DY$58,46,FALSE)))*100/200))))</f>
        <v/>
      </c>
      <c r="S33" s="125" t="str">
        <f>IF(R$8="","",IF('2.ชื่อนักเรียน'!$R34="ร","ร",IF('2.ชื่อนักเรียน'!$R34="มส","",IF(R33="","",IF(R33&gt;=80,4,IF(R33&gt;=75,3.5,IF(R33&gt;=70,3,IF(R33&gt;=65,2.5,IF(R33&gt;=60,2,IF(R33&gt;=55,1.5,IF(R33&gt;=50,1,0)))))))))))</f>
        <v/>
      </c>
      <c r="T33" s="126" t="str">
        <f>IF(T$8="","",IF('2.ชื่อนักเรียน'!$R34="ร","ร",IF('2.ชื่อนักเรียน'!$R34="มส","",IF(OR(VLOOKUP($A33,'02.คีย์เทอม1'!$A$9:$DY$58,50,FALSE)="",VLOOKUP($A33,'03.คีย์เทอม2'!$A$9:$DY$58,50,FALSE)=""),"",(IF(VLOOKUP($A33,'02.คีย์เทอม1'!$A$9:$DY$58,51,FALSE)="",VLOOKUP($A33,'02.คีย์เทอม1'!$A$9:$DY$58,50,FALSE),VLOOKUP($A33,'02.คีย์เทอม1'!$A$9:$DY$58,51,FALSE))+IF(VLOOKUP($A33,'03.คีย์เทอม2'!$A$9:$DY$58,51,FALSE)="",VLOOKUP($A33,'03.คีย์เทอม2'!$A$9:$DY$58,50,FALSE),VLOOKUP($A33,'03.คีย์เทอม2'!$A$9:$DY$58,51,FALSE)))*100/200))))</f>
        <v/>
      </c>
      <c r="U33" s="125" t="str">
        <f>IF(T$8="","",IF('2.ชื่อนักเรียน'!$R34="ร","ร",IF('2.ชื่อนักเรียน'!$R34="มส","",IF(T33="","",IF(T33&gt;=80,4,IF(T33&gt;=75,3.5,IF(T33&gt;=70,3,IF(T33&gt;=65,2.5,IF(T33&gt;=60,2,IF(T33&gt;=55,1.5,IF(T33&gt;=50,1,0)))))))))))</f>
        <v/>
      </c>
      <c r="V33" s="126" t="str">
        <f>IF(V$8="","",IF('2.ชื่อนักเรียน'!$R34="ร","ร",IF('2.ชื่อนักเรียน'!$R34="มส","",IF(OR(VLOOKUP($A33,'02.คีย์เทอม1'!$A$9:$DY$58,55,FALSE)="",VLOOKUP($A33,'03.คีย์เทอม2'!$A$9:$DY$58,55,FALSE)=""),"",(IF(VLOOKUP($A33,'02.คีย์เทอม1'!$A$9:$DY$58,56,FALSE)="",VLOOKUP($A33,'02.คีย์เทอม1'!$A$9:$DY$58,55,FALSE),VLOOKUP($A33,'02.คีย์เทอม1'!$A$9:$DY$58,56,FALSE))+IF(VLOOKUP($A33,'03.คีย์เทอม2'!$A$9:$DY$58,56,FALSE)="",VLOOKUP($A33,'03.คีย์เทอม2'!$A$9:$DY$58,55,FALSE),VLOOKUP($A33,'03.คีย์เทอม2'!$A$9:$DY$58,56,FALSE)))*100/200))))</f>
        <v/>
      </c>
      <c r="W33" s="208" t="str">
        <f>IF(V$8="","",IF('2.ชื่อนักเรียน'!$R34="ร","ร",IF('2.ชื่อนักเรียน'!$R34="มส","",IF(V33="","",IF(V33&gt;=80,4,IF(V33&gt;=75,3.5,IF(V33&gt;=70,3,IF(V33&gt;=65,2.5,IF(V33&gt;=60,2,IF(V33&gt;=55,1.5,IF(V33&gt;=50,1,0)))))))))))</f>
        <v/>
      </c>
      <c r="X33" s="18">
        <v>24</v>
      </c>
      <c r="Y33" s="122" t="str">
        <f>IF('2.ชื่อนักเรียน'!$C34="","",'2.ชื่อนักเรียน'!$C34)</f>
        <v/>
      </c>
      <c r="Z33" s="272" t="str">
        <f>IF('2.ชื่อนักเรียน'!$D34="","",'2.ชื่อนักเรียน'!$D34)</f>
        <v/>
      </c>
      <c r="AA33" s="207" t="str">
        <f>IF(AA$8="","",IF('2.ชื่อนักเรียน'!$R34="ร","ร",IF('2.ชื่อนักเรียน'!$R34="มส","",IF(OR(VLOOKUP($A33,'02.คีย์เทอม1'!$A$9:$DY$58,60,FALSE)="",VLOOKUP($A33,'03.คีย์เทอม2'!$A$9:$DY$58,60,FALSE)=""),"",(IF(VLOOKUP($A33,'02.คีย์เทอม1'!$A$9:$DY$58,61,FALSE)="",VLOOKUP($A33,'02.คีย์เทอม1'!$A$9:$DY$58,60,FALSE),VLOOKUP($A33,'02.คีย์เทอม1'!$A$9:$DY$58,61,FALSE))+IF(VLOOKUP($A33,'03.คีย์เทอม2'!$A$9:$DY$58,61,FALSE)="",VLOOKUP($A33,'03.คีย์เทอม2'!$A$9:$DY$58,60,FALSE),VLOOKUP($A33,'03.คีย์เทอม2'!$A$9:$DY$58,61,FALSE)))*100/200))))</f>
        <v/>
      </c>
      <c r="AB33" s="125" t="str">
        <f>IF(AA$8="","",IF('2.ชื่อนักเรียน'!$R34="ร","ร",IF('2.ชื่อนักเรียน'!$R34="มส","",IF(AA33="","",IF(AA33&gt;=80,4,IF(AA33&gt;=75,3.5,IF(AA33&gt;=70,3,IF(AA33&gt;=65,2.5,IF(AA33&gt;=60,2,IF(AA33&gt;=55,1.5,IF(AA33&gt;=50,1,0)))))))))))</f>
        <v/>
      </c>
      <c r="AC33" s="126" t="str">
        <f>IF(AC$8="","",IF('2.ชื่อนักเรียน'!$R34="ร","ร",IF('2.ชื่อนักเรียน'!$R34="มส","",IF(OR(VLOOKUP($A33,'02.คีย์เทอม1'!$A$9:$DY$58,65,FALSE)="",VLOOKUP($A33,'03.คีย์เทอม2'!$A$9:$DY$58,65,FALSE)=""),"",(IF(VLOOKUP($A33,'02.คีย์เทอม1'!$A$9:$DY$58,66,FALSE)="",VLOOKUP($A33,'02.คีย์เทอม1'!$A$9:$DY$58,65,FALSE),VLOOKUP($A33,'02.คีย์เทอม1'!$A$9:$DY$58,66,FALSE))+IF(VLOOKUP($A33,'03.คีย์เทอม2'!$A$9:$DY$58,66,FALSE)="",VLOOKUP($A33,'03.คีย์เทอม2'!$A$9:$DY$58,65,FALSE),VLOOKUP($A33,'03.คีย์เทอม2'!$A$9:$DY$58,66,FALSE)))*100/200))))</f>
        <v/>
      </c>
      <c r="AD33" s="125" t="str">
        <f>IF(AC$8="","",IF('2.ชื่อนักเรียน'!$R34="ร","ร",IF('2.ชื่อนักเรียน'!$R34="มส","",IF(AC33="","",IF(AC33&gt;=80,4,IF(AC33&gt;=75,3.5,IF(AC33&gt;=70,3,IF(AC33&gt;=65,2.5,IF(AC33&gt;=60,2,IF(AC33&gt;=55,1.5,IF(AC33&gt;=50,1,0)))))))))))</f>
        <v/>
      </c>
      <c r="AE33" s="126" t="str">
        <f>IF(AE$8="","",IF('2.ชื่อนักเรียน'!$R34="ร","ร",IF('2.ชื่อนักเรียน'!$R34="มส","",IF(OR(VLOOKUP($A33,'02.คีย์เทอม1'!$A$9:$DY$58,70,FALSE)="",VLOOKUP($A33,'03.คีย์เทอม2'!$A$9:$DY$58,70,FALSE)=""),"",(IF(VLOOKUP($A33,'02.คีย์เทอม1'!$A$9:$DY$58,71,FALSE)="",VLOOKUP($A33,'02.คีย์เทอม1'!$A$9:$DY$58,70,FALSE),VLOOKUP($A33,'02.คีย์เทอม1'!$A$9:$DY$58,71,FALSE))+IF(VLOOKUP($A33,'03.คีย์เทอม2'!$A$9:$DY$58,71,FALSE)="",VLOOKUP($A33,'03.คีย์เทอม2'!$A$9:$DY$58,70,FALSE),VLOOKUP($A33,'03.คีย์เทอม2'!$A$9:$DY$58,71,FALSE)))*100/200))))</f>
        <v/>
      </c>
      <c r="AF33" s="125" t="str">
        <f>IF(AE$8="","",IF('2.ชื่อนักเรียน'!$R34="ร","ร",IF('2.ชื่อนักเรียน'!$R34="มส","",IF(AE33="","",IF(AE33&gt;=80,4,IF(AE33&gt;=75,3.5,IF(AE33&gt;=70,3,IF(AE33&gt;=65,2.5,IF(AE33&gt;=60,2,IF(AE33&gt;=55,1.5,IF(AE33&gt;=50,1,0)))))))))))</f>
        <v/>
      </c>
      <c r="AG33" s="127" t="str">
        <f>IF(AG$8="","",IF('2.ชื่อนักเรียน'!$R34="ร","ร",IF('2.ชื่อนักเรียน'!$R34="มส","",IF(OR(VLOOKUP($A33,'02.คีย์เทอม1'!$A$9:$DY$58,75,FALSE)="",VLOOKUP($A33,'03.คีย์เทอม2'!$A$9:$DY$58,75,FALSE)=""),"",(IF(VLOOKUP($A33,'02.คีย์เทอม1'!$A$9:$DY$58,76,FALSE)="",VLOOKUP($A33,'02.คีย์เทอม1'!$A$9:$DY$58,75,FALSE),VLOOKUP($A33,'02.คีย์เทอม1'!$A$9:$DY$58,76,FALSE))+IF(VLOOKUP($A33,'03.คีย์เทอม2'!$A$9:$DY$58,76,FALSE)="",VLOOKUP($A33,'03.คีย์เทอม2'!$A$9:$DY$58,75,FALSE),VLOOKUP($A33,'03.คีย์เทอม2'!$A$9:$DY$58,76,FALSE)))*100/200))))</f>
        <v/>
      </c>
      <c r="AH33" s="125" t="str">
        <f>IF(AG$8="","",IF('2.ชื่อนักเรียน'!$R34="ร","ร",IF('2.ชื่อนักเรียน'!$R34="มส","",IF(AG33="","",IF(AG33&gt;=80,4,IF(AG33&gt;=75,3.5,IF(AG33&gt;=70,3,IF(AG33&gt;=65,2.5,IF(AG33&gt;=60,2,IF(AG33&gt;=55,1.5,IF(AG33&gt;=50,1,0)))))))))))</f>
        <v/>
      </c>
      <c r="AI33" s="127" t="str">
        <f>IF(AI$8="","",IF('2.ชื่อนักเรียน'!$R34="ร","ร",IF('2.ชื่อนักเรียน'!$R34="มส","",IF(OR(VLOOKUP($A33,'02.คีย์เทอม1'!$A$9:$DY$58,80,FALSE)="",VLOOKUP($A33,'03.คีย์เทอม2'!$A$9:$DY$58,80,FALSE)=""),"",(IF(VLOOKUP($A33,'02.คีย์เทอม1'!$A$9:$DY$58,81,FALSE)="",VLOOKUP($A33,'02.คีย์เทอม1'!$A$9:$DY$58,80,FALSE),VLOOKUP($A33,'02.คีย์เทอม1'!$A$9:$DY$58,81,FALSE))+IF(VLOOKUP($A33,'03.คีย์เทอม2'!$A$9:$DY$58,81,FALSE)="",VLOOKUP($A33,'03.คีย์เทอม2'!$A$9:$DY$58,80,FALSE),VLOOKUP($A33,'03.คีย์เทอม2'!$A$9:$DY$58,81,FALSE)))*100/200))))</f>
        <v/>
      </c>
      <c r="AJ33" s="125" t="str">
        <f>IF(AI$8="","",IF('2.ชื่อนักเรียน'!$R34="ร","ร",IF('2.ชื่อนักเรียน'!$R34="มส","",IF(AI33="","",IF(AI33&gt;=80,4,IF(AI33&gt;=75,3.5,IF(AI33&gt;=70,3,IF(AI33&gt;=65,2.5,IF(AI33&gt;=60,2,IF(AI33&gt;=55,1.5,IF(AI33&gt;=50,1,0)))))))))))</f>
        <v/>
      </c>
      <c r="AK33" s="127" t="str">
        <f>IF(AK$8="","",IF('2.ชื่อนักเรียน'!$R34="ร","ร",IF('2.ชื่อนักเรียน'!$R34="มส","",IF(OR(VLOOKUP($A33,'02.คีย์เทอม1'!$A$9:$DY$58,85,FALSE)="",VLOOKUP($A33,'03.คีย์เทอม2'!$A$9:$DY$58,85,FALSE)=""),"",(IF(VLOOKUP($A33,'02.คีย์เทอม1'!$A$9:$DY$58,86,FALSE)="",VLOOKUP($A33,'02.คีย์เทอม1'!$A$9:$DY$58,85,FALSE),VLOOKUP($A33,'02.คีย์เทอม1'!$A$9:$DY$58,86,FALSE))+IF(VLOOKUP($A33,'03.คีย์เทอม2'!$A$9:$DY$58,86,FALSE)="",VLOOKUP($A33,'03.คีย์เทอม2'!$A$9:$DY$58,85,FALSE),VLOOKUP($A33,'03.คีย์เทอม2'!$A$9:$DY$58,86,FALSE)))*100/200))))</f>
        <v/>
      </c>
      <c r="AL33" s="125" t="str">
        <f>IF(AK$8="","",IF('2.ชื่อนักเรียน'!$R34="ร","ร",IF('2.ชื่อนักเรียน'!$R34="มส","",IF(AK33="","",IF(AK33&gt;=80,4,IF(AK33&gt;=75,3.5,IF(AK33&gt;=70,3,IF(AK33&gt;=65,2.5,IF(AK33&gt;=60,2,IF(AK33&gt;=55,1.5,IF(AK33&gt;=50,1,0)))))))))))</f>
        <v/>
      </c>
      <c r="AM33" s="127" t="str">
        <f>IF(AM$8="","",IF('2.ชื่อนักเรียน'!$R34="ร","ร",IF('2.ชื่อนักเรียน'!$R34="มส","",IF(OR(VLOOKUP($A33,'02.คีย์เทอม1'!$A$9:$DY$58,90,FALSE)="",VLOOKUP($A33,'03.คีย์เทอม2'!$A$9:$DY$58,90,FALSE)=""),"",(IF(VLOOKUP($A33,'02.คีย์เทอม1'!$A$9:$DY$58,91,FALSE)="",VLOOKUP($A33,'02.คีย์เทอม1'!$A$9:$DY$58,90,FALSE),VLOOKUP($A33,'02.คีย์เทอม1'!$A$9:$DY$58,91,FALSE))+IF(VLOOKUP($A33,'03.คีย์เทอม2'!$A$9:$DY$58,91,FALSE)="",VLOOKUP($A33,'03.คีย์เทอม2'!$A$9:$DY$58,90,FALSE),VLOOKUP($A33,'03.คีย์เทอม2'!$A$9:$DY$58,91,FALSE)))*100/200))))</f>
        <v/>
      </c>
      <c r="AN33" s="125" t="str">
        <f>IF(AM$8="","",IF('2.ชื่อนักเรียน'!$R34="ร","ร",IF('2.ชื่อนักเรียน'!$R34="มส","",IF(AM33="","",IF(AM33&gt;=80,4,IF(AM33&gt;=75,3.5,IF(AM33&gt;=70,3,IF(AM33&gt;=65,2.5,IF(AM33&gt;=60,2,IF(AM33&gt;=55,1.5,IF(AM33&gt;=50,1,0)))))))))))</f>
        <v/>
      </c>
      <c r="AO33" s="127" t="str">
        <f>IF(AO$8="","",IF('2.ชื่อนักเรียน'!$R34="ร","ร",IF('2.ชื่อนักเรียน'!$R34="มส","",IF(OR(VLOOKUP($A33,'02.คีย์เทอม1'!$A$9:$DY$58,95,FALSE)="",VLOOKUP($A33,'03.คีย์เทอม2'!$A$9:$DY$58,95,FALSE)=""),"",(IF(VLOOKUP($A33,'02.คีย์เทอม1'!$A$9:$DY$58,96,FALSE)="",VLOOKUP($A33,'02.คีย์เทอม1'!$A$9:$DY$58,95,FALSE),VLOOKUP($A33,'02.คีย์เทอม1'!$A$9:$DY$58,96,FALSE))+IF(VLOOKUP($A33,'03.คีย์เทอม2'!$A$9:$DY$58,96,FALSE)="",VLOOKUP($A33,'03.คีย์เทอม2'!$A$9:$DY$58,95,FALSE),VLOOKUP($A33,'03.คีย์เทอม2'!$A$9:$DY$58,96,FALSE)))*100/200))))</f>
        <v/>
      </c>
      <c r="AP33" s="125" t="str">
        <f>IF(AO$8="","",IF('2.ชื่อนักเรียน'!$R34="ร","ร",IF('2.ชื่อนักเรียน'!$R34="มส","",IF(AO33="","",IF(AO33&gt;=80,4,IF(AO33&gt;=75,3.5,IF(AO33&gt;=70,3,IF(AO33&gt;=65,2.5,IF(AO33&gt;=60,2,IF(AO33&gt;=55,1.5,IF(AO33&gt;=50,1,0)))))))))))</f>
        <v/>
      </c>
      <c r="AQ33" s="127" t="str">
        <f>IF(AQ$8="","",IF('2.ชื่อนักเรียน'!$R34="ร","ร",IF('2.ชื่อนักเรียน'!$R34="มส","",IF(OR(VLOOKUP($A33,'02.คีย์เทอม1'!$A$9:$DY$58,100,FALSE)="",VLOOKUP($A33,'03.คีย์เทอม2'!$A$9:$DY$58,100,FALSE)=""),"",(IF(VLOOKUP($A33,'02.คีย์เทอม1'!$A$9:$DY$58,101,FALSE)="",VLOOKUP($A33,'02.คีย์เทอม1'!$A$9:$DY$58,100,FALSE),VLOOKUP($A33,'02.คีย์เทอม1'!$A$9:$DY$58,101,FALSE))+IF(VLOOKUP($A33,'03.คีย์เทอม2'!$A$9:$DY$58,101,FALSE)="",VLOOKUP($A33,'03.คีย์เทอม2'!$A$9:$DY$58,100,FALSE),VLOOKUP($A33,'03.คีย์เทอม2'!$A$9:$DY$58,101,FALSE)))*100/200))))</f>
        <v/>
      </c>
      <c r="AR33" s="125" t="str">
        <f>IF(AQ$8="","",IF('2.ชื่อนักเรียน'!$R34="ร","ร",IF('2.ชื่อนักเรียน'!$R34="มส","",IF(AQ33="","",IF(AQ33&gt;=80,4,IF(AQ33&gt;=75,3.5,IF(AQ33&gt;=70,3,IF(AQ33&gt;=65,2.5,IF(AQ33&gt;=60,2,IF(AQ33&gt;=55,1.5,IF(AQ33&gt;=50,1,0)))))))))))</f>
        <v/>
      </c>
      <c r="AS33" s="126" t="str">
        <f>IF(AS$8="","",IF('2.ชื่อนักเรียน'!$R34="ร","ร",IF('2.ชื่อนักเรียน'!$R34="มส","",IF(OR(VLOOKUP($A33,'02.คีย์เทอม1'!$A$9:$DY$58,105,FALSE)="",VLOOKUP($A33,'03.คีย์เทอม2'!$A$9:$DY$58,105,FALSE)=""),"",(IF(VLOOKUP($A33,'02.คีย์เทอม1'!$A$9:$DY$58,106,FALSE)="",VLOOKUP($A33,'02.คีย์เทอม1'!$A$9:$DY$58,105,FALSE),VLOOKUP($A33,'02.คีย์เทอม1'!$A$9:$DY$58,106,FALSE))+IF(VLOOKUP($A33,'03.คีย์เทอม2'!$A$9:$DY$58,106,FALSE)="",VLOOKUP($A33,'03.คีย์เทอม2'!$A$9:$DY$58,105,FALSE),VLOOKUP($A33,'03.คีย์เทอม2'!$A$9:$DY$58,106,FALSE)))*100/200))))</f>
        <v/>
      </c>
      <c r="AT33" s="204" t="str">
        <f>IF(AS$8="","",IF('2.ชื่อนักเรียน'!$R34="ร","ร",IF('2.ชื่อนักเรียน'!$R34="มส","",IF(AS33="","",IF(AS33&gt;=80,4,IF(AS33&gt;=75,3.5,IF(AS33&gt;=70,3,IF(AS33&gt;=65,2.5,IF(AS33&gt;=60,2,IF(AS33&gt;=55,1.5,IF(AS33&gt;=50,1,0)))))))))))</f>
        <v/>
      </c>
      <c r="AU33" s="207" t="str">
        <f t="shared" si="37"/>
        <v/>
      </c>
      <c r="AV33" s="126" t="str">
        <f t="shared" si="36"/>
        <v/>
      </c>
      <c r="AW33" s="541" t="str">
        <f t="shared" si="16"/>
        <v/>
      </c>
      <c r="AX33" s="745" t="str">
        <f>IF('2.ชื่อนักเรียน'!R34="มส","มส",IF('2.ชื่อนักเรียน'!R34="ย้าย","ย้าย",IF('2.ชื่อนักเรียน'!R34="ร","ร",IF(CE33="","",RANK(CE33,$CE$10:$CE$59,0)))))</f>
        <v/>
      </c>
      <c r="AY33" s="393" t="str">
        <f t="shared" si="17"/>
        <v/>
      </c>
      <c r="AZ33" s="381" t="str">
        <f t="shared" si="18"/>
        <v/>
      </c>
      <c r="BA33" s="383" t="str">
        <f t="shared" si="19"/>
        <v/>
      </c>
      <c r="BB33" s="335" t="str">
        <f t="shared" si="1"/>
        <v/>
      </c>
      <c r="BC33" s="335" t="str">
        <f t="shared" si="20"/>
        <v/>
      </c>
      <c r="BD33" s="335" t="str">
        <f t="shared" si="2"/>
        <v/>
      </c>
      <c r="BE33" s="335" t="str">
        <f t="shared" si="3"/>
        <v/>
      </c>
      <c r="BF33" s="331" t="str">
        <f t="shared" si="4"/>
        <v/>
      </c>
      <c r="BG33" s="331" t="str">
        <f t="shared" si="5"/>
        <v/>
      </c>
      <c r="BH33" s="335" t="str">
        <f t="shared" si="6"/>
        <v/>
      </c>
      <c r="BI33" s="335" t="str">
        <f t="shared" si="21"/>
        <v/>
      </c>
      <c r="BJ33" s="335" t="str">
        <f t="shared" si="7"/>
        <v/>
      </c>
      <c r="BK33" s="335" t="str">
        <f t="shared" si="22"/>
        <v/>
      </c>
      <c r="BL33" s="335" t="str">
        <f t="shared" si="8"/>
        <v/>
      </c>
      <c r="BM33" s="335" t="str">
        <f t="shared" si="9"/>
        <v/>
      </c>
      <c r="BN33" s="335" t="str">
        <f t="shared" si="10"/>
        <v/>
      </c>
      <c r="BO33" s="335" t="str">
        <f t="shared" si="11"/>
        <v/>
      </c>
      <c r="BP33" s="331" t="str">
        <f t="shared" si="12"/>
        <v/>
      </c>
      <c r="BQ33" s="384" t="str">
        <f t="shared" si="13"/>
        <v/>
      </c>
      <c r="BR33" s="332" t="str">
        <f t="shared" si="14"/>
        <v/>
      </c>
      <c r="BS33" s="381" t="str">
        <f t="shared" si="23"/>
        <v/>
      </c>
      <c r="BT33" s="331" t="str">
        <f t="shared" si="24"/>
        <v/>
      </c>
      <c r="BU33" s="331" t="str">
        <f t="shared" si="25"/>
        <v/>
      </c>
      <c r="BV33" s="331" t="str">
        <f t="shared" si="26"/>
        <v/>
      </c>
      <c r="BW33" s="331" t="str">
        <f t="shared" si="27"/>
        <v/>
      </c>
      <c r="BX33" s="331" t="str">
        <f t="shared" si="28"/>
        <v/>
      </c>
      <c r="BY33" s="331" t="str">
        <f t="shared" si="29"/>
        <v/>
      </c>
      <c r="BZ33" s="331" t="str">
        <f t="shared" si="30"/>
        <v/>
      </c>
      <c r="CA33" s="331" t="str">
        <f t="shared" si="31"/>
        <v/>
      </c>
      <c r="CB33" s="331" t="str">
        <f t="shared" si="32"/>
        <v/>
      </c>
      <c r="CC33" s="384" t="str">
        <f t="shared" si="33"/>
        <v/>
      </c>
      <c r="CD33" s="332" t="str">
        <f t="shared" si="34"/>
        <v/>
      </c>
      <c r="CE33" s="177" t="str">
        <f t="shared" si="35"/>
        <v/>
      </c>
    </row>
    <row r="34" spans="1:83" s="17" customFormat="1" ht="16.5" customHeight="1" x14ac:dyDescent="0.2">
      <c r="A34" s="18">
        <v>25</v>
      </c>
      <c r="B34" s="122" t="str">
        <f>IF('2.ชื่อนักเรียน'!$C35="","",'2.ชื่อนักเรียน'!$C35)</f>
        <v/>
      </c>
      <c r="C34" s="272" t="str">
        <f>IF('2.ชื่อนักเรียน'!$D35="","",'2.ชื่อนักเรียน'!$D35)</f>
        <v/>
      </c>
      <c r="D34" s="207" t="str">
        <f>IF(D$8="","",IF('2.ชื่อนักเรียน'!$R35="ร","ร",IF('2.ชื่อนักเรียน'!$R35="มส","",IF(OR(VLOOKUP($A34,'02.คีย์เทอม1'!$A$9:$DY$58,10,FALSE)="",VLOOKUP($A34,'03.คีย์เทอม2'!$A$9:$DY$58,10,FALSE)=""),"",(IF(VLOOKUP($A34,'02.คีย์เทอม1'!$A$9:$DY$58,11,FALSE)="",VLOOKUP($A34,'02.คีย์เทอม1'!$A$9:$DY$58,10,FALSE),VLOOKUP($A34,'02.คีย์เทอม1'!$A$9:$DY$58,11,FALSE))+IF(VLOOKUP($A34,'03.คีย์เทอม2'!$A$9:$DY$58,11,FALSE)="",VLOOKUP($A34,'03.คีย์เทอม2'!$A$9:$DY$58,10,FALSE),VLOOKUP($A34,'03.คีย์เทอม2'!$A$9:$DY$58,11,FALSE)))*100/200))))</f>
        <v/>
      </c>
      <c r="E34" s="125" t="str">
        <f>IF(D$8="","",IF('2.ชื่อนักเรียน'!$R35="ร","ร",IF('2.ชื่อนักเรียน'!$R35="มส","",IF(D34="","",IF(D34&gt;=80,4,IF(D34&gt;=75,3.5,IF(D34&gt;=70,3,IF(D34&gt;=65,2.5,IF(D34&gt;=60,2,IF(D34&gt;=55,1.5,IF(D34&gt;=50,1,0)))))))))))</f>
        <v/>
      </c>
      <c r="F34" s="126" t="str">
        <f>IF(F$8="","",IF('2.ชื่อนักเรียน'!$R35="ร","ร",IF('2.ชื่อนักเรียน'!$R35="มส","",IF(OR(VLOOKUP($A34,'02.คีย์เทอม1'!$A$9:$DY$58,15,FALSE)="",VLOOKUP($A34,'03.คีย์เทอม2'!$A$9:$DY$58,15,FALSE)=""),"",(IF(VLOOKUP($A34,'02.คีย์เทอม1'!$A$9:$DY$58,16,FALSE)="",VLOOKUP($A34,'02.คีย์เทอม1'!$A$9:$DY$58,15,FALSE),VLOOKUP($A34,'02.คีย์เทอม1'!$A$9:$DY$58,16,FALSE))+IF(VLOOKUP($A34,'03.คีย์เทอม2'!$A$9:$DY$58,16,FALSE)="",VLOOKUP($A34,'03.คีย์เทอม2'!$A$9:$DY$58,15,FALSE),VLOOKUP($A34,'03.คีย์เทอม2'!$A$9:$DY$58,16,FALSE)))*100/200))))</f>
        <v/>
      </c>
      <c r="G34" s="125" t="str">
        <f>IF(F$8="","",IF('2.ชื่อนักเรียน'!$R35="ร","ร",IF('2.ชื่อนักเรียน'!$R35="มส","",IF(F34="","",IF(F34&gt;=80,4,IF(F34&gt;=75,3.5,IF(F34&gt;=70,3,IF(F34&gt;=65,2.5,IF(F34&gt;=60,2,IF(F34&gt;=55,1.5,IF(F34&gt;=50,1,0)))))))))))</f>
        <v/>
      </c>
      <c r="H34" s="126" t="str">
        <f>IF(H$8="","",IF('2.ชื่อนักเรียน'!$R35="ร","ร",IF('2.ชื่อนักเรียน'!$R35="มส","",IF(OR(VLOOKUP($A34,'02.คีย์เทอม1'!$A$9:$DY$58,20,FALSE)="",VLOOKUP($A34,'03.คีย์เทอม2'!$A$9:$DY$58,20,FALSE)=""),"",(IF(VLOOKUP($A34,'02.คีย์เทอม1'!$A$9:$DY$58,21,FALSE)="",VLOOKUP($A34,'02.คีย์เทอม1'!$A$9:$DY$58,20,FALSE),VLOOKUP($A34,'02.คีย์เทอม1'!$A$9:$DY$58,21,FALSE))+IF(VLOOKUP($A34,'03.คีย์เทอม2'!$A$9:$DY$58,21,FALSE)="",VLOOKUP($A34,'03.คีย์เทอม2'!$A$9:$DY$58,20,FALSE),VLOOKUP($A34,'03.คีย์เทอม2'!$A$9:$DY$58,21,FALSE)))*100/200))))</f>
        <v/>
      </c>
      <c r="I34" s="125" t="str">
        <f>IF(H$8="","",IF('2.ชื่อนักเรียน'!$R35="ร","ร",IF('2.ชื่อนักเรียน'!$R35="มส","",IF(H34="","",IF(H34&gt;=80,4,IF(H34&gt;=75,3.5,IF(H34&gt;=70,3,IF(H34&gt;=65,2.5,IF(H34&gt;=60,2,IF(H34&gt;=55,1.5,IF(H34&gt;=50,1,0)))))))))))</f>
        <v/>
      </c>
      <c r="J34" s="126" t="str">
        <f>IF(J$8="","",IF('2.ชื่อนักเรียน'!$R35="ร","ร",IF('2.ชื่อนักเรียน'!$R35="มส","",IF(OR(VLOOKUP($A34,'02.คีย์เทอม1'!$A$9:$DY$58,25,FALSE)="",VLOOKUP($A34,'03.คีย์เทอม2'!$A$9:$DY$58,25,FALSE)=""),"",(IF(VLOOKUP($A34,'02.คีย์เทอม1'!$A$9:$DY$58,26,FALSE)="",VLOOKUP($A34,'02.คีย์เทอม1'!$A$9:$DY$58,25,FALSE),VLOOKUP($A34,'02.คีย์เทอม1'!$A$9:$DY$58,26,FALSE))+IF(VLOOKUP($A34,'03.คีย์เทอม2'!$A$9:$DY$58,26,FALSE)="",VLOOKUP($A34,'03.คีย์เทอม2'!$A$9:$DY$58,25,FALSE),VLOOKUP($A34,'03.คีย์เทอม2'!$A$9:$DY$58,26,FALSE)))*100/200))))</f>
        <v/>
      </c>
      <c r="K34" s="125" t="str">
        <f>IF(J$8="","",IF('2.ชื่อนักเรียน'!$R35="ร","ร",IF('2.ชื่อนักเรียน'!$R35="มส","",IF(J34="","",IF(J34&gt;=80,4,IF(J34&gt;=75,3.5,IF(J34&gt;=70,3,IF(J34&gt;=65,2.5,IF(J34&gt;=60,2,IF(J34&gt;=55,1.5,IF(J34&gt;=50,1,0)))))))))))</f>
        <v/>
      </c>
      <c r="L34" s="126" t="str">
        <f>IF(L$8="","",IF('2.ชื่อนักเรียน'!$R35="ร","ร",IF('2.ชื่อนักเรียน'!$R35="มส","",IF(OR(VLOOKUP($A34,'02.คีย์เทอม1'!$A$9:$DY$58,30,FALSE)="",VLOOKUP($A34,'03.คีย์เทอม2'!$A$9:$DY$58,30,FALSE)=""),"",(IF(VLOOKUP($A34,'02.คีย์เทอม1'!$A$9:$DY$58,31,FALSE)="",VLOOKUP($A34,'02.คีย์เทอม1'!$A$9:$DY$58,30,FALSE),VLOOKUP($A34,'02.คีย์เทอม1'!$A$9:$DY$58,31,FALSE))+IF(VLOOKUP($A34,'03.คีย์เทอม2'!$A$9:$DY$58,31,FALSE)="",VLOOKUP($A34,'03.คีย์เทอม2'!$A$9:$DY$58,30,FALSE),VLOOKUP($A34,'03.คีย์เทอม2'!$A$9:$DY$58,31,FALSE)))*100/200))))</f>
        <v/>
      </c>
      <c r="M34" s="125" t="str">
        <f>IF(L$8="","",IF('2.ชื่อนักเรียน'!$R35="ร","ร",IF('2.ชื่อนักเรียน'!$R35="มส","",IF(L34="","",IF(L34&gt;=80,4,IF(L34&gt;=75,3.5,IF(L34&gt;=70,3,IF(L34&gt;=65,2.5,IF(L34&gt;=60,2,IF(L34&gt;=55,1.5,IF(L34&gt;=50,1,0)))))))))))</f>
        <v/>
      </c>
      <c r="N34" s="126" t="str">
        <f>IF(N$8="","",IF('2.ชื่อนักเรียน'!$R35="ร","ร",IF('2.ชื่อนักเรียน'!$R35="มส","",IF(OR(VLOOKUP($A34,'02.คีย์เทอม1'!$A$9:$DY$58,35,FALSE)="",VLOOKUP($A34,'03.คีย์เทอม2'!$A$9:$DY$58,35,FALSE)=""),"",(IF(VLOOKUP($A34,'02.คีย์เทอม1'!$A$9:$DY$58,36,FALSE)="",VLOOKUP($A34,'02.คีย์เทอม1'!$A$9:$DY$58,35,FALSE),VLOOKUP($A34,'02.คีย์เทอม1'!$A$9:$DY$58,36,FALSE))+IF(VLOOKUP($A34,'03.คีย์เทอม2'!$A$9:$DY$58,36,FALSE)="",VLOOKUP($A34,'03.คีย์เทอม2'!$A$9:$DY$58,35,FALSE),VLOOKUP($A34,'03.คีย์เทอม2'!$A$9:$DY$58,36,FALSE)))*100/200))))</f>
        <v/>
      </c>
      <c r="O34" s="125" t="str">
        <f>IF(N$8="","",IF('2.ชื่อนักเรียน'!$R35="ร","ร",IF('2.ชื่อนักเรียน'!$R35="มส","",IF(N34="","",IF(N34&gt;=80,4,IF(N34&gt;=75,3.5,IF(N34&gt;=70,3,IF(N34&gt;=65,2.5,IF(N34&gt;=60,2,IF(N34&gt;=55,1.5,IF(N34&gt;=50,1,0)))))))))))</f>
        <v/>
      </c>
      <c r="P34" s="126" t="str">
        <f>IF(P$8="","",IF('2.ชื่อนักเรียน'!$R35="ร","ร",IF('2.ชื่อนักเรียน'!$R35="มส","",IF(OR(VLOOKUP($A34,'02.คีย์เทอม1'!$A$9:$DY$58,40,FALSE)="",VLOOKUP($A34,'03.คีย์เทอม2'!$A$9:$DY$58,40,FALSE)=""),"",(IF(VLOOKUP($A34,'02.คีย์เทอม1'!$A$9:$DY$58,41,FALSE)="",VLOOKUP($A34,'02.คีย์เทอม1'!$A$9:$DY$58,40,FALSE),VLOOKUP($A34,'02.คีย์เทอม1'!$A$9:$DY$58,41,FALSE))+IF(VLOOKUP($A34,'03.คีย์เทอม2'!$A$9:$DY$58,41,FALSE)="",VLOOKUP($A34,'03.คีย์เทอม2'!$A$9:$DY$58,40,FALSE),VLOOKUP($A34,'03.คีย์เทอม2'!$A$9:$DY$58,41,FALSE)))*100/200))))</f>
        <v/>
      </c>
      <c r="Q34" s="125" t="str">
        <f>IF(P$8="","",IF('2.ชื่อนักเรียน'!$R35="ร","ร",IF('2.ชื่อนักเรียน'!$R35="มส","",IF(P34="","",IF(P34&gt;=80,4,IF(P34&gt;=75,3.5,IF(P34&gt;=70,3,IF(P34&gt;=65,2.5,IF(P34&gt;=60,2,IF(P34&gt;=55,1.5,IF(P34&gt;=50,1,0)))))))))))</f>
        <v/>
      </c>
      <c r="R34" s="126" t="str">
        <f>IF(R$8="","",IF('2.ชื่อนักเรียน'!$R35="ร","ร",IF('2.ชื่อนักเรียน'!$R35="มส","",IF(OR(VLOOKUP($A34,'02.คีย์เทอม1'!$A$9:$DY$58,45,FALSE)="",VLOOKUP($A34,'03.คีย์เทอม2'!$A$9:$DY$58,45,FALSE)=""),"",(IF(VLOOKUP($A34,'02.คีย์เทอม1'!$A$9:$DY$58,46,FALSE)="",VLOOKUP($A34,'02.คีย์เทอม1'!$A$9:$DY$58,45,FALSE),VLOOKUP($A34,'02.คีย์เทอม1'!$A$9:$DY$58,46,FALSE))+IF(VLOOKUP($A34,'03.คีย์เทอม2'!$A$9:$DY$58,46,FALSE)="",VLOOKUP($A34,'03.คีย์เทอม2'!$A$9:$DY$58,45,FALSE),VLOOKUP($A34,'03.คีย์เทอม2'!$A$9:$DY$58,46,FALSE)))*100/200))))</f>
        <v/>
      </c>
      <c r="S34" s="125" t="str">
        <f>IF(R$8="","",IF('2.ชื่อนักเรียน'!$R35="ร","ร",IF('2.ชื่อนักเรียน'!$R35="มส","",IF(R34="","",IF(R34&gt;=80,4,IF(R34&gt;=75,3.5,IF(R34&gt;=70,3,IF(R34&gt;=65,2.5,IF(R34&gt;=60,2,IF(R34&gt;=55,1.5,IF(R34&gt;=50,1,0)))))))))))</f>
        <v/>
      </c>
      <c r="T34" s="126" t="str">
        <f>IF(T$8="","",IF('2.ชื่อนักเรียน'!$R35="ร","ร",IF('2.ชื่อนักเรียน'!$R35="มส","",IF(OR(VLOOKUP($A34,'02.คีย์เทอม1'!$A$9:$DY$58,50,FALSE)="",VLOOKUP($A34,'03.คีย์เทอม2'!$A$9:$DY$58,50,FALSE)=""),"",(IF(VLOOKUP($A34,'02.คีย์เทอม1'!$A$9:$DY$58,51,FALSE)="",VLOOKUP($A34,'02.คีย์เทอม1'!$A$9:$DY$58,50,FALSE),VLOOKUP($A34,'02.คีย์เทอม1'!$A$9:$DY$58,51,FALSE))+IF(VLOOKUP($A34,'03.คีย์เทอม2'!$A$9:$DY$58,51,FALSE)="",VLOOKUP($A34,'03.คีย์เทอม2'!$A$9:$DY$58,50,FALSE),VLOOKUP($A34,'03.คีย์เทอม2'!$A$9:$DY$58,51,FALSE)))*100/200))))</f>
        <v/>
      </c>
      <c r="U34" s="125" t="str">
        <f>IF(T$8="","",IF('2.ชื่อนักเรียน'!$R35="ร","ร",IF('2.ชื่อนักเรียน'!$R35="มส","",IF(T34="","",IF(T34&gt;=80,4,IF(T34&gt;=75,3.5,IF(T34&gt;=70,3,IF(T34&gt;=65,2.5,IF(T34&gt;=60,2,IF(T34&gt;=55,1.5,IF(T34&gt;=50,1,0)))))))))))</f>
        <v/>
      </c>
      <c r="V34" s="126" t="str">
        <f>IF(V$8="","",IF('2.ชื่อนักเรียน'!$R35="ร","ร",IF('2.ชื่อนักเรียน'!$R35="มส","",IF(OR(VLOOKUP($A34,'02.คีย์เทอม1'!$A$9:$DY$58,55,FALSE)="",VLOOKUP($A34,'03.คีย์เทอม2'!$A$9:$DY$58,55,FALSE)=""),"",(IF(VLOOKUP($A34,'02.คีย์เทอม1'!$A$9:$DY$58,56,FALSE)="",VLOOKUP($A34,'02.คีย์เทอม1'!$A$9:$DY$58,55,FALSE),VLOOKUP($A34,'02.คีย์เทอม1'!$A$9:$DY$58,56,FALSE))+IF(VLOOKUP($A34,'03.คีย์เทอม2'!$A$9:$DY$58,56,FALSE)="",VLOOKUP($A34,'03.คีย์เทอม2'!$A$9:$DY$58,55,FALSE),VLOOKUP($A34,'03.คีย์เทอม2'!$A$9:$DY$58,56,FALSE)))*100/200))))</f>
        <v/>
      </c>
      <c r="W34" s="208" t="str">
        <f>IF(V$8="","",IF('2.ชื่อนักเรียน'!$R35="ร","ร",IF('2.ชื่อนักเรียน'!$R35="มส","",IF(V34="","",IF(V34&gt;=80,4,IF(V34&gt;=75,3.5,IF(V34&gt;=70,3,IF(V34&gt;=65,2.5,IF(V34&gt;=60,2,IF(V34&gt;=55,1.5,IF(V34&gt;=50,1,0)))))))))))</f>
        <v/>
      </c>
      <c r="X34" s="18">
        <v>25</v>
      </c>
      <c r="Y34" s="122" t="str">
        <f>IF('2.ชื่อนักเรียน'!$C35="","",'2.ชื่อนักเรียน'!$C35)</f>
        <v/>
      </c>
      <c r="Z34" s="272" t="str">
        <f>IF('2.ชื่อนักเรียน'!$D35="","",'2.ชื่อนักเรียน'!$D35)</f>
        <v/>
      </c>
      <c r="AA34" s="207" t="str">
        <f>IF(AA$8="","",IF('2.ชื่อนักเรียน'!$R35="ร","ร",IF('2.ชื่อนักเรียน'!$R35="มส","",IF(OR(VLOOKUP($A34,'02.คีย์เทอม1'!$A$9:$DY$58,60,FALSE)="",VLOOKUP($A34,'03.คีย์เทอม2'!$A$9:$DY$58,60,FALSE)=""),"",(IF(VLOOKUP($A34,'02.คีย์เทอม1'!$A$9:$DY$58,61,FALSE)="",VLOOKUP($A34,'02.คีย์เทอม1'!$A$9:$DY$58,60,FALSE),VLOOKUP($A34,'02.คีย์เทอม1'!$A$9:$DY$58,61,FALSE))+IF(VLOOKUP($A34,'03.คีย์เทอม2'!$A$9:$DY$58,61,FALSE)="",VLOOKUP($A34,'03.คีย์เทอม2'!$A$9:$DY$58,60,FALSE),VLOOKUP($A34,'03.คีย์เทอม2'!$A$9:$DY$58,61,FALSE)))*100/200))))</f>
        <v/>
      </c>
      <c r="AB34" s="125" t="str">
        <f>IF(AA$8="","",IF('2.ชื่อนักเรียน'!$R35="ร","ร",IF('2.ชื่อนักเรียน'!$R35="มส","",IF(AA34="","",IF(AA34&gt;=80,4,IF(AA34&gt;=75,3.5,IF(AA34&gt;=70,3,IF(AA34&gt;=65,2.5,IF(AA34&gt;=60,2,IF(AA34&gt;=55,1.5,IF(AA34&gt;=50,1,0)))))))))))</f>
        <v/>
      </c>
      <c r="AC34" s="126" t="str">
        <f>IF(AC$8="","",IF('2.ชื่อนักเรียน'!$R35="ร","ร",IF('2.ชื่อนักเรียน'!$R35="มส","",IF(OR(VLOOKUP($A34,'02.คีย์เทอม1'!$A$9:$DY$58,65,FALSE)="",VLOOKUP($A34,'03.คีย์เทอม2'!$A$9:$DY$58,65,FALSE)=""),"",(IF(VLOOKUP($A34,'02.คีย์เทอม1'!$A$9:$DY$58,66,FALSE)="",VLOOKUP($A34,'02.คีย์เทอม1'!$A$9:$DY$58,65,FALSE),VLOOKUP($A34,'02.คีย์เทอม1'!$A$9:$DY$58,66,FALSE))+IF(VLOOKUP($A34,'03.คีย์เทอม2'!$A$9:$DY$58,66,FALSE)="",VLOOKUP($A34,'03.คีย์เทอม2'!$A$9:$DY$58,65,FALSE),VLOOKUP($A34,'03.คีย์เทอม2'!$A$9:$DY$58,66,FALSE)))*100/200))))</f>
        <v/>
      </c>
      <c r="AD34" s="125" t="str">
        <f>IF(AC$8="","",IF('2.ชื่อนักเรียน'!$R35="ร","ร",IF('2.ชื่อนักเรียน'!$R35="มส","",IF(AC34="","",IF(AC34&gt;=80,4,IF(AC34&gt;=75,3.5,IF(AC34&gt;=70,3,IF(AC34&gt;=65,2.5,IF(AC34&gt;=60,2,IF(AC34&gt;=55,1.5,IF(AC34&gt;=50,1,0)))))))))))</f>
        <v/>
      </c>
      <c r="AE34" s="126" t="str">
        <f>IF(AE$8="","",IF('2.ชื่อนักเรียน'!$R35="ร","ร",IF('2.ชื่อนักเรียน'!$R35="มส","",IF(OR(VLOOKUP($A34,'02.คีย์เทอม1'!$A$9:$DY$58,70,FALSE)="",VLOOKUP($A34,'03.คีย์เทอม2'!$A$9:$DY$58,70,FALSE)=""),"",(IF(VLOOKUP($A34,'02.คีย์เทอม1'!$A$9:$DY$58,71,FALSE)="",VLOOKUP($A34,'02.คีย์เทอม1'!$A$9:$DY$58,70,FALSE),VLOOKUP($A34,'02.คีย์เทอม1'!$A$9:$DY$58,71,FALSE))+IF(VLOOKUP($A34,'03.คีย์เทอม2'!$A$9:$DY$58,71,FALSE)="",VLOOKUP($A34,'03.คีย์เทอม2'!$A$9:$DY$58,70,FALSE),VLOOKUP($A34,'03.คีย์เทอม2'!$A$9:$DY$58,71,FALSE)))*100/200))))</f>
        <v/>
      </c>
      <c r="AF34" s="125" t="str">
        <f>IF(AE$8="","",IF('2.ชื่อนักเรียน'!$R35="ร","ร",IF('2.ชื่อนักเรียน'!$R35="มส","",IF(AE34="","",IF(AE34&gt;=80,4,IF(AE34&gt;=75,3.5,IF(AE34&gt;=70,3,IF(AE34&gt;=65,2.5,IF(AE34&gt;=60,2,IF(AE34&gt;=55,1.5,IF(AE34&gt;=50,1,0)))))))))))</f>
        <v/>
      </c>
      <c r="AG34" s="127" t="str">
        <f>IF(AG$8="","",IF('2.ชื่อนักเรียน'!$R35="ร","ร",IF('2.ชื่อนักเรียน'!$R35="มส","",IF(OR(VLOOKUP($A34,'02.คีย์เทอม1'!$A$9:$DY$58,75,FALSE)="",VLOOKUP($A34,'03.คีย์เทอม2'!$A$9:$DY$58,75,FALSE)=""),"",(IF(VLOOKUP($A34,'02.คีย์เทอม1'!$A$9:$DY$58,76,FALSE)="",VLOOKUP($A34,'02.คีย์เทอม1'!$A$9:$DY$58,75,FALSE),VLOOKUP($A34,'02.คีย์เทอม1'!$A$9:$DY$58,76,FALSE))+IF(VLOOKUP($A34,'03.คีย์เทอม2'!$A$9:$DY$58,76,FALSE)="",VLOOKUP($A34,'03.คีย์เทอม2'!$A$9:$DY$58,75,FALSE),VLOOKUP($A34,'03.คีย์เทอม2'!$A$9:$DY$58,76,FALSE)))*100/200))))</f>
        <v/>
      </c>
      <c r="AH34" s="125" t="str">
        <f>IF(AG$8="","",IF('2.ชื่อนักเรียน'!$R35="ร","ร",IF('2.ชื่อนักเรียน'!$R35="มส","",IF(AG34="","",IF(AG34&gt;=80,4,IF(AG34&gt;=75,3.5,IF(AG34&gt;=70,3,IF(AG34&gt;=65,2.5,IF(AG34&gt;=60,2,IF(AG34&gt;=55,1.5,IF(AG34&gt;=50,1,0)))))))))))</f>
        <v/>
      </c>
      <c r="AI34" s="127" t="str">
        <f>IF(AI$8="","",IF('2.ชื่อนักเรียน'!$R35="ร","ร",IF('2.ชื่อนักเรียน'!$R35="มส","",IF(OR(VLOOKUP($A34,'02.คีย์เทอม1'!$A$9:$DY$58,80,FALSE)="",VLOOKUP($A34,'03.คีย์เทอม2'!$A$9:$DY$58,80,FALSE)=""),"",(IF(VLOOKUP($A34,'02.คีย์เทอม1'!$A$9:$DY$58,81,FALSE)="",VLOOKUP($A34,'02.คีย์เทอม1'!$A$9:$DY$58,80,FALSE),VLOOKUP($A34,'02.คีย์เทอม1'!$A$9:$DY$58,81,FALSE))+IF(VLOOKUP($A34,'03.คีย์เทอม2'!$A$9:$DY$58,81,FALSE)="",VLOOKUP($A34,'03.คีย์เทอม2'!$A$9:$DY$58,80,FALSE),VLOOKUP($A34,'03.คีย์เทอม2'!$A$9:$DY$58,81,FALSE)))*100/200))))</f>
        <v/>
      </c>
      <c r="AJ34" s="125" t="str">
        <f>IF(AI$8="","",IF('2.ชื่อนักเรียน'!$R35="ร","ร",IF('2.ชื่อนักเรียน'!$R35="มส","",IF(AI34="","",IF(AI34&gt;=80,4,IF(AI34&gt;=75,3.5,IF(AI34&gt;=70,3,IF(AI34&gt;=65,2.5,IF(AI34&gt;=60,2,IF(AI34&gt;=55,1.5,IF(AI34&gt;=50,1,0)))))))))))</f>
        <v/>
      </c>
      <c r="AK34" s="127" t="str">
        <f>IF(AK$8="","",IF('2.ชื่อนักเรียน'!$R35="ร","ร",IF('2.ชื่อนักเรียน'!$R35="มส","",IF(OR(VLOOKUP($A34,'02.คีย์เทอม1'!$A$9:$DY$58,85,FALSE)="",VLOOKUP($A34,'03.คีย์เทอม2'!$A$9:$DY$58,85,FALSE)=""),"",(IF(VLOOKUP($A34,'02.คีย์เทอม1'!$A$9:$DY$58,86,FALSE)="",VLOOKUP($A34,'02.คีย์เทอม1'!$A$9:$DY$58,85,FALSE),VLOOKUP($A34,'02.คีย์เทอม1'!$A$9:$DY$58,86,FALSE))+IF(VLOOKUP($A34,'03.คีย์เทอม2'!$A$9:$DY$58,86,FALSE)="",VLOOKUP($A34,'03.คีย์เทอม2'!$A$9:$DY$58,85,FALSE),VLOOKUP($A34,'03.คีย์เทอม2'!$A$9:$DY$58,86,FALSE)))*100/200))))</f>
        <v/>
      </c>
      <c r="AL34" s="125" t="str">
        <f>IF(AK$8="","",IF('2.ชื่อนักเรียน'!$R35="ร","ร",IF('2.ชื่อนักเรียน'!$R35="มส","",IF(AK34="","",IF(AK34&gt;=80,4,IF(AK34&gt;=75,3.5,IF(AK34&gt;=70,3,IF(AK34&gt;=65,2.5,IF(AK34&gt;=60,2,IF(AK34&gt;=55,1.5,IF(AK34&gt;=50,1,0)))))))))))</f>
        <v/>
      </c>
      <c r="AM34" s="127" t="str">
        <f>IF(AM$8="","",IF('2.ชื่อนักเรียน'!$R35="ร","ร",IF('2.ชื่อนักเรียน'!$R35="มส","",IF(OR(VLOOKUP($A34,'02.คีย์เทอม1'!$A$9:$DY$58,90,FALSE)="",VLOOKUP($A34,'03.คีย์เทอม2'!$A$9:$DY$58,90,FALSE)=""),"",(IF(VLOOKUP($A34,'02.คีย์เทอม1'!$A$9:$DY$58,91,FALSE)="",VLOOKUP($A34,'02.คีย์เทอม1'!$A$9:$DY$58,90,FALSE),VLOOKUP($A34,'02.คีย์เทอม1'!$A$9:$DY$58,91,FALSE))+IF(VLOOKUP($A34,'03.คีย์เทอม2'!$A$9:$DY$58,91,FALSE)="",VLOOKUP($A34,'03.คีย์เทอม2'!$A$9:$DY$58,90,FALSE),VLOOKUP($A34,'03.คีย์เทอม2'!$A$9:$DY$58,91,FALSE)))*100/200))))</f>
        <v/>
      </c>
      <c r="AN34" s="125" t="str">
        <f>IF(AM$8="","",IF('2.ชื่อนักเรียน'!$R35="ร","ร",IF('2.ชื่อนักเรียน'!$R35="มส","",IF(AM34="","",IF(AM34&gt;=80,4,IF(AM34&gt;=75,3.5,IF(AM34&gt;=70,3,IF(AM34&gt;=65,2.5,IF(AM34&gt;=60,2,IF(AM34&gt;=55,1.5,IF(AM34&gt;=50,1,0)))))))))))</f>
        <v/>
      </c>
      <c r="AO34" s="127" t="str">
        <f>IF(AO$8="","",IF('2.ชื่อนักเรียน'!$R35="ร","ร",IF('2.ชื่อนักเรียน'!$R35="มส","",IF(OR(VLOOKUP($A34,'02.คีย์เทอม1'!$A$9:$DY$58,95,FALSE)="",VLOOKUP($A34,'03.คีย์เทอม2'!$A$9:$DY$58,95,FALSE)=""),"",(IF(VLOOKUP($A34,'02.คีย์เทอม1'!$A$9:$DY$58,96,FALSE)="",VLOOKUP($A34,'02.คีย์เทอม1'!$A$9:$DY$58,95,FALSE),VLOOKUP($A34,'02.คีย์เทอม1'!$A$9:$DY$58,96,FALSE))+IF(VLOOKUP($A34,'03.คีย์เทอม2'!$A$9:$DY$58,96,FALSE)="",VLOOKUP($A34,'03.คีย์เทอม2'!$A$9:$DY$58,95,FALSE),VLOOKUP($A34,'03.คีย์เทอม2'!$A$9:$DY$58,96,FALSE)))*100/200))))</f>
        <v/>
      </c>
      <c r="AP34" s="125" t="str">
        <f>IF(AO$8="","",IF('2.ชื่อนักเรียน'!$R35="ร","ร",IF('2.ชื่อนักเรียน'!$R35="มส","",IF(AO34="","",IF(AO34&gt;=80,4,IF(AO34&gt;=75,3.5,IF(AO34&gt;=70,3,IF(AO34&gt;=65,2.5,IF(AO34&gt;=60,2,IF(AO34&gt;=55,1.5,IF(AO34&gt;=50,1,0)))))))))))</f>
        <v/>
      </c>
      <c r="AQ34" s="127" t="str">
        <f>IF(AQ$8="","",IF('2.ชื่อนักเรียน'!$R35="ร","ร",IF('2.ชื่อนักเรียน'!$R35="มส","",IF(OR(VLOOKUP($A34,'02.คีย์เทอม1'!$A$9:$DY$58,100,FALSE)="",VLOOKUP($A34,'03.คีย์เทอม2'!$A$9:$DY$58,100,FALSE)=""),"",(IF(VLOOKUP($A34,'02.คีย์เทอม1'!$A$9:$DY$58,101,FALSE)="",VLOOKUP($A34,'02.คีย์เทอม1'!$A$9:$DY$58,100,FALSE),VLOOKUP($A34,'02.คีย์เทอม1'!$A$9:$DY$58,101,FALSE))+IF(VLOOKUP($A34,'03.คีย์เทอม2'!$A$9:$DY$58,101,FALSE)="",VLOOKUP($A34,'03.คีย์เทอม2'!$A$9:$DY$58,100,FALSE),VLOOKUP($A34,'03.คีย์เทอม2'!$A$9:$DY$58,101,FALSE)))*100/200))))</f>
        <v/>
      </c>
      <c r="AR34" s="125" t="str">
        <f>IF(AQ$8="","",IF('2.ชื่อนักเรียน'!$R35="ร","ร",IF('2.ชื่อนักเรียน'!$R35="มส","",IF(AQ34="","",IF(AQ34&gt;=80,4,IF(AQ34&gt;=75,3.5,IF(AQ34&gt;=70,3,IF(AQ34&gt;=65,2.5,IF(AQ34&gt;=60,2,IF(AQ34&gt;=55,1.5,IF(AQ34&gt;=50,1,0)))))))))))</f>
        <v/>
      </c>
      <c r="AS34" s="126" t="str">
        <f>IF(AS$8="","",IF('2.ชื่อนักเรียน'!$R35="ร","ร",IF('2.ชื่อนักเรียน'!$R35="มส","",IF(OR(VLOOKUP($A34,'02.คีย์เทอม1'!$A$9:$DY$58,105,FALSE)="",VLOOKUP($A34,'03.คีย์เทอม2'!$A$9:$DY$58,105,FALSE)=""),"",(IF(VLOOKUP($A34,'02.คีย์เทอม1'!$A$9:$DY$58,106,FALSE)="",VLOOKUP($A34,'02.คีย์เทอม1'!$A$9:$DY$58,105,FALSE),VLOOKUP($A34,'02.คีย์เทอม1'!$A$9:$DY$58,106,FALSE))+IF(VLOOKUP($A34,'03.คีย์เทอม2'!$A$9:$DY$58,106,FALSE)="",VLOOKUP($A34,'03.คีย์เทอม2'!$A$9:$DY$58,105,FALSE),VLOOKUP($A34,'03.คีย์เทอม2'!$A$9:$DY$58,106,FALSE)))*100/200))))</f>
        <v/>
      </c>
      <c r="AT34" s="204" t="str">
        <f>IF(AS$8="","",IF('2.ชื่อนักเรียน'!$R35="ร","ร",IF('2.ชื่อนักเรียน'!$R35="มส","",IF(AS34="","",IF(AS34&gt;=80,4,IF(AS34&gt;=75,3.5,IF(AS34&gt;=70,3,IF(AS34&gt;=65,2.5,IF(AS34&gt;=60,2,IF(AS34&gt;=55,1.5,IF(AS34&gt;=50,1,0)))))))))))</f>
        <v/>
      </c>
      <c r="AU34" s="207" t="str">
        <f t="shared" si="37"/>
        <v/>
      </c>
      <c r="AV34" s="126" t="str">
        <f t="shared" si="36"/>
        <v/>
      </c>
      <c r="AW34" s="541" t="str">
        <f t="shared" si="16"/>
        <v/>
      </c>
      <c r="AX34" s="745" t="str">
        <f>IF('2.ชื่อนักเรียน'!R35="มส","มส",IF('2.ชื่อนักเรียน'!R35="ย้าย","ย้าย",IF('2.ชื่อนักเรียน'!R35="ร","ร",IF(CE34="","",RANK(CE34,$CE$10:$CE$59,0)))))</f>
        <v/>
      </c>
      <c r="AY34" s="393" t="str">
        <f t="shared" si="17"/>
        <v/>
      </c>
      <c r="AZ34" s="381" t="str">
        <f t="shared" si="18"/>
        <v/>
      </c>
      <c r="BA34" s="383" t="str">
        <f t="shared" si="19"/>
        <v/>
      </c>
      <c r="BB34" s="335" t="str">
        <f t="shared" si="1"/>
        <v/>
      </c>
      <c r="BC34" s="335" t="str">
        <f t="shared" si="20"/>
        <v/>
      </c>
      <c r="BD34" s="335" t="str">
        <f t="shared" si="2"/>
        <v/>
      </c>
      <c r="BE34" s="335" t="str">
        <f t="shared" si="3"/>
        <v/>
      </c>
      <c r="BF34" s="331" t="str">
        <f t="shared" si="4"/>
        <v/>
      </c>
      <c r="BG34" s="331" t="str">
        <f t="shared" si="5"/>
        <v/>
      </c>
      <c r="BH34" s="335" t="str">
        <f t="shared" si="6"/>
        <v/>
      </c>
      <c r="BI34" s="335" t="str">
        <f t="shared" si="21"/>
        <v/>
      </c>
      <c r="BJ34" s="335" t="str">
        <f t="shared" si="7"/>
        <v/>
      </c>
      <c r="BK34" s="335" t="str">
        <f t="shared" si="22"/>
        <v/>
      </c>
      <c r="BL34" s="335" t="str">
        <f t="shared" si="8"/>
        <v/>
      </c>
      <c r="BM34" s="335" t="str">
        <f t="shared" si="9"/>
        <v/>
      </c>
      <c r="BN34" s="335" t="str">
        <f t="shared" si="10"/>
        <v/>
      </c>
      <c r="BO34" s="335" t="str">
        <f t="shared" si="11"/>
        <v/>
      </c>
      <c r="BP34" s="331" t="str">
        <f t="shared" si="12"/>
        <v/>
      </c>
      <c r="BQ34" s="384" t="str">
        <f t="shared" si="13"/>
        <v/>
      </c>
      <c r="BR34" s="332" t="str">
        <f t="shared" si="14"/>
        <v/>
      </c>
      <c r="BS34" s="381" t="str">
        <f t="shared" si="23"/>
        <v/>
      </c>
      <c r="BT34" s="331" t="str">
        <f t="shared" si="24"/>
        <v/>
      </c>
      <c r="BU34" s="331" t="str">
        <f t="shared" si="25"/>
        <v/>
      </c>
      <c r="BV34" s="331" t="str">
        <f t="shared" si="26"/>
        <v/>
      </c>
      <c r="BW34" s="331" t="str">
        <f t="shared" si="27"/>
        <v/>
      </c>
      <c r="BX34" s="331" t="str">
        <f t="shared" si="28"/>
        <v/>
      </c>
      <c r="BY34" s="331" t="str">
        <f t="shared" si="29"/>
        <v/>
      </c>
      <c r="BZ34" s="331" t="str">
        <f t="shared" si="30"/>
        <v/>
      </c>
      <c r="CA34" s="331" t="str">
        <f t="shared" si="31"/>
        <v/>
      </c>
      <c r="CB34" s="331" t="str">
        <f t="shared" si="32"/>
        <v/>
      </c>
      <c r="CC34" s="384" t="str">
        <f t="shared" si="33"/>
        <v/>
      </c>
      <c r="CD34" s="332" t="str">
        <f t="shared" si="34"/>
        <v/>
      </c>
      <c r="CE34" s="177" t="str">
        <f t="shared" si="35"/>
        <v/>
      </c>
    </row>
    <row r="35" spans="1:83" s="17" customFormat="1" ht="16.5" customHeight="1" x14ac:dyDescent="0.2">
      <c r="A35" s="18">
        <v>26</v>
      </c>
      <c r="B35" s="122" t="str">
        <f>IF('2.ชื่อนักเรียน'!$C36="","",'2.ชื่อนักเรียน'!$C36)</f>
        <v/>
      </c>
      <c r="C35" s="272" t="str">
        <f>IF('2.ชื่อนักเรียน'!$D36="","",'2.ชื่อนักเรียน'!$D36)</f>
        <v/>
      </c>
      <c r="D35" s="207" t="str">
        <f>IF(D$8="","",IF('2.ชื่อนักเรียน'!$R36="ร","ร",IF('2.ชื่อนักเรียน'!$R36="มส","",IF(OR(VLOOKUP($A35,'02.คีย์เทอม1'!$A$9:$DY$58,10,FALSE)="",VLOOKUP($A35,'03.คีย์เทอม2'!$A$9:$DY$58,10,FALSE)=""),"",(IF(VLOOKUP($A35,'02.คีย์เทอม1'!$A$9:$DY$58,11,FALSE)="",VLOOKUP($A35,'02.คีย์เทอม1'!$A$9:$DY$58,10,FALSE),VLOOKUP($A35,'02.คีย์เทอม1'!$A$9:$DY$58,11,FALSE))+IF(VLOOKUP($A35,'03.คีย์เทอม2'!$A$9:$DY$58,11,FALSE)="",VLOOKUP($A35,'03.คีย์เทอม2'!$A$9:$DY$58,10,FALSE),VLOOKUP($A35,'03.คีย์เทอม2'!$A$9:$DY$58,11,FALSE)))*100/200))))</f>
        <v/>
      </c>
      <c r="E35" s="125" t="str">
        <f>IF(D$8="","",IF('2.ชื่อนักเรียน'!$R36="ร","ร",IF('2.ชื่อนักเรียน'!$R36="มส","",IF(D35="","",IF(D35&gt;=80,4,IF(D35&gt;=75,3.5,IF(D35&gt;=70,3,IF(D35&gt;=65,2.5,IF(D35&gt;=60,2,IF(D35&gt;=55,1.5,IF(D35&gt;=50,1,0)))))))))))</f>
        <v/>
      </c>
      <c r="F35" s="126" t="str">
        <f>IF(F$8="","",IF('2.ชื่อนักเรียน'!$R36="ร","ร",IF('2.ชื่อนักเรียน'!$R36="มส","",IF(OR(VLOOKUP($A35,'02.คีย์เทอม1'!$A$9:$DY$58,15,FALSE)="",VLOOKUP($A35,'03.คีย์เทอม2'!$A$9:$DY$58,15,FALSE)=""),"",(IF(VLOOKUP($A35,'02.คีย์เทอม1'!$A$9:$DY$58,16,FALSE)="",VLOOKUP($A35,'02.คีย์เทอม1'!$A$9:$DY$58,15,FALSE),VLOOKUP($A35,'02.คีย์เทอม1'!$A$9:$DY$58,16,FALSE))+IF(VLOOKUP($A35,'03.คีย์เทอม2'!$A$9:$DY$58,16,FALSE)="",VLOOKUP($A35,'03.คีย์เทอม2'!$A$9:$DY$58,15,FALSE),VLOOKUP($A35,'03.คีย์เทอม2'!$A$9:$DY$58,16,FALSE)))*100/200))))</f>
        <v/>
      </c>
      <c r="G35" s="125" t="str">
        <f>IF(F$8="","",IF('2.ชื่อนักเรียน'!$R36="ร","ร",IF('2.ชื่อนักเรียน'!$R36="มส","",IF(F35="","",IF(F35&gt;=80,4,IF(F35&gt;=75,3.5,IF(F35&gt;=70,3,IF(F35&gt;=65,2.5,IF(F35&gt;=60,2,IF(F35&gt;=55,1.5,IF(F35&gt;=50,1,0)))))))))))</f>
        <v/>
      </c>
      <c r="H35" s="126" t="str">
        <f>IF(H$8="","",IF('2.ชื่อนักเรียน'!$R36="ร","ร",IF('2.ชื่อนักเรียน'!$R36="มส","",IF(OR(VLOOKUP($A35,'02.คีย์เทอม1'!$A$9:$DY$58,20,FALSE)="",VLOOKUP($A35,'03.คีย์เทอม2'!$A$9:$DY$58,20,FALSE)=""),"",(IF(VLOOKUP($A35,'02.คีย์เทอม1'!$A$9:$DY$58,21,FALSE)="",VLOOKUP($A35,'02.คีย์เทอม1'!$A$9:$DY$58,20,FALSE),VLOOKUP($A35,'02.คีย์เทอม1'!$A$9:$DY$58,21,FALSE))+IF(VLOOKUP($A35,'03.คีย์เทอม2'!$A$9:$DY$58,21,FALSE)="",VLOOKUP($A35,'03.คีย์เทอม2'!$A$9:$DY$58,20,FALSE),VLOOKUP($A35,'03.คีย์เทอม2'!$A$9:$DY$58,21,FALSE)))*100/200))))</f>
        <v/>
      </c>
      <c r="I35" s="125" t="str">
        <f>IF(H$8="","",IF('2.ชื่อนักเรียน'!$R36="ร","ร",IF('2.ชื่อนักเรียน'!$R36="มส","",IF(H35="","",IF(H35&gt;=80,4,IF(H35&gt;=75,3.5,IF(H35&gt;=70,3,IF(H35&gt;=65,2.5,IF(H35&gt;=60,2,IF(H35&gt;=55,1.5,IF(H35&gt;=50,1,0)))))))))))</f>
        <v/>
      </c>
      <c r="J35" s="126" t="str">
        <f>IF(J$8="","",IF('2.ชื่อนักเรียน'!$R36="ร","ร",IF('2.ชื่อนักเรียน'!$R36="มส","",IF(OR(VLOOKUP($A35,'02.คีย์เทอม1'!$A$9:$DY$58,25,FALSE)="",VLOOKUP($A35,'03.คีย์เทอม2'!$A$9:$DY$58,25,FALSE)=""),"",(IF(VLOOKUP($A35,'02.คีย์เทอม1'!$A$9:$DY$58,26,FALSE)="",VLOOKUP($A35,'02.คีย์เทอม1'!$A$9:$DY$58,25,FALSE),VLOOKUP($A35,'02.คีย์เทอม1'!$A$9:$DY$58,26,FALSE))+IF(VLOOKUP($A35,'03.คีย์เทอม2'!$A$9:$DY$58,26,FALSE)="",VLOOKUP($A35,'03.คีย์เทอม2'!$A$9:$DY$58,25,FALSE),VLOOKUP($A35,'03.คีย์เทอม2'!$A$9:$DY$58,26,FALSE)))*100/200))))</f>
        <v/>
      </c>
      <c r="K35" s="125" t="str">
        <f>IF(J$8="","",IF('2.ชื่อนักเรียน'!$R36="ร","ร",IF('2.ชื่อนักเรียน'!$R36="มส","",IF(J35="","",IF(J35&gt;=80,4,IF(J35&gt;=75,3.5,IF(J35&gt;=70,3,IF(J35&gt;=65,2.5,IF(J35&gt;=60,2,IF(J35&gt;=55,1.5,IF(J35&gt;=50,1,0)))))))))))</f>
        <v/>
      </c>
      <c r="L35" s="126" t="str">
        <f>IF(L$8="","",IF('2.ชื่อนักเรียน'!$R36="ร","ร",IF('2.ชื่อนักเรียน'!$R36="มส","",IF(OR(VLOOKUP($A35,'02.คีย์เทอม1'!$A$9:$DY$58,30,FALSE)="",VLOOKUP($A35,'03.คีย์เทอม2'!$A$9:$DY$58,30,FALSE)=""),"",(IF(VLOOKUP($A35,'02.คีย์เทอม1'!$A$9:$DY$58,31,FALSE)="",VLOOKUP($A35,'02.คีย์เทอม1'!$A$9:$DY$58,30,FALSE),VLOOKUP($A35,'02.คีย์เทอม1'!$A$9:$DY$58,31,FALSE))+IF(VLOOKUP($A35,'03.คีย์เทอม2'!$A$9:$DY$58,31,FALSE)="",VLOOKUP($A35,'03.คีย์เทอม2'!$A$9:$DY$58,30,FALSE),VLOOKUP($A35,'03.คีย์เทอม2'!$A$9:$DY$58,31,FALSE)))*100/200))))</f>
        <v/>
      </c>
      <c r="M35" s="125" t="str">
        <f>IF(L$8="","",IF('2.ชื่อนักเรียน'!$R36="ร","ร",IF('2.ชื่อนักเรียน'!$R36="มส","",IF(L35="","",IF(L35&gt;=80,4,IF(L35&gt;=75,3.5,IF(L35&gt;=70,3,IF(L35&gt;=65,2.5,IF(L35&gt;=60,2,IF(L35&gt;=55,1.5,IF(L35&gt;=50,1,0)))))))))))</f>
        <v/>
      </c>
      <c r="N35" s="126" t="str">
        <f>IF(N$8="","",IF('2.ชื่อนักเรียน'!$R36="ร","ร",IF('2.ชื่อนักเรียน'!$R36="มส","",IF(OR(VLOOKUP($A35,'02.คีย์เทอม1'!$A$9:$DY$58,35,FALSE)="",VLOOKUP($A35,'03.คีย์เทอม2'!$A$9:$DY$58,35,FALSE)=""),"",(IF(VLOOKUP($A35,'02.คีย์เทอม1'!$A$9:$DY$58,36,FALSE)="",VLOOKUP($A35,'02.คีย์เทอม1'!$A$9:$DY$58,35,FALSE),VLOOKUP($A35,'02.คีย์เทอม1'!$A$9:$DY$58,36,FALSE))+IF(VLOOKUP($A35,'03.คีย์เทอม2'!$A$9:$DY$58,36,FALSE)="",VLOOKUP($A35,'03.คีย์เทอม2'!$A$9:$DY$58,35,FALSE),VLOOKUP($A35,'03.คีย์เทอม2'!$A$9:$DY$58,36,FALSE)))*100/200))))</f>
        <v/>
      </c>
      <c r="O35" s="125" t="str">
        <f>IF(N$8="","",IF('2.ชื่อนักเรียน'!$R36="ร","ร",IF('2.ชื่อนักเรียน'!$R36="มส","",IF(N35="","",IF(N35&gt;=80,4,IF(N35&gt;=75,3.5,IF(N35&gt;=70,3,IF(N35&gt;=65,2.5,IF(N35&gt;=60,2,IF(N35&gt;=55,1.5,IF(N35&gt;=50,1,0)))))))))))</f>
        <v/>
      </c>
      <c r="P35" s="126" t="str">
        <f>IF(P$8="","",IF('2.ชื่อนักเรียน'!$R36="ร","ร",IF('2.ชื่อนักเรียน'!$R36="มส","",IF(OR(VLOOKUP($A35,'02.คีย์เทอม1'!$A$9:$DY$58,40,FALSE)="",VLOOKUP($A35,'03.คีย์เทอม2'!$A$9:$DY$58,40,FALSE)=""),"",(IF(VLOOKUP($A35,'02.คีย์เทอม1'!$A$9:$DY$58,41,FALSE)="",VLOOKUP($A35,'02.คีย์เทอม1'!$A$9:$DY$58,40,FALSE),VLOOKUP($A35,'02.คีย์เทอม1'!$A$9:$DY$58,41,FALSE))+IF(VLOOKUP($A35,'03.คีย์เทอม2'!$A$9:$DY$58,41,FALSE)="",VLOOKUP($A35,'03.คีย์เทอม2'!$A$9:$DY$58,40,FALSE),VLOOKUP($A35,'03.คีย์เทอม2'!$A$9:$DY$58,41,FALSE)))*100/200))))</f>
        <v/>
      </c>
      <c r="Q35" s="125" t="str">
        <f>IF(P$8="","",IF('2.ชื่อนักเรียน'!$R36="ร","ร",IF('2.ชื่อนักเรียน'!$R36="มส","",IF(P35="","",IF(P35&gt;=80,4,IF(P35&gt;=75,3.5,IF(P35&gt;=70,3,IF(P35&gt;=65,2.5,IF(P35&gt;=60,2,IF(P35&gt;=55,1.5,IF(P35&gt;=50,1,0)))))))))))</f>
        <v/>
      </c>
      <c r="R35" s="126" t="str">
        <f>IF(R$8="","",IF('2.ชื่อนักเรียน'!$R36="ร","ร",IF('2.ชื่อนักเรียน'!$R36="มส","",IF(OR(VLOOKUP($A35,'02.คีย์เทอม1'!$A$9:$DY$58,45,FALSE)="",VLOOKUP($A35,'03.คีย์เทอม2'!$A$9:$DY$58,45,FALSE)=""),"",(IF(VLOOKUP($A35,'02.คีย์เทอม1'!$A$9:$DY$58,46,FALSE)="",VLOOKUP($A35,'02.คีย์เทอม1'!$A$9:$DY$58,45,FALSE),VLOOKUP($A35,'02.คีย์เทอม1'!$A$9:$DY$58,46,FALSE))+IF(VLOOKUP($A35,'03.คีย์เทอม2'!$A$9:$DY$58,46,FALSE)="",VLOOKUP($A35,'03.คีย์เทอม2'!$A$9:$DY$58,45,FALSE),VLOOKUP($A35,'03.คีย์เทอม2'!$A$9:$DY$58,46,FALSE)))*100/200))))</f>
        <v/>
      </c>
      <c r="S35" s="125" t="str">
        <f>IF(R$8="","",IF('2.ชื่อนักเรียน'!$R36="ร","ร",IF('2.ชื่อนักเรียน'!$R36="มส","",IF(R35="","",IF(R35&gt;=80,4,IF(R35&gt;=75,3.5,IF(R35&gt;=70,3,IF(R35&gt;=65,2.5,IF(R35&gt;=60,2,IF(R35&gt;=55,1.5,IF(R35&gt;=50,1,0)))))))))))</f>
        <v/>
      </c>
      <c r="T35" s="126" t="str">
        <f>IF(T$8="","",IF('2.ชื่อนักเรียน'!$R36="ร","ร",IF('2.ชื่อนักเรียน'!$R36="มส","",IF(OR(VLOOKUP($A35,'02.คีย์เทอม1'!$A$9:$DY$58,50,FALSE)="",VLOOKUP($A35,'03.คีย์เทอม2'!$A$9:$DY$58,50,FALSE)=""),"",(IF(VLOOKUP($A35,'02.คีย์เทอม1'!$A$9:$DY$58,51,FALSE)="",VLOOKUP($A35,'02.คีย์เทอม1'!$A$9:$DY$58,50,FALSE),VLOOKUP($A35,'02.คีย์เทอม1'!$A$9:$DY$58,51,FALSE))+IF(VLOOKUP($A35,'03.คีย์เทอม2'!$A$9:$DY$58,51,FALSE)="",VLOOKUP($A35,'03.คีย์เทอม2'!$A$9:$DY$58,50,FALSE),VLOOKUP($A35,'03.คีย์เทอม2'!$A$9:$DY$58,51,FALSE)))*100/200))))</f>
        <v/>
      </c>
      <c r="U35" s="125" t="str">
        <f>IF(T$8="","",IF('2.ชื่อนักเรียน'!$R36="ร","ร",IF('2.ชื่อนักเรียน'!$R36="มส","",IF(T35="","",IF(T35&gt;=80,4,IF(T35&gt;=75,3.5,IF(T35&gt;=70,3,IF(T35&gt;=65,2.5,IF(T35&gt;=60,2,IF(T35&gt;=55,1.5,IF(T35&gt;=50,1,0)))))))))))</f>
        <v/>
      </c>
      <c r="V35" s="126" t="str">
        <f>IF(V$8="","",IF('2.ชื่อนักเรียน'!$R36="ร","ร",IF('2.ชื่อนักเรียน'!$R36="มส","",IF(OR(VLOOKUP($A35,'02.คีย์เทอม1'!$A$9:$DY$58,55,FALSE)="",VLOOKUP($A35,'03.คีย์เทอม2'!$A$9:$DY$58,55,FALSE)=""),"",(IF(VLOOKUP($A35,'02.คีย์เทอม1'!$A$9:$DY$58,56,FALSE)="",VLOOKUP($A35,'02.คีย์เทอม1'!$A$9:$DY$58,55,FALSE),VLOOKUP($A35,'02.คีย์เทอม1'!$A$9:$DY$58,56,FALSE))+IF(VLOOKUP($A35,'03.คีย์เทอม2'!$A$9:$DY$58,56,FALSE)="",VLOOKUP($A35,'03.คีย์เทอม2'!$A$9:$DY$58,55,FALSE),VLOOKUP($A35,'03.คีย์เทอม2'!$A$9:$DY$58,56,FALSE)))*100/200))))</f>
        <v/>
      </c>
      <c r="W35" s="208" t="str">
        <f>IF(V$8="","",IF('2.ชื่อนักเรียน'!$R36="ร","ร",IF('2.ชื่อนักเรียน'!$R36="มส","",IF(V35="","",IF(V35&gt;=80,4,IF(V35&gt;=75,3.5,IF(V35&gt;=70,3,IF(V35&gt;=65,2.5,IF(V35&gt;=60,2,IF(V35&gt;=55,1.5,IF(V35&gt;=50,1,0)))))))))))</f>
        <v/>
      </c>
      <c r="X35" s="18">
        <v>26</v>
      </c>
      <c r="Y35" s="122" t="str">
        <f>IF('2.ชื่อนักเรียน'!$C36="","",'2.ชื่อนักเรียน'!$C36)</f>
        <v/>
      </c>
      <c r="Z35" s="272" t="str">
        <f>IF('2.ชื่อนักเรียน'!$D36="","",'2.ชื่อนักเรียน'!$D36)</f>
        <v/>
      </c>
      <c r="AA35" s="207" t="str">
        <f>IF(AA$8="","",IF('2.ชื่อนักเรียน'!$R36="ร","ร",IF('2.ชื่อนักเรียน'!$R36="มส","",IF(OR(VLOOKUP($A35,'02.คีย์เทอม1'!$A$9:$DY$58,60,FALSE)="",VLOOKUP($A35,'03.คีย์เทอม2'!$A$9:$DY$58,60,FALSE)=""),"",(IF(VLOOKUP($A35,'02.คีย์เทอม1'!$A$9:$DY$58,61,FALSE)="",VLOOKUP($A35,'02.คีย์เทอม1'!$A$9:$DY$58,60,FALSE),VLOOKUP($A35,'02.คีย์เทอม1'!$A$9:$DY$58,61,FALSE))+IF(VLOOKUP($A35,'03.คีย์เทอม2'!$A$9:$DY$58,61,FALSE)="",VLOOKUP($A35,'03.คีย์เทอม2'!$A$9:$DY$58,60,FALSE),VLOOKUP($A35,'03.คีย์เทอม2'!$A$9:$DY$58,61,FALSE)))*100/200))))</f>
        <v/>
      </c>
      <c r="AB35" s="125" t="str">
        <f>IF(AA$8="","",IF('2.ชื่อนักเรียน'!$R36="ร","ร",IF('2.ชื่อนักเรียน'!$R36="มส","",IF(AA35="","",IF(AA35&gt;=80,4,IF(AA35&gt;=75,3.5,IF(AA35&gt;=70,3,IF(AA35&gt;=65,2.5,IF(AA35&gt;=60,2,IF(AA35&gt;=55,1.5,IF(AA35&gt;=50,1,0)))))))))))</f>
        <v/>
      </c>
      <c r="AC35" s="126" t="str">
        <f>IF(AC$8="","",IF('2.ชื่อนักเรียน'!$R36="ร","ร",IF('2.ชื่อนักเรียน'!$R36="มส","",IF(OR(VLOOKUP($A35,'02.คีย์เทอม1'!$A$9:$DY$58,65,FALSE)="",VLOOKUP($A35,'03.คีย์เทอม2'!$A$9:$DY$58,65,FALSE)=""),"",(IF(VLOOKUP($A35,'02.คีย์เทอม1'!$A$9:$DY$58,66,FALSE)="",VLOOKUP($A35,'02.คีย์เทอม1'!$A$9:$DY$58,65,FALSE),VLOOKUP($A35,'02.คีย์เทอม1'!$A$9:$DY$58,66,FALSE))+IF(VLOOKUP($A35,'03.คีย์เทอม2'!$A$9:$DY$58,66,FALSE)="",VLOOKUP($A35,'03.คีย์เทอม2'!$A$9:$DY$58,65,FALSE),VLOOKUP($A35,'03.คีย์เทอม2'!$A$9:$DY$58,66,FALSE)))*100/200))))</f>
        <v/>
      </c>
      <c r="AD35" s="125" t="str">
        <f>IF(AC$8="","",IF('2.ชื่อนักเรียน'!$R36="ร","ร",IF('2.ชื่อนักเรียน'!$R36="มส","",IF(AC35="","",IF(AC35&gt;=80,4,IF(AC35&gt;=75,3.5,IF(AC35&gt;=70,3,IF(AC35&gt;=65,2.5,IF(AC35&gt;=60,2,IF(AC35&gt;=55,1.5,IF(AC35&gt;=50,1,0)))))))))))</f>
        <v/>
      </c>
      <c r="AE35" s="126" t="str">
        <f>IF(AE$8="","",IF('2.ชื่อนักเรียน'!$R36="ร","ร",IF('2.ชื่อนักเรียน'!$R36="มส","",IF(OR(VLOOKUP($A35,'02.คีย์เทอม1'!$A$9:$DY$58,70,FALSE)="",VLOOKUP($A35,'03.คีย์เทอม2'!$A$9:$DY$58,70,FALSE)=""),"",(IF(VLOOKUP($A35,'02.คีย์เทอม1'!$A$9:$DY$58,71,FALSE)="",VLOOKUP($A35,'02.คีย์เทอม1'!$A$9:$DY$58,70,FALSE),VLOOKUP($A35,'02.คีย์เทอม1'!$A$9:$DY$58,71,FALSE))+IF(VLOOKUP($A35,'03.คีย์เทอม2'!$A$9:$DY$58,71,FALSE)="",VLOOKUP($A35,'03.คีย์เทอม2'!$A$9:$DY$58,70,FALSE),VLOOKUP($A35,'03.คีย์เทอม2'!$A$9:$DY$58,71,FALSE)))*100/200))))</f>
        <v/>
      </c>
      <c r="AF35" s="125" t="str">
        <f>IF(AE$8="","",IF('2.ชื่อนักเรียน'!$R36="ร","ร",IF('2.ชื่อนักเรียน'!$R36="มส","",IF(AE35="","",IF(AE35&gt;=80,4,IF(AE35&gt;=75,3.5,IF(AE35&gt;=70,3,IF(AE35&gt;=65,2.5,IF(AE35&gt;=60,2,IF(AE35&gt;=55,1.5,IF(AE35&gt;=50,1,0)))))))))))</f>
        <v/>
      </c>
      <c r="AG35" s="127" t="str">
        <f>IF(AG$8="","",IF('2.ชื่อนักเรียน'!$R36="ร","ร",IF('2.ชื่อนักเรียน'!$R36="มส","",IF(OR(VLOOKUP($A35,'02.คีย์เทอม1'!$A$9:$DY$58,75,FALSE)="",VLOOKUP($A35,'03.คีย์เทอม2'!$A$9:$DY$58,75,FALSE)=""),"",(IF(VLOOKUP($A35,'02.คีย์เทอม1'!$A$9:$DY$58,76,FALSE)="",VLOOKUP($A35,'02.คีย์เทอม1'!$A$9:$DY$58,75,FALSE),VLOOKUP($A35,'02.คีย์เทอม1'!$A$9:$DY$58,76,FALSE))+IF(VLOOKUP($A35,'03.คีย์เทอม2'!$A$9:$DY$58,76,FALSE)="",VLOOKUP($A35,'03.คีย์เทอม2'!$A$9:$DY$58,75,FALSE),VLOOKUP($A35,'03.คีย์เทอม2'!$A$9:$DY$58,76,FALSE)))*100/200))))</f>
        <v/>
      </c>
      <c r="AH35" s="125" t="str">
        <f>IF(AG$8="","",IF('2.ชื่อนักเรียน'!$R36="ร","ร",IF('2.ชื่อนักเรียน'!$R36="มส","",IF(AG35="","",IF(AG35&gt;=80,4,IF(AG35&gt;=75,3.5,IF(AG35&gt;=70,3,IF(AG35&gt;=65,2.5,IF(AG35&gt;=60,2,IF(AG35&gt;=55,1.5,IF(AG35&gt;=50,1,0)))))))))))</f>
        <v/>
      </c>
      <c r="AI35" s="127" t="str">
        <f>IF(AI$8="","",IF('2.ชื่อนักเรียน'!$R36="ร","ร",IF('2.ชื่อนักเรียน'!$R36="มส","",IF(OR(VLOOKUP($A35,'02.คีย์เทอม1'!$A$9:$DY$58,80,FALSE)="",VLOOKUP($A35,'03.คีย์เทอม2'!$A$9:$DY$58,80,FALSE)=""),"",(IF(VLOOKUP($A35,'02.คีย์เทอม1'!$A$9:$DY$58,81,FALSE)="",VLOOKUP($A35,'02.คีย์เทอม1'!$A$9:$DY$58,80,FALSE),VLOOKUP($A35,'02.คีย์เทอม1'!$A$9:$DY$58,81,FALSE))+IF(VLOOKUP($A35,'03.คีย์เทอม2'!$A$9:$DY$58,81,FALSE)="",VLOOKUP($A35,'03.คีย์เทอม2'!$A$9:$DY$58,80,FALSE),VLOOKUP($A35,'03.คีย์เทอม2'!$A$9:$DY$58,81,FALSE)))*100/200))))</f>
        <v/>
      </c>
      <c r="AJ35" s="125" t="str">
        <f>IF(AI$8="","",IF('2.ชื่อนักเรียน'!$R36="ร","ร",IF('2.ชื่อนักเรียน'!$R36="มส","",IF(AI35="","",IF(AI35&gt;=80,4,IF(AI35&gt;=75,3.5,IF(AI35&gt;=70,3,IF(AI35&gt;=65,2.5,IF(AI35&gt;=60,2,IF(AI35&gt;=55,1.5,IF(AI35&gt;=50,1,0)))))))))))</f>
        <v/>
      </c>
      <c r="AK35" s="127" t="str">
        <f>IF(AK$8="","",IF('2.ชื่อนักเรียน'!$R36="ร","ร",IF('2.ชื่อนักเรียน'!$R36="มส","",IF(OR(VLOOKUP($A35,'02.คีย์เทอม1'!$A$9:$DY$58,85,FALSE)="",VLOOKUP($A35,'03.คีย์เทอม2'!$A$9:$DY$58,85,FALSE)=""),"",(IF(VLOOKUP($A35,'02.คีย์เทอม1'!$A$9:$DY$58,86,FALSE)="",VLOOKUP($A35,'02.คีย์เทอม1'!$A$9:$DY$58,85,FALSE),VLOOKUP($A35,'02.คีย์เทอม1'!$A$9:$DY$58,86,FALSE))+IF(VLOOKUP($A35,'03.คีย์เทอม2'!$A$9:$DY$58,86,FALSE)="",VLOOKUP($A35,'03.คีย์เทอม2'!$A$9:$DY$58,85,FALSE),VLOOKUP($A35,'03.คีย์เทอม2'!$A$9:$DY$58,86,FALSE)))*100/200))))</f>
        <v/>
      </c>
      <c r="AL35" s="125" t="str">
        <f>IF(AK$8="","",IF('2.ชื่อนักเรียน'!$R36="ร","ร",IF('2.ชื่อนักเรียน'!$R36="มส","",IF(AK35="","",IF(AK35&gt;=80,4,IF(AK35&gt;=75,3.5,IF(AK35&gt;=70,3,IF(AK35&gt;=65,2.5,IF(AK35&gt;=60,2,IF(AK35&gt;=55,1.5,IF(AK35&gt;=50,1,0)))))))))))</f>
        <v/>
      </c>
      <c r="AM35" s="127" t="str">
        <f>IF(AM$8="","",IF('2.ชื่อนักเรียน'!$R36="ร","ร",IF('2.ชื่อนักเรียน'!$R36="มส","",IF(OR(VLOOKUP($A35,'02.คีย์เทอม1'!$A$9:$DY$58,90,FALSE)="",VLOOKUP($A35,'03.คีย์เทอม2'!$A$9:$DY$58,90,FALSE)=""),"",(IF(VLOOKUP($A35,'02.คีย์เทอม1'!$A$9:$DY$58,91,FALSE)="",VLOOKUP($A35,'02.คีย์เทอม1'!$A$9:$DY$58,90,FALSE),VLOOKUP($A35,'02.คีย์เทอม1'!$A$9:$DY$58,91,FALSE))+IF(VLOOKUP($A35,'03.คีย์เทอม2'!$A$9:$DY$58,91,FALSE)="",VLOOKUP($A35,'03.คีย์เทอม2'!$A$9:$DY$58,90,FALSE),VLOOKUP($A35,'03.คีย์เทอม2'!$A$9:$DY$58,91,FALSE)))*100/200))))</f>
        <v/>
      </c>
      <c r="AN35" s="125" t="str">
        <f>IF(AM$8="","",IF('2.ชื่อนักเรียน'!$R36="ร","ร",IF('2.ชื่อนักเรียน'!$R36="มส","",IF(AM35="","",IF(AM35&gt;=80,4,IF(AM35&gt;=75,3.5,IF(AM35&gt;=70,3,IF(AM35&gt;=65,2.5,IF(AM35&gt;=60,2,IF(AM35&gt;=55,1.5,IF(AM35&gt;=50,1,0)))))))))))</f>
        <v/>
      </c>
      <c r="AO35" s="127" t="str">
        <f>IF(AO$8="","",IF('2.ชื่อนักเรียน'!$R36="ร","ร",IF('2.ชื่อนักเรียน'!$R36="มส","",IF(OR(VLOOKUP($A35,'02.คีย์เทอม1'!$A$9:$DY$58,95,FALSE)="",VLOOKUP($A35,'03.คีย์เทอม2'!$A$9:$DY$58,95,FALSE)=""),"",(IF(VLOOKUP($A35,'02.คีย์เทอม1'!$A$9:$DY$58,96,FALSE)="",VLOOKUP($A35,'02.คีย์เทอม1'!$A$9:$DY$58,95,FALSE),VLOOKUP($A35,'02.คีย์เทอม1'!$A$9:$DY$58,96,FALSE))+IF(VLOOKUP($A35,'03.คีย์เทอม2'!$A$9:$DY$58,96,FALSE)="",VLOOKUP($A35,'03.คีย์เทอม2'!$A$9:$DY$58,95,FALSE),VLOOKUP($A35,'03.คีย์เทอม2'!$A$9:$DY$58,96,FALSE)))*100/200))))</f>
        <v/>
      </c>
      <c r="AP35" s="125" t="str">
        <f>IF(AO$8="","",IF('2.ชื่อนักเรียน'!$R36="ร","ร",IF('2.ชื่อนักเรียน'!$R36="มส","",IF(AO35="","",IF(AO35&gt;=80,4,IF(AO35&gt;=75,3.5,IF(AO35&gt;=70,3,IF(AO35&gt;=65,2.5,IF(AO35&gt;=60,2,IF(AO35&gt;=55,1.5,IF(AO35&gt;=50,1,0)))))))))))</f>
        <v/>
      </c>
      <c r="AQ35" s="127" t="str">
        <f>IF(AQ$8="","",IF('2.ชื่อนักเรียน'!$R36="ร","ร",IF('2.ชื่อนักเรียน'!$R36="มส","",IF(OR(VLOOKUP($A35,'02.คีย์เทอม1'!$A$9:$DY$58,100,FALSE)="",VLOOKUP($A35,'03.คีย์เทอม2'!$A$9:$DY$58,100,FALSE)=""),"",(IF(VLOOKUP($A35,'02.คีย์เทอม1'!$A$9:$DY$58,101,FALSE)="",VLOOKUP($A35,'02.คีย์เทอม1'!$A$9:$DY$58,100,FALSE),VLOOKUP($A35,'02.คีย์เทอม1'!$A$9:$DY$58,101,FALSE))+IF(VLOOKUP($A35,'03.คีย์เทอม2'!$A$9:$DY$58,101,FALSE)="",VLOOKUP($A35,'03.คีย์เทอม2'!$A$9:$DY$58,100,FALSE),VLOOKUP($A35,'03.คีย์เทอม2'!$A$9:$DY$58,101,FALSE)))*100/200))))</f>
        <v/>
      </c>
      <c r="AR35" s="125" t="str">
        <f>IF(AQ$8="","",IF('2.ชื่อนักเรียน'!$R36="ร","ร",IF('2.ชื่อนักเรียน'!$R36="มส","",IF(AQ35="","",IF(AQ35&gt;=80,4,IF(AQ35&gt;=75,3.5,IF(AQ35&gt;=70,3,IF(AQ35&gt;=65,2.5,IF(AQ35&gt;=60,2,IF(AQ35&gt;=55,1.5,IF(AQ35&gt;=50,1,0)))))))))))</f>
        <v/>
      </c>
      <c r="AS35" s="126" t="str">
        <f>IF(AS$8="","",IF('2.ชื่อนักเรียน'!$R36="ร","ร",IF('2.ชื่อนักเรียน'!$R36="มส","",IF(OR(VLOOKUP($A35,'02.คีย์เทอม1'!$A$9:$DY$58,105,FALSE)="",VLOOKUP($A35,'03.คีย์เทอม2'!$A$9:$DY$58,105,FALSE)=""),"",(IF(VLOOKUP($A35,'02.คีย์เทอม1'!$A$9:$DY$58,106,FALSE)="",VLOOKUP($A35,'02.คีย์เทอม1'!$A$9:$DY$58,105,FALSE),VLOOKUP($A35,'02.คีย์เทอม1'!$A$9:$DY$58,106,FALSE))+IF(VLOOKUP($A35,'03.คีย์เทอม2'!$A$9:$DY$58,106,FALSE)="",VLOOKUP($A35,'03.คีย์เทอม2'!$A$9:$DY$58,105,FALSE),VLOOKUP($A35,'03.คีย์เทอม2'!$A$9:$DY$58,106,FALSE)))*100/200))))</f>
        <v/>
      </c>
      <c r="AT35" s="204" t="str">
        <f>IF(AS$8="","",IF('2.ชื่อนักเรียน'!$R36="ร","ร",IF('2.ชื่อนักเรียน'!$R36="มส","",IF(AS35="","",IF(AS35&gt;=80,4,IF(AS35&gt;=75,3.5,IF(AS35&gt;=70,3,IF(AS35&gt;=65,2.5,IF(AS35&gt;=60,2,IF(AS35&gt;=55,1.5,IF(AS35&gt;=50,1,0)))))))))))</f>
        <v/>
      </c>
      <c r="AU35" s="207" t="str">
        <f t="shared" si="37"/>
        <v/>
      </c>
      <c r="AV35" s="126" t="str">
        <f t="shared" si="36"/>
        <v/>
      </c>
      <c r="AW35" s="541" t="str">
        <f t="shared" si="16"/>
        <v/>
      </c>
      <c r="AX35" s="745" t="str">
        <f>IF('2.ชื่อนักเรียน'!R36="มส","มส",IF('2.ชื่อนักเรียน'!R36="ย้าย","ย้าย",IF('2.ชื่อนักเรียน'!R36="ร","ร",IF(CE35="","",RANK(CE35,$CE$10:$CE$59,0)))))</f>
        <v/>
      </c>
      <c r="AY35" s="393" t="str">
        <f t="shared" si="17"/>
        <v/>
      </c>
      <c r="AZ35" s="381" t="str">
        <f t="shared" si="18"/>
        <v/>
      </c>
      <c r="BA35" s="383" t="str">
        <f t="shared" si="19"/>
        <v/>
      </c>
      <c r="BB35" s="335" t="str">
        <f t="shared" si="1"/>
        <v/>
      </c>
      <c r="BC35" s="335" t="str">
        <f t="shared" si="20"/>
        <v/>
      </c>
      <c r="BD35" s="335" t="str">
        <f t="shared" si="2"/>
        <v/>
      </c>
      <c r="BE35" s="335" t="str">
        <f t="shared" si="3"/>
        <v/>
      </c>
      <c r="BF35" s="331" t="str">
        <f t="shared" si="4"/>
        <v/>
      </c>
      <c r="BG35" s="331" t="str">
        <f t="shared" si="5"/>
        <v/>
      </c>
      <c r="BH35" s="335" t="str">
        <f t="shared" si="6"/>
        <v/>
      </c>
      <c r="BI35" s="335" t="str">
        <f t="shared" si="21"/>
        <v/>
      </c>
      <c r="BJ35" s="335" t="str">
        <f t="shared" si="7"/>
        <v/>
      </c>
      <c r="BK35" s="335" t="str">
        <f t="shared" si="22"/>
        <v/>
      </c>
      <c r="BL35" s="335" t="str">
        <f t="shared" si="8"/>
        <v/>
      </c>
      <c r="BM35" s="335" t="str">
        <f t="shared" si="9"/>
        <v/>
      </c>
      <c r="BN35" s="335" t="str">
        <f t="shared" si="10"/>
        <v/>
      </c>
      <c r="BO35" s="335" t="str">
        <f t="shared" si="11"/>
        <v/>
      </c>
      <c r="BP35" s="331" t="str">
        <f t="shared" si="12"/>
        <v/>
      </c>
      <c r="BQ35" s="384" t="str">
        <f t="shared" si="13"/>
        <v/>
      </c>
      <c r="BR35" s="332" t="str">
        <f t="shared" si="14"/>
        <v/>
      </c>
      <c r="BS35" s="381" t="str">
        <f t="shared" si="23"/>
        <v/>
      </c>
      <c r="BT35" s="331" t="str">
        <f t="shared" si="24"/>
        <v/>
      </c>
      <c r="BU35" s="331" t="str">
        <f t="shared" si="25"/>
        <v/>
      </c>
      <c r="BV35" s="331" t="str">
        <f t="shared" si="26"/>
        <v/>
      </c>
      <c r="BW35" s="331" t="str">
        <f t="shared" si="27"/>
        <v/>
      </c>
      <c r="BX35" s="331" t="str">
        <f t="shared" si="28"/>
        <v/>
      </c>
      <c r="BY35" s="331" t="str">
        <f t="shared" si="29"/>
        <v/>
      </c>
      <c r="BZ35" s="331" t="str">
        <f t="shared" si="30"/>
        <v/>
      </c>
      <c r="CA35" s="331" t="str">
        <f t="shared" si="31"/>
        <v/>
      </c>
      <c r="CB35" s="331" t="str">
        <f t="shared" si="32"/>
        <v/>
      </c>
      <c r="CC35" s="384" t="str">
        <f t="shared" si="33"/>
        <v/>
      </c>
      <c r="CD35" s="332" t="str">
        <f t="shared" si="34"/>
        <v/>
      </c>
      <c r="CE35" s="177" t="str">
        <f t="shared" si="35"/>
        <v/>
      </c>
    </row>
    <row r="36" spans="1:83" s="17" customFormat="1" ht="16.5" customHeight="1" x14ac:dyDescent="0.2">
      <c r="A36" s="18">
        <v>27</v>
      </c>
      <c r="B36" s="122" t="str">
        <f>IF('2.ชื่อนักเรียน'!$C37="","",'2.ชื่อนักเรียน'!$C37)</f>
        <v/>
      </c>
      <c r="C36" s="272" t="str">
        <f>IF('2.ชื่อนักเรียน'!$D37="","",'2.ชื่อนักเรียน'!$D37)</f>
        <v/>
      </c>
      <c r="D36" s="207" t="str">
        <f>IF(D$8="","",IF('2.ชื่อนักเรียน'!$R37="ร","ร",IF('2.ชื่อนักเรียน'!$R37="มส","",IF(OR(VLOOKUP($A36,'02.คีย์เทอม1'!$A$9:$DY$58,10,FALSE)="",VLOOKUP($A36,'03.คีย์เทอม2'!$A$9:$DY$58,10,FALSE)=""),"",(IF(VLOOKUP($A36,'02.คีย์เทอม1'!$A$9:$DY$58,11,FALSE)="",VLOOKUP($A36,'02.คีย์เทอม1'!$A$9:$DY$58,10,FALSE),VLOOKUP($A36,'02.คีย์เทอม1'!$A$9:$DY$58,11,FALSE))+IF(VLOOKUP($A36,'03.คีย์เทอม2'!$A$9:$DY$58,11,FALSE)="",VLOOKUP($A36,'03.คีย์เทอม2'!$A$9:$DY$58,10,FALSE),VLOOKUP($A36,'03.คีย์เทอม2'!$A$9:$DY$58,11,FALSE)))*100/200))))</f>
        <v/>
      </c>
      <c r="E36" s="125" t="str">
        <f>IF(D$8="","",IF('2.ชื่อนักเรียน'!$R37="ร","ร",IF('2.ชื่อนักเรียน'!$R37="มส","",IF(D36="","",IF(D36&gt;=80,4,IF(D36&gt;=75,3.5,IF(D36&gt;=70,3,IF(D36&gt;=65,2.5,IF(D36&gt;=60,2,IF(D36&gt;=55,1.5,IF(D36&gt;=50,1,0)))))))))))</f>
        <v/>
      </c>
      <c r="F36" s="126" t="str">
        <f>IF(F$8="","",IF('2.ชื่อนักเรียน'!$R37="ร","ร",IF('2.ชื่อนักเรียน'!$R37="มส","",IF(OR(VLOOKUP($A36,'02.คีย์เทอม1'!$A$9:$DY$58,15,FALSE)="",VLOOKUP($A36,'03.คีย์เทอม2'!$A$9:$DY$58,15,FALSE)=""),"",(IF(VLOOKUP($A36,'02.คีย์เทอม1'!$A$9:$DY$58,16,FALSE)="",VLOOKUP($A36,'02.คีย์เทอม1'!$A$9:$DY$58,15,FALSE),VLOOKUP($A36,'02.คีย์เทอม1'!$A$9:$DY$58,16,FALSE))+IF(VLOOKUP($A36,'03.คีย์เทอม2'!$A$9:$DY$58,16,FALSE)="",VLOOKUP($A36,'03.คีย์เทอม2'!$A$9:$DY$58,15,FALSE),VLOOKUP($A36,'03.คีย์เทอม2'!$A$9:$DY$58,16,FALSE)))*100/200))))</f>
        <v/>
      </c>
      <c r="G36" s="125" t="str">
        <f>IF(F$8="","",IF('2.ชื่อนักเรียน'!$R37="ร","ร",IF('2.ชื่อนักเรียน'!$R37="มส","",IF(F36="","",IF(F36&gt;=80,4,IF(F36&gt;=75,3.5,IF(F36&gt;=70,3,IF(F36&gt;=65,2.5,IF(F36&gt;=60,2,IF(F36&gt;=55,1.5,IF(F36&gt;=50,1,0)))))))))))</f>
        <v/>
      </c>
      <c r="H36" s="126" t="str">
        <f>IF(H$8="","",IF('2.ชื่อนักเรียน'!$R37="ร","ร",IF('2.ชื่อนักเรียน'!$R37="มส","",IF(OR(VLOOKUP($A36,'02.คีย์เทอม1'!$A$9:$DY$58,20,FALSE)="",VLOOKUP($A36,'03.คีย์เทอม2'!$A$9:$DY$58,20,FALSE)=""),"",(IF(VLOOKUP($A36,'02.คีย์เทอม1'!$A$9:$DY$58,21,FALSE)="",VLOOKUP($A36,'02.คีย์เทอม1'!$A$9:$DY$58,20,FALSE),VLOOKUP($A36,'02.คีย์เทอม1'!$A$9:$DY$58,21,FALSE))+IF(VLOOKUP($A36,'03.คีย์เทอม2'!$A$9:$DY$58,21,FALSE)="",VLOOKUP($A36,'03.คีย์เทอม2'!$A$9:$DY$58,20,FALSE),VLOOKUP($A36,'03.คีย์เทอม2'!$A$9:$DY$58,21,FALSE)))*100/200))))</f>
        <v/>
      </c>
      <c r="I36" s="125" t="str">
        <f>IF(H$8="","",IF('2.ชื่อนักเรียน'!$R37="ร","ร",IF('2.ชื่อนักเรียน'!$R37="มส","",IF(H36="","",IF(H36&gt;=80,4,IF(H36&gt;=75,3.5,IF(H36&gt;=70,3,IF(H36&gt;=65,2.5,IF(H36&gt;=60,2,IF(H36&gt;=55,1.5,IF(H36&gt;=50,1,0)))))))))))</f>
        <v/>
      </c>
      <c r="J36" s="126" t="str">
        <f>IF(J$8="","",IF('2.ชื่อนักเรียน'!$R37="ร","ร",IF('2.ชื่อนักเรียน'!$R37="มส","",IF(OR(VLOOKUP($A36,'02.คีย์เทอม1'!$A$9:$DY$58,25,FALSE)="",VLOOKUP($A36,'03.คีย์เทอม2'!$A$9:$DY$58,25,FALSE)=""),"",(IF(VLOOKUP($A36,'02.คีย์เทอม1'!$A$9:$DY$58,26,FALSE)="",VLOOKUP($A36,'02.คีย์เทอม1'!$A$9:$DY$58,25,FALSE),VLOOKUP($A36,'02.คีย์เทอม1'!$A$9:$DY$58,26,FALSE))+IF(VLOOKUP($A36,'03.คีย์เทอม2'!$A$9:$DY$58,26,FALSE)="",VLOOKUP($A36,'03.คีย์เทอม2'!$A$9:$DY$58,25,FALSE),VLOOKUP($A36,'03.คีย์เทอม2'!$A$9:$DY$58,26,FALSE)))*100/200))))</f>
        <v/>
      </c>
      <c r="K36" s="125" t="str">
        <f>IF(J$8="","",IF('2.ชื่อนักเรียน'!$R37="ร","ร",IF('2.ชื่อนักเรียน'!$R37="มส","",IF(J36="","",IF(J36&gt;=80,4,IF(J36&gt;=75,3.5,IF(J36&gt;=70,3,IF(J36&gt;=65,2.5,IF(J36&gt;=60,2,IF(J36&gt;=55,1.5,IF(J36&gt;=50,1,0)))))))))))</f>
        <v/>
      </c>
      <c r="L36" s="126" t="str">
        <f>IF(L$8="","",IF('2.ชื่อนักเรียน'!$R37="ร","ร",IF('2.ชื่อนักเรียน'!$R37="มส","",IF(OR(VLOOKUP($A36,'02.คีย์เทอม1'!$A$9:$DY$58,30,FALSE)="",VLOOKUP($A36,'03.คีย์เทอม2'!$A$9:$DY$58,30,FALSE)=""),"",(IF(VLOOKUP($A36,'02.คีย์เทอม1'!$A$9:$DY$58,31,FALSE)="",VLOOKUP($A36,'02.คีย์เทอม1'!$A$9:$DY$58,30,FALSE),VLOOKUP($A36,'02.คีย์เทอม1'!$A$9:$DY$58,31,FALSE))+IF(VLOOKUP($A36,'03.คีย์เทอม2'!$A$9:$DY$58,31,FALSE)="",VLOOKUP($A36,'03.คีย์เทอม2'!$A$9:$DY$58,30,FALSE),VLOOKUP($A36,'03.คีย์เทอม2'!$A$9:$DY$58,31,FALSE)))*100/200))))</f>
        <v/>
      </c>
      <c r="M36" s="125" t="str">
        <f>IF(L$8="","",IF('2.ชื่อนักเรียน'!$R37="ร","ร",IF('2.ชื่อนักเรียน'!$R37="มส","",IF(L36="","",IF(L36&gt;=80,4,IF(L36&gt;=75,3.5,IF(L36&gt;=70,3,IF(L36&gt;=65,2.5,IF(L36&gt;=60,2,IF(L36&gt;=55,1.5,IF(L36&gt;=50,1,0)))))))))))</f>
        <v/>
      </c>
      <c r="N36" s="126" t="str">
        <f>IF(N$8="","",IF('2.ชื่อนักเรียน'!$R37="ร","ร",IF('2.ชื่อนักเรียน'!$R37="มส","",IF(OR(VLOOKUP($A36,'02.คีย์เทอม1'!$A$9:$DY$58,35,FALSE)="",VLOOKUP($A36,'03.คีย์เทอม2'!$A$9:$DY$58,35,FALSE)=""),"",(IF(VLOOKUP($A36,'02.คีย์เทอม1'!$A$9:$DY$58,36,FALSE)="",VLOOKUP($A36,'02.คีย์เทอม1'!$A$9:$DY$58,35,FALSE),VLOOKUP($A36,'02.คีย์เทอม1'!$A$9:$DY$58,36,FALSE))+IF(VLOOKUP($A36,'03.คีย์เทอม2'!$A$9:$DY$58,36,FALSE)="",VLOOKUP($A36,'03.คีย์เทอม2'!$A$9:$DY$58,35,FALSE),VLOOKUP($A36,'03.คีย์เทอม2'!$A$9:$DY$58,36,FALSE)))*100/200))))</f>
        <v/>
      </c>
      <c r="O36" s="125" t="str">
        <f>IF(N$8="","",IF('2.ชื่อนักเรียน'!$R37="ร","ร",IF('2.ชื่อนักเรียน'!$R37="มส","",IF(N36="","",IF(N36&gt;=80,4,IF(N36&gt;=75,3.5,IF(N36&gt;=70,3,IF(N36&gt;=65,2.5,IF(N36&gt;=60,2,IF(N36&gt;=55,1.5,IF(N36&gt;=50,1,0)))))))))))</f>
        <v/>
      </c>
      <c r="P36" s="126" t="str">
        <f>IF(P$8="","",IF('2.ชื่อนักเรียน'!$R37="ร","ร",IF('2.ชื่อนักเรียน'!$R37="มส","",IF(OR(VLOOKUP($A36,'02.คีย์เทอม1'!$A$9:$DY$58,40,FALSE)="",VLOOKUP($A36,'03.คีย์เทอม2'!$A$9:$DY$58,40,FALSE)=""),"",(IF(VLOOKUP($A36,'02.คีย์เทอม1'!$A$9:$DY$58,41,FALSE)="",VLOOKUP($A36,'02.คีย์เทอม1'!$A$9:$DY$58,40,FALSE),VLOOKUP($A36,'02.คีย์เทอม1'!$A$9:$DY$58,41,FALSE))+IF(VLOOKUP($A36,'03.คีย์เทอม2'!$A$9:$DY$58,41,FALSE)="",VLOOKUP($A36,'03.คีย์เทอม2'!$A$9:$DY$58,40,FALSE),VLOOKUP($A36,'03.คีย์เทอม2'!$A$9:$DY$58,41,FALSE)))*100/200))))</f>
        <v/>
      </c>
      <c r="Q36" s="125" t="str">
        <f>IF(P$8="","",IF('2.ชื่อนักเรียน'!$R37="ร","ร",IF('2.ชื่อนักเรียน'!$R37="มส","",IF(P36="","",IF(P36&gt;=80,4,IF(P36&gt;=75,3.5,IF(P36&gt;=70,3,IF(P36&gt;=65,2.5,IF(P36&gt;=60,2,IF(P36&gt;=55,1.5,IF(P36&gt;=50,1,0)))))))))))</f>
        <v/>
      </c>
      <c r="R36" s="126" t="str">
        <f>IF(R$8="","",IF('2.ชื่อนักเรียน'!$R37="ร","ร",IF('2.ชื่อนักเรียน'!$R37="มส","",IF(OR(VLOOKUP($A36,'02.คีย์เทอม1'!$A$9:$DY$58,45,FALSE)="",VLOOKUP($A36,'03.คีย์เทอม2'!$A$9:$DY$58,45,FALSE)=""),"",(IF(VLOOKUP($A36,'02.คีย์เทอม1'!$A$9:$DY$58,46,FALSE)="",VLOOKUP($A36,'02.คีย์เทอม1'!$A$9:$DY$58,45,FALSE),VLOOKUP($A36,'02.คีย์เทอม1'!$A$9:$DY$58,46,FALSE))+IF(VLOOKUP($A36,'03.คีย์เทอม2'!$A$9:$DY$58,46,FALSE)="",VLOOKUP($A36,'03.คีย์เทอม2'!$A$9:$DY$58,45,FALSE),VLOOKUP($A36,'03.คีย์เทอม2'!$A$9:$DY$58,46,FALSE)))*100/200))))</f>
        <v/>
      </c>
      <c r="S36" s="125" t="str">
        <f>IF(R$8="","",IF('2.ชื่อนักเรียน'!$R37="ร","ร",IF('2.ชื่อนักเรียน'!$R37="มส","",IF(R36="","",IF(R36&gt;=80,4,IF(R36&gt;=75,3.5,IF(R36&gt;=70,3,IF(R36&gt;=65,2.5,IF(R36&gt;=60,2,IF(R36&gt;=55,1.5,IF(R36&gt;=50,1,0)))))))))))</f>
        <v/>
      </c>
      <c r="T36" s="126" t="str">
        <f>IF(T$8="","",IF('2.ชื่อนักเรียน'!$R37="ร","ร",IF('2.ชื่อนักเรียน'!$R37="มส","",IF(OR(VLOOKUP($A36,'02.คีย์เทอม1'!$A$9:$DY$58,50,FALSE)="",VLOOKUP($A36,'03.คีย์เทอม2'!$A$9:$DY$58,50,FALSE)=""),"",(IF(VLOOKUP($A36,'02.คีย์เทอม1'!$A$9:$DY$58,51,FALSE)="",VLOOKUP($A36,'02.คีย์เทอม1'!$A$9:$DY$58,50,FALSE),VLOOKUP($A36,'02.คีย์เทอม1'!$A$9:$DY$58,51,FALSE))+IF(VLOOKUP($A36,'03.คีย์เทอม2'!$A$9:$DY$58,51,FALSE)="",VLOOKUP($A36,'03.คีย์เทอม2'!$A$9:$DY$58,50,FALSE),VLOOKUP($A36,'03.คีย์เทอม2'!$A$9:$DY$58,51,FALSE)))*100/200))))</f>
        <v/>
      </c>
      <c r="U36" s="125" t="str">
        <f>IF(T$8="","",IF('2.ชื่อนักเรียน'!$R37="ร","ร",IF('2.ชื่อนักเรียน'!$R37="มส","",IF(T36="","",IF(T36&gt;=80,4,IF(T36&gt;=75,3.5,IF(T36&gt;=70,3,IF(T36&gt;=65,2.5,IF(T36&gt;=60,2,IF(T36&gt;=55,1.5,IF(T36&gt;=50,1,0)))))))))))</f>
        <v/>
      </c>
      <c r="V36" s="126" t="str">
        <f>IF(V$8="","",IF('2.ชื่อนักเรียน'!$R37="ร","ร",IF('2.ชื่อนักเรียน'!$R37="มส","",IF(OR(VLOOKUP($A36,'02.คีย์เทอม1'!$A$9:$DY$58,55,FALSE)="",VLOOKUP($A36,'03.คีย์เทอม2'!$A$9:$DY$58,55,FALSE)=""),"",(IF(VLOOKUP($A36,'02.คีย์เทอม1'!$A$9:$DY$58,56,FALSE)="",VLOOKUP($A36,'02.คีย์เทอม1'!$A$9:$DY$58,55,FALSE),VLOOKUP($A36,'02.คีย์เทอม1'!$A$9:$DY$58,56,FALSE))+IF(VLOOKUP($A36,'03.คีย์เทอม2'!$A$9:$DY$58,56,FALSE)="",VLOOKUP($A36,'03.คีย์เทอม2'!$A$9:$DY$58,55,FALSE),VLOOKUP($A36,'03.คีย์เทอม2'!$A$9:$DY$58,56,FALSE)))*100/200))))</f>
        <v/>
      </c>
      <c r="W36" s="208" t="str">
        <f>IF(V$8="","",IF('2.ชื่อนักเรียน'!$R37="ร","ร",IF('2.ชื่อนักเรียน'!$R37="มส","",IF(V36="","",IF(V36&gt;=80,4,IF(V36&gt;=75,3.5,IF(V36&gt;=70,3,IF(V36&gt;=65,2.5,IF(V36&gt;=60,2,IF(V36&gt;=55,1.5,IF(V36&gt;=50,1,0)))))))))))</f>
        <v/>
      </c>
      <c r="X36" s="18">
        <v>27</v>
      </c>
      <c r="Y36" s="122" t="str">
        <f>IF('2.ชื่อนักเรียน'!$C37="","",'2.ชื่อนักเรียน'!$C37)</f>
        <v/>
      </c>
      <c r="Z36" s="272" t="str">
        <f>IF('2.ชื่อนักเรียน'!$D37="","",'2.ชื่อนักเรียน'!$D37)</f>
        <v/>
      </c>
      <c r="AA36" s="207" t="str">
        <f>IF(AA$8="","",IF('2.ชื่อนักเรียน'!$R37="ร","ร",IF('2.ชื่อนักเรียน'!$R37="มส","",IF(OR(VLOOKUP($A36,'02.คีย์เทอม1'!$A$9:$DY$58,60,FALSE)="",VLOOKUP($A36,'03.คีย์เทอม2'!$A$9:$DY$58,60,FALSE)=""),"",(IF(VLOOKUP($A36,'02.คีย์เทอม1'!$A$9:$DY$58,61,FALSE)="",VLOOKUP($A36,'02.คีย์เทอม1'!$A$9:$DY$58,60,FALSE),VLOOKUP($A36,'02.คีย์เทอม1'!$A$9:$DY$58,61,FALSE))+IF(VLOOKUP($A36,'03.คีย์เทอม2'!$A$9:$DY$58,61,FALSE)="",VLOOKUP($A36,'03.คีย์เทอม2'!$A$9:$DY$58,60,FALSE),VLOOKUP($A36,'03.คีย์เทอม2'!$A$9:$DY$58,61,FALSE)))*100/200))))</f>
        <v/>
      </c>
      <c r="AB36" s="125" t="str">
        <f>IF(AA$8="","",IF('2.ชื่อนักเรียน'!$R37="ร","ร",IF('2.ชื่อนักเรียน'!$R37="มส","",IF(AA36="","",IF(AA36&gt;=80,4,IF(AA36&gt;=75,3.5,IF(AA36&gt;=70,3,IF(AA36&gt;=65,2.5,IF(AA36&gt;=60,2,IF(AA36&gt;=55,1.5,IF(AA36&gt;=50,1,0)))))))))))</f>
        <v/>
      </c>
      <c r="AC36" s="126" t="str">
        <f>IF(AC$8="","",IF('2.ชื่อนักเรียน'!$R37="ร","ร",IF('2.ชื่อนักเรียน'!$R37="มส","",IF(OR(VLOOKUP($A36,'02.คีย์เทอม1'!$A$9:$DY$58,65,FALSE)="",VLOOKUP($A36,'03.คีย์เทอม2'!$A$9:$DY$58,65,FALSE)=""),"",(IF(VLOOKUP($A36,'02.คีย์เทอม1'!$A$9:$DY$58,66,FALSE)="",VLOOKUP($A36,'02.คีย์เทอม1'!$A$9:$DY$58,65,FALSE),VLOOKUP($A36,'02.คีย์เทอม1'!$A$9:$DY$58,66,FALSE))+IF(VLOOKUP($A36,'03.คีย์เทอม2'!$A$9:$DY$58,66,FALSE)="",VLOOKUP($A36,'03.คีย์เทอม2'!$A$9:$DY$58,65,FALSE),VLOOKUP($A36,'03.คีย์เทอม2'!$A$9:$DY$58,66,FALSE)))*100/200))))</f>
        <v/>
      </c>
      <c r="AD36" s="125" t="str">
        <f>IF(AC$8="","",IF('2.ชื่อนักเรียน'!$R37="ร","ร",IF('2.ชื่อนักเรียน'!$R37="มส","",IF(AC36="","",IF(AC36&gt;=80,4,IF(AC36&gt;=75,3.5,IF(AC36&gt;=70,3,IF(AC36&gt;=65,2.5,IF(AC36&gt;=60,2,IF(AC36&gt;=55,1.5,IF(AC36&gt;=50,1,0)))))))))))</f>
        <v/>
      </c>
      <c r="AE36" s="126" t="str">
        <f>IF(AE$8="","",IF('2.ชื่อนักเรียน'!$R37="ร","ร",IF('2.ชื่อนักเรียน'!$R37="มส","",IF(OR(VLOOKUP($A36,'02.คีย์เทอม1'!$A$9:$DY$58,70,FALSE)="",VLOOKUP($A36,'03.คีย์เทอม2'!$A$9:$DY$58,70,FALSE)=""),"",(IF(VLOOKUP($A36,'02.คีย์เทอม1'!$A$9:$DY$58,71,FALSE)="",VLOOKUP($A36,'02.คีย์เทอม1'!$A$9:$DY$58,70,FALSE),VLOOKUP($A36,'02.คีย์เทอม1'!$A$9:$DY$58,71,FALSE))+IF(VLOOKUP($A36,'03.คีย์เทอม2'!$A$9:$DY$58,71,FALSE)="",VLOOKUP($A36,'03.คีย์เทอม2'!$A$9:$DY$58,70,FALSE),VLOOKUP($A36,'03.คีย์เทอม2'!$A$9:$DY$58,71,FALSE)))*100/200))))</f>
        <v/>
      </c>
      <c r="AF36" s="125" t="str">
        <f>IF(AE$8="","",IF('2.ชื่อนักเรียน'!$R37="ร","ร",IF('2.ชื่อนักเรียน'!$R37="มส","",IF(AE36="","",IF(AE36&gt;=80,4,IF(AE36&gt;=75,3.5,IF(AE36&gt;=70,3,IF(AE36&gt;=65,2.5,IF(AE36&gt;=60,2,IF(AE36&gt;=55,1.5,IF(AE36&gt;=50,1,0)))))))))))</f>
        <v/>
      </c>
      <c r="AG36" s="127" t="str">
        <f>IF(AG$8="","",IF('2.ชื่อนักเรียน'!$R37="ร","ร",IF('2.ชื่อนักเรียน'!$R37="มส","",IF(OR(VLOOKUP($A36,'02.คีย์เทอม1'!$A$9:$DY$58,75,FALSE)="",VLOOKUP($A36,'03.คีย์เทอม2'!$A$9:$DY$58,75,FALSE)=""),"",(IF(VLOOKUP($A36,'02.คีย์เทอม1'!$A$9:$DY$58,76,FALSE)="",VLOOKUP($A36,'02.คีย์เทอม1'!$A$9:$DY$58,75,FALSE),VLOOKUP($A36,'02.คีย์เทอม1'!$A$9:$DY$58,76,FALSE))+IF(VLOOKUP($A36,'03.คีย์เทอม2'!$A$9:$DY$58,76,FALSE)="",VLOOKUP($A36,'03.คีย์เทอม2'!$A$9:$DY$58,75,FALSE),VLOOKUP($A36,'03.คีย์เทอม2'!$A$9:$DY$58,76,FALSE)))*100/200))))</f>
        <v/>
      </c>
      <c r="AH36" s="125" t="str">
        <f>IF(AG$8="","",IF('2.ชื่อนักเรียน'!$R37="ร","ร",IF('2.ชื่อนักเรียน'!$R37="มส","",IF(AG36="","",IF(AG36&gt;=80,4,IF(AG36&gt;=75,3.5,IF(AG36&gt;=70,3,IF(AG36&gt;=65,2.5,IF(AG36&gt;=60,2,IF(AG36&gt;=55,1.5,IF(AG36&gt;=50,1,0)))))))))))</f>
        <v/>
      </c>
      <c r="AI36" s="127" t="str">
        <f>IF(AI$8="","",IF('2.ชื่อนักเรียน'!$R37="ร","ร",IF('2.ชื่อนักเรียน'!$R37="มส","",IF(OR(VLOOKUP($A36,'02.คีย์เทอม1'!$A$9:$DY$58,80,FALSE)="",VLOOKUP($A36,'03.คีย์เทอม2'!$A$9:$DY$58,80,FALSE)=""),"",(IF(VLOOKUP($A36,'02.คีย์เทอม1'!$A$9:$DY$58,81,FALSE)="",VLOOKUP($A36,'02.คีย์เทอม1'!$A$9:$DY$58,80,FALSE),VLOOKUP($A36,'02.คีย์เทอม1'!$A$9:$DY$58,81,FALSE))+IF(VLOOKUP($A36,'03.คีย์เทอม2'!$A$9:$DY$58,81,FALSE)="",VLOOKUP($A36,'03.คีย์เทอม2'!$A$9:$DY$58,80,FALSE),VLOOKUP($A36,'03.คีย์เทอม2'!$A$9:$DY$58,81,FALSE)))*100/200))))</f>
        <v/>
      </c>
      <c r="AJ36" s="125" t="str">
        <f>IF(AI$8="","",IF('2.ชื่อนักเรียน'!$R37="ร","ร",IF('2.ชื่อนักเรียน'!$R37="มส","",IF(AI36="","",IF(AI36&gt;=80,4,IF(AI36&gt;=75,3.5,IF(AI36&gt;=70,3,IF(AI36&gt;=65,2.5,IF(AI36&gt;=60,2,IF(AI36&gt;=55,1.5,IF(AI36&gt;=50,1,0)))))))))))</f>
        <v/>
      </c>
      <c r="AK36" s="127" t="str">
        <f>IF(AK$8="","",IF('2.ชื่อนักเรียน'!$R37="ร","ร",IF('2.ชื่อนักเรียน'!$R37="มส","",IF(OR(VLOOKUP($A36,'02.คีย์เทอม1'!$A$9:$DY$58,85,FALSE)="",VLOOKUP($A36,'03.คีย์เทอม2'!$A$9:$DY$58,85,FALSE)=""),"",(IF(VLOOKUP($A36,'02.คีย์เทอม1'!$A$9:$DY$58,86,FALSE)="",VLOOKUP($A36,'02.คีย์เทอม1'!$A$9:$DY$58,85,FALSE),VLOOKUP($A36,'02.คีย์เทอม1'!$A$9:$DY$58,86,FALSE))+IF(VLOOKUP($A36,'03.คีย์เทอม2'!$A$9:$DY$58,86,FALSE)="",VLOOKUP($A36,'03.คีย์เทอม2'!$A$9:$DY$58,85,FALSE),VLOOKUP($A36,'03.คีย์เทอม2'!$A$9:$DY$58,86,FALSE)))*100/200))))</f>
        <v/>
      </c>
      <c r="AL36" s="125" t="str">
        <f>IF(AK$8="","",IF('2.ชื่อนักเรียน'!$R37="ร","ร",IF('2.ชื่อนักเรียน'!$R37="มส","",IF(AK36="","",IF(AK36&gt;=80,4,IF(AK36&gt;=75,3.5,IF(AK36&gt;=70,3,IF(AK36&gt;=65,2.5,IF(AK36&gt;=60,2,IF(AK36&gt;=55,1.5,IF(AK36&gt;=50,1,0)))))))))))</f>
        <v/>
      </c>
      <c r="AM36" s="127" t="str">
        <f>IF(AM$8="","",IF('2.ชื่อนักเรียน'!$R37="ร","ร",IF('2.ชื่อนักเรียน'!$R37="มส","",IF(OR(VLOOKUP($A36,'02.คีย์เทอม1'!$A$9:$DY$58,90,FALSE)="",VLOOKUP($A36,'03.คีย์เทอม2'!$A$9:$DY$58,90,FALSE)=""),"",(IF(VLOOKUP($A36,'02.คีย์เทอม1'!$A$9:$DY$58,91,FALSE)="",VLOOKUP($A36,'02.คีย์เทอม1'!$A$9:$DY$58,90,FALSE),VLOOKUP($A36,'02.คีย์เทอม1'!$A$9:$DY$58,91,FALSE))+IF(VLOOKUP($A36,'03.คีย์เทอม2'!$A$9:$DY$58,91,FALSE)="",VLOOKUP($A36,'03.คีย์เทอม2'!$A$9:$DY$58,90,FALSE),VLOOKUP($A36,'03.คีย์เทอม2'!$A$9:$DY$58,91,FALSE)))*100/200))))</f>
        <v/>
      </c>
      <c r="AN36" s="125" t="str">
        <f>IF(AM$8="","",IF('2.ชื่อนักเรียน'!$R37="ร","ร",IF('2.ชื่อนักเรียน'!$R37="มส","",IF(AM36="","",IF(AM36&gt;=80,4,IF(AM36&gt;=75,3.5,IF(AM36&gt;=70,3,IF(AM36&gt;=65,2.5,IF(AM36&gt;=60,2,IF(AM36&gt;=55,1.5,IF(AM36&gt;=50,1,0)))))))))))</f>
        <v/>
      </c>
      <c r="AO36" s="127" t="str">
        <f>IF(AO$8="","",IF('2.ชื่อนักเรียน'!$R37="ร","ร",IF('2.ชื่อนักเรียน'!$R37="มส","",IF(OR(VLOOKUP($A36,'02.คีย์เทอม1'!$A$9:$DY$58,95,FALSE)="",VLOOKUP($A36,'03.คีย์เทอม2'!$A$9:$DY$58,95,FALSE)=""),"",(IF(VLOOKUP($A36,'02.คีย์เทอม1'!$A$9:$DY$58,96,FALSE)="",VLOOKUP($A36,'02.คีย์เทอม1'!$A$9:$DY$58,95,FALSE),VLOOKUP($A36,'02.คีย์เทอม1'!$A$9:$DY$58,96,FALSE))+IF(VLOOKUP($A36,'03.คีย์เทอม2'!$A$9:$DY$58,96,FALSE)="",VLOOKUP($A36,'03.คีย์เทอม2'!$A$9:$DY$58,95,FALSE),VLOOKUP($A36,'03.คีย์เทอม2'!$A$9:$DY$58,96,FALSE)))*100/200))))</f>
        <v/>
      </c>
      <c r="AP36" s="125" t="str">
        <f>IF(AO$8="","",IF('2.ชื่อนักเรียน'!$R37="ร","ร",IF('2.ชื่อนักเรียน'!$R37="มส","",IF(AO36="","",IF(AO36&gt;=80,4,IF(AO36&gt;=75,3.5,IF(AO36&gt;=70,3,IF(AO36&gt;=65,2.5,IF(AO36&gt;=60,2,IF(AO36&gt;=55,1.5,IF(AO36&gt;=50,1,0)))))))))))</f>
        <v/>
      </c>
      <c r="AQ36" s="127" t="str">
        <f>IF(AQ$8="","",IF('2.ชื่อนักเรียน'!$R37="ร","ร",IF('2.ชื่อนักเรียน'!$R37="มส","",IF(OR(VLOOKUP($A36,'02.คีย์เทอม1'!$A$9:$DY$58,100,FALSE)="",VLOOKUP($A36,'03.คีย์เทอม2'!$A$9:$DY$58,100,FALSE)=""),"",(IF(VLOOKUP($A36,'02.คีย์เทอม1'!$A$9:$DY$58,101,FALSE)="",VLOOKUP($A36,'02.คีย์เทอม1'!$A$9:$DY$58,100,FALSE),VLOOKUP($A36,'02.คีย์เทอม1'!$A$9:$DY$58,101,FALSE))+IF(VLOOKUP($A36,'03.คีย์เทอม2'!$A$9:$DY$58,101,FALSE)="",VLOOKUP($A36,'03.คีย์เทอม2'!$A$9:$DY$58,100,FALSE),VLOOKUP($A36,'03.คีย์เทอม2'!$A$9:$DY$58,101,FALSE)))*100/200))))</f>
        <v/>
      </c>
      <c r="AR36" s="125" t="str">
        <f>IF(AQ$8="","",IF('2.ชื่อนักเรียน'!$R37="ร","ร",IF('2.ชื่อนักเรียน'!$R37="มส","",IF(AQ36="","",IF(AQ36&gt;=80,4,IF(AQ36&gt;=75,3.5,IF(AQ36&gt;=70,3,IF(AQ36&gt;=65,2.5,IF(AQ36&gt;=60,2,IF(AQ36&gt;=55,1.5,IF(AQ36&gt;=50,1,0)))))))))))</f>
        <v/>
      </c>
      <c r="AS36" s="126" t="str">
        <f>IF(AS$8="","",IF('2.ชื่อนักเรียน'!$R37="ร","ร",IF('2.ชื่อนักเรียน'!$R37="มส","",IF(OR(VLOOKUP($A36,'02.คีย์เทอม1'!$A$9:$DY$58,105,FALSE)="",VLOOKUP($A36,'03.คีย์เทอม2'!$A$9:$DY$58,105,FALSE)=""),"",(IF(VLOOKUP($A36,'02.คีย์เทอม1'!$A$9:$DY$58,106,FALSE)="",VLOOKUP($A36,'02.คีย์เทอม1'!$A$9:$DY$58,105,FALSE),VLOOKUP($A36,'02.คีย์เทอม1'!$A$9:$DY$58,106,FALSE))+IF(VLOOKUP($A36,'03.คีย์เทอม2'!$A$9:$DY$58,106,FALSE)="",VLOOKUP($A36,'03.คีย์เทอม2'!$A$9:$DY$58,105,FALSE),VLOOKUP($A36,'03.คีย์เทอม2'!$A$9:$DY$58,106,FALSE)))*100/200))))</f>
        <v/>
      </c>
      <c r="AT36" s="204" t="str">
        <f>IF(AS$8="","",IF('2.ชื่อนักเรียน'!$R37="ร","ร",IF('2.ชื่อนักเรียน'!$R37="มส","",IF(AS36="","",IF(AS36&gt;=80,4,IF(AS36&gt;=75,3.5,IF(AS36&gt;=70,3,IF(AS36&gt;=65,2.5,IF(AS36&gt;=60,2,IF(AS36&gt;=55,1.5,IF(AS36&gt;=50,1,0)))))))))))</f>
        <v/>
      </c>
      <c r="AU36" s="207" t="str">
        <f t="shared" si="37"/>
        <v/>
      </c>
      <c r="AV36" s="126" t="str">
        <f t="shared" si="36"/>
        <v/>
      </c>
      <c r="AW36" s="541" t="str">
        <f t="shared" si="16"/>
        <v/>
      </c>
      <c r="AX36" s="745" t="str">
        <f>IF('2.ชื่อนักเรียน'!R37="มส","มส",IF('2.ชื่อนักเรียน'!R37="ย้าย","ย้าย",IF('2.ชื่อนักเรียน'!R37="ร","ร",IF(CE36="","",RANK(CE36,$CE$10:$CE$59,0)))))</f>
        <v/>
      </c>
      <c r="AY36" s="393" t="str">
        <f t="shared" si="17"/>
        <v/>
      </c>
      <c r="AZ36" s="381" t="str">
        <f t="shared" si="18"/>
        <v/>
      </c>
      <c r="BA36" s="383" t="str">
        <f t="shared" si="19"/>
        <v/>
      </c>
      <c r="BB36" s="335" t="str">
        <f t="shared" si="1"/>
        <v/>
      </c>
      <c r="BC36" s="335" t="str">
        <f t="shared" si="20"/>
        <v/>
      </c>
      <c r="BD36" s="335" t="str">
        <f t="shared" si="2"/>
        <v/>
      </c>
      <c r="BE36" s="335" t="str">
        <f t="shared" si="3"/>
        <v/>
      </c>
      <c r="BF36" s="331" t="str">
        <f t="shared" si="4"/>
        <v/>
      </c>
      <c r="BG36" s="331" t="str">
        <f t="shared" si="5"/>
        <v/>
      </c>
      <c r="BH36" s="331" t="str">
        <f t="shared" si="6"/>
        <v/>
      </c>
      <c r="BI36" s="331" t="str">
        <f t="shared" si="21"/>
        <v/>
      </c>
      <c r="BJ36" s="331" t="str">
        <f t="shared" si="7"/>
        <v/>
      </c>
      <c r="BK36" s="331" t="str">
        <f t="shared" si="22"/>
        <v/>
      </c>
      <c r="BL36" s="335" t="str">
        <f t="shared" si="8"/>
        <v/>
      </c>
      <c r="BM36" s="335" t="str">
        <f t="shared" si="9"/>
        <v/>
      </c>
      <c r="BN36" s="335" t="str">
        <f t="shared" si="10"/>
        <v/>
      </c>
      <c r="BO36" s="335" t="str">
        <f t="shared" si="11"/>
        <v/>
      </c>
      <c r="BP36" s="331" t="str">
        <f t="shared" si="12"/>
        <v/>
      </c>
      <c r="BQ36" s="384" t="str">
        <f t="shared" si="13"/>
        <v/>
      </c>
      <c r="BR36" s="332" t="str">
        <f t="shared" si="14"/>
        <v/>
      </c>
      <c r="BS36" s="381" t="str">
        <f t="shared" si="23"/>
        <v/>
      </c>
      <c r="BT36" s="331" t="str">
        <f t="shared" si="24"/>
        <v/>
      </c>
      <c r="BU36" s="331" t="str">
        <f t="shared" si="25"/>
        <v/>
      </c>
      <c r="BV36" s="331" t="str">
        <f t="shared" si="26"/>
        <v/>
      </c>
      <c r="BW36" s="331" t="str">
        <f t="shared" si="27"/>
        <v/>
      </c>
      <c r="BX36" s="331" t="str">
        <f t="shared" si="28"/>
        <v/>
      </c>
      <c r="BY36" s="331" t="str">
        <f t="shared" si="29"/>
        <v/>
      </c>
      <c r="BZ36" s="331" t="str">
        <f t="shared" si="30"/>
        <v/>
      </c>
      <c r="CA36" s="331" t="str">
        <f t="shared" si="31"/>
        <v/>
      </c>
      <c r="CB36" s="331" t="str">
        <f t="shared" si="32"/>
        <v/>
      </c>
      <c r="CC36" s="384" t="str">
        <f t="shared" si="33"/>
        <v/>
      </c>
      <c r="CD36" s="332" t="str">
        <f t="shared" si="34"/>
        <v/>
      </c>
      <c r="CE36" s="177" t="str">
        <f t="shared" si="35"/>
        <v/>
      </c>
    </row>
    <row r="37" spans="1:83" s="17" customFormat="1" ht="16.5" customHeight="1" x14ac:dyDescent="0.2">
      <c r="A37" s="18">
        <v>28</v>
      </c>
      <c r="B37" s="122" t="str">
        <f>IF('2.ชื่อนักเรียน'!$C38="","",'2.ชื่อนักเรียน'!$C38)</f>
        <v/>
      </c>
      <c r="C37" s="272" t="str">
        <f>IF('2.ชื่อนักเรียน'!$D38="","",'2.ชื่อนักเรียน'!$D38)</f>
        <v/>
      </c>
      <c r="D37" s="207" t="str">
        <f>IF(D$8="","",IF('2.ชื่อนักเรียน'!$R38="ร","ร",IF('2.ชื่อนักเรียน'!$R38="มส","",IF(OR(VLOOKUP($A37,'02.คีย์เทอม1'!$A$9:$DY$58,10,FALSE)="",VLOOKUP($A37,'03.คีย์เทอม2'!$A$9:$DY$58,10,FALSE)=""),"",(IF(VLOOKUP($A37,'02.คีย์เทอม1'!$A$9:$DY$58,11,FALSE)="",VLOOKUP($A37,'02.คีย์เทอม1'!$A$9:$DY$58,10,FALSE),VLOOKUP($A37,'02.คีย์เทอม1'!$A$9:$DY$58,11,FALSE))+IF(VLOOKUP($A37,'03.คีย์เทอม2'!$A$9:$DY$58,11,FALSE)="",VLOOKUP($A37,'03.คีย์เทอม2'!$A$9:$DY$58,10,FALSE),VLOOKUP($A37,'03.คีย์เทอม2'!$A$9:$DY$58,11,FALSE)))*100/200))))</f>
        <v/>
      </c>
      <c r="E37" s="125" t="str">
        <f>IF(D$8="","",IF('2.ชื่อนักเรียน'!$R38="ร","ร",IF('2.ชื่อนักเรียน'!$R38="มส","",IF(D37="","",IF(D37&gt;=80,4,IF(D37&gt;=75,3.5,IF(D37&gt;=70,3,IF(D37&gt;=65,2.5,IF(D37&gt;=60,2,IF(D37&gt;=55,1.5,IF(D37&gt;=50,1,0)))))))))))</f>
        <v/>
      </c>
      <c r="F37" s="126" t="str">
        <f>IF(F$8="","",IF('2.ชื่อนักเรียน'!$R38="ร","ร",IF('2.ชื่อนักเรียน'!$R38="มส","",IF(OR(VLOOKUP($A37,'02.คีย์เทอม1'!$A$9:$DY$58,15,FALSE)="",VLOOKUP($A37,'03.คีย์เทอม2'!$A$9:$DY$58,15,FALSE)=""),"",(IF(VLOOKUP($A37,'02.คีย์เทอม1'!$A$9:$DY$58,16,FALSE)="",VLOOKUP($A37,'02.คีย์เทอม1'!$A$9:$DY$58,15,FALSE),VLOOKUP($A37,'02.คีย์เทอม1'!$A$9:$DY$58,16,FALSE))+IF(VLOOKUP($A37,'03.คีย์เทอม2'!$A$9:$DY$58,16,FALSE)="",VLOOKUP($A37,'03.คีย์เทอม2'!$A$9:$DY$58,15,FALSE),VLOOKUP($A37,'03.คีย์เทอม2'!$A$9:$DY$58,16,FALSE)))*100/200))))</f>
        <v/>
      </c>
      <c r="G37" s="125" t="str">
        <f>IF(F$8="","",IF('2.ชื่อนักเรียน'!$R38="ร","ร",IF('2.ชื่อนักเรียน'!$R38="มส","",IF(F37="","",IF(F37&gt;=80,4,IF(F37&gt;=75,3.5,IF(F37&gt;=70,3,IF(F37&gt;=65,2.5,IF(F37&gt;=60,2,IF(F37&gt;=55,1.5,IF(F37&gt;=50,1,0)))))))))))</f>
        <v/>
      </c>
      <c r="H37" s="126" t="str">
        <f>IF(H$8="","",IF('2.ชื่อนักเรียน'!$R38="ร","ร",IF('2.ชื่อนักเรียน'!$R38="มส","",IF(OR(VLOOKUP($A37,'02.คีย์เทอม1'!$A$9:$DY$58,20,FALSE)="",VLOOKUP($A37,'03.คีย์เทอม2'!$A$9:$DY$58,20,FALSE)=""),"",(IF(VLOOKUP($A37,'02.คีย์เทอม1'!$A$9:$DY$58,21,FALSE)="",VLOOKUP($A37,'02.คีย์เทอม1'!$A$9:$DY$58,20,FALSE),VLOOKUP($A37,'02.คีย์เทอม1'!$A$9:$DY$58,21,FALSE))+IF(VLOOKUP($A37,'03.คีย์เทอม2'!$A$9:$DY$58,21,FALSE)="",VLOOKUP($A37,'03.คีย์เทอม2'!$A$9:$DY$58,20,FALSE),VLOOKUP($A37,'03.คีย์เทอม2'!$A$9:$DY$58,21,FALSE)))*100/200))))</f>
        <v/>
      </c>
      <c r="I37" s="125" t="str">
        <f>IF(H$8="","",IF('2.ชื่อนักเรียน'!$R38="ร","ร",IF('2.ชื่อนักเรียน'!$R38="มส","",IF(H37="","",IF(H37&gt;=80,4,IF(H37&gt;=75,3.5,IF(H37&gt;=70,3,IF(H37&gt;=65,2.5,IF(H37&gt;=60,2,IF(H37&gt;=55,1.5,IF(H37&gt;=50,1,0)))))))))))</f>
        <v/>
      </c>
      <c r="J37" s="126" t="str">
        <f>IF(J$8="","",IF('2.ชื่อนักเรียน'!$R38="ร","ร",IF('2.ชื่อนักเรียน'!$R38="มส","",IF(OR(VLOOKUP($A37,'02.คีย์เทอม1'!$A$9:$DY$58,25,FALSE)="",VLOOKUP($A37,'03.คีย์เทอม2'!$A$9:$DY$58,25,FALSE)=""),"",(IF(VLOOKUP($A37,'02.คีย์เทอม1'!$A$9:$DY$58,26,FALSE)="",VLOOKUP($A37,'02.คีย์เทอม1'!$A$9:$DY$58,25,FALSE),VLOOKUP($A37,'02.คีย์เทอม1'!$A$9:$DY$58,26,FALSE))+IF(VLOOKUP($A37,'03.คีย์เทอม2'!$A$9:$DY$58,26,FALSE)="",VLOOKUP($A37,'03.คีย์เทอม2'!$A$9:$DY$58,25,FALSE),VLOOKUP($A37,'03.คีย์เทอม2'!$A$9:$DY$58,26,FALSE)))*100/200))))</f>
        <v/>
      </c>
      <c r="K37" s="125" t="str">
        <f>IF(J$8="","",IF('2.ชื่อนักเรียน'!$R38="ร","ร",IF('2.ชื่อนักเรียน'!$R38="มส","",IF(J37="","",IF(J37&gt;=80,4,IF(J37&gt;=75,3.5,IF(J37&gt;=70,3,IF(J37&gt;=65,2.5,IF(J37&gt;=60,2,IF(J37&gt;=55,1.5,IF(J37&gt;=50,1,0)))))))))))</f>
        <v/>
      </c>
      <c r="L37" s="126" t="str">
        <f>IF(L$8="","",IF('2.ชื่อนักเรียน'!$R38="ร","ร",IF('2.ชื่อนักเรียน'!$R38="มส","",IF(OR(VLOOKUP($A37,'02.คีย์เทอม1'!$A$9:$DY$58,30,FALSE)="",VLOOKUP($A37,'03.คีย์เทอม2'!$A$9:$DY$58,30,FALSE)=""),"",(IF(VLOOKUP($A37,'02.คีย์เทอม1'!$A$9:$DY$58,31,FALSE)="",VLOOKUP($A37,'02.คีย์เทอม1'!$A$9:$DY$58,30,FALSE),VLOOKUP($A37,'02.คีย์เทอม1'!$A$9:$DY$58,31,FALSE))+IF(VLOOKUP($A37,'03.คีย์เทอม2'!$A$9:$DY$58,31,FALSE)="",VLOOKUP($A37,'03.คีย์เทอม2'!$A$9:$DY$58,30,FALSE),VLOOKUP($A37,'03.คีย์เทอม2'!$A$9:$DY$58,31,FALSE)))*100/200))))</f>
        <v/>
      </c>
      <c r="M37" s="125" t="str">
        <f>IF(L$8="","",IF('2.ชื่อนักเรียน'!$R38="ร","ร",IF('2.ชื่อนักเรียน'!$R38="มส","",IF(L37="","",IF(L37&gt;=80,4,IF(L37&gt;=75,3.5,IF(L37&gt;=70,3,IF(L37&gt;=65,2.5,IF(L37&gt;=60,2,IF(L37&gt;=55,1.5,IF(L37&gt;=50,1,0)))))))))))</f>
        <v/>
      </c>
      <c r="N37" s="126" t="str">
        <f>IF(N$8="","",IF('2.ชื่อนักเรียน'!$R38="ร","ร",IF('2.ชื่อนักเรียน'!$R38="มส","",IF(OR(VLOOKUP($A37,'02.คีย์เทอม1'!$A$9:$DY$58,35,FALSE)="",VLOOKUP($A37,'03.คีย์เทอม2'!$A$9:$DY$58,35,FALSE)=""),"",(IF(VLOOKUP($A37,'02.คีย์เทอม1'!$A$9:$DY$58,36,FALSE)="",VLOOKUP($A37,'02.คีย์เทอม1'!$A$9:$DY$58,35,FALSE),VLOOKUP($A37,'02.คีย์เทอม1'!$A$9:$DY$58,36,FALSE))+IF(VLOOKUP($A37,'03.คีย์เทอม2'!$A$9:$DY$58,36,FALSE)="",VLOOKUP($A37,'03.คีย์เทอม2'!$A$9:$DY$58,35,FALSE),VLOOKUP($A37,'03.คีย์เทอม2'!$A$9:$DY$58,36,FALSE)))*100/200))))</f>
        <v/>
      </c>
      <c r="O37" s="125" t="str">
        <f>IF(N$8="","",IF('2.ชื่อนักเรียน'!$R38="ร","ร",IF('2.ชื่อนักเรียน'!$R38="มส","",IF(N37="","",IF(N37&gt;=80,4,IF(N37&gt;=75,3.5,IF(N37&gt;=70,3,IF(N37&gt;=65,2.5,IF(N37&gt;=60,2,IF(N37&gt;=55,1.5,IF(N37&gt;=50,1,0)))))))))))</f>
        <v/>
      </c>
      <c r="P37" s="126" t="str">
        <f>IF(P$8="","",IF('2.ชื่อนักเรียน'!$R38="ร","ร",IF('2.ชื่อนักเรียน'!$R38="มส","",IF(OR(VLOOKUP($A37,'02.คีย์เทอม1'!$A$9:$DY$58,40,FALSE)="",VLOOKUP($A37,'03.คีย์เทอม2'!$A$9:$DY$58,40,FALSE)=""),"",(IF(VLOOKUP($A37,'02.คีย์เทอม1'!$A$9:$DY$58,41,FALSE)="",VLOOKUP($A37,'02.คีย์เทอม1'!$A$9:$DY$58,40,FALSE),VLOOKUP($A37,'02.คีย์เทอม1'!$A$9:$DY$58,41,FALSE))+IF(VLOOKUP($A37,'03.คีย์เทอม2'!$A$9:$DY$58,41,FALSE)="",VLOOKUP($A37,'03.คีย์เทอม2'!$A$9:$DY$58,40,FALSE),VLOOKUP($A37,'03.คีย์เทอม2'!$A$9:$DY$58,41,FALSE)))*100/200))))</f>
        <v/>
      </c>
      <c r="Q37" s="125" t="str">
        <f>IF(P$8="","",IF('2.ชื่อนักเรียน'!$R38="ร","ร",IF('2.ชื่อนักเรียน'!$R38="มส","",IF(P37="","",IF(P37&gt;=80,4,IF(P37&gt;=75,3.5,IF(P37&gt;=70,3,IF(P37&gt;=65,2.5,IF(P37&gt;=60,2,IF(P37&gt;=55,1.5,IF(P37&gt;=50,1,0)))))))))))</f>
        <v/>
      </c>
      <c r="R37" s="126" t="str">
        <f>IF(R$8="","",IF('2.ชื่อนักเรียน'!$R38="ร","ร",IF('2.ชื่อนักเรียน'!$R38="มส","",IF(OR(VLOOKUP($A37,'02.คีย์เทอม1'!$A$9:$DY$58,45,FALSE)="",VLOOKUP($A37,'03.คีย์เทอม2'!$A$9:$DY$58,45,FALSE)=""),"",(IF(VLOOKUP($A37,'02.คีย์เทอม1'!$A$9:$DY$58,46,FALSE)="",VLOOKUP($A37,'02.คีย์เทอม1'!$A$9:$DY$58,45,FALSE),VLOOKUP($A37,'02.คีย์เทอม1'!$A$9:$DY$58,46,FALSE))+IF(VLOOKUP($A37,'03.คีย์เทอม2'!$A$9:$DY$58,46,FALSE)="",VLOOKUP($A37,'03.คีย์เทอม2'!$A$9:$DY$58,45,FALSE),VLOOKUP($A37,'03.คีย์เทอม2'!$A$9:$DY$58,46,FALSE)))*100/200))))</f>
        <v/>
      </c>
      <c r="S37" s="125" t="str">
        <f>IF(R$8="","",IF('2.ชื่อนักเรียน'!$R38="ร","ร",IF('2.ชื่อนักเรียน'!$R38="มส","",IF(R37="","",IF(R37&gt;=80,4,IF(R37&gt;=75,3.5,IF(R37&gt;=70,3,IF(R37&gt;=65,2.5,IF(R37&gt;=60,2,IF(R37&gt;=55,1.5,IF(R37&gt;=50,1,0)))))))))))</f>
        <v/>
      </c>
      <c r="T37" s="126" t="str">
        <f>IF(T$8="","",IF('2.ชื่อนักเรียน'!$R38="ร","ร",IF('2.ชื่อนักเรียน'!$R38="มส","",IF(OR(VLOOKUP($A37,'02.คีย์เทอม1'!$A$9:$DY$58,50,FALSE)="",VLOOKUP($A37,'03.คีย์เทอม2'!$A$9:$DY$58,50,FALSE)=""),"",(IF(VLOOKUP($A37,'02.คีย์เทอม1'!$A$9:$DY$58,51,FALSE)="",VLOOKUP($A37,'02.คีย์เทอม1'!$A$9:$DY$58,50,FALSE),VLOOKUP($A37,'02.คีย์เทอม1'!$A$9:$DY$58,51,FALSE))+IF(VLOOKUP($A37,'03.คีย์เทอม2'!$A$9:$DY$58,51,FALSE)="",VLOOKUP($A37,'03.คีย์เทอม2'!$A$9:$DY$58,50,FALSE),VLOOKUP($A37,'03.คีย์เทอม2'!$A$9:$DY$58,51,FALSE)))*100/200))))</f>
        <v/>
      </c>
      <c r="U37" s="125" t="str">
        <f>IF(T$8="","",IF('2.ชื่อนักเรียน'!$R38="ร","ร",IF('2.ชื่อนักเรียน'!$R38="มส","",IF(T37="","",IF(T37&gt;=80,4,IF(T37&gt;=75,3.5,IF(T37&gt;=70,3,IF(T37&gt;=65,2.5,IF(T37&gt;=60,2,IF(T37&gt;=55,1.5,IF(T37&gt;=50,1,0)))))))))))</f>
        <v/>
      </c>
      <c r="V37" s="126" t="str">
        <f>IF(V$8="","",IF('2.ชื่อนักเรียน'!$R38="ร","ร",IF('2.ชื่อนักเรียน'!$R38="มส","",IF(OR(VLOOKUP($A37,'02.คีย์เทอม1'!$A$9:$DY$58,55,FALSE)="",VLOOKUP($A37,'03.คีย์เทอม2'!$A$9:$DY$58,55,FALSE)=""),"",(IF(VLOOKUP($A37,'02.คีย์เทอม1'!$A$9:$DY$58,56,FALSE)="",VLOOKUP($A37,'02.คีย์เทอม1'!$A$9:$DY$58,55,FALSE),VLOOKUP($A37,'02.คีย์เทอม1'!$A$9:$DY$58,56,FALSE))+IF(VLOOKUP($A37,'03.คีย์เทอม2'!$A$9:$DY$58,56,FALSE)="",VLOOKUP($A37,'03.คีย์เทอม2'!$A$9:$DY$58,55,FALSE),VLOOKUP($A37,'03.คีย์เทอม2'!$A$9:$DY$58,56,FALSE)))*100/200))))</f>
        <v/>
      </c>
      <c r="W37" s="208" t="str">
        <f>IF(V$8="","",IF('2.ชื่อนักเรียน'!$R38="ร","ร",IF('2.ชื่อนักเรียน'!$R38="มส","",IF(V37="","",IF(V37&gt;=80,4,IF(V37&gt;=75,3.5,IF(V37&gt;=70,3,IF(V37&gt;=65,2.5,IF(V37&gt;=60,2,IF(V37&gt;=55,1.5,IF(V37&gt;=50,1,0)))))))))))</f>
        <v/>
      </c>
      <c r="X37" s="18">
        <v>28</v>
      </c>
      <c r="Y37" s="122" t="str">
        <f>IF('2.ชื่อนักเรียน'!$C38="","",'2.ชื่อนักเรียน'!$C38)</f>
        <v/>
      </c>
      <c r="Z37" s="272" t="str">
        <f>IF('2.ชื่อนักเรียน'!$D38="","",'2.ชื่อนักเรียน'!$D38)</f>
        <v/>
      </c>
      <c r="AA37" s="207" t="str">
        <f>IF(AA$8="","",IF('2.ชื่อนักเรียน'!$R38="ร","ร",IF('2.ชื่อนักเรียน'!$R38="มส","",IF(OR(VLOOKUP($A37,'02.คีย์เทอม1'!$A$9:$DY$58,60,FALSE)="",VLOOKUP($A37,'03.คีย์เทอม2'!$A$9:$DY$58,60,FALSE)=""),"",(IF(VLOOKUP($A37,'02.คีย์เทอม1'!$A$9:$DY$58,61,FALSE)="",VLOOKUP($A37,'02.คีย์เทอม1'!$A$9:$DY$58,60,FALSE),VLOOKUP($A37,'02.คีย์เทอม1'!$A$9:$DY$58,61,FALSE))+IF(VLOOKUP($A37,'03.คีย์เทอม2'!$A$9:$DY$58,61,FALSE)="",VLOOKUP($A37,'03.คีย์เทอม2'!$A$9:$DY$58,60,FALSE),VLOOKUP($A37,'03.คีย์เทอม2'!$A$9:$DY$58,61,FALSE)))*100/200))))</f>
        <v/>
      </c>
      <c r="AB37" s="125" t="str">
        <f>IF(AA$8="","",IF('2.ชื่อนักเรียน'!$R38="ร","ร",IF('2.ชื่อนักเรียน'!$R38="มส","",IF(AA37="","",IF(AA37&gt;=80,4,IF(AA37&gt;=75,3.5,IF(AA37&gt;=70,3,IF(AA37&gt;=65,2.5,IF(AA37&gt;=60,2,IF(AA37&gt;=55,1.5,IF(AA37&gt;=50,1,0)))))))))))</f>
        <v/>
      </c>
      <c r="AC37" s="126" t="str">
        <f>IF(AC$8="","",IF('2.ชื่อนักเรียน'!$R38="ร","ร",IF('2.ชื่อนักเรียน'!$R38="มส","",IF(OR(VLOOKUP($A37,'02.คีย์เทอม1'!$A$9:$DY$58,65,FALSE)="",VLOOKUP($A37,'03.คีย์เทอม2'!$A$9:$DY$58,65,FALSE)=""),"",(IF(VLOOKUP($A37,'02.คีย์เทอม1'!$A$9:$DY$58,66,FALSE)="",VLOOKUP($A37,'02.คีย์เทอม1'!$A$9:$DY$58,65,FALSE),VLOOKUP($A37,'02.คีย์เทอม1'!$A$9:$DY$58,66,FALSE))+IF(VLOOKUP($A37,'03.คีย์เทอม2'!$A$9:$DY$58,66,FALSE)="",VLOOKUP($A37,'03.คีย์เทอม2'!$A$9:$DY$58,65,FALSE),VLOOKUP($A37,'03.คีย์เทอม2'!$A$9:$DY$58,66,FALSE)))*100/200))))</f>
        <v/>
      </c>
      <c r="AD37" s="125" t="str">
        <f>IF(AC$8="","",IF('2.ชื่อนักเรียน'!$R38="ร","ร",IF('2.ชื่อนักเรียน'!$R38="มส","",IF(AC37="","",IF(AC37&gt;=80,4,IF(AC37&gt;=75,3.5,IF(AC37&gt;=70,3,IF(AC37&gt;=65,2.5,IF(AC37&gt;=60,2,IF(AC37&gt;=55,1.5,IF(AC37&gt;=50,1,0)))))))))))</f>
        <v/>
      </c>
      <c r="AE37" s="126" t="str">
        <f>IF(AE$8="","",IF('2.ชื่อนักเรียน'!$R38="ร","ร",IF('2.ชื่อนักเรียน'!$R38="มส","",IF(OR(VLOOKUP($A37,'02.คีย์เทอม1'!$A$9:$DY$58,70,FALSE)="",VLOOKUP($A37,'03.คีย์เทอม2'!$A$9:$DY$58,70,FALSE)=""),"",(IF(VLOOKUP($A37,'02.คีย์เทอม1'!$A$9:$DY$58,71,FALSE)="",VLOOKUP($A37,'02.คีย์เทอม1'!$A$9:$DY$58,70,FALSE),VLOOKUP($A37,'02.คีย์เทอม1'!$A$9:$DY$58,71,FALSE))+IF(VLOOKUP($A37,'03.คีย์เทอม2'!$A$9:$DY$58,71,FALSE)="",VLOOKUP($A37,'03.คีย์เทอม2'!$A$9:$DY$58,70,FALSE),VLOOKUP($A37,'03.คีย์เทอม2'!$A$9:$DY$58,71,FALSE)))*100/200))))</f>
        <v/>
      </c>
      <c r="AF37" s="125" t="str">
        <f>IF(AE$8="","",IF('2.ชื่อนักเรียน'!$R38="ร","ร",IF('2.ชื่อนักเรียน'!$R38="มส","",IF(AE37="","",IF(AE37&gt;=80,4,IF(AE37&gt;=75,3.5,IF(AE37&gt;=70,3,IF(AE37&gt;=65,2.5,IF(AE37&gt;=60,2,IF(AE37&gt;=55,1.5,IF(AE37&gt;=50,1,0)))))))))))</f>
        <v/>
      </c>
      <c r="AG37" s="127" t="str">
        <f>IF(AG$8="","",IF('2.ชื่อนักเรียน'!$R38="ร","ร",IF('2.ชื่อนักเรียน'!$R38="มส","",IF(OR(VLOOKUP($A37,'02.คีย์เทอม1'!$A$9:$DY$58,75,FALSE)="",VLOOKUP($A37,'03.คีย์เทอม2'!$A$9:$DY$58,75,FALSE)=""),"",(IF(VLOOKUP($A37,'02.คีย์เทอม1'!$A$9:$DY$58,76,FALSE)="",VLOOKUP($A37,'02.คีย์เทอม1'!$A$9:$DY$58,75,FALSE),VLOOKUP($A37,'02.คีย์เทอม1'!$A$9:$DY$58,76,FALSE))+IF(VLOOKUP($A37,'03.คีย์เทอม2'!$A$9:$DY$58,76,FALSE)="",VLOOKUP($A37,'03.คีย์เทอม2'!$A$9:$DY$58,75,FALSE),VLOOKUP($A37,'03.คีย์เทอม2'!$A$9:$DY$58,76,FALSE)))*100/200))))</f>
        <v/>
      </c>
      <c r="AH37" s="125" t="str">
        <f>IF(AG$8="","",IF('2.ชื่อนักเรียน'!$R38="ร","ร",IF('2.ชื่อนักเรียน'!$R38="มส","",IF(AG37="","",IF(AG37&gt;=80,4,IF(AG37&gt;=75,3.5,IF(AG37&gt;=70,3,IF(AG37&gt;=65,2.5,IF(AG37&gt;=60,2,IF(AG37&gt;=55,1.5,IF(AG37&gt;=50,1,0)))))))))))</f>
        <v/>
      </c>
      <c r="AI37" s="127" t="str">
        <f>IF(AI$8="","",IF('2.ชื่อนักเรียน'!$R38="ร","ร",IF('2.ชื่อนักเรียน'!$R38="มส","",IF(OR(VLOOKUP($A37,'02.คีย์เทอม1'!$A$9:$DY$58,80,FALSE)="",VLOOKUP($A37,'03.คีย์เทอม2'!$A$9:$DY$58,80,FALSE)=""),"",(IF(VLOOKUP($A37,'02.คีย์เทอม1'!$A$9:$DY$58,81,FALSE)="",VLOOKUP($A37,'02.คีย์เทอม1'!$A$9:$DY$58,80,FALSE),VLOOKUP($A37,'02.คีย์เทอม1'!$A$9:$DY$58,81,FALSE))+IF(VLOOKUP($A37,'03.คีย์เทอม2'!$A$9:$DY$58,81,FALSE)="",VLOOKUP($A37,'03.คีย์เทอม2'!$A$9:$DY$58,80,FALSE),VLOOKUP($A37,'03.คีย์เทอม2'!$A$9:$DY$58,81,FALSE)))*100/200))))</f>
        <v/>
      </c>
      <c r="AJ37" s="125" t="str">
        <f>IF(AI$8="","",IF('2.ชื่อนักเรียน'!$R38="ร","ร",IF('2.ชื่อนักเรียน'!$R38="มส","",IF(AI37="","",IF(AI37&gt;=80,4,IF(AI37&gt;=75,3.5,IF(AI37&gt;=70,3,IF(AI37&gt;=65,2.5,IF(AI37&gt;=60,2,IF(AI37&gt;=55,1.5,IF(AI37&gt;=50,1,0)))))))))))</f>
        <v/>
      </c>
      <c r="AK37" s="127" t="str">
        <f>IF(AK$8="","",IF('2.ชื่อนักเรียน'!$R38="ร","ร",IF('2.ชื่อนักเรียน'!$R38="มส","",IF(OR(VLOOKUP($A37,'02.คีย์เทอม1'!$A$9:$DY$58,85,FALSE)="",VLOOKUP($A37,'03.คีย์เทอม2'!$A$9:$DY$58,85,FALSE)=""),"",(IF(VLOOKUP($A37,'02.คีย์เทอม1'!$A$9:$DY$58,86,FALSE)="",VLOOKUP($A37,'02.คีย์เทอม1'!$A$9:$DY$58,85,FALSE),VLOOKUP($A37,'02.คีย์เทอม1'!$A$9:$DY$58,86,FALSE))+IF(VLOOKUP($A37,'03.คีย์เทอม2'!$A$9:$DY$58,86,FALSE)="",VLOOKUP($A37,'03.คีย์เทอม2'!$A$9:$DY$58,85,FALSE),VLOOKUP($A37,'03.คีย์เทอม2'!$A$9:$DY$58,86,FALSE)))*100/200))))</f>
        <v/>
      </c>
      <c r="AL37" s="125" t="str">
        <f>IF(AK$8="","",IF('2.ชื่อนักเรียน'!$R38="ร","ร",IF('2.ชื่อนักเรียน'!$R38="มส","",IF(AK37="","",IF(AK37&gt;=80,4,IF(AK37&gt;=75,3.5,IF(AK37&gt;=70,3,IF(AK37&gt;=65,2.5,IF(AK37&gt;=60,2,IF(AK37&gt;=55,1.5,IF(AK37&gt;=50,1,0)))))))))))</f>
        <v/>
      </c>
      <c r="AM37" s="127" t="str">
        <f>IF(AM$8="","",IF('2.ชื่อนักเรียน'!$R38="ร","ร",IF('2.ชื่อนักเรียน'!$R38="มส","",IF(OR(VLOOKUP($A37,'02.คีย์เทอม1'!$A$9:$DY$58,90,FALSE)="",VLOOKUP($A37,'03.คีย์เทอม2'!$A$9:$DY$58,90,FALSE)=""),"",(IF(VLOOKUP($A37,'02.คีย์เทอม1'!$A$9:$DY$58,91,FALSE)="",VLOOKUP($A37,'02.คีย์เทอม1'!$A$9:$DY$58,90,FALSE),VLOOKUP($A37,'02.คีย์เทอม1'!$A$9:$DY$58,91,FALSE))+IF(VLOOKUP($A37,'03.คีย์เทอม2'!$A$9:$DY$58,91,FALSE)="",VLOOKUP($A37,'03.คีย์เทอม2'!$A$9:$DY$58,90,FALSE),VLOOKUP($A37,'03.คีย์เทอม2'!$A$9:$DY$58,91,FALSE)))*100/200))))</f>
        <v/>
      </c>
      <c r="AN37" s="125" t="str">
        <f>IF(AM$8="","",IF('2.ชื่อนักเรียน'!$R38="ร","ร",IF('2.ชื่อนักเรียน'!$R38="มส","",IF(AM37="","",IF(AM37&gt;=80,4,IF(AM37&gt;=75,3.5,IF(AM37&gt;=70,3,IF(AM37&gt;=65,2.5,IF(AM37&gt;=60,2,IF(AM37&gt;=55,1.5,IF(AM37&gt;=50,1,0)))))))))))</f>
        <v/>
      </c>
      <c r="AO37" s="127" t="str">
        <f>IF(AO$8="","",IF('2.ชื่อนักเรียน'!$R38="ร","ร",IF('2.ชื่อนักเรียน'!$R38="มส","",IF(OR(VLOOKUP($A37,'02.คีย์เทอม1'!$A$9:$DY$58,95,FALSE)="",VLOOKUP($A37,'03.คีย์เทอม2'!$A$9:$DY$58,95,FALSE)=""),"",(IF(VLOOKUP($A37,'02.คีย์เทอม1'!$A$9:$DY$58,96,FALSE)="",VLOOKUP($A37,'02.คีย์เทอม1'!$A$9:$DY$58,95,FALSE),VLOOKUP($A37,'02.คีย์เทอม1'!$A$9:$DY$58,96,FALSE))+IF(VLOOKUP($A37,'03.คีย์เทอม2'!$A$9:$DY$58,96,FALSE)="",VLOOKUP($A37,'03.คีย์เทอม2'!$A$9:$DY$58,95,FALSE),VLOOKUP($A37,'03.คีย์เทอม2'!$A$9:$DY$58,96,FALSE)))*100/200))))</f>
        <v/>
      </c>
      <c r="AP37" s="125" t="str">
        <f>IF(AO$8="","",IF('2.ชื่อนักเรียน'!$R38="ร","ร",IF('2.ชื่อนักเรียน'!$R38="มส","",IF(AO37="","",IF(AO37&gt;=80,4,IF(AO37&gt;=75,3.5,IF(AO37&gt;=70,3,IF(AO37&gt;=65,2.5,IF(AO37&gt;=60,2,IF(AO37&gt;=55,1.5,IF(AO37&gt;=50,1,0)))))))))))</f>
        <v/>
      </c>
      <c r="AQ37" s="127" t="str">
        <f>IF(AQ$8="","",IF('2.ชื่อนักเรียน'!$R38="ร","ร",IF('2.ชื่อนักเรียน'!$R38="มส","",IF(OR(VLOOKUP($A37,'02.คีย์เทอม1'!$A$9:$DY$58,100,FALSE)="",VLOOKUP($A37,'03.คีย์เทอม2'!$A$9:$DY$58,100,FALSE)=""),"",(IF(VLOOKUP($A37,'02.คีย์เทอม1'!$A$9:$DY$58,101,FALSE)="",VLOOKUP($A37,'02.คีย์เทอม1'!$A$9:$DY$58,100,FALSE),VLOOKUP($A37,'02.คีย์เทอม1'!$A$9:$DY$58,101,FALSE))+IF(VLOOKUP($A37,'03.คีย์เทอม2'!$A$9:$DY$58,101,FALSE)="",VLOOKUP($A37,'03.คีย์เทอม2'!$A$9:$DY$58,100,FALSE),VLOOKUP($A37,'03.คีย์เทอม2'!$A$9:$DY$58,101,FALSE)))*100/200))))</f>
        <v/>
      </c>
      <c r="AR37" s="125" t="str">
        <f>IF(AQ$8="","",IF('2.ชื่อนักเรียน'!$R38="ร","ร",IF('2.ชื่อนักเรียน'!$R38="มส","",IF(AQ37="","",IF(AQ37&gt;=80,4,IF(AQ37&gt;=75,3.5,IF(AQ37&gt;=70,3,IF(AQ37&gt;=65,2.5,IF(AQ37&gt;=60,2,IF(AQ37&gt;=55,1.5,IF(AQ37&gt;=50,1,0)))))))))))</f>
        <v/>
      </c>
      <c r="AS37" s="126" t="str">
        <f>IF(AS$8="","",IF('2.ชื่อนักเรียน'!$R38="ร","ร",IF('2.ชื่อนักเรียน'!$R38="มส","",IF(OR(VLOOKUP($A37,'02.คีย์เทอม1'!$A$9:$DY$58,105,FALSE)="",VLOOKUP($A37,'03.คีย์เทอม2'!$A$9:$DY$58,105,FALSE)=""),"",(IF(VLOOKUP($A37,'02.คีย์เทอม1'!$A$9:$DY$58,106,FALSE)="",VLOOKUP($A37,'02.คีย์เทอม1'!$A$9:$DY$58,105,FALSE),VLOOKUP($A37,'02.คีย์เทอม1'!$A$9:$DY$58,106,FALSE))+IF(VLOOKUP($A37,'03.คีย์เทอม2'!$A$9:$DY$58,106,FALSE)="",VLOOKUP($A37,'03.คีย์เทอม2'!$A$9:$DY$58,105,FALSE),VLOOKUP($A37,'03.คีย์เทอม2'!$A$9:$DY$58,106,FALSE)))*100/200))))</f>
        <v/>
      </c>
      <c r="AT37" s="204" t="str">
        <f>IF(AS$8="","",IF('2.ชื่อนักเรียน'!$R38="ร","ร",IF('2.ชื่อนักเรียน'!$R38="มส","",IF(AS37="","",IF(AS37&gt;=80,4,IF(AS37&gt;=75,3.5,IF(AS37&gt;=70,3,IF(AS37&gt;=65,2.5,IF(AS37&gt;=60,2,IF(AS37&gt;=55,1.5,IF(AS37&gt;=50,1,0)))))))))))</f>
        <v/>
      </c>
      <c r="AU37" s="207" t="str">
        <f t="shared" si="37"/>
        <v/>
      </c>
      <c r="AV37" s="126" t="str">
        <f t="shared" si="36"/>
        <v/>
      </c>
      <c r="AW37" s="541" t="str">
        <f t="shared" si="16"/>
        <v/>
      </c>
      <c r="AX37" s="745" t="str">
        <f>IF('2.ชื่อนักเรียน'!R38="มส","มส",IF('2.ชื่อนักเรียน'!R38="ย้าย","ย้าย",IF('2.ชื่อนักเรียน'!R38="ร","ร",IF(CE37="","",RANK(CE37,$CE$10:$CE$59,0)))))</f>
        <v/>
      </c>
      <c r="AY37" s="393" t="str">
        <f t="shared" si="17"/>
        <v/>
      </c>
      <c r="AZ37" s="381" t="str">
        <f t="shared" si="18"/>
        <v/>
      </c>
      <c r="BA37" s="383" t="str">
        <f t="shared" si="19"/>
        <v/>
      </c>
      <c r="BB37" s="335" t="str">
        <f t="shared" si="1"/>
        <v/>
      </c>
      <c r="BC37" s="335" t="str">
        <f t="shared" si="20"/>
        <v/>
      </c>
      <c r="BD37" s="335" t="str">
        <f t="shared" si="2"/>
        <v/>
      </c>
      <c r="BE37" s="335" t="str">
        <f t="shared" si="3"/>
        <v/>
      </c>
      <c r="BF37" s="331" t="str">
        <f t="shared" si="4"/>
        <v/>
      </c>
      <c r="BG37" s="331" t="str">
        <f t="shared" si="5"/>
        <v/>
      </c>
      <c r="BH37" s="331" t="str">
        <f t="shared" si="6"/>
        <v/>
      </c>
      <c r="BI37" s="331" t="str">
        <f t="shared" si="21"/>
        <v/>
      </c>
      <c r="BJ37" s="331" t="str">
        <f t="shared" si="7"/>
        <v/>
      </c>
      <c r="BK37" s="331" t="str">
        <f t="shared" si="22"/>
        <v/>
      </c>
      <c r="BL37" s="335" t="str">
        <f t="shared" si="8"/>
        <v/>
      </c>
      <c r="BM37" s="335" t="str">
        <f t="shared" si="9"/>
        <v/>
      </c>
      <c r="BN37" s="335" t="str">
        <f t="shared" si="10"/>
        <v/>
      </c>
      <c r="BO37" s="335" t="str">
        <f t="shared" si="11"/>
        <v/>
      </c>
      <c r="BP37" s="331" t="str">
        <f t="shared" si="12"/>
        <v/>
      </c>
      <c r="BQ37" s="384" t="str">
        <f t="shared" si="13"/>
        <v/>
      </c>
      <c r="BR37" s="332" t="str">
        <f t="shared" si="14"/>
        <v/>
      </c>
      <c r="BS37" s="381" t="str">
        <f t="shared" si="23"/>
        <v/>
      </c>
      <c r="BT37" s="331" t="str">
        <f t="shared" si="24"/>
        <v/>
      </c>
      <c r="BU37" s="331" t="str">
        <f t="shared" si="25"/>
        <v/>
      </c>
      <c r="BV37" s="331" t="str">
        <f t="shared" si="26"/>
        <v/>
      </c>
      <c r="BW37" s="331" t="str">
        <f t="shared" si="27"/>
        <v/>
      </c>
      <c r="BX37" s="331" t="str">
        <f t="shared" si="28"/>
        <v/>
      </c>
      <c r="BY37" s="331" t="str">
        <f t="shared" si="29"/>
        <v/>
      </c>
      <c r="BZ37" s="331" t="str">
        <f t="shared" si="30"/>
        <v/>
      </c>
      <c r="CA37" s="331" t="str">
        <f t="shared" si="31"/>
        <v/>
      </c>
      <c r="CB37" s="331" t="str">
        <f t="shared" si="32"/>
        <v/>
      </c>
      <c r="CC37" s="384" t="str">
        <f t="shared" si="33"/>
        <v/>
      </c>
      <c r="CD37" s="332" t="str">
        <f t="shared" si="34"/>
        <v/>
      </c>
      <c r="CE37" s="177" t="str">
        <f t="shared" si="35"/>
        <v/>
      </c>
    </row>
    <row r="38" spans="1:83" s="17" customFormat="1" ht="16.5" customHeight="1" x14ac:dyDescent="0.2">
      <c r="A38" s="18">
        <v>29</v>
      </c>
      <c r="B38" s="122" t="str">
        <f>IF('2.ชื่อนักเรียน'!$C39="","",'2.ชื่อนักเรียน'!$C39)</f>
        <v/>
      </c>
      <c r="C38" s="272" t="str">
        <f>IF('2.ชื่อนักเรียน'!$D39="","",'2.ชื่อนักเรียน'!$D39)</f>
        <v/>
      </c>
      <c r="D38" s="207" t="str">
        <f>IF(D$8="","",IF('2.ชื่อนักเรียน'!$R39="ร","ร",IF('2.ชื่อนักเรียน'!$R39="มส","",IF(OR(VLOOKUP($A38,'02.คีย์เทอม1'!$A$9:$DY$58,10,FALSE)="",VLOOKUP($A38,'03.คีย์เทอม2'!$A$9:$DY$58,10,FALSE)=""),"",(IF(VLOOKUP($A38,'02.คีย์เทอม1'!$A$9:$DY$58,11,FALSE)="",VLOOKUP($A38,'02.คีย์เทอม1'!$A$9:$DY$58,10,FALSE),VLOOKUP($A38,'02.คีย์เทอม1'!$A$9:$DY$58,11,FALSE))+IF(VLOOKUP($A38,'03.คีย์เทอม2'!$A$9:$DY$58,11,FALSE)="",VLOOKUP($A38,'03.คีย์เทอม2'!$A$9:$DY$58,10,FALSE),VLOOKUP($A38,'03.คีย์เทอม2'!$A$9:$DY$58,11,FALSE)))*100/200))))</f>
        <v/>
      </c>
      <c r="E38" s="125" t="str">
        <f>IF(D$8="","",IF('2.ชื่อนักเรียน'!$R39="ร","ร",IF('2.ชื่อนักเรียน'!$R39="มส","",IF(D38="","",IF(D38&gt;=80,4,IF(D38&gt;=75,3.5,IF(D38&gt;=70,3,IF(D38&gt;=65,2.5,IF(D38&gt;=60,2,IF(D38&gt;=55,1.5,IF(D38&gt;=50,1,0)))))))))))</f>
        <v/>
      </c>
      <c r="F38" s="126" t="str">
        <f>IF(F$8="","",IF('2.ชื่อนักเรียน'!$R39="ร","ร",IF('2.ชื่อนักเรียน'!$R39="มส","",IF(OR(VLOOKUP($A38,'02.คีย์เทอม1'!$A$9:$DY$58,15,FALSE)="",VLOOKUP($A38,'03.คีย์เทอม2'!$A$9:$DY$58,15,FALSE)=""),"",(IF(VLOOKUP($A38,'02.คีย์เทอม1'!$A$9:$DY$58,16,FALSE)="",VLOOKUP($A38,'02.คีย์เทอม1'!$A$9:$DY$58,15,FALSE),VLOOKUP($A38,'02.คีย์เทอม1'!$A$9:$DY$58,16,FALSE))+IF(VLOOKUP($A38,'03.คีย์เทอม2'!$A$9:$DY$58,16,FALSE)="",VLOOKUP($A38,'03.คีย์เทอม2'!$A$9:$DY$58,15,FALSE),VLOOKUP($A38,'03.คีย์เทอม2'!$A$9:$DY$58,16,FALSE)))*100/200))))</f>
        <v/>
      </c>
      <c r="G38" s="125" t="str">
        <f>IF(F$8="","",IF('2.ชื่อนักเรียน'!$R39="ร","ร",IF('2.ชื่อนักเรียน'!$R39="มส","",IF(F38="","",IF(F38&gt;=80,4,IF(F38&gt;=75,3.5,IF(F38&gt;=70,3,IF(F38&gt;=65,2.5,IF(F38&gt;=60,2,IF(F38&gt;=55,1.5,IF(F38&gt;=50,1,0)))))))))))</f>
        <v/>
      </c>
      <c r="H38" s="126" t="str">
        <f>IF(H$8="","",IF('2.ชื่อนักเรียน'!$R39="ร","ร",IF('2.ชื่อนักเรียน'!$R39="มส","",IF(OR(VLOOKUP($A38,'02.คีย์เทอม1'!$A$9:$DY$58,20,FALSE)="",VLOOKUP($A38,'03.คีย์เทอม2'!$A$9:$DY$58,20,FALSE)=""),"",(IF(VLOOKUP($A38,'02.คีย์เทอม1'!$A$9:$DY$58,21,FALSE)="",VLOOKUP($A38,'02.คีย์เทอม1'!$A$9:$DY$58,20,FALSE),VLOOKUP($A38,'02.คีย์เทอม1'!$A$9:$DY$58,21,FALSE))+IF(VLOOKUP($A38,'03.คีย์เทอม2'!$A$9:$DY$58,21,FALSE)="",VLOOKUP($A38,'03.คีย์เทอม2'!$A$9:$DY$58,20,FALSE),VLOOKUP($A38,'03.คีย์เทอม2'!$A$9:$DY$58,21,FALSE)))*100/200))))</f>
        <v/>
      </c>
      <c r="I38" s="125" t="str">
        <f>IF(H$8="","",IF('2.ชื่อนักเรียน'!$R39="ร","ร",IF('2.ชื่อนักเรียน'!$R39="มส","",IF(H38="","",IF(H38&gt;=80,4,IF(H38&gt;=75,3.5,IF(H38&gt;=70,3,IF(H38&gt;=65,2.5,IF(H38&gt;=60,2,IF(H38&gt;=55,1.5,IF(H38&gt;=50,1,0)))))))))))</f>
        <v/>
      </c>
      <c r="J38" s="126" t="str">
        <f>IF(J$8="","",IF('2.ชื่อนักเรียน'!$R39="ร","ร",IF('2.ชื่อนักเรียน'!$R39="มส","",IF(OR(VLOOKUP($A38,'02.คีย์เทอม1'!$A$9:$DY$58,25,FALSE)="",VLOOKUP($A38,'03.คีย์เทอม2'!$A$9:$DY$58,25,FALSE)=""),"",(IF(VLOOKUP($A38,'02.คีย์เทอม1'!$A$9:$DY$58,26,FALSE)="",VLOOKUP($A38,'02.คีย์เทอม1'!$A$9:$DY$58,25,FALSE),VLOOKUP($A38,'02.คีย์เทอม1'!$A$9:$DY$58,26,FALSE))+IF(VLOOKUP($A38,'03.คีย์เทอม2'!$A$9:$DY$58,26,FALSE)="",VLOOKUP($A38,'03.คีย์เทอม2'!$A$9:$DY$58,25,FALSE),VLOOKUP($A38,'03.คีย์เทอม2'!$A$9:$DY$58,26,FALSE)))*100/200))))</f>
        <v/>
      </c>
      <c r="K38" s="125" t="str">
        <f>IF(J$8="","",IF('2.ชื่อนักเรียน'!$R39="ร","ร",IF('2.ชื่อนักเรียน'!$R39="มส","",IF(J38="","",IF(J38&gt;=80,4,IF(J38&gt;=75,3.5,IF(J38&gt;=70,3,IF(J38&gt;=65,2.5,IF(J38&gt;=60,2,IF(J38&gt;=55,1.5,IF(J38&gt;=50,1,0)))))))))))</f>
        <v/>
      </c>
      <c r="L38" s="126" t="str">
        <f>IF(L$8="","",IF('2.ชื่อนักเรียน'!$R39="ร","ร",IF('2.ชื่อนักเรียน'!$R39="มส","",IF(OR(VLOOKUP($A38,'02.คีย์เทอม1'!$A$9:$DY$58,30,FALSE)="",VLOOKUP($A38,'03.คีย์เทอม2'!$A$9:$DY$58,30,FALSE)=""),"",(IF(VLOOKUP($A38,'02.คีย์เทอม1'!$A$9:$DY$58,31,FALSE)="",VLOOKUP($A38,'02.คีย์เทอม1'!$A$9:$DY$58,30,FALSE),VLOOKUP($A38,'02.คีย์เทอม1'!$A$9:$DY$58,31,FALSE))+IF(VLOOKUP($A38,'03.คีย์เทอม2'!$A$9:$DY$58,31,FALSE)="",VLOOKUP($A38,'03.คีย์เทอม2'!$A$9:$DY$58,30,FALSE),VLOOKUP($A38,'03.คีย์เทอม2'!$A$9:$DY$58,31,FALSE)))*100/200))))</f>
        <v/>
      </c>
      <c r="M38" s="125" t="str">
        <f>IF(L$8="","",IF('2.ชื่อนักเรียน'!$R39="ร","ร",IF('2.ชื่อนักเรียน'!$R39="มส","",IF(L38="","",IF(L38&gt;=80,4,IF(L38&gt;=75,3.5,IF(L38&gt;=70,3,IF(L38&gt;=65,2.5,IF(L38&gt;=60,2,IF(L38&gt;=55,1.5,IF(L38&gt;=50,1,0)))))))))))</f>
        <v/>
      </c>
      <c r="N38" s="126" t="str">
        <f>IF(N$8="","",IF('2.ชื่อนักเรียน'!$R39="ร","ร",IF('2.ชื่อนักเรียน'!$R39="มส","",IF(OR(VLOOKUP($A38,'02.คีย์เทอม1'!$A$9:$DY$58,35,FALSE)="",VLOOKUP($A38,'03.คีย์เทอม2'!$A$9:$DY$58,35,FALSE)=""),"",(IF(VLOOKUP($A38,'02.คีย์เทอม1'!$A$9:$DY$58,36,FALSE)="",VLOOKUP($A38,'02.คีย์เทอม1'!$A$9:$DY$58,35,FALSE),VLOOKUP($A38,'02.คีย์เทอม1'!$A$9:$DY$58,36,FALSE))+IF(VLOOKUP($A38,'03.คีย์เทอม2'!$A$9:$DY$58,36,FALSE)="",VLOOKUP($A38,'03.คีย์เทอม2'!$A$9:$DY$58,35,FALSE),VLOOKUP($A38,'03.คีย์เทอม2'!$A$9:$DY$58,36,FALSE)))*100/200))))</f>
        <v/>
      </c>
      <c r="O38" s="125" t="str">
        <f>IF(N$8="","",IF('2.ชื่อนักเรียน'!$R39="ร","ร",IF('2.ชื่อนักเรียน'!$R39="มส","",IF(N38="","",IF(N38&gt;=80,4,IF(N38&gt;=75,3.5,IF(N38&gt;=70,3,IF(N38&gt;=65,2.5,IF(N38&gt;=60,2,IF(N38&gt;=55,1.5,IF(N38&gt;=50,1,0)))))))))))</f>
        <v/>
      </c>
      <c r="P38" s="126" t="str">
        <f>IF(P$8="","",IF('2.ชื่อนักเรียน'!$R39="ร","ร",IF('2.ชื่อนักเรียน'!$R39="มส","",IF(OR(VLOOKUP($A38,'02.คีย์เทอม1'!$A$9:$DY$58,40,FALSE)="",VLOOKUP($A38,'03.คีย์เทอม2'!$A$9:$DY$58,40,FALSE)=""),"",(IF(VLOOKUP($A38,'02.คีย์เทอม1'!$A$9:$DY$58,41,FALSE)="",VLOOKUP($A38,'02.คีย์เทอม1'!$A$9:$DY$58,40,FALSE),VLOOKUP($A38,'02.คีย์เทอม1'!$A$9:$DY$58,41,FALSE))+IF(VLOOKUP($A38,'03.คีย์เทอม2'!$A$9:$DY$58,41,FALSE)="",VLOOKUP($A38,'03.คีย์เทอม2'!$A$9:$DY$58,40,FALSE),VLOOKUP($A38,'03.คีย์เทอม2'!$A$9:$DY$58,41,FALSE)))*100/200))))</f>
        <v/>
      </c>
      <c r="Q38" s="125" t="str">
        <f>IF(P$8="","",IF('2.ชื่อนักเรียน'!$R39="ร","ร",IF('2.ชื่อนักเรียน'!$R39="มส","",IF(P38="","",IF(P38&gt;=80,4,IF(P38&gt;=75,3.5,IF(P38&gt;=70,3,IF(P38&gt;=65,2.5,IF(P38&gt;=60,2,IF(P38&gt;=55,1.5,IF(P38&gt;=50,1,0)))))))))))</f>
        <v/>
      </c>
      <c r="R38" s="126" t="str">
        <f>IF(R$8="","",IF('2.ชื่อนักเรียน'!$R39="ร","ร",IF('2.ชื่อนักเรียน'!$R39="มส","",IF(OR(VLOOKUP($A38,'02.คีย์เทอม1'!$A$9:$DY$58,45,FALSE)="",VLOOKUP($A38,'03.คีย์เทอม2'!$A$9:$DY$58,45,FALSE)=""),"",(IF(VLOOKUP($A38,'02.คีย์เทอม1'!$A$9:$DY$58,46,FALSE)="",VLOOKUP($A38,'02.คีย์เทอม1'!$A$9:$DY$58,45,FALSE),VLOOKUP($A38,'02.คีย์เทอม1'!$A$9:$DY$58,46,FALSE))+IF(VLOOKUP($A38,'03.คีย์เทอม2'!$A$9:$DY$58,46,FALSE)="",VLOOKUP($A38,'03.คีย์เทอม2'!$A$9:$DY$58,45,FALSE),VLOOKUP($A38,'03.คีย์เทอม2'!$A$9:$DY$58,46,FALSE)))*100/200))))</f>
        <v/>
      </c>
      <c r="S38" s="125" t="str">
        <f>IF(R$8="","",IF('2.ชื่อนักเรียน'!$R39="ร","ร",IF('2.ชื่อนักเรียน'!$R39="มส","",IF(R38="","",IF(R38&gt;=80,4,IF(R38&gt;=75,3.5,IF(R38&gt;=70,3,IF(R38&gt;=65,2.5,IF(R38&gt;=60,2,IF(R38&gt;=55,1.5,IF(R38&gt;=50,1,0)))))))))))</f>
        <v/>
      </c>
      <c r="T38" s="126" t="str">
        <f>IF(T$8="","",IF('2.ชื่อนักเรียน'!$R39="ร","ร",IF('2.ชื่อนักเรียน'!$R39="มส","",IF(OR(VLOOKUP($A38,'02.คีย์เทอม1'!$A$9:$DY$58,50,FALSE)="",VLOOKUP($A38,'03.คีย์เทอม2'!$A$9:$DY$58,50,FALSE)=""),"",(IF(VLOOKUP($A38,'02.คีย์เทอม1'!$A$9:$DY$58,51,FALSE)="",VLOOKUP($A38,'02.คีย์เทอม1'!$A$9:$DY$58,50,FALSE),VLOOKUP($A38,'02.คีย์เทอม1'!$A$9:$DY$58,51,FALSE))+IF(VLOOKUP($A38,'03.คีย์เทอม2'!$A$9:$DY$58,51,FALSE)="",VLOOKUP($A38,'03.คีย์เทอม2'!$A$9:$DY$58,50,FALSE),VLOOKUP($A38,'03.คีย์เทอม2'!$A$9:$DY$58,51,FALSE)))*100/200))))</f>
        <v/>
      </c>
      <c r="U38" s="125" t="str">
        <f>IF(T$8="","",IF('2.ชื่อนักเรียน'!$R39="ร","ร",IF('2.ชื่อนักเรียน'!$R39="มส","",IF(T38="","",IF(T38&gt;=80,4,IF(T38&gt;=75,3.5,IF(T38&gt;=70,3,IF(T38&gt;=65,2.5,IF(T38&gt;=60,2,IF(T38&gt;=55,1.5,IF(T38&gt;=50,1,0)))))))))))</f>
        <v/>
      </c>
      <c r="V38" s="126" t="str">
        <f>IF(V$8="","",IF('2.ชื่อนักเรียน'!$R39="ร","ร",IF('2.ชื่อนักเรียน'!$R39="มส","",IF(OR(VLOOKUP($A38,'02.คีย์เทอม1'!$A$9:$DY$58,55,FALSE)="",VLOOKUP($A38,'03.คีย์เทอม2'!$A$9:$DY$58,55,FALSE)=""),"",(IF(VLOOKUP($A38,'02.คีย์เทอม1'!$A$9:$DY$58,56,FALSE)="",VLOOKUP($A38,'02.คีย์เทอม1'!$A$9:$DY$58,55,FALSE),VLOOKUP($A38,'02.คีย์เทอม1'!$A$9:$DY$58,56,FALSE))+IF(VLOOKUP($A38,'03.คีย์เทอม2'!$A$9:$DY$58,56,FALSE)="",VLOOKUP($A38,'03.คีย์เทอม2'!$A$9:$DY$58,55,FALSE),VLOOKUP($A38,'03.คีย์เทอม2'!$A$9:$DY$58,56,FALSE)))*100/200))))</f>
        <v/>
      </c>
      <c r="W38" s="208" t="str">
        <f>IF(V$8="","",IF('2.ชื่อนักเรียน'!$R39="ร","ร",IF('2.ชื่อนักเรียน'!$R39="มส","",IF(V38="","",IF(V38&gt;=80,4,IF(V38&gt;=75,3.5,IF(V38&gt;=70,3,IF(V38&gt;=65,2.5,IF(V38&gt;=60,2,IF(V38&gt;=55,1.5,IF(V38&gt;=50,1,0)))))))))))</f>
        <v/>
      </c>
      <c r="X38" s="18">
        <v>29</v>
      </c>
      <c r="Y38" s="122" t="str">
        <f>IF('2.ชื่อนักเรียน'!$C39="","",'2.ชื่อนักเรียน'!$C39)</f>
        <v/>
      </c>
      <c r="Z38" s="272" t="str">
        <f>IF('2.ชื่อนักเรียน'!$D39="","",'2.ชื่อนักเรียน'!$D39)</f>
        <v/>
      </c>
      <c r="AA38" s="207" t="str">
        <f>IF(AA$8="","",IF('2.ชื่อนักเรียน'!$R39="ร","ร",IF('2.ชื่อนักเรียน'!$R39="มส","",IF(OR(VLOOKUP($A38,'02.คีย์เทอม1'!$A$9:$DY$58,60,FALSE)="",VLOOKUP($A38,'03.คีย์เทอม2'!$A$9:$DY$58,60,FALSE)=""),"",(IF(VLOOKUP($A38,'02.คีย์เทอม1'!$A$9:$DY$58,61,FALSE)="",VLOOKUP($A38,'02.คีย์เทอม1'!$A$9:$DY$58,60,FALSE),VLOOKUP($A38,'02.คีย์เทอม1'!$A$9:$DY$58,61,FALSE))+IF(VLOOKUP($A38,'03.คีย์เทอม2'!$A$9:$DY$58,61,FALSE)="",VLOOKUP($A38,'03.คีย์เทอม2'!$A$9:$DY$58,60,FALSE),VLOOKUP($A38,'03.คีย์เทอม2'!$A$9:$DY$58,61,FALSE)))*100/200))))</f>
        <v/>
      </c>
      <c r="AB38" s="125" t="str">
        <f>IF(AA$8="","",IF('2.ชื่อนักเรียน'!$R39="ร","ร",IF('2.ชื่อนักเรียน'!$R39="มส","",IF(AA38="","",IF(AA38&gt;=80,4,IF(AA38&gt;=75,3.5,IF(AA38&gt;=70,3,IF(AA38&gt;=65,2.5,IF(AA38&gt;=60,2,IF(AA38&gt;=55,1.5,IF(AA38&gt;=50,1,0)))))))))))</f>
        <v/>
      </c>
      <c r="AC38" s="126" t="str">
        <f>IF(AC$8="","",IF('2.ชื่อนักเรียน'!$R39="ร","ร",IF('2.ชื่อนักเรียน'!$R39="มส","",IF(OR(VLOOKUP($A38,'02.คีย์เทอม1'!$A$9:$DY$58,65,FALSE)="",VLOOKUP($A38,'03.คีย์เทอม2'!$A$9:$DY$58,65,FALSE)=""),"",(IF(VLOOKUP($A38,'02.คีย์เทอม1'!$A$9:$DY$58,66,FALSE)="",VLOOKUP($A38,'02.คีย์เทอม1'!$A$9:$DY$58,65,FALSE),VLOOKUP($A38,'02.คีย์เทอม1'!$A$9:$DY$58,66,FALSE))+IF(VLOOKUP($A38,'03.คีย์เทอม2'!$A$9:$DY$58,66,FALSE)="",VLOOKUP($A38,'03.คีย์เทอม2'!$A$9:$DY$58,65,FALSE),VLOOKUP($A38,'03.คีย์เทอม2'!$A$9:$DY$58,66,FALSE)))*100/200))))</f>
        <v/>
      </c>
      <c r="AD38" s="125" t="str">
        <f>IF(AC$8="","",IF('2.ชื่อนักเรียน'!$R39="ร","ร",IF('2.ชื่อนักเรียน'!$R39="มส","",IF(AC38="","",IF(AC38&gt;=80,4,IF(AC38&gt;=75,3.5,IF(AC38&gt;=70,3,IF(AC38&gt;=65,2.5,IF(AC38&gt;=60,2,IF(AC38&gt;=55,1.5,IF(AC38&gt;=50,1,0)))))))))))</f>
        <v/>
      </c>
      <c r="AE38" s="126" t="str">
        <f>IF(AE$8="","",IF('2.ชื่อนักเรียน'!$R39="ร","ร",IF('2.ชื่อนักเรียน'!$R39="มส","",IF(OR(VLOOKUP($A38,'02.คีย์เทอม1'!$A$9:$DY$58,70,FALSE)="",VLOOKUP($A38,'03.คีย์เทอม2'!$A$9:$DY$58,70,FALSE)=""),"",(IF(VLOOKUP($A38,'02.คีย์เทอม1'!$A$9:$DY$58,71,FALSE)="",VLOOKUP($A38,'02.คีย์เทอม1'!$A$9:$DY$58,70,FALSE),VLOOKUP($A38,'02.คีย์เทอม1'!$A$9:$DY$58,71,FALSE))+IF(VLOOKUP($A38,'03.คีย์เทอม2'!$A$9:$DY$58,71,FALSE)="",VLOOKUP($A38,'03.คีย์เทอม2'!$A$9:$DY$58,70,FALSE),VLOOKUP($A38,'03.คีย์เทอม2'!$A$9:$DY$58,71,FALSE)))*100/200))))</f>
        <v/>
      </c>
      <c r="AF38" s="125" t="str">
        <f>IF(AE$8="","",IF('2.ชื่อนักเรียน'!$R39="ร","ร",IF('2.ชื่อนักเรียน'!$R39="มส","",IF(AE38="","",IF(AE38&gt;=80,4,IF(AE38&gt;=75,3.5,IF(AE38&gt;=70,3,IF(AE38&gt;=65,2.5,IF(AE38&gt;=60,2,IF(AE38&gt;=55,1.5,IF(AE38&gt;=50,1,0)))))))))))</f>
        <v/>
      </c>
      <c r="AG38" s="127" t="str">
        <f>IF(AG$8="","",IF('2.ชื่อนักเรียน'!$R39="ร","ร",IF('2.ชื่อนักเรียน'!$R39="มส","",IF(OR(VLOOKUP($A38,'02.คีย์เทอม1'!$A$9:$DY$58,75,FALSE)="",VLOOKUP($A38,'03.คีย์เทอม2'!$A$9:$DY$58,75,FALSE)=""),"",(IF(VLOOKUP($A38,'02.คีย์เทอม1'!$A$9:$DY$58,76,FALSE)="",VLOOKUP($A38,'02.คีย์เทอม1'!$A$9:$DY$58,75,FALSE),VLOOKUP($A38,'02.คีย์เทอม1'!$A$9:$DY$58,76,FALSE))+IF(VLOOKUP($A38,'03.คีย์เทอม2'!$A$9:$DY$58,76,FALSE)="",VLOOKUP($A38,'03.คีย์เทอม2'!$A$9:$DY$58,75,FALSE),VLOOKUP($A38,'03.คีย์เทอม2'!$A$9:$DY$58,76,FALSE)))*100/200))))</f>
        <v/>
      </c>
      <c r="AH38" s="125" t="str">
        <f>IF(AG$8="","",IF('2.ชื่อนักเรียน'!$R39="ร","ร",IF('2.ชื่อนักเรียน'!$R39="มส","",IF(AG38="","",IF(AG38&gt;=80,4,IF(AG38&gt;=75,3.5,IF(AG38&gt;=70,3,IF(AG38&gt;=65,2.5,IF(AG38&gt;=60,2,IF(AG38&gt;=55,1.5,IF(AG38&gt;=50,1,0)))))))))))</f>
        <v/>
      </c>
      <c r="AI38" s="127" t="str">
        <f>IF(AI$8="","",IF('2.ชื่อนักเรียน'!$R39="ร","ร",IF('2.ชื่อนักเรียน'!$R39="มส","",IF(OR(VLOOKUP($A38,'02.คีย์เทอม1'!$A$9:$DY$58,80,FALSE)="",VLOOKUP($A38,'03.คีย์เทอม2'!$A$9:$DY$58,80,FALSE)=""),"",(IF(VLOOKUP($A38,'02.คีย์เทอม1'!$A$9:$DY$58,81,FALSE)="",VLOOKUP($A38,'02.คีย์เทอม1'!$A$9:$DY$58,80,FALSE),VLOOKUP($A38,'02.คีย์เทอม1'!$A$9:$DY$58,81,FALSE))+IF(VLOOKUP($A38,'03.คีย์เทอม2'!$A$9:$DY$58,81,FALSE)="",VLOOKUP($A38,'03.คีย์เทอม2'!$A$9:$DY$58,80,FALSE),VLOOKUP($A38,'03.คีย์เทอม2'!$A$9:$DY$58,81,FALSE)))*100/200))))</f>
        <v/>
      </c>
      <c r="AJ38" s="125" t="str">
        <f>IF(AI$8="","",IF('2.ชื่อนักเรียน'!$R39="ร","ร",IF('2.ชื่อนักเรียน'!$R39="มส","",IF(AI38="","",IF(AI38&gt;=80,4,IF(AI38&gt;=75,3.5,IF(AI38&gt;=70,3,IF(AI38&gt;=65,2.5,IF(AI38&gt;=60,2,IF(AI38&gt;=55,1.5,IF(AI38&gt;=50,1,0)))))))))))</f>
        <v/>
      </c>
      <c r="AK38" s="127" t="str">
        <f>IF(AK$8="","",IF('2.ชื่อนักเรียน'!$R39="ร","ร",IF('2.ชื่อนักเรียน'!$R39="มส","",IF(OR(VLOOKUP($A38,'02.คีย์เทอม1'!$A$9:$DY$58,85,FALSE)="",VLOOKUP($A38,'03.คีย์เทอม2'!$A$9:$DY$58,85,FALSE)=""),"",(IF(VLOOKUP($A38,'02.คีย์เทอม1'!$A$9:$DY$58,86,FALSE)="",VLOOKUP($A38,'02.คีย์เทอม1'!$A$9:$DY$58,85,FALSE),VLOOKUP($A38,'02.คีย์เทอม1'!$A$9:$DY$58,86,FALSE))+IF(VLOOKUP($A38,'03.คีย์เทอม2'!$A$9:$DY$58,86,FALSE)="",VLOOKUP($A38,'03.คีย์เทอม2'!$A$9:$DY$58,85,FALSE),VLOOKUP($A38,'03.คีย์เทอม2'!$A$9:$DY$58,86,FALSE)))*100/200))))</f>
        <v/>
      </c>
      <c r="AL38" s="125" t="str">
        <f>IF(AK$8="","",IF('2.ชื่อนักเรียน'!$R39="ร","ร",IF('2.ชื่อนักเรียน'!$R39="มส","",IF(AK38="","",IF(AK38&gt;=80,4,IF(AK38&gt;=75,3.5,IF(AK38&gt;=70,3,IF(AK38&gt;=65,2.5,IF(AK38&gt;=60,2,IF(AK38&gt;=55,1.5,IF(AK38&gt;=50,1,0)))))))))))</f>
        <v/>
      </c>
      <c r="AM38" s="127" t="str">
        <f>IF(AM$8="","",IF('2.ชื่อนักเรียน'!$R39="ร","ร",IF('2.ชื่อนักเรียน'!$R39="มส","",IF(OR(VLOOKUP($A38,'02.คีย์เทอม1'!$A$9:$DY$58,90,FALSE)="",VLOOKUP($A38,'03.คีย์เทอม2'!$A$9:$DY$58,90,FALSE)=""),"",(IF(VLOOKUP($A38,'02.คีย์เทอม1'!$A$9:$DY$58,91,FALSE)="",VLOOKUP($A38,'02.คีย์เทอม1'!$A$9:$DY$58,90,FALSE),VLOOKUP($A38,'02.คีย์เทอม1'!$A$9:$DY$58,91,FALSE))+IF(VLOOKUP($A38,'03.คีย์เทอม2'!$A$9:$DY$58,91,FALSE)="",VLOOKUP($A38,'03.คีย์เทอม2'!$A$9:$DY$58,90,FALSE),VLOOKUP($A38,'03.คีย์เทอม2'!$A$9:$DY$58,91,FALSE)))*100/200))))</f>
        <v/>
      </c>
      <c r="AN38" s="125" t="str">
        <f>IF(AM$8="","",IF('2.ชื่อนักเรียน'!$R39="ร","ร",IF('2.ชื่อนักเรียน'!$R39="มส","",IF(AM38="","",IF(AM38&gt;=80,4,IF(AM38&gt;=75,3.5,IF(AM38&gt;=70,3,IF(AM38&gt;=65,2.5,IF(AM38&gt;=60,2,IF(AM38&gt;=55,1.5,IF(AM38&gt;=50,1,0)))))))))))</f>
        <v/>
      </c>
      <c r="AO38" s="127" t="str">
        <f>IF(AO$8="","",IF('2.ชื่อนักเรียน'!$R39="ร","ร",IF('2.ชื่อนักเรียน'!$R39="มส","",IF(OR(VLOOKUP($A38,'02.คีย์เทอม1'!$A$9:$DY$58,95,FALSE)="",VLOOKUP($A38,'03.คีย์เทอม2'!$A$9:$DY$58,95,FALSE)=""),"",(IF(VLOOKUP($A38,'02.คีย์เทอม1'!$A$9:$DY$58,96,FALSE)="",VLOOKUP($A38,'02.คีย์เทอม1'!$A$9:$DY$58,95,FALSE),VLOOKUP($A38,'02.คีย์เทอม1'!$A$9:$DY$58,96,FALSE))+IF(VLOOKUP($A38,'03.คีย์เทอม2'!$A$9:$DY$58,96,FALSE)="",VLOOKUP($A38,'03.คีย์เทอม2'!$A$9:$DY$58,95,FALSE),VLOOKUP($A38,'03.คีย์เทอม2'!$A$9:$DY$58,96,FALSE)))*100/200))))</f>
        <v/>
      </c>
      <c r="AP38" s="125" t="str">
        <f>IF(AO$8="","",IF('2.ชื่อนักเรียน'!$R39="ร","ร",IF('2.ชื่อนักเรียน'!$R39="มส","",IF(AO38="","",IF(AO38&gt;=80,4,IF(AO38&gt;=75,3.5,IF(AO38&gt;=70,3,IF(AO38&gt;=65,2.5,IF(AO38&gt;=60,2,IF(AO38&gt;=55,1.5,IF(AO38&gt;=50,1,0)))))))))))</f>
        <v/>
      </c>
      <c r="AQ38" s="127" t="str">
        <f>IF(AQ$8="","",IF('2.ชื่อนักเรียน'!$R39="ร","ร",IF('2.ชื่อนักเรียน'!$R39="มส","",IF(OR(VLOOKUP($A38,'02.คีย์เทอม1'!$A$9:$DY$58,100,FALSE)="",VLOOKUP($A38,'03.คีย์เทอม2'!$A$9:$DY$58,100,FALSE)=""),"",(IF(VLOOKUP($A38,'02.คีย์เทอม1'!$A$9:$DY$58,101,FALSE)="",VLOOKUP($A38,'02.คีย์เทอม1'!$A$9:$DY$58,100,FALSE),VLOOKUP($A38,'02.คีย์เทอม1'!$A$9:$DY$58,101,FALSE))+IF(VLOOKUP($A38,'03.คีย์เทอม2'!$A$9:$DY$58,101,FALSE)="",VLOOKUP($A38,'03.คีย์เทอม2'!$A$9:$DY$58,100,FALSE),VLOOKUP($A38,'03.คีย์เทอม2'!$A$9:$DY$58,101,FALSE)))*100/200))))</f>
        <v/>
      </c>
      <c r="AR38" s="125" t="str">
        <f>IF(AQ$8="","",IF('2.ชื่อนักเรียน'!$R39="ร","ร",IF('2.ชื่อนักเรียน'!$R39="มส","",IF(AQ38="","",IF(AQ38&gt;=80,4,IF(AQ38&gt;=75,3.5,IF(AQ38&gt;=70,3,IF(AQ38&gt;=65,2.5,IF(AQ38&gt;=60,2,IF(AQ38&gt;=55,1.5,IF(AQ38&gt;=50,1,0)))))))))))</f>
        <v/>
      </c>
      <c r="AS38" s="126" t="str">
        <f>IF(AS$8="","",IF('2.ชื่อนักเรียน'!$R39="ร","ร",IF('2.ชื่อนักเรียน'!$R39="มส","",IF(OR(VLOOKUP($A38,'02.คีย์เทอม1'!$A$9:$DY$58,105,FALSE)="",VLOOKUP($A38,'03.คีย์เทอม2'!$A$9:$DY$58,105,FALSE)=""),"",(IF(VLOOKUP($A38,'02.คีย์เทอม1'!$A$9:$DY$58,106,FALSE)="",VLOOKUP($A38,'02.คีย์เทอม1'!$A$9:$DY$58,105,FALSE),VLOOKUP($A38,'02.คีย์เทอม1'!$A$9:$DY$58,106,FALSE))+IF(VLOOKUP($A38,'03.คีย์เทอม2'!$A$9:$DY$58,106,FALSE)="",VLOOKUP($A38,'03.คีย์เทอม2'!$A$9:$DY$58,105,FALSE),VLOOKUP($A38,'03.คีย์เทอม2'!$A$9:$DY$58,106,FALSE)))*100/200))))</f>
        <v/>
      </c>
      <c r="AT38" s="204" t="str">
        <f>IF(AS$8="","",IF('2.ชื่อนักเรียน'!$R39="ร","ร",IF('2.ชื่อนักเรียน'!$R39="มส","",IF(AS38="","",IF(AS38&gt;=80,4,IF(AS38&gt;=75,3.5,IF(AS38&gt;=70,3,IF(AS38&gt;=65,2.5,IF(AS38&gt;=60,2,IF(AS38&gt;=55,1.5,IF(AS38&gt;=50,1,0)))))))))))</f>
        <v/>
      </c>
      <c r="AU38" s="207" t="str">
        <f t="shared" si="37"/>
        <v/>
      </c>
      <c r="AV38" s="126" t="str">
        <f t="shared" si="36"/>
        <v/>
      </c>
      <c r="AW38" s="541" t="str">
        <f t="shared" si="16"/>
        <v/>
      </c>
      <c r="AX38" s="745" t="str">
        <f>IF('2.ชื่อนักเรียน'!R39="มส","มส",IF('2.ชื่อนักเรียน'!R39="ย้าย","ย้าย",IF('2.ชื่อนักเรียน'!R39="ร","ร",IF(CE38="","",RANK(CE38,$CE$10:$CE$59,0)))))</f>
        <v/>
      </c>
      <c r="AY38" s="393" t="str">
        <f t="shared" si="17"/>
        <v/>
      </c>
      <c r="AZ38" s="381" t="str">
        <f t="shared" si="18"/>
        <v/>
      </c>
      <c r="BA38" s="383" t="str">
        <f t="shared" si="19"/>
        <v/>
      </c>
      <c r="BB38" s="335" t="str">
        <f t="shared" si="1"/>
        <v/>
      </c>
      <c r="BC38" s="335" t="str">
        <f t="shared" si="20"/>
        <v/>
      </c>
      <c r="BD38" s="335" t="str">
        <f t="shared" si="2"/>
        <v/>
      </c>
      <c r="BE38" s="335" t="str">
        <f t="shared" si="3"/>
        <v/>
      </c>
      <c r="BF38" s="331" t="str">
        <f t="shared" si="4"/>
        <v/>
      </c>
      <c r="BG38" s="331" t="str">
        <f t="shared" si="5"/>
        <v/>
      </c>
      <c r="BH38" s="335" t="str">
        <f t="shared" si="6"/>
        <v/>
      </c>
      <c r="BI38" s="335" t="str">
        <f t="shared" si="21"/>
        <v/>
      </c>
      <c r="BJ38" s="335" t="str">
        <f t="shared" si="7"/>
        <v/>
      </c>
      <c r="BK38" s="335" t="str">
        <f t="shared" si="22"/>
        <v/>
      </c>
      <c r="BL38" s="335" t="str">
        <f t="shared" si="8"/>
        <v/>
      </c>
      <c r="BM38" s="335" t="str">
        <f t="shared" si="9"/>
        <v/>
      </c>
      <c r="BN38" s="335" t="str">
        <f t="shared" si="10"/>
        <v/>
      </c>
      <c r="BO38" s="335" t="str">
        <f t="shared" si="11"/>
        <v/>
      </c>
      <c r="BP38" s="331" t="str">
        <f t="shared" si="12"/>
        <v/>
      </c>
      <c r="BQ38" s="384" t="str">
        <f t="shared" si="13"/>
        <v/>
      </c>
      <c r="BR38" s="332" t="str">
        <f t="shared" si="14"/>
        <v/>
      </c>
      <c r="BS38" s="381" t="str">
        <f t="shared" si="23"/>
        <v/>
      </c>
      <c r="BT38" s="331" t="str">
        <f t="shared" si="24"/>
        <v/>
      </c>
      <c r="BU38" s="331" t="str">
        <f t="shared" si="25"/>
        <v/>
      </c>
      <c r="BV38" s="331" t="str">
        <f t="shared" si="26"/>
        <v/>
      </c>
      <c r="BW38" s="331" t="str">
        <f t="shared" si="27"/>
        <v/>
      </c>
      <c r="BX38" s="331" t="str">
        <f t="shared" si="28"/>
        <v/>
      </c>
      <c r="BY38" s="331" t="str">
        <f t="shared" si="29"/>
        <v/>
      </c>
      <c r="BZ38" s="331" t="str">
        <f t="shared" si="30"/>
        <v/>
      </c>
      <c r="CA38" s="331" t="str">
        <f t="shared" si="31"/>
        <v/>
      </c>
      <c r="CB38" s="331" t="str">
        <f t="shared" si="32"/>
        <v/>
      </c>
      <c r="CC38" s="384" t="str">
        <f t="shared" si="33"/>
        <v/>
      </c>
      <c r="CD38" s="332" t="str">
        <f t="shared" si="34"/>
        <v/>
      </c>
      <c r="CE38" s="177" t="str">
        <f t="shared" si="35"/>
        <v/>
      </c>
    </row>
    <row r="39" spans="1:83" s="17" customFormat="1" ht="16.5" customHeight="1" x14ac:dyDescent="0.2">
      <c r="A39" s="18">
        <v>30</v>
      </c>
      <c r="B39" s="122" t="str">
        <f>IF('2.ชื่อนักเรียน'!$C40="","",'2.ชื่อนักเรียน'!$C40)</f>
        <v/>
      </c>
      <c r="C39" s="272" t="str">
        <f>IF('2.ชื่อนักเรียน'!$D40="","",'2.ชื่อนักเรียน'!$D40)</f>
        <v/>
      </c>
      <c r="D39" s="207" t="str">
        <f>IF(D$8="","",IF('2.ชื่อนักเรียน'!$R40="ร","ร",IF('2.ชื่อนักเรียน'!$R40="มส","",IF(OR(VLOOKUP($A39,'02.คีย์เทอม1'!$A$9:$DY$58,10,FALSE)="",VLOOKUP($A39,'03.คีย์เทอม2'!$A$9:$DY$58,10,FALSE)=""),"",(IF(VLOOKUP($A39,'02.คีย์เทอม1'!$A$9:$DY$58,11,FALSE)="",VLOOKUP($A39,'02.คีย์เทอม1'!$A$9:$DY$58,10,FALSE),VLOOKUP($A39,'02.คีย์เทอม1'!$A$9:$DY$58,11,FALSE))+IF(VLOOKUP($A39,'03.คีย์เทอม2'!$A$9:$DY$58,11,FALSE)="",VLOOKUP($A39,'03.คีย์เทอม2'!$A$9:$DY$58,10,FALSE),VLOOKUP($A39,'03.คีย์เทอม2'!$A$9:$DY$58,11,FALSE)))*100/200))))</f>
        <v/>
      </c>
      <c r="E39" s="125" t="str">
        <f>IF(D$8="","",IF('2.ชื่อนักเรียน'!$R40="ร","ร",IF('2.ชื่อนักเรียน'!$R40="มส","",IF(D39="","",IF(D39&gt;=80,4,IF(D39&gt;=75,3.5,IF(D39&gt;=70,3,IF(D39&gt;=65,2.5,IF(D39&gt;=60,2,IF(D39&gt;=55,1.5,IF(D39&gt;=50,1,0)))))))))))</f>
        <v/>
      </c>
      <c r="F39" s="126" t="str">
        <f>IF(F$8="","",IF('2.ชื่อนักเรียน'!$R40="ร","ร",IF('2.ชื่อนักเรียน'!$R40="มส","",IF(OR(VLOOKUP($A39,'02.คีย์เทอม1'!$A$9:$DY$58,15,FALSE)="",VLOOKUP($A39,'03.คีย์เทอม2'!$A$9:$DY$58,15,FALSE)=""),"",(IF(VLOOKUP($A39,'02.คีย์เทอม1'!$A$9:$DY$58,16,FALSE)="",VLOOKUP($A39,'02.คีย์เทอม1'!$A$9:$DY$58,15,FALSE),VLOOKUP($A39,'02.คีย์เทอม1'!$A$9:$DY$58,16,FALSE))+IF(VLOOKUP($A39,'03.คีย์เทอม2'!$A$9:$DY$58,16,FALSE)="",VLOOKUP($A39,'03.คีย์เทอม2'!$A$9:$DY$58,15,FALSE),VLOOKUP($A39,'03.คีย์เทอม2'!$A$9:$DY$58,16,FALSE)))*100/200))))</f>
        <v/>
      </c>
      <c r="G39" s="125" t="str">
        <f>IF(F$8="","",IF('2.ชื่อนักเรียน'!$R40="ร","ร",IF('2.ชื่อนักเรียน'!$R40="มส","",IF(F39="","",IF(F39&gt;=80,4,IF(F39&gt;=75,3.5,IF(F39&gt;=70,3,IF(F39&gt;=65,2.5,IF(F39&gt;=60,2,IF(F39&gt;=55,1.5,IF(F39&gt;=50,1,0)))))))))))</f>
        <v/>
      </c>
      <c r="H39" s="126" t="str">
        <f>IF(H$8="","",IF('2.ชื่อนักเรียน'!$R40="ร","ร",IF('2.ชื่อนักเรียน'!$R40="มส","",IF(OR(VLOOKUP($A39,'02.คีย์เทอม1'!$A$9:$DY$58,20,FALSE)="",VLOOKUP($A39,'03.คีย์เทอม2'!$A$9:$DY$58,20,FALSE)=""),"",(IF(VLOOKUP($A39,'02.คีย์เทอม1'!$A$9:$DY$58,21,FALSE)="",VLOOKUP($A39,'02.คีย์เทอม1'!$A$9:$DY$58,20,FALSE),VLOOKUP($A39,'02.คีย์เทอม1'!$A$9:$DY$58,21,FALSE))+IF(VLOOKUP($A39,'03.คีย์เทอม2'!$A$9:$DY$58,21,FALSE)="",VLOOKUP($A39,'03.คีย์เทอม2'!$A$9:$DY$58,20,FALSE),VLOOKUP($A39,'03.คีย์เทอม2'!$A$9:$DY$58,21,FALSE)))*100/200))))</f>
        <v/>
      </c>
      <c r="I39" s="125" t="str">
        <f>IF(H$8="","",IF('2.ชื่อนักเรียน'!$R40="ร","ร",IF('2.ชื่อนักเรียน'!$R40="มส","",IF(H39="","",IF(H39&gt;=80,4,IF(H39&gt;=75,3.5,IF(H39&gt;=70,3,IF(H39&gt;=65,2.5,IF(H39&gt;=60,2,IF(H39&gt;=55,1.5,IF(H39&gt;=50,1,0)))))))))))</f>
        <v/>
      </c>
      <c r="J39" s="126" t="str">
        <f>IF(J$8="","",IF('2.ชื่อนักเรียน'!$R40="ร","ร",IF('2.ชื่อนักเรียน'!$R40="มส","",IF(OR(VLOOKUP($A39,'02.คีย์เทอม1'!$A$9:$DY$58,25,FALSE)="",VLOOKUP($A39,'03.คีย์เทอม2'!$A$9:$DY$58,25,FALSE)=""),"",(IF(VLOOKUP($A39,'02.คีย์เทอม1'!$A$9:$DY$58,26,FALSE)="",VLOOKUP($A39,'02.คีย์เทอม1'!$A$9:$DY$58,25,FALSE),VLOOKUP($A39,'02.คีย์เทอม1'!$A$9:$DY$58,26,FALSE))+IF(VLOOKUP($A39,'03.คีย์เทอม2'!$A$9:$DY$58,26,FALSE)="",VLOOKUP($A39,'03.คีย์เทอม2'!$A$9:$DY$58,25,FALSE),VLOOKUP($A39,'03.คีย์เทอม2'!$A$9:$DY$58,26,FALSE)))*100/200))))</f>
        <v/>
      </c>
      <c r="K39" s="125" t="str">
        <f>IF(J$8="","",IF('2.ชื่อนักเรียน'!$R40="ร","ร",IF('2.ชื่อนักเรียน'!$R40="มส","",IF(J39="","",IF(J39&gt;=80,4,IF(J39&gt;=75,3.5,IF(J39&gt;=70,3,IF(J39&gt;=65,2.5,IF(J39&gt;=60,2,IF(J39&gt;=55,1.5,IF(J39&gt;=50,1,0)))))))))))</f>
        <v/>
      </c>
      <c r="L39" s="126" t="str">
        <f>IF(L$8="","",IF('2.ชื่อนักเรียน'!$R40="ร","ร",IF('2.ชื่อนักเรียน'!$R40="มส","",IF(OR(VLOOKUP($A39,'02.คีย์เทอม1'!$A$9:$DY$58,30,FALSE)="",VLOOKUP($A39,'03.คีย์เทอม2'!$A$9:$DY$58,30,FALSE)=""),"",(IF(VLOOKUP($A39,'02.คีย์เทอม1'!$A$9:$DY$58,31,FALSE)="",VLOOKUP($A39,'02.คีย์เทอม1'!$A$9:$DY$58,30,FALSE),VLOOKUP($A39,'02.คีย์เทอม1'!$A$9:$DY$58,31,FALSE))+IF(VLOOKUP($A39,'03.คีย์เทอม2'!$A$9:$DY$58,31,FALSE)="",VLOOKUP($A39,'03.คีย์เทอม2'!$A$9:$DY$58,30,FALSE),VLOOKUP($A39,'03.คีย์เทอม2'!$A$9:$DY$58,31,FALSE)))*100/200))))</f>
        <v/>
      </c>
      <c r="M39" s="125" t="str">
        <f>IF(L$8="","",IF('2.ชื่อนักเรียน'!$R40="ร","ร",IF('2.ชื่อนักเรียน'!$R40="มส","",IF(L39="","",IF(L39&gt;=80,4,IF(L39&gt;=75,3.5,IF(L39&gt;=70,3,IF(L39&gt;=65,2.5,IF(L39&gt;=60,2,IF(L39&gt;=55,1.5,IF(L39&gt;=50,1,0)))))))))))</f>
        <v/>
      </c>
      <c r="N39" s="126" t="str">
        <f>IF(N$8="","",IF('2.ชื่อนักเรียน'!$R40="ร","ร",IF('2.ชื่อนักเรียน'!$R40="มส","",IF(OR(VLOOKUP($A39,'02.คีย์เทอม1'!$A$9:$DY$58,35,FALSE)="",VLOOKUP($A39,'03.คีย์เทอม2'!$A$9:$DY$58,35,FALSE)=""),"",(IF(VLOOKUP($A39,'02.คีย์เทอม1'!$A$9:$DY$58,36,FALSE)="",VLOOKUP($A39,'02.คีย์เทอม1'!$A$9:$DY$58,35,FALSE),VLOOKUP($A39,'02.คีย์เทอม1'!$A$9:$DY$58,36,FALSE))+IF(VLOOKUP($A39,'03.คีย์เทอม2'!$A$9:$DY$58,36,FALSE)="",VLOOKUP($A39,'03.คีย์เทอม2'!$A$9:$DY$58,35,FALSE),VLOOKUP($A39,'03.คีย์เทอม2'!$A$9:$DY$58,36,FALSE)))*100/200))))</f>
        <v/>
      </c>
      <c r="O39" s="125" t="str">
        <f>IF(N$8="","",IF('2.ชื่อนักเรียน'!$R40="ร","ร",IF('2.ชื่อนักเรียน'!$R40="มส","",IF(N39="","",IF(N39&gt;=80,4,IF(N39&gt;=75,3.5,IF(N39&gt;=70,3,IF(N39&gt;=65,2.5,IF(N39&gt;=60,2,IF(N39&gt;=55,1.5,IF(N39&gt;=50,1,0)))))))))))</f>
        <v/>
      </c>
      <c r="P39" s="126" t="str">
        <f>IF(P$8="","",IF('2.ชื่อนักเรียน'!$R40="ร","ร",IF('2.ชื่อนักเรียน'!$R40="มส","",IF(OR(VLOOKUP($A39,'02.คีย์เทอม1'!$A$9:$DY$58,40,FALSE)="",VLOOKUP($A39,'03.คีย์เทอม2'!$A$9:$DY$58,40,FALSE)=""),"",(IF(VLOOKUP($A39,'02.คีย์เทอม1'!$A$9:$DY$58,41,FALSE)="",VLOOKUP($A39,'02.คีย์เทอม1'!$A$9:$DY$58,40,FALSE),VLOOKUP($A39,'02.คีย์เทอม1'!$A$9:$DY$58,41,FALSE))+IF(VLOOKUP($A39,'03.คีย์เทอม2'!$A$9:$DY$58,41,FALSE)="",VLOOKUP($A39,'03.คีย์เทอม2'!$A$9:$DY$58,40,FALSE),VLOOKUP($A39,'03.คีย์เทอม2'!$A$9:$DY$58,41,FALSE)))*100/200))))</f>
        <v/>
      </c>
      <c r="Q39" s="125" t="str">
        <f>IF(P$8="","",IF('2.ชื่อนักเรียน'!$R40="ร","ร",IF('2.ชื่อนักเรียน'!$R40="มส","",IF(P39="","",IF(P39&gt;=80,4,IF(P39&gt;=75,3.5,IF(P39&gt;=70,3,IF(P39&gt;=65,2.5,IF(P39&gt;=60,2,IF(P39&gt;=55,1.5,IF(P39&gt;=50,1,0)))))))))))</f>
        <v/>
      </c>
      <c r="R39" s="126" t="str">
        <f>IF(R$8="","",IF('2.ชื่อนักเรียน'!$R40="ร","ร",IF('2.ชื่อนักเรียน'!$R40="มส","",IF(OR(VLOOKUP($A39,'02.คีย์เทอม1'!$A$9:$DY$58,45,FALSE)="",VLOOKUP($A39,'03.คีย์เทอม2'!$A$9:$DY$58,45,FALSE)=""),"",(IF(VLOOKUP($A39,'02.คีย์เทอม1'!$A$9:$DY$58,46,FALSE)="",VLOOKUP($A39,'02.คีย์เทอม1'!$A$9:$DY$58,45,FALSE),VLOOKUP($A39,'02.คีย์เทอม1'!$A$9:$DY$58,46,FALSE))+IF(VLOOKUP($A39,'03.คีย์เทอม2'!$A$9:$DY$58,46,FALSE)="",VLOOKUP($A39,'03.คีย์เทอม2'!$A$9:$DY$58,45,FALSE),VLOOKUP($A39,'03.คีย์เทอม2'!$A$9:$DY$58,46,FALSE)))*100/200))))</f>
        <v/>
      </c>
      <c r="S39" s="125" t="str">
        <f>IF(R$8="","",IF('2.ชื่อนักเรียน'!$R40="ร","ร",IF('2.ชื่อนักเรียน'!$R40="มส","",IF(R39="","",IF(R39&gt;=80,4,IF(R39&gt;=75,3.5,IF(R39&gt;=70,3,IF(R39&gt;=65,2.5,IF(R39&gt;=60,2,IF(R39&gt;=55,1.5,IF(R39&gt;=50,1,0)))))))))))</f>
        <v/>
      </c>
      <c r="T39" s="126" t="str">
        <f>IF(T$8="","",IF('2.ชื่อนักเรียน'!$R40="ร","ร",IF('2.ชื่อนักเรียน'!$R40="มส","",IF(OR(VLOOKUP($A39,'02.คีย์เทอม1'!$A$9:$DY$58,50,FALSE)="",VLOOKUP($A39,'03.คีย์เทอม2'!$A$9:$DY$58,50,FALSE)=""),"",(IF(VLOOKUP($A39,'02.คีย์เทอม1'!$A$9:$DY$58,51,FALSE)="",VLOOKUP($A39,'02.คีย์เทอม1'!$A$9:$DY$58,50,FALSE),VLOOKUP($A39,'02.คีย์เทอม1'!$A$9:$DY$58,51,FALSE))+IF(VLOOKUP($A39,'03.คีย์เทอม2'!$A$9:$DY$58,51,FALSE)="",VLOOKUP($A39,'03.คีย์เทอม2'!$A$9:$DY$58,50,FALSE),VLOOKUP($A39,'03.คีย์เทอม2'!$A$9:$DY$58,51,FALSE)))*100/200))))</f>
        <v/>
      </c>
      <c r="U39" s="125" t="str">
        <f>IF(T$8="","",IF('2.ชื่อนักเรียน'!$R40="ร","ร",IF('2.ชื่อนักเรียน'!$R40="มส","",IF(T39="","",IF(T39&gt;=80,4,IF(T39&gt;=75,3.5,IF(T39&gt;=70,3,IF(T39&gt;=65,2.5,IF(T39&gt;=60,2,IF(T39&gt;=55,1.5,IF(T39&gt;=50,1,0)))))))))))</f>
        <v/>
      </c>
      <c r="V39" s="126" t="str">
        <f>IF(V$8="","",IF('2.ชื่อนักเรียน'!$R40="ร","ร",IF('2.ชื่อนักเรียน'!$R40="มส","",IF(OR(VLOOKUP($A39,'02.คีย์เทอม1'!$A$9:$DY$58,55,FALSE)="",VLOOKUP($A39,'03.คีย์เทอม2'!$A$9:$DY$58,55,FALSE)=""),"",(IF(VLOOKUP($A39,'02.คีย์เทอม1'!$A$9:$DY$58,56,FALSE)="",VLOOKUP($A39,'02.คีย์เทอม1'!$A$9:$DY$58,55,FALSE),VLOOKUP($A39,'02.คีย์เทอม1'!$A$9:$DY$58,56,FALSE))+IF(VLOOKUP($A39,'03.คีย์เทอม2'!$A$9:$DY$58,56,FALSE)="",VLOOKUP($A39,'03.คีย์เทอม2'!$A$9:$DY$58,55,FALSE),VLOOKUP($A39,'03.คีย์เทอม2'!$A$9:$DY$58,56,FALSE)))*100/200))))</f>
        <v/>
      </c>
      <c r="W39" s="208" t="str">
        <f>IF(V$8="","",IF('2.ชื่อนักเรียน'!$R40="ร","ร",IF('2.ชื่อนักเรียน'!$R40="มส","",IF(V39="","",IF(V39&gt;=80,4,IF(V39&gt;=75,3.5,IF(V39&gt;=70,3,IF(V39&gt;=65,2.5,IF(V39&gt;=60,2,IF(V39&gt;=55,1.5,IF(V39&gt;=50,1,0)))))))))))</f>
        <v/>
      </c>
      <c r="X39" s="18">
        <v>30</v>
      </c>
      <c r="Y39" s="122" t="str">
        <f>IF('2.ชื่อนักเรียน'!$C40="","",'2.ชื่อนักเรียน'!$C40)</f>
        <v/>
      </c>
      <c r="Z39" s="272" t="str">
        <f>IF('2.ชื่อนักเรียน'!$D40="","",'2.ชื่อนักเรียน'!$D40)</f>
        <v/>
      </c>
      <c r="AA39" s="207" t="str">
        <f>IF(AA$8="","",IF('2.ชื่อนักเรียน'!$R40="ร","ร",IF('2.ชื่อนักเรียน'!$R40="มส","",IF(OR(VLOOKUP($A39,'02.คีย์เทอม1'!$A$9:$DY$58,60,FALSE)="",VLOOKUP($A39,'03.คีย์เทอม2'!$A$9:$DY$58,60,FALSE)=""),"",(IF(VLOOKUP($A39,'02.คีย์เทอม1'!$A$9:$DY$58,61,FALSE)="",VLOOKUP($A39,'02.คีย์เทอม1'!$A$9:$DY$58,60,FALSE),VLOOKUP($A39,'02.คีย์เทอม1'!$A$9:$DY$58,61,FALSE))+IF(VLOOKUP($A39,'03.คีย์เทอม2'!$A$9:$DY$58,61,FALSE)="",VLOOKUP($A39,'03.คีย์เทอม2'!$A$9:$DY$58,60,FALSE),VLOOKUP($A39,'03.คีย์เทอม2'!$A$9:$DY$58,61,FALSE)))*100/200))))</f>
        <v/>
      </c>
      <c r="AB39" s="125" t="str">
        <f>IF(AA$8="","",IF('2.ชื่อนักเรียน'!$R40="ร","ร",IF('2.ชื่อนักเรียน'!$R40="มส","",IF(AA39="","",IF(AA39&gt;=80,4,IF(AA39&gt;=75,3.5,IF(AA39&gt;=70,3,IF(AA39&gt;=65,2.5,IF(AA39&gt;=60,2,IF(AA39&gt;=55,1.5,IF(AA39&gt;=50,1,0)))))))))))</f>
        <v/>
      </c>
      <c r="AC39" s="126" t="str">
        <f>IF(AC$8="","",IF('2.ชื่อนักเรียน'!$R40="ร","ร",IF('2.ชื่อนักเรียน'!$R40="มส","",IF(OR(VLOOKUP($A39,'02.คีย์เทอม1'!$A$9:$DY$58,65,FALSE)="",VLOOKUP($A39,'03.คีย์เทอม2'!$A$9:$DY$58,65,FALSE)=""),"",(IF(VLOOKUP($A39,'02.คีย์เทอม1'!$A$9:$DY$58,66,FALSE)="",VLOOKUP($A39,'02.คีย์เทอม1'!$A$9:$DY$58,65,FALSE),VLOOKUP($A39,'02.คีย์เทอม1'!$A$9:$DY$58,66,FALSE))+IF(VLOOKUP($A39,'03.คีย์เทอม2'!$A$9:$DY$58,66,FALSE)="",VLOOKUP($A39,'03.คีย์เทอม2'!$A$9:$DY$58,65,FALSE),VLOOKUP($A39,'03.คีย์เทอม2'!$A$9:$DY$58,66,FALSE)))*100/200))))</f>
        <v/>
      </c>
      <c r="AD39" s="125" t="str">
        <f>IF(AC$8="","",IF('2.ชื่อนักเรียน'!$R40="ร","ร",IF('2.ชื่อนักเรียน'!$R40="มส","",IF(AC39="","",IF(AC39&gt;=80,4,IF(AC39&gt;=75,3.5,IF(AC39&gt;=70,3,IF(AC39&gt;=65,2.5,IF(AC39&gt;=60,2,IF(AC39&gt;=55,1.5,IF(AC39&gt;=50,1,0)))))))))))</f>
        <v/>
      </c>
      <c r="AE39" s="126" t="str">
        <f>IF(AE$8="","",IF('2.ชื่อนักเรียน'!$R40="ร","ร",IF('2.ชื่อนักเรียน'!$R40="มส","",IF(OR(VLOOKUP($A39,'02.คีย์เทอม1'!$A$9:$DY$58,70,FALSE)="",VLOOKUP($A39,'03.คีย์เทอม2'!$A$9:$DY$58,70,FALSE)=""),"",(IF(VLOOKUP($A39,'02.คีย์เทอม1'!$A$9:$DY$58,71,FALSE)="",VLOOKUP($A39,'02.คีย์เทอม1'!$A$9:$DY$58,70,FALSE),VLOOKUP($A39,'02.คีย์เทอม1'!$A$9:$DY$58,71,FALSE))+IF(VLOOKUP($A39,'03.คีย์เทอม2'!$A$9:$DY$58,71,FALSE)="",VLOOKUP($A39,'03.คีย์เทอม2'!$A$9:$DY$58,70,FALSE),VLOOKUP($A39,'03.คีย์เทอม2'!$A$9:$DY$58,71,FALSE)))*100/200))))</f>
        <v/>
      </c>
      <c r="AF39" s="125" t="str">
        <f>IF(AE$8="","",IF('2.ชื่อนักเรียน'!$R40="ร","ร",IF('2.ชื่อนักเรียน'!$R40="มส","",IF(AE39="","",IF(AE39&gt;=80,4,IF(AE39&gt;=75,3.5,IF(AE39&gt;=70,3,IF(AE39&gt;=65,2.5,IF(AE39&gt;=60,2,IF(AE39&gt;=55,1.5,IF(AE39&gt;=50,1,0)))))))))))</f>
        <v/>
      </c>
      <c r="AG39" s="127" t="str">
        <f>IF(AG$8="","",IF('2.ชื่อนักเรียน'!$R40="ร","ร",IF('2.ชื่อนักเรียน'!$R40="มส","",IF(OR(VLOOKUP($A39,'02.คีย์เทอม1'!$A$9:$DY$58,75,FALSE)="",VLOOKUP($A39,'03.คีย์เทอม2'!$A$9:$DY$58,75,FALSE)=""),"",(IF(VLOOKUP($A39,'02.คีย์เทอม1'!$A$9:$DY$58,76,FALSE)="",VLOOKUP($A39,'02.คีย์เทอม1'!$A$9:$DY$58,75,FALSE),VLOOKUP($A39,'02.คีย์เทอม1'!$A$9:$DY$58,76,FALSE))+IF(VLOOKUP($A39,'03.คีย์เทอม2'!$A$9:$DY$58,76,FALSE)="",VLOOKUP($A39,'03.คีย์เทอม2'!$A$9:$DY$58,75,FALSE),VLOOKUP($A39,'03.คีย์เทอม2'!$A$9:$DY$58,76,FALSE)))*100/200))))</f>
        <v/>
      </c>
      <c r="AH39" s="125" t="str">
        <f>IF(AG$8="","",IF('2.ชื่อนักเรียน'!$R40="ร","ร",IF('2.ชื่อนักเรียน'!$R40="มส","",IF(AG39="","",IF(AG39&gt;=80,4,IF(AG39&gt;=75,3.5,IF(AG39&gt;=70,3,IF(AG39&gt;=65,2.5,IF(AG39&gt;=60,2,IF(AG39&gt;=55,1.5,IF(AG39&gt;=50,1,0)))))))))))</f>
        <v/>
      </c>
      <c r="AI39" s="127" t="str">
        <f>IF(AI$8="","",IF('2.ชื่อนักเรียน'!$R40="ร","ร",IF('2.ชื่อนักเรียน'!$R40="มส","",IF(OR(VLOOKUP($A39,'02.คีย์เทอม1'!$A$9:$DY$58,80,FALSE)="",VLOOKUP($A39,'03.คีย์เทอม2'!$A$9:$DY$58,80,FALSE)=""),"",(IF(VLOOKUP($A39,'02.คีย์เทอม1'!$A$9:$DY$58,81,FALSE)="",VLOOKUP($A39,'02.คีย์เทอม1'!$A$9:$DY$58,80,FALSE),VLOOKUP($A39,'02.คีย์เทอม1'!$A$9:$DY$58,81,FALSE))+IF(VLOOKUP($A39,'03.คีย์เทอม2'!$A$9:$DY$58,81,FALSE)="",VLOOKUP($A39,'03.คีย์เทอม2'!$A$9:$DY$58,80,FALSE),VLOOKUP($A39,'03.คีย์เทอม2'!$A$9:$DY$58,81,FALSE)))*100/200))))</f>
        <v/>
      </c>
      <c r="AJ39" s="125" t="str">
        <f>IF(AI$8="","",IF('2.ชื่อนักเรียน'!$R40="ร","ร",IF('2.ชื่อนักเรียน'!$R40="มส","",IF(AI39="","",IF(AI39&gt;=80,4,IF(AI39&gt;=75,3.5,IF(AI39&gt;=70,3,IF(AI39&gt;=65,2.5,IF(AI39&gt;=60,2,IF(AI39&gt;=55,1.5,IF(AI39&gt;=50,1,0)))))))))))</f>
        <v/>
      </c>
      <c r="AK39" s="127" t="str">
        <f>IF(AK$8="","",IF('2.ชื่อนักเรียน'!$R40="ร","ร",IF('2.ชื่อนักเรียน'!$R40="มส","",IF(OR(VLOOKUP($A39,'02.คีย์เทอม1'!$A$9:$DY$58,85,FALSE)="",VLOOKUP($A39,'03.คีย์เทอม2'!$A$9:$DY$58,85,FALSE)=""),"",(IF(VLOOKUP($A39,'02.คีย์เทอม1'!$A$9:$DY$58,86,FALSE)="",VLOOKUP($A39,'02.คีย์เทอม1'!$A$9:$DY$58,85,FALSE),VLOOKUP($A39,'02.คีย์เทอม1'!$A$9:$DY$58,86,FALSE))+IF(VLOOKUP($A39,'03.คีย์เทอม2'!$A$9:$DY$58,86,FALSE)="",VLOOKUP($A39,'03.คีย์เทอม2'!$A$9:$DY$58,85,FALSE),VLOOKUP($A39,'03.คีย์เทอม2'!$A$9:$DY$58,86,FALSE)))*100/200))))</f>
        <v/>
      </c>
      <c r="AL39" s="125" t="str">
        <f>IF(AK$8="","",IF('2.ชื่อนักเรียน'!$R40="ร","ร",IF('2.ชื่อนักเรียน'!$R40="มส","",IF(AK39="","",IF(AK39&gt;=80,4,IF(AK39&gt;=75,3.5,IF(AK39&gt;=70,3,IF(AK39&gt;=65,2.5,IF(AK39&gt;=60,2,IF(AK39&gt;=55,1.5,IF(AK39&gt;=50,1,0)))))))))))</f>
        <v/>
      </c>
      <c r="AM39" s="127" t="str">
        <f>IF(AM$8="","",IF('2.ชื่อนักเรียน'!$R40="ร","ร",IF('2.ชื่อนักเรียน'!$R40="มส","",IF(OR(VLOOKUP($A39,'02.คีย์เทอม1'!$A$9:$DY$58,90,FALSE)="",VLOOKUP($A39,'03.คีย์เทอม2'!$A$9:$DY$58,90,FALSE)=""),"",(IF(VLOOKUP($A39,'02.คีย์เทอม1'!$A$9:$DY$58,91,FALSE)="",VLOOKUP($A39,'02.คีย์เทอม1'!$A$9:$DY$58,90,FALSE),VLOOKUP($A39,'02.คีย์เทอม1'!$A$9:$DY$58,91,FALSE))+IF(VLOOKUP($A39,'03.คีย์เทอม2'!$A$9:$DY$58,91,FALSE)="",VLOOKUP($A39,'03.คีย์เทอม2'!$A$9:$DY$58,90,FALSE),VLOOKUP($A39,'03.คีย์เทอม2'!$A$9:$DY$58,91,FALSE)))*100/200))))</f>
        <v/>
      </c>
      <c r="AN39" s="125" t="str">
        <f>IF(AM$8="","",IF('2.ชื่อนักเรียน'!$R40="ร","ร",IF('2.ชื่อนักเรียน'!$R40="มส","",IF(AM39="","",IF(AM39&gt;=80,4,IF(AM39&gt;=75,3.5,IF(AM39&gt;=70,3,IF(AM39&gt;=65,2.5,IF(AM39&gt;=60,2,IF(AM39&gt;=55,1.5,IF(AM39&gt;=50,1,0)))))))))))</f>
        <v/>
      </c>
      <c r="AO39" s="127" t="str">
        <f>IF(AO$8="","",IF('2.ชื่อนักเรียน'!$R40="ร","ร",IF('2.ชื่อนักเรียน'!$R40="มส","",IF(OR(VLOOKUP($A39,'02.คีย์เทอม1'!$A$9:$DY$58,95,FALSE)="",VLOOKUP($A39,'03.คีย์เทอม2'!$A$9:$DY$58,95,FALSE)=""),"",(IF(VLOOKUP($A39,'02.คีย์เทอม1'!$A$9:$DY$58,96,FALSE)="",VLOOKUP($A39,'02.คีย์เทอม1'!$A$9:$DY$58,95,FALSE),VLOOKUP($A39,'02.คีย์เทอม1'!$A$9:$DY$58,96,FALSE))+IF(VLOOKUP($A39,'03.คีย์เทอม2'!$A$9:$DY$58,96,FALSE)="",VLOOKUP($A39,'03.คีย์เทอม2'!$A$9:$DY$58,95,FALSE),VLOOKUP($A39,'03.คีย์เทอม2'!$A$9:$DY$58,96,FALSE)))*100/200))))</f>
        <v/>
      </c>
      <c r="AP39" s="125" t="str">
        <f>IF(AO$8="","",IF('2.ชื่อนักเรียน'!$R40="ร","ร",IF('2.ชื่อนักเรียน'!$R40="มส","",IF(AO39="","",IF(AO39&gt;=80,4,IF(AO39&gt;=75,3.5,IF(AO39&gt;=70,3,IF(AO39&gt;=65,2.5,IF(AO39&gt;=60,2,IF(AO39&gt;=55,1.5,IF(AO39&gt;=50,1,0)))))))))))</f>
        <v/>
      </c>
      <c r="AQ39" s="127" t="str">
        <f>IF(AQ$8="","",IF('2.ชื่อนักเรียน'!$R40="ร","ร",IF('2.ชื่อนักเรียน'!$R40="มส","",IF(OR(VLOOKUP($A39,'02.คีย์เทอม1'!$A$9:$DY$58,100,FALSE)="",VLOOKUP($A39,'03.คีย์เทอม2'!$A$9:$DY$58,100,FALSE)=""),"",(IF(VLOOKUP($A39,'02.คีย์เทอม1'!$A$9:$DY$58,101,FALSE)="",VLOOKUP($A39,'02.คีย์เทอม1'!$A$9:$DY$58,100,FALSE),VLOOKUP($A39,'02.คีย์เทอม1'!$A$9:$DY$58,101,FALSE))+IF(VLOOKUP($A39,'03.คีย์เทอม2'!$A$9:$DY$58,101,FALSE)="",VLOOKUP($A39,'03.คีย์เทอม2'!$A$9:$DY$58,100,FALSE),VLOOKUP($A39,'03.คีย์เทอม2'!$A$9:$DY$58,101,FALSE)))*100/200))))</f>
        <v/>
      </c>
      <c r="AR39" s="125" t="str">
        <f>IF(AQ$8="","",IF('2.ชื่อนักเรียน'!$R40="ร","ร",IF('2.ชื่อนักเรียน'!$R40="มส","",IF(AQ39="","",IF(AQ39&gt;=80,4,IF(AQ39&gt;=75,3.5,IF(AQ39&gt;=70,3,IF(AQ39&gt;=65,2.5,IF(AQ39&gt;=60,2,IF(AQ39&gt;=55,1.5,IF(AQ39&gt;=50,1,0)))))))))))</f>
        <v/>
      </c>
      <c r="AS39" s="126" t="str">
        <f>IF(AS$8="","",IF('2.ชื่อนักเรียน'!$R40="ร","ร",IF('2.ชื่อนักเรียน'!$R40="มส","",IF(OR(VLOOKUP($A39,'02.คีย์เทอม1'!$A$9:$DY$58,105,FALSE)="",VLOOKUP($A39,'03.คีย์เทอม2'!$A$9:$DY$58,105,FALSE)=""),"",(IF(VLOOKUP($A39,'02.คีย์เทอม1'!$A$9:$DY$58,106,FALSE)="",VLOOKUP($A39,'02.คีย์เทอม1'!$A$9:$DY$58,105,FALSE),VLOOKUP($A39,'02.คีย์เทอม1'!$A$9:$DY$58,106,FALSE))+IF(VLOOKUP($A39,'03.คีย์เทอม2'!$A$9:$DY$58,106,FALSE)="",VLOOKUP($A39,'03.คีย์เทอม2'!$A$9:$DY$58,105,FALSE),VLOOKUP($A39,'03.คีย์เทอม2'!$A$9:$DY$58,106,FALSE)))*100/200))))</f>
        <v/>
      </c>
      <c r="AT39" s="204" t="str">
        <f>IF(AS$8="","",IF('2.ชื่อนักเรียน'!$R40="ร","ร",IF('2.ชื่อนักเรียน'!$R40="มส","",IF(AS39="","",IF(AS39&gt;=80,4,IF(AS39&gt;=75,3.5,IF(AS39&gt;=70,3,IF(AS39&gt;=65,2.5,IF(AS39&gt;=60,2,IF(AS39&gt;=55,1.5,IF(AS39&gt;=50,1,0)))))))))))</f>
        <v/>
      </c>
      <c r="AU39" s="207" t="str">
        <f t="shared" si="37"/>
        <v/>
      </c>
      <c r="AV39" s="126" t="str">
        <f t="shared" si="36"/>
        <v/>
      </c>
      <c r="AW39" s="541" t="str">
        <f t="shared" si="16"/>
        <v/>
      </c>
      <c r="AX39" s="745" t="str">
        <f>IF('2.ชื่อนักเรียน'!R40="มส","มส",IF('2.ชื่อนักเรียน'!R40="ย้าย","ย้าย",IF('2.ชื่อนักเรียน'!R40="ร","ร",IF(CE39="","",RANK(CE39,$CE$10:$CE$59,0)))))</f>
        <v/>
      </c>
      <c r="AY39" s="393" t="str">
        <f t="shared" si="17"/>
        <v/>
      </c>
      <c r="AZ39" s="381" t="str">
        <f t="shared" si="18"/>
        <v/>
      </c>
      <c r="BA39" s="383" t="str">
        <f t="shared" si="19"/>
        <v/>
      </c>
      <c r="BB39" s="335" t="str">
        <f t="shared" si="1"/>
        <v/>
      </c>
      <c r="BC39" s="335" t="str">
        <f t="shared" si="20"/>
        <v/>
      </c>
      <c r="BD39" s="335" t="str">
        <f t="shared" si="2"/>
        <v/>
      </c>
      <c r="BE39" s="335" t="str">
        <f t="shared" si="3"/>
        <v/>
      </c>
      <c r="BF39" s="331" t="str">
        <f t="shared" si="4"/>
        <v/>
      </c>
      <c r="BG39" s="331" t="str">
        <f t="shared" si="5"/>
        <v/>
      </c>
      <c r="BH39" s="335" t="str">
        <f t="shared" si="6"/>
        <v/>
      </c>
      <c r="BI39" s="335" t="str">
        <f t="shared" si="21"/>
        <v/>
      </c>
      <c r="BJ39" s="335" t="str">
        <f t="shared" si="7"/>
        <v/>
      </c>
      <c r="BK39" s="335" t="str">
        <f t="shared" si="22"/>
        <v/>
      </c>
      <c r="BL39" s="335" t="str">
        <f t="shared" si="8"/>
        <v/>
      </c>
      <c r="BM39" s="335" t="str">
        <f t="shared" si="9"/>
        <v/>
      </c>
      <c r="BN39" s="335" t="str">
        <f t="shared" si="10"/>
        <v/>
      </c>
      <c r="BO39" s="335" t="str">
        <f t="shared" si="11"/>
        <v/>
      </c>
      <c r="BP39" s="331" t="str">
        <f t="shared" si="12"/>
        <v/>
      </c>
      <c r="BQ39" s="384" t="str">
        <f t="shared" si="13"/>
        <v/>
      </c>
      <c r="BR39" s="332" t="str">
        <f t="shared" si="14"/>
        <v/>
      </c>
      <c r="BS39" s="381" t="str">
        <f t="shared" si="23"/>
        <v/>
      </c>
      <c r="BT39" s="331" t="str">
        <f t="shared" si="24"/>
        <v/>
      </c>
      <c r="BU39" s="331" t="str">
        <f t="shared" si="25"/>
        <v/>
      </c>
      <c r="BV39" s="331" t="str">
        <f t="shared" si="26"/>
        <v/>
      </c>
      <c r="BW39" s="331" t="str">
        <f t="shared" si="27"/>
        <v/>
      </c>
      <c r="BX39" s="331" t="str">
        <f t="shared" si="28"/>
        <v/>
      </c>
      <c r="BY39" s="331" t="str">
        <f t="shared" si="29"/>
        <v/>
      </c>
      <c r="BZ39" s="331" t="str">
        <f t="shared" si="30"/>
        <v/>
      </c>
      <c r="CA39" s="331" t="str">
        <f t="shared" si="31"/>
        <v/>
      </c>
      <c r="CB39" s="331" t="str">
        <f t="shared" si="32"/>
        <v/>
      </c>
      <c r="CC39" s="384" t="str">
        <f t="shared" si="33"/>
        <v/>
      </c>
      <c r="CD39" s="332" t="str">
        <f t="shared" si="34"/>
        <v/>
      </c>
      <c r="CE39" s="177" t="str">
        <f t="shared" si="35"/>
        <v/>
      </c>
    </row>
    <row r="40" spans="1:83" s="17" customFormat="1" ht="16.5" customHeight="1" x14ac:dyDescent="0.2">
      <c r="A40" s="18">
        <v>31</v>
      </c>
      <c r="B40" s="122" t="str">
        <f>IF('2.ชื่อนักเรียน'!$C41="","",'2.ชื่อนักเรียน'!$C41)</f>
        <v/>
      </c>
      <c r="C40" s="272" t="str">
        <f>IF('2.ชื่อนักเรียน'!$D41="","",'2.ชื่อนักเรียน'!$D41)</f>
        <v/>
      </c>
      <c r="D40" s="207" t="str">
        <f>IF(D$8="","",IF('2.ชื่อนักเรียน'!$R41="ร","ร",IF('2.ชื่อนักเรียน'!$R41="มส","",IF(OR(VLOOKUP($A40,'02.คีย์เทอม1'!$A$9:$DY$58,10,FALSE)="",VLOOKUP($A40,'03.คีย์เทอม2'!$A$9:$DY$58,10,FALSE)=""),"",(IF(VLOOKUP($A40,'02.คีย์เทอม1'!$A$9:$DY$58,11,FALSE)="",VLOOKUP($A40,'02.คีย์เทอม1'!$A$9:$DY$58,10,FALSE),VLOOKUP($A40,'02.คีย์เทอม1'!$A$9:$DY$58,11,FALSE))+IF(VLOOKUP($A40,'03.คีย์เทอม2'!$A$9:$DY$58,11,FALSE)="",VLOOKUP($A40,'03.คีย์เทอม2'!$A$9:$DY$58,10,FALSE),VLOOKUP($A40,'03.คีย์เทอม2'!$A$9:$DY$58,11,FALSE)))*100/200))))</f>
        <v/>
      </c>
      <c r="E40" s="125" t="str">
        <f>IF(D$8="","",IF('2.ชื่อนักเรียน'!$R41="ร","ร",IF('2.ชื่อนักเรียน'!$R41="มส","",IF(D40="","",IF(D40&gt;=80,4,IF(D40&gt;=75,3.5,IF(D40&gt;=70,3,IF(D40&gt;=65,2.5,IF(D40&gt;=60,2,IF(D40&gt;=55,1.5,IF(D40&gt;=50,1,0)))))))))))</f>
        <v/>
      </c>
      <c r="F40" s="126" t="str">
        <f>IF(F$8="","",IF('2.ชื่อนักเรียน'!$R41="ร","ร",IF('2.ชื่อนักเรียน'!$R41="มส","",IF(OR(VLOOKUP($A40,'02.คีย์เทอม1'!$A$9:$DY$58,15,FALSE)="",VLOOKUP($A40,'03.คีย์เทอม2'!$A$9:$DY$58,15,FALSE)=""),"",(IF(VLOOKUP($A40,'02.คีย์เทอม1'!$A$9:$DY$58,16,FALSE)="",VLOOKUP($A40,'02.คีย์เทอม1'!$A$9:$DY$58,15,FALSE),VLOOKUP($A40,'02.คีย์เทอม1'!$A$9:$DY$58,16,FALSE))+IF(VLOOKUP($A40,'03.คีย์เทอม2'!$A$9:$DY$58,16,FALSE)="",VLOOKUP($A40,'03.คีย์เทอม2'!$A$9:$DY$58,15,FALSE),VLOOKUP($A40,'03.คีย์เทอม2'!$A$9:$DY$58,16,FALSE)))*100/200))))</f>
        <v/>
      </c>
      <c r="G40" s="125" t="str">
        <f>IF(F$8="","",IF('2.ชื่อนักเรียน'!$R41="ร","ร",IF('2.ชื่อนักเรียน'!$R41="มส","",IF(F40="","",IF(F40&gt;=80,4,IF(F40&gt;=75,3.5,IF(F40&gt;=70,3,IF(F40&gt;=65,2.5,IF(F40&gt;=60,2,IF(F40&gt;=55,1.5,IF(F40&gt;=50,1,0)))))))))))</f>
        <v/>
      </c>
      <c r="H40" s="126" t="str">
        <f>IF(H$8="","",IF('2.ชื่อนักเรียน'!$R41="ร","ร",IF('2.ชื่อนักเรียน'!$R41="มส","",IF(OR(VLOOKUP($A40,'02.คีย์เทอม1'!$A$9:$DY$58,20,FALSE)="",VLOOKUP($A40,'03.คีย์เทอม2'!$A$9:$DY$58,20,FALSE)=""),"",(IF(VLOOKUP($A40,'02.คีย์เทอม1'!$A$9:$DY$58,21,FALSE)="",VLOOKUP($A40,'02.คีย์เทอม1'!$A$9:$DY$58,20,FALSE),VLOOKUP($A40,'02.คีย์เทอม1'!$A$9:$DY$58,21,FALSE))+IF(VLOOKUP($A40,'03.คีย์เทอม2'!$A$9:$DY$58,21,FALSE)="",VLOOKUP($A40,'03.คีย์เทอม2'!$A$9:$DY$58,20,FALSE),VLOOKUP($A40,'03.คีย์เทอม2'!$A$9:$DY$58,21,FALSE)))*100/200))))</f>
        <v/>
      </c>
      <c r="I40" s="125" t="str">
        <f>IF(H$8="","",IF('2.ชื่อนักเรียน'!$R41="ร","ร",IF('2.ชื่อนักเรียน'!$R41="มส","",IF(H40="","",IF(H40&gt;=80,4,IF(H40&gt;=75,3.5,IF(H40&gt;=70,3,IF(H40&gt;=65,2.5,IF(H40&gt;=60,2,IF(H40&gt;=55,1.5,IF(H40&gt;=50,1,0)))))))))))</f>
        <v/>
      </c>
      <c r="J40" s="126" t="str">
        <f>IF(J$8="","",IF('2.ชื่อนักเรียน'!$R41="ร","ร",IF('2.ชื่อนักเรียน'!$R41="มส","",IF(OR(VLOOKUP($A40,'02.คีย์เทอม1'!$A$9:$DY$58,25,FALSE)="",VLOOKUP($A40,'03.คีย์เทอม2'!$A$9:$DY$58,25,FALSE)=""),"",(IF(VLOOKUP($A40,'02.คีย์เทอม1'!$A$9:$DY$58,26,FALSE)="",VLOOKUP($A40,'02.คีย์เทอม1'!$A$9:$DY$58,25,FALSE),VLOOKUP($A40,'02.คีย์เทอม1'!$A$9:$DY$58,26,FALSE))+IF(VLOOKUP($A40,'03.คีย์เทอม2'!$A$9:$DY$58,26,FALSE)="",VLOOKUP($A40,'03.คีย์เทอม2'!$A$9:$DY$58,25,FALSE),VLOOKUP($A40,'03.คีย์เทอม2'!$A$9:$DY$58,26,FALSE)))*100/200))))</f>
        <v/>
      </c>
      <c r="K40" s="125" t="str">
        <f>IF(J$8="","",IF('2.ชื่อนักเรียน'!$R41="ร","ร",IF('2.ชื่อนักเรียน'!$R41="มส","",IF(J40="","",IF(J40&gt;=80,4,IF(J40&gt;=75,3.5,IF(J40&gt;=70,3,IF(J40&gt;=65,2.5,IF(J40&gt;=60,2,IF(J40&gt;=55,1.5,IF(J40&gt;=50,1,0)))))))))))</f>
        <v/>
      </c>
      <c r="L40" s="126" t="str">
        <f>IF(L$8="","",IF('2.ชื่อนักเรียน'!$R41="ร","ร",IF('2.ชื่อนักเรียน'!$R41="มส","",IF(OR(VLOOKUP($A40,'02.คีย์เทอม1'!$A$9:$DY$58,30,FALSE)="",VLOOKUP($A40,'03.คีย์เทอม2'!$A$9:$DY$58,30,FALSE)=""),"",(IF(VLOOKUP($A40,'02.คีย์เทอม1'!$A$9:$DY$58,31,FALSE)="",VLOOKUP($A40,'02.คีย์เทอม1'!$A$9:$DY$58,30,FALSE),VLOOKUP($A40,'02.คีย์เทอม1'!$A$9:$DY$58,31,FALSE))+IF(VLOOKUP($A40,'03.คีย์เทอม2'!$A$9:$DY$58,31,FALSE)="",VLOOKUP($A40,'03.คีย์เทอม2'!$A$9:$DY$58,30,FALSE),VLOOKUP($A40,'03.คีย์เทอม2'!$A$9:$DY$58,31,FALSE)))*100/200))))</f>
        <v/>
      </c>
      <c r="M40" s="125" t="str">
        <f>IF(L$8="","",IF('2.ชื่อนักเรียน'!$R41="ร","ร",IF('2.ชื่อนักเรียน'!$R41="มส","",IF(L40="","",IF(L40&gt;=80,4,IF(L40&gt;=75,3.5,IF(L40&gt;=70,3,IF(L40&gt;=65,2.5,IF(L40&gt;=60,2,IF(L40&gt;=55,1.5,IF(L40&gt;=50,1,0)))))))))))</f>
        <v/>
      </c>
      <c r="N40" s="126" t="str">
        <f>IF(N$8="","",IF('2.ชื่อนักเรียน'!$R41="ร","ร",IF('2.ชื่อนักเรียน'!$R41="มส","",IF(OR(VLOOKUP($A40,'02.คีย์เทอม1'!$A$9:$DY$58,35,FALSE)="",VLOOKUP($A40,'03.คีย์เทอม2'!$A$9:$DY$58,35,FALSE)=""),"",(IF(VLOOKUP($A40,'02.คีย์เทอม1'!$A$9:$DY$58,36,FALSE)="",VLOOKUP($A40,'02.คีย์เทอม1'!$A$9:$DY$58,35,FALSE),VLOOKUP($A40,'02.คีย์เทอม1'!$A$9:$DY$58,36,FALSE))+IF(VLOOKUP($A40,'03.คีย์เทอม2'!$A$9:$DY$58,36,FALSE)="",VLOOKUP($A40,'03.คีย์เทอม2'!$A$9:$DY$58,35,FALSE),VLOOKUP($A40,'03.คีย์เทอม2'!$A$9:$DY$58,36,FALSE)))*100/200))))</f>
        <v/>
      </c>
      <c r="O40" s="125" t="str">
        <f>IF(N$8="","",IF('2.ชื่อนักเรียน'!$R41="ร","ร",IF('2.ชื่อนักเรียน'!$R41="มส","",IF(N40="","",IF(N40&gt;=80,4,IF(N40&gt;=75,3.5,IF(N40&gt;=70,3,IF(N40&gt;=65,2.5,IF(N40&gt;=60,2,IF(N40&gt;=55,1.5,IF(N40&gt;=50,1,0)))))))))))</f>
        <v/>
      </c>
      <c r="P40" s="126" t="str">
        <f>IF(P$8="","",IF('2.ชื่อนักเรียน'!$R41="ร","ร",IF('2.ชื่อนักเรียน'!$R41="มส","",IF(OR(VLOOKUP($A40,'02.คีย์เทอม1'!$A$9:$DY$58,40,FALSE)="",VLOOKUP($A40,'03.คีย์เทอม2'!$A$9:$DY$58,40,FALSE)=""),"",(IF(VLOOKUP($A40,'02.คีย์เทอม1'!$A$9:$DY$58,41,FALSE)="",VLOOKUP($A40,'02.คีย์เทอม1'!$A$9:$DY$58,40,FALSE),VLOOKUP($A40,'02.คีย์เทอม1'!$A$9:$DY$58,41,FALSE))+IF(VLOOKUP($A40,'03.คีย์เทอม2'!$A$9:$DY$58,41,FALSE)="",VLOOKUP($A40,'03.คีย์เทอม2'!$A$9:$DY$58,40,FALSE),VLOOKUP($A40,'03.คีย์เทอม2'!$A$9:$DY$58,41,FALSE)))*100/200))))</f>
        <v/>
      </c>
      <c r="Q40" s="125" t="str">
        <f>IF(P$8="","",IF('2.ชื่อนักเรียน'!$R41="ร","ร",IF('2.ชื่อนักเรียน'!$R41="มส","",IF(P40="","",IF(P40&gt;=80,4,IF(P40&gt;=75,3.5,IF(P40&gt;=70,3,IF(P40&gt;=65,2.5,IF(P40&gt;=60,2,IF(P40&gt;=55,1.5,IF(P40&gt;=50,1,0)))))))))))</f>
        <v/>
      </c>
      <c r="R40" s="126" t="str">
        <f>IF(R$8="","",IF('2.ชื่อนักเรียน'!$R41="ร","ร",IF('2.ชื่อนักเรียน'!$R41="มส","",IF(OR(VLOOKUP($A40,'02.คีย์เทอม1'!$A$9:$DY$58,45,FALSE)="",VLOOKUP($A40,'03.คีย์เทอม2'!$A$9:$DY$58,45,FALSE)=""),"",(IF(VLOOKUP($A40,'02.คีย์เทอม1'!$A$9:$DY$58,46,FALSE)="",VLOOKUP($A40,'02.คีย์เทอม1'!$A$9:$DY$58,45,FALSE),VLOOKUP($A40,'02.คีย์เทอม1'!$A$9:$DY$58,46,FALSE))+IF(VLOOKUP($A40,'03.คีย์เทอม2'!$A$9:$DY$58,46,FALSE)="",VLOOKUP($A40,'03.คีย์เทอม2'!$A$9:$DY$58,45,FALSE),VLOOKUP($A40,'03.คีย์เทอม2'!$A$9:$DY$58,46,FALSE)))*100/200))))</f>
        <v/>
      </c>
      <c r="S40" s="125" t="str">
        <f>IF(R$8="","",IF('2.ชื่อนักเรียน'!$R41="ร","ร",IF('2.ชื่อนักเรียน'!$R41="มส","",IF(R40="","",IF(R40&gt;=80,4,IF(R40&gt;=75,3.5,IF(R40&gt;=70,3,IF(R40&gt;=65,2.5,IF(R40&gt;=60,2,IF(R40&gt;=55,1.5,IF(R40&gt;=50,1,0)))))))))))</f>
        <v/>
      </c>
      <c r="T40" s="126" t="str">
        <f>IF(T$8="","",IF('2.ชื่อนักเรียน'!$R41="ร","ร",IF('2.ชื่อนักเรียน'!$R41="มส","",IF(OR(VLOOKUP($A40,'02.คีย์เทอม1'!$A$9:$DY$58,50,FALSE)="",VLOOKUP($A40,'03.คีย์เทอม2'!$A$9:$DY$58,50,FALSE)=""),"",(IF(VLOOKUP($A40,'02.คีย์เทอม1'!$A$9:$DY$58,51,FALSE)="",VLOOKUP($A40,'02.คีย์เทอม1'!$A$9:$DY$58,50,FALSE),VLOOKUP($A40,'02.คีย์เทอม1'!$A$9:$DY$58,51,FALSE))+IF(VLOOKUP($A40,'03.คีย์เทอม2'!$A$9:$DY$58,51,FALSE)="",VLOOKUP($A40,'03.คีย์เทอม2'!$A$9:$DY$58,50,FALSE),VLOOKUP($A40,'03.คีย์เทอม2'!$A$9:$DY$58,51,FALSE)))*100/200))))</f>
        <v/>
      </c>
      <c r="U40" s="125" t="str">
        <f>IF(T$8="","",IF('2.ชื่อนักเรียน'!$R41="ร","ร",IF('2.ชื่อนักเรียน'!$R41="มส","",IF(T40="","",IF(T40&gt;=80,4,IF(T40&gt;=75,3.5,IF(T40&gt;=70,3,IF(T40&gt;=65,2.5,IF(T40&gt;=60,2,IF(T40&gt;=55,1.5,IF(T40&gt;=50,1,0)))))))))))</f>
        <v/>
      </c>
      <c r="V40" s="126" t="str">
        <f>IF(V$8="","",IF('2.ชื่อนักเรียน'!$R41="ร","ร",IF('2.ชื่อนักเรียน'!$R41="มส","",IF(OR(VLOOKUP($A40,'02.คีย์เทอม1'!$A$9:$DY$58,55,FALSE)="",VLOOKUP($A40,'03.คีย์เทอม2'!$A$9:$DY$58,55,FALSE)=""),"",(IF(VLOOKUP($A40,'02.คีย์เทอม1'!$A$9:$DY$58,56,FALSE)="",VLOOKUP($A40,'02.คีย์เทอม1'!$A$9:$DY$58,55,FALSE),VLOOKUP($A40,'02.คีย์เทอม1'!$A$9:$DY$58,56,FALSE))+IF(VLOOKUP($A40,'03.คีย์เทอม2'!$A$9:$DY$58,56,FALSE)="",VLOOKUP($A40,'03.คีย์เทอม2'!$A$9:$DY$58,55,FALSE),VLOOKUP($A40,'03.คีย์เทอม2'!$A$9:$DY$58,56,FALSE)))*100/200))))</f>
        <v/>
      </c>
      <c r="W40" s="208" t="str">
        <f>IF(V$8="","",IF('2.ชื่อนักเรียน'!$R41="ร","ร",IF('2.ชื่อนักเรียน'!$R41="มส","",IF(V40="","",IF(V40&gt;=80,4,IF(V40&gt;=75,3.5,IF(V40&gt;=70,3,IF(V40&gt;=65,2.5,IF(V40&gt;=60,2,IF(V40&gt;=55,1.5,IF(V40&gt;=50,1,0)))))))))))</f>
        <v/>
      </c>
      <c r="X40" s="18">
        <v>31</v>
      </c>
      <c r="Y40" s="122" t="str">
        <f>IF('2.ชื่อนักเรียน'!$C41="","",'2.ชื่อนักเรียน'!$C41)</f>
        <v/>
      </c>
      <c r="Z40" s="272" t="str">
        <f>IF('2.ชื่อนักเรียน'!$D41="","",'2.ชื่อนักเรียน'!$D41)</f>
        <v/>
      </c>
      <c r="AA40" s="207" t="str">
        <f>IF(AA$8="","",IF('2.ชื่อนักเรียน'!$R41="ร","ร",IF('2.ชื่อนักเรียน'!$R41="มส","",IF(OR(VLOOKUP($A40,'02.คีย์เทอม1'!$A$9:$DY$58,60,FALSE)="",VLOOKUP($A40,'03.คีย์เทอม2'!$A$9:$DY$58,60,FALSE)=""),"",(IF(VLOOKUP($A40,'02.คีย์เทอม1'!$A$9:$DY$58,61,FALSE)="",VLOOKUP($A40,'02.คีย์เทอม1'!$A$9:$DY$58,60,FALSE),VLOOKUP($A40,'02.คีย์เทอม1'!$A$9:$DY$58,61,FALSE))+IF(VLOOKUP($A40,'03.คีย์เทอม2'!$A$9:$DY$58,61,FALSE)="",VLOOKUP($A40,'03.คีย์เทอม2'!$A$9:$DY$58,60,FALSE),VLOOKUP($A40,'03.คีย์เทอม2'!$A$9:$DY$58,61,FALSE)))*100/200))))</f>
        <v/>
      </c>
      <c r="AB40" s="125" t="str">
        <f>IF(AA$8="","",IF('2.ชื่อนักเรียน'!$R41="ร","ร",IF('2.ชื่อนักเรียน'!$R41="มส","",IF(AA40="","",IF(AA40&gt;=80,4,IF(AA40&gt;=75,3.5,IF(AA40&gt;=70,3,IF(AA40&gt;=65,2.5,IF(AA40&gt;=60,2,IF(AA40&gt;=55,1.5,IF(AA40&gt;=50,1,0)))))))))))</f>
        <v/>
      </c>
      <c r="AC40" s="126" t="str">
        <f>IF(AC$8="","",IF('2.ชื่อนักเรียน'!$R41="ร","ร",IF('2.ชื่อนักเรียน'!$R41="มส","",IF(OR(VLOOKUP($A40,'02.คีย์เทอม1'!$A$9:$DY$58,65,FALSE)="",VLOOKUP($A40,'03.คีย์เทอม2'!$A$9:$DY$58,65,FALSE)=""),"",(IF(VLOOKUP($A40,'02.คีย์เทอม1'!$A$9:$DY$58,66,FALSE)="",VLOOKUP($A40,'02.คีย์เทอม1'!$A$9:$DY$58,65,FALSE),VLOOKUP($A40,'02.คีย์เทอม1'!$A$9:$DY$58,66,FALSE))+IF(VLOOKUP($A40,'03.คีย์เทอม2'!$A$9:$DY$58,66,FALSE)="",VLOOKUP($A40,'03.คีย์เทอม2'!$A$9:$DY$58,65,FALSE),VLOOKUP($A40,'03.คีย์เทอม2'!$A$9:$DY$58,66,FALSE)))*100/200))))</f>
        <v/>
      </c>
      <c r="AD40" s="125" t="str">
        <f>IF(AC$8="","",IF('2.ชื่อนักเรียน'!$R41="ร","ร",IF('2.ชื่อนักเรียน'!$R41="มส","",IF(AC40="","",IF(AC40&gt;=80,4,IF(AC40&gt;=75,3.5,IF(AC40&gt;=70,3,IF(AC40&gt;=65,2.5,IF(AC40&gt;=60,2,IF(AC40&gt;=55,1.5,IF(AC40&gt;=50,1,0)))))))))))</f>
        <v/>
      </c>
      <c r="AE40" s="126" t="str">
        <f>IF(AE$8="","",IF('2.ชื่อนักเรียน'!$R41="ร","ร",IF('2.ชื่อนักเรียน'!$R41="มส","",IF(OR(VLOOKUP($A40,'02.คีย์เทอม1'!$A$9:$DY$58,70,FALSE)="",VLOOKUP($A40,'03.คีย์เทอม2'!$A$9:$DY$58,70,FALSE)=""),"",(IF(VLOOKUP($A40,'02.คีย์เทอม1'!$A$9:$DY$58,71,FALSE)="",VLOOKUP($A40,'02.คีย์เทอม1'!$A$9:$DY$58,70,FALSE),VLOOKUP($A40,'02.คีย์เทอม1'!$A$9:$DY$58,71,FALSE))+IF(VLOOKUP($A40,'03.คีย์เทอม2'!$A$9:$DY$58,71,FALSE)="",VLOOKUP($A40,'03.คีย์เทอม2'!$A$9:$DY$58,70,FALSE),VLOOKUP($A40,'03.คีย์เทอม2'!$A$9:$DY$58,71,FALSE)))*100/200))))</f>
        <v/>
      </c>
      <c r="AF40" s="125" t="str">
        <f>IF(AE$8="","",IF('2.ชื่อนักเรียน'!$R41="ร","ร",IF('2.ชื่อนักเรียน'!$R41="มส","",IF(AE40="","",IF(AE40&gt;=80,4,IF(AE40&gt;=75,3.5,IF(AE40&gt;=70,3,IF(AE40&gt;=65,2.5,IF(AE40&gt;=60,2,IF(AE40&gt;=55,1.5,IF(AE40&gt;=50,1,0)))))))))))</f>
        <v/>
      </c>
      <c r="AG40" s="127" t="str">
        <f>IF(AG$8="","",IF('2.ชื่อนักเรียน'!$R41="ร","ร",IF('2.ชื่อนักเรียน'!$R41="มส","",IF(OR(VLOOKUP($A40,'02.คีย์เทอม1'!$A$9:$DY$58,75,FALSE)="",VLOOKUP($A40,'03.คีย์เทอม2'!$A$9:$DY$58,75,FALSE)=""),"",(IF(VLOOKUP($A40,'02.คีย์เทอม1'!$A$9:$DY$58,76,FALSE)="",VLOOKUP($A40,'02.คีย์เทอม1'!$A$9:$DY$58,75,FALSE),VLOOKUP($A40,'02.คีย์เทอม1'!$A$9:$DY$58,76,FALSE))+IF(VLOOKUP($A40,'03.คีย์เทอม2'!$A$9:$DY$58,76,FALSE)="",VLOOKUP($A40,'03.คีย์เทอม2'!$A$9:$DY$58,75,FALSE),VLOOKUP($A40,'03.คีย์เทอม2'!$A$9:$DY$58,76,FALSE)))*100/200))))</f>
        <v/>
      </c>
      <c r="AH40" s="125" t="str">
        <f>IF(AG$8="","",IF('2.ชื่อนักเรียน'!$R41="ร","ร",IF('2.ชื่อนักเรียน'!$R41="มส","",IF(AG40="","",IF(AG40&gt;=80,4,IF(AG40&gt;=75,3.5,IF(AG40&gt;=70,3,IF(AG40&gt;=65,2.5,IF(AG40&gt;=60,2,IF(AG40&gt;=55,1.5,IF(AG40&gt;=50,1,0)))))))))))</f>
        <v/>
      </c>
      <c r="AI40" s="127" t="str">
        <f>IF(AI$8="","",IF('2.ชื่อนักเรียน'!$R41="ร","ร",IF('2.ชื่อนักเรียน'!$R41="มส","",IF(OR(VLOOKUP($A40,'02.คีย์เทอม1'!$A$9:$DY$58,80,FALSE)="",VLOOKUP($A40,'03.คีย์เทอม2'!$A$9:$DY$58,80,FALSE)=""),"",(IF(VLOOKUP($A40,'02.คีย์เทอม1'!$A$9:$DY$58,81,FALSE)="",VLOOKUP($A40,'02.คีย์เทอม1'!$A$9:$DY$58,80,FALSE),VLOOKUP($A40,'02.คีย์เทอม1'!$A$9:$DY$58,81,FALSE))+IF(VLOOKUP($A40,'03.คีย์เทอม2'!$A$9:$DY$58,81,FALSE)="",VLOOKUP($A40,'03.คีย์เทอม2'!$A$9:$DY$58,80,FALSE),VLOOKUP($A40,'03.คีย์เทอม2'!$A$9:$DY$58,81,FALSE)))*100/200))))</f>
        <v/>
      </c>
      <c r="AJ40" s="125" t="str">
        <f>IF(AI$8="","",IF('2.ชื่อนักเรียน'!$R41="ร","ร",IF('2.ชื่อนักเรียน'!$R41="มส","",IF(AI40="","",IF(AI40&gt;=80,4,IF(AI40&gt;=75,3.5,IF(AI40&gt;=70,3,IF(AI40&gt;=65,2.5,IF(AI40&gt;=60,2,IF(AI40&gt;=55,1.5,IF(AI40&gt;=50,1,0)))))))))))</f>
        <v/>
      </c>
      <c r="AK40" s="127" t="str">
        <f>IF(AK$8="","",IF('2.ชื่อนักเรียน'!$R41="ร","ร",IF('2.ชื่อนักเรียน'!$R41="มส","",IF(OR(VLOOKUP($A40,'02.คีย์เทอม1'!$A$9:$DY$58,85,FALSE)="",VLOOKUP($A40,'03.คีย์เทอม2'!$A$9:$DY$58,85,FALSE)=""),"",(IF(VLOOKUP($A40,'02.คีย์เทอม1'!$A$9:$DY$58,86,FALSE)="",VLOOKUP($A40,'02.คีย์เทอม1'!$A$9:$DY$58,85,FALSE),VLOOKUP($A40,'02.คีย์เทอม1'!$A$9:$DY$58,86,FALSE))+IF(VLOOKUP($A40,'03.คีย์เทอม2'!$A$9:$DY$58,86,FALSE)="",VLOOKUP($A40,'03.คีย์เทอม2'!$A$9:$DY$58,85,FALSE),VLOOKUP($A40,'03.คีย์เทอม2'!$A$9:$DY$58,86,FALSE)))*100/200))))</f>
        <v/>
      </c>
      <c r="AL40" s="125" t="str">
        <f>IF(AK$8="","",IF('2.ชื่อนักเรียน'!$R41="ร","ร",IF('2.ชื่อนักเรียน'!$R41="มส","",IF(AK40="","",IF(AK40&gt;=80,4,IF(AK40&gt;=75,3.5,IF(AK40&gt;=70,3,IF(AK40&gt;=65,2.5,IF(AK40&gt;=60,2,IF(AK40&gt;=55,1.5,IF(AK40&gt;=50,1,0)))))))))))</f>
        <v/>
      </c>
      <c r="AM40" s="127" t="str">
        <f>IF(AM$8="","",IF('2.ชื่อนักเรียน'!$R41="ร","ร",IF('2.ชื่อนักเรียน'!$R41="มส","",IF(OR(VLOOKUP($A40,'02.คีย์เทอม1'!$A$9:$DY$58,90,FALSE)="",VLOOKUP($A40,'03.คีย์เทอม2'!$A$9:$DY$58,90,FALSE)=""),"",(IF(VLOOKUP($A40,'02.คีย์เทอม1'!$A$9:$DY$58,91,FALSE)="",VLOOKUP($A40,'02.คีย์เทอม1'!$A$9:$DY$58,90,FALSE),VLOOKUP($A40,'02.คีย์เทอม1'!$A$9:$DY$58,91,FALSE))+IF(VLOOKUP($A40,'03.คีย์เทอม2'!$A$9:$DY$58,91,FALSE)="",VLOOKUP($A40,'03.คีย์เทอม2'!$A$9:$DY$58,90,FALSE),VLOOKUP($A40,'03.คีย์เทอม2'!$A$9:$DY$58,91,FALSE)))*100/200))))</f>
        <v/>
      </c>
      <c r="AN40" s="125" t="str">
        <f>IF(AM$8="","",IF('2.ชื่อนักเรียน'!$R41="ร","ร",IF('2.ชื่อนักเรียน'!$R41="มส","",IF(AM40="","",IF(AM40&gt;=80,4,IF(AM40&gt;=75,3.5,IF(AM40&gt;=70,3,IF(AM40&gt;=65,2.5,IF(AM40&gt;=60,2,IF(AM40&gt;=55,1.5,IF(AM40&gt;=50,1,0)))))))))))</f>
        <v/>
      </c>
      <c r="AO40" s="127" t="str">
        <f>IF(AO$8="","",IF('2.ชื่อนักเรียน'!$R41="ร","ร",IF('2.ชื่อนักเรียน'!$R41="มส","",IF(OR(VLOOKUP($A40,'02.คีย์เทอม1'!$A$9:$DY$58,95,FALSE)="",VLOOKUP($A40,'03.คีย์เทอม2'!$A$9:$DY$58,95,FALSE)=""),"",(IF(VLOOKUP($A40,'02.คีย์เทอม1'!$A$9:$DY$58,96,FALSE)="",VLOOKUP($A40,'02.คีย์เทอม1'!$A$9:$DY$58,95,FALSE),VLOOKUP($A40,'02.คีย์เทอม1'!$A$9:$DY$58,96,FALSE))+IF(VLOOKUP($A40,'03.คีย์เทอม2'!$A$9:$DY$58,96,FALSE)="",VLOOKUP($A40,'03.คีย์เทอม2'!$A$9:$DY$58,95,FALSE),VLOOKUP($A40,'03.คีย์เทอม2'!$A$9:$DY$58,96,FALSE)))*100/200))))</f>
        <v/>
      </c>
      <c r="AP40" s="125" t="str">
        <f>IF(AO$8="","",IF('2.ชื่อนักเรียน'!$R41="ร","ร",IF('2.ชื่อนักเรียน'!$R41="มส","",IF(AO40="","",IF(AO40&gt;=80,4,IF(AO40&gt;=75,3.5,IF(AO40&gt;=70,3,IF(AO40&gt;=65,2.5,IF(AO40&gt;=60,2,IF(AO40&gt;=55,1.5,IF(AO40&gt;=50,1,0)))))))))))</f>
        <v/>
      </c>
      <c r="AQ40" s="127" t="str">
        <f>IF(AQ$8="","",IF('2.ชื่อนักเรียน'!$R41="ร","ร",IF('2.ชื่อนักเรียน'!$R41="มส","",IF(OR(VLOOKUP($A40,'02.คีย์เทอม1'!$A$9:$DY$58,100,FALSE)="",VLOOKUP($A40,'03.คีย์เทอม2'!$A$9:$DY$58,100,FALSE)=""),"",(IF(VLOOKUP($A40,'02.คีย์เทอม1'!$A$9:$DY$58,101,FALSE)="",VLOOKUP($A40,'02.คีย์เทอม1'!$A$9:$DY$58,100,FALSE),VLOOKUP($A40,'02.คีย์เทอม1'!$A$9:$DY$58,101,FALSE))+IF(VLOOKUP($A40,'03.คีย์เทอม2'!$A$9:$DY$58,101,FALSE)="",VLOOKUP($A40,'03.คีย์เทอม2'!$A$9:$DY$58,100,FALSE),VLOOKUP($A40,'03.คีย์เทอม2'!$A$9:$DY$58,101,FALSE)))*100/200))))</f>
        <v/>
      </c>
      <c r="AR40" s="125" t="str">
        <f>IF(AQ$8="","",IF('2.ชื่อนักเรียน'!$R41="ร","ร",IF('2.ชื่อนักเรียน'!$R41="มส","",IF(AQ40="","",IF(AQ40&gt;=80,4,IF(AQ40&gt;=75,3.5,IF(AQ40&gt;=70,3,IF(AQ40&gt;=65,2.5,IF(AQ40&gt;=60,2,IF(AQ40&gt;=55,1.5,IF(AQ40&gt;=50,1,0)))))))))))</f>
        <v/>
      </c>
      <c r="AS40" s="126" t="str">
        <f>IF(AS$8="","",IF('2.ชื่อนักเรียน'!$R41="ร","ร",IF('2.ชื่อนักเรียน'!$R41="มส","",IF(OR(VLOOKUP($A40,'02.คีย์เทอม1'!$A$9:$DY$58,105,FALSE)="",VLOOKUP($A40,'03.คีย์เทอม2'!$A$9:$DY$58,105,FALSE)=""),"",(IF(VLOOKUP($A40,'02.คีย์เทอม1'!$A$9:$DY$58,106,FALSE)="",VLOOKUP($A40,'02.คีย์เทอม1'!$A$9:$DY$58,105,FALSE),VLOOKUP($A40,'02.คีย์เทอม1'!$A$9:$DY$58,106,FALSE))+IF(VLOOKUP($A40,'03.คีย์เทอม2'!$A$9:$DY$58,106,FALSE)="",VLOOKUP($A40,'03.คีย์เทอม2'!$A$9:$DY$58,105,FALSE),VLOOKUP($A40,'03.คีย์เทอม2'!$A$9:$DY$58,106,FALSE)))*100/200))))</f>
        <v/>
      </c>
      <c r="AT40" s="204" t="str">
        <f>IF(AS$8="","",IF('2.ชื่อนักเรียน'!$R41="ร","ร",IF('2.ชื่อนักเรียน'!$R41="มส","",IF(AS40="","",IF(AS40&gt;=80,4,IF(AS40&gt;=75,3.5,IF(AS40&gt;=70,3,IF(AS40&gt;=65,2.5,IF(AS40&gt;=60,2,IF(AS40&gt;=55,1.5,IF(AS40&gt;=50,1,0)))))))))))</f>
        <v/>
      </c>
      <c r="AU40" s="207" t="str">
        <f t="shared" si="37"/>
        <v/>
      </c>
      <c r="AV40" s="126" t="str">
        <f t="shared" si="36"/>
        <v/>
      </c>
      <c r="AW40" s="541" t="str">
        <f t="shared" si="16"/>
        <v/>
      </c>
      <c r="AX40" s="745" t="str">
        <f>IF('2.ชื่อนักเรียน'!R41="มส","มส",IF('2.ชื่อนักเรียน'!R41="ย้าย","ย้าย",IF('2.ชื่อนักเรียน'!R41="ร","ร",IF(CE40="","",RANK(CE40,$CE$10:$CE$59,0)))))</f>
        <v/>
      </c>
      <c r="AY40" s="393" t="str">
        <f t="shared" si="17"/>
        <v/>
      </c>
      <c r="AZ40" s="381" t="str">
        <f t="shared" si="18"/>
        <v/>
      </c>
      <c r="BA40" s="383" t="str">
        <f t="shared" si="19"/>
        <v/>
      </c>
      <c r="BB40" s="335" t="str">
        <f t="shared" si="1"/>
        <v/>
      </c>
      <c r="BC40" s="335" t="str">
        <f t="shared" si="20"/>
        <v/>
      </c>
      <c r="BD40" s="335" t="str">
        <f t="shared" si="2"/>
        <v/>
      </c>
      <c r="BE40" s="335" t="str">
        <f t="shared" si="3"/>
        <v/>
      </c>
      <c r="BF40" s="331" t="str">
        <f t="shared" si="4"/>
        <v/>
      </c>
      <c r="BG40" s="331" t="str">
        <f t="shared" si="5"/>
        <v/>
      </c>
      <c r="BH40" s="335" t="str">
        <f t="shared" si="6"/>
        <v/>
      </c>
      <c r="BI40" s="335" t="str">
        <f t="shared" si="21"/>
        <v/>
      </c>
      <c r="BJ40" s="335" t="str">
        <f t="shared" si="7"/>
        <v/>
      </c>
      <c r="BK40" s="335" t="str">
        <f t="shared" si="22"/>
        <v/>
      </c>
      <c r="BL40" s="335" t="str">
        <f t="shared" si="8"/>
        <v/>
      </c>
      <c r="BM40" s="335" t="str">
        <f t="shared" si="9"/>
        <v/>
      </c>
      <c r="BN40" s="335" t="str">
        <f t="shared" si="10"/>
        <v/>
      </c>
      <c r="BO40" s="335" t="str">
        <f t="shared" si="11"/>
        <v/>
      </c>
      <c r="BP40" s="331" t="str">
        <f t="shared" si="12"/>
        <v/>
      </c>
      <c r="BQ40" s="384" t="str">
        <f t="shared" si="13"/>
        <v/>
      </c>
      <c r="BR40" s="332" t="str">
        <f t="shared" si="14"/>
        <v/>
      </c>
      <c r="BS40" s="381" t="str">
        <f t="shared" si="23"/>
        <v/>
      </c>
      <c r="BT40" s="331" t="str">
        <f t="shared" si="24"/>
        <v/>
      </c>
      <c r="BU40" s="331" t="str">
        <f t="shared" si="25"/>
        <v/>
      </c>
      <c r="BV40" s="331" t="str">
        <f t="shared" si="26"/>
        <v/>
      </c>
      <c r="BW40" s="331" t="str">
        <f t="shared" si="27"/>
        <v/>
      </c>
      <c r="BX40" s="331" t="str">
        <f t="shared" si="28"/>
        <v/>
      </c>
      <c r="BY40" s="331" t="str">
        <f t="shared" si="29"/>
        <v/>
      </c>
      <c r="BZ40" s="331" t="str">
        <f t="shared" si="30"/>
        <v/>
      </c>
      <c r="CA40" s="331" t="str">
        <f t="shared" si="31"/>
        <v/>
      </c>
      <c r="CB40" s="331" t="str">
        <f t="shared" si="32"/>
        <v/>
      </c>
      <c r="CC40" s="384" t="str">
        <f t="shared" si="33"/>
        <v/>
      </c>
      <c r="CD40" s="332" t="str">
        <f t="shared" si="34"/>
        <v/>
      </c>
      <c r="CE40" s="177" t="str">
        <f t="shared" si="35"/>
        <v/>
      </c>
    </row>
    <row r="41" spans="1:83" s="17" customFormat="1" ht="16.5" customHeight="1" x14ac:dyDescent="0.2">
      <c r="A41" s="18">
        <v>32</v>
      </c>
      <c r="B41" s="122" t="str">
        <f>IF('2.ชื่อนักเรียน'!$C42="","",'2.ชื่อนักเรียน'!$C42)</f>
        <v/>
      </c>
      <c r="C41" s="272" t="str">
        <f>IF('2.ชื่อนักเรียน'!$D42="","",'2.ชื่อนักเรียน'!$D42)</f>
        <v/>
      </c>
      <c r="D41" s="207" t="str">
        <f>IF(D$8="","",IF('2.ชื่อนักเรียน'!$R42="ร","ร",IF('2.ชื่อนักเรียน'!$R42="มส","",IF(OR(VLOOKUP($A41,'02.คีย์เทอม1'!$A$9:$DY$58,10,FALSE)="",VLOOKUP($A41,'03.คีย์เทอม2'!$A$9:$DY$58,10,FALSE)=""),"",(IF(VLOOKUP($A41,'02.คีย์เทอม1'!$A$9:$DY$58,11,FALSE)="",VLOOKUP($A41,'02.คีย์เทอม1'!$A$9:$DY$58,10,FALSE),VLOOKUP($A41,'02.คีย์เทอม1'!$A$9:$DY$58,11,FALSE))+IF(VLOOKUP($A41,'03.คีย์เทอม2'!$A$9:$DY$58,11,FALSE)="",VLOOKUP($A41,'03.คีย์เทอม2'!$A$9:$DY$58,10,FALSE),VLOOKUP($A41,'03.คีย์เทอม2'!$A$9:$DY$58,11,FALSE)))*100/200))))</f>
        <v/>
      </c>
      <c r="E41" s="125" t="str">
        <f>IF(D$8="","",IF('2.ชื่อนักเรียน'!$R42="ร","ร",IF('2.ชื่อนักเรียน'!$R42="มส","",IF(D41="","",IF(D41&gt;=80,4,IF(D41&gt;=75,3.5,IF(D41&gt;=70,3,IF(D41&gt;=65,2.5,IF(D41&gt;=60,2,IF(D41&gt;=55,1.5,IF(D41&gt;=50,1,0)))))))))))</f>
        <v/>
      </c>
      <c r="F41" s="126" t="str">
        <f>IF(F$8="","",IF('2.ชื่อนักเรียน'!$R42="ร","ร",IF('2.ชื่อนักเรียน'!$R42="มส","",IF(OR(VLOOKUP($A41,'02.คีย์เทอม1'!$A$9:$DY$58,15,FALSE)="",VLOOKUP($A41,'03.คีย์เทอม2'!$A$9:$DY$58,15,FALSE)=""),"",(IF(VLOOKUP($A41,'02.คีย์เทอม1'!$A$9:$DY$58,16,FALSE)="",VLOOKUP($A41,'02.คีย์เทอม1'!$A$9:$DY$58,15,FALSE),VLOOKUP($A41,'02.คีย์เทอม1'!$A$9:$DY$58,16,FALSE))+IF(VLOOKUP($A41,'03.คีย์เทอม2'!$A$9:$DY$58,16,FALSE)="",VLOOKUP($A41,'03.คีย์เทอม2'!$A$9:$DY$58,15,FALSE),VLOOKUP($A41,'03.คีย์เทอม2'!$A$9:$DY$58,16,FALSE)))*100/200))))</f>
        <v/>
      </c>
      <c r="G41" s="125" t="str">
        <f>IF(F$8="","",IF('2.ชื่อนักเรียน'!$R42="ร","ร",IF('2.ชื่อนักเรียน'!$R42="มส","",IF(F41="","",IF(F41&gt;=80,4,IF(F41&gt;=75,3.5,IF(F41&gt;=70,3,IF(F41&gt;=65,2.5,IF(F41&gt;=60,2,IF(F41&gt;=55,1.5,IF(F41&gt;=50,1,0)))))))))))</f>
        <v/>
      </c>
      <c r="H41" s="126" t="str">
        <f>IF(H$8="","",IF('2.ชื่อนักเรียน'!$R42="ร","ร",IF('2.ชื่อนักเรียน'!$R42="มส","",IF(OR(VLOOKUP($A41,'02.คีย์เทอม1'!$A$9:$DY$58,20,FALSE)="",VLOOKUP($A41,'03.คีย์เทอม2'!$A$9:$DY$58,20,FALSE)=""),"",(IF(VLOOKUP($A41,'02.คีย์เทอม1'!$A$9:$DY$58,21,FALSE)="",VLOOKUP($A41,'02.คีย์เทอม1'!$A$9:$DY$58,20,FALSE),VLOOKUP($A41,'02.คีย์เทอม1'!$A$9:$DY$58,21,FALSE))+IF(VLOOKUP($A41,'03.คีย์เทอม2'!$A$9:$DY$58,21,FALSE)="",VLOOKUP($A41,'03.คีย์เทอม2'!$A$9:$DY$58,20,FALSE),VLOOKUP($A41,'03.คีย์เทอม2'!$A$9:$DY$58,21,FALSE)))*100/200))))</f>
        <v/>
      </c>
      <c r="I41" s="125" t="str">
        <f>IF(H$8="","",IF('2.ชื่อนักเรียน'!$R42="ร","ร",IF('2.ชื่อนักเรียน'!$R42="มส","",IF(H41="","",IF(H41&gt;=80,4,IF(H41&gt;=75,3.5,IF(H41&gt;=70,3,IF(H41&gt;=65,2.5,IF(H41&gt;=60,2,IF(H41&gt;=55,1.5,IF(H41&gt;=50,1,0)))))))))))</f>
        <v/>
      </c>
      <c r="J41" s="126" t="str">
        <f>IF(J$8="","",IF('2.ชื่อนักเรียน'!$R42="ร","ร",IF('2.ชื่อนักเรียน'!$R42="มส","",IF(OR(VLOOKUP($A41,'02.คีย์เทอม1'!$A$9:$DY$58,25,FALSE)="",VLOOKUP($A41,'03.คีย์เทอม2'!$A$9:$DY$58,25,FALSE)=""),"",(IF(VLOOKUP($A41,'02.คีย์เทอม1'!$A$9:$DY$58,26,FALSE)="",VLOOKUP($A41,'02.คีย์เทอม1'!$A$9:$DY$58,25,FALSE),VLOOKUP($A41,'02.คีย์เทอม1'!$A$9:$DY$58,26,FALSE))+IF(VLOOKUP($A41,'03.คีย์เทอม2'!$A$9:$DY$58,26,FALSE)="",VLOOKUP($A41,'03.คีย์เทอม2'!$A$9:$DY$58,25,FALSE),VLOOKUP($A41,'03.คีย์เทอม2'!$A$9:$DY$58,26,FALSE)))*100/200))))</f>
        <v/>
      </c>
      <c r="K41" s="125" t="str">
        <f>IF(J$8="","",IF('2.ชื่อนักเรียน'!$R42="ร","ร",IF('2.ชื่อนักเรียน'!$R42="มส","",IF(J41="","",IF(J41&gt;=80,4,IF(J41&gt;=75,3.5,IF(J41&gt;=70,3,IF(J41&gt;=65,2.5,IF(J41&gt;=60,2,IF(J41&gt;=55,1.5,IF(J41&gt;=50,1,0)))))))))))</f>
        <v/>
      </c>
      <c r="L41" s="126" t="str">
        <f>IF(L$8="","",IF('2.ชื่อนักเรียน'!$R42="ร","ร",IF('2.ชื่อนักเรียน'!$R42="มส","",IF(OR(VLOOKUP($A41,'02.คีย์เทอม1'!$A$9:$DY$58,30,FALSE)="",VLOOKUP($A41,'03.คีย์เทอม2'!$A$9:$DY$58,30,FALSE)=""),"",(IF(VLOOKUP($A41,'02.คีย์เทอม1'!$A$9:$DY$58,31,FALSE)="",VLOOKUP($A41,'02.คีย์เทอม1'!$A$9:$DY$58,30,FALSE),VLOOKUP($A41,'02.คีย์เทอม1'!$A$9:$DY$58,31,FALSE))+IF(VLOOKUP($A41,'03.คีย์เทอม2'!$A$9:$DY$58,31,FALSE)="",VLOOKUP($A41,'03.คีย์เทอม2'!$A$9:$DY$58,30,FALSE),VLOOKUP($A41,'03.คีย์เทอม2'!$A$9:$DY$58,31,FALSE)))*100/200))))</f>
        <v/>
      </c>
      <c r="M41" s="125" t="str">
        <f>IF(L$8="","",IF('2.ชื่อนักเรียน'!$R42="ร","ร",IF('2.ชื่อนักเรียน'!$R42="มส","",IF(L41="","",IF(L41&gt;=80,4,IF(L41&gt;=75,3.5,IF(L41&gt;=70,3,IF(L41&gt;=65,2.5,IF(L41&gt;=60,2,IF(L41&gt;=55,1.5,IF(L41&gt;=50,1,0)))))))))))</f>
        <v/>
      </c>
      <c r="N41" s="126" t="str">
        <f>IF(N$8="","",IF('2.ชื่อนักเรียน'!$R42="ร","ร",IF('2.ชื่อนักเรียน'!$R42="มส","",IF(OR(VLOOKUP($A41,'02.คีย์เทอม1'!$A$9:$DY$58,35,FALSE)="",VLOOKUP($A41,'03.คีย์เทอม2'!$A$9:$DY$58,35,FALSE)=""),"",(IF(VLOOKUP($A41,'02.คีย์เทอม1'!$A$9:$DY$58,36,FALSE)="",VLOOKUP($A41,'02.คีย์เทอม1'!$A$9:$DY$58,35,FALSE),VLOOKUP($A41,'02.คีย์เทอม1'!$A$9:$DY$58,36,FALSE))+IF(VLOOKUP($A41,'03.คีย์เทอม2'!$A$9:$DY$58,36,FALSE)="",VLOOKUP($A41,'03.คีย์เทอม2'!$A$9:$DY$58,35,FALSE),VLOOKUP($A41,'03.คีย์เทอม2'!$A$9:$DY$58,36,FALSE)))*100/200))))</f>
        <v/>
      </c>
      <c r="O41" s="125" t="str">
        <f>IF(N$8="","",IF('2.ชื่อนักเรียน'!$R42="ร","ร",IF('2.ชื่อนักเรียน'!$R42="มส","",IF(N41="","",IF(N41&gt;=80,4,IF(N41&gt;=75,3.5,IF(N41&gt;=70,3,IF(N41&gt;=65,2.5,IF(N41&gt;=60,2,IF(N41&gt;=55,1.5,IF(N41&gt;=50,1,0)))))))))))</f>
        <v/>
      </c>
      <c r="P41" s="126" t="str">
        <f>IF(P$8="","",IF('2.ชื่อนักเรียน'!$R42="ร","ร",IF('2.ชื่อนักเรียน'!$R42="มส","",IF(OR(VLOOKUP($A41,'02.คีย์เทอม1'!$A$9:$DY$58,40,FALSE)="",VLOOKUP($A41,'03.คีย์เทอม2'!$A$9:$DY$58,40,FALSE)=""),"",(IF(VLOOKUP($A41,'02.คีย์เทอม1'!$A$9:$DY$58,41,FALSE)="",VLOOKUP($A41,'02.คีย์เทอม1'!$A$9:$DY$58,40,FALSE),VLOOKUP($A41,'02.คีย์เทอม1'!$A$9:$DY$58,41,FALSE))+IF(VLOOKUP($A41,'03.คีย์เทอม2'!$A$9:$DY$58,41,FALSE)="",VLOOKUP($A41,'03.คีย์เทอม2'!$A$9:$DY$58,40,FALSE),VLOOKUP($A41,'03.คีย์เทอม2'!$A$9:$DY$58,41,FALSE)))*100/200))))</f>
        <v/>
      </c>
      <c r="Q41" s="125" t="str">
        <f>IF(P$8="","",IF('2.ชื่อนักเรียน'!$R42="ร","ร",IF('2.ชื่อนักเรียน'!$R42="มส","",IF(P41="","",IF(P41&gt;=80,4,IF(P41&gt;=75,3.5,IF(P41&gt;=70,3,IF(P41&gt;=65,2.5,IF(P41&gt;=60,2,IF(P41&gt;=55,1.5,IF(P41&gt;=50,1,0)))))))))))</f>
        <v/>
      </c>
      <c r="R41" s="126" t="str">
        <f>IF(R$8="","",IF('2.ชื่อนักเรียน'!$R42="ร","ร",IF('2.ชื่อนักเรียน'!$R42="มส","",IF(OR(VLOOKUP($A41,'02.คีย์เทอม1'!$A$9:$DY$58,45,FALSE)="",VLOOKUP($A41,'03.คีย์เทอม2'!$A$9:$DY$58,45,FALSE)=""),"",(IF(VLOOKUP($A41,'02.คีย์เทอม1'!$A$9:$DY$58,46,FALSE)="",VLOOKUP($A41,'02.คีย์เทอม1'!$A$9:$DY$58,45,FALSE),VLOOKUP($A41,'02.คีย์เทอม1'!$A$9:$DY$58,46,FALSE))+IF(VLOOKUP($A41,'03.คีย์เทอม2'!$A$9:$DY$58,46,FALSE)="",VLOOKUP($A41,'03.คีย์เทอม2'!$A$9:$DY$58,45,FALSE),VLOOKUP($A41,'03.คีย์เทอม2'!$A$9:$DY$58,46,FALSE)))*100/200))))</f>
        <v/>
      </c>
      <c r="S41" s="125" t="str">
        <f>IF(R$8="","",IF('2.ชื่อนักเรียน'!$R42="ร","ร",IF('2.ชื่อนักเรียน'!$R42="มส","",IF(R41="","",IF(R41&gt;=80,4,IF(R41&gt;=75,3.5,IF(R41&gt;=70,3,IF(R41&gt;=65,2.5,IF(R41&gt;=60,2,IF(R41&gt;=55,1.5,IF(R41&gt;=50,1,0)))))))))))</f>
        <v/>
      </c>
      <c r="T41" s="126" t="str">
        <f>IF(T$8="","",IF('2.ชื่อนักเรียน'!$R42="ร","ร",IF('2.ชื่อนักเรียน'!$R42="มส","",IF(OR(VLOOKUP($A41,'02.คีย์เทอม1'!$A$9:$DY$58,50,FALSE)="",VLOOKUP($A41,'03.คีย์เทอม2'!$A$9:$DY$58,50,FALSE)=""),"",(IF(VLOOKUP($A41,'02.คีย์เทอม1'!$A$9:$DY$58,51,FALSE)="",VLOOKUP($A41,'02.คีย์เทอม1'!$A$9:$DY$58,50,FALSE),VLOOKUP($A41,'02.คีย์เทอม1'!$A$9:$DY$58,51,FALSE))+IF(VLOOKUP($A41,'03.คีย์เทอม2'!$A$9:$DY$58,51,FALSE)="",VLOOKUP($A41,'03.คีย์เทอม2'!$A$9:$DY$58,50,FALSE),VLOOKUP($A41,'03.คีย์เทอม2'!$A$9:$DY$58,51,FALSE)))*100/200))))</f>
        <v/>
      </c>
      <c r="U41" s="125" t="str">
        <f>IF(T$8="","",IF('2.ชื่อนักเรียน'!$R42="ร","ร",IF('2.ชื่อนักเรียน'!$R42="มส","",IF(T41="","",IF(T41&gt;=80,4,IF(T41&gt;=75,3.5,IF(T41&gt;=70,3,IF(T41&gt;=65,2.5,IF(T41&gt;=60,2,IF(T41&gt;=55,1.5,IF(T41&gt;=50,1,0)))))))))))</f>
        <v/>
      </c>
      <c r="V41" s="126" t="str">
        <f>IF(V$8="","",IF('2.ชื่อนักเรียน'!$R42="ร","ร",IF('2.ชื่อนักเรียน'!$R42="มส","",IF(OR(VLOOKUP($A41,'02.คีย์เทอม1'!$A$9:$DY$58,55,FALSE)="",VLOOKUP($A41,'03.คีย์เทอม2'!$A$9:$DY$58,55,FALSE)=""),"",(IF(VLOOKUP($A41,'02.คีย์เทอม1'!$A$9:$DY$58,56,FALSE)="",VLOOKUP($A41,'02.คีย์เทอม1'!$A$9:$DY$58,55,FALSE),VLOOKUP($A41,'02.คีย์เทอม1'!$A$9:$DY$58,56,FALSE))+IF(VLOOKUP($A41,'03.คีย์เทอม2'!$A$9:$DY$58,56,FALSE)="",VLOOKUP($A41,'03.คีย์เทอม2'!$A$9:$DY$58,55,FALSE),VLOOKUP($A41,'03.คีย์เทอม2'!$A$9:$DY$58,56,FALSE)))*100/200))))</f>
        <v/>
      </c>
      <c r="W41" s="208" t="str">
        <f>IF(V$8="","",IF('2.ชื่อนักเรียน'!$R42="ร","ร",IF('2.ชื่อนักเรียน'!$R42="มส","",IF(V41="","",IF(V41&gt;=80,4,IF(V41&gt;=75,3.5,IF(V41&gt;=70,3,IF(V41&gt;=65,2.5,IF(V41&gt;=60,2,IF(V41&gt;=55,1.5,IF(V41&gt;=50,1,0)))))))))))</f>
        <v/>
      </c>
      <c r="X41" s="18">
        <v>32</v>
      </c>
      <c r="Y41" s="122" t="str">
        <f>IF('2.ชื่อนักเรียน'!$C42="","",'2.ชื่อนักเรียน'!$C42)</f>
        <v/>
      </c>
      <c r="Z41" s="272" t="str">
        <f>IF('2.ชื่อนักเรียน'!$D42="","",'2.ชื่อนักเรียน'!$D42)</f>
        <v/>
      </c>
      <c r="AA41" s="207" t="str">
        <f>IF(AA$8="","",IF('2.ชื่อนักเรียน'!$R42="ร","ร",IF('2.ชื่อนักเรียน'!$R42="มส","",IF(OR(VLOOKUP($A41,'02.คีย์เทอม1'!$A$9:$DY$58,60,FALSE)="",VLOOKUP($A41,'03.คีย์เทอม2'!$A$9:$DY$58,60,FALSE)=""),"",(IF(VLOOKUP($A41,'02.คีย์เทอม1'!$A$9:$DY$58,61,FALSE)="",VLOOKUP($A41,'02.คีย์เทอม1'!$A$9:$DY$58,60,FALSE),VLOOKUP($A41,'02.คีย์เทอม1'!$A$9:$DY$58,61,FALSE))+IF(VLOOKUP($A41,'03.คีย์เทอม2'!$A$9:$DY$58,61,FALSE)="",VLOOKUP($A41,'03.คีย์เทอม2'!$A$9:$DY$58,60,FALSE),VLOOKUP($A41,'03.คีย์เทอม2'!$A$9:$DY$58,61,FALSE)))*100/200))))</f>
        <v/>
      </c>
      <c r="AB41" s="125" t="str">
        <f>IF(AA$8="","",IF('2.ชื่อนักเรียน'!$R42="ร","ร",IF('2.ชื่อนักเรียน'!$R42="มส","",IF(AA41="","",IF(AA41&gt;=80,4,IF(AA41&gt;=75,3.5,IF(AA41&gt;=70,3,IF(AA41&gt;=65,2.5,IF(AA41&gt;=60,2,IF(AA41&gt;=55,1.5,IF(AA41&gt;=50,1,0)))))))))))</f>
        <v/>
      </c>
      <c r="AC41" s="126" t="str">
        <f>IF(AC$8="","",IF('2.ชื่อนักเรียน'!$R42="ร","ร",IF('2.ชื่อนักเรียน'!$R42="มส","",IF(OR(VLOOKUP($A41,'02.คีย์เทอม1'!$A$9:$DY$58,65,FALSE)="",VLOOKUP($A41,'03.คีย์เทอม2'!$A$9:$DY$58,65,FALSE)=""),"",(IF(VLOOKUP($A41,'02.คีย์เทอม1'!$A$9:$DY$58,66,FALSE)="",VLOOKUP($A41,'02.คีย์เทอม1'!$A$9:$DY$58,65,FALSE),VLOOKUP($A41,'02.คีย์เทอม1'!$A$9:$DY$58,66,FALSE))+IF(VLOOKUP($A41,'03.คีย์เทอม2'!$A$9:$DY$58,66,FALSE)="",VLOOKUP($A41,'03.คีย์เทอม2'!$A$9:$DY$58,65,FALSE),VLOOKUP($A41,'03.คีย์เทอม2'!$A$9:$DY$58,66,FALSE)))*100/200))))</f>
        <v/>
      </c>
      <c r="AD41" s="125" t="str">
        <f>IF(AC$8="","",IF('2.ชื่อนักเรียน'!$R42="ร","ร",IF('2.ชื่อนักเรียน'!$R42="มส","",IF(AC41="","",IF(AC41&gt;=80,4,IF(AC41&gt;=75,3.5,IF(AC41&gt;=70,3,IF(AC41&gt;=65,2.5,IF(AC41&gt;=60,2,IF(AC41&gt;=55,1.5,IF(AC41&gt;=50,1,0)))))))))))</f>
        <v/>
      </c>
      <c r="AE41" s="126" t="str">
        <f>IF(AE$8="","",IF('2.ชื่อนักเรียน'!$R42="ร","ร",IF('2.ชื่อนักเรียน'!$R42="มส","",IF(OR(VLOOKUP($A41,'02.คีย์เทอม1'!$A$9:$DY$58,70,FALSE)="",VLOOKUP($A41,'03.คีย์เทอม2'!$A$9:$DY$58,70,FALSE)=""),"",(IF(VLOOKUP($A41,'02.คีย์เทอม1'!$A$9:$DY$58,71,FALSE)="",VLOOKUP($A41,'02.คีย์เทอม1'!$A$9:$DY$58,70,FALSE),VLOOKUP($A41,'02.คีย์เทอม1'!$A$9:$DY$58,71,FALSE))+IF(VLOOKUP($A41,'03.คีย์เทอม2'!$A$9:$DY$58,71,FALSE)="",VLOOKUP($A41,'03.คีย์เทอม2'!$A$9:$DY$58,70,FALSE),VLOOKUP($A41,'03.คีย์เทอม2'!$A$9:$DY$58,71,FALSE)))*100/200))))</f>
        <v/>
      </c>
      <c r="AF41" s="125" t="str">
        <f>IF(AE$8="","",IF('2.ชื่อนักเรียน'!$R42="ร","ร",IF('2.ชื่อนักเรียน'!$R42="มส","",IF(AE41="","",IF(AE41&gt;=80,4,IF(AE41&gt;=75,3.5,IF(AE41&gt;=70,3,IF(AE41&gt;=65,2.5,IF(AE41&gt;=60,2,IF(AE41&gt;=55,1.5,IF(AE41&gt;=50,1,0)))))))))))</f>
        <v/>
      </c>
      <c r="AG41" s="127" t="str">
        <f>IF(AG$8="","",IF('2.ชื่อนักเรียน'!$R42="ร","ร",IF('2.ชื่อนักเรียน'!$R42="มส","",IF(OR(VLOOKUP($A41,'02.คีย์เทอม1'!$A$9:$DY$58,75,FALSE)="",VLOOKUP($A41,'03.คีย์เทอม2'!$A$9:$DY$58,75,FALSE)=""),"",(IF(VLOOKUP($A41,'02.คีย์เทอม1'!$A$9:$DY$58,76,FALSE)="",VLOOKUP($A41,'02.คีย์เทอม1'!$A$9:$DY$58,75,FALSE),VLOOKUP($A41,'02.คีย์เทอม1'!$A$9:$DY$58,76,FALSE))+IF(VLOOKUP($A41,'03.คีย์เทอม2'!$A$9:$DY$58,76,FALSE)="",VLOOKUP($A41,'03.คีย์เทอม2'!$A$9:$DY$58,75,FALSE),VLOOKUP($A41,'03.คีย์เทอม2'!$A$9:$DY$58,76,FALSE)))*100/200))))</f>
        <v/>
      </c>
      <c r="AH41" s="125" t="str">
        <f>IF(AG$8="","",IF('2.ชื่อนักเรียน'!$R42="ร","ร",IF('2.ชื่อนักเรียน'!$R42="มส","",IF(AG41="","",IF(AG41&gt;=80,4,IF(AG41&gt;=75,3.5,IF(AG41&gt;=70,3,IF(AG41&gt;=65,2.5,IF(AG41&gt;=60,2,IF(AG41&gt;=55,1.5,IF(AG41&gt;=50,1,0)))))))))))</f>
        <v/>
      </c>
      <c r="AI41" s="127" t="str">
        <f>IF(AI$8="","",IF('2.ชื่อนักเรียน'!$R42="ร","ร",IF('2.ชื่อนักเรียน'!$R42="มส","",IF(OR(VLOOKUP($A41,'02.คีย์เทอม1'!$A$9:$DY$58,80,FALSE)="",VLOOKUP($A41,'03.คีย์เทอม2'!$A$9:$DY$58,80,FALSE)=""),"",(IF(VLOOKUP($A41,'02.คีย์เทอม1'!$A$9:$DY$58,81,FALSE)="",VLOOKUP($A41,'02.คีย์เทอม1'!$A$9:$DY$58,80,FALSE),VLOOKUP($A41,'02.คีย์เทอม1'!$A$9:$DY$58,81,FALSE))+IF(VLOOKUP($A41,'03.คีย์เทอม2'!$A$9:$DY$58,81,FALSE)="",VLOOKUP($A41,'03.คีย์เทอม2'!$A$9:$DY$58,80,FALSE),VLOOKUP($A41,'03.คีย์เทอม2'!$A$9:$DY$58,81,FALSE)))*100/200))))</f>
        <v/>
      </c>
      <c r="AJ41" s="125" t="str">
        <f>IF(AI$8="","",IF('2.ชื่อนักเรียน'!$R42="ร","ร",IF('2.ชื่อนักเรียน'!$R42="มส","",IF(AI41="","",IF(AI41&gt;=80,4,IF(AI41&gt;=75,3.5,IF(AI41&gt;=70,3,IF(AI41&gt;=65,2.5,IF(AI41&gt;=60,2,IF(AI41&gt;=55,1.5,IF(AI41&gt;=50,1,0)))))))))))</f>
        <v/>
      </c>
      <c r="AK41" s="127" t="str">
        <f>IF(AK$8="","",IF('2.ชื่อนักเรียน'!$R42="ร","ร",IF('2.ชื่อนักเรียน'!$R42="มส","",IF(OR(VLOOKUP($A41,'02.คีย์เทอม1'!$A$9:$DY$58,85,FALSE)="",VLOOKUP($A41,'03.คีย์เทอม2'!$A$9:$DY$58,85,FALSE)=""),"",(IF(VLOOKUP($A41,'02.คีย์เทอม1'!$A$9:$DY$58,86,FALSE)="",VLOOKUP($A41,'02.คีย์เทอม1'!$A$9:$DY$58,85,FALSE),VLOOKUP($A41,'02.คีย์เทอม1'!$A$9:$DY$58,86,FALSE))+IF(VLOOKUP($A41,'03.คีย์เทอม2'!$A$9:$DY$58,86,FALSE)="",VLOOKUP($A41,'03.คีย์เทอม2'!$A$9:$DY$58,85,FALSE),VLOOKUP($A41,'03.คีย์เทอม2'!$A$9:$DY$58,86,FALSE)))*100/200))))</f>
        <v/>
      </c>
      <c r="AL41" s="125" t="str">
        <f>IF(AK$8="","",IF('2.ชื่อนักเรียน'!$R42="ร","ร",IF('2.ชื่อนักเรียน'!$R42="มส","",IF(AK41="","",IF(AK41&gt;=80,4,IF(AK41&gt;=75,3.5,IF(AK41&gt;=70,3,IF(AK41&gt;=65,2.5,IF(AK41&gt;=60,2,IF(AK41&gt;=55,1.5,IF(AK41&gt;=50,1,0)))))))))))</f>
        <v/>
      </c>
      <c r="AM41" s="127" t="str">
        <f>IF(AM$8="","",IF('2.ชื่อนักเรียน'!$R42="ร","ร",IF('2.ชื่อนักเรียน'!$R42="มส","",IF(OR(VLOOKUP($A41,'02.คีย์เทอม1'!$A$9:$DY$58,90,FALSE)="",VLOOKUP($A41,'03.คีย์เทอม2'!$A$9:$DY$58,90,FALSE)=""),"",(IF(VLOOKUP($A41,'02.คีย์เทอม1'!$A$9:$DY$58,91,FALSE)="",VLOOKUP($A41,'02.คีย์เทอม1'!$A$9:$DY$58,90,FALSE),VLOOKUP($A41,'02.คีย์เทอม1'!$A$9:$DY$58,91,FALSE))+IF(VLOOKUP($A41,'03.คีย์เทอม2'!$A$9:$DY$58,91,FALSE)="",VLOOKUP($A41,'03.คีย์เทอม2'!$A$9:$DY$58,90,FALSE),VLOOKUP($A41,'03.คีย์เทอม2'!$A$9:$DY$58,91,FALSE)))*100/200))))</f>
        <v/>
      </c>
      <c r="AN41" s="125" t="str">
        <f>IF(AM$8="","",IF('2.ชื่อนักเรียน'!$R42="ร","ร",IF('2.ชื่อนักเรียน'!$R42="มส","",IF(AM41="","",IF(AM41&gt;=80,4,IF(AM41&gt;=75,3.5,IF(AM41&gt;=70,3,IF(AM41&gt;=65,2.5,IF(AM41&gt;=60,2,IF(AM41&gt;=55,1.5,IF(AM41&gt;=50,1,0)))))))))))</f>
        <v/>
      </c>
      <c r="AO41" s="127" t="str">
        <f>IF(AO$8="","",IF('2.ชื่อนักเรียน'!$R42="ร","ร",IF('2.ชื่อนักเรียน'!$R42="มส","",IF(OR(VLOOKUP($A41,'02.คีย์เทอม1'!$A$9:$DY$58,95,FALSE)="",VLOOKUP($A41,'03.คีย์เทอม2'!$A$9:$DY$58,95,FALSE)=""),"",(IF(VLOOKUP($A41,'02.คีย์เทอม1'!$A$9:$DY$58,96,FALSE)="",VLOOKUP($A41,'02.คีย์เทอม1'!$A$9:$DY$58,95,FALSE),VLOOKUP($A41,'02.คีย์เทอม1'!$A$9:$DY$58,96,FALSE))+IF(VLOOKUP($A41,'03.คีย์เทอม2'!$A$9:$DY$58,96,FALSE)="",VLOOKUP($A41,'03.คีย์เทอม2'!$A$9:$DY$58,95,FALSE),VLOOKUP($A41,'03.คีย์เทอม2'!$A$9:$DY$58,96,FALSE)))*100/200))))</f>
        <v/>
      </c>
      <c r="AP41" s="125" t="str">
        <f>IF(AO$8="","",IF('2.ชื่อนักเรียน'!$R42="ร","ร",IF('2.ชื่อนักเรียน'!$R42="มส","",IF(AO41="","",IF(AO41&gt;=80,4,IF(AO41&gt;=75,3.5,IF(AO41&gt;=70,3,IF(AO41&gt;=65,2.5,IF(AO41&gt;=60,2,IF(AO41&gt;=55,1.5,IF(AO41&gt;=50,1,0)))))))))))</f>
        <v/>
      </c>
      <c r="AQ41" s="127" t="str">
        <f>IF(AQ$8="","",IF('2.ชื่อนักเรียน'!$R42="ร","ร",IF('2.ชื่อนักเรียน'!$R42="มส","",IF(OR(VLOOKUP($A41,'02.คีย์เทอม1'!$A$9:$DY$58,100,FALSE)="",VLOOKUP($A41,'03.คีย์เทอม2'!$A$9:$DY$58,100,FALSE)=""),"",(IF(VLOOKUP($A41,'02.คีย์เทอม1'!$A$9:$DY$58,101,FALSE)="",VLOOKUP($A41,'02.คีย์เทอม1'!$A$9:$DY$58,100,FALSE),VLOOKUP($A41,'02.คีย์เทอม1'!$A$9:$DY$58,101,FALSE))+IF(VLOOKUP($A41,'03.คีย์เทอม2'!$A$9:$DY$58,101,FALSE)="",VLOOKUP($A41,'03.คีย์เทอม2'!$A$9:$DY$58,100,FALSE),VLOOKUP($A41,'03.คีย์เทอม2'!$A$9:$DY$58,101,FALSE)))*100/200))))</f>
        <v/>
      </c>
      <c r="AR41" s="125" t="str">
        <f>IF(AQ$8="","",IF('2.ชื่อนักเรียน'!$R42="ร","ร",IF('2.ชื่อนักเรียน'!$R42="มส","",IF(AQ41="","",IF(AQ41&gt;=80,4,IF(AQ41&gt;=75,3.5,IF(AQ41&gt;=70,3,IF(AQ41&gt;=65,2.5,IF(AQ41&gt;=60,2,IF(AQ41&gt;=55,1.5,IF(AQ41&gt;=50,1,0)))))))))))</f>
        <v/>
      </c>
      <c r="AS41" s="126" t="str">
        <f>IF(AS$8="","",IF('2.ชื่อนักเรียน'!$R42="ร","ร",IF('2.ชื่อนักเรียน'!$R42="มส","",IF(OR(VLOOKUP($A41,'02.คีย์เทอม1'!$A$9:$DY$58,105,FALSE)="",VLOOKUP($A41,'03.คีย์เทอม2'!$A$9:$DY$58,105,FALSE)=""),"",(IF(VLOOKUP($A41,'02.คีย์เทอม1'!$A$9:$DY$58,106,FALSE)="",VLOOKUP($A41,'02.คีย์เทอม1'!$A$9:$DY$58,105,FALSE),VLOOKUP($A41,'02.คีย์เทอม1'!$A$9:$DY$58,106,FALSE))+IF(VLOOKUP($A41,'03.คีย์เทอม2'!$A$9:$DY$58,106,FALSE)="",VLOOKUP($A41,'03.คีย์เทอม2'!$A$9:$DY$58,105,FALSE),VLOOKUP($A41,'03.คีย์เทอม2'!$A$9:$DY$58,106,FALSE)))*100/200))))</f>
        <v/>
      </c>
      <c r="AT41" s="204" t="str">
        <f>IF(AS$8="","",IF('2.ชื่อนักเรียน'!$R42="ร","ร",IF('2.ชื่อนักเรียน'!$R42="มส","",IF(AS41="","",IF(AS41&gt;=80,4,IF(AS41&gt;=75,3.5,IF(AS41&gt;=70,3,IF(AS41&gt;=65,2.5,IF(AS41&gt;=60,2,IF(AS41&gt;=55,1.5,IF(AS41&gt;=50,1,0)))))))))))</f>
        <v/>
      </c>
      <c r="AU41" s="207" t="str">
        <f t="shared" si="37"/>
        <v/>
      </c>
      <c r="AV41" s="126" t="str">
        <f t="shared" si="36"/>
        <v/>
      </c>
      <c r="AW41" s="541" t="str">
        <f t="shared" si="16"/>
        <v/>
      </c>
      <c r="AX41" s="745" t="str">
        <f>IF('2.ชื่อนักเรียน'!R42="มส","มส",IF('2.ชื่อนักเรียน'!R42="ย้าย","ย้าย",IF('2.ชื่อนักเรียน'!R42="ร","ร",IF(CE41="","",RANK(CE41,$CE$10:$CE$59,0)))))</f>
        <v/>
      </c>
      <c r="AY41" s="393" t="str">
        <f t="shared" si="17"/>
        <v/>
      </c>
      <c r="AZ41" s="381" t="str">
        <f t="shared" si="18"/>
        <v/>
      </c>
      <c r="BA41" s="383" t="str">
        <f t="shared" si="19"/>
        <v/>
      </c>
      <c r="BB41" s="331" t="str">
        <f t="shared" si="1"/>
        <v/>
      </c>
      <c r="BC41" s="331" t="str">
        <f t="shared" si="20"/>
        <v/>
      </c>
      <c r="BD41" s="335" t="str">
        <f t="shared" si="2"/>
        <v/>
      </c>
      <c r="BE41" s="335" t="str">
        <f t="shared" si="3"/>
        <v/>
      </c>
      <c r="BF41" s="331" t="str">
        <f t="shared" si="4"/>
        <v/>
      </c>
      <c r="BG41" s="331" t="str">
        <f t="shared" si="5"/>
        <v/>
      </c>
      <c r="BH41" s="331" t="str">
        <f t="shared" si="6"/>
        <v/>
      </c>
      <c r="BI41" s="331" t="str">
        <f t="shared" si="21"/>
        <v/>
      </c>
      <c r="BJ41" s="331" t="str">
        <f t="shared" si="7"/>
        <v/>
      </c>
      <c r="BK41" s="331" t="str">
        <f t="shared" si="22"/>
        <v/>
      </c>
      <c r="BL41" s="335" t="str">
        <f t="shared" si="8"/>
        <v/>
      </c>
      <c r="BM41" s="335" t="str">
        <f t="shared" si="9"/>
        <v/>
      </c>
      <c r="BN41" s="335" t="str">
        <f t="shared" si="10"/>
        <v/>
      </c>
      <c r="BO41" s="335" t="str">
        <f t="shared" si="11"/>
        <v/>
      </c>
      <c r="BP41" s="331" t="str">
        <f t="shared" si="12"/>
        <v/>
      </c>
      <c r="BQ41" s="384" t="str">
        <f t="shared" si="13"/>
        <v/>
      </c>
      <c r="BR41" s="332" t="str">
        <f t="shared" si="14"/>
        <v/>
      </c>
      <c r="BS41" s="381" t="str">
        <f t="shared" si="23"/>
        <v/>
      </c>
      <c r="BT41" s="331" t="str">
        <f t="shared" si="24"/>
        <v/>
      </c>
      <c r="BU41" s="331" t="str">
        <f t="shared" si="25"/>
        <v/>
      </c>
      <c r="BV41" s="331" t="str">
        <f t="shared" si="26"/>
        <v/>
      </c>
      <c r="BW41" s="331" t="str">
        <f t="shared" si="27"/>
        <v/>
      </c>
      <c r="BX41" s="331" t="str">
        <f t="shared" si="28"/>
        <v/>
      </c>
      <c r="BY41" s="331" t="str">
        <f t="shared" si="29"/>
        <v/>
      </c>
      <c r="BZ41" s="331" t="str">
        <f t="shared" si="30"/>
        <v/>
      </c>
      <c r="CA41" s="331" t="str">
        <f t="shared" si="31"/>
        <v/>
      </c>
      <c r="CB41" s="331" t="str">
        <f t="shared" si="32"/>
        <v/>
      </c>
      <c r="CC41" s="384" t="str">
        <f t="shared" si="33"/>
        <v/>
      </c>
      <c r="CD41" s="332" t="str">
        <f t="shared" si="34"/>
        <v/>
      </c>
      <c r="CE41" s="177" t="str">
        <f t="shared" si="35"/>
        <v/>
      </c>
    </row>
    <row r="42" spans="1:83" s="17" customFormat="1" ht="16.5" customHeight="1" x14ac:dyDescent="0.2">
      <c r="A42" s="18">
        <v>33</v>
      </c>
      <c r="B42" s="122" t="str">
        <f>IF('2.ชื่อนักเรียน'!$C43="","",'2.ชื่อนักเรียน'!$C43)</f>
        <v/>
      </c>
      <c r="C42" s="272" t="str">
        <f>IF('2.ชื่อนักเรียน'!$D43="","",'2.ชื่อนักเรียน'!$D43)</f>
        <v/>
      </c>
      <c r="D42" s="207" t="str">
        <f>IF(D$8="","",IF('2.ชื่อนักเรียน'!$R43="ร","ร",IF('2.ชื่อนักเรียน'!$R43="มส","",IF(OR(VLOOKUP($A42,'02.คีย์เทอม1'!$A$9:$DY$58,10,FALSE)="",VLOOKUP($A42,'03.คีย์เทอม2'!$A$9:$DY$58,10,FALSE)=""),"",(IF(VLOOKUP($A42,'02.คีย์เทอม1'!$A$9:$DY$58,11,FALSE)="",VLOOKUP($A42,'02.คีย์เทอม1'!$A$9:$DY$58,10,FALSE),VLOOKUP($A42,'02.คีย์เทอม1'!$A$9:$DY$58,11,FALSE))+IF(VLOOKUP($A42,'03.คีย์เทอม2'!$A$9:$DY$58,11,FALSE)="",VLOOKUP($A42,'03.คีย์เทอม2'!$A$9:$DY$58,10,FALSE),VLOOKUP($A42,'03.คีย์เทอม2'!$A$9:$DY$58,11,FALSE)))*100/200))))</f>
        <v/>
      </c>
      <c r="E42" s="125" t="str">
        <f>IF(D$8="","",IF('2.ชื่อนักเรียน'!$R43="ร","ร",IF('2.ชื่อนักเรียน'!$R43="มส","",IF(D42="","",IF(D42&gt;=80,4,IF(D42&gt;=75,3.5,IF(D42&gt;=70,3,IF(D42&gt;=65,2.5,IF(D42&gt;=60,2,IF(D42&gt;=55,1.5,IF(D42&gt;=50,1,0)))))))))))</f>
        <v/>
      </c>
      <c r="F42" s="126" t="str">
        <f>IF(F$8="","",IF('2.ชื่อนักเรียน'!$R43="ร","ร",IF('2.ชื่อนักเรียน'!$R43="มส","",IF(OR(VLOOKUP($A42,'02.คีย์เทอม1'!$A$9:$DY$58,15,FALSE)="",VLOOKUP($A42,'03.คีย์เทอม2'!$A$9:$DY$58,15,FALSE)=""),"",(IF(VLOOKUP($A42,'02.คีย์เทอม1'!$A$9:$DY$58,16,FALSE)="",VLOOKUP($A42,'02.คีย์เทอม1'!$A$9:$DY$58,15,FALSE),VLOOKUP($A42,'02.คีย์เทอม1'!$A$9:$DY$58,16,FALSE))+IF(VLOOKUP($A42,'03.คีย์เทอม2'!$A$9:$DY$58,16,FALSE)="",VLOOKUP($A42,'03.คีย์เทอม2'!$A$9:$DY$58,15,FALSE),VLOOKUP($A42,'03.คีย์เทอม2'!$A$9:$DY$58,16,FALSE)))*100/200))))</f>
        <v/>
      </c>
      <c r="G42" s="125" t="str">
        <f>IF(F$8="","",IF('2.ชื่อนักเรียน'!$R43="ร","ร",IF('2.ชื่อนักเรียน'!$R43="มส","",IF(F42="","",IF(F42&gt;=80,4,IF(F42&gt;=75,3.5,IF(F42&gt;=70,3,IF(F42&gt;=65,2.5,IF(F42&gt;=60,2,IF(F42&gt;=55,1.5,IF(F42&gt;=50,1,0)))))))))))</f>
        <v/>
      </c>
      <c r="H42" s="126" t="str">
        <f>IF(H$8="","",IF('2.ชื่อนักเรียน'!$R43="ร","ร",IF('2.ชื่อนักเรียน'!$R43="มส","",IF(OR(VLOOKUP($A42,'02.คีย์เทอม1'!$A$9:$DY$58,20,FALSE)="",VLOOKUP($A42,'03.คีย์เทอม2'!$A$9:$DY$58,20,FALSE)=""),"",(IF(VLOOKUP($A42,'02.คีย์เทอม1'!$A$9:$DY$58,21,FALSE)="",VLOOKUP($A42,'02.คีย์เทอม1'!$A$9:$DY$58,20,FALSE),VLOOKUP($A42,'02.คีย์เทอม1'!$A$9:$DY$58,21,FALSE))+IF(VLOOKUP($A42,'03.คีย์เทอม2'!$A$9:$DY$58,21,FALSE)="",VLOOKUP($A42,'03.คีย์เทอม2'!$A$9:$DY$58,20,FALSE),VLOOKUP($A42,'03.คีย์เทอม2'!$A$9:$DY$58,21,FALSE)))*100/200))))</f>
        <v/>
      </c>
      <c r="I42" s="125" t="str">
        <f>IF(H$8="","",IF('2.ชื่อนักเรียน'!$R43="ร","ร",IF('2.ชื่อนักเรียน'!$R43="มส","",IF(H42="","",IF(H42&gt;=80,4,IF(H42&gt;=75,3.5,IF(H42&gt;=70,3,IF(H42&gt;=65,2.5,IF(H42&gt;=60,2,IF(H42&gt;=55,1.5,IF(H42&gt;=50,1,0)))))))))))</f>
        <v/>
      </c>
      <c r="J42" s="126" t="str">
        <f>IF(J$8="","",IF('2.ชื่อนักเรียน'!$R43="ร","ร",IF('2.ชื่อนักเรียน'!$R43="มส","",IF(OR(VLOOKUP($A42,'02.คีย์เทอม1'!$A$9:$DY$58,25,FALSE)="",VLOOKUP($A42,'03.คีย์เทอม2'!$A$9:$DY$58,25,FALSE)=""),"",(IF(VLOOKUP($A42,'02.คีย์เทอม1'!$A$9:$DY$58,26,FALSE)="",VLOOKUP($A42,'02.คีย์เทอม1'!$A$9:$DY$58,25,FALSE),VLOOKUP($A42,'02.คีย์เทอม1'!$A$9:$DY$58,26,FALSE))+IF(VLOOKUP($A42,'03.คีย์เทอม2'!$A$9:$DY$58,26,FALSE)="",VLOOKUP($A42,'03.คีย์เทอม2'!$A$9:$DY$58,25,FALSE),VLOOKUP($A42,'03.คีย์เทอม2'!$A$9:$DY$58,26,FALSE)))*100/200))))</f>
        <v/>
      </c>
      <c r="K42" s="125" t="str">
        <f>IF(J$8="","",IF('2.ชื่อนักเรียน'!$R43="ร","ร",IF('2.ชื่อนักเรียน'!$R43="มส","",IF(J42="","",IF(J42&gt;=80,4,IF(J42&gt;=75,3.5,IF(J42&gt;=70,3,IF(J42&gt;=65,2.5,IF(J42&gt;=60,2,IF(J42&gt;=55,1.5,IF(J42&gt;=50,1,0)))))))))))</f>
        <v/>
      </c>
      <c r="L42" s="126" t="str">
        <f>IF(L$8="","",IF('2.ชื่อนักเรียน'!$R43="ร","ร",IF('2.ชื่อนักเรียน'!$R43="มส","",IF(OR(VLOOKUP($A42,'02.คีย์เทอม1'!$A$9:$DY$58,30,FALSE)="",VLOOKUP($A42,'03.คีย์เทอม2'!$A$9:$DY$58,30,FALSE)=""),"",(IF(VLOOKUP($A42,'02.คีย์เทอม1'!$A$9:$DY$58,31,FALSE)="",VLOOKUP($A42,'02.คีย์เทอม1'!$A$9:$DY$58,30,FALSE),VLOOKUP($A42,'02.คีย์เทอม1'!$A$9:$DY$58,31,FALSE))+IF(VLOOKUP($A42,'03.คีย์เทอม2'!$A$9:$DY$58,31,FALSE)="",VLOOKUP($A42,'03.คีย์เทอม2'!$A$9:$DY$58,30,FALSE),VLOOKUP($A42,'03.คีย์เทอม2'!$A$9:$DY$58,31,FALSE)))*100/200))))</f>
        <v/>
      </c>
      <c r="M42" s="125" t="str">
        <f>IF(L$8="","",IF('2.ชื่อนักเรียน'!$R43="ร","ร",IF('2.ชื่อนักเรียน'!$R43="มส","",IF(L42="","",IF(L42&gt;=80,4,IF(L42&gt;=75,3.5,IF(L42&gt;=70,3,IF(L42&gt;=65,2.5,IF(L42&gt;=60,2,IF(L42&gt;=55,1.5,IF(L42&gt;=50,1,0)))))))))))</f>
        <v/>
      </c>
      <c r="N42" s="126" t="str">
        <f>IF(N$8="","",IF('2.ชื่อนักเรียน'!$R43="ร","ร",IF('2.ชื่อนักเรียน'!$R43="มส","",IF(OR(VLOOKUP($A42,'02.คีย์เทอม1'!$A$9:$DY$58,35,FALSE)="",VLOOKUP($A42,'03.คีย์เทอม2'!$A$9:$DY$58,35,FALSE)=""),"",(IF(VLOOKUP($A42,'02.คีย์เทอม1'!$A$9:$DY$58,36,FALSE)="",VLOOKUP($A42,'02.คีย์เทอม1'!$A$9:$DY$58,35,FALSE),VLOOKUP($A42,'02.คีย์เทอม1'!$A$9:$DY$58,36,FALSE))+IF(VLOOKUP($A42,'03.คีย์เทอม2'!$A$9:$DY$58,36,FALSE)="",VLOOKUP($A42,'03.คีย์เทอม2'!$A$9:$DY$58,35,FALSE),VLOOKUP($A42,'03.คีย์เทอม2'!$A$9:$DY$58,36,FALSE)))*100/200))))</f>
        <v/>
      </c>
      <c r="O42" s="125" t="str">
        <f>IF(N$8="","",IF('2.ชื่อนักเรียน'!$R43="ร","ร",IF('2.ชื่อนักเรียน'!$R43="มส","",IF(N42="","",IF(N42&gt;=80,4,IF(N42&gt;=75,3.5,IF(N42&gt;=70,3,IF(N42&gt;=65,2.5,IF(N42&gt;=60,2,IF(N42&gt;=55,1.5,IF(N42&gt;=50,1,0)))))))))))</f>
        <v/>
      </c>
      <c r="P42" s="126" t="str">
        <f>IF(P$8="","",IF('2.ชื่อนักเรียน'!$R43="ร","ร",IF('2.ชื่อนักเรียน'!$R43="มส","",IF(OR(VLOOKUP($A42,'02.คีย์เทอม1'!$A$9:$DY$58,40,FALSE)="",VLOOKUP($A42,'03.คีย์เทอม2'!$A$9:$DY$58,40,FALSE)=""),"",(IF(VLOOKUP($A42,'02.คีย์เทอม1'!$A$9:$DY$58,41,FALSE)="",VLOOKUP($A42,'02.คีย์เทอม1'!$A$9:$DY$58,40,FALSE),VLOOKUP($A42,'02.คีย์เทอม1'!$A$9:$DY$58,41,FALSE))+IF(VLOOKUP($A42,'03.คีย์เทอม2'!$A$9:$DY$58,41,FALSE)="",VLOOKUP($A42,'03.คีย์เทอม2'!$A$9:$DY$58,40,FALSE),VLOOKUP($A42,'03.คีย์เทอม2'!$A$9:$DY$58,41,FALSE)))*100/200))))</f>
        <v/>
      </c>
      <c r="Q42" s="125" t="str">
        <f>IF(P$8="","",IF('2.ชื่อนักเรียน'!$R43="ร","ร",IF('2.ชื่อนักเรียน'!$R43="มส","",IF(P42="","",IF(P42&gt;=80,4,IF(P42&gt;=75,3.5,IF(P42&gt;=70,3,IF(P42&gt;=65,2.5,IF(P42&gt;=60,2,IF(P42&gt;=55,1.5,IF(P42&gt;=50,1,0)))))))))))</f>
        <v/>
      </c>
      <c r="R42" s="126" t="str">
        <f>IF(R$8="","",IF('2.ชื่อนักเรียน'!$R43="ร","ร",IF('2.ชื่อนักเรียน'!$R43="มส","",IF(OR(VLOOKUP($A42,'02.คีย์เทอม1'!$A$9:$DY$58,45,FALSE)="",VLOOKUP($A42,'03.คีย์เทอม2'!$A$9:$DY$58,45,FALSE)=""),"",(IF(VLOOKUP($A42,'02.คีย์เทอม1'!$A$9:$DY$58,46,FALSE)="",VLOOKUP($A42,'02.คีย์เทอม1'!$A$9:$DY$58,45,FALSE),VLOOKUP($A42,'02.คีย์เทอม1'!$A$9:$DY$58,46,FALSE))+IF(VLOOKUP($A42,'03.คีย์เทอม2'!$A$9:$DY$58,46,FALSE)="",VLOOKUP($A42,'03.คีย์เทอม2'!$A$9:$DY$58,45,FALSE),VLOOKUP($A42,'03.คีย์เทอม2'!$A$9:$DY$58,46,FALSE)))*100/200))))</f>
        <v/>
      </c>
      <c r="S42" s="125" t="str">
        <f>IF(R$8="","",IF('2.ชื่อนักเรียน'!$R43="ร","ร",IF('2.ชื่อนักเรียน'!$R43="มส","",IF(R42="","",IF(R42&gt;=80,4,IF(R42&gt;=75,3.5,IF(R42&gt;=70,3,IF(R42&gt;=65,2.5,IF(R42&gt;=60,2,IF(R42&gt;=55,1.5,IF(R42&gt;=50,1,0)))))))))))</f>
        <v/>
      </c>
      <c r="T42" s="126" t="str">
        <f>IF(T$8="","",IF('2.ชื่อนักเรียน'!$R43="ร","ร",IF('2.ชื่อนักเรียน'!$R43="มส","",IF(OR(VLOOKUP($A42,'02.คีย์เทอม1'!$A$9:$DY$58,50,FALSE)="",VLOOKUP($A42,'03.คีย์เทอม2'!$A$9:$DY$58,50,FALSE)=""),"",(IF(VLOOKUP($A42,'02.คีย์เทอม1'!$A$9:$DY$58,51,FALSE)="",VLOOKUP($A42,'02.คีย์เทอม1'!$A$9:$DY$58,50,FALSE),VLOOKUP($A42,'02.คีย์เทอม1'!$A$9:$DY$58,51,FALSE))+IF(VLOOKUP($A42,'03.คีย์เทอม2'!$A$9:$DY$58,51,FALSE)="",VLOOKUP($A42,'03.คีย์เทอม2'!$A$9:$DY$58,50,FALSE),VLOOKUP($A42,'03.คีย์เทอม2'!$A$9:$DY$58,51,FALSE)))*100/200))))</f>
        <v/>
      </c>
      <c r="U42" s="125" t="str">
        <f>IF(T$8="","",IF('2.ชื่อนักเรียน'!$R43="ร","ร",IF('2.ชื่อนักเรียน'!$R43="มส","",IF(T42="","",IF(T42&gt;=80,4,IF(T42&gt;=75,3.5,IF(T42&gt;=70,3,IF(T42&gt;=65,2.5,IF(T42&gt;=60,2,IF(T42&gt;=55,1.5,IF(T42&gt;=50,1,0)))))))))))</f>
        <v/>
      </c>
      <c r="V42" s="126" t="str">
        <f>IF(V$8="","",IF('2.ชื่อนักเรียน'!$R43="ร","ร",IF('2.ชื่อนักเรียน'!$R43="มส","",IF(OR(VLOOKUP($A42,'02.คีย์เทอม1'!$A$9:$DY$58,55,FALSE)="",VLOOKUP($A42,'03.คีย์เทอม2'!$A$9:$DY$58,55,FALSE)=""),"",(IF(VLOOKUP($A42,'02.คีย์เทอม1'!$A$9:$DY$58,56,FALSE)="",VLOOKUP($A42,'02.คีย์เทอม1'!$A$9:$DY$58,55,FALSE),VLOOKUP($A42,'02.คีย์เทอม1'!$A$9:$DY$58,56,FALSE))+IF(VLOOKUP($A42,'03.คีย์เทอม2'!$A$9:$DY$58,56,FALSE)="",VLOOKUP($A42,'03.คีย์เทอม2'!$A$9:$DY$58,55,FALSE),VLOOKUP($A42,'03.คีย์เทอม2'!$A$9:$DY$58,56,FALSE)))*100/200))))</f>
        <v/>
      </c>
      <c r="W42" s="208" t="str">
        <f>IF(V$8="","",IF('2.ชื่อนักเรียน'!$R43="ร","ร",IF('2.ชื่อนักเรียน'!$R43="มส","",IF(V42="","",IF(V42&gt;=80,4,IF(V42&gt;=75,3.5,IF(V42&gt;=70,3,IF(V42&gt;=65,2.5,IF(V42&gt;=60,2,IF(V42&gt;=55,1.5,IF(V42&gt;=50,1,0)))))))))))</f>
        <v/>
      </c>
      <c r="X42" s="18">
        <v>33</v>
      </c>
      <c r="Y42" s="122" t="str">
        <f>IF('2.ชื่อนักเรียน'!$C43="","",'2.ชื่อนักเรียน'!$C43)</f>
        <v/>
      </c>
      <c r="Z42" s="272" t="str">
        <f>IF('2.ชื่อนักเรียน'!$D43="","",'2.ชื่อนักเรียน'!$D43)</f>
        <v/>
      </c>
      <c r="AA42" s="207" t="str">
        <f>IF(AA$8="","",IF('2.ชื่อนักเรียน'!$R43="ร","ร",IF('2.ชื่อนักเรียน'!$R43="มส","",IF(OR(VLOOKUP($A42,'02.คีย์เทอม1'!$A$9:$DY$58,60,FALSE)="",VLOOKUP($A42,'03.คีย์เทอม2'!$A$9:$DY$58,60,FALSE)=""),"",(IF(VLOOKUP($A42,'02.คีย์เทอม1'!$A$9:$DY$58,61,FALSE)="",VLOOKUP($A42,'02.คีย์เทอม1'!$A$9:$DY$58,60,FALSE),VLOOKUP($A42,'02.คีย์เทอม1'!$A$9:$DY$58,61,FALSE))+IF(VLOOKUP($A42,'03.คีย์เทอม2'!$A$9:$DY$58,61,FALSE)="",VLOOKUP($A42,'03.คีย์เทอม2'!$A$9:$DY$58,60,FALSE),VLOOKUP($A42,'03.คีย์เทอม2'!$A$9:$DY$58,61,FALSE)))*100/200))))</f>
        <v/>
      </c>
      <c r="AB42" s="125" t="str">
        <f>IF(AA$8="","",IF('2.ชื่อนักเรียน'!$R43="ร","ร",IF('2.ชื่อนักเรียน'!$R43="มส","",IF(AA42="","",IF(AA42&gt;=80,4,IF(AA42&gt;=75,3.5,IF(AA42&gt;=70,3,IF(AA42&gt;=65,2.5,IF(AA42&gt;=60,2,IF(AA42&gt;=55,1.5,IF(AA42&gt;=50,1,0)))))))))))</f>
        <v/>
      </c>
      <c r="AC42" s="126" t="str">
        <f>IF(AC$8="","",IF('2.ชื่อนักเรียน'!$R43="ร","ร",IF('2.ชื่อนักเรียน'!$R43="มส","",IF(OR(VLOOKUP($A42,'02.คีย์เทอม1'!$A$9:$DY$58,65,FALSE)="",VLOOKUP($A42,'03.คีย์เทอม2'!$A$9:$DY$58,65,FALSE)=""),"",(IF(VLOOKUP($A42,'02.คีย์เทอม1'!$A$9:$DY$58,66,FALSE)="",VLOOKUP($A42,'02.คีย์เทอม1'!$A$9:$DY$58,65,FALSE),VLOOKUP($A42,'02.คีย์เทอม1'!$A$9:$DY$58,66,FALSE))+IF(VLOOKUP($A42,'03.คีย์เทอม2'!$A$9:$DY$58,66,FALSE)="",VLOOKUP($A42,'03.คีย์เทอม2'!$A$9:$DY$58,65,FALSE),VLOOKUP($A42,'03.คีย์เทอม2'!$A$9:$DY$58,66,FALSE)))*100/200))))</f>
        <v/>
      </c>
      <c r="AD42" s="125" t="str">
        <f>IF(AC$8="","",IF('2.ชื่อนักเรียน'!$R43="ร","ร",IF('2.ชื่อนักเรียน'!$R43="มส","",IF(AC42="","",IF(AC42&gt;=80,4,IF(AC42&gt;=75,3.5,IF(AC42&gt;=70,3,IF(AC42&gt;=65,2.5,IF(AC42&gt;=60,2,IF(AC42&gt;=55,1.5,IF(AC42&gt;=50,1,0)))))))))))</f>
        <v/>
      </c>
      <c r="AE42" s="126" t="str">
        <f>IF(AE$8="","",IF('2.ชื่อนักเรียน'!$R43="ร","ร",IF('2.ชื่อนักเรียน'!$R43="มส","",IF(OR(VLOOKUP($A42,'02.คีย์เทอม1'!$A$9:$DY$58,70,FALSE)="",VLOOKUP($A42,'03.คีย์เทอม2'!$A$9:$DY$58,70,FALSE)=""),"",(IF(VLOOKUP($A42,'02.คีย์เทอม1'!$A$9:$DY$58,71,FALSE)="",VLOOKUP($A42,'02.คีย์เทอม1'!$A$9:$DY$58,70,FALSE),VLOOKUP($A42,'02.คีย์เทอม1'!$A$9:$DY$58,71,FALSE))+IF(VLOOKUP($A42,'03.คีย์เทอม2'!$A$9:$DY$58,71,FALSE)="",VLOOKUP($A42,'03.คีย์เทอม2'!$A$9:$DY$58,70,FALSE),VLOOKUP($A42,'03.คีย์เทอม2'!$A$9:$DY$58,71,FALSE)))*100/200))))</f>
        <v/>
      </c>
      <c r="AF42" s="125" t="str">
        <f>IF(AE$8="","",IF('2.ชื่อนักเรียน'!$R43="ร","ร",IF('2.ชื่อนักเรียน'!$R43="มส","",IF(AE42="","",IF(AE42&gt;=80,4,IF(AE42&gt;=75,3.5,IF(AE42&gt;=70,3,IF(AE42&gt;=65,2.5,IF(AE42&gt;=60,2,IF(AE42&gt;=55,1.5,IF(AE42&gt;=50,1,0)))))))))))</f>
        <v/>
      </c>
      <c r="AG42" s="127" t="str">
        <f>IF(AG$8="","",IF('2.ชื่อนักเรียน'!$R43="ร","ร",IF('2.ชื่อนักเรียน'!$R43="มส","",IF(OR(VLOOKUP($A42,'02.คีย์เทอม1'!$A$9:$DY$58,75,FALSE)="",VLOOKUP($A42,'03.คีย์เทอม2'!$A$9:$DY$58,75,FALSE)=""),"",(IF(VLOOKUP($A42,'02.คีย์เทอม1'!$A$9:$DY$58,76,FALSE)="",VLOOKUP($A42,'02.คีย์เทอม1'!$A$9:$DY$58,75,FALSE),VLOOKUP($A42,'02.คีย์เทอม1'!$A$9:$DY$58,76,FALSE))+IF(VLOOKUP($A42,'03.คีย์เทอม2'!$A$9:$DY$58,76,FALSE)="",VLOOKUP($A42,'03.คีย์เทอม2'!$A$9:$DY$58,75,FALSE),VLOOKUP($A42,'03.คีย์เทอม2'!$A$9:$DY$58,76,FALSE)))*100/200))))</f>
        <v/>
      </c>
      <c r="AH42" s="125" t="str">
        <f>IF(AG$8="","",IF('2.ชื่อนักเรียน'!$R43="ร","ร",IF('2.ชื่อนักเรียน'!$R43="มส","",IF(AG42="","",IF(AG42&gt;=80,4,IF(AG42&gt;=75,3.5,IF(AG42&gt;=70,3,IF(AG42&gt;=65,2.5,IF(AG42&gt;=60,2,IF(AG42&gt;=55,1.5,IF(AG42&gt;=50,1,0)))))))))))</f>
        <v/>
      </c>
      <c r="AI42" s="127" t="str">
        <f>IF(AI$8="","",IF('2.ชื่อนักเรียน'!$R43="ร","ร",IF('2.ชื่อนักเรียน'!$R43="มส","",IF(OR(VLOOKUP($A42,'02.คีย์เทอม1'!$A$9:$DY$58,80,FALSE)="",VLOOKUP($A42,'03.คีย์เทอม2'!$A$9:$DY$58,80,FALSE)=""),"",(IF(VLOOKUP($A42,'02.คีย์เทอม1'!$A$9:$DY$58,81,FALSE)="",VLOOKUP($A42,'02.คีย์เทอม1'!$A$9:$DY$58,80,FALSE),VLOOKUP($A42,'02.คีย์เทอม1'!$A$9:$DY$58,81,FALSE))+IF(VLOOKUP($A42,'03.คีย์เทอม2'!$A$9:$DY$58,81,FALSE)="",VLOOKUP($A42,'03.คีย์เทอม2'!$A$9:$DY$58,80,FALSE),VLOOKUP($A42,'03.คีย์เทอม2'!$A$9:$DY$58,81,FALSE)))*100/200))))</f>
        <v/>
      </c>
      <c r="AJ42" s="125" t="str">
        <f>IF(AI$8="","",IF('2.ชื่อนักเรียน'!$R43="ร","ร",IF('2.ชื่อนักเรียน'!$R43="มส","",IF(AI42="","",IF(AI42&gt;=80,4,IF(AI42&gt;=75,3.5,IF(AI42&gt;=70,3,IF(AI42&gt;=65,2.5,IF(AI42&gt;=60,2,IF(AI42&gt;=55,1.5,IF(AI42&gt;=50,1,0)))))))))))</f>
        <v/>
      </c>
      <c r="AK42" s="127" t="str">
        <f>IF(AK$8="","",IF('2.ชื่อนักเรียน'!$R43="ร","ร",IF('2.ชื่อนักเรียน'!$R43="มส","",IF(OR(VLOOKUP($A42,'02.คีย์เทอม1'!$A$9:$DY$58,85,FALSE)="",VLOOKUP($A42,'03.คีย์เทอม2'!$A$9:$DY$58,85,FALSE)=""),"",(IF(VLOOKUP($A42,'02.คีย์เทอม1'!$A$9:$DY$58,86,FALSE)="",VLOOKUP($A42,'02.คีย์เทอม1'!$A$9:$DY$58,85,FALSE),VLOOKUP($A42,'02.คีย์เทอม1'!$A$9:$DY$58,86,FALSE))+IF(VLOOKUP($A42,'03.คีย์เทอม2'!$A$9:$DY$58,86,FALSE)="",VLOOKUP($A42,'03.คีย์เทอม2'!$A$9:$DY$58,85,FALSE),VLOOKUP($A42,'03.คีย์เทอม2'!$A$9:$DY$58,86,FALSE)))*100/200))))</f>
        <v/>
      </c>
      <c r="AL42" s="125" t="str">
        <f>IF(AK$8="","",IF('2.ชื่อนักเรียน'!$R43="ร","ร",IF('2.ชื่อนักเรียน'!$R43="มส","",IF(AK42="","",IF(AK42&gt;=80,4,IF(AK42&gt;=75,3.5,IF(AK42&gt;=70,3,IF(AK42&gt;=65,2.5,IF(AK42&gt;=60,2,IF(AK42&gt;=55,1.5,IF(AK42&gt;=50,1,0)))))))))))</f>
        <v/>
      </c>
      <c r="AM42" s="127" t="str">
        <f>IF(AM$8="","",IF('2.ชื่อนักเรียน'!$R43="ร","ร",IF('2.ชื่อนักเรียน'!$R43="มส","",IF(OR(VLOOKUP($A42,'02.คีย์เทอม1'!$A$9:$DY$58,90,FALSE)="",VLOOKUP($A42,'03.คีย์เทอม2'!$A$9:$DY$58,90,FALSE)=""),"",(IF(VLOOKUP($A42,'02.คีย์เทอม1'!$A$9:$DY$58,91,FALSE)="",VLOOKUP($A42,'02.คีย์เทอม1'!$A$9:$DY$58,90,FALSE),VLOOKUP($A42,'02.คีย์เทอม1'!$A$9:$DY$58,91,FALSE))+IF(VLOOKUP($A42,'03.คีย์เทอม2'!$A$9:$DY$58,91,FALSE)="",VLOOKUP($A42,'03.คีย์เทอม2'!$A$9:$DY$58,90,FALSE),VLOOKUP($A42,'03.คีย์เทอม2'!$A$9:$DY$58,91,FALSE)))*100/200))))</f>
        <v/>
      </c>
      <c r="AN42" s="125" t="str">
        <f>IF(AM$8="","",IF('2.ชื่อนักเรียน'!$R43="ร","ร",IF('2.ชื่อนักเรียน'!$R43="มส","",IF(AM42="","",IF(AM42&gt;=80,4,IF(AM42&gt;=75,3.5,IF(AM42&gt;=70,3,IF(AM42&gt;=65,2.5,IF(AM42&gt;=60,2,IF(AM42&gt;=55,1.5,IF(AM42&gt;=50,1,0)))))))))))</f>
        <v/>
      </c>
      <c r="AO42" s="127" t="str">
        <f>IF(AO$8="","",IF('2.ชื่อนักเรียน'!$R43="ร","ร",IF('2.ชื่อนักเรียน'!$R43="มส","",IF(OR(VLOOKUP($A42,'02.คีย์เทอม1'!$A$9:$DY$58,95,FALSE)="",VLOOKUP($A42,'03.คีย์เทอม2'!$A$9:$DY$58,95,FALSE)=""),"",(IF(VLOOKUP($A42,'02.คีย์เทอม1'!$A$9:$DY$58,96,FALSE)="",VLOOKUP($A42,'02.คีย์เทอม1'!$A$9:$DY$58,95,FALSE),VLOOKUP($A42,'02.คีย์เทอม1'!$A$9:$DY$58,96,FALSE))+IF(VLOOKUP($A42,'03.คีย์เทอม2'!$A$9:$DY$58,96,FALSE)="",VLOOKUP($A42,'03.คีย์เทอม2'!$A$9:$DY$58,95,FALSE),VLOOKUP($A42,'03.คีย์เทอม2'!$A$9:$DY$58,96,FALSE)))*100/200))))</f>
        <v/>
      </c>
      <c r="AP42" s="125" t="str">
        <f>IF(AO$8="","",IF('2.ชื่อนักเรียน'!$R43="ร","ร",IF('2.ชื่อนักเรียน'!$R43="มส","",IF(AO42="","",IF(AO42&gt;=80,4,IF(AO42&gt;=75,3.5,IF(AO42&gt;=70,3,IF(AO42&gt;=65,2.5,IF(AO42&gt;=60,2,IF(AO42&gt;=55,1.5,IF(AO42&gt;=50,1,0)))))))))))</f>
        <v/>
      </c>
      <c r="AQ42" s="127" t="str">
        <f>IF(AQ$8="","",IF('2.ชื่อนักเรียน'!$R43="ร","ร",IF('2.ชื่อนักเรียน'!$R43="มส","",IF(OR(VLOOKUP($A42,'02.คีย์เทอม1'!$A$9:$DY$58,100,FALSE)="",VLOOKUP($A42,'03.คีย์เทอม2'!$A$9:$DY$58,100,FALSE)=""),"",(IF(VLOOKUP($A42,'02.คีย์เทอม1'!$A$9:$DY$58,101,FALSE)="",VLOOKUP($A42,'02.คีย์เทอม1'!$A$9:$DY$58,100,FALSE),VLOOKUP($A42,'02.คีย์เทอม1'!$A$9:$DY$58,101,FALSE))+IF(VLOOKUP($A42,'03.คีย์เทอม2'!$A$9:$DY$58,101,FALSE)="",VLOOKUP($A42,'03.คีย์เทอม2'!$A$9:$DY$58,100,FALSE),VLOOKUP($A42,'03.คีย์เทอม2'!$A$9:$DY$58,101,FALSE)))*100/200))))</f>
        <v/>
      </c>
      <c r="AR42" s="125" t="str">
        <f>IF(AQ$8="","",IF('2.ชื่อนักเรียน'!$R43="ร","ร",IF('2.ชื่อนักเรียน'!$R43="มส","",IF(AQ42="","",IF(AQ42&gt;=80,4,IF(AQ42&gt;=75,3.5,IF(AQ42&gt;=70,3,IF(AQ42&gt;=65,2.5,IF(AQ42&gt;=60,2,IF(AQ42&gt;=55,1.5,IF(AQ42&gt;=50,1,0)))))))))))</f>
        <v/>
      </c>
      <c r="AS42" s="126" t="str">
        <f>IF(AS$8="","",IF('2.ชื่อนักเรียน'!$R43="ร","ร",IF('2.ชื่อนักเรียน'!$R43="มส","",IF(OR(VLOOKUP($A42,'02.คีย์เทอม1'!$A$9:$DY$58,105,FALSE)="",VLOOKUP($A42,'03.คีย์เทอม2'!$A$9:$DY$58,105,FALSE)=""),"",(IF(VLOOKUP($A42,'02.คีย์เทอม1'!$A$9:$DY$58,106,FALSE)="",VLOOKUP($A42,'02.คีย์เทอม1'!$A$9:$DY$58,105,FALSE),VLOOKUP($A42,'02.คีย์เทอม1'!$A$9:$DY$58,106,FALSE))+IF(VLOOKUP($A42,'03.คีย์เทอม2'!$A$9:$DY$58,106,FALSE)="",VLOOKUP($A42,'03.คีย์เทอม2'!$A$9:$DY$58,105,FALSE),VLOOKUP($A42,'03.คีย์เทอม2'!$A$9:$DY$58,106,FALSE)))*100/200))))</f>
        <v/>
      </c>
      <c r="AT42" s="204" t="str">
        <f>IF(AS$8="","",IF('2.ชื่อนักเรียน'!$R43="ร","ร",IF('2.ชื่อนักเรียน'!$R43="มส","",IF(AS42="","",IF(AS42&gt;=80,4,IF(AS42&gt;=75,3.5,IF(AS42&gt;=70,3,IF(AS42&gt;=65,2.5,IF(AS42&gt;=60,2,IF(AS42&gt;=55,1.5,IF(AS42&gt;=50,1,0)))))))))))</f>
        <v/>
      </c>
      <c r="AU42" s="207" t="str">
        <f t="shared" si="37"/>
        <v/>
      </c>
      <c r="AV42" s="126" t="str">
        <f t="shared" si="36"/>
        <v/>
      </c>
      <c r="AW42" s="541" t="str">
        <f t="shared" si="16"/>
        <v/>
      </c>
      <c r="AX42" s="745" t="str">
        <f>IF('2.ชื่อนักเรียน'!R43="มส","มส",IF('2.ชื่อนักเรียน'!R43="ย้าย","ย้าย",IF('2.ชื่อนักเรียน'!R43="ร","ร",IF(CE42="","",RANK(CE42,$CE$10:$CE$59,0)))))</f>
        <v/>
      </c>
      <c r="AY42" s="393" t="str">
        <f t="shared" si="17"/>
        <v/>
      </c>
      <c r="AZ42" s="381" t="str">
        <f t="shared" si="18"/>
        <v/>
      </c>
      <c r="BA42" s="383" t="str">
        <f t="shared" si="19"/>
        <v/>
      </c>
      <c r="BB42" s="335" t="str">
        <f t="shared" si="1"/>
        <v/>
      </c>
      <c r="BC42" s="335" t="str">
        <f t="shared" si="20"/>
        <v/>
      </c>
      <c r="BD42" s="335" t="str">
        <f t="shared" si="2"/>
        <v/>
      </c>
      <c r="BE42" s="335" t="str">
        <f t="shared" si="3"/>
        <v/>
      </c>
      <c r="BF42" s="331" t="str">
        <f t="shared" si="4"/>
        <v/>
      </c>
      <c r="BG42" s="331" t="str">
        <f t="shared" si="5"/>
        <v/>
      </c>
      <c r="BH42" s="331" t="str">
        <f t="shared" si="6"/>
        <v/>
      </c>
      <c r="BI42" s="331" t="str">
        <f t="shared" si="21"/>
        <v/>
      </c>
      <c r="BJ42" s="331" t="str">
        <f t="shared" si="7"/>
        <v/>
      </c>
      <c r="BK42" s="331" t="str">
        <f t="shared" si="22"/>
        <v/>
      </c>
      <c r="BL42" s="335" t="str">
        <f t="shared" si="8"/>
        <v/>
      </c>
      <c r="BM42" s="335" t="str">
        <f t="shared" si="9"/>
        <v/>
      </c>
      <c r="BN42" s="335" t="str">
        <f t="shared" si="10"/>
        <v/>
      </c>
      <c r="BO42" s="335" t="str">
        <f t="shared" si="11"/>
        <v/>
      </c>
      <c r="BP42" s="331" t="str">
        <f t="shared" si="12"/>
        <v/>
      </c>
      <c r="BQ42" s="384" t="str">
        <f t="shared" si="13"/>
        <v/>
      </c>
      <c r="BR42" s="332" t="str">
        <f t="shared" si="14"/>
        <v/>
      </c>
      <c r="BS42" s="381" t="str">
        <f t="shared" si="23"/>
        <v/>
      </c>
      <c r="BT42" s="331" t="str">
        <f t="shared" si="24"/>
        <v/>
      </c>
      <c r="BU42" s="331" t="str">
        <f t="shared" si="25"/>
        <v/>
      </c>
      <c r="BV42" s="331" t="str">
        <f t="shared" si="26"/>
        <v/>
      </c>
      <c r="BW42" s="331" t="str">
        <f t="shared" si="27"/>
        <v/>
      </c>
      <c r="BX42" s="331" t="str">
        <f t="shared" si="28"/>
        <v/>
      </c>
      <c r="BY42" s="331" t="str">
        <f t="shared" si="29"/>
        <v/>
      </c>
      <c r="BZ42" s="331" t="str">
        <f t="shared" si="30"/>
        <v/>
      </c>
      <c r="CA42" s="331" t="str">
        <f t="shared" si="31"/>
        <v/>
      </c>
      <c r="CB42" s="331" t="str">
        <f t="shared" si="32"/>
        <v/>
      </c>
      <c r="CC42" s="384" t="str">
        <f t="shared" si="33"/>
        <v/>
      </c>
      <c r="CD42" s="332" t="str">
        <f t="shared" si="34"/>
        <v/>
      </c>
      <c r="CE42" s="177" t="str">
        <f t="shared" si="35"/>
        <v/>
      </c>
    </row>
    <row r="43" spans="1:83" s="17" customFormat="1" ht="16.5" customHeight="1" x14ac:dyDescent="0.2">
      <c r="A43" s="18">
        <v>34</v>
      </c>
      <c r="B43" s="122" t="str">
        <f>IF('2.ชื่อนักเรียน'!$C44="","",'2.ชื่อนักเรียน'!$C44)</f>
        <v/>
      </c>
      <c r="C43" s="272" t="str">
        <f>IF('2.ชื่อนักเรียน'!$D44="","",'2.ชื่อนักเรียน'!$D44)</f>
        <v/>
      </c>
      <c r="D43" s="207" t="str">
        <f>IF(D$8="","",IF('2.ชื่อนักเรียน'!$R44="ร","ร",IF('2.ชื่อนักเรียน'!$R44="มส","",IF(OR(VLOOKUP($A43,'02.คีย์เทอม1'!$A$9:$DY$58,10,FALSE)="",VLOOKUP($A43,'03.คีย์เทอม2'!$A$9:$DY$58,10,FALSE)=""),"",(IF(VLOOKUP($A43,'02.คีย์เทอม1'!$A$9:$DY$58,11,FALSE)="",VLOOKUP($A43,'02.คีย์เทอม1'!$A$9:$DY$58,10,FALSE),VLOOKUP($A43,'02.คีย์เทอม1'!$A$9:$DY$58,11,FALSE))+IF(VLOOKUP($A43,'03.คีย์เทอม2'!$A$9:$DY$58,11,FALSE)="",VLOOKUP($A43,'03.คีย์เทอม2'!$A$9:$DY$58,10,FALSE),VLOOKUP($A43,'03.คีย์เทอม2'!$A$9:$DY$58,11,FALSE)))*100/200))))</f>
        <v/>
      </c>
      <c r="E43" s="125" t="str">
        <f>IF(D$8="","",IF('2.ชื่อนักเรียน'!$R44="ร","ร",IF('2.ชื่อนักเรียน'!$R44="มส","",IF(D43="","",IF(D43&gt;=80,4,IF(D43&gt;=75,3.5,IF(D43&gt;=70,3,IF(D43&gt;=65,2.5,IF(D43&gt;=60,2,IF(D43&gt;=55,1.5,IF(D43&gt;=50,1,0)))))))))))</f>
        <v/>
      </c>
      <c r="F43" s="126" t="str">
        <f>IF(F$8="","",IF('2.ชื่อนักเรียน'!$R44="ร","ร",IF('2.ชื่อนักเรียน'!$R44="มส","",IF(OR(VLOOKUP($A43,'02.คีย์เทอม1'!$A$9:$DY$58,15,FALSE)="",VLOOKUP($A43,'03.คีย์เทอม2'!$A$9:$DY$58,15,FALSE)=""),"",(IF(VLOOKUP($A43,'02.คีย์เทอม1'!$A$9:$DY$58,16,FALSE)="",VLOOKUP($A43,'02.คีย์เทอม1'!$A$9:$DY$58,15,FALSE),VLOOKUP($A43,'02.คีย์เทอม1'!$A$9:$DY$58,16,FALSE))+IF(VLOOKUP($A43,'03.คีย์เทอม2'!$A$9:$DY$58,16,FALSE)="",VLOOKUP($A43,'03.คีย์เทอม2'!$A$9:$DY$58,15,FALSE),VLOOKUP($A43,'03.คีย์เทอม2'!$A$9:$DY$58,16,FALSE)))*100/200))))</f>
        <v/>
      </c>
      <c r="G43" s="125" t="str">
        <f>IF(F$8="","",IF('2.ชื่อนักเรียน'!$R44="ร","ร",IF('2.ชื่อนักเรียน'!$R44="มส","",IF(F43="","",IF(F43&gt;=80,4,IF(F43&gt;=75,3.5,IF(F43&gt;=70,3,IF(F43&gt;=65,2.5,IF(F43&gt;=60,2,IF(F43&gt;=55,1.5,IF(F43&gt;=50,1,0)))))))))))</f>
        <v/>
      </c>
      <c r="H43" s="126" t="str">
        <f>IF(H$8="","",IF('2.ชื่อนักเรียน'!$R44="ร","ร",IF('2.ชื่อนักเรียน'!$R44="มส","",IF(OR(VLOOKUP($A43,'02.คีย์เทอม1'!$A$9:$DY$58,20,FALSE)="",VLOOKUP($A43,'03.คีย์เทอม2'!$A$9:$DY$58,20,FALSE)=""),"",(IF(VLOOKUP($A43,'02.คีย์เทอม1'!$A$9:$DY$58,21,FALSE)="",VLOOKUP($A43,'02.คีย์เทอม1'!$A$9:$DY$58,20,FALSE),VLOOKUP($A43,'02.คีย์เทอม1'!$A$9:$DY$58,21,FALSE))+IF(VLOOKUP($A43,'03.คีย์เทอม2'!$A$9:$DY$58,21,FALSE)="",VLOOKUP($A43,'03.คีย์เทอม2'!$A$9:$DY$58,20,FALSE),VLOOKUP($A43,'03.คีย์เทอม2'!$A$9:$DY$58,21,FALSE)))*100/200))))</f>
        <v/>
      </c>
      <c r="I43" s="125" t="str">
        <f>IF(H$8="","",IF('2.ชื่อนักเรียน'!$R44="ร","ร",IF('2.ชื่อนักเรียน'!$R44="มส","",IF(H43="","",IF(H43&gt;=80,4,IF(H43&gt;=75,3.5,IF(H43&gt;=70,3,IF(H43&gt;=65,2.5,IF(H43&gt;=60,2,IF(H43&gt;=55,1.5,IF(H43&gt;=50,1,0)))))))))))</f>
        <v/>
      </c>
      <c r="J43" s="126" t="str">
        <f>IF(J$8="","",IF('2.ชื่อนักเรียน'!$R44="ร","ร",IF('2.ชื่อนักเรียน'!$R44="มส","",IF(OR(VLOOKUP($A43,'02.คีย์เทอม1'!$A$9:$DY$58,25,FALSE)="",VLOOKUP($A43,'03.คีย์เทอม2'!$A$9:$DY$58,25,FALSE)=""),"",(IF(VLOOKUP($A43,'02.คีย์เทอม1'!$A$9:$DY$58,26,FALSE)="",VLOOKUP($A43,'02.คีย์เทอม1'!$A$9:$DY$58,25,FALSE),VLOOKUP($A43,'02.คีย์เทอม1'!$A$9:$DY$58,26,FALSE))+IF(VLOOKUP($A43,'03.คีย์เทอม2'!$A$9:$DY$58,26,FALSE)="",VLOOKUP($A43,'03.คีย์เทอม2'!$A$9:$DY$58,25,FALSE),VLOOKUP($A43,'03.คีย์เทอม2'!$A$9:$DY$58,26,FALSE)))*100/200))))</f>
        <v/>
      </c>
      <c r="K43" s="125" t="str">
        <f>IF(J$8="","",IF('2.ชื่อนักเรียน'!$R44="ร","ร",IF('2.ชื่อนักเรียน'!$R44="มส","",IF(J43="","",IF(J43&gt;=80,4,IF(J43&gt;=75,3.5,IF(J43&gt;=70,3,IF(J43&gt;=65,2.5,IF(J43&gt;=60,2,IF(J43&gt;=55,1.5,IF(J43&gt;=50,1,0)))))))))))</f>
        <v/>
      </c>
      <c r="L43" s="126" t="str">
        <f>IF(L$8="","",IF('2.ชื่อนักเรียน'!$R44="ร","ร",IF('2.ชื่อนักเรียน'!$R44="มส","",IF(OR(VLOOKUP($A43,'02.คีย์เทอม1'!$A$9:$DY$58,30,FALSE)="",VLOOKUP($A43,'03.คีย์เทอม2'!$A$9:$DY$58,30,FALSE)=""),"",(IF(VLOOKUP($A43,'02.คีย์เทอม1'!$A$9:$DY$58,31,FALSE)="",VLOOKUP($A43,'02.คีย์เทอม1'!$A$9:$DY$58,30,FALSE),VLOOKUP($A43,'02.คีย์เทอม1'!$A$9:$DY$58,31,FALSE))+IF(VLOOKUP($A43,'03.คีย์เทอม2'!$A$9:$DY$58,31,FALSE)="",VLOOKUP($A43,'03.คีย์เทอม2'!$A$9:$DY$58,30,FALSE),VLOOKUP($A43,'03.คีย์เทอม2'!$A$9:$DY$58,31,FALSE)))*100/200))))</f>
        <v/>
      </c>
      <c r="M43" s="125" t="str">
        <f>IF(L$8="","",IF('2.ชื่อนักเรียน'!$R44="ร","ร",IF('2.ชื่อนักเรียน'!$R44="มส","",IF(L43="","",IF(L43&gt;=80,4,IF(L43&gt;=75,3.5,IF(L43&gt;=70,3,IF(L43&gt;=65,2.5,IF(L43&gt;=60,2,IF(L43&gt;=55,1.5,IF(L43&gt;=50,1,0)))))))))))</f>
        <v/>
      </c>
      <c r="N43" s="126" t="str">
        <f>IF(N$8="","",IF('2.ชื่อนักเรียน'!$R44="ร","ร",IF('2.ชื่อนักเรียน'!$R44="มส","",IF(OR(VLOOKUP($A43,'02.คีย์เทอม1'!$A$9:$DY$58,35,FALSE)="",VLOOKUP($A43,'03.คีย์เทอม2'!$A$9:$DY$58,35,FALSE)=""),"",(IF(VLOOKUP($A43,'02.คีย์เทอม1'!$A$9:$DY$58,36,FALSE)="",VLOOKUP($A43,'02.คีย์เทอม1'!$A$9:$DY$58,35,FALSE),VLOOKUP($A43,'02.คีย์เทอม1'!$A$9:$DY$58,36,FALSE))+IF(VLOOKUP($A43,'03.คีย์เทอม2'!$A$9:$DY$58,36,FALSE)="",VLOOKUP($A43,'03.คีย์เทอม2'!$A$9:$DY$58,35,FALSE),VLOOKUP($A43,'03.คีย์เทอม2'!$A$9:$DY$58,36,FALSE)))*100/200))))</f>
        <v/>
      </c>
      <c r="O43" s="125" t="str">
        <f>IF(N$8="","",IF('2.ชื่อนักเรียน'!$R44="ร","ร",IF('2.ชื่อนักเรียน'!$R44="มส","",IF(N43="","",IF(N43&gt;=80,4,IF(N43&gt;=75,3.5,IF(N43&gt;=70,3,IF(N43&gt;=65,2.5,IF(N43&gt;=60,2,IF(N43&gt;=55,1.5,IF(N43&gt;=50,1,0)))))))))))</f>
        <v/>
      </c>
      <c r="P43" s="126" t="str">
        <f>IF(P$8="","",IF('2.ชื่อนักเรียน'!$R44="ร","ร",IF('2.ชื่อนักเรียน'!$R44="มส","",IF(OR(VLOOKUP($A43,'02.คีย์เทอม1'!$A$9:$DY$58,40,FALSE)="",VLOOKUP($A43,'03.คีย์เทอม2'!$A$9:$DY$58,40,FALSE)=""),"",(IF(VLOOKUP($A43,'02.คีย์เทอม1'!$A$9:$DY$58,41,FALSE)="",VLOOKUP($A43,'02.คีย์เทอม1'!$A$9:$DY$58,40,FALSE),VLOOKUP($A43,'02.คีย์เทอม1'!$A$9:$DY$58,41,FALSE))+IF(VLOOKUP($A43,'03.คีย์เทอม2'!$A$9:$DY$58,41,FALSE)="",VLOOKUP($A43,'03.คีย์เทอม2'!$A$9:$DY$58,40,FALSE),VLOOKUP($A43,'03.คีย์เทอม2'!$A$9:$DY$58,41,FALSE)))*100/200))))</f>
        <v/>
      </c>
      <c r="Q43" s="125" t="str">
        <f>IF(P$8="","",IF('2.ชื่อนักเรียน'!$R44="ร","ร",IF('2.ชื่อนักเรียน'!$R44="มส","",IF(P43="","",IF(P43&gt;=80,4,IF(P43&gt;=75,3.5,IF(P43&gt;=70,3,IF(P43&gt;=65,2.5,IF(P43&gt;=60,2,IF(P43&gt;=55,1.5,IF(P43&gt;=50,1,0)))))))))))</f>
        <v/>
      </c>
      <c r="R43" s="126" t="str">
        <f>IF(R$8="","",IF('2.ชื่อนักเรียน'!$R44="ร","ร",IF('2.ชื่อนักเรียน'!$R44="มส","",IF(OR(VLOOKUP($A43,'02.คีย์เทอม1'!$A$9:$DY$58,45,FALSE)="",VLOOKUP($A43,'03.คีย์เทอม2'!$A$9:$DY$58,45,FALSE)=""),"",(IF(VLOOKUP($A43,'02.คีย์เทอม1'!$A$9:$DY$58,46,FALSE)="",VLOOKUP($A43,'02.คีย์เทอม1'!$A$9:$DY$58,45,FALSE),VLOOKUP($A43,'02.คีย์เทอม1'!$A$9:$DY$58,46,FALSE))+IF(VLOOKUP($A43,'03.คีย์เทอม2'!$A$9:$DY$58,46,FALSE)="",VLOOKUP($A43,'03.คีย์เทอม2'!$A$9:$DY$58,45,FALSE),VLOOKUP($A43,'03.คีย์เทอม2'!$A$9:$DY$58,46,FALSE)))*100/200))))</f>
        <v/>
      </c>
      <c r="S43" s="125" t="str">
        <f>IF(R$8="","",IF('2.ชื่อนักเรียน'!$R44="ร","ร",IF('2.ชื่อนักเรียน'!$R44="มส","",IF(R43="","",IF(R43&gt;=80,4,IF(R43&gt;=75,3.5,IF(R43&gt;=70,3,IF(R43&gt;=65,2.5,IF(R43&gt;=60,2,IF(R43&gt;=55,1.5,IF(R43&gt;=50,1,0)))))))))))</f>
        <v/>
      </c>
      <c r="T43" s="126" t="str">
        <f>IF(T$8="","",IF('2.ชื่อนักเรียน'!$R44="ร","ร",IF('2.ชื่อนักเรียน'!$R44="มส","",IF(OR(VLOOKUP($A43,'02.คีย์เทอม1'!$A$9:$DY$58,50,FALSE)="",VLOOKUP($A43,'03.คีย์เทอม2'!$A$9:$DY$58,50,FALSE)=""),"",(IF(VLOOKUP($A43,'02.คีย์เทอม1'!$A$9:$DY$58,51,FALSE)="",VLOOKUP($A43,'02.คีย์เทอม1'!$A$9:$DY$58,50,FALSE),VLOOKUP($A43,'02.คีย์เทอม1'!$A$9:$DY$58,51,FALSE))+IF(VLOOKUP($A43,'03.คีย์เทอม2'!$A$9:$DY$58,51,FALSE)="",VLOOKUP($A43,'03.คีย์เทอม2'!$A$9:$DY$58,50,FALSE),VLOOKUP($A43,'03.คีย์เทอม2'!$A$9:$DY$58,51,FALSE)))*100/200))))</f>
        <v/>
      </c>
      <c r="U43" s="125" t="str">
        <f>IF(T$8="","",IF('2.ชื่อนักเรียน'!$R44="ร","ร",IF('2.ชื่อนักเรียน'!$R44="มส","",IF(T43="","",IF(T43&gt;=80,4,IF(T43&gt;=75,3.5,IF(T43&gt;=70,3,IF(T43&gt;=65,2.5,IF(T43&gt;=60,2,IF(T43&gt;=55,1.5,IF(T43&gt;=50,1,0)))))))))))</f>
        <v/>
      </c>
      <c r="V43" s="126" t="str">
        <f>IF(V$8="","",IF('2.ชื่อนักเรียน'!$R44="ร","ร",IF('2.ชื่อนักเรียน'!$R44="มส","",IF(OR(VLOOKUP($A43,'02.คีย์เทอม1'!$A$9:$DY$58,55,FALSE)="",VLOOKUP($A43,'03.คีย์เทอม2'!$A$9:$DY$58,55,FALSE)=""),"",(IF(VLOOKUP($A43,'02.คีย์เทอม1'!$A$9:$DY$58,56,FALSE)="",VLOOKUP($A43,'02.คีย์เทอม1'!$A$9:$DY$58,55,FALSE),VLOOKUP($A43,'02.คีย์เทอม1'!$A$9:$DY$58,56,FALSE))+IF(VLOOKUP($A43,'03.คีย์เทอม2'!$A$9:$DY$58,56,FALSE)="",VLOOKUP($A43,'03.คีย์เทอม2'!$A$9:$DY$58,55,FALSE),VLOOKUP($A43,'03.คีย์เทอม2'!$A$9:$DY$58,56,FALSE)))*100/200))))</f>
        <v/>
      </c>
      <c r="W43" s="208" t="str">
        <f>IF(V$8="","",IF('2.ชื่อนักเรียน'!$R44="ร","ร",IF('2.ชื่อนักเรียน'!$R44="มส","",IF(V43="","",IF(V43&gt;=80,4,IF(V43&gt;=75,3.5,IF(V43&gt;=70,3,IF(V43&gt;=65,2.5,IF(V43&gt;=60,2,IF(V43&gt;=55,1.5,IF(V43&gt;=50,1,0)))))))))))</f>
        <v/>
      </c>
      <c r="X43" s="18">
        <v>34</v>
      </c>
      <c r="Y43" s="122" t="str">
        <f>IF('2.ชื่อนักเรียน'!$C44="","",'2.ชื่อนักเรียน'!$C44)</f>
        <v/>
      </c>
      <c r="Z43" s="272" t="str">
        <f>IF('2.ชื่อนักเรียน'!$D44="","",'2.ชื่อนักเรียน'!$D44)</f>
        <v/>
      </c>
      <c r="AA43" s="207" t="str">
        <f>IF(AA$8="","",IF('2.ชื่อนักเรียน'!$R44="ร","ร",IF('2.ชื่อนักเรียน'!$R44="มส","",IF(OR(VLOOKUP($A43,'02.คีย์เทอม1'!$A$9:$DY$58,60,FALSE)="",VLOOKUP($A43,'03.คีย์เทอม2'!$A$9:$DY$58,60,FALSE)=""),"",(IF(VLOOKUP($A43,'02.คีย์เทอม1'!$A$9:$DY$58,61,FALSE)="",VLOOKUP($A43,'02.คีย์เทอม1'!$A$9:$DY$58,60,FALSE),VLOOKUP($A43,'02.คีย์เทอม1'!$A$9:$DY$58,61,FALSE))+IF(VLOOKUP($A43,'03.คีย์เทอม2'!$A$9:$DY$58,61,FALSE)="",VLOOKUP($A43,'03.คีย์เทอม2'!$A$9:$DY$58,60,FALSE),VLOOKUP($A43,'03.คีย์เทอม2'!$A$9:$DY$58,61,FALSE)))*100/200))))</f>
        <v/>
      </c>
      <c r="AB43" s="125" t="str">
        <f>IF(AA$8="","",IF('2.ชื่อนักเรียน'!$R44="ร","ร",IF('2.ชื่อนักเรียน'!$R44="มส","",IF(AA43="","",IF(AA43&gt;=80,4,IF(AA43&gt;=75,3.5,IF(AA43&gt;=70,3,IF(AA43&gt;=65,2.5,IF(AA43&gt;=60,2,IF(AA43&gt;=55,1.5,IF(AA43&gt;=50,1,0)))))))))))</f>
        <v/>
      </c>
      <c r="AC43" s="126" t="str">
        <f>IF(AC$8="","",IF('2.ชื่อนักเรียน'!$R44="ร","ร",IF('2.ชื่อนักเรียน'!$R44="มส","",IF(OR(VLOOKUP($A43,'02.คีย์เทอม1'!$A$9:$DY$58,65,FALSE)="",VLOOKUP($A43,'03.คีย์เทอม2'!$A$9:$DY$58,65,FALSE)=""),"",(IF(VLOOKUP($A43,'02.คีย์เทอม1'!$A$9:$DY$58,66,FALSE)="",VLOOKUP($A43,'02.คีย์เทอม1'!$A$9:$DY$58,65,FALSE),VLOOKUP($A43,'02.คีย์เทอม1'!$A$9:$DY$58,66,FALSE))+IF(VLOOKUP($A43,'03.คีย์เทอม2'!$A$9:$DY$58,66,FALSE)="",VLOOKUP($A43,'03.คีย์เทอม2'!$A$9:$DY$58,65,FALSE),VLOOKUP($A43,'03.คีย์เทอม2'!$A$9:$DY$58,66,FALSE)))*100/200))))</f>
        <v/>
      </c>
      <c r="AD43" s="125" t="str">
        <f>IF(AC$8="","",IF('2.ชื่อนักเรียน'!$R44="ร","ร",IF('2.ชื่อนักเรียน'!$R44="มส","",IF(AC43="","",IF(AC43&gt;=80,4,IF(AC43&gt;=75,3.5,IF(AC43&gt;=70,3,IF(AC43&gt;=65,2.5,IF(AC43&gt;=60,2,IF(AC43&gt;=55,1.5,IF(AC43&gt;=50,1,0)))))))))))</f>
        <v/>
      </c>
      <c r="AE43" s="126" t="str">
        <f>IF(AE$8="","",IF('2.ชื่อนักเรียน'!$R44="ร","ร",IF('2.ชื่อนักเรียน'!$R44="มส","",IF(OR(VLOOKUP($A43,'02.คีย์เทอม1'!$A$9:$DY$58,70,FALSE)="",VLOOKUP($A43,'03.คีย์เทอม2'!$A$9:$DY$58,70,FALSE)=""),"",(IF(VLOOKUP($A43,'02.คีย์เทอม1'!$A$9:$DY$58,71,FALSE)="",VLOOKUP($A43,'02.คีย์เทอม1'!$A$9:$DY$58,70,FALSE),VLOOKUP($A43,'02.คีย์เทอม1'!$A$9:$DY$58,71,FALSE))+IF(VLOOKUP($A43,'03.คีย์เทอม2'!$A$9:$DY$58,71,FALSE)="",VLOOKUP($A43,'03.คีย์เทอม2'!$A$9:$DY$58,70,FALSE),VLOOKUP($A43,'03.คีย์เทอม2'!$A$9:$DY$58,71,FALSE)))*100/200))))</f>
        <v/>
      </c>
      <c r="AF43" s="125" t="str">
        <f>IF(AE$8="","",IF('2.ชื่อนักเรียน'!$R44="ร","ร",IF('2.ชื่อนักเรียน'!$R44="มส","",IF(AE43="","",IF(AE43&gt;=80,4,IF(AE43&gt;=75,3.5,IF(AE43&gt;=70,3,IF(AE43&gt;=65,2.5,IF(AE43&gt;=60,2,IF(AE43&gt;=55,1.5,IF(AE43&gt;=50,1,0)))))))))))</f>
        <v/>
      </c>
      <c r="AG43" s="127" t="str">
        <f>IF(AG$8="","",IF('2.ชื่อนักเรียน'!$R44="ร","ร",IF('2.ชื่อนักเรียน'!$R44="มส","",IF(OR(VLOOKUP($A43,'02.คีย์เทอม1'!$A$9:$DY$58,75,FALSE)="",VLOOKUP($A43,'03.คีย์เทอม2'!$A$9:$DY$58,75,FALSE)=""),"",(IF(VLOOKUP($A43,'02.คีย์เทอม1'!$A$9:$DY$58,76,FALSE)="",VLOOKUP($A43,'02.คีย์เทอม1'!$A$9:$DY$58,75,FALSE),VLOOKUP($A43,'02.คีย์เทอม1'!$A$9:$DY$58,76,FALSE))+IF(VLOOKUP($A43,'03.คีย์เทอม2'!$A$9:$DY$58,76,FALSE)="",VLOOKUP($A43,'03.คีย์เทอม2'!$A$9:$DY$58,75,FALSE),VLOOKUP($A43,'03.คีย์เทอม2'!$A$9:$DY$58,76,FALSE)))*100/200))))</f>
        <v/>
      </c>
      <c r="AH43" s="125" t="str">
        <f>IF(AG$8="","",IF('2.ชื่อนักเรียน'!$R44="ร","ร",IF('2.ชื่อนักเรียน'!$R44="มส","",IF(AG43="","",IF(AG43&gt;=80,4,IF(AG43&gt;=75,3.5,IF(AG43&gt;=70,3,IF(AG43&gt;=65,2.5,IF(AG43&gt;=60,2,IF(AG43&gt;=55,1.5,IF(AG43&gt;=50,1,0)))))))))))</f>
        <v/>
      </c>
      <c r="AI43" s="127" t="str">
        <f>IF(AI$8="","",IF('2.ชื่อนักเรียน'!$R44="ร","ร",IF('2.ชื่อนักเรียน'!$R44="มส","",IF(OR(VLOOKUP($A43,'02.คีย์เทอม1'!$A$9:$DY$58,80,FALSE)="",VLOOKUP($A43,'03.คีย์เทอม2'!$A$9:$DY$58,80,FALSE)=""),"",(IF(VLOOKUP($A43,'02.คีย์เทอม1'!$A$9:$DY$58,81,FALSE)="",VLOOKUP($A43,'02.คีย์เทอม1'!$A$9:$DY$58,80,FALSE),VLOOKUP($A43,'02.คีย์เทอม1'!$A$9:$DY$58,81,FALSE))+IF(VLOOKUP($A43,'03.คีย์เทอม2'!$A$9:$DY$58,81,FALSE)="",VLOOKUP($A43,'03.คีย์เทอม2'!$A$9:$DY$58,80,FALSE),VLOOKUP($A43,'03.คีย์เทอม2'!$A$9:$DY$58,81,FALSE)))*100/200))))</f>
        <v/>
      </c>
      <c r="AJ43" s="125" t="str">
        <f>IF(AI$8="","",IF('2.ชื่อนักเรียน'!$R44="ร","ร",IF('2.ชื่อนักเรียน'!$R44="มส","",IF(AI43="","",IF(AI43&gt;=80,4,IF(AI43&gt;=75,3.5,IF(AI43&gt;=70,3,IF(AI43&gt;=65,2.5,IF(AI43&gt;=60,2,IF(AI43&gt;=55,1.5,IF(AI43&gt;=50,1,0)))))))))))</f>
        <v/>
      </c>
      <c r="AK43" s="127" t="str">
        <f>IF(AK$8="","",IF('2.ชื่อนักเรียน'!$R44="ร","ร",IF('2.ชื่อนักเรียน'!$R44="มส","",IF(OR(VLOOKUP($A43,'02.คีย์เทอม1'!$A$9:$DY$58,85,FALSE)="",VLOOKUP($A43,'03.คีย์เทอม2'!$A$9:$DY$58,85,FALSE)=""),"",(IF(VLOOKUP($A43,'02.คีย์เทอม1'!$A$9:$DY$58,86,FALSE)="",VLOOKUP($A43,'02.คีย์เทอม1'!$A$9:$DY$58,85,FALSE),VLOOKUP($A43,'02.คีย์เทอม1'!$A$9:$DY$58,86,FALSE))+IF(VLOOKUP($A43,'03.คีย์เทอม2'!$A$9:$DY$58,86,FALSE)="",VLOOKUP($A43,'03.คีย์เทอม2'!$A$9:$DY$58,85,FALSE),VLOOKUP($A43,'03.คีย์เทอม2'!$A$9:$DY$58,86,FALSE)))*100/200))))</f>
        <v/>
      </c>
      <c r="AL43" s="125" t="str">
        <f>IF(AK$8="","",IF('2.ชื่อนักเรียน'!$R44="ร","ร",IF('2.ชื่อนักเรียน'!$R44="มส","",IF(AK43="","",IF(AK43&gt;=80,4,IF(AK43&gt;=75,3.5,IF(AK43&gt;=70,3,IF(AK43&gt;=65,2.5,IF(AK43&gt;=60,2,IF(AK43&gt;=55,1.5,IF(AK43&gt;=50,1,0)))))))))))</f>
        <v/>
      </c>
      <c r="AM43" s="127" t="str">
        <f>IF(AM$8="","",IF('2.ชื่อนักเรียน'!$R44="ร","ร",IF('2.ชื่อนักเรียน'!$R44="มส","",IF(OR(VLOOKUP($A43,'02.คีย์เทอม1'!$A$9:$DY$58,90,FALSE)="",VLOOKUP($A43,'03.คีย์เทอม2'!$A$9:$DY$58,90,FALSE)=""),"",(IF(VLOOKUP($A43,'02.คีย์เทอม1'!$A$9:$DY$58,91,FALSE)="",VLOOKUP($A43,'02.คีย์เทอม1'!$A$9:$DY$58,90,FALSE),VLOOKUP($A43,'02.คีย์เทอม1'!$A$9:$DY$58,91,FALSE))+IF(VLOOKUP($A43,'03.คีย์เทอม2'!$A$9:$DY$58,91,FALSE)="",VLOOKUP($A43,'03.คีย์เทอม2'!$A$9:$DY$58,90,FALSE),VLOOKUP($A43,'03.คีย์เทอม2'!$A$9:$DY$58,91,FALSE)))*100/200))))</f>
        <v/>
      </c>
      <c r="AN43" s="125" t="str">
        <f>IF(AM$8="","",IF('2.ชื่อนักเรียน'!$R44="ร","ร",IF('2.ชื่อนักเรียน'!$R44="มส","",IF(AM43="","",IF(AM43&gt;=80,4,IF(AM43&gt;=75,3.5,IF(AM43&gt;=70,3,IF(AM43&gt;=65,2.5,IF(AM43&gt;=60,2,IF(AM43&gt;=55,1.5,IF(AM43&gt;=50,1,0)))))))))))</f>
        <v/>
      </c>
      <c r="AO43" s="127" t="str">
        <f>IF(AO$8="","",IF('2.ชื่อนักเรียน'!$R44="ร","ร",IF('2.ชื่อนักเรียน'!$R44="มส","",IF(OR(VLOOKUP($A43,'02.คีย์เทอม1'!$A$9:$DY$58,95,FALSE)="",VLOOKUP($A43,'03.คีย์เทอม2'!$A$9:$DY$58,95,FALSE)=""),"",(IF(VLOOKUP($A43,'02.คีย์เทอม1'!$A$9:$DY$58,96,FALSE)="",VLOOKUP($A43,'02.คีย์เทอม1'!$A$9:$DY$58,95,FALSE),VLOOKUP($A43,'02.คีย์เทอม1'!$A$9:$DY$58,96,FALSE))+IF(VLOOKUP($A43,'03.คีย์เทอม2'!$A$9:$DY$58,96,FALSE)="",VLOOKUP($A43,'03.คีย์เทอม2'!$A$9:$DY$58,95,FALSE),VLOOKUP($A43,'03.คีย์เทอม2'!$A$9:$DY$58,96,FALSE)))*100/200))))</f>
        <v/>
      </c>
      <c r="AP43" s="125" t="str">
        <f>IF(AO$8="","",IF('2.ชื่อนักเรียน'!$R44="ร","ร",IF('2.ชื่อนักเรียน'!$R44="มส","",IF(AO43="","",IF(AO43&gt;=80,4,IF(AO43&gt;=75,3.5,IF(AO43&gt;=70,3,IF(AO43&gt;=65,2.5,IF(AO43&gt;=60,2,IF(AO43&gt;=55,1.5,IF(AO43&gt;=50,1,0)))))))))))</f>
        <v/>
      </c>
      <c r="AQ43" s="127" t="str">
        <f>IF(AQ$8="","",IF('2.ชื่อนักเรียน'!$R44="ร","ร",IF('2.ชื่อนักเรียน'!$R44="มส","",IF(OR(VLOOKUP($A43,'02.คีย์เทอม1'!$A$9:$DY$58,100,FALSE)="",VLOOKUP($A43,'03.คีย์เทอม2'!$A$9:$DY$58,100,FALSE)=""),"",(IF(VLOOKUP($A43,'02.คีย์เทอม1'!$A$9:$DY$58,101,FALSE)="",VLOOKUP($A43,'02.คีย์เทอม1'!$A$9:$DY$58,100,FALSE),VLOOKUP($A43,'02.คีย์เทอม1'!$A$9:$DY$58,101,FALSE))+IF(VLOOKUP($A43,'03.คีย์เทอม2'!$A$9:$DY$58,101,FALSE)="",VLOOKUP($A43,'03.คีย์เทอม2'!$A$9:$DY$58,100,FALSE),VLOOKUP($A43,'03.คีย์เทอม2'!$A$9:$DY$58,101,FALSE)))*100/200))))</f>
        <v/>
      </c>
      <c r="AR43" s="125" t="str">
        <f>IF(AQ$8="","",IF('2.ชื่อนักเรียน'!$R44="ร","ร",IF('2.ชื่อนักเรียน'!$R44="มส","",IF(AQ43="","",IF(AQ43&gt;=80,4,IF(AQ43&gt;=75,3.5,IF(AQ43&gt;=70,3,IF(AQ43&gt;=65,2.5,IF(AQ43&gt;=60,2,IF(AQ43&gt;=55,1.5,IF(AQ43&gt;=50,1,0)))))))))))</f>
        <v/>
      </c>
      <c r="AS43" s="126" t="str">
        <f>IF(AS$8="","",IF('2.ชื่อนักเรียน'!$R44="ร","ร",IF('2.ชื่อนักเรียน'!$R44="มส","",IF(OR(VLOOKUP($A43,'02.คีย์เทอม1'!$A$9:$DY$58,105,FALSE)="",VLOOKUP($A43,'03.คีย์เทอม2'!$A$9:$DY$58,105,FALSE)=""),"",(IF(VLOOKUP($A43,'02.คีย์เทอม1'!$A$9:$DY$58,106,FALSE)="",VLOOKUP($A43,'02.คีย์เทอม1'!$A$9:$DY$58,105,FALSE),VLOOKUP($A43,'02.คีย์เทอม1'!$A$9:$DY$58,106,FALSE))+IF(VLOOKUP($A43,'03.คีย์เทอม2'!$A$9:$DY$58,106,FALSE)="",VLOOKUP($A43,'03.คีย์เทอม2'!$A$9:$DY$58,105,FALSE),VLOOKUP($A43,'03.คีย์เทอม2'!$A$9:$DY$58,106,FALSE)))*100/200))))</f>
        <v/>
      </c>
      <c r="AT43" s="204" t="str">
        <f>IF(AS$8="","",IF('2.ชื่อนักเรียน'!$R44="ร","ร",IF('2.ชื่อนักเรียน'!$R44="มส","",IF(AS43="","",IF(AS43&gt;=80,4,IF(AS43&gt;=75,3.5,IF(AS43&gt;=70,3,IF(AS43&gt;=65,2.5,IF(AS43&gt;=60,2,IF(AS43&gt;=55,1.5,IF(AS43&gt;=50,1,0)))))))))))</f>
        <v/>
      </c>
      <c r="AU43" s="207" t="str">
        <f t="shared" si="37"/>
        <v/>
      </c>
      <c r="AV43" s="126" t="str">
        <f t="shared" si="36"/>
        <v/>
      </c>
      <c r="AW43" s="541" t="str">
        <f t="shared" si="16"/>
        <v/>
      </c>
      <c r="AX43" s="745" t="str">
        <f>IF('2.ชื่อนักเรียน'!R44="มส","มส",IF('2.ชื่อนักเรียน'!R44="ย้าย","ย้าย",IF('2.ชื่อนักเรียน'!R44="ร","ร",IF(CE43="","",RANK(CE43,$CE$10:$CE$59,0)))))</f>
        <v/>
      </c>
      <c r="AY43" s="393" t="str">
        <f t="shared" si="17"/>
        <v/>
      </c>
      <c r="AZ43" s="381" t="str">
        <f t="shared" si="18"/>
        <v/>
      </c>
      <c r="BA43" s="383" t="str">
        <f t="shared" si="19"/>
        <v/>
      </c>
      <c r="BB43" s="335" t="str">
        <f t="shared" si="1"/>
        <v/>
      </c>
      <c r="BC43" s="335" t="str">
        <f t="shared" si="20"/>
        <v/>
      </c>
      <c r="BD43" s="335" t="str">
        <f t="shared" si="2"/>
        <v/>
      </c>
      <c r="BE43" s="335" t="str">
        <f t="shared" si="3"/>
        <v/>
      </c>
      <c r="BF43" s="331" t="str">
        <f t="shared" si="4"/>
        <v/>
      </c>
      <c r="BG43" s="331" t="str">
        <f t="shared" si="5"/>
        <v/>
      </c>
      <c r="BH43" s="335" t="str">
        <f t="shared" si="6"/>
        <v/>
      </c>
      <c r="BI43" s="335" t="str">
        <f t="shared" si="21"/>
        <v/>
      </c>
      <c r="BJ43" s="335" t="str">
        <f t="shared" si="7"/>
        <v/>
      </c>
      <c r="BK43" s="335" t="str">
        <f t="shared" si="22"/>
        <v/>
      </c>
      <c r="BL43" s="335" t="str">
        <f t="shared" si="8"/>
        <v/>
      </c>
      <c r="BM43" s="335" t="str">
        <f t="shared" si="9"/>
        <v/>
      </c>
      <c r="BN43" s="335" t="str">
        <f t="shared" si="10"/>
        <v/>
      </c>
      <c r="BO43" s="335" t="str">
        <f t="shared" si="11"/>
        <v/>
      </c>
      <c r="BP43" s="331" t="str">
        <f t="shared" si="12"/>
        <v/>
      </c>
      <c r="BQ43" s="384" t="str">
        <f t="shared" si="13"/>
        <v/>
      </c>
      <c r="BR43" s="332" t="str">
        <f t="shared" si="14"/>
        <v/>
      </c>
      <c r="BS43" s="381" t="str">
        <f>IF($BS$8="","",IF($BS$8="SBMLD",SUM(AA43,AC43,AE43,AG43,AI43,AK43,AM43,AO43,AQ43,AS43),AA43))</f>
        <v/>
      </c>
      <c r="BT43" s="331" t="str">
        <f t="shared" si="24"/>
        <v/>
      </c>
      <c r="BU43" s="331" t="str">
        <f t="shared" si="25"/>
        <v/>
      </c>
      <c r="BV43" s="331" t="str">
        <f t="shared" si="26"/>
        <v/>
      </c>
      <c r="BW43" s="331" t="str">
        <f t="shared" si="27"/>
        <v/>
      </c>
      <c r="BX43" s="331" t="str">
        <f t="shared" si="28"/>
        <v/>
      </c>
      <c r="BY43" s="331" t="str">
        <f t="shared" si="29"/>
        <v/>
      </c>
      <c r="BZ43" s="331" t="str">
        <f t="shared" si="30"/>
        <v/>
      </c>
      <c r="CA43" s="331" t="str">
        <f t="shared" si="31"/>
        <v/>
      </c>
      <c r="CB43" s="331" t="str">
        <f t="shared" si="32"/>
        <v/>
      </c>
      <c r="CC43" s="384" t="str">
        <f t="shared" si="33"/>
        <v/>
      </c>
      <c r="CD43" s="332" t="str">
        <f t="shared" si="34"/>
        <v/>
      </c>
      <c r="CE43" s="177" t="str">
        <f t="shared" si="35"/>
        <v/>
      </c>
    </row>
    <row r="44" spans="1:83" s="17" customFormat="1" ht="16.5" customHeight="1" x14ac:dyDescent="0.2">
      <c r="A44" s="18">
        <v>35</v>
      </c>
      <c r="B44" s="122" t="str">
        <f>IF('2.ชื่อนักเรียน'!$C45="","",'2.ชื่อนักเรียน'!$C45)</f>
        <v/>
      </c>
      <c r="C44" s="272" t="str">
        <f>IF('2.ชื่อนักเรียน'!$D45="","",'2.ชื่อนักเรียน'!$D45)</f>
        <v/>
      </c>
      <c r="D44" s="207" t="str">
        <f>IF(D$8="","",IF('2.ชื่อนักเรียน'!$R45="ร","ร",IF('2.ชื่อนักเรียน'!$R45="มส","",IF(OR(VLOOKUP($A44,'02.คีย์เทอม1'!$A$9:$DY$58,10,FALSE)="",VLOOKUP($A44,'03.คีย์เทอม2'!$A$9:$DY$58,10,FALSE)=""),"",(IF(VLOOKUP($A44,'02.คีย์เทอม1'!$A$9:$DY$58,11,FALSE)="",VLOOKUP($A44,'02.คีย์เทอม1'!$A$9:$DY$58,10,FALSE),VLOOKUP($A44,'02.คีย์เทอม1'!$A$9:$DY$58,11,FALSE))+IF(VLOOKUP($A44,'03.คีย์เทอม2'!$A$9:$DY$58,11,FALSE)="",VLOOKUP($A44,'03.คีย์เทอม2'!$A$9:$DY$58,10,FALSE),VLOOKUP($A44,'03.คีย์เทอม2'!$A$9:$DY$58,11,FALSE)))*100/200))))</f>
        <v/>
      </c>
      <c r="E44" s="125" t="str">
        <f>IF(D$8="","",IF('2.ชื่อนักเรียน'!$R45="ร","ร",IF('2.ชื่อนักเรียน'!$R45="มส","",IF(D44="","",IF(D44&gt;=80,4,IF(D44&gt;=75,3.5,IF(D44&gt;=70,3,IF(D44&gt;=65,2.5,IF(D44&gt;=60,2,IF(D44&gt;=55,1.5,IF(D44&gt;=50,1,0)))))))))))</f>
        <v/>
      </c>
      <c r="F44" s="126" t="str">
        <f>IF(F$8="","",IF('2.ชื่อนักเรียน'!$R45="ร","ร",IF('2.ชื่อนักเรียน'!$R45="มส","",IF(OR(VLOOKUP($A44,'02.คีย์เทอม1'!$A$9:$DY$58,15,FALSE)="",VLOOKUP($A44,'03.คีย์เทอม2'!$A$9:$DY$58,15,FALSE)=""),"",(IF(VLOOKUP($A44,'02.คีย์เทอม1'!$A$9:$DY$58,16,FALSE)="",VLOOKUP($A44,'02.คีย์เทอม1'!$A$9:$DY$58,15,FALSE),VLOOKUP($A44,'02.คีย์เทอม1'!$A$9:$DY$58,16,FALSE))+IF(VLOOKUP($A44,'03.คีย์เทอม2'!$A$9:$DY$58,16,FALSE)="",VLOOKUP($A44,'03.คีย์เทอม2'!$A$9:$DY$58,15,FALSE),VLOOKUP($A44,'03.คีย์เทอม2'!$A$9:$DY$58,16,FALSE)))*100/200))))</f>
        <v/>
      </c>
      <c r="G44" s="125" t="str">
        <f>IF(F$8="","",IF('2.ชื่อนักเรียน'!$R45="ร","ร",IF('2.ชื่อนักเรียน'!$R45="มส","",IF(F44="","",IF(F44&gt;=80,4,IF(F44&gt;=75,3.5,IF(F44&gt;=70,3,IF(F44&gt;=65,2.5,IF(F44&gt;=60,2,IF(F44&gt;=55,1.5,IF(F44&gt;=50,1,0)))))))))))</f>
        <v/>
      </c>
      <c r="H44" s="126" t="str">
        <f>IF(H$8="","",IF('2.ชื่อนักเรียน'!$R45="ร","ร",IF('2.ชื่อนักเรียน'!$R45="มส","",IF(OR(VLOOKUP($A44,'02.คีย์เทอม1'!$A$9:$DY$58,20,FALSE)="",VLOOKUP($A44,'03.คีย์เทอม2'!$A$9:$DY$58,20,FALSE)=""),"",(IF(VLOOKUP($A44,'02.คีย์เทอม1'!$A$9:$DY$58,21,FALSE)="",VLOOKUP($A44,'02.คีย์เทอม1'!$A$9:$DY$58,20,FALSE),VLOOKUP($A44,'02.คีย์เทอม1'!$A$9:$DY$58,21,FALSE))+IF(VLOOKUP($A44,'03.คีย์เทอม2'!$A$9:$DY$58,21,FALSE)="",VLOOKUP($A44,'03.คีย์เทอม2'!$A$9:$DY$58,20,FALSE),VLOOKUP($A44,'03.คีย์เทอม2'!$A$9:$DY$58,21,FALSE)))*100/200))))</f>
        <v/>
      </c>
      <c r="I44" s="125" t="str">
        <f>IF(H$8="","",IF('2.ชื่อนักเรียน'!$R45="ร","ร",IF('2.ชื่อนักเรียน'!$R45="มส","",IF(H44="","",IF(H44&gt;=80,4,IF(H44&gt;=75,3.5,IF(H44&gt;=70,3,IF(H44&gt;=65,2.5,IF(H44&gt;=60,2,IF(H44&gt;=55,1.5,IF(H44&gt;=50,1,0)))))))))))</f>
        <v/>
      </c>
      <c r="J44" s="126" t="str">
        <f>IF(J$8="","",IF('2.ชื่อนักเรียน'!$R45="ร","ร",IF('2.ชื่อนักเรียน'!$R45="มส","",IF(OR(VLOOKUP($A44,'02.คีย์เทอม1'!$A$9:$DY$58,25,FALSE)="",VLOOKUP($A44,'03.คีย์เทอม2'!$A$9:$DY$58,25,FALSE)=""),"",(IF(VLOOKUP($A44,'02.คีย์เทอม1'!$A$9:$DY$58,26,FALSE)="",VLOOKUP($A44,'02.คีย์เทอม1'!$A$9:$DY$58,25,FALSE),VLOOKUP($A44,'02.คีย์เทอม1'!$A$9:$DY$58,26,FALSE))+IF(VLOOKUP($A44,'03.คีย์เทอม2'!$A$9:$DY$58,26,FALSE)="",VLOOKUP($A44,'03.คีย์เทอม2'!$A$9:$DY$58,25,FALSE),VLOOKUP($A44,'03.คีย์เทอม2'!$A$9:$DY$58,26,FALSE)))*100/200))))</f>
        <v/>
      </c>
      <c r="K44" s="125" t="str">
        <f>IF(J$8="","",IF('2.ชื่อนักเรียน'!$R45="ร","ร",IF('2.ชื่อนักเรียน'!$R45="มส","",IF(J44="","",IF(J44&gt;=80,4,IF(J44&gt;=75,3.5,IF(J44&gt;=70,3,IF(J44&gt;=65,2.5,IF(J44&gt;=60,2,IF(J44&gt;=55,1.5,IF(J44&gt;=50,1,0)))))))))))</f>
        <v/>
      </c>
      <c r="L44" s="126" t="str">
        <f>IF(L$8="","",IF('2.ชื่อนักเรียน'!$R45="ร","ร",IF('2.ชื่อนักเรียน'!$R45="มส","",IF(OR(VLOOKUP($A44,'02.คีย์เทอม1'!$A$9:$DY$58,30,FALSE)="",VLOOKUP($A44,'03.คีย์เทอม2'!$A$9:$DY$58,30,FALSE)=""),"",(IF(VLOOKUP($A44,'02.คีย์เทอม1'!$A$9:$DY$58,31,FALSE)="",VLOOKUP($A44,'02.คีย์เทอม1'!$A$9:$DY$58,30,FALSE),VLOOKUP($A44,'02.คีย์เทอม1'!$A$9:$DY$58,31,FALSE))+IF(VLOOKUP($A44,'03.คีย์เทอม2'!$A$9:$DY$58,31,FALSE)="",VLOOKUP($A44,'03.คีย์เทอม2'!$A$9:$DY$58,30,FALSE),VLOOKUP($A44,'03.คีย์เทอม2'!$A$9:$DY$58,31,FALSE)))*100/200))))</f>
        <v/>
      </c>
      <c r="M44" s="125" t="str">
        <f>IF(L$8="","",IF('2.ชื่อนักเรียน'!$R45="ร","ร",IF('2.ชื่อนักเรียน'!$R45="มส","",IF(L44="","",IF(L44&gt;=80,4,IF(L44&gt;=75,3.5,IF(L44&gt;=70,3,IF(L44&gt;=65,2.5,IF(L44&gt;=60,2,IF(L44&gt;=55,1.5,IF(L44&gt;=50,1,0)))))))))))</f>
        <v/>
      </c>
      <c r="N44" s="126" t="str">
        <f>IF(N$8="","",IF('2.ชื่อนักเรียน'!$R45="ร","ร",IF('2.ชื่อนักเรียน'!$R45="มส","",IF(OR(VLOOKUP($A44,'02.คีย์เทอม1'!$A$9:$DY$58,35,FALSE)="",VLOOKUP($A44,'03.คีย์เทอม2'!$A$9:$DY$58,35,FALSE)=""),"",(IF(VLOOKUP($A44,'02.คีย์เทอม1'!$A$9:$DY$58,36,FALSE)="",VLOOKUP($A44,'02.คีย์เทอม1'!$A$9:$DY$58,35,FALSE),VLOOKUP($A44,'02.คีย์เทอม1'!$A$9:$DY$58,36,FALSE))+IF(VLOOKUP($A44,'03.คีย์เทอม2'!$A$9:$DY$58,36,FALSE)="",VLOOKUP($A44,'03.คีย์เทอม2'!$A$9:$DY$58,35,FALSE),VLOOKUP($A44,'03.คีย์เทอม2'!$A$9:$DY$58,36,FALSE)))*100/200))))</f>
        <v/>
      </c>
      <c r="O44" s="125" t="str">
        <f>IF(N$8="","",IF('2.ชื่อนักเรียน'!$R45="ร","ร",IF('2.ชื่อนักเรียน'!$R45="มส","",IF(N44="","",IF(N44&gt;=80,4,IF(N44&gt;=75,3.5,IF(N44&gt;=70,3,IF(N44&gt;=65,2.5,IF(N44&gt;=60,2,IF(N44&gt;=55,1.5,IF(N44&gt;=50,1,0)))))))))))</f>
        <v/>
      </c>
      <c r="P44" s="126" t="str">
        <f>IF(P$8="","",IF('2.ชื่อนักเรียน'!$R45="ร","ร",IF('2.ชื่อนักเรียน'!$R45="มส","",IF(OR(VLOOKUP($A44,'02.คีย์เทอม1'!$A$9:$DY$58,40,FALSE)="",VLOOKUP($A44,'03.คีย์เทอม2'!$A$9:$DY$58,40,FALSE)=""),"",(IF(VLOOKUP($A44,'02.คีย์เทอม1'!$A$9:$DY$58,41,FALSE)="",VLOOKUP($A44,'02.คีย์เทอม1'!$A$9:$DY$58,40,FALSE),VLOOKUP($A44,'02.คีย์เทอม1'!$A$9:$DY$58,41,FALSE))+IF(VLOOKUP($A44,'03.คีย์เทอม2'!$A$9:$DY$58,41,FALSE)="",VLOOKUP($A44,'03.คีย์เทอม2'!$A$9:$DY$58,40,FALSE),VLOOKUP($A44,'03.คีย์เทอม2'!$A$9:$DY$58,41,FALSE)))*100/200))))</f>
        <v/>
      </c>
      <c r="Q44" s="125" t="str">
        <f>IF(P$8="","",IF('2.ชื่อนักเรียน'!$R45="ร","ร",IF('2.ชื่อนักเรียน'!$R45="มส","",IF(P44="","",IF(P44&gt;=80,4,IF(P44&gt;=75,3.5,IF(P44&gt;=70,3,IF(P44&gt;=65,2.5,IF(P44&gt;=60,2,IF(P44&gt;=55,1.5,IF(P44&gt;=50,1,0)))))))))))</f>
        <v/>
      </c>
      <c r="R44" s="126" t="str">
        <f>IF(R$8="","",IF('2.ชื่อนักเรียน'!$R45="ร","ร",IF('2.ชื่อนักเรียน'!$R45="มส","",IF(OR(VLOOKUP($A44,'02.คีย์เทอม1'!$A$9:$DY$58,45,FALSE)="",VLOOKUP($A44,'03.คีย์เทอม2'!$A$9:$DY$58,45,FALSE)=""),"",(IF(VLOOKUP($A44,'02.คีย์เทอม1'!$A$9:$DY$58,46,FALSE)="",VLOOKUP($A44,'02.คีย์เทอม1'!$A$9:$DY$58,45,FALSE),VLOOKUP($A44,'02.คีย์เทอม1'!$A$9:$DY$58,46,FALSE))+IF(VLOOKUP($A44,'03.คีย์เทอม2'!$A$9:$DY$58,46,FALSE)="",VLOOKUP($A44,'03.คีย์เทอม2'!$A$9:$DY$58,45,FALSE),VLOOKUP($A44,'03.คีย์เทอม2'!$A$9:$DY$58,46,FALSE)))*100/200))))</f>
        <v/>
      </c>
      <c r="S44" s="125" t="str">
        <f>IF(R$8="","",IF('2.ชื่อนักเรียน'!$R45="ร","ร",IF('2.ชื่อนักเรียน'!$R45="มส","",IF(R44="","",IF(R44&gt;=80,4,IF(R44&gt;=75,3.5,IF(R44&gt;=70,3,IF(R44&gt;=65,2.5,IF(R44&gt;=60,2,IF(R44&gt;=55,1.5,IF(R44&gt;=50,1,0)))))))))))</f>
        <v/>
      </c>
      <c r="T44" s="126" t="str">
        <f>IF(T$8="","",IF('2.ชื่อนักเรียน'!$R45="ร","ร",IF('2.ชื่อนักเรียน'!$R45="มส","",IF(OR(VLOOKUP($A44,'02.คีย์เทอม1'!$A$9:$DY$58,50,FALSE)="",VLOOKUP($A44,'03.คีย์เทอม2'!$A$9:$DY$58,50,FALSE)=""),"",(IF(VLOOKUP($A44,'02.คีย์เทอม1'!$A$9:$DY$58,51,FALSE)="",VLOOKUP($A44,'02.คีย์เทอม1'!$A$9:$DY$58,50,FALSE),VLOOKUP($A44,'02.คีย์เทอม1'!$A$9:$DY$58,51,FALSE))+IF(VLOOKUP($A44,'03.คีย์เทอม2'!$A$9:$DY$58,51,FALSE)="",VLOOKUP($A44,'03.คีย์เทอม2'!$A$9:$DY$58,50,FALSE),VLOOKUP($A44,'03.คีย์เทอม2'!$A$9:$DY$58,51,FALSE)))*100/200))))</f>
        <v/>
      </c>
      <c r="U44" s="125" t="str">
        <f>IF(T$8="","",IF('2.ชื่อนักเรียน'!$R45="ร","ร",IF('2.ชื่อนักเรียน'!$R45="มส","",IF(T44="","",IF(T44&gt;=80,4,IF(T44&gt;=75,3.5,IF(T44&gt;=70,3,IF(T44&gt;=65,2.5,IF(T44&gt;=60,2,IF(T44&gt;=55,1.5,IF(T44&gt;=50,1,0)))))))))))</f>
        <v/>
      </c>
      <c r="V44" s="126" t="str">
        <f>IF(V$8="","",IF('2.ชื่อนักเรียน'!$R45="ร","ร",IF('2.ชื่อนักเรียน'!$R45="มส","",IF(OR(VLOOKUP($A44,'02.คีย์เทอม1'!$A$9:$DY$58,55,FALSE)="",VLOOKUP($A44,'03.คีย์เทอม2'!$A$9:$DY$58,55,FALSE)=""),"",(IF(VLOOKUP($A44,'02.คีย์เทอม1'!$A$9:$DY$58,56,FALSE)="",VLOOKUP($A44,'02.คีย์เทอม1'!$A$9:$DY$58,55,FALSE),VLOOKUP($A44,'02.คีย์เทอม1'!$A$9:$DY$58,56,FALSE))+IF(VLOOKUP($A44,'03.คีย์เทอม2'!$A$9:$DY$58,56,FALSE)="",VLOOKUP($A44,'03.คีย์เทอม2'!$A$9:$DY$58,55,FALSE),VLOOKUP($A44,'03.คีย์เทอม2'!$A$9:$DY$58,56,FALSE)))*100/200))))</f>
        <v/>
      </c>
      <c r="W44" s="208" t="str">
        <f>IF(V$8="","",IF('2.ชื่อนักเรียน'!$R45="ร","ร",IF('2.ชื่อนักเรียน'!$R45="มส","",IF(V44="","",IF(V44&gt;=80,4,IF(V44&gt;=75,3.5,IF(V44&gt;=70,3,IF(V44&gt;=65,2.5,IF(V44&gt;=60,2,IF(V44&gt;=55,1.5,IF(V44&gt;=50,1,0)))))))))))</f>
        <v/>
      </c>
      <c r="X44" s="18">
        <v>35</v>
      </c>
      <c r="Y44" s="122" t="str">
        <f>IF('2.ชื่อนักเรียน'!$C45="","",'2.ชื่อนักเรียน'!$C45)</f>
        <v/>
      </c>
      <c r="Z44" s="272" t="str">
        <f>IF('2.ชื่อนักเรียน'!$D45="","",'2.ชื่อนักเรียน'!$D45)</f>
        <v/>
      </c>
      <c r="AA44" s="207" t="str">
        <f>IF(AA$8="","",IF('2.ชื่อนักเรียน'!$R45="ร","ร",IF('2.ชื่อนักเรียน'!$R45="มส","",IF(OR(VLOOKUP($A44,'02.คีย์เทอม1'!$A$9:$DY$58,60,FALSE)="",VLOOKUP($A44,'03.คีย์เทอม2'!$A$9:$DY$58,60,FALSE)=""),"",(IF(VLOOKUP($A44,'02.คีย์เทอม1'!$A$9:$DY$58,61,FALSE)="",VLOOKUP($A44,'02.คีย์เทอม1'!$A$9:$DY$58,60,FALSE),VLOOKUP($A44,'02.คีย์เทอม1'!$A$9:$DY$58,61,FALSE))+IF(VLOOKUP($A44,'03.คีย์เทอม2'!$A$9:$DY$58,61,FALSE)="",VLOOKUP($A44,'03.คีย์เทอม2'!$A$9:$DY$58,60,FALSE),VLOOKUP($A44,'03.คีย์เทอม2'!$A$9:$DY$58,61,FALSE)))*100/200))))</f>
        <v/>
      </c>
      <c r="AB44" s="125" t="str">
        <f>IF(AA$8="","",IF('2.ชื่อนักเรียน'!$R45="ร","ร",IF('2.ชื่อนักเรียน'!$R45="มส","",IF(AA44="","",IF(AA44&gt;=80,4,IF(AA44&gt;=75,3.5,IF(AA44&gt;=70,3,IF(AA44&gt;=65,2.5,IF(AA44&gt;=60,2,IF(AA44&gt;=55,1.5,IF(AA44&gt;=50,1,0)))))))))))</f>
        <v/>
      </c>
      <c r="AC44" s="126" t="str">
        <f>IF(AC$8="","",IF('2.ชื่อนักเรียน'!$R45="ร","ร",IF('2.ชื่อนักเรียน'!$R45="มส","",IF(OR(VLOOKUP($A44,'02.คีย์เทอม1'!$A$9:$DY$58,65,FALSE)="",VLOOKUP($A44,'03.คีย์เทอม2'!$A$9:$DY$58,65,FALSE)=""),"",(IF(VLOOKUP($A44,'02.คีย์เทอม1'!$A$9:$DY$58,66,FALSE)="",VLOOKUP($A44,'02.คีย์เทอม1'!$A$9:$DY$58,65,FALSE),VLOOKUP($A44,'02.คีย์เทอม1'!$A$9:$DY$58,66,FALSE))+IF(VLOOKUP($A44,'03.คีย์เทอม2'!$A$9:$DY$58,66,FALSE)="",VLOOKUP($A44,'03.คีย์เทอม2'!$A$9:$DY$58,65,FALSE),VLOOKUP($A44,'03.คีย์เทอม2'!$A$9:$DY$58,66,FALSE)))*100/200))))</f>
        <v/>
      </c>
      <c r="AD44" s="125" t="str">
        <f>IF(AC$8="","",IF('2.ชื่อนักเรียน'!$R45="ร","ร",IF('2.ชื่อนักเรียน'!$R45="มส","",IF(AC44="","",IF(AC44&gt;=80,4,IF(AC44&gt;=75,3.5,IF(AC44&gt;=70,3,IF(AC44&gt;=65,2.5,IF(AC44&gt;=60,2,IF(AC44&gt;=55,1.5,IF(AC44&gt;=50,1,0)))))))))))</f>
        <v/>
      </c>
      <c r="AE44" s="126" t="str">
        <f>IF(AE$8="","",IF('2.ชื่อนักเรียน'!$R45="ร","ร",IF('2.ชื่อนักเรียน'!$R45="มส","",IF(OR(VLOOKUP($A44,'02.คีย์เทอม1'!$A$9:$DY$58,70,FALSE)="",VLOOKUP($A44,'03.คีย์เทอม2'!$A$9:$DY$58,70,FALSE)=""),"",(IF(VLOOKUP($A44,'02.คีย์เทอม1'!$A$9:$DY$58,71,FALSE)="",VLOOKUP($A44,'02.คีย์เทอม1'!$A$9:$DY$58,70,FALSE),VLOOKUP($A44,'02.คีย์เทอม1'!$A$9:$DY$58,71,FALSE))+IF(VLOOKUP($A44,'03.คีย์เทอม2'!$A$9:$DY$58,71,FALSE)="",VLOOKUP($A44,'03.คีย์เทอม2'!$A$9:$DY$58,70,FALSE),VLOOKUP($A44,'03.คีย์เทอม2'!$A$9:$DY$58,71,FALSE)))*100/200))))</f>
        <v/>
      </c>
      <c r="AF44" s="125" t="str">
        <f>IF(AE$8="","",IF('2.ชื่อนักเรียน'!$R45="ร","ร",IF('2.ชื่อนักเรียน'!$R45="มส","",IF(AE44="","",IF(AE44&gt;=80,4,IF(AE44&gt;=75,3.5,IF(AE44&gt;=70,3,IF(AE44&gt;=65,2.5,IF(AE44&gt;=60,2,IF(AE44&gt;=55,1.5,IF(AE44&gt;=50,1,0)))))))))))</f>
        <v/>
      </c>
      <c r="AG44" s="127" t="str">
        <f>IF(AG$8="","",IF('2.ชื่อนักเรียน'!$R45="ร","ร",IF('2.ชื่อนักเรียน'!$R45="มส","",IF(OR(VLOOKUP($A44,'02.คีย์เทอม1'!$A$9:$DY$58,75,FALSE)="",VLOOKUP($A44,'03.คีย์เทอม2'!$A$9:$DY$58,75,FALSE)=""),"",(IF(VLOOKUP($A44,'02.คีย์เทอม1'!$A$9:$DY$58,76,FALSE)="",VLOOKUP($A44,'02.คีย์เทอม1'!$A$9:$DY$58,75,FALSE),VLOOKUP($A44,'02.คีย์เทอม1'!$A$9:$DY$58,76,FALSE))+IF(VLOOKUP($A44,'03.คีย์เทอม2'!$A$9:$DY$58,76,FALSE)="",VLOOKUP($A44,'03.คีย์เทอม2'!$A$9:$DY$58,75,FALSE),VLOOKUP($A44,'03.คีย์เทอม2'!$A$9:$DY$58,76,FALSE)))*100/200))))</f>
        <v/>
      </c>
      <c r="AH44" s="125" t="str">
        <f>IF(AG$8="","",IF('2.ชื่อนักเรียน'!$R45="ร","ร",IF('2.ชื่อนักเรียน'!$R45="มส","",IF(AG44="","",IF(AG44&gt;=80,4,IF(AG44&gt;=75,3.5,IF(AG44&gt;=70,3,IF(AG44&gt;=65,2.5,IF(AG44&gt;=60,2,IF(AG44&gt;=55,1.5,IF(AG44&gt;=50,1,0)))))))))))</f>
        <v/>
      </c>
      <c r="AI44" s="127" t="str">
        <f>IF(AI$8="","",IF('2.ชื่อนักเรียน'!$R45="ร","ร",IF('2.ชื่อนักเรียน'!$R45="มส","",IF(OR(VLOOKUP($A44,'02.คีย์เทอม1'!$A$9:$DY$58,80,FALSE)="",VLOOKUP($A44,'03.คีย์เทอม2'!$A$9:$DY$58,80,FALSE)=""),"",(IF(VLOOKUP($A44,'02.คีย์เทอม1'!$A$9:$DY$58,81,FALSE)="",VLOOKUP($A44,'02.คีย์เทอม1'!$A$9:$DY$58,80,FALSE),VLOOKUP($A44,'02.คีย์เทอม1'!$A$9:$DY$58,81,FALSE))+IF(VLOOKUP($A44,'03.คีย์เทอม2'!$A$9:$DY$58,81,FALSE)="",VLOOKUP($A44,'03.คีย์เทอม2'!$A$9:$DY$58,80,FALSE),VLOOKUP($A44,'03.คีย์เทอม2'!$A$9:$DY$58,81,FALSE)))*100/200))))</f>
        <v/>
      </c>
      <c r="AJ44" s="125" t="str">
        <f>IF(AI$8="","",IF('2.ชื่อนักเรียน'!$R45="ร","ร",IF('2.ชื่อนักเรียน'!$R45="มส","",IF(AI44="","",IF(AI44&gt;=80,4,IF(AI44&gt;=75,3.5,IF(AI44&gt;=70,3,IF(AI44&gt;=65,2.5,IF(AI44&gt;=60,2,IF(AI44&gt;=55,1.5,IF(AI44&gt;=50,1,0)))))))))))</f>
        <v/>
      </c>
      <c r="AK44" s="127" t="str">
        <f>IF(AK$8="","",IF('2.ชื่อนักเรียน'!$R45="ร","ร",IF('2.ชื่อนักเรียน'!$R45="มส","",IF(OR(VLOOKUP($A44,'02.คีย์เทอม1'!$A$9:$DY$58,85,FALSE)="",VLOOKUP($A44,'03.คีย์เทอม2'!$A$9:$DY$58,85,FALSE)=""),"",(IF(VLOOKUP($A44,'02.คีย์เทอม1'!$A$9:$DY$58,86,FALSE)="",VLOOKUP($A44,'02.คีย์เทอม1'!$A$9:$DY$58,85,FALSE),VLOOKUP($A44,'02.คีย์เทอม1'!$A$9:$DY$58,86,FALSE))+IF(VLOOKUP($A44,'03.คีย์เทอม2'!$A$9:$DY$58,86,FALSE)="",VLOOKUP($A44,'03.คีย์เทอม2'!$A$9:$DY$58,85,FALSE),VLOOKUP($A44,'03.คีย์เทอม2'!$A$9:$DY$58,86,FALSE)))*100/200))))</f>
        <v/>
      </c>
      <c r="AL44" s="125" t="str">
        <f>IF(AK$8="","",IF('2.ชื่อนักเรียน'!$R45="ร","ร",IF('2.ชื่อนักเรียน'!$R45="มส","",IF(AK44="","",IF(AK44&gt;=80,4,IF(AK44&gt;=75,3.5,IF(AK44&gt;=70,3,IF(AK44&gt;=65,2.5,IF(AK44&gt;=60,2,IF(AK44&gt;=55,1.5,IF(AK44&gt;=50,1,0)))))))))))</f>
        <v/>
      </c>
      <c r="AM44" s="127" t="str">
        <f>IF(AM$8="","",IF('2.ชื่อนักเรียน'!$R45="ร","ร",IF('2.ชื่อนักเรียน'!$R45="มส","",IF(OR(VLOOKUP($A44,'02.คีย์เทอม1'!$A$9:$DY$58,90,FALSE)="",VLOOKUP($A44,'03.คีย์เทอม2'!$A$9:$DY$58,90,FALSE)=""),"",(IF(VLOOKUP($A44,'02.คีย์เทอม1'!$A$9:$DY$58,91,FALSE)="",VLOOKUP($A44,'02.คีย์เทอม1'!$A$9:$DY$58,90,FALSE),VLOOKUP($A44,'02.คีย์เทอม1'!$A$9:$DY$58,91,FALSE))+IF(VLOOKUP($A44,'03.คีย์เทอม2'!$A$9:$DY$58,91,FALSE)="",VLOOKUP($A44,'03.คีย์เทอม2'!$A$9:$DY$58,90,FALSE),VLOOKUP($A44,'03.คีย์เทอม2'!$A$9:$DY$58,91,FALSE)))*100/200))))</f>
        <v/>
      </c>
      <c r="AN44" s="125" t="str">
        <f>IF(AM$8="","",IF('2.ชื่อนักเรียน'!$R45="ร","ร",IF('2.ชื่อนักเรียน'!$R45="มส","",IF(AM44="","",IF(AM44&gt;=80,4,IF(AM44&gt;=75,3.5,IF(AM44&gt;=70,3,IF(AM44&gt;=65,2.5,IF(AM44&gt;=60,2,IF(AM44&gt;=55,1.5,IF(AM44&gt;=50,1,0)))))))))))</f>
        <v/>
      </c>
      <c r="AO44" s="127" t="str">
        <f>IF(AO$8="","",IF('2.ชื่อนักเรียน'!$R45="ร","ร",IF('2.ชื่อนักเรียน'!$R45="มส","",IF(OR(VLOOKUP($A44,'02.คีย์เทอม1'!$A$9:$DY$58,95,FALSE)="",VLOOKUP($A44,'03.คีย์เทอม2'!$A$9:$DY$58,95,FALSE)=""),"",(IF(VLOOKUP($A44,'02.คีย์เทอม1'!$A$9:$DY$58,96,FALSE)="",VLOOKUP($A44,'02.คีย์เทอม1'!$A$9:$DY$58,95,FALSE),VLOOKUP($A44,'02.คีย์เทอม1'!$A$9:$DY$58,96,FALSE))+IF(VLOOKUP($A44,'03.คีย์เทอม2'!$A$9:$DY$58,96,FALSE)="",VLOOKUP($A44,'03.คีย์เทอม2'!$A$9:$DY$58,95,FALSE),VLOOKUP($A44,'03.คีย์เทอม2'!$A$9:$DY$58,96,FALSE)))*100/200))))</f>
        <v/>
      </c>
      <c r="AP44" s="125" t="str">
        <f>IF(AO$8="","",IF('2.ชื่อนักเรียน'!$R45="ร","ร",IF('2.ชื่อนักเรียน'!$R45="มส","",IF(AO44="","",IF(AO44&gt;=80,4,IF(AO44&gt;=75,3.5,IF(AO44&gt;=70,3,IF(AO44&gt;=65,2.5,IF(AO44&gt;=60,2,IF(AO44&gt;=55,1.5,IF(AO44&gt;=50,1,0)))))))))))</f>
        <v/>
      </c>
      <c r="AQ44" s="127" t="str">
        <f>IF(AQ$8="","",IF('2.ชื่อนักเรียน'!$R45="ร","ร",IF('2.ชื่อนักเรียน'!$R45="มส","",IF(OR(VLOOKUP($A44,'02.คีย์เทอม1'!$A$9:$DY$58,100,FALSE)="",VLOOKUP($A44,'03.คีย์เทอม2'!$A$9:$DY$58,100,FALSE)=""),"",(IF(VLOOKUP($A44,'02.คีย์เทอม1'!$A$9:$DY$58,101,FALSE)="",VLOOKUP($A44,'02.คีย์เทอม1'!$A$9:$DY$58,100,FALSE),VLOOKUP($A44,'02.คีย์เทอม1'!$A$9:$DY$58,101,FALSE))+IF(VLOOKUP($A44,'03.คีย์เทอม2'!$A$9:$DY$58,101,FALSE)="",VLOOKUP($A44,'03.คีย์เทอม2'!$A$9:$DY$58,100,FALSE),VLOOKUP($A44,'03.คีย์เทอม2'!$A$9:$DY$58,101,FALSE)))*100/200))))</f>
        <v/>
      </c>
      <c r="AR44" s="125" t="str">
        <f>IF(AQ$8="","",IF('2.ชื่อนักเรียน'!$R45="ร","ร",IF('2.ชื่อนักเรียน'!$R45="มส","",IF(AQ44="","",IF(AQ44&gt;=80,4,IF(AQ44&gt;=75,3.5,IF(AQ44&gt;=70,3,IF(AQ44&gt;=65,2.5,IF(AQ44&gt;=60,2,IF(AQ44&gt;=55,1.5,IF(AQ44&gt;=50,1,0)))))))))))</f>
        <v/>
      </c>
      <c r="AS44" s="126" t="str">
        <f>IF(AS$8="","",IF('2.ชื่อนักเรียน'!$R45="ร","ร",IF('2.ชื่อนักเรียน'!$R45="มส","",IF(OR(VLOOKUP($A44,'02.คีย์เทอม1'!$A$9:$DY$58,105,FALSE)="",VLOOKUP($A44,'03.คีย์เทอม2'!$A$9:$DY$58,105,FALSE)=""),"",(IF(VLOOKUP($A44,'02.คีย์เทอม1'!$A$9:$DY$58,106,FALSE)="",VLOOKUP($A44,'02.คีย์เทอม1'!$A$9:$DY$58,105,FALSE),VLOOKUP($A44,'02.คีย์เทอม1'!$A$9:$DY$58,106,FALSE))+IF(VLOOKUP($A44,'03.คีย์เทอม2'!$A$9:$DY$58,106,FALSE)="",VLOOKUP($A44,'03.คีย์เทอม2'!$A$9:$DY$58,105,FALSE),VLOOKUP($A44,'03.คีย์เทอม2'!$A$9:$DY$58,106,FALSE)))*100/200))))</f>
        <v/>
      </c>
      <c r="AT44" s="204" t="str">
        <f>IF(AS$8="","",IF('2.ชื่อนักเรียน'!$R45="ร","ร",IF('2.ชื่อนักเรียน'!$R45="มส","",IF(AS44="","",IF(AS44&gt;=80,4,IF(AS44&gt;=75,3.5,IF(AS44&gt;=70,3,IF(AS44&gt;=65,2.5,IF(AS44&gt;=60,2,IF(AS44&gt;=55,1.5,IF(AS44&gt;=50,1,0)))))))))))</f>
        <v/>
      </c>
      <c r="AU44" s="207" t="str">
        <f t="shared" si="37"/>
        <v/>
      </c>
      <c r="AV44" s="126" t="str">
        <f t="shared" si="36"/>
        <v/>
      </c>
      <c r="AW44" s="541" t="str">
        <f t="shared" si="16"/>
        <v/>
      </c>
      <c r="AX44" s="745" t="str">
        <f>IF('2.ชื่อนักเรียน'!R45="มส","มส",IF('2.ชื่อนักเรียน'!R45="ย้าย","ย้าย",IF('2.ชื่อนักเรียน'!R45="ร","ร",IF(CE44="","",RANK(CE44,$CE$10:$CE$59,0)))))</f>
        <v/>
      </c>
      <c r="AY44" s="393" t="str">
        <f t="shared" si="17"/>
        <v/>
      </c>
      <c r="AZ44" s="381" t="str">
        <f t="shared" si="18"/>
        <v/>
      </c>
      <c r="BA44" s="383" t="str">
        <f t="shared" si="19"/>
        <v/>
      </c>
      <c r="BB44" s="335" t="str">
        <f t="shared" si="1"/>
        <v/>
      </c>
      <c r="BC44" s="335" t="str">
        <f t="shared" si="20"/>
        <v/>
      </c>
      <c r="BD44" s="335" t="str">
        <f t="shared" si="2"/>
        <v/>
      </c>
      <c r="BE44" s="335" t="str">
        <f t="shared" si="3"/>
        <v/>
      </c>
      <c r="BF44" s="331" t="str">
        <f t="shared" si="4"/>
        <v/>
      </c>
      <c r="BG44" s="331" t="str">
        <f t="shared" si="5"/>
        <v/>
      </c>
      <c r="BH44" s="335" t="str">
        <f t="shared" si="6"/>
        <v/>
      </c>
      <c r="BI44" s="335" t="str">
        <f t="shared" si="21"/>
        <v/>
      </c>
      <c r="BJ44" s="335" t="str">
        <f t="shared" si="7"/>
        <v/>
      </c>
      <c r="BK44" s="335" t="str">
        <f t="shared" si="22"/>
        <v/>
      </c>
      <c r="BL44" s="335" t="str">
        <f t="shared" si="8"/>
        <v/>
      </c>
      <c r="BM44" s="335" t="str">
        <f t="shared" si="9"/>
        <v/>
      </c>
      <c r="BN44" s="335" t="str">
        <f t="shared" si="10"/>
        <v/>
      </c>
      <c r="BO44" s="335" t="str">
        <f t="shared" si="11"/>
        <v/>
      </c>
      <c r="BP44" s="331" t="str">
        <f t="shared" si="12"/>
        <v/>
      </c>
      <c r="BQ44" s="384" t="str">
        <f t="shared" si="13"/>
        <v/>
      </c>
      <c r="BR44" s="332" t="str">
        <f t="shared" si="14"/>
        <v/>
      </c>
      <c r="BS44" s="381" t="str">
        <f t="shared" si="23"/>
        <v/>
      </c>
      <c r="BT44" s="331" t="str">
        <f t="shared" si="24"/>
        <v/>
      </c>
      <c r="BU44" s="331" t="str">
        <f t="shared" si="25"/>
        <v/>
      </c>
      <c r="BV44" s="331" t="str">
        <f t="shared" si="26"/>
        <v/>
      </c>
      <c r="BW44" s="331" t="str">
        <f t="shared" si="27"/>
        <v/>
      </c>
      <c r="BX44" s="331" t="str">
        <f t="shared" si="28"/>
        <v/>
      </c>
      <c r="BY44" s="331" t="str">
        <f t="shared" si="29"/>
        <v/>
      </c>
      <c r="BZ44" s="331" t="str">
        <f t="shared" si="30"/>
        <v/>
      </c>
      <c r="CA44" s="331" t="str">
        <f t="shared" si="31"/>
        <v/>
      </c>
      <c r="CB44" s="331" t="str">
        <f t="shared" si="32"/>
        <v/>
      </c>
      <c r="CC44" s="384" t="str">
        <f t="shared" si="33"/>
        <v/>
      </c>
      <c r="CD44" s="332" t="str">
        <f t="shared" si="34"/>
        <v/>
      </c>
      <c r="CE44" s="177" t="str">
        <f t="shared" si="35"/>
        <v/>
      </c>
    </row>
    <row r="45" spans="1:83" s="17" customFormat="1" ht="16.5" customHeight="1" x14ac:dyDescent="0.2">
      <c r="A45" s="18">
        <v>36</v>
      </c>
      <c r="B45" s="122" t="str">
        <f>IF('2.ชื่อนักเรียน'!$C46="","",'2.ชื่อนักเรียน'!$C46)</f>
        <v/>
      </c>
      <c r="C45" s="272" t="str">
        <f>IF('2.ชื่อนักเรียน'!$D46="","",'2.ชื่อนักเรียน'!$D46)</f>
        <v/>
      </c>
      <c r="D45" s="207" t="str">
        <f>IF(D$8="","",IF('2.ชื่อนักเรียน'!$R46="ร","ร",IF('2.ชื่อนักเรียน'!$R46="มส","",IF(OR(VLOOKUP($A45,'02.คีย์เทอม1'!$A$9:$DY$58,10,FALSE)="",VLOOKUP($A45,'03.คีย์เทอม2'!$A$9:$DY$58,10,FALSE)=""),"",(IF(VLOOKUP($A45,'02.คีย์เทอม1'!$A$9:$DY$58,11,FALSE)="",VLOOKUP($A45,'02.คีย์เทอม1'!$A$9:$DY$58,10,FALSE),VLOOKUP($A45,'02.คีย์เทอม1'!$A$9:$DY$58,11,FALSE))+IF(VLOOKUP($A45,'03.คีย์เทอม2'!$A$9:$DY$58,11,FALSE)="",VLOOKUP($A45,'03.คีย์เทอม2'!$A$9:$DY$58,10,FALSE),VLOOKUP($A45,'03.คีย์เทอม2'!$A$9:$DY$58,11,FALSE)))*100/200))))</f>
        <v/>
      </c>
      <c r="E45" s="125" t="str">
        <f>IF(D$8="","",IF('2.ชื่อนักเรียน'!$R46="ร","ร",IF('2.ชื่อนักเรียน'!$R46="มส","",IF(D45="","",IF(D45&gt;=80,4,IF(D45&gt;=75,3.5,IF(D45&gt;=70,3,IF(D45&gt;=65,2.5,IF(D45&gt;=60,2,IF(D45&gt;=55,1.5,IF(D45&gt;=50,1,0)))))))))))</f>
        <v/>
      </c>
      <c r="F45" s="126" t="str">
        <f>IF(F$8="","",IF('2.ชื่อนักเรียน'!$R46="ร","ร",IF('2.ชื่อนักเรียน'!$R46="มส","",IF(OR(VLOOKUP($A45,'02.คีย์เทอม1'!$A$9:$DY$58,15,FALSE)="",VLOOKUP($A45,'03.คีย์เทอม2'!$A$9:$DY$58,15,FALSE)=""),"",(IF(VLOOKUP($A45,'02.คีย์เทอม1'!$A$9:$DY$58,16,FALSE)="",VLOOKUP($A45,'02.คีย์เทอม1'!$A$9:$DY$58,15,FALSE),VLOOKUP($A45,'02.คีย์เทอม1'!$A$9:$DY$58,16,FALSE))+IF(VLOOKUP($A45,'03.คีย์เทอม2'!$A$9:$DY$58,16,FALSE)="",VLOOKUP($A45,'03.คีย์เทอม2'!$A$9:$DY$58,15,FALSE),VLOOKUP($A45,'03.คีย์เทอม2'!$A$9:$DY$58,16,FALSE)))*100/200))))</f>
        <v/>
      </c>
      <c r="G45" s="125" t="str">
        <f>IF(F$8="","",IF('2.ชื่อนักเรียน'!$R46="ร","ร",IF('2.ชื่อนักเรียน'!$R46="มส","",IF(F45="","",IF(F45&gt;=80,4,IF(F45&gt;=75,3.5,IF(F45&gt;=70,3,IF(F45&gt;=65,2.5,IF(F45&gt;=60,2,IF(F45&gt;=55,1.5,IF(F45&gt;=50,1,0)))))))))))</f>
        <v/>
      </c>
      <c r="H45" s="126" t="str">
        <f>IF(H$8="","",IF('2.ชื่อนักเรียน'!$R46="ร","ร",IF('2.ชื่อนักเรียน'!$R46="มส","",IF(OR(VLOOKUP($A45,'02.คีย์เทอม1'!$A$9:$DY$58,20,FALSE)="",VLOOKUP($A45,'03.คีย์เทอม2'!$A$9:$DY$58,20,FALSE)=""),"",(IF(VLOOKUP($A45,'02.คีย์เทอม1'!$A$9:$DY$58,21,FALSE)="",VLOOKUP($A45,'02.คีย์เทอม1'!$A$9:$DY$58,20,FALSE),VLOOKUP($A45,'02.คีย์เทอม1'!$A$9:$DY$58,21,FALSE))+IF(VLOOKUP($A45,'03.คีย์เทอม2'!$A$9:$DY$58,21,FALSE)="",VLOOKUP($A45,'03.คีย์เทอม2'!$A$9:$DY$58,20,FALSE),VLOOKUP($A45,'03.คีย์เทอม2'!$A$9:$DY$58,21,FALSE)))*100/200))))</f>
        <v/>
      </c>
      <c r="I45" s="125" t="str">
        <f>IF(H$8="","",IF('2.ชื่อนักเรียน'!$R46="ร","ร",IF('2.ชื่อนักเรียน'!$R46="มส","",IF(H45="","",IF(H45&gt;=80,4,IF(H45&gt;=75,3.5,IF(H45&gt;=70,3,IF(H45&gt;=65,2.5,IF(H45&gt;=60,2,IF(H45&gt;=55,1.5,IF(H45&gt;=50,1,0)))))))))))</f>
        <v/>
      </c>
      <c r="J45" s="126" t="str">
        <f>IF(J$8="","",IF('2.ชื่อนักเรียน'!$R46="ร","ร",IF('2.ชื่อนักเรียน'!$R46="มส","",IF(OR(VLOOKUP($A45,'02.คีย์เทอม1'!$A$9:$DY$58,25,FALSE)="",VLOOKUP($A45,'03.คีย์เทอม2'!$A$9:$DY$58,25,FALSE)=""),"",(IF(VLOOKUP($A45,'02.คีย์เทอม1'!$A$9:$DY$58,26,FALSE)="",VLOOKUP($A45,'02.คีย์เทอม1'!$A$9:$DY$58,25,FALSE),VLOOKUP($A45,'02.คีย์เทอม1'!$A$9:$DY$58,26,FALSE))+IF(VLOOKUP($A45,'03.คีย์เทอม2'!$A$9:$DY$58,26,FALSE)="",VLOOKUP($A45,'03.คีย์เทอม2'!$A$9:$DY$58,25,FALSE),VLOOKUP($A45,'03.คีย์เทอม2'!$A$9:$DY$58,26,FALSE)))*100/200))))</f>
        <v/>
      </c>
      <c r="K45" s="125" t="str">
        <f>IF(J$8="","",IF('2.ชื่อนักเรียน'!$R46="ร","ร",IF('2.ชื่อนักเรียน'!$R46="มส","",IF(J45="","",IF(J45&gt;=80,4,IF(J45&gt;=75,3.5,IF(J45&gt;=70,3,IF(J45&gt;=65,2.5,IF(J45&gt;=60,2,IF(J45&gt;=55,1.5,IF(J45&gt;=50,1,0)))))))))))</f>
        <v/>
      </c>
      <c r="L45" s="126" t="str">
        <f>IF(L$8="","",IF('2.ชื่อนักเรียน'!$R46="ร","ร",IF('2.ชื่อนักเรียน'!$R46="มส","",IF(OR(VLOOKUP($A45,'02.คีย์เทอม1'!$A$9:$DY$58,30,FALSE)="",VLOOKUP($A45,'03.คีย์เทอม2'!$A$9:$DY$58,30,FALSE)=""),"",(IF(VLOOKUP($A45,'02.คีย์เทอม1'!$A$9:$DY$58,31,FALSE)="",VLOOKUP($A45,'02.คีย์เทอม1'!$A$9:$DY$58,30,FALSE),VLOOKUP($A45,'02.คีย์เทอม1'!$A$9:$DY$58,31,FALSE))+IF(VLOOKUP($A45,'03.คีย์เทอม2'!$A$9:$DY$58,31,FALSE)="",VLOOKUP($A45,'03.คีย์เทอม2'!$A$9:$DY$58,30,FALSE),VLOOKUP($A45,'03.คีย์เทอม2'!$A$9:$DY$58,31,FALSE)))*100/200))))</f>
        <v/>
      </c>
      <c r="M45" s="125" t="str">
        <f>IF(L$8="","",IF('2.ชื่อนักเรียน'!$R46="ร","ร",IF('2.ชื่อนักเรียน'!$R46="มส","",IF(L45="","",IF(L45&gt;=80,4,IF(L45&gt;=75,3.5,IF(L45&gt;=70,3,IF(L45&gt;=65,2.5,IF(L45&gt;=60,2,IF(L45&gt;=55,1.5,IF(L45&gt;=50,1,0)))))))))))</f>
        <v/>
      </c>
      <c r="N45" s="126" t="str">
        <f>IF(N$8="","",IF('2.ชื่อนักเรียน'!$R46="ร","ร",IF('2.ชื่อนักเรียน'!$R46="มส","",IF(OR(VLOOKUP($A45,'02.คีย์เทอม1'!$A$9:$DY$58,35,FALSE)="",VLOOKUP($A45,'03.คีย์เทอม2'!$A$9:$DY$58,35,FALSE)=""),"",(IF(VLOOKUP($A45,'02.คีย์เทอม1'!$A$9:$DY$58,36,FALSE)="",VLOOKUP($A45,'02.คีย์เทอม1'!$A$9:$DY$58,35,FALSE),VLOOKUP($A45,'02.คีย์เทอม1'!$A$9:$DY$58,36,FALSE))+IF(VLOOKUP($A45,'03.คีย์เทอม2'!$A$9:$DY$58,36,FALSE)="",VLOOKUP($A45,'03.คีย์เทอม2'!$A$9:$DY$58,35,FALSE),VLOOKUP($A45,'03.คีย์เทอม2'!$A$9:$DY$58,36,FALSE)))*100/200))))</f>
        <v/>
      </c>
      <c r="O45" s="125" t="str">
        <f>IF(N$8="","",IF('2.ชื่อนักเรียน'!$R46="ร","ร",IF('2.ชื่อนักเรียน'!$R46="มส","",IF(N45="","",IF(N45&gt;=80,4,IF(N45&gt;=75,3.5,IF(N45&gt;=70,3,IF(N45&gt;=65,2.5,IF(N45&gt;=60,2,IF(N45&gt;=55,1.5,IF(N45&gt;=50,1,0)))))))))))</f>
        <v/>
      </c>
      <c r="P45" s="126" t="str">
        <f>IF(P$8="","",IF('2.ชื่อนักเรียน'!$R46="ร","ร",IF('2.ชื่อนักเรียน'!$R46="มส","",IF(OR(VLOOKUP($A45,'02.คีย์เทอม1'!$A$9:$DY$58,40,FALSE)="",VLOOKUP($A45,'03.คีย์เทอม2'!$A$9:$DY$58,40,FALSE)=""),"",(IF(VLOOKUP($A45,'02.คีย์เทอม1'!$A$9:$DY$58,41,FALSE)="",VLOOKUP($A45,'02.คีย์เทอม1'!$A$9:$DY$58,40,FALSE),VLOOKUP($A45,'02.คีย์เทอม1'!$A$9:$DY$58,41,FALSE))+IF(VLOOKUP($A45,'03.คีย์เทอม2'!$A$9:$DY$58,41,FALSE)="",VLOOKUP($A45,'03.คีย์เทอม2'!$A$9:$DY$58,40,FALSE),VLOOKUP($A45,'03.คีย์เทอม2'!$A$9:$DY$58,41,FALSE)))*100/200))))</f>
        <v/>
      </c>
      <c r="Q45" s="125" t="str">
        <f>IF(P$8="","",IF('2.ชื่อนักเรียน'!$R46="ร","ร",IF('2.ชื่อนักเรียน'!$R46="มส","",IF(P45="","",IF(P45&gt;=80,4,IF(P45&gt;=75,3.5,IF(P45&gt;=70,3,IF(P45&gt;=65,2.5,IF(P45&gt;=60,2,IF(P45&gt;=55,1.5,IF(P45&gt;=50,1,0)))))))))))</f>
        <v/>
      </c>
      <c r="R45" s="126" t="str">
        <f>IF(R$8="","",IF('2.ชื่อนักเรียน'!$R46="ร","ร",IF('2.ชื่อนักเรียน'!$R46="มส","",IF(OR(VLOOKUP($A45,'02.คีย์เทอม1'!$A$9:$DY$58,45,FALSE)="",VLOOKUP($A45,'03.คีย์เทอม2'!$A$9:$DY$58,45,FALSE)=""),"",(IF(VLOOKUP($A45,'02.คีย์เทอม1'!$A$9:$DY$58,46,FALSE)="",VLOOKUP($A45,'02.คีย์เทอม1'!$A$9:$DY$58,45,FALSE),VLOOKUP($A45,'02.คีย์เทอม1'!$A$9:$DY$58,46,FALSE))+IF(VLOOKUP($A45,'03.คีย์เทอม2'!$A$9:$DY$58,46,FALSE)="",VLOOKUP($A45,'03.คีย์เทอม2'!$A$9:$DY$58,45,FALSE),VLOOKUP($A45,'03.คีย์เทอม2'!$A$9:$DY$58,46,FALSE)))*100/200))))</f>
        <v/>
      </c>
      <c r="S45" s="125" t="str">
        <f>IF(R$8="","",IF('2.ชื่อนักเรียน'!$R46="ร","ร",IF('2.ชื่อนักเรียน'!$R46="มส","",IF(R45="","",IF(R45&gt;=80,4,IF(R45&gt;=75,3.5,IF(R45&gt;=70,3,IF(R45&gt;=65,2.5,IF(R45&gt;=60,2,IF(R45&gt;=55,1.5,IF(R45&gt;=50,1,0)))))))))))</f>
        <v/>
      </c>
      <c r="T45" s="126" t="str">
        <f>IF(T$8="","",IF('2.ชื่อนักเรียน'!$R46="ร","ร",IF('2.ชื่อนักเรียน'!$R46="มส","",IF(OR(VLOOKUP($A45,'02.คีย์เทอม1'!$A$9:$DY$58,50,FALSE)="",VLOOKUP($A45,'03.คีย์เทอม2'!$A$9:$DY$58,50,FALSE)=""),"",(IF(VLOOKUP($A45,'02.คีย์เทอม1'!$A$9:$DY$58,51,FALSE)="",VLOOKUP($A45,'02.คีย์เทอม1'!$A$9:$DY$58,50,FALSE),VLOOKUP($A45,'02.คีย์เทอม1'!$A$9:$DY$58,51,FALSE))+IF(VLOOKUP($A45,'03.คีย์เทอม2'!$A$9:$DY$58,51,FALSE)="",VLOOKUP($A45,'03.คีย์เทอม2'!$A$9:$DY$58,50,FALSE),VLOOKUP($A45,'03.คีย์เทอม2'!$A$9:$DY$58,51,FALSE)))*100/200))))</f>
        <v/>
      </c>
      <c r="U45" s="125" t="str">
        <f>IF(T$8="","",IF('2.ชื่อนักเรียน'!$R46="ร","ร",IF('2.ชื่อนักเรียน'!$R46="มส","",IF(T45="","",IF(T45&gt;=80,4,IF(T45&gt;=75,3.5,IF(T45&gt;=70,3,IF(T45&gt;=65,2.5,IF(T45&gt;=60,2,IF(T45&gt;=55,1.5,IF(T45&gt;=50,1,0)))))))))))</f>
        <v/>
      </c>
      <c r="V45" s="126" t="str">
        <f>IF(V$8="","",IF('2.ชื่อนักเรียน'!$R46="ร","ร",IF('2.ชื่อนักเรียน'!$R46="มส","",IF(OR(VLOOKUP($A45,'02.คีย์เทอม1'!$A$9:$DY$58,55,FALSE)="",VLOOKUP($A45,'03.คีย์เทอม2'!$A$9:$DY$58,55,FALSE)=""),"",(IF(VLOOKUP($A45,'02.คีย์เทอม1'!$A$9:$DY$58,56,FALSE)="",VLOOKUP($A45,'02.คีย์เทอม1'!$A$9:$DY$58,55,FALSE),VLOOKUP($A45,'02.คีย์เทอม1'!$A$9:$DY$58,56,FALSE))+IF(VLOOKUP($A45,'03.คีย์เทอม2'!$A$9:$DY$58,56,FALSE)="",VLOOKUP($A45,'03.คีย์เทอม2'!$A$9:$DY$58,55,FALSE),VLOOKUP($A45,'03.คีย์เทอม2'!$A$9:$DY$58,56,FALSE)))*100/200))))</f>
        <v/>
      </c>
      <c r="W45" s="208" t="str">
        <f>IF(V$8="","",IF('2.ชื่อนักเรียน'!$R46="ร","ร",IF('2.ชื่อนักเรียน'!$R46="มส","",IF(V45="","",IF(V45&gt;=80,4,IF(V45&gt;=75,3.5,IF(V45&gt;=70,3,IF(V45&gt;=65,2.5,IF(V45&gt;=60,2,IF(V45&gt;=55,1.5,IF(V45&gt;=50,1,0)))))))))))</f>
        <v/>
      </c>
      <c r="X45" s="18">
        <v>36</v>
      </c>
      <c r="Y45" s="122" t="str">
        <f>IF('2.ชื่อนักเรียน'!$C46="","",'2.ชื่อนักเรียน'!$C46)</f>
        <v/>
      </c>
      <c r="Z45" s="272" t="str">
        <f>IF('2.ชื่อนักเรียน'!$D46="","",'2.ชื่อนักเรียน'!$D46)</f>
        <v/>
      </c>
      <c r="AA45" s="207" t="str">
        <f>IF(AA$8="","",IF('2.ชื่อนักเรียน'!$R46="ร","ร",IF('2.ชื่อนักเรียน'!$R46="มส","",IF(OR(VLOOKUP($A45,'02.คีย์เทอม1'!$A$9:$DY$58,60,FALSE)="",VLOOKUP($A45,'03.คีย์เทอม2'!$A$9:$DY$58,60,FALSE)=""),"",(IF(VLOOKUP($A45,'02.คีย์เทอม1'!$A$9:$DY$58,61,FALSE)="",VLOOKUP($A45,'02.คีย์เทอม1'!$A$9:$DY$58,60,FALSE),VLOOKUP($A45,'02.คีย์เทอม1'!$A$9:$DY$58,61,FALSE))+IF(VLOOKUP($A45,'03.คีย์เทอม2'!$A$9:$DY$58,61,FALSE)="",VLOOKUP($A45,'03.คีย์เทอม2'!$A$9:$DY$58,60,FALSE),VLOOKUP($A45,'03.คีย์เทอม2'!$A$9:$DY$58,61,FALSE)))*100/200))))</f>
        <v/>
      </c>
      <c r="AB45" s="125" t="str">
        <f>IF(AA$8="","",IF('2.ชื่อนักเรียน'!$R46="ร","ร",IF('2.ชื่อนักเรียน'!$R46="มส","",IF(AA45="","",IF(AA45&gt;=80,4,IF(AA45&gt;=75,3.5,IF(AA45&gt;=70,3,IF(AA45&gt;=65,2.5,IF(AA45&gt;=60,2,IF(AA45&gt;=55,1.5,IF(AA45&gt;=50,1,0)))))))))))</f>
        <v/>
      </c>
      <c r="AC45" s="126" t="str">
        <f>IF(AC$8="","",IF('2.ชื่อนักเรียน'!$R46="ร","ร",IF('2.ชื่อนักเรียน'!$R46="มส","",IF(OR(VLOOKUP($A45,'02.คีย์เทอม1'!$A$9:$DY$58,65,FALSE)="",VLOOKUP($A45,'03.คีย์เทอม2'!$A$9:$DY$58,65,FALSE)=""),"",(IF(VLOOKUP($A45,'02.คีย์เทอม1'!$A$9:$DY$58,66,FALSE)="",VLOOKUP($A45,'02.คีย์เทอม1'!$A$9:$DY$58,65,FALSE),VLOOKUP($A45,'02.คีย์เทอม1'!$A$9:$DY$58,66,FALSE))+IF(VLOOKUP($A45,'03.คีย์เทอม2'!$A$9:$DY$58,66,FALSE)="",VLOOKUP($A45,'03.คีย์เทอม2'!$A$9:$DY$58,65,FALSE),VLOOKUP($A45,'03.คีย์เทอม2'!$A$9:$DY$58,66,FALSE)))*100/200))))</f>
        <v/>
      </c>
      <c r="AD45" s="125" t="str">
        <f>IF(AC$8="","",IF('2.ชื่อนักเรียน'!$R46="ร","ร",IF('2.ชื่อนักเรียน'!$R46="มส","",IF(AC45="","",IF(AC45&gt;=80,4,IF(AC45&gt;=75,3.5,IF(AC45&gt;=70,3,IF(AC45&gt;=65,2.5,IF(AC45&gt;=60,2,IF(AC45&gt;=55,1.5,IF(AC45&gt;=50,1,0)))))))))))</f>
        <v/>
      </c>
      <c r="AE45" s="126" t="str">
        <f>IF(AE$8="","",IF('2.ชื่อนักเรียน'!$R46="ร","ร",IF('2.ชื่อนักเรียน'!$R46="มส","",IF(OR(VLOOKUP($A45,'02.คีย์เทอม1'!$A$9:$DY$58,70,FALSE)="",VLOOKUP($A45,'03.คีย์เทอม2'!$A$9:$DY$58,70,FALSE)=""),"",(IF(VLOOKUP($A45,'02.คีย์เทอม1'!$A$9:$DY$58,71,FALSE)="",VLOOKUP($A45,'02.คีย์เทอม1'!$A$9:$DY$58,70,FALSE),VLOOKUP($A45,'02.คีย์เทอม1'!$A$9:$DY$58,71,FALSE))+IF(VLOOKUP($A45,'03.คีย์เทอม2'!$A$9:$DY$58,71,FALSE)="",VLOOKUP($A45,'03.คีย์เทอม2'!$A$9:$DY$58,70,FALSE),VLOOKUP($A45,'03.คีย์เทอม2'!$A$9:$DY$58,71,FALSE)))*100/200))))</f>
        <v/>
      </c>
      <c r="AF45" s="125" t="str">
        <f>IF(AE$8="","",IF('2.ชื่อนักเรียน'!$R46="ร","ร",IF('2.ชื่อนักเรียน'!$R46="มส","",IF(AE45="","",IF(AE45&gt;=80,4,IF(AE45&gt;=75,3.5,IF(AE45&gt;=70,3,IF(AE45&gt;=65,2.5,IF(AE45&gt;=60,2,IF(AE45&gt;=55,1.5,IF(AE45&gt;=50,1,0)))))))))))</f>
        <v/>
      </c>
      <c r="AG45" s="127" t="str">
        <f>IF(AG$8="","",IF('2.ชื่อนักเรียน'!$R46="ร","ร",IF('2.ชื่อนักเรียน'!$R46="มส","",IF(OR(VLOOKUP($A45,'02.คีย์เทอม1'!$A$9:$DY$58,75,FALSE)="",VLOOKUP($A45,'03.คีย์เทอม2'!$A$9:$DY$58,75,FALSE)=""),"",(IF(VLOOKUP($A45,'02.คีย์เทอม1'!$A$9:$DY$58,76,FALSE)="",VLOOKUP($A45,'02.คีย์เทอม1'!$A$9:$DY$58,75,FALSE),VLOOKUP($A45,'02.คีย์เทอม1'!$A$9:$DY$58,76,FALSE))+IF(VLOOKUP($A45,'03.คีย์เทอม2'!$A$9:$DY$58,76,FALSE)="",VLOOKUP($A45,'03.คีย์เทอม2'!$A$9:$DY$58,75,FALSE),VLOOKUP($A45,'03.คีย์เทอม2'!$A$9:$DY$58,76,FALSE)))*100/200))))</f>
        <v/>
      </c>
      <c r="AH45" s="125" t="str">
        <f>IF(AG$8="","",IF('2.ชื่อนักเรียน'!$R46="ร","ร",IF('2.ชื่อนักเรียน'!$R46="มส","",IF(AG45="","",IF(AG45&gt;=80,4,IF(AG45&gt;=75,3.5,IF(AG45&gt;=70,3,IF(AG45&gt;=65,2.5,IF(AG45&gt;=60,2,IF(AG45&gt;=55,1.5,IF(AG45&gt;=50,1,0)))))))))))</f>
        <v/>
      </c>
      <c r="AI45" s="127" t="str">
        <f>IF(AI$8="","",IF('2.ชื่อนักเรียน'!$R46="ร","ร",IF('2.ชื่อนักเรียน'!$R46="มส","",IF(OR(VLOOKUP($A45,'02.คีย์เทอม1'!$A$9:$DY$58,80,FALSE)="",VLOOKUP($A45,'03.คีย์เทอม2'!$A$9:$DY$58,80,FALSE)=""),"",(IF(VLOOKUP($A45,'02.คีย์เทอม1'!$A$9:$DY$58,81,FALSE)="",VLOOKUP($A45,'02.คีย์เทอม1'!$A$9:$DY$58,80,FALSE),VLOOKUP($A45,'02.คีย์เทอม1'!$A$9:$DY$58,81,FALSE))+IF(VLOOKUP($A45,'03.คีย์เทอม2'!$A$9:$DY$58,81,FALSE)="",VLOOKUP($A45,'03.คีย์เทอม2'!$A$9:$DY$58,80,FALSE),VLOOKUP($A45,'03.คีย์เทอม2'!$A$9:$DY$58,81,FALSE)))*100/200))))</f>
        <v/>
      </c>
      <c r="AJ45" s="125" t="str">
        <f>IF(AI$8="","",IF('2.ชื่อนักเรียน'!$R46="ร","ร",IF('2.ชื่อนักเรียน'!$R46="มส","",IF(AI45="","",IF(AI45&gt;=80,4,IF(AI45&gt;=75,3.5,IF(AI45&gt;=70,3,IF(AI45&gt;=65,2.5,IF(AI45&gt;=60,2,IF(AI45&gt;=55,1.5,IF(AI45&gt;=50,1,0)))))))))))</f>
        <v/>
      </c>
      <c r="AK45" s="127" t="str">
        <f>IF(AK$8="","",IF('2.ชื่อนักเรียน'!$R46="ร","ร",IF('2.ชื่อนักเรียน'!$R46="มส","",IF(OR(VLOOKUP($A45,'02.คีย์เทอม1'!$A$9:$DY$58,85,FALSE)="",VLOOKUP($A45,'03.คีย์เทอม2'!$A$9:$DY$58,85,FALSE)=""),"",(IF(VLOOKUP($A45,'02.คีย์เทอม1'!$A$9:$DY$58,86,FALSE)="",VLOOKUP($A45,'02.คีย์เทอม1'!$A$9:$DY$58,85,FALSE),VLOOKUP($A45,'02.คีย์เทอม1'!$A$9:$DY$58,86,FALSE))+IF(VLOOKUP($A45,'03.คีย์เทอม2'!$A$9:$DY$58,86,FALSE)="",VLOOKUP($A45,'03.คีย์เทอม2'!$A$9:$DY$58,85,FALSE),VLOOKUP($A45,'03.คีย์เทอม2'!$A$9:$DY$58,86,FALSE)))*100/200))))</f>
        <v/>
      </c>
      <c r="AL45" s="125" t="str">
        <f>IF(AK$8="","",IF('2.ชื่อนักเรียน'!$R46="ร","ร",IF('2.ชื่อนักเรียน'!$R46="มส","",IF(AK45="","",IF(AK45&gt;=80,4,IF(AK45&gt;=75,3.5,IF(AK45&gt;=70,3,IF(AK45&gt;=65,2.5,IF(AK45&gt;=60,2,IF(AK45&gt;=55,1.5,IF(AK45&gt;=50,1,0)))))))))))</f>
        <v/>
      </c>
      <c r="AM45" s="127" t="str">
        <f>IF(AM$8="","",IF('2.ชื่อนักเรียน'!$R46="ร","ร",IF('2.ชื่อนักเรียน'!$R46="มส","",IF(OR(VLOOKUP($A45,'02.คีย์เทอม1'!$A$9:$DY$58,90,FALSE)="",VLOOKUP($A45,'03.คีย์เทอม2'!$A$9:$DY$58,90,FALSE)=""),"",(IF(VLOOKUP($A45,'02.คีย์เทอม1'!$A$9:$DY$58,91,FALSE)="",VLOOKUP($A45,'02.คีย์เทอม1'!$A$9:$DY$58,90,FALSE),VLOOKUP($A45,'02.คีย์เทอม1'!$A$9:$DY$58,91,FALSE))+IF(VLOOKUP($A45,'03.คีย์เทอม2'!$A$9:$DY$58,91,FALSE)="",VLOOKUP($A45,'03.คีย์เทอม2'!$A$9:$DY$58,90,FALSE),VLOOKUP($A45,'03.คีย์เทอม2'!$A$9:$DY$58,91,FALSE)))*100/200))))</f>
        <v/>
      </c>
      <c r="AN45" s="125" t="str">
        <f>IF(AM$8="","",IF('2.ชื่อนักเรียน'!$R46="ร","ร",IF('2.ชื่อนักเรียน'!$R46="มส","",IF(AM45="","",IF(AM45&gt;=80,4,IF(AM45&gt;=75,3.5,IF(AM45&gt;=70,3,IF(AM45&gt;=65,2.5,IF(AM45&gt;=60,2,IF(AM45&gt;=55,1.5,IF(AM45&gt;=50,1,0)))))))))))</f>
        <v/>
      </c>
      <c r="AO45" s="127" t="str">
        <f>IF(AO$8="","",IF('2.ชื่อนักเรียน'!$R46="ร","ร",IF('2.ชื่อนักเรียน'!$R46="มส","",IF(OR(VLOOKUP($A45,'02.คีย์เทอม1'!$A$9:$DY$58,95,FALSE)="",VLOOKUP($A45,'03.คีย์เทอม2'!$A$9:$DY$58,95,FALSE)=""),"",(IF(VLOOKUP($A45,'02.คีย์เทอม1'!$A$9:$DY$58,96,FALSE)="",VLOOKUP($A45,'02.คีย์เทอม1'!$A$9:$DY$58,95,FALSE),VLOOKUP($A45,'02.คีย์เทอม1'!$A$9:$DY$58,96,FALSE))+IF(VLOOKUP($A45,'03.คีย์เทอม2'!$A$9:$DY$58,96,FALSE)="",VLOOKUP($A45,'03.คีย์เทอม2'!$A$9:$DY$58,95,FALSE),VLOOKUP($A45,'03.คีย์เทอม2'!$A$9:$DY$58,96,FALSE)))*100/200))))</f>
        <v/>
      </c>
      <c r="AP45" s="125" t="str">
        <f>IF(AO$8="","",IF('2.ชื่อนักเรียน'!$R46="ร","ร",IF('2.ชื่อนักเรียน'!$R46="มส","",IF(AO45="","",IF(AO45&gt;=80,4,IF(AO45&gt;=75,3.5,IF(AO45&gt;=70,3,IF(AO45&gt;=65,2.5,IF(AO45&gt;=60,2,IF(AO45&gt;=55,1.5,IF(AO45&gt;=50,1,0)))))))))))</f>
        <v/>
      </c>
      <c r="AQ45" s="127" t="str">
        <f>IF(AQ$8="","",IF('2.ชื่อนักเรียน'!$R46="ร","ร",IF('2.ชื่อนักเรียน'!$R46="มส","",IF(OR(VLOOKUP($A45,'02.คีย์เทอม1'!$A$9:$DY$58,100,FALSE)="",VLOOKUP($A45,'03.คีย์เทอม2'!$A$9:$DY$58,100,FALSE)=""),"",(IF(VLOOKUP($A45,'02.คีย์เทอม1'!$A$9:$DY$58,101,FALSE)="",VLOOKUP($A45,'02.คีย์เทอม1'!$A$9:$DY$58,100,FALSE),VLOOKUP($A45,'02.คีย์เทอม1'!$A$9:$DY$58,101,FALSE))+IF(VLOOKUP($A45,'03.คีย์เทอม2'!$A$9:$DY$58,101,FALSE)="",VLOOKUP($A45,'03.คีย์เทอม2'!$A$9:$DY$58,100,FALSE),VLOOKUP($A45,'03.คีย์เทอม2'!$A$9:$DY$58,101,FALSE)))*100/200))))</f>
        <v/>
      </c>
      <c r="AR45" s="125" t="str">
        <f>IF(AQ$8="","",IF('2.ชื่อนักเรียน'!$R46="ร","ร",IF('2.ชื่อนักเรียน'!$R46="มส","",IF(AQ45="","",IF(AQ45&gt;=80,4,IF(AQ45&gt;=75,3.5,IF(AQ45&gt;=70,3,IF(AQ45&gt;=65,2.5,IF(AQ45&gt;=60,2,IF(AQ45&gt;=55,1.5,IF(AQ45&gt;=50,1,0)))))))))))</f>
        <v/>
      </c>
      <c r="AS45" s="126" t="str">
        <f>IF(AS$8="","",IF('2.ชื่อนักเรียน'!$R46="ร","ร",IF('2.ชื่อนักเรียน'!$R46="มส","",IF(OR(VLOOKUP($A45,'02.คีย์เทอม1'!$A$9:$DY$58,105,FALSE)="",VLOOKUP($A45,'03.คีย์เทอม2'!$A$9:$DY$58,105,FALSE)=""),"",(IF(VLOOKUP($A45,'02.คีย์เทอม1'!$A$9:$DY$58,106,FALSE)="",VLOOKUP($A45,'02.คีย์เทอม1'!$A$9:$DY$58,105,FALSE),VLOOKUP($A45,'02.คีย์เทอม1'!$A$9:$DY$58,106,FALSE))+IF(VLOOKUP($A45,'03.คีย์เทอม2'!$A$9:$DY$58,106,FALSE)="",VLOOKUP($A45,'03.คีย์เทอม2'!$A$9:$DY$58,105,FALSE),VLOOKUP($A45,'03.คีย์เทอม2'!$A$9:$DY$58,106,FALSE)))*100/200))))</f>
        <v/>
      </c>
      <c r="AT45" s="204" t="str">
        <f>IF(AS$8="","",IF('2.ชื่อนักเรียน'!$R46="ร","ร",IF('2.ชื่อนักเรียน'!$R46="มส","",IF(AS45="","",IF(AS45&gt;=80,4,IF(AS45&gt;=75,3.5,IF(AS45&gt;=70,3,IF(AS45&gt;=65,2.5,IF(AS45&gt;=60,2,IF(AS45&gt;=55,1.5,IF(AS45&gt;=50,1,0)))))))))))</f>
        <v/>
      </c>
      <c r="AU45" s="207" t="str">
        <f t="shared" si="37"/>
        <v/>
      </c>
      <c r="AV45" s="126" t="str">
        <f t="shared" si="36"/>
        <v/>
      </c>
      <c r="AW45" s="541" t="str">
        <f t="shared" si="16"/>
        <v/>
      </c>
      <c r="AX45" s="745" t="str">
        <f>IF('2.ชื่อนักเรียน'!R46="มส","มส",IF('2.ชื่อนักเรียน'!R46="ย้าย","ย้าย",IF('2.ชื่อนักเรียน'!R46="ร","ร",IF(CE45="","",RANK(CE45,$CE$10:$CE$59,0)))))</f>
        <v/>
      </c>
      <c r="AY45" s="393" t="str">
        <f t="shared" si="17"/>
        <v/>
      </c>
      <c r="AZ45" s="381" t="str">
        <f t="shared" si="18"/>
        <v/>
      </c>
      <c r="BA45" s="383" t="str">
        <f t="shared" si="19"/>
        <v/>
      </c>
      <c r="BB45" s="335" t="str">
        <f t="shared" si="1"/>
        <v/>
      </c>
      <c r="BC45" s="335" t="str">
        <f t="shared" si="20"/>
        <v/>
      </c>
      <c r="BD45" s="335" t="str">
        <f t="shared" si="2"/>
        <v/>
      </c>
      <c r="BE45" s="335" t="str">
        <f t="shared" si="3"/>
        <v/>
      </c>
      <c r="BF45" s="331" t="str">
        <f t="shared" si="4"/>
        <v/>
      </c>
      <c r="BG45" s="331" t="str">
        <f t="shared" si="5"/>
        <v/>
      </c>
      <c r="BH45" s="335" t="str">
        <f t="shared" si="6"/>
        <v/>
      </c>
      <c r="BI45" s="335" t="str">
        <f t="shared" si="21"/>
        <v/>
      </c>
      <c r="BJ45" s="335" t="str">
        <f t="shared" si="7"/>
        <v/>
      </c>
      <c r="BK45" s="335" t="str">
        <f t="shared" si="22"/>
        <v/>
      </c>
      <c r="BL45" s="335" t="str">
        <f t="shared" si="8"/>
        <v/>
      </c>
      <c r="BM45" s="335" t="str">
        <f t="shared" si="9"/>
        <v/>
      </c>
      <c r="BN45" s="335" t="str">
        <f t="shared" si="10"/>
        <v/>
      </c>
      <c r="BO45" s="335" t="str">
        <f t="shared" si="11"/>
        <v/>
      </c>
      <c r="BP45" s="331" t="str">
        <f t="shared" si="12"/>
        <v/>
      </c>
      <c r="BQ45" s="384" t="str">
        <f t="shared" si="13"/>
        <v/>
      </c>
      <c r="BR45" s="332" t="str">
        <f t="shared" si="14"/>
        <v/>
      </c>
      <c r="BS45" s="381" t="str">
        <f t="shared" si="23"/>
        <v/>
      </c>
      <c r="BT45" s="331" t="str">
        <f t="shared" si="24"/>
        <v/>
      </c>
      <c r="BU45" s="331" t="str">
        <f t="shared" si="25"/>
        <v/>
      </c>
      <c r="BV45" s="331" t="str">
        <f t="shared" si="26"/>
        <v/>
      </c>
      <c r="BW45" s="331" t="str">
        <f t="shared" si="27"/>
        <v/>
      </c>
      <c r="BX45" s="331" t="str">
        <f t="shared" si="28"/>
        <v/>
      </c>
      <c r="BY45" s="331" t="str">
        <f t="shared" si="29"/>
        <v/>
      </c>
      <c r="BZ45" s="331" t="str">
        <f t="shared" si="30"/>
        <v/>
      </c>
      <c r="CA45" s="331" t="str">
        <f t="shared" si="31"/>
        <v/>
      </c>
      <c r="CB45" s="331" t="str">
        <f t="shared" si="32"/>
        <v/>
      </c>
      <c r="CC45" s="384" t="str">
        <f t="shared" si="33"/>
        <v/>
      </c>
      <c r="CD45" s="332" t="str">
        <f t="shared" si="34"/>
        <v/>
      </c>
      <c r="CE45" s="177" t="str">
        <f t="shared" si="35"/>
        <v/>
      </c>
    </row>
    <row r="46" spans="1:83" s="17" customFormat="1" ht="16.5" customHeight="1" x14ac:dyDescent="0.2">
      <c r="A46" s="18">
        <v>37</v>
      </c>
      <c r="B46" s="122" t="str">
        <f>IF('2.ชื่อนักเรียน'!$C47="","",'2.ชื่อนักเรียน'!$C47)</f>
        <v/>
      </c>
      <c r="C46" s="272" t="str">
        <f>IF('2.ชื่อนักเรียน'!$D47="","",'2.ชื่อนักเรียน'!$D47)</f>
        <v/>
      </c>
      <c r="D46" s="207" t="str">
        <f>IF(D$8="","",IF('2.ชื่อนักเรียน'!$R47="ร","ร",IF('2.ชื่อนักเรียน'!$R47="มส","",IF(OR(VLOOKUP($A46,'02.คีย์เทอม1'!$A$9:$DY$58,10,FALSE)="",VLOOKUP($A46,'03.คีย์เทอม2'!$A$9:$DY$58,10,FALSE)=""),"",(IF(VLOOKUP($A46,'02.คีย์เทอม1'!$A$9:$DY$58,11,FALSE)="",VLOOKUP($A46,'02.คีย์เทอม1'!$A$9:$DY$58,10,FALSE),VLOOKUP($A46,'02.คีย์เทอม1'!$A$9:$DY$58,11,FALSE))+IF(VLOOKUP($A46,'03.คีย์เทอม2'!$A$9:$DY$58,11,FALSE)="",VLOOKUP($A46,'03.คีย์เทอม2'!$A$9:$DY$58,10,FALSE),VLOOKUP($A46,'03.คีย์เทอม2'!$A$9:$DY$58,11,FALSE)))*100/200))))</f>
        <v/>
      </c>
      <c r="E46" s="125" t="str">
        <f>IF(D$8="","",IF('2.ชื่อนักเรียน'!$R47="ร","ร",IF('2.ชื่อนักเรียน'!$R47="มส","",IF(D46="","",IF(D46&gt;=80,4,IF(D46&gt;=75,3.5,IF(D46&gt;=70,3,IF(D46&gt;=65,2.5,IF(D46&gt;=60,2,IF(D46&gt;=55,1.5,IF(D46&gt;=50,1,0)))))))))))</f>
        <v/>
      </c>
      <c r="F46" s="126" t="str">
        <f>IF(F$8="","",IF('2.ชื่อนักเรียน'!$R47="ร","ร",IF('2.ชื่อนักเรียน'!$R47="มส","",IF(OR(VLOOKUP($A46,'02.คีย์เทอม1'!$A$9:$DY$58,15,FALSE)="",VLOOKUP($A46,'03.คีย์เทอม2'!$A$9:$DY$58,15,FALSE)=""),"",(IF(VLOOKUP($A46,'02.คีย์เทอม1'!$A$9:$DY$58,16,FALSE)="",VLOOKUP($A46,'02.คีย์เทอม1'!$A$9:$DY$58,15,FALSE),VLOOKUP($A46,'02.คีย์เทอม1'!$A$9:$DY$58,16,FALSE))+IF(VLOOKUP($A46,'03.คีย์เทอม2'!$A$9:$DY$58,16,FALSE)="",VLOOKUP($A46,'03.คีย์เทอม2'!$A$9:$DY$58,15,FALSE),VLOOKUP($A46,'03.คีย์เทอม2'!$A$9:$DY$58,16,FALSE)))*100/200))))</f>
        <v/>
      </c>
      <c r="G46" s="125" t="str">
        <f>IF(F$8="","",IF('2.ชื่อนักเรียน'!$R47="ร","ร",IF('2.ชื่อนักเรียน'!$R47="มส","",IF(F46="","",IF(F46&gt;=80,4,IF(F46&gt;=75,3.5,IF(F46&gt;=70,3,IF(F46&gt;=65,2.5,IF(F46&gt;=60,2,IF(F46&gt;=55,1.5,IF(F46&gt;=50,1,0)))))))))))</f>
        <v/>
      </c>
      <c r="H46" s="126" t="str">
        <f>IF(H$8="","",IF('2.ชื่อนักเรียน'!$R47="ร","ร",IF('2.ชื่อนักเรียน'!$R47="มส","",IF(OR(VLOOKUP($A46,'02.คีย์เทอม1'!$A$9:$DY$58,20,FALSE)="",VLOOKUP($A46,'03.คีย์เทอม2'!$A$9:$DY$58,20,FALSE)=""),"",(IF(VLOOKUP($A46,'02.คีย์เทอม1'!$A$9:$DY$58,21,FALSE)="",VLOOKUP($A46,'02.คีย์เทอม1'!$A$9:$DY$58,20,FALSE),VLOOKUP($A46,'02.คีย์เทอม1'!$A$9:$DY$58,21,FALSE))+IF(VLOOKUP($A46,'03.คีย์เทอม2'!$A$9:$DY$58,21,FALSE)="",VLOOKUP($A46,'03.คีย์เทอม2'!$A$9:$DY$58,20,FALSE),VLOOKUP($A46,'03.คีย์เทอม2'!$A$9:$DY$58,21,FALSE)))*100/200))))</f>
        <v/>
      </c>
      <c r="I46" s="125" t="str">
        <f>IF(H$8="","",IF('2.ชื่อนักเรียน'!$R47="ร","ร",IF('2.ชื่อนักเรียน'!$R47="มส","",IF(H46="","",IF(H46&gt;=80,4,IF(H46&gt;=75,3.5,IF(H46&gt;=70,3,IF(H46&gt;=65,2.5,IF(H46&gt;=60,2,IF(H46&gt;=55,1.5,IF(H46&gt;=50,1,0)))))))))))</f>
        <v/>
      </c>
      <c r="J46" s="126" t="str">
        <f>IF(J$8="","",IF('2.ชื่อนักเรียน'!$R47="ร","ร",IF('2.ชื่อนักเรียน'!$R47="มส","",IF(OR(VLOOKUP($A46,'02.คีย์เทอม1'!$A$9:$DY$58,25,FALSE)="",VLOOKUP($A46,'03.คีย์เทอม2'!$A$9:$DY$58,25,FALSE)=""),"",(IF(VLOOKUP($A46,'02.คีย์เทอม1'!$A$9:$DY$58,26,FALSE)="",VLOOKUP($A46,'02.คีย์เทอม1'!$A$9:$DY$58,25,FALSE),VLOOKUP($A46,'02.คีย์เทอม1'!$A$9:$DY$58,26,FALSE))+IF(VLOOKUP($A46,'03.คีย์เทอม2'!$A$9:$DY$58,26,FALSE)="",VLOOKUP($A46,'03.คีย์เทอม2'!$A$9:$DY$58,25,FALSE),VLOOKUP($A46,'03.คีย์เทอม2'!$A$9:$DY$58,26,FALSE)))*100/200))))</f>
        <v/>
      </c>
      <c r="K46" s="125" t="str">
        <f>IF(J$8="","",IF('2.ชื่อนักเรียน'!$R47="ร","ร",IF('2.ชื่อนักเรียน'!$R47="มส","",IF(J46="","",IF(J46&gt;=80,4,IF(J46&gt;=75,3.5,IF(J46&gt;=70,3,IF(J46&gt;=65,2.5,IF(J46&gt;=60,2,IF(J46&gt;=55,1.5,IF(J46&gt;=50,1,0)))))))))))</f>
        <v/>
      </c>
      <c r="L46" s="126" t="str">
        <f>IF(L$8="","",IF('2.ชื่อนักเรียน'!$R47="ร","ร",IF('2.ชื่อนักเรียน'!$R47="มส","",IF(OR(VLOOKUP($A46,'02.คีย์เทอม1'!$A$9:$DY$58,30,FALSE)="",VLOOKUP($A46,'03.คีย์เทอม2'!$A$9:$DY$58,30,FALSE)=""),"",(IF(VLOOKUP($A46,'02.คีย์เทอม1'!$A$9:$DY$58,31,FALSE)="",VLOOKUP($A46,'02.คีย์เทอม1'!$A$9:$DY$58,30,FALSE),VLOOKUP($A46,'02.คีย์เทอม1'!$A$9:$DY$58,31,FALSE))+IF(VLOOKUP($A46,'03.คีย์เทอม2'!$A$9:$DY$58,31,FALSE)="",VLOOKUP($A46,'03.คีย์เทอม2'!$A$9:$DY$58,30,FALSE),VLOOKUP($A46,'03.คีย์เทอม2'!$A$9:$DY$58,31,FALSE)))*100/200))))</f>
        <v/>
      </c>
      <c r="M46" s="125" t="str">
        <f>IF(L$8="","",IF('2.ชื่อนักเรียน'!$R47="ร","ร",IF('2.ชื่อนักเรียน'!$R47="มส","",IF(L46="","",IF(L46&gt;=80,4,IF(L46&gt;=75,3.5,IF(L46&gt;=70,3,IF(L46&gt;=65,2.5,IF(L46&gt;=60,2,IF(L46&gt;=55,1.5,IF(L46&gt;=50,1,0)))))))))))</f>
        <v/>
      </c>
      <c r="N46" s="126" t="str">
        <f>IF(N$8="","",IF('2.ชื่อนักเรียน'!$R47="ร","ร",IF('2.ชื่อนักเรียน'!$R47="มส","",IF(OR(VLOOKUP($A46,'02.คีย์เทอม1'!$A$9:$DY$58,35,FALSE)="",VLOOKUP($A46,'03.คีย์เทอม2'!$A$9:$DY$58,35,FALSE)=""),"",(IF(VLOOKUP($A46,'02.คีย์เทอม1'!$A$9:$DY$58,36,FALSE)="",VLOOKUP($A46,'02.คีย์เทอม1'!$A$9:$DY$58,35,FALSE),VLOOKUP($A46,'02.คีย์เทอม1'!$A$9:$DY$58,36,FALSE))+IF(VLOOKUP($A46,'03.คีย์เทอม2'!$A$9:$DY$58,36,FALSE)="",VLOOKUP($A46,'03.คีย์เทอม2'!$A$9:$DY$58,35,FALSE),VLOOKUP($A46,'03.คีย์เทอม2'!$A$9:$DY$58,36,FALSE)))*100/200))))</f>
        <v/>
      </c>
      <c r="O46" s="125" t="str">
        <f>IF(N$8="","",IF('2.ชื่อนักเรียน'!$R47="ร","ร",IF('2.ชื่อนักเรียน'!$R47="มส","",IF(N46="","",IF(N46&gt;=80,4,IF(N46&gt;=75,3.5,IF(N46&gt;=70,3,IF(N46&gt;=65,2.5,IF(N46&gt;=60,2,IF(N46&gt;=55,1.5,IF(N46&gt;=50,1,0)))))))))))</f>
        <v/>
      </c>
      <c r="P46" s="126" t="str">
        <f>IF(P$8="","",IF('2.ชื่อนักเรียน'!$R47="ร","ร",IF('2.ชื่อนักเรียน'!$R47="มส","",IF(OR(VLOOKUP($A46,'02.คีย์เทอม1'!$A$9:$DY$58,40,FALSE)="",VLOOKUP($A46,'03.คีย์เทอม2'!$A$9:$DY$58,40,FALSE)=""),"",(IF(VLOOKUP($A46,'02.คีย์เทอม1'!$A$9:$DY$58,41,FALSE)="",VLOOKUP($A46,'02.คีย์เทอม1'!$A$9:$DY$58,40,FALSE),VLOOKUP($A46,'02.คีย์เทอม1'!$A$9:$DY$58,41,FALSE))+IF(VLOOKUP($A46,'03.คีย์เทอม2'!$A$9:$DY$58,41,FALSE)="",VLOOKUP($A46,'03.คีย์เทอม2'!$A$9:$DY$58,40,FALSE),VLOOKUP($A46,'03.คีย์เทอม2'!$A$9:$DY$58,41,FALSE)))*100/200))))</f>
        <v/>
      </c>
      <c r="Q46" s="125" t="str">
        <f>IF(P$8="","",IF('2.ชื่อนักเรียน'!$R47="ร","ร",IF('2.ชื่อนักเรียน'!$R47="มส","",IF(P46="","",IF(P46&gt;=80,4,IF(P46&gt;=75,3.5,IF(P46&gt;=70,3,IF(P46&gt;=65,2.5,IF(P46&gt;=60,2,IF(P46&gt;=55,1.5,IF(P46&gt;=50,1,0)))))))))))</f>
        <v/>
      </c>
      <c r="R46" s="126" t="str">
        <f>IF(R$8="","",IF('2.ชื่อนักเรียน'!$R47="ร","ร",IF('2.ชื่อนักเรียน'!$R47="มส","",IF(OR(VLOOKUP($A46,'02.คีย์เทอม1'!$A$9:$DY$58,45,FALSE)="",VLOOKUP($A46,'03.คีย์เทอม2'!$A$9:$DY$58,45,FALSE)=""),"",(IF(VLOOKUP($A46,'02.คีย์เทอม1'!$A$9:$DY$58,46,FALSE)="",VLOOKUP($A46,'02.คีย์เทอม1'!$A$9:$DY$58,45,FALSE),VLOOKUP($A46,'02.คีย์เทอม1'!$A$9:$DY$58,46,FALSE))+IF(VLOOKUP($A46,'03.คีย์เทอม2'!$A$9:$DY$58,46,FALSE)="",VLOOKUP($A46,'03.คีย์เทอม2'!$A$9:$DY$58,45,FALSE),VLOOKUP($A46,'03.คีย์เทอม2'!$A$9:$DY$58,46,FALSE)))*100/200))))</f>
        <v/>
      </c>
      <c r="S46" s="125" t="str">
        <f>IF(R$8="","",IF('2.ชื่อนักเรียน'!$R47="ร","ร",IF('2.ชื่อนักเรียน'!$R47="มส","",IF(R46="","",IF(R46&gt;=80,4,IF(R46&gt;=75,3.5,IF(R46&gt;=70,3,IF(R46&gt;=65,2.5,IF(R46&gt;=60,2,IF(R46&gt;=55,1.5,IF(R46&gt;=50,1,0)))))))))))</f>
        <v/>
      </c>
      <c r="T46" s="126" t="str">
        <f>IF(T$8="","",IF('2.ชื่อนักเรียน'!$R47="ร","ร",IF('2.ชื่อนักเรียน'!$R47="มส","",IF(OR(VLOOKUP($A46,'02.คีย์เทอม1'!$A$9:$DY$58,50,FALSE)="",VLOOKUP($A46,'03.คีย์เทอม2'!$A$9:$DY$58,50,FALSE)=""),"",(IF(VLOOKUP($A46,'02.คีย์เทอม1'!$A$9:$DY$58,51,FALSE)="",VLOOKUP($A46,'02.คีย์เทอม1'!$A$9:$DY$58,50,FALSE),VLOOKUP($A46,'02.คีย์เทอม1'!$A$9:$DY$58,51,FALSE))+IF(VLOOKUP($A46,'03.คีย์เทอม2'!$A$9:$DY$58,51,FALSE)="",VLOOKUP($A46,'03.คีย์เทอม2'!$A$9:$DY$58,50,FALSE),VLOOKUP($A46,'03.คีย์เทอม2'!$A$9:$DY$58,51,FALSE)))*100/200))))</f>
        <v/>
      </c>
      <c r="U46" s="125" t="str">
        <f>IF(T$8="","",IF('2.ชื่อนักเรียน'!$R47="ร","ร",IF('2.ชื่อนักเรียน'!$R47="มส","",IF(T46="","",IF(T46&gt;=80,4,IF(T46&gt;=75,3.5,IF(T46&gt;=70,3,IF(T46&gt;=65,2.5,IF(T46&gt;=60,2,IF(T46&gt;=55,1.5,IF(T46&gt;=50,1,0)))))))))))</f>
        <v/>
      </c>
      <c r="V46" s="126" t="str">
        <f>IF(V$8="","",IF('2.ชื่อนักเรียน'!$R47="ร","ร",IF('2.ชื่อนักเรียน'!$R47="มส","",IF(OR(VLOOKUP($A46,'02.คีย์เทอม1'!$A$9:$DY$58,55,FALSE)="",VLOOKUP($A46,'03.คีย์เทอม2'!$A$9:$DY$58,55,FALSE)=""),"",(IF(VLOOKUP($A46,'02.คีย์เทอม1'!$A$9:$DY$58,56,FALSE)="",VLOOKUP($A46,'02.คีย์เทอม1'!$A$9:$DY$58,55,FALSE),VLOOKUP($A46,'02.คีย์เทอม1'!$A$9:$DY$58,56,FALSE))+IF(VLOOKUP($A46,'03.คีย์เทอม2'!$A$9:$DY$58,56,FALSE)="",VLOOKUP($A46,'03.คีย์เทอม2'!$A$9:$DY$58,55,FALSE),VLOOKUP($A46,'03.คีย์เทอม2'!$A$9:$DY$58,56,FALSE)))*100/200))))</f>
        <v/>
      </c>
      <c r="W46" s="208" t="str">
        <f>IF(V$8="","",IF('2.ชื่อนักเรียน'!$R47="ร","ร",IF('2.ชื่อนักเรียน'!$R47="มส","",IF(V46="","",IF(V46&gt;=80,4,IF(V46&gt;=75,3.5,IF(V46&gt;=70,3,IF(V46&gt;=65,2.5,IF(V46&gt;=60,2,IF(V46&gt;=55,1.5,IF(V46&gt;=50,1,0)))))))))))</f>
        <v/>
      </c>
      <c r="X46" s="18">
        <v>37</v>
      </c>
      <c r="Y46" s="122" t="str">
        <f>IF('2.ชื่อนักเรียน'!$C47="","",'2.ชื่อนักเรียน'!$C47)</f>
        <v/>
      </c>
      <c r="Z46" s="272" t="str">
        <f>IF('2.ชื่อนักเรียน'!$D47="","",'2.ชื่อนักเรียน'!$D47)</f>
        <v/>
      </c>
      <c r="AA46" s="207" t="str">
        <f>IF(AA$8="","",IF('2.ชื่อนักเรียน'!$R47="ร","ร",IF('2.ชื่อนักเรียน'!$R47="มส","",IF(OR(VLOOKUP($A46,'02.คีย์เทอม1'!$A$9:$DY$58,60,FALSE)="",VLOOKUP($A46,'03.คีย์เทอม2'!$A$9:$DY$58,60,FALSE)=""),"",(IF(VLOOKUP($A46,'02.คีย์เทอม1'!$A$9:$DY$58,61,FALSE)="",VLOOKUP($A46,'02.คีย์เทอม1'!$A$9:$DY$58,60,FALSE),VLOOKUP($A46,'02.คีย์เทอม1'!$A$9:$DY$58,61,FALSE))+IF(VLOOKUP($A46,'03.คีย์เทอม2'!$A$9:$DY$58,61,FALSE)="",VLOOKUP($A46,'03.คีย์เทอม2'!$A$9:$DY$58,60,FALSE),VLOOKUP($A46,'03.คีย์เทอม2'!$A$9:$DY$58,61,FALSE)))*100/200))))</f>
        <v/>
      </c>
      <c r="AB46" s="125" t="str">
        <f>IF(AA$8="","",IF('2.ชื่อนักเรียน'!$R47="ร","ร",IF('2.ชื่อนักเรียน'!$R47="มส","",IF(AA46="","",IF(AA46&gt;=80,4,IF(AA46&gt;=75,3.5,IF(AA46&gt;=70,3,IF(AA46&gt;=65,2.5,IF(AA46&gt;=60,2,IF(AA46&gt;=55,1.5,IF(AA46&gt;=50,1,0)))))))))))</f>
        <v/>
      </c>
      <c r="AC46" s="126" t="str">
        <f>IF(AC$8="","",IF('2.ชื่อนักเรียน'!$R47="ร","ร",IF('2.ชื่อนักเรียน'!$R47="มส","",IF(OR(VLOOKUP($A46,'02.คีย์เทอม1'!$A$9:$DY$58,65,FALSE)="",VLOOKUP($A46,'03.คีย์เทอม2'!$A$9:$DY$58,65,FALSE)=""),"",(IF(VLOOKUP($A46,'02.คีย์เทอม1'!$A$9:$DY$58,66,FALSE)="",VLOOKUP($A46,'02.คีย์เทอม1'!$A$9:$DY$58,65,FALSE),VLOOKUP($A46,'02.คีย์เทอม1'!$A$9:$DY$58,66,FALSE))+IF(VLOOKUP($A46,'03.คีย์เทอม2'!$A$9:$DY$58,66,FALSE)="",VLOOKUP($A46,'03.คีย์เทอม2'!$A$9:$DY$58,65,FALSE),VLOOKUP($A46,'03.คีย์เทอม2'!$A$9:$DY$58,66,FALSE)))*100/200))))</f>
        <v/>
      </c>
      <c r="AD46" s="125" t="str">
        <f>IF(AC$8="","",IF('2.ชื่อนักเรียน'!$R47="ร","ร",IF('2.ชื่อนักเรียน'!$R47="มส","",IF(AC46="","",IF(AC46&gt;=80,4,IF(AC46&gt;=75,3.5,IF(AC46&gt;=70,3,IF(AC46&gt;=65,2.5,IF(AC46&gt;=60,2,IF(AC46&gt;=55,1.5,IF(AC46&gt;=50,1,0)))))))))))</f>
        <v/>
      </c>
      <c r="AE46" s="126" t="str">
        <f>IF(AE$8="","",IF('2.ชื่อนักเรียน'!$R47="ร","ร",IF('2.ชื่อนักเรียน'!$R47="มส","",IF(OR(VLOOKUP($A46,'02.คีย์เทอม1'!$A$9:$DY$58,70,FALSE)="",VLOOKUP($A46,'03.คีย์เทอม2'!$A$9:$DY$58,70,FALSE)=""),"",(IF(VLOOKUP($A46,'02.คีย์เทอม1'!$A$9:$DY$58,71,FALSE)="",VLOOKUP($A46,'02.คีย์เทอม1'!$A$9:$DY$58,70,FALSE),VLOOKUP($A46,'02.คีย์เทอม1'!$A$9:$DY$58,71,FALSE))+IF(VLOOKUP($A46,'03.คีย์เทอม2'!$A$9:$DY$58,71,FALSE)="",VLOOKUP($A46,'03.คีย์เทอม2'!$A$9:$DY$58,70,FALSE),VLOOKUP($A46,'03.คีย์เทอม2'!$A$9:$DY$58,71,FALSE)))*100/200))))</f>
        <v/>
      </c>
      <c r="AF46" s="125" t="str">
        <f>IF(AE$8="","",IF('2.ชื่อนักเรียน'!$R47="ร","ร",IF('2.ชื่อนักเรียน'!$R47="มส","",IF(AE46="","",IF(AE46&gt;=80,4,IF(AE46&gt;=75,3.5,IF(AE46&gt;=70,3,IF(AE46&gt;=65,2.5,IF(AE46&gt;=60,2,IF(AE46&gt;=55,1.5,IF(AE46&gt;=50,1,0)))))))))))</f>
        <v/>
      </c>
      <c r="AG46" s="127" t="str">
        <f>IF(AG$8="","",IF('2.ชื่อนักเรียน'!$R47="ร","ร",IF('2.ชื่อนักเรียน'!$R47="มส","",IF(OR(VLOOKUP($A46,'02.คีย์เทอม1'!$A$9:$DY$58,75,FALSE)="",VLOOKUP($A46,'03.คีย์เทอม2'!$A$9:$DY$58,75,FALSE)=""),"",(IF(VLOOKUP($A46,'02.คีย์เทอม1'!$A$9:$DY$58,76,FALSE)="",VLOOKUP($A46,'02.คีย์เทอม1'!$A$9:$DY$58,75,FALSE),VLOOKUP($A46,'02.คีย์เทอม1'!$A$9:$DY$58,76,FALSE))+IF(VLOOKUP($A46,'03.คีย์เทอม2'!$A$9:$DY$58,76,FALSE)="",VLOOKUP($A46,'03.คีย์เทอม2'!$A$9:$DY$58,75,FALSE),VLOOKUP($A46,'03.คีย์เทอม2'!$A$9:$DY$58,76,FALSE)))*100/200))))</f>
        <v/>
      </c>
      <c r="AH46" s="125" t="str">
        <f>IF(AG$8="","",IF('2.ชื่อนักเรียน'!$R47="ร","ร",IF('2.ชื่อนักเรียน'!$R47="มส","",IF(AG46="","",IF(AG46&gt;=80,4,IF(AG46&gt;=75,3.5,IF(AG46&gt;=70,3,IF(AG46&gt;=65,2.5,IF(AG46&gt;=60,2,IF(AG46&gt;=55,1.5,IF(AG46&gt;=50,1,0)))))))))))</f>
        <v/>
      </c>
      <c r="AI46" s="127" t="str">
        <f>IF(AI$8="","",IF('2.ชื่อนักเรียน'!$R47="ร","ร",IF('2.ชื่อนักเรียน'!$R47="มส","",IF(OR(VLOOKUP($A46,'02.คีย์เทอม1'!$A$9:$DY$58,80,FALSE)="",VLOOKUP($A46,'03.คีย์เทอม2'!$A$9:$DY$58,80,FALSE)=""),"",(IF(VLOOKUP($A46,'02.คีย์เทอม1'!$A$9:$DY$58,81,FALSE)="",VLOOKUP($A46,'02.คีย์เทอม1'!$A$9:$DY$58,80,FALSE),VLOOKUP($A46,'02.คีย์เทอม1'!$A$9:$DY$58,81,FALSE))+IF(VLOOKUP($A46,'03.คีย์เทอม2'!$A$9:$DY$58,81,FALSE)="",VLOOKUP($A46,'03.คีย์เทอม2'!$A$9:$DY$58,80,FALSE),VLOOKUP($A46,'03.คีย์เทอม2'!$A$9:$DY$58,81,FALSE)))*100/200))))</f>
        <v/>
      </c>
      <c r="AJ46" s="125" t="str">
        <f>IF(AI$8="","",IF('2.ชื่อนักเรียน'!$R47="ร","ร",IF('2.ชื่อนักเรียน'!$R47="มส","",IF(AI46="","",IF(AI46&gt;=80,4,IF(AI46&gt;=75,3.5,IF(AI46&gt;=70,3,IF(AI46&gt;=65,2.5,IF(AI46&gt;=60,2,IF(AI46&gt;=55,1.5,IF(AI46&gt;=50,1,0)))))))))))</f>
        <v/>
      </c>
      <c r="AK46" s="127" t="str">
        <f>IF(AK$8="","",IF('2.ชื่อนักเรียน'!$R47="ร","ร",IF('2.ชื่อนักเรียน'!$R47="มส","",IF(OR(VLOOKUP($A46,'02.คีย์เทอม1'!$A$9:$DY$58,85,FALSE)="",VLOOKUP($A46,'03.คีย์เทอม2'!$A$9:$DY$58,85,FALSE)=""),"",(IF(VLOOKUP($A46,'02.คีย์เทอม1'!$A$9:$DY$58,86,FALSE)="",VLOOKUP($A46,'02.คีย์เทอม1'!$A$9:$DY$58,85,FALSE),VLOOKUP($A46,'02.คีย์เทอม1'!$A$9:$DY$58,86,FALSE))+IF(VLOOKUP($A46,'03.คีย์เทอม2'!$A$9:$DY$58,86,FALSE)="",VLOOKUP($A46,'03.คีย์เทอม2'!$A$9:$DY$58,85,FALSE),VLOOKUP($A46,'03.คีย์เทอม2'!$A$9:$DY$58,86,FALSE)))*100/200))))</f>
        <v/>
      </c>
      <c r="AL46" s="125" t="str">
        <f>IF(AK$8="","",IF('2.ชื่อนักเรียน'!$R47="ร","ร",IF('2.ชื่อนักเรียน'!$R47="มส","",IF(AK46="","",IF(AK46&gt;=80,4,IF(AK46&gt;=75,3.5,IF(AK46&gt;=70,3,IF(AK46&gt;=65,2.5,IF(AK46&gt;=60,2,IF(AK46&gt;=55,1.5,IF(AK46&gt;=50,1,0)))))))))))</f>
        <v/>
      </c>
      <c r="AM46" s="127" t="str">
        <f>IF(AM$8="","",IF('2.ชื่อนักเรียน'!$R47="ร","ร",IF('2.ชื่อนักเรียน'!$R47="มส","",IF(OR(VLOOKUP($A46,'02.คีย์เทอม1'!$A$9:$DY$58,90,FALSE)="",VLOOKUP($A46,'03.คีย์เทอม2'!$A$9:$DY$58,90,FALSE)=""),"",(IF(VLOOKUP($A46,'02.คีย์เทอม1'!$A$9:$DY$58,91,FALSE)="",VLOOKUP($A46,'02.คีย์เทอม1'!$A$9:$DY$58,90,FALSE),VLOOKUP($A46,'02.คีย์เทอม1'!$A$9:$DY$58,91,FALSE))+IF(VLOOKUP($A46,'03.คีย์เทอม2'!$A$9:$DY$58,91,FALSE)="",VLOOKUP($A46,'03.คีย์เทอม2'!$A$9:$DY$58,90,FALSE),VLOOKUP($A46,'03.คีย์เทอม2'!$A$9:$DY$58,91,FALSE)))*100/200))))</f>
        <v/>
      </c>
      <c r="AN46" s="125" t="str">
        <f>IF(AM$8="","",IF('2.ชื่อนักเรียน'!$R47="ร","ร",IF('2.ชื่อนักเรียน'!$R47="มส","",IF(AM46="","",IF(AM46&gt;=80,4,IF(AM46&gt;=75,3.5,IF(AM46&gt;=70,3,IF(AM46&gt;=65,2.5,IF(AM46&gt;=60,2,IF(AM46&gt;=55,1.5,IF(AM46&gt;=50,1,0)))))))))))</f>
        <v/>
      </c>
      <c r="AO46" s="127" t="str">
        <f>IF(AO$8="","",IF('2.ชื่อนักเรียน'!$R47="ร","ร",IF('2.ชื่อนักเรียน'!$R47="มส","",IF(OR(VLOOKUP($A46,'02.คีย์เทอม1'!$A$9:$DY$58,95,FALSE)="",VLOOKUP($A46,'03.คีย์เทอม2'!$A$9:$DY$58,95,FALSE)=""),"",(IF(VLOOKUP($A46,'02.คีย์เทอม1'!$A$9:$DY$58,96,FALSE)="",VLOOKUP($A46,'02.คีย์เทอม1'!$A$9:$DY$58,95,FALSE),VLOOKUP($A46,'02.คีย์เทอม1'!$A$9:$DY$58,96,FALSE))+IF(VLOOKUP($A46,'03.คีย์เทอม2'!$A$9:$DY$58,96,FALSE)="",VLOOKUP($A46,'03.คีย์เทอม2'!$A$9:$DY$58,95,FALSE),VLOOKUP($A46,'03.คีย์เทอม2'!$A$9:$DY$58,96,FALSE)))*100/200))))</f>
        <v/>
      </c>
      <c r="AP46" s="125" t="str">
        <f>IF(AO$8="","",IF('2.ชื่อนักเรียน'!$R47="ร","ร",IF('2.ชื่อนักเรียน'!$R47="มส","",IF(AO46="","",IF(AO46&gt;=80,4,IF(AO46&gt;=75,3.5,IF(AO46&gt;=70,3,IF(AO46&gt;=65,2.5,IF(AO46&gt;=60,2,IF(AO46&gt;=55,1.5,IF(AO46&gt;=50,1,0)))))))))))</f>
        <v/>
      </c>
      <c r="AQ46" s="127" t="str">
        <f>IF(AQ$8="","",IF('2.ชื่อนักเรียน'!$R47="ร","ร",IF('2.ชื่อนักเรียน'!$R47="มส","",IF(OR(VLOOKUP($A46,'02.คีย์เทอม1'!$A$9:$DY$58,100,FALSE)="",VLOOKUP($A46,'03.คีย์เทอม2'!$A$9:$DY$58,100,FALSE)=""),"",(IF(VLOOKUP($A46,'02.คีย์เทอม1'!$A$9:$DY$58,101,FALSE)="",VLOOKUP($A46,'02.คีย์เทอม1'!$A$9:$DY$58,100,FALSE),VLOOKUP($A46,'02.คีย์เทอม1'!$A$9:$DY$58,101,FALSE))+IF(VLOOKUP($A46,'03.คีย์เทอม2'!$A$9:$DY$58,101,FALSE)="",VLOOKUP($A46,'03.คีย์เทอม2'!$A$9:$DY$58,100,FALSE),VLOOKUP($A46,'03.คีย์เทอม2'!$A$9:$DY$58,101,FALSE)))*100/200))))</f>
        <v/>
      </c>
      <c r="AR46" s="125" t="str">
        <f>IF(AQ$8="","",IF('2.ชื่อนักเรียน'!$R47="ร","ร",IF('2.ชื่อนักเรียน'!$R47="มส","",IF(AQ46="","",IF(AQ46&gt;=80,4,IF(AQ46&gt;=75,3.5,IF(AQ46&gt;=70,3,IF(AQ46&gt;=65,2.5,IF(AQ46&gt;=60,2,IF(AQ46&gt;=55,1.5,IF(AQ46&gt;=50,1,0)))))))))))</f>
        <v/>
      </c>
      <c r="AS46" s="126" t="str">
        <f>IF(AS$8="","",IF('2.ชื่อนักเรียน'!$R47="ร","ร",IF('2.ชื่อนักเรียน'!$R47="มส","",IF(OR(VLOOKUP($A46,'02.คีย์เทอม1'!$A$9:$DY$58,105,FALSE)="",VLOOKUP($A46,'03.คีย์เทอม2'!$A$9:$DY$58,105,FALSE)=""),"",(IF(VLOOKUP($A46,'02.คีย์เทอม1'!$A$9:$DY$58,106,FALSE)="",VLOOKUP($A46,'02.คีย์เทอม1'!$A$9:$DY$58,105,FALSE),VLOOKUP($A46,'02.คีย์เทอม1'!$A$9:$DY$58,106,FALSE))+IF(VLOOKUP($A46,'03.คีย์เทอม2'!$A$9:$DY$58,106,FALSE)="",VLOOKUP($A46,'03.คีย์เทอม2'!$A$9:$DY$58,105,FALSE),VLOOKUP($A46,'03.คีย์เทอม2'!$A$9:$DY$58,106,FALSE)))*100/200))))</f>
        <v/>
      </c>
      <c r="AT46" s="204" t="str">
        <f>IF(AS$8="","",IF('2.ชื่อนักเรียน'!$R47="ร","ร",IF('2.ชื่อนักเรียน'!$R47="มส","",IF(AS46="","",IF(AS46&gt;=80,4,IF(AS46&gt;=75,3.5,IF(AS46&gt;=70,3,IF(AS46&gt;=65,2.5,IF(AS46&gt;=60,2,IF(AS46&gt;=55,1.5,IF(AS46&gt;=50,1,0)))))))))))</f>
        <v/>
      </c>
      <c r="AU46" s="207" t="str">
        <f t="shared" si="37"/>
        <v/>
      </c>
      <c r="AV46" s="126" t="str">
        <f t="shared" si="36"/>
        <v/>
      </c>
      <c r="AW46" s="541" t="str">
        <f t="shared" si="16"/>
        <v/>
      </c>
      <c r="AX46" s="745" t="str">
        <f>IF('2.ชื่อนักเรียน'!R47="มส","มส",IF('2.ชื่อนักเรียน'!R47="ย้าย","ย้าย",IF('2.ชื่อนักเรียน'!R47="ร","ร",IF(CE46="","",RANK(CE46,$CE$10:$CE$59,0)))))</f>
        <v/>
      </c>
      <c r="AY46" s="393" t="str">
        <f t="shared" si="17"/>
        <v/>
      </c>
      <c r="AZ46" s="381" t="str">
        <f t="shared" si="18"/>
        <v/>
      </c>
      <c r="BA46" s="383" t="str">
        <f t="shared" si="19"/>
        <v/>
      </c>
      <c r="BB46" s="335" t="str">
        <f t="shared" si="1"/>
        <v/>
      </c>
      <c r="BC46" s="335" t="str">
        <f t="shared" si="20"/>
        <v/>
      </c>
      <c r="BD46" s="335" t="str">
        <f t="shared" si="2"/>
        <v/>
      </c>
      <c r="BE46" s="335" t="str">
        <f t="shared" si="3"/>
        <v/>
      </c>
      <c r="BF46" s="331" t="str">
        <f t="shared" si="4"/>
        <v/>
      </c>
      <c r="BG46" s="331" t="str">
        <f t="shared" si="5"/>
        <v/>
      </c>
      <c r="BH46" s="331" t="str">
        <f t="shared" si="6"/>
        <v/>
      </c>
      <c r="BI46" s="331" t="str">
        <f t="shared" si="21"/>
        <v/>
      </c>
      <c r="BJ46" s="331" t="str">
        <f t="shared" si="7"/>
        <v/>
      </c>
      <c r="BK46" s="331" t="str">
        <f t="shared" si="22"/>
        <v/>
      </c>
      <c r="BL46" s="335" t="str">
        <f t="shared" si="8"/>
        <v/>
      </c>
      <c r="BM46" s="335" t="str">
        <f t="shared" si="9"/>
        <v/>
      </c>
      <c r="BN46" s="335" t="str">
        <f t="shared" si="10"/>
        <v/>
      </c>
      <c r="BO46" s="335" t="str">
        <f t="shared" si="11"/>
        <v/>
      </c>
      <c r="BP46" s="331" t="str">
        <f t="shared" si="12"/>
        <v/>
      </c>
      <c r="BQ46" s="384" t="str">
        <f t="shared" si="13"/>
        <v/>
      </c>
      <c r="BR46" s="332" t="str">
        <f t="shared" si="14"/>
        <v/>
      </c>
      <c r="BS46" s="381" t="str">
        <f>IF($BS$8="","",IF($BS$8="SBMLD",SUM(AA46,AC46,AE46,AG46,AI46,AK46,AM46,AO46,AQ46,AS46),AA46))</f>
        <v/>
      </c>
      <c r="BT46" s="331" t="str">
        <f t="shared" si="24"/>
        <v/>
      </c>
      <c r="BU46" s="331" t="str">
        <f t="shared" si="25"/>
        <v/>
      </c>
      <c r="BV46" s="331" t="str">
        <f t="shared" si="26"/>
        <v/>
      </c>
      <c r="BW46" s="331" t="str">
        <f t="shared" si="27"/>
        <v/>
      </c>
      <c r="BX46" s="331" t="str">
        <f t="shared" si="28"/>
        <v/>
      </c>
      <c r="BY46" s="331" t="str">
        <f t="shared" si="29"/>
        <v/>
      </c>
      <c r="BZ46" s="331" t="str">
        <f t="shared" si="30"/>
        <v/>
      </c>
      <c r="CA46" s="331" t="str">
        <f t="shared" si="31"/>
        <v/>
      </c>
      <c r="CB46" s="331" t="str">
        <f t="shared" si="32"/>
        <v/>
      </c>
      <c r="CC46" s="384" t="str">
        <f t="shared" si="33"/>
        <v/>
      </c>
      <c r="CD46" s="332" t="str">
        <f t="shared" si="34"/>
        <v/>
      </c>
      <c r="CE46" s="177" t="str">
        <f t="shared" si="35"/>
        <v/>
      </c>
    </row>
    <row r="47" spans="1:83" s="17" customFormat="1" ht="16.5" customHeight="1" x14ac:dyDescent="0.2">
      <c r="A47" s="18">
        <v>38</v>
      </c>
      <c r="B47" s="122" t="str">
        <f>IF('2.ชื่อนักเรียน'!$C48="","",'2.ชื่อนักเรียน'!$C48)</f>
        <v/>
      </c>
      <c r="C47" s="272" t="str">
        <f>IF('2.ชื่อนักเรียน'!$D48="","",'2.ชื่อนักเรียน'!$D48)</f>
        <v/>
      </c>
      <c r="D47" s="207" t="str">
        <f>IF(D$8="","",IF('2.ชื่อนักเรียน'!$R48="ร","ร",IF('2.ชื่อนักเรียน'!$R48="มส","",IF(OR(VLOOKUP($A47,'02.คีย์เทอม1'!$A$9:$DY$58,10,FALSE)="",VLOOKUP($A47,'03.คีย์เทอม2'!$A$9:$DY$58,10,FALSE)=""),"",(IF(VLOOKUP($A47,'02.คีย์เทอม1'!$A$9:$DY$58,11,FALSE)="",VLOOKUP($A47,'02.คีย์เทอม1'!$A$9:$DY$58,10,FALSE),VLOOKUP($A47,'02.คีย์เทอม1'!$A$9:$DY$58,11,FALSE))+IF(VLOOKUP($A47,'03.คีย์เทอม2'!$A$9:$DY$58,11,FALSE)="",VLOOKUP($A47,'03.คีย์เทอม2'!$A$9:$DY$58,10,FALSE),VLOOKUP($A47,'03.คีย์เทอม2'!$A$9:$DY$58,11,FALSE)))*100/200))))</f>
        <v/>
      </c>
      <c r="E47" s="125" t="str">
        <f>IF(D$8="","",IF('2.ชื่อนักเรียน'!$R48="ร","ร",IF('2.ชื่อนักเรียน'!$R48="มส","",IF(D47="","",IF(D47&gt;=80,4,IF(D47&gt;=75,3.5,IF(D47&gt;=70,3,IF(D47&gt;=65,2.5,IF(D47&gt;=60,2,IF(D47&gt;=55,1.5,IF(D47&gt;=50,1,0)))))))))))</f>
        <v/>
      </c>
      <c r="F47" s="126" t="str">
        <f>IF(F$8="","",IF('2.ชื่อนักเรียน'!$R48="ร","ร",IF('2.ชื่อนักเรียน'!$R48="มส","",IF(OR(VLOOKUP($A47,'02.คีย์เทอม1'!$A$9:$DY$58,15,FALSE)="",VLOOKUP($A47,'03.คีย์เทอม2'!$A$9:$DY$58,15,FALSE)=""),"",(IF(VLOOKUP($A47,'02.คีย์เทอม1'!$A$9:$DY$58,16,FALSE)="",VLOOKUP($A47,'02.คีย์เทอม1'!$A$9:$DY$58,15,FALSE),VLOOKUP($A47,'02.คีย์เทอม1'!$A$9:$DY$58,16,FALSE))+IF(VLOOKUP($A47,'03.คีย์เทอม2'!$A$9:$DY$58,16,FALSE)="",VLOOKUP($A47,'03.คีย์เทอม2'!$A$9:$DY$58,15,FALSE),VLOOKUP($A47,'03.คีย์เทอม2'!$A$9:$DY$58,16,FALSE)))*100/200))))</f>
        <v/>
      </c>
      <c r="G47" s="125" t="str">
        <f>IF(F$8="","",IF('2.ชื่อนักเรียน'!$R48="ร","ร",IF('2.ชื่อนักเรียน'!$R48="มส","",IF(F47="","",IF(F47&gt;=80,4,IF(F47&gt;=75,3.5,IF(F47&gt;=70,3,IF(F47&gt;=65,2.5,IF(F47&gt;=60,2,IF(F47&gt;=55,1.5,IF(F47&gt;=50,1,0)))))))))))</f>
        <v/>
      </c>
      <c r="H47" s="126" t="str">
        <f>IF(H$8="","",IF('2.ชื่อนักเรียน'!$R48="ร","ร",IF('2.ชื่อนักเรียน'!$R48="มส","",IF(OR(VLOOKUP($A47,'02.คีย์เทอม1'!$A$9:$DY$58,20,FALSE)="",VLOOKUP($A47,'03.คีย์เทอม2'!$A$9:$DY$58,20,FALSE)=""),"",(IF(VLOOKUP($A47,'02.คีย์เทอม1'!$A$9:$DY$58,21,FALSE)="",VLOOKUP($A47,'02.คีย์เทอม1'!$A$9:$DY$58,20,FALSE),VLOOKUP($A47,'02.คีย์เทอม1'!$A$9:$DY$58,21,FALSE))+IF(VLOOKUP($A47,'03.คีย์เทอม2'!$A$9:$DY$58,21,FALSE)="",VLOOKUP($A47,'03.คีย์เทอม2'!$A$9:$DY$58,20,FALSE),VLOOKUP($A47,'03.คีย์เทอม2'!$A$9:$DY$58,21,FALSE)))*100/200))))</f>
        <v/>
      </c>
      <c r="I47" s="125" t="str">
        <f>IF(H$8="","",IF('2.ชื่อนักเรียน'!$R48="ร","ร",IF('2.ชื่อนักเรียน'!$R48="มส","",IF(H47="","",IF(H47&gt;=80,4,IF(H47&gt;=75,3.5,IF(H47&gt;=70,3,IF(H47&gt;=65,2.5,IF(H47&gt;=60,2,IF(H47&gt;=55,1.5,IF(H47&gt;=50,1,0)))))))))))</f>
        <v/>
      </c>
      <c r="J47" s="126" t="str">
        <f>IF(J$8="","",IF('2.ชื่อนักเรียน'!$R48="ร","ร",IF('2.ชื่อนักเรียน'!$R48="มส","",IF(OR(VLOOKUP($A47,'02.คีย์เทอม1'!$A$9:$DY$58,25,FALSE)="",VLOOKUP($A47,'03.คีย์เทอม2'!$A$9:$DY$58,25,FALSE)=""),"",(IF(VLOOKUP($A47,'02.คีย์เทอม1'!$A$9:$DY$58,26,FALSE)="",VLOOKUP($A47,'02.คีย์เทอม1'!$A$9:$DY$58,25,FALSE),VLOOKUP($A47,'02.คีย์เทอม1'!$A$9:$DY$58,26,FALSE))+IF(VLOOKUP($A47,'03.คีย์เทอม2'!$A$9:$DY$58,26,FALSE)="",VLOOKUP($A47,'03.คีย์เทอม2'!$A$9:$DY$58,25,FALSE),VLOOKUP($A47,'03.คีย์เทอม2'!$A$9:$DY$58,26,FALSE)))*100/200))))</f>
        <v/>
      </c>
      <c r="K47" s="125" t="str">
        <f>IF(J$8="","",IF('2.ชื่อนักเรียน'!$R48="ร","ร",IF('2.ชื่อนักเรียน'!$R48="มส","",IF(J47="","",IF(J47&gt;=80,4,IF(J47&gt;=75,3.5,IF(J47&gt;=70,3,IF(J47&gt;=65,2.5,IF(J47&gt;=60,2,IF(J47&gt;=55,1.5,IF(J47&gt;=50,1,0)))))))))))</f>
        <v/>
      </c>
      <c r="L47" s="126" t="str">
        <f>IF(L$8="","",IF('2.ชื่อนักเรียน'!$R48="ร","ร",IF('2.ชื่อนักเรียน'!$R48="มส","",IF(OR(VLOOKUP($A47,'02.คีย์เทอม1'!$A$9:$DY$58,30,FALSE)="",VLOOKUP($A47,'03.คีย์เทอม2'!$A$9:$DY$58,30,FALSE)=""),"",(IF(VLOOKUP($A47,'02.คีย์เทอม1'!$A$9:$DY$58,31,FALSE)="",VLOOKUP($A47,'02.คีย์เทอม1'!$A$9:$DY$58,30,FALSE),VLOOKUP($A47,'02.คีย์เทอม1'!$A$9:$DY$58,31,FALSE))+IF(VLOOKUP($A47,'03.คีย์เทอม2'!$A$9:$DY$58,31,FALSE)="",VLOOKUP($A47,'03.คีย์เทอม2'!$A$9:$DY$58,30,FALSE),VLOOKUP($A47,'03.คีย์เทอม2'!$A$9:$DY$58,31,FALSE)))*100/200))))</f>
        <v/>
      </c>
      <c r="M47" s="125" t="str">
        <f>IF(L$8="","",IF('2.ชื่อนักเรียน'!$R48="ร","ร",IF('2.ชื่อนักเรียน'!$R48="มส","",IF(L47="","",IF(L47&gt;=80,4,IF(L47&gt;=75,3.5,IF(L47&gt;=70,3,IF(L47&gt;=65,2.5,IF(L47&gt;=60,2,IF(L47&gt;=55,1.5,IF(L47&gt;=50,1,0)))))))))))</f>
        <v/>
      </c>
      <c r="N47" s="126" t="str">
        <f>IF(N$8="","",IF('2.ชื่อนักเรียน'!$R48="ร","ร",IF('2.ชื่อนักเรียน'!$R48="มส","",IF(OR(VLOOKUP($A47,'02.คีย์เทอม1'!$A$9:$DY$58,35,FALSE)="",VLOOKUP($A47,'03.คีย์เทอม2'!$A$9:$DY$58,35,FALSE)=""),"",(IF(VLOOKUP($A47,'02.คีย์เทอม1'!$A$9:$DY$58,36,FALSE)="",VLOOKUP($A47,'02.คีย์เทอม1'!$A$9:$DY$58,35,FALSE),VLOOKUP($A47,'02.คีย์เทอม1'!$A$9:$DY$58,36,FALSE))+IF(VLOOKUP($A47,'03.คีย์เทอม2'!$A$9:$DY$58,36,FALSE)="",VLOOKUP($A47,'03.คีย์เทอม2'!$A$9:$DY$58,35,FALSE),VLOOKUP($A47,'03.คีย์เทอม2'!$A$9:$DY$58,36,FALSE)))*100/200))))</f>
        <v/>
      </c>
      <c r="O47" s="125" t="str">
        <f>IF(N$8="","",IF('2.ชื่อนักเรียน'!$R48="ร","ร",IF('2.ชื่อนักเรียน'!$R48="มส","",IF(N47="","",IF(N47&gt;=80,4,IF(N47&gt;=75,3.5,IF(N47&gt;=70,3,IF(N47&gt;=65,2.5,IF(N47&gt;=60,2,IF(N47&gt;=55,1.5,IF(N47&gt;=50,1,0)))))))))))</f>
        <v/>
      </c>
      <c r="P47" s="126" t="str">
        <f>IF(P$8="","",IF('2.ชื่อนักเรียน'!$R48="ร","ร",IF('2.ชื่อนักเรียน'!$R48="มส","",IF(OR(VLOOKUP($A47,'02.คีย์เทอม1'!$A$9:$DY$58,40,FALSE)="",VLOOKUP($A47,'03.คีย์เทอม2'!$A$9:$DY$58,40,FALSE)=""),"",(IF(VLOOKUP($A47,'02.คีย์เทอม1'!$A$9:$DY$58,41,FALSE)="",VLOOKUP($A47,'02.คีย์เทอม1'!$A$9:$DY$58,40,FALSE),VLOOKUP($A47,'02.คีย์เทอม1'!$A$9:$DY$58,41,FALSE))+IF(VLOOKUP($A47,'03.คีย์เทอม2'!$A$9:$DY$58,41,FALSE)="",VLOOKUP($A47,'03.คีย์เทอม2'!$A$9:$DY$58,40,FALSE),VLOOKUP($A47,'03.คีย์เทอม2'!$A$9:$DY$58,41,FALSE)))*100/200))))</f>
        <v/>
      </c>
      <c r="Q47" s="125" t="str">
        <f>IF(P$8="","",IF('2.ชื่อนักเรียน'!$R48="ร","ร",IF('2.ชื่อนักเรียน'!$R48="มส","",IF(P47="","",IF(P47&gt;=80,4,IF(P47&gt;=75,3.5,IF(P47&gt;=70,3,IF(P47&gt;=65,2.5,IF(P47&gt;=60,2,IF(P47&gt;=55,1.5,IF(P47&gt;=50,1,0)))))))))))</f>
        <v/>
      </c>
      <c r="R47" s="126" t="str">
        <f>IF(R$8="","",IF('2.ชื่อนักเรียน'!$R48="ร","ร",IF('2.ชื่อนักเรียน'!$R48="มส","",IF(OR(VLOOKUP($A47,'02.คีย์เทอม1'!$A$9:$DY$58,45,FALSE)="",VLOOKUP($A47,'03.คีย์เทอม2'!$A$9:$DY$58,45,FALSE)=""),"",(IF(VLOOKUP($A47,'02.คีย์เทอม1'!$A$9:$DY$58,46,FALSE)="",VLOOKUP($A47,'02.คีย์เทอม1'!$A$9:$DY$58,45,FALSE),VLOOKUP($A47,'02.คีย์เทอม1'!$A$9:$DY$58,46,FALSE))+IF(VLOOKUP($A47,'03.คีย์เทอม2'!$A$9:$DY$58,46,FALSE)="",VLOOKUP($A47,'03.คีย์เทอม2'!$A$9:$DY$58,45,FALSE),VLOOKUP($A47,'03.คีย์เทอม2'!$A$9:$DY$58,46,FALSE)))*100/200))))</f>
        <v/>
      </c>
      <c r="S47" s="125" t="str">
        <f>IF(R$8="","",IF('2.ชื่อนักเรียน'!$R48="ร","ร",IF('2.ชื่อนักเรียน'!$R48="มส","",IF(R47="","",IF(R47&gt;=80,4,IF(R47&gt;=75,3.5,IF(R47&gt;=70,3,IF(R47&gt;=65,2.5,IF(R47&gt;=60,2,IF(R47&gt;=55,1.5,IF(R47&gt;=50,1,0)))))))))))</f>
        <v/>
      </c>
      <c r="T47" s="126" t="str">
        <f>IF(T$8="","",IF('2.ชื่อนักเรียน'!$R48="ร","ร",IF('2.ชื่อนักเรียน'!$R48="มส","",IF(OR(VLOOKUP($A47,'02.คีย์เทอม1'!$A$9:$DY$58,50,FALSE)="",VLOOKUP($A47,'03.คีย์เทอม2'!$A$9:$DY$58,50,FALSE)=""),"",(IF(VLOOKUP($A47,'02.คีย์เทอม1'!$A$9:$DY$58,51,FALSE)="",VLOOKUP($A47,'02.คีย์เทอม1'!$A$9:$DY$58,50,FALSE),VLOOKUP($A47,'02.คีย์เทอม1'!$A$9:$DY$58,51,FALSE))+IF(VLOOKUP($A47,'03.คีย์เทอม2'!$A$9:$DY$58,51,FALSE)="",VLOOKUP($A47,'03.คีย์เทอม2'!$A$9:$DY$58,50,FALSE),VLOOKUP($A47,'03.คีย์เทอม2'!$A$9:$DY$58,51,FALSE)))*100/200))))</f>
        <v/>
      </c>
      <c r="U47" s="125" t="str">
        <f>IF(T$8="","",IF('2.ชื่อนักเรียน'!$R48="ร","ร",IF('2.ชื่อนักเรียน'!$R48="มส","",IF(T47="","",IF(T47&gt;=80,4,IF(T47&gt;=75,3.5,IF(T47&gt;=70,3,IF(T47&gt;=65,2.5,IF(T47&gt;=60,2,IF(T47&gt;=55,1.5,IF(T47&gt;=50,1,0)))))))))))</f>
        <v/>
      </c>
      <c r="V47" s="126" t="str">
        <f>IF(V$8="","",IF('2.ชื่อนักเรียน'!$R48="ร","ร",IF('2.ชื่อนักเรียน'!$R48="มส","",IF(OR(VLOOKUP($A47,'02.คีย์เทอม1'!$A$9:$DY$58,55,FALSE)="",VLOOKUP($A47,'03.คีย์เทอม2'!$A$9:$DY$58,55,FALSE)=""),"",(IF(VLOOKUP($A47,'02.คีย์เทอม1'!$A$9:$DY$58,56,FALSE)="",VLOOKUP($A47,'02.คีย์เทอม1'!$A$9:$DY$58,55,FALSE),VLOOKUP($A47,'02.คีย์เทอม1'!$A$9:$DY$58,56,FALSE))+IF(VLOOKUP($A47,'03.คีย์เทอม2'!$A$9:$DY$58,56,FALSE)="",VLOOKUP($A47,'03.คีย์เทอม2'!$A$9:$DY$58,55,FALSE),VLOOKUP($A47,'03.คีย์เทอม2'!$A$9:$DY$58,56,FALSE)))*100/200))))</f>
        <v/>
      </c>
      <c r="W47" s="208" t="str">
        <f>IF(V$8="","",IF('2.ชื่อนักเรียน'!$R48="ร","ร",IF('2.ชื่อนักเรียน'!$R48="มส","",IF(V47="","",IF(V47&gt;=80,4,IF(V47&gt;=75,3.5,IF(V47&gt;=70,3,IF(V47&gt;=65,2.5,IF(V47&gt;=60,2,IF(V47&gt;=55,1.5,IF(V47&gt;=50,1,0)))))))))))</f>
        <v/>
      </c>
      <c r="X47" s="18">
        <v>38</v>
      </c>
      <c r="Y47" s="122" t="str">
        <f>IF('2.ชื่อนักเรียน'!$C48="","",'2.ชื่อนักเรียน'!$C48)</f>
        <v/>
      </c>
      <c r="Z47" s="272" t="str">
        <f>IF('2.ชื่อนักเรียน'!$D48="","",'2.ชื่อนักเรียน'!$D48)</f>
        <v/>
      </c>
      <c r="AA47" s="207" t="str">
        <f>IF(AA$8="","",IF('2.ชื่อนักเรียน'!$R48="ร","ร",IF('2.ชื่อนักเรียน'!$R48="มส","",IF(OR(VLOOKUP($A47,'02.คีย์เทอม1'!$A$9:$DY$58,60,FALSE)="",VLOOKUP($A47,'03.คีย์เทอม2'!$A$9:$DY$58,60,FALSE)=""),"",(IF(VLOOKUP($A47,'02.คีย์เทอม1'!$A$9:$DY$58,61,FALSE)="",VLOOKUP($A47,'02.คีย์เทอม1'!$A$9:$DY$58,60,FALSE),VLOOKUP($A47,'02.คีย์เทอม1'!$A$9:$DY$58,61,FALSE))+IF(VLOOKUP($A47,'03.คีย์เทอม2'!$A$9:$DY$58,61,FALSE)="",VLOOKUP($A47,'03.คีย์เทอม2'!$A$9:$DY$58,60,FALSE),VLOOKUP($A47,'03.คีย์เทอม2'!$A$9:$DY$58,61,FALSE)))*100/200))))</f>
        <v/>
      </c>
      <c r="AB47" s="125" t="str">
        <f>IF(AA$8="","",IF('2.ชื่อนักเรียน'!$R48="ร","ร",IF('2.ชื่อนักเรียน'!$R48="มส","",IF(AA47="","",IF(AA47&gt;=80,4,IF(AA47&gt;=75,3.5,IF(AA47&gt;=70,3,IF(AA47&gt;=65,2.5,IF(AA47&gt;=60,2,IF(AA47&gt;=55,1.5,IF(AA47&gt;=50,1,0)))))))))))</f>
        <v/>
      </c>
      <c r="AC47" s="126" t="str">
        <f>IF(AC$8="","",IF('2.ชื่อนักเรียน'!$R48="ร","ร",IF('2.ชื่อนักเรียน'!$R48="มส","",IF(OR(VLOOKUP($A47,'02.คีย์เทอม1'!$A$9:$DY$58,65,FALSE)="",VLOOKUP($A47,'03.คีย์เทอม2'!$A$9:$DY$58,65,FALSE)=""),"",(IF(VLOOKUP($A47,'02.คีย์เทอม1'!$A$9:$DY$58,66,FALSE)="",VLOOKUP($A47,'02.คีย์เทอม1'!$A$9:$DY$58,65,FALSE),VLOOKUP($A47,'02.คีย์เทอม1'!$A$9:$DY$58,66,FALSE))+IF(VLOOKUP($A47,'03.คีย์เทอม2'!$A$9:$DY$58,66,FALSE)="",VLOOKUP($A47,'03.คีย์เทอม2'!$A$9:$DY$58,65,FALSE),VLOOKUP($A47,'03.คีย์เทอม2'!$A$9:$DY$58,66,FALSE)))*100/200))))</f>
        <v/>
      </c>
      <c r="AD47" s="125" t="str">
        <f>IF(AC$8="","",IF('2.ชื่อนักเรียน'!$R48="ร","ร",IF('2.ชื่อนักเรียน'!$R48="มส","",IF(AC47="","",IF(AC47&gt;=80,4,IF(AC47&gt;=75,3.5,IF(AC47&gt;=70,3,IF(AC47&gt;=65,2.5,IF(AC47&gt;=60,2,IF(AC47&gt;=55,1.5,IF(AC47&gt;=50,1,0)))))))))))</f>
        <v/>
      </c>
      <c r="AE47" s="126" t="str">
        <f>IF(AE$8="","",IF('2.ชื่อนักเรียน'!$R48="ร","ร",IF('2.ชื่อนักเรียน'!$R48="มส","",IF(OR(VLOOKUP($A47,'02.คีย์เทอม1'!$A$9:$DY$58,70,FALSE)="",VLOOKUP($A47,'03.คีย์เทอม2'!$A$9:$DY$58,70,FALSE)=""),"",(IF(VLOOKUP($A47,'02.คีย์เทอม1'!$A$9:$DY$58,71,FALSE)="",VLOOKUP($A47,'02.คีย์เทอม1'!$A$9:$DY$58,70,FALSE),VLOOKUP($A47,'02.คีย์เทอม1'!$A$9:$DY$58,71,FALSE))+IF(VLOOKUP($A47,'03.คีย์เทอม2'!$A$9:$DY$58,71,FALSE)="",VLOOKUP($A47,'03.คีย์เทอม2'!$A$9:$DY$58,70,FALSE),VLOOKUP($A47,'03.คีย์เทอม2'!$A$9:$DY$58,71,FALSE)))*100/200))))</f>
        <v/>
      </c>
      <c r="AF47" s="125" t="str">
        <f>IF(AE$8="","",IF('2.ชื่อนักเรียน'!$R48="ร","ร",IF('2.ชื่อนักเรียน'!$R48="มส","",IF(AE47="","",IF(AE47&gt;=80,4,IF(AE47&gt;=75,3.5,IF(AE47&gt;=70,3,IF(AE47&gt;=65,2.5,IF(AE47&gt;=60,2,IF(AE47&gt;=55,1.5,IF(AE47&gt;=50,1,0)))))))))))</f>
        <v/>
      </c>
      <c r="AG47" s="127" t="str">
        <f>IF(AG$8="","",IF('2.ชื่อนักเรียน'!$R48="ร","ร",IF('2.ชื่อนักเรียน'!$R48="มส","",IF(OR(VLOOKUP($A47,'02.คีย์เทอม1'!$A$9:$DY$58,75,FALSE)="",VLOOKUP($A47,'03.คีย์เทอม2'!$A$9:$DY$58,75,FALSE)=""),"",(IF(VLOOKUP($A47,'02.คีย์เทอม1'!$A$9:$DY$58,76,FALSE)="",VLOOKUP($A47,'02.คีย์เทอม1'!$A$9:$DY$58,75,FALSE),VLOOKUP($A47,'02.คีย์เทอม1'!$A$9:$DY$58,76,FALSE))+IF(VLOOKUP($A47,'03.คีย์เทอม2'!$A$9:$DY$58,76,FALSE)="",VLOOKUP($A47,'03.คีย์เทอม2'!$A$9:$DY$58,75,FALSE),VLOOKUP($A47,'03.คีย์เทอม2'!$A$9:$DY$58,76,FALSE)))*100/200))))</f>
        <v/>
      </c>
      <c r="AH47" s="125" t="str">
        <f>IF(AG$8="","",IF('2.ชื่อนักเรียน'!$R48="ร","ร",IF('2.ชื่อนักเรียน'!$R48="มส","",IF(AG47="","",IF(AG47&gt;=80,4,IF(AG47&gt;=75,3.5,IF(AG47&gt;=70,3,IF(AG47&gt;=65,2.5,IF(AG47&gt;=60,2,IF(AG47&gt;=55,1.5,IF(AG47&gt;=50,1,0)))))))))))</f>
        <v/>
      </c>
      <c r="AI47" s="127" t="str">
        <f>IF(AI$8="","",IF('2.ชื่อนักเรียน'!$R48="ร","ร",IF('2.ชื่อนักเรียน'!$R48="มส","",IF(OR(VLOOKUP($A47,'02.คีย์เทอม1'!$A$9:$DY$58,80,FALSE)="",VLOOKUP($A47,'03.คีย์เทอม2'!$A$9:$DY$58,80,FALSE)=""),"",(IF(VLOOKUP($A47,'02.คีย์เทอม1'!$A$9:$DY$58,81,FALSE)="",VLOOKUP($A47,'02.คีย์เทอม1'!$A$9:$DY$58,80,FALSE),VLOOKUP($A47,'02.คีย์เทอม1'!$A$9:$DY$58,81,FALSE))+IF(VLOOKUP($A47,'03.คีย์เทอม2'!$A$9:$DY$58,81,FALSE)="",VLOOKUP($A47,'03.คีย์เทอม2'!$A$9:$DY$58,80,FALSE),VLOOKUP($A47,'03.คีย์เทอม2'!$A$9:$DY$58,81,FALSE)))*100/200))))</f>
        <v/>
      </c>
      <c r="AJ47" s="125" t="str">
        <f>IF(AI$8="","",IF('2.ชื่อนักเรียน'!$R48="ร","ร",IF('2.ชื่อนักเรียน'!$R48="มส","",IF(AI47="","",IF(AI47&gt;=80,4,IF(AI47&gt;=75,3.5,IF(AI47&gt;=70,3,IF(AI47&gt;=65,2.5,IF(AI47&gt;=60,2,IF(AI47&gt;=55,1.5,IF(AI47&gt;=50,1,0)))))))))))</f>
        <v/>
      </c>
      <c r="AK47" s="127" t="str">
        <f>IF(AK$8="","",IF('2.ชื่อนักเรียน'!$R48="ร","ร",IF('2.ชื่อนักเรียน'!$R48="มส","",IF(OR(VLOOKUP($A47,'02.คีย์เทอม1'!$A$9:$DY$58,85,FALSE)="",VLOOKUP($A47,'03.คีย์เทอม2'!$A$9:$DY$58,85,FALSE)=""),"",(IF(VLOOKUP($A47,'02.คีย์เทอม1'!$A$9:$DY$58,86,FALSE)="",VLOOKUP($A47,'02.คีย์เทอม1'!$A$9:$DY$58,85,FALSE),VLOOKUP($A47,'02.คีย์เทอม1'!$A$9:$DY$58,86,FALSE))+IF(VLOOKUP($A47,'03.คีย์เทอม2'!$A$9:$DY$58,86,FALSE)="",VLOOKUP($A47,'03.คีย์เทอม2'!$A$9:$DY$58,85,FALSE),VLOOKUP($A47,'03.คีย์เทอม2'!$A$9:$DY$58,86,FALSE)))*100/200))))</f>
        <v/>
      </c>
      <c r="AL47" s="125" t="str">
        <f>IF(AK$8="","",IF('2.ชื่อนักเรียน'!$R48="ร","ร",IF('2.ชื่อนักเรียน'!$R48="มส","",IF(AK47="","",IF(AK47&gt;=80,4,IF(AK47&gt;=75,3.5,IF(AK47&gt;=70,3,IF(AK47&gt;=65,2.5,IF(AK47&gt;=60,2,IF(AK47&gt;=55,1.5,IF(AK47&gt;=50,1,0)))))))))))</f>
        <v/>
      </c>
      <c r="AM47" s="127" t="str">
        <f>IF(AM$8="","",IF('2.ชื่อนักเรียน'!$R48="ร","ร",IF('2.ชื่อนักเรียน'!$R48="มส","",IF(OR(VLOOKUP($A47,'02.คีย์เทอม1'!$A$9:$DY$58,90,FALSE)="",VLOOKUP($A47,'03.คีย์เทอม2'!$A$9:$DY$58,90,FALSE)=""),"",(IF(VLOOKUP($A47,'02.คีย์เทอม1'!$A$9:$DY$58,91,FALSE)="",VLOOKUP($A47,'02.คีย์เทอม1'!$A$9:$DY$58,90,FALSE),VLOOKUP($A47,'02.คีย์เทอม1'!$A$9:$DY$58,91,FALSE))+IF(VLOOKUP($A47,'03.คีย์เทอม2'!$A$9:$DY$58,91,FALSE)="",VLOOKUP($A47,'03.คีย์เทอม2'!$A$9:$DY$58,90,FALSE),VLOOKUP($A47,'03.คีย์เทอม2'!$A$9:$DY$58,91,FALSE)))*100/200))))</f>
        <v/>
      </c>
      <c r="AN47" s="125" t="str">
        <f>IF(AM$8="","",IF('2.ชื่อนักเรียน'!$R48="ร","ร",IF('2.ชื่อนักเรียน'!$R48="มส","",IF(AM47="","",IF(AM47&gt;=80,4,IF(AM47&gt;=75,3.5,IF(AM47&gt;=70,3,IF(AM47&gt;=65,2.5,IF(AM47&gt;=60,2,IF(AM47&gt;=55,1.5,IF(AM47&gt;=50,1,0)))))))))))</f>
        <v/>
      </c>
      <c r="AO47" s="127" t="str">
        <f>IF(AO$8="","",IF('2.ชื่อนักเรียน'!$R48="ร","ร",IF('2.ชื่อนักเรียน'!$R48="มส","",IF(OR(VLOOKUP($A47,'02.คีย์เทอม1'!$A$9:$DY$58,95,FALSE)="",VLOOKUP($A47,'03.คีย์เทอม2'!$A$9:$DY$58,95,FALSE)=""),"",(IF(VLOOKUP($A47,'02.คีย์เทอม1'!$A$9:$DY$58,96,FALSE)="",VLOOKUP($A47,'02.คีย์เทอม1'!$A$9:$DY$58,95,FALSE),VLOOKUP($A47,'02.คีย์เทอม1'!$A$9:$DY$58,96,FALSE))+IF(VLOOKUP($A47,'03.คีย์เทอม2'!$A$9:$DY$58,96,FALSE)="",VLOOKUP($A47,'03.คีย์เทอม2'!$A$9:$DY$58,95,FALSE),VLOOKUP($A47,'03.คีย์เทอม2'!$A$9:$DY$58,96,FALSE)))*100/200))))</f>
        <v/>
      </c>
      <c r="AP47" s="125" t="str">
        <f>IF(AO$8="","",IF('2.ชื่อนักเรียน'!$R48="ร","ร",IF('2.ชื่อนักเรียน'!$R48="มส","",IF(AO47="","",IF(AO47&gt;=80,4,IF(AO47&gt;=75,3.5,IF(AO47&gt;=70,3,IF(AO47&gt;=65,2.5,IF(AO47&gt;=60,2,IF(AO47&gt;=55,1.5,IF(AO47&gt;=50,1,0)))))))))))</f>
        <v/>
      </c>
      <c r="AQ47" s="127" t="str">
        <f>IF(AQ$8="","",IF('2.ชื่อนักเรียน'!$R48="ร","ร",IF('2.ชื่อนักเรียน'!$R48="มส","",IF(OR(VLOOKUP($A47,'02.คีย์เทอม1'!$A$9:$DY$58,100,FALSE)="",VLOOKUP($A47,'03.คีย์เทอม2'!$A$9:$DY$58,100,FALSE)=""),"",(IF(VLOOKUP($A47,'02.คีย์เทอม1'!$A$9:$DY$58,101,FALSE)="",VLOOKUP($A47,'02.คีย์เทอม1'!$A$9:$DY$58,100,FALSE),VLOOKUP($A47,'02.คีย์เทอม1'!$A$9:$DY$58,101,FALSE))+IF(VLOOKUP($A47,'03.คีย์เทอม2'!$A$9:$DY$58,101,FALSE)="",VLOOKUP($A47,'03.คีย์เทอม2'!$A$9:$DY$58,100,FALSE),VLOOKUP($A47,'03.คีย์เทอม2'!$A$9:$DY$58,101,FALSE)))*100/200))))</f>
        <v/>
      </c>
      <c r="AR47" s="125" t="str">
        <f>IF(AQ$8="","",IF('2.ชื่อนักเรียน'!$R48="ร","ร",IF('2.ชื่อนักเรียน'!$R48="มส","",IF(AQ47="","",IF(AQ47&gt;=80,4,IF(AQ47&gt;=75,3.5,IF(AQ47&gt;=70,3,IF(AQ47&gt;=65,2.5,IF(AQ47&gt;=60,2,IF(AQ47&gt;=55,1.5,IF(AQ47&gt;=50,1,0)))))))))))</f>
        <v/>
      </c>
      <c r="AS47" s="126" t="str">
        <f>IF(AS$8="","",IF('2.ชื่อนักเรียน'!$R48="ร","ร",IF('2.ชื่อนักเรียน'!$R48="มส","",IF(OR(VLOOKUP($A47,'02.คีย์เทอม1'!$A$9:$DY$58,105,FALSE)="",VLOOKUP($A47,'03.คีย์เทอม2'!$A$9:$DY$58,105,FALSE)=""),"",(IF(VLOOKUP($A47,'02.คีย์เทอม1'!$A$9:$DY$58,106,FALSE)="",VLOOKUP($A47,'02.คีย์เทอม1'!$A$9:$DY$58,105,FALSE),VLOOKUP($A47,'02.คีย์เทอม1'!$A$9:$DY$58,106,FALSE))+IF(VLOOKUP($A47,'03.คีย์เทอม2'!$A$9:$DY$58,106,FALSE)="",VLOOKUP($A47,'03.คีย์เทอม2'!$A$9:$DY$58,105,FALSE),VLOOKUP($A47,'03.คีย์เทอม2'!$A$9:$DY$58,106,FALSE)))*100/200))))</f>
        <v/>
      </c>
      <c r="AT47" s="204" t="str">
        <f>IF(AS$8="","",IF('2.ชื่อนักเรียน'!$R48="ร","ร",IF('2.ชื่อนักเรียน'!$R48="มส","",IF(AS47="","",IF(AS47&gt;=80,4,IF(AS47&gt;=75,3.5,IF(AS47&gt;=70,3,IF(AS47&gt;=65,2.5,IF(AS47&gt;=60,2,IF(AS47&gt;=55,1.5,IF(AS47&gt;=50,1,0)))))))))))</f>
        <v/>
      </c>
      <c r="AU47" s="207" t="str">
        <f t="shared" si="37"/>
        <v/>
      </c>
      <c r="AV47" s="126" t="str">
        <f t="shared" si="36"/>
        <v/>
      </c>
      <c r="AW47" s="541" t="str">
        <f t="shared" si="16"/>
        <v/>
      </c>
      <c r="AX47" s="745" t="str">
        <f>IF('2.ชื่อนักเรียน'!R48="มส","มส",IF('2.ชื่อนักเรียน'!R48="ย้าย","ย้าย",IF('2.ชื่อนักเรียน'!R48="ร","ร",IF(CE47="","",RANK(CE47,$CE$10:$CE$59,0)))))</f>
        <v/>
      </c>
      <c r="AY47" s="393" t="str">
        <f t="shared" si="17"/>
        <v/>
      </c>
      <c r="AZ47" s="381" t="str">
        <f t="shared" si="18"/>
        <v/>
      </c>
      <c r="BA47" s="383" t="str">
        <f t="shared" si="19"/>
        <v/>
      </c>
      <c r="BB47" s="335" t="str">
        <f t="shared" si="1"/>
        <v/>
      </c>
      <c r="BC47" s="335" t="str">
        <f t="shared" si="20"/>
        <v/>
      </c>
      <c r="BD47" s="335" t="str">
        <f t="shared" si="2"/>
        <v/>
      </c>
      <c r="BE47" s="335" t="str">
        <f t="shared" si="3"/>
        <v/>
      </c>
      <c r="BF47" s="331" t="str">
        <f t="shared" si="4"/>
        <v/>
      </c>
      <c r="BG47" s="331" t="str">
        <f t="shared" si="5"/>
        <v/>
      </c>
      <c r="BH47" s="331" t="str">
        <f t="shared" si="6"/>
        <v/>
      </c>
      <c r="BI47" s="331" t="str">
        <f t="shared" si="21"/>
        <v/>
      </c>
      <c r="BJ47" s="331" t="str">
        <f t="shared" si="7"/>
        <v/>
      </c>
      <c r="BK47" s="331" t="str">
        <f t="shared" si="22"/>
        <v/>
      </c>
      <c r="BL47" s="335" t="str">
        <f t="shared" si="8"/>
        <v/>
      </c>
      <c r="BM47" s="335" t="str">
        <f t="shared" si="9"/>
        <v/>
      </c>
      <c r="BN47" s="335" t="str">
        <f t="shared" si="10"/>
        <v/>
      </c>
      <c r="BO47" s="335" t="str">
        <f t="shared" si="11"/>
        <v/>
      </c>
      <c r="BP47" s="331" t="str">
        <f t="shared" si="12"/>
        <v/>
      </c>
      <c r="BQ47" s="384" t="str">
        <f t="shared" si="13"/>
        <v/>
      </c>
      <c r="BR47" s="332" t="str">
        <f t="shared" si="14"/>
        <v/>
      </c>
      <c r="BS47" s="381" t="str">
        <f t="shared" si="23"/>
        <v/>
      </c>
      <c r="BT47" s="331" t="str">
        <f t="shared" si="24"/>
        <v/>
      </c>
      <c r="BU47" s="331" t="str">
        <f t="shared" si="25"/>
        <v/>
      </c>
      <c r="BV47" s="331" t="str">
        <f t="shared" si="26"/>
        <v/>
      </c>
      <c r="BW47" s="331" t="str">
        <f t="shared" si="27"/>
        <v/>
      </c>
      <c r="BX47" s="331" t="str">
        <f t="shared" si="28"/>
        <v/>
      </c>
      <c r="BY47" s="331" t="str">
        <f t="shared" si="29"/>
        <v/>
      </c>
      <c r="BZ47" s="331" t="str">
        <f t="shared" si="30"/>
        <v/>
      </c>
      <c r="CA47" s="331" t="str">
        <f t="shared" si="31"/>
        <v/>
      </c>
      <c r="CB47" s="331" t="str">
        <f t="shared" si="32"/>
        <v/>
      </c>
      <c r="CC47" s="384" t="str">
        <f t="shared" si="33"/>
        <v/>
      </c>
      <c r="CD47" s="332" t="str">
        <f t="shared" si="34"/>
        <v/>
      </c>
      <c r="CE47" s="177" t="str">
        <f t="shared" si="35"/>
        <v/>
      </c>
    </row>
    <row r="48" spans="1:83" s="17" customFormat="1" ht="16.5" customHeight="1" x14ac:dyDescent="0.2">
      <c r="A48" s="18">
        <v>39</v>
      </c>
      <c r="B48" s="122" t="str">
        <f>IF('2.ชื่อนักเรียน'!$C49="","",'2.ชื่อนักเรียน'!$C49)</f>
        <v/>
      </c>
      <c r="C48" s="272" t="str">
        <f>IF('2.ชื่อนักเรียน'!$D49="","",'2.ชื่อนักเรียน'!$D49)</f>
        <v/>
      </c>
      <c r="D48" s="207" t="str">
        <f>IF(D$8="","",IF('2.ชื่อนักเรียน'!$R49="ร","ร",IF('2.ชื่อนักเรียน'!$R49="มส","",IF(OR(VLOOKUP($A48,'02.คีย์เทอม1'!$A$9:$DY$58,10,FALSE)="",VLOOKUP($A48,'03.คีย์เทอม2'!$A$9:$DY$58,10,FALSE)=""),"",(IF(VLOOKUP($A48,'02.คีย์เทอม1'!$A$9:$DY$58,11,FALSE)="",VLOOKUP($A48,'02.คีย์เทอม1'!$A$9:$DY$58,10,FALSE),VLOOKUP($A48,'02.คีย์เทอม1'!$A$9:$DY$58,11,FALSE))+IF(VLOOKUP($A48,'03.คีย์เทอม2'!$A$9:$DY$58,11,FALSE)="",VLOOKUP($A48,'03.คีย์เทอม2'!$A$9:$DY$58,10,FALSE),VLOOKUP($A48,'03.คีย์เทอม2'!$A$9:$DY$58,11,FALSE)))*100/200))))</f>
        <v/>
      </c>
      <c r="E48" s="125" t="str">
        <f>IF(D$8="","",IF('2.ชื่อนักเรียน'!$R49="ร","ร",IF('2.ชื่อนักเรียน'!$R49="มส","",IF(D48="","",IF(D48&gt;=80,4,IF(D48&gt;=75,3.5,IF(D48&gt;=70,3,IF(D48&gt;=65,2.5,IF(D48&gt;=60,2,IF(D48&gt;=55,1.5,IF(D48&gt;=50,1,0)))))))))))</f>
        <v/>
      </c>
      <c r="F48" s="126" t="str">
        <f>IF(F$8="","",IF('2.ชื่อนักเรียน'!$R49="ร","ร",IF('2.ชื่อนักเรียน'!$R49="มส","",IF(OR(VLOOKUP($A48,'02.คีย์เทอม1'!$A$9:$DY$58,15,FALSE)="",VLOOKUP($A48,'03.คีย์เทอม2'!$A$9:$DY$58,15,FALSE)=""),"",(IF(VLOOKUP($A48,'02.คีย์เทอม1'!$A$9:$DY$58,16,FALSE)="",VLOOKUP($A48,'02.คีย์เทอม1'!$A$9:$DY$58,15,FALSE),VLOOKUP($A48,'02.คีย์เทอม1'!$A$9:$DY$58,16,FALSE))+IF(VLOOKUP($A48,'03.คีย์เทอม2'!$A$9:$DY$58,16,FALSE)="",VLOOKUP($A48,'03.คีย์เทอม2'!$A$9:$DY$58,15,FALSE),VLOOKUP($A48,'03.คีย์เทอม2'!$A$9:$DY$58,16,FALSE)))*100/200))))</f>
        <v/>
      </c>
      <c r="G48" s="125" t="str">
        <f>IF(F$8="","",IF('2.ชื่อนักเรียน'!$R49="ร","ร",IF('2.ชื่อนักเรียน'!$R49="มส","",IF(F48="","",IF(F48&gt;=80,4,IF(F48&gt;=75,3.5,IF(F48&gt;=70,3,IF(F48&gt;=65,2.5,IF(F48&gt;=60,2,IF(F48&gt;=55,1.5,IF(F48&gt;=50,1,0)))))))))))</f>
        <v/>
      </c>
      <c r="H48" s="126" t="str">
        <f>IF(H$8="","",IF('2.ชื่อนักเรียน'!$R49="ร","ร",IF('2.ชื่อนักเรียน'!$R49="มส","",IF(OR(VLOOKUP($A48,'02.คีย์เทอม1'!$A$9:$DY$58,20,FALSE)="",VLOOKUP($A48,'03.คีย์เทอม2'!$A$9:$DY$58,20,FALSE)=""),"",(IF(VLOOKUP($A48,'02.คีย์เทอม1'!$A$9:$DY$58,21,FALSE)="",VLOOKUP($A48,'02.คีย์เทอม1'!$A$9:$DY$58,20,FALSE),VLOOKUP($A48,'02.คีย์เทอม1'!$A$9:$DY$58,21,FALSE))+IF(VLOOKUP($A48,'03.คีย์เทอม2'!$A$9:$DY$58,21,FALSE)="",VLOOKUP($A48,'03.คีย์เทอม2'!$A$9:$DY$58,20,FALSE),VLOOKUP($A48,'03.คีย์เทอม2'!$A$9:$DY$58,21,FALSE)))*100/200))))</f>
        <v/>
      </c>
      <c r="I48" s="125" t="str">
        <f>IF(H$8="","",IF('2.ชื่อนักเรียน'!$R49="ร","ร",IF('2.ชื่อนักเรียน'!$R49="มส","",IF(H48="","",IF(H48&gt;=80,4,IF(H48&gt;=75,3.5,IF(H48&gt;=70,3,IF(H48&gt;=65,2.5,IF(H48&gt;=60,2,IF(H48&gt;=55,1.5,IF(H48&gt;=50,1,0)))))))))))</f>
        <v/>
      </c>
      <c r="J48" s="126" t="str">
        <f>IF(J$8="","",IF('2.ชื่อนักเรียน'!$R49="ร","ร",IF('2.ชื่อนักเรียน'!$R49="มส","",IF(OR(VLOOKUP($A48,'02.คีย์เทอม1'!$A$9:$DY$58,25,FALSE)="",VLOOKUP($A48,'03.คีย์เทอม2'!$A$9:$DY$58,25,FALSE)=""),"",(IF(VLOOKUP($A48,'02.คีย์เทอม1'!$A$9:$DY$58,26,FALSE)="",VLOOKUP($A48,'02.คีย์เทอม1'!$A$9:$DY$58,25,FALSE),VLOOKUP($A48,'02.คีย์เทอม1'!$A$9:$DY$58,26,FALSE))+IF(VLOOKUP($A48,'03.คีย์เทอม2'!$A$9:$DY$58,26,FALSE)="",VLOOKUP($A48,'03.คีย์เทอม2'!$A$9:$DY$58,25,FALSE),VLOOKUP($A48,'03.คีย์เทอม2'!$A$9:$DY$58,26,FALSE)))*100/200))))</f>
        <v/>
      </c>
      <c r="K48" s="125" t="str">
        <f>IF(J$8="","",IF('2.ชื่อนักเรียน'!$R49="ร","ร",IF('2.ชื่อนักเรียน'!$R49="มส","",IF(J48="","",IF(J48&gt;=80,4,IF(J48&gt;=75,3.5,IF(J48&gt;=70,3,IF(J48&gt;=65,2.5,IF(J48&gt;=60,2,IF(J48&gt;=55,1.5,IF(J48&gt;=50,1,0)))))))))))</f>
        <v/>
      </c>
      <c r="L48" s="126" t="str">
        <f>IF(L$8="","",IF('2.ชื่อนักเรียน'!$R49="ร","ร",IF('2.ชื่อนักเรียน'!$R49="มส","",IF(OR(VLOOKUP($A48,'02.คีย์เทอม1'!$A$9:$DY$58,30,FALSE)="",VLOOKUP($A48,'03.คีย์เทอม2'!$A$9:$DY$58,30,FALSE)=""),"",(IF(VLOOKUP($A48,'02.คีย์เทอม1'!$A$9:$DY$58,31,FALSE)="",VLOOKUP($A48,'02.คีย์เทอม1'!$A$9:$DY$58,30,FALSE),VLOOKUP($A48,'02.คีย์เทอม1'!$A$9:$DY$58,31,FALSE))+IF(VLOOKUP($A48,'03.คีย์เทอม2'!$A$9:$DY$58,31,FALSE)="",VLOOKUP($A48,'03.คีย์เทอม2'!$A$9:$DY$58,30,FALSE),VLOOKUP($A48,'03.คีย์เทอม2'!$A$9:$DY$58,31,FALSE)))*100/200))))</f>
        <v/>
      </c>
      <c r="M48" s="125" t="str">
        <f>IF(L$8="","",IF('2.ชื่อนักเรียน'!$R49="ร","ร",IF('2.ชื่อนักเรียน'!$R49="มส","",IF(L48="","",IF(L48&gt;=80,4,IF(L48&gt;=75,3.5,IF(L48&gt;=70,3,IF(L48&gt;=65,2.5,IF(L48&gt;=60,2,IF(L48&gt;=55,1.5,IF(L48&gt;=50,1,0)))))))))))</f>
        <v/>
      </c>
      <c r="N48" s="126" t="str">
        <f>IF(N$8="","",IF('2.ชื่อนักเรียน'!$R49="ร","ร",IF('2.ชื่อนักเรียน'!$R49="มส","",IF(OR(VLOOKUP($A48,'02.คีย์เทอม1'!$A$9:$DY$58,35,FALSE)="",VLOOKUP($A48,'03.คีย์เทอม2'!$A$9:$DY$58,35,FALSE)=""),"",(IF(VLOOKUP($A48,'02.คีย์เทอม1'!$A$9:$DY$58,36,FALSE)="",VLOOKUP($A48,'02.คีย์เทอม1'!$A$9:$DY$58,35,FALSE),VLOOKUP($A48,'02.คีย์เทอม1'!$A$9:$DY$58,36,FALSE))+IF(VLOOKUP($A48,'03.คีย์เทอม2'!$A$9:$DY$58,36,FALSE)="",VLOOKUP($A48,'03.คีย์เทอม2'!$A$9:$DY$58,35,FALSE),VLOOKUP($A48,'03.คีย์เทอม2'!$A$9:$DY$58,36,FALSE)))*100/200))))</f>
        <v/>
      </c>
      <c r="O48" s="125" t="str">
        <f>IF(N$8="","",IF('2.ชื่อนักเรียน'!$R49="ร","ร",IF('2.ชื่อนักเรียน'!$R49="มส","",IF(N48="","",IF(N48&gt;=80,4,IF(N48&gt;=75,3.5,IF(N48&gt;=70,3,IF(N48&gt;=65,2.5,IF(N48&gt;=60,2,IF(N48&gt;=55,1.5,IF(N48&gt;=50,1,0)))))))))))</f>
        <v/>
      </c>
      <c r="P48" s="126" t="str">
        <f>IF(P$8="","",IF('2.ชื่อนักเรียน'!$R49="ร","ร",IF('2.ชื่อนักเรียน'!$R49="มส","",IF(OR(VLOOKUP($A48,'02.คีย์เทอม1'!$A$9:$DY$58,40,FALSE)="",VLOOKUP($A48,'03.คีย์เทอม2'!$A$9:$DY$58,40,FALSE)=""),"",(IF(VLOOKUP($A48,'02.คีย์เทอม1'!$A$9:$DY$58,41,FALSE)="",VLOOKUP($A48,'02.คีย์เทอม1'!$A$9:$DY$58,40,FALSE),VLOOKUP($A48,'02.คีย์เทอม1'!$A$9:$DY$58,41,FALSE))+IF(VLOOKUP($A48,'03.คีย์เทอม2'!$A$9:$DY$58,41,FALSE)="",VLOOKUP($A48,'03.คีย์เทอม2'!$A$9:$DY$58,40,FALSE),VLOOKUP($A48,'03.คีย์เทอม2'!$A$9:$DY$58,41,FALSE)))*100/200))))</f>
        <v/>
      </c>
      <c r="Q48" s="125" t="str">
        <f>IF(P$8="","",IF('2.ชื่อนักเรียน'!$R49="ร","ร",IF('2.ชื่อนักเรียน'!$R49="มส","",IF(P48="","",IF(P48&gt;=80,4,IF(P48&gt;=75,3.5,IF(P48&gt;=70,3,IF(P48&gt;=65,2.5,IF(P48&gt;=60,2,IF(P48&gt;=55,1.5,IF(P48&gt;=50,1,0)))))))))))</f>
        <v/>
      </c>
      <c r="R48" s="126" t="str">
        <f>IF(R$8="","",IF('2.ชื่อนักเรียน'!$R49="ร","ร",IF('2.ชื่อนักเรียน'!$R49="มส","",IF(OR(VLOOKUP($A48,'02.คีย์เทอม1'!$A$9:$DY$58,45,FALSE)="",VLOOKUP($A48,'03.คีย์เทอม2'!$A$9:$DY$58,45,FALSE)=""),"",(IF(VLOOKUP($A48,'02.คีย์เทอม1'!$A$9:$DY$58,46,FALSE)="",VLOOKUP($A48,'02.คีย์เทอม1'!$A$9:$DY$58,45,FALSE),VLOOKUP($A48,'02.คีย์เทอม1'!$A$9:$DY$58,46,FALSE))+IF(VLOOKUP($A48,'03.คีย์เทอม2'!$A$9:$DY$58,46,FALSE)="",VLOOKUP($A48,'03.คีย์เทอม2'!$A$9:$DY$58,45,FALSE),VLOOKUP($A48,'03.คีย์เทอม2'!$A$9:$DY$58,46,FALSE)))*100/200))))</f>
        <v/>
      </c>
      <c r="S48" s="125" t="str">
        <f>IF(R$8="","",IF('2.ชื่อนักเรียน'!$R49="ร","ร",IF('2.ชื่อนักเรียน'!$R49="มส","",IF(R48="","",IF(R48&gt;=80,4,IF(R48&gt;=75,3.5,IF(R48&gt;=70,3,IF(R48&gt;=65,2.5,IF(R48&gt;=60,2,IF(R48&gt;=55,1.5,IF(R48&gt;=50,1,0)))))))))))</f>
        <v/>
      </c>
      <c r="T48" s="126" t="str">
        <f>IF(T$8="","",IF('2.ชื่อนักเรียน'!$R49="ร","ร",IF('2.ชื่อนักเรียน'!$R49="มส","",IF(OR(VLOOKUP($A48,'02.คีย์เทอม1'!$A$9:$DY$58,50,FALSE)="",VLOOKUP($A48,'03.คีย์เทอม2'!$A$9:$DY$58,50,FALSE)=""),"",(IF(VLOOKUP($A48,'02.คีย์เทอม1'!$A$9:$DY$58,51,FALSE)="",VLOOKUP($A48,'02.คีย์เทอม1'!$A$9:$DY$58,50,FALSE),VLOOKUP($A48,'02.คีย์เทอม1'!$A$9:$DY$58,51,FALSE))+IF(VLOOKUP($A48,'03.คีย์เทอม2'!$A$9:$DY$58,51,FALSE)="",VLOOKUP($A48,'03.คีย์เทอม2'!$A$9:$DY$58,50,FALSE),VLOOKUP($A48,'03.คีย์เทอม2'!$A$9:$DY$58,51,FALSE)))*100/200))))</f>
        <v/>
      </c>
      <c r="U48" s="125" t="str">
        <f>IF(T$8="","",IF('2.ชื่อนักเรียน'!$R49="ร","ร",IF('2.ชื่อนักเรียน'!$R49="มส","",IF(T48="","",IF(T48&gt;=80,4,IF(T48&gt;=75,3.5,IF(T48&gt;=70,3,IF(T48&gt;=65,2.5,IF(T48&gt;=60,2,IF(T48&gt;=55,1.5,IF(T48&gt;=50,1,0)))))))))))</f>
        <v/>
      </c>
      <c r="V48" s="126" t="str">
        <f>IF(V$8="","",IF('2.ชื่อนักเรียน'!$R49="ร","ร",IF('2.ชื่อนักเรียน'!$R49="มส","",IF(OR(VLOOKUP($A48,'02.คีย์เทอม1'!$A$9:$DY$58,55,FALSE)="",VLOOKUP($A48,'03.คีย์เทอม2'!$A$9:$DY$58,55,FALSE)=""),"",(IF(VLOOKUP($A48,'02.คีย์เทอม1'!$A$9:$DY$58,56,FALSE)="",VLOOKUP($A48,'02.คีย์เทอม1'!$A$9:$DY$58,55,FALSE),VLOOKUP($A48,'02.คีย์เทอม1'!$A$9:$DY$58,56,FALSE))+IF(VLOOKUP($A48,'03.คีย์เทอม2'!$A$9:$DY$58,56,FALSE)="",VLOOKUP($A48,'03.คีย์เทอม2'!$A$9:$DY$58,55,FALSE),VLOOKUP($A48,'03.คีย์เทอม2'!$A$9:$DY$58,56,FALSE)))*100/200))))</f>
        <v/>
      </c>
      <c r="W48" s="208" t="str">
        <f>IF(V$8="","",IF('2.ชื่อนักเรียน'!$R49="ร","ร",IF('2.ชื่อนักเรียน'!$R49="มส","",IF(V48="","",IF(V48&gt;=80,4,IF(V48&gt;=75,3.5,IF(V48&gt;=70,3,IF(V48&gt;=65,2.5,IF(V48&gt;=60,2,IF(V48&gt;=55,1.5,IF(V48&gt;=50,1,0)))))))))))</f>
        <v/>
      </c>
      <c r="X48" s="18">
        <v>39</v>
      </c>
      <c r="Y48" s="122" t="str">
        <f>IF('2.ชื่อนักเรียน'!$C49="","",'2.ชื่อนักเรียน'!$C49)</f>
        <v/>
      </c>
      <c r="Z48" s="272" t="str">
        <f>IF('2.ชื่อนักเรียน'!$D49="","",'2.ชื่อนักเรียน'!$D49)</f>
        <v/>
      </c>
      <c r="AA48" s="207" t="str">
        <f>IF(AA$8="","",IF('2.ชื่อนักเรียน'!$R49="ร","ร",IF('2.ชื่อนักเรียน'!$R49="มส","",IF(OR(VLOOKUP($A48,'02.คีย์เทอม1'!$A$9:$DY$58,60,FALSE)="",VLOOKUP($A48,'03.คีย์เทอม2'!$A$9:$DY$58,60,FALSE)=""),"",(IF(VLOOKUP($A48,'02.คีย์เทอม1'!$A$9:$DY$58,61,FALSE)="",VLOOKUP($A48,'02.คีย์เทอม1'!$A$9:$DY$58,60,FALSE),VLOOKUP($A48,'02.คีย์เทอม1'!$A$9:$DY$58,61,FALSE))+IF(VLOOKUP($A48,'03.คีย์เทอม2'!$A$9:$DY$58,61,FALSE)="",VLOOKUP($A48,'03.คีย์เทอม2'!$A$9:$DY$58,60,FALSE),VLOOKUP($A48,'03.คีย์เทอม2'!$A$9:$DY$58,61,FALSE)))*100/200))))</f>
        <v/>
      </c>
      <c r="AB48" s="125" t="str">
        <f>IF(AA$8="","",IF('2.ชื่อนักเรียน'!$R49="ร","ร",IF('2.ชื่อนักเรียน'!$R49="มส","",IF(AA48="","",IF(AA48&gt;=80,4,IF(AA48&gt;=75,3.5,IF(AA48&gt;=70,3,IF(AA48&gt;=65,2.5,IF(AA48&gt;=60,2,IF(AA48&gt;=55,1.5,IF(AA48&gt;=50,1,0)))))))))))</f>
        <v/>
      </c>
      <c r="AC48" s="126" t="str">
        <f>IF(AC$8="","",IF('2.ชื่อนักเรียน'!$R49="ร","ร",IF('2.ชื่อนักเรียน'!$R49="มส","",IF(OR(VLOOKUP($A48,'02.คีย์เทอม1'!$A$9:$DY$58,65,FALSE)="",VLOOKUP($A48,'03.คีย์เทอม2'!$A$9:$DY$58,65,FALSE)=""),"",(IF(VLOOKUP($A48,'02.คีย์เทอม1'!$A$9:$DY$58,66,FALSE)="",VLOOKUP($A48,'02.คีย์เทอม1'!$A$9:$DY$58,65,FALSE),VLOOKUP($A48,'02.คีย์เทอม1'!$A$9:$DY$58,66,FALSE))+IF(VLOOKUP($A48,'03.คีย์เทอม2'!$A$9:$DY$58,66,FALSE)="",VLOOKUP($A48,'03.คีย์เทอม2'!$A$9:$DY$58,65,FALSE),VLOOKUP($A48,'03.คีย์เทอม2'!$A$9:$DY$58,66,FALSE)))*100/200))))</f>
        <v/>
      </c>
      <c r="AD48" s="125" t="str">
        <f>IF(AC$8="","",IF('2.ชื่อนักเรียน'!$R49="ร","ร",IF('2.ชื่อนักเรียน'!$R49="มส","",IF(AC48="","",IF(AC48&gt;=80,4,IF(AC48&gt;=75,3.5,IF(AC48&gt;=70,3,IF(AC48&gt;=65,2.5,IF(AC48&gt;=60,2,IF(AC48&gt;=55,1.5,IF(AC48&gt;=50,1,0)))))))))))</f>
        <v/>
      </c>
      <c r="AE48" s="126" t="str">
        <f>IF(AE$8="","",IF('2.ชื่อนักเรียน'!$R49="ร","ร",IF('2.ชื่อนักเรียน'!$R49="มส","",IF(OR(VLOOKUP($A48,'02.คีย์เทอม1'!$A$9:$DY$58,70,FALSE)="",VLOOKUP($A48,'03.คีย์เทอม2'!$A$9:$DY$58,70,FALSE)=""),"",(IF(VLOOKUP($A48,'02.คีย์เทอม1'!$A$9:$DY$58,71,FALSE)="",VLOOKUP($A48,'02.คีย์เทอม1'!$A$9:$DY$58,70,FALSE),VLOOKUP($A48,'02.คีย์เทอม1'!$A$9:$DY$58,71,FALSE))+IF(VLOOKUP($A48,'03.คีย์เทอม2'!$A$9:$DY$58,71,FALSE)="",VLOOKUP($A48,'03.คีย์เทอม2'!$A$9:$DY$58,70,FALSE),VLOOKUP($A48,'03.คีย์เทอม2'!$A$9:$DY$58,71,FALSE)))*100/200))))</f>
        <v/>
      </c>
      <c r="AF48" s="125" t="str">
        <f>IF(AE$8="","",IF('2.ชื่อนักเรียน'!$R49="ร","ร",IF('2.ชื่อนักเรียน'!$R49="มส","",IF(AE48="","",IF(AE48&gt;=80,4,IF(AE48&gt;=75,3.5,IF(AE48&gt;=70,3,IF(AE48&gt;=65,2.5,IF(AE48&gt;=60,2,IF(AE48&gt;=55,1.5,IF(AE48&gt;=50,1,0)))))))))))</f>
        <v/>
      </c>
      <c r="AG48" s="127" t="str">
        <f>IF(AG$8="","",IF('2.ชื่อนักเรียน'!$R49="ร","ร",IF('2.ชื่อนักเรียน'!$R49="มส","",IF(OR(VLOOKUP($A48,'02.คีย์เทอม1'!$A$9:$DY$58,75,FALSE)="",VLOOKUP($A48,'03.คีย์เทอม2'!$A$9:$DY$58,75,FALSE)=""),"",(IF(VLOOKUP($A48,'02.คีย์เทอม1'!$A$9:$DY$58,76,FALSE)="",VLOOKUP($A48,'02.คีย์เทอม1'!$A$9:$DY$58,75,FALSE),VLOOKUP($A48,'02.คีย์เทอม1'!$A$9:$DY$58,76,FALSE))+IF(VLOOKUP($A48,'03.คีย์เทอม2'!$A$9:$DY$58,76,FALSE)="",VLOOKUP($A48,'03.คีย์เทอม2'!$A$9:$DY$58,75,FALSE),VLOOKUP($A48,'03.คีย์เทอม2'!$A$9:$DY$58,76,FALSE)))*100/200))))</f>
        <v/>
      </c>
      <c r="AH48" s="125" t="str">
        <f>IF(AG$8="","",IF('2.ชื่อนักเรียน'!$R49="ร","ร",IF('2.ชื่อนักเรียน'!$R49="มส","",IF(AG48="","",IF(AG48&gt;=80,4,IF(AG48&gt;=75,3.5,IF(AG48&gt;=70,3,IF(AG48&gt;=65,2.5,IF(AG48&gt;=60,2,IF(AG48&gt;=55,1.5,IF(AG48&gt;=50,1,0)))))))))))</f>
        <v/>
      </c>
      <c r="AI48" s="127" t="str">
        <f>IF(AI$8="","",IF('2.ชื่อนักเรียน'!$R49="ร","ร",IF('2.ชื่อนักเรียน'!$R49="มส","",IF(OR(VLOOKUP($A48,'02.คีย์เทอม1'!$A$9:$DY$58,80,FALSE)="",VLOOKUP($A48,'03.คีย์เทอม2'!$A$9:$DY$58,80,FALSE)=""),"",(IF(VLOOKUP($A48,'02.คีย์เทอม1'!$A$9:$DY$58,81,FALSE)="",VLOOKUP($A48,'02.คีย์เทอม1'!$A$9:$DY$58,80,FALSE),VLOOKUP($A48,'02.คีย์เทอม1'!$A$9:$DY$58,81,FALSE))+IF(VLOOKUP($A48,'03.คีย์เทอม2'!$A$9:$DY$58,81,FALSE)="",VLOOKUP($A48,'03.คีย์เทอม2'!$A$9:$DY$58,80,FALSE),VLOOKUP($A48,'03.คีย์เทอม2'!$A$9:$DY$58,81,FALSE)))*100/200))))</f>
        <v/>
      </c>
      <c r="AJ48" s="125" t="str">
        <f>IF(AI$8="","",IF('2.ชื่อนักเรียน'!$R49="ร","ร",IF('2.ชื่อนักเรียน'!$R49="มส","",IF(AI48="","",IF(AI48&gt;=80,4,IF(AI48&gt;=75,3.5,IF(AI48&gt;=70,3,IF(AI48&gt;=65,2.5,IF(AI48&gt;=60,2,IF(AI48&gt;=55,1.5,IF(AI48&gt;=50,1,0)))))))))))</f>
        <v/>
      </c>
      <c r="AK48" s="127" t="str">
        <f>IF(AK$8="","",IF('2.ชื่อนักเรียน'!$R49="ร","ร",IF('2.ชื่อนักเรียน'!$R49="มส","",IF(OR(VLOOKUP($A48,'02.คีย์เทอม1'!$A$9:$DY$58,85,FALSE)="",VLOOKUP($A48,'03.คีย์เทอม2'!$A$9:$DY$58,85,FALSE)=""),"",(IF(VLOOKUP($A48,'02.คีย์เทอม1'!$A$9:$DY$58,86,FALSE)="",VLOOKUP($A48,'02.คีย์เทอม1'!$A$9:$DY$58,85,FALSE),VLOOKUP($A48,'02.คีย์เทอม1'!$A$9:$DY$58,86,FALSE))+IF(VLOOKUP($A48,'03.คีย์เทอม2'!$A$9:$DY$58,86,FALSE)="",VLOOKUP($A48,'03.คีย์เทอม2'!$A$9:$DY$58,85,FALSE),VLOOKUP($A48,'03.คีย์เทอม2'!$A$9:$DY$58,86,FALSE)))*100/200))))</f>
        <v/>
      </c>
      <c r="AL48" s="125" t="str">
        <f>IF(AK$8="","",IF('2.ชื่อนักเรียน'!$R49="ร","ร",IF('2.ชื่อนักเรียน'!$R49="มส","",IF(AK48="","",IF(AK48&gt;=80,4,IF(AK48&gt;=75,3.5,IF(AK48&gt;=70,3,IF(AK48&gt;=65,2.5,IF(AK48&gt;=60,2,IF(AK48&gt;=55,1.5,IF(AK48&gt;=50,1,0)))))))))))</f>
        <v/>
      </c>
      <c r="AM48" s="127" t="str">
        <f>IF(AM$8="","",IF('2.ชื่อนักเรียน'!$R49="ร","ร",IF('2.ชื่อนักเรียน'!$R49="มส","",IF(OR(VLOOKUP($A48,'02.คีย์เทอม1'!$A$9:$DY$58,90,FALSE)="",VLOOKUP($A48,'03.คีย์เทอม2'!$A$9:$DY$58,90,FALSE)=""),"",(IF(VLOOKUP($A48,'02.คีย์เทอม1'!$A$9:$DY$58,91,FALSE)="",VLOOKUP($A48,'02.คีย์เทอม1'!$A$9:$DY$58,90,FALSE),VLOOKUP($A48,'02.คีย์เทอม1'!$A$9:$DY$58,91,FALSE))+IF(VLOOKUP($A48,'03.คีย์เทอม2'!$A$9:$DY$58,91,FALSE)="",VLOOKUP($A48,'03.คีย์เทอม2'!$A$9:$DY$58,90,FALSE),VLOOKUP($A48,'03.คีย์เทอม2'!$A$9:$DY$58,91,FALSE)))*100/200))))</f>
        <v/>
      </c>
      <c r="AN48" s="125" t="str">
        <f>IF(AM$8="","",IF('2.ชื่อนักเรียน'!$R49="ร","ร",IF('2.ชื่อนักเรียน'!$R49="มส","",IF(AM48="","",IF(AM48&gt;=80,4,IF(AM48&gt;=75,3.5,IF(AM48&gt;=70,3,IF(AM48&gt;=65,2.5,IF(AM48&gt;=60,2,IF(AM48&gt;=55,1.5,IF(AM48&gt;=50,1,0)))))))))))</f>
        <v/>
      </c>
      <c r="AO48" s="127" t="str">
        <f>IF(AO$8="","",IF('2.ชื่อนักเรียน'!$R49="ร","ร",IF('2.ชื่อนักเรียน'!$R49="มส","",IF(OR(VLOOKUP($A48,'02.คีย์เทอม1'!$A$9:$DY$58,95,FALSE)="",VLOOKUP($A48,'03.คีย์เทอม2'!$A$9:$DY$58,95,FALSE)=""),"",(IF(VLOOKUP($A48,'02.คีย์เทอม1'!$A$9:$DY$58,96,FALSE)="",VLOOKUP($A48,'02.คีย์เทอม1'!$A$9:$DY$58,95,FALSE),VLOOKUP($A48,'02.คีย์เทอม1'!$A$9:$DY$58,96,FALSE))+IF(VLOOKUP($A48,'03.คีย์เทอม2'!$A$9:$DY$58,96,FALSE)="",VLOOKUP($A48,'03.คีย์เทอม2'!$A$9:$DY$58,95,FALSE),VLOOKUP($A48,'03.คีย์เทอม2'!$A$9:$DY$58,96,FALSE)))*100/200))))</f>
        <v/>
      </c>
      <c r="AP48" s="125" t="str">
        <f>IF(AO$8="","",IF('2.ชื่อนักเรียน'!$R49="ร","ร",IF('2.ชื่อนักเรียน'!$R49="มส","",IF(AO48="","",IF(AO48&gt;=80,4,IF(AO48&gt;=75,3.5,IF(AO48&gt;=70,3,IF(AO48&gt;=65,2.5,IF(AO48&gt;=60,2,IF(AO48&gt;=55,1.5,IF(AO48&gt;=50,1,0)))))))))))</f>
        <v/>
      </c>
      <c r="AQ48" s="127" t="str">
        <f>IF(AQ$8="","",IF('2.ชื่อนักเรียน'!$R49="ร","ร",IF('2.ชื่อนักเรียน'!$R49="มส","",IF(OR(VLOOKUP($A48,'02.คีย์เทอม1'!$A$9:$DY$58,100,FALSE)="",VLOOKUP($A48,'03.คีย์เทอม2'!$A$9:$DY$58,100,FALSE)=""),"",(IF(VLOOKUP($A48,'02.คีย์เทอม1'!$A$9:$DY$58,101,FALSE)="",VLOOKUP($A48,'02.คีย์เทอม1'!$A$9:$DY$58,100,FALSE),VLOOKUP($A48,'02.คีย์เทอม1'!$A$9:$DY$58,101,FALSE))+IF(VLOOKUP($A48,'03.คีย์เทอม2'!$A$9:$DY$58,101,FALSE)="",VLOOKUP($A48,'03.คีย์เทอม2'!$A$9:$DY$58,100,FALSE),VLOOKUP($A48,'03.คีย์เทอม2'!$A$9:$DY$58,101,FALSE)))*100/200))))</f>
        <v/>
      </c>
      <c r="AR48" s="125" t="str">
        <f>IF(AQ$8="","",IF('2.ชื่อนักเรียน'!$R49="ร","ร",IF('2.ชื่อนักเรียน'!$R49="มส","",IF(AQ48="","",IF(AQ48&gt;=80,4,IF(AQ48&gt;=75,3.5,IF(AQ48&gt;=70,3,IF(AQ48&gt;=65,2.5,IF(AQ48&gt;=60,2,IF(AQ48&gt;=55,1.5,IF(AQ48&gt;=50,1,0)))))))))))</f>
        <v/>
      </c>
      <c r="AS48" s="126" t="str">
        <f>IF(AS$8="","",IF('2.ชื่อนักเรียน'!$R49="ร","ร",IF('2.ชื่อนักเรียน'!$R49="มส","",IF(OR(VLOOKUP($A48,'02.คีย์เทอม1'!$A$9:$DY$58,105,FALSE)="",VLOOKUP($A48,'03.คีย์เทอม2'!$A$9:$DY$58,105,FALSE)=""),"",(IF(VLOOKUP($A48,'02.คีย์เทอม1'!$A$9:$DY$58,106,FALSE)="",VLOOKUP($A48,'02.คีย์เทอม1'!$A$9:$DY$58,105,FALSE),VLOOKUP($A48,'02.คีย์เทอม1'!$A$9:$DY$58,106,FALSE))+IF(VLOOKUP($A48,'03.คีย์เทอม2'!$A$9:$DY$58,106,FALSE)="",VLOOKUP($A48,'03.คีย์เทอม2'!$A$9:$DY$58,105,FALSE),VLOOKUP($A48,'03.คีย์เทอม2'!$A$9:$DY$58,106,FALSE)))*100/200))))</f>
        <v/>
      </c>
      <c r="AT48" s="204" t="str">
        <f>IF(AS$8="","",IF('2.ชื่อนักเรียน'!$R49="ร","ร",IF('2.ชื่อนักเรียน'!$R49="มส","",IF(AS48="","",IF(AS48&gt;=80,4,IF(AS48&gt;=75,3.5,IF(AS48&gt;=70,3,IF(AS48&gt;=65,2.5,IF(AS48&gt;=60,2,IF(AS48&gt;=55,1.5,IF(AS48&gt;=50,1,0)))))))))))</f>
        <v/>
      </c>
      <c r="AU48" s="207" t="str">
        <f t="shared" si="37"/>
        <v/>
      </c>
      <c r="AV48" s="126" t="str">
        <f t="shared" si="36"/>
        <v/>
      </c>
      <c r="AW48" s="541" t="str">
        <f t="shared" si="16"/>
        <v/>
      </c>
      <c r="AX48" s="745" t="str">
        <f>IF('2.ชื่อนักเรียน'!R49="มส","มส",IF('2.ชื่อนักเรียน'!R49="ย้าย","ย้าย",IF('2.ชื่อนักเรียน'!R49="ร","ร",IF(CE48="","",RANK(CE48,$CE$10:$CE$59,0)))))</f>
        <v/>
      </c>
      <c r="AY48" s="393" t="str">
        <f t="shared" si="17"/>
        <v/>
      </c>
      <c r="AZ48" s="381" t="str">
        <f t="shared" si="18"/>
        <v/>
      </c>
      <c r="BA48" s="383" t="str">
        <f t="shared" si="19"/>
        <v/>
      </c>
      <c r="BB48" s="335" t="str">
        <f t="shared" si="1"/>
        <v/>
      </c>
      <c r="BC48" s="335" t="str">
        <f t="shared" si="20"/>
        <v/>
      </c>
      <c r="BD48" s="335" t="str">
        <f t="shared" si="2"/>
        <v/>
      </c>
      <c r="BE48" s="335" t="str">
        <f t="shared" si="3"/>
        <v/>
      </c>
      <c r="BF48" s="331" t="str">
        <f t="shared" si="4"/>
        <v/>
      </c>
      <c r="BG48" s="331" t="str">
        <f t="shared" si="5"/>
        <v/>
      </c>
      <c r="BH48" s="335" t="str">
        <f t="shared" si="6"/>
        <v/>
      </c>
      <c r="BI48" s="335" t="str">
        <f t="shared" si="21"/>
        <v/>
      </c>
      <c r="BJ48" s="335" t="str">
        <f t="shared" si="7"/>
        <v/>
      </c>
      <c r="BK48" s="335" t="str">
        <f t="shared" si="22"/>
        <v/>
      </c>
      <c r="BL48" s="335" t="str">
        <f t="shared" si="8"/>
        <v/>
      </c>
      <c r="BM48" s="335" t="str">
        <f t="shared" si="9"/>
        <v/>
      </c>
      <c r="BN48" s="335" t="str">
        <f t="shared" si="10"/>
        <v/>
      </c>
      <c r="BO48" s="335" t="str">
        <f t="shared" si="11"/>
        <v/>
      </c>
      <c r="BP48" s="331" t="str">
        <f t="shared" si="12"/>
        <v/>
      </c>
      <c r="BQ48" s="384" t="str">
        <f t="shared" si="13"/>
        <v/>
      </c>
      <c r="BR48" s="332" t="str">
        <f t="shared" si="14"/>
        <v/>
      </c>
      <c r="BS48" s="381" t="str">
        <f t="shared" si="23"/>
        <v/>
      </c>
      <c r="BT48" s="331" t="str">
        <f t="shared" si="24"/>
        <v/>
      </c>
      <c r="BU48" s="331" t="str">
        <f t="shared" si="25"/>
        <v/>
      </c>
      <c r="BV48" s="331" t="str">
        <f t="shared" si="26"/>
        <v/>
      </c>
      <c r="BW48" s="331" t="str">
        <f t="shared" si="27"/>
        <v/>
      </c>
      <c r="BX48" s="331" t="str">
        <f t="shared" si="28"/>
        <v/>
      </c>
      <c r="BY48" s="331" t="str">
        <f t="shared" si="29"/>
        <v/>
      </c>
      <c r="BZ48" s="331" t="str">
        <f t="shared" si="30"/>
        <v/>
      </c>
      <c r="CA48" s="331" t="str">
        <f t="shared" si="31"/>
        <v/>
      </c>
      <c r="CB48" s="331" t="str">
        <f t="shared" si="32"/>
        <v/>
      </c>
      <c r="CC48" s="384" t="str">
        <f t="shared" si="33"/>
        <v/>
      </c>
      <c r="CD48" s="332" t="str">
        <f t="shared" si="34"/>
        <v/>
      </c>
      <c r="CE48" s="177" t="str">
        <f t="shared" si="35"/>
        <v/>
      </c>
    </row>
    <row r="49" spans="1:83" s="17" customFormat="1" ht="16.5" customHeight="1" x14ac:dyDescent="0.2">
      <c r="A49" s="18">
        <v>40</v>
      </c>
      <c r="B49" s="122" t="str">
        <f>IF('2.ชื่อนักเรียน'!$C50="","",'2.ชื่อนักเรียน'!$C50)</f>
        <v/>
      </c>
      <c r="C49" s="272" t="str">
        <f>IF('2.ชื่อนักเรียน'!$D50="","",'2.ชื่อนักเรียน'!$D50)</f>
        <v/>
      </c>
      <c r="D49" s="207" t="str">
        <f>IF(D$8="","",IF('2.ชื่อนักเรียน'!$R50="ร","ร",IF('2.ชื่อนักเรียน'!$R50="มส","",IF(OR(VLOOKUP($A49,'02.คีย์เทอม1'!$A$9:$DY$58,10,FALSE)="",VLOOKUP($A49,'03.คีย์เทอม2'!$A$9:$DY$58,10,FALSE)=""),"",(IF(VLOOKUP($A49,'02.คีย์เทอม1'!$A$9:$DY$58,11,FALSE)="",VLOOKUP($A49,'02.คีย์เทอม1'!$A$9:$DY$58,10,FALSE),VLOOKUP($A49,'02.คีย์เทอม1'!$A$9:$DY$58,11,FALSE))+IF(VLOOKUP($A49,'03.คีย์เทอม2'!$A$9:$DY$58,11,FALSE)="",VLOOKUP($A49,'03.คีย์เทอม2'!$A$9:$DY$58,10,FALSE),VLOOKUP($A49,'03.คีย์เทอม2'!$A$9:$DY$58,11,FALSE)))*100/200))))</f>
        <v/>
      </c>
      <c r="E49" s="125" t="str">
        <f>IF(D$8="","",IF('2.ชื่อนักเรียน'!$R50="ร","ร",IF('2.ชื่อนักเรียน'!$R50="มส","",IF(D49="","",IF(D49&gt;=80,4,IF(D49&gt;=75,3.5,IF(D49&gt;=70,3,IF(D49&gt;=65,2.5,IF(D49&gt;=60,2,IF(D49&gt;=55,1.5,IF(D49&gt;=50,1,0)))))))))))</f>
        <v/>
      </c>
      <c r="F49" s="126" t="str">
        <f>IF(F$8="","",IF('2.ชื่อนักเรียน'!$R50="ร","ร",IF('2.ชื่อนักเรียน'!$R50="มส","",IF(OR(VLOOKUP($A49,'02.คีย์เทอม1'!$A$9:$DY$58,15,FALSE)="",VLOOKUP($A49,'03.คีย์เทอม2'!$A$9:$DY$58,15,FALSE)=""),"",(IF(VLOOKUP($A49,'02.คีย์เทอม1'!$A$9:$DY$58,16,FALSE)="",VLOOKUP($A49,'02.คีย์เทอม1'!$A$9:$DY$58,15,FALSE),VLOOKUP($A49,'02.คีย์เทอม1'!$A$9:$DY$58,16,FALSE))+IF(VLOOKUP($A49,'03.คีย์เทอม2'!$A$9:$DY$58,16,FALSE)="",VLOOKUP($A49,'03.คีย์เทอม2'!$A$9:$DY$58,15,FALSE),VLOOKUP($A49,'03.คีย์เทอม2'!$A$9:$DY$58,16,FALSE)))*100/200))))</f>
        <v/>
      </c>
      <c r="G49" s="125" t="str">
        <f>IF(F$8="","",IF('2.ชื่อนักเรียน'!$R50="ร","ร",IF('2.ชื่อนักเรียน'!$R50="มส","",IF(F49="","",IF(F49&gt;=80,4,IF(F49&gt;=75,3.5,IF(F49&gt;=70,3,IF(F49&gt;=65,2.5,IF(F49&gt;=60,2,IF(F49&gt;=55,1.5,IF(F49&gt;=50,1,0)))))))))))</f>
        <v/>
      </c>
      <c r="H49" s="126" t="str">
        <f>IF(H$8="","",IF('2.ชื่อนักเรียน'!$R50="ร","ร",IF('2.ชื่อนักเรียน'!$R50="มส","",IF(OR(VLOOKUP($A49,'02.คีย์เทอม1'!$A$9:$DY$58,20,FALSE)="",VLOOKUP($A49,'03.คีย์เทอม2'!$A$9:$DY$58,20,FALSE)=""),"",(IF(VLOOKUP($A49,'02.คีย์เทอม1'!$A$9:$DY$58,21,FALSE)="",VLOOKUP($A49,'02.คีย์เทอม1'!$A$9:$DY$58,20,FALSE),VLOOKUP($A49,'02.คีย์เทอม1'!$A$9:$DY$58,21,FALSE))+IF(VLOOKUP($A49,'03.คีย์เทอม2'!$A$9:$DY$58,21,FALSE)="",VLOOKUP($A49,'03.คีย์เทอม2'!$A$9:$DY$58,20,FALSE),VLOOKUP($A49,'03.คีย์เทอม2'!$A$9:$DY$58,21,FALSE)))*100/200))))</f>
        <v/>
      </c>
      <c r="I49" s="125" t="str">
        <f>IF(H$8="","",IF('2.ชื่อนักเรียน'!$R50="ร","ร",IF('2.ชื่อนักเรียน'!$R50="มส","",IF(H49="","",IF(H49&gt;=80,4,IF(H49&gt;=75,3.5,IF(H49&gt;=70,3,IF(H49&gt;=65,2.5,IF(H49&gt;=60,2,IF(H49&gt;=55,1.5,IF(H49&gt;=50,1,0)))))))))))</f>
        <v/>
      </c>
      <c r="J49" s="126" t="str">
        <f>IF(J$8="","",IF('2.ชื่อนักเรียน'!$R50="ร","ร",IF('2.ชื่อนักเรียน'!$R50="มส","",IF(OR(VLOOKUP($A49,'02.คีย์เทอม1'!$A$9:$DY$58,25,FALSE)="",VLOOKUP($A49,'03.คีย์เทอม2'!$A$9:$DY$58,25,FALSE)=""),"",(IF(VLOOKUP($A49,'02.คีย์เทอม1'!$A$9:$DY$58,26,FALSE)="",VLOOKUP($A49,'02.คีย์เทอม1'!$A$9:$DY$58,25,FALSE),VLOOKUP($A49,'02.คีย์เทอม1'!$A$9:$DY$58,26,FALSE))+IF(VLOOKUP($A49,'03.คีย์เทอม2'!$A$9:$DY$58,26,FALSE)="",VLOOKUP($A49,'03.คีย์เทอม2'!$A$9:$DY$58,25,FALSE),VLOOKUP($A49,'03.คีย์เทอม2'!$A$9:$DY$58,26,FALSE)))*100/200))))</f>
        <v/>
      </c>
      <c r="K49" s="125" t="str">
        <f>IF(J$8="","",IF('2.ชื่อนักเรียน'!$R50="ร","ร",IF('2.ชื่อนักเรียน'!$R50="มส","",IF(J49="","",IF(J49&gt;=80,4,IF(J49&gt;=75,3.5,IF(J49&gt;=70,3,IF(J49&gt;=65,2.5,IF(J49&gt;=60,2,IF(J49&gt;=55,1.5,IF(J49&gt;=50,1,0)))))))))))</f>
        <v/>
      </c>
      <c r="L49" s="126" t="str">
        <f>IF(L$8="","",IF('2.ชื่อนักเรียน'!$R50="ร","ร",IF('2.ชื่อนักเรียน'!$R50="มส","",IF(OR(VLOOKUP($A49,'02.คีย์เทอม1'!$A$9:$DY$58,30,FALSE)="",VLOOKUP($A49,'03.คีย์เทอม2'!$A$9:$DY$58,30,FALSE)=""),"",(IF(VLOOKUP($A49,'02.คีย์เทอม1'!$A$9:$DY$58,31,FALSE)="",VLOOKUP($A49,'02.คีย์เทอม1'!$A$9:$DY$58,30,FALSE),VLOOKUP($A49,'02.คีย์เทอม1'!$A$9:$DY$58,31,FALSE))+IF(VLOOKUP($A49,'03.คีย์เทอม2'!$A$9:$DY$58,31,FALSE)="",VLOOKUP($A49,'03.คีย์เทอม2'!$A$9:$DY$58,30,FALSE),VLOOKUP($A49,'03.คีย์เทอม2'!$A$9:$DY$58,31,FALSE)))*100/200))))</f>
        <v/>
      </c>
      <c r="M49" s="125" t="str">
        <f>IF(L$8="","",IF('2.ชื่อนักเรียน'!$R50="ร","ร",IF('2.ชื่อนักเรียน'!$R50="มส","",IF(L49="","",IF(L49&gt;=80,4,IF(L49&gt;=75,3.5,IF(L49&gt;=70,3,IF(L49&gt;=65,2.5,IF(L49&gt;=60,2,IF(L49&gt;=55,1.5,IF(L49&gt;=50,1,0)))))))))))</f>
        <v/>
      </c>
      <c r="N49" s="126" t="str">
        <f>IF(N$8="","",IF('2.ชื่อนักเรียน'!$R50="ร","ร",IF('2.ชื่อนักเรียน'!$R50="มส","",IF(OR(VLOOKUP($A49,'02.คีย์เทอม1'!$A$9:$DY$58,35,FALSE)="",VLOOKUP($A49,'03.คีย์เทอม2'!$A$9:$DY$58,35,FALSE)=""),"",(IF(VLOOKUP($A49,'02.คีย์เทอม1'!$A$9:$DY$58,36,FALSE)="",VLOOKUP($A49,'02.คีย์เทอม1'!$A$9:$DY$58,35,FALSE),VLOOKUP($A49,'02.คีย์เทอม1'!$A$9:$DY$58,36,FALSE))+IF(VLOOKUP($A49,'03.คีย์เทอม2'!$A$9:$DY$58,36,FALSE)="",VLOOKUP($A49,'03.คีย์เทอม2'!$A$9:$DY$58,35,FALSE),VLOOKUP($A49,'03.คีย์เทอม2'!$A$9:$DY$58,36,FALSE)))*100/200))))</f>
        <v/>
      </c>
      <c r="O49" s="125" t="str">
        <f>IF(N$8="","",IF('2.ชื่อนักเรียน'!$R50="ร","ร",IF('2.ชื่อนักเรียน'!$R50="มส","",IF(N49="","",IF(N49&gt;=80,4,IF(N49&gt;=75,3.5,IF(N49&gt;=70,3,IF(N49&gt;=65,2.5,IF(N49&gt;=60,2,IF(N49&gt;=55,1.5,IF(N49&gt;=50,1,0)))))))))))</f>
        <v/>
      </c>
      <c r="P49" s="126" t="str">
        <f>IF(P$8="","",IF('2.ชื่อนักเรียน'!$R50="ร","ร",IF('2.ชื่อนักเรียน'!$R50="มส","",IF(OR(VLOOKUP($A49,'02.คีย์เทอม1'!$A$9:$DY$58,40,FALSE)="",VLOOKUP($A49,'03.คีย์เทอม2'!$A$9:$DY$58,40,FALSE)=""),"",(IF(VLOOKUP($A49,'02.คีย์เทอม1'!$A$9:$DY$58,41,FALSE)="",VLOOKUP($A49,'02.คีย์เทอม1'!$A$9:$DY$58,40,FALSE),VLOOKUP($A49,'02.คีย์เทอม1'!$A$9:$DY$58,41,FALSE))+IF(VLOOKUP($A49,'03.คีย์เทอม2'!$A$9:$DY$58,41,FALSE)="",VLOOKUP($A49,'03.คีย์เทอม2'!$A$9:$DY$58,40,FALSE),VLOOKUP($A49,'03.คีย์เทอม2'!$A$9:$DY$58,41,FALSE)))*100/200))))</f>
        <v/>
      </c>
      <c r="Q49" s="125" t="str">
        <f>IF(P$8="","",IF('2.ชื่อนักเรียน'!$R50="ร","ร",IF('2.ชื่อนักเรียน'!$R50="มส","",IF(P49="","",IF(P49&gt;=80,4,IF(P49&gt;=75,3.5,IF(P49&gt;=70,3,IF(P49&gt;=65,2.5,IF(P49&gt;=60,2,IF(P49&gt;=55,1.5,IF(P49&gt;=50,1,0)))))))))))</f>
        <v/>
      </c>
      <c r="R49" s="126" t="str">
        <f>IF(R$8="","",IF('2.ชื่อนักเรียน'!$R50="ร","ร",IF('2.ชื่อนักเรียน'!$R50="มส","",IF(OR(VLOOKUP($A49,'02.คีย์เทอม1'!$A$9:$DY$58,45,FALSE)="",VLOOKUP($A49,'03.คีย์เทอม2'!$A$9:$DY$58,45,FALSE)=""),"",(IF(VLOOKUP($A49,'02.คีย์เทอม1'!$A$9:$DY$58,46,FALSE)="",VLOOKUP($A49,'02.คีย์เทอม1'!$A$9:$DY$58,45,FALSE),VLOOKUP($A49,'02.คีย์เทอม1'!$A$9:$DY$58,46,FALSE))+IF(VLOOKUP($A49,'03.คีย์เทอม2'!$A$9:$DY$58,46,FALSE)="",VLOOKUP($A49,'03.คีย์เทอม2'!$A$9:$DY$58,45,FALSE),VLOOKUP($A49,'03.คีย์เทอม2'!$A$9:$DY$58,46,FALSE)))*100/200))))</f>
        <v/>
      </c>
      <c r="S49" s="125" t="str">
        <f>IF(R$8="","",IF('2.ชื่อนักเรียน'!$R50="ร","ร",IF('2.ชื่อนักเรียน'!$R50="มส","",IF(R49="","",IF(R49&gt;=80,4,IF(R49&gt;=75,3.5,IF(R49&gt;=70,3,IF(R49&gt;=65,2.5,IF(R49&gt;=60,2,IF(R49&gt;=55,1.5,IF(R49&gt;=50,1,0)))))))))))</f>
        <v/>
      </c>
      <c r="T49" s="126" t="str">
        <f>IF(T$8="","",IF('2.ชื่อนักเรียน'!$R50="ร","ร",IF('2.ชื่อนักเรียน'!$R50="มส","",IF(OR(VLOOKUP($A49,'02.คีย์เทอม1'!$A$9:$DY$58,50,FALSE)="",VLOOKUP($A49,'03.คีย์เทอม2'!$A$9:$DY$58,50,FALSE)=""),"",(IF(VLOOKUP($A49,'02.คีย์เทอม1'!$A$9:$DY$58,51,FALSE)="",VLOOKUP($A49,'02.คีย์เทอม1'!$A$9:$DY$58,50,FALSE),VLOOKUP($A49,'02.คีย์เทอม1'!$A$9:$DY$58,51,FALSE))+IF(VLOOKUP($A49,'03.คีย์เทอม2'!$A$9:$DY$58,51,FALSE)="",VLOOKUP($A49,'03.คีย์เทอม2'!$A$9:$DY$58,50,FALSE),VLOOKUP($A49,'03.คีย์เทอม2'!$A$9:$DY$58,51,FALSE)))*100/200))))</f>
        <v/>
      </c>
      <c r="U49" s="125" t="str">
        <f>IF(T$8="","",IF('2.ชื่อนักเรียน'!$R50="ร","ร",IF('2.ชื่อนักเรียน'!$R50="มส","",IF(T49="","",IF(T49&gt;=80,4,IF(T49&gt;=75,3.5,IF(T49&gt;=70,3,IF(T49&gt;=65,2.5,IF(T49&gt;=60,2,IF(T49&gt;=55,1.5,IF(T49&gt;=50,1,0)))))))))))</f>
        <v/>
      </c>
      <c r="V49" s="126" t="str">
        <f>IF(V$8="","",IF('2.ชื่อนักเรียน'!$R50="ร","ร",IF('2.ชื่อนักเรียน'!$R50="มส","",IF(OR(VLOOKUP($A49,'02.คีย์เทอม1'!$A$9:$DY$58,55,FALSE)="",VLOOKUP($A49,'03.คีย์เทอม2'!$A$9:$DY$58,55,FALSE)=""),"",(IF(VLOOKUP($A49,'02.คีย์เทอม1'!$A$9:$DY$58,56,FALSE)="",VLOOKUP($A49,'02.คีย์เทอม1'!$A$9:$DY$58,55,FALSE),VLOOKUP($A49,'02.คีย์เทอม1'!$A$9:$DY$58,56,FALSE))+IF(VLOOKUP($A49,'03.คีย์เทอม2'!$A$9:$DY$58,56,FALSE)="",VLOOKUP($A49,'03.คีย์เทอม2'!$A$9:$DY$58,55,FALSE),VLOOKUP($A49,'03.คีย์เทอม2'!$A$9:$DY$58,56,FALSE)))*100/200))))</f>
        <v/>
      </c>
      <c r="W49" s="208" t="str">
        <f>IF(V$8="","",IF('2.ชื่อนักเรียน'!$R50="ร","ร",IF('2.ชื่อนักเรียน'!$R50="มส","",IF(V49="","",IF(V49&gt;=80,4,IF(V49&gt;=75,3.5,IF(V49&gt;=70,3,IF(V49&gt;=65,2.5,IF(V49&gt;=60,2,IF(V49&gt;=55,1.5,IF(V49&gt;=50,1,0)))))))))))</f>
        <v/>
      </c>
      <c r="X49" s="18">
        <v>40</v>
      </c>
      <c r="Y49" s="122" t="str">
        <f>IF('2.ชื่อนักเรียน'!$C50="","",'2.ชื่อนักเรียน'!$C50)</f>
        <v/>
      </c>
      <c r="Z49" s="272" t="str">
        <f>IF('2.ชื่อนักเรียน'!$D50="","",'2.ชื่อนักเรียน'!$D50)</f>
        <v/>
      </c>
      <c r="AA49" s="207" t="str">
        <f>IF(AA$8="","",IF('2.ชื่อนักเรียน'!$R50="ร","ร",IF('2.ชื่อนักเรียน'!$R50="มส","",IF(OR(VLOOKUP($A49,'02.คีย์เทอม1'!$A$9:$DY$58,60,FALSE)="",VLOOKUP($A49,'03.คีย์เทอม2'!$A$9:$DY$58,60,FALSE)=""),"",(IF(VLOOKUP($A49,'02.คีย์เทอม1'!$A$9:$DY$58,61,FALSE)="",VLOOKUP($A49,'02.คีย์เทอม1'!$A$9:$DY$58,60,FALSE),VLOOKUP($A49,'02.คีย์เทอม1'!$A$9:$DY$58,61,FALSE))+IF(VLOOKUP($A49,'03.คีย์เทอม2'!$A$9:$DY$58,61,FALSE)="",VLOOKUP($A49,'03.คีย์เทอม2'!$A$9:$DY$58,60,FALSE),VLOOKUP($A49,'03.คีย์เทอม2'!$A$9:$DY$58,61,FALSE)))*100/200))))</f>
        <v/>
      </c>
      <c r="AB49" s="125" t="str">
        <f>IF(AA$8="","",IF('2.ชื่อนักเรียน'!$R50="ร","ร",IF('2.ชื่อนักเรียน'!$R50="มส","",IF(AA49="","",IF(AA49&gt;=80,4,IF(AA49&gt;=75,3.5,IF(AA49&gt;=70,3,IF(AA49&gt;=65,2.5,IF(AA49&gt;=60,2,IF(AA49&gt;=55,1.5,IF(AA49&gt;=50,1,0)))))))))))</f>
        <v/>
      </c>
      <c r="AC49" s="126" t="str">
        <f>IF(AC$8="","",IF('2.ชื่อนักเรียน'!$R50="ร","ร",IF('2.ชื่อนักเรียน'!$R50="มส","",IF(OR(VLOOKUP($A49,'02.คีย์เทอม1'!$A$9:$DY$58,65,FALSE)="",VLOOKUP($A49,'03.คีย์เทอม2'!$A$9:$DY$58,65,FALSE)=""),"",(IF(VLOOKUP($A49,'02.คีย์เทอม1'!$A$9:$DY$58,66,FALSE)="",VLOOKUP($A49,'02.คีย์เทอม1'!$A$9:$DY$58,65,FALSE),VLOOKUP($A49,'02.คีย์เทอม1'!$A$9:$DY$58,66,FALSE))+IF(VLOOKUP($A49,'03.คีย์เทอม2'!$A$9:$DY$58,66,FALSE)="",VLOOKUP($A49,'03.คีย์เทอม2'!$A$9:$DY$58,65,FALSE),VLOOKUP($A49,'03.คีย์เทอม2'!$A$9:$DY$58,66,FALSE)))*100/200))))</f>
        <v/>
      </c>
      <c r="AD49" s="125" t="str">
        <f>IF(AC$8="","",IF('2.ชื่อนักเรียน'!$R50="ร","ร",IF('2.ชื่อนักเรียน'!$R50="มส","",IF(AC49="","",IF(AC49&gt;=80,4,IF(AC49&gt;=75,3.5,IF(AC49&gt;=70,3,IF(AC49&gt;=65,2.5,IF(AC49&gt;=60,2,IF(AC49&gt;=55,1.5,IF(AC49&gt;=50,1,0)))))))))))</f>
        <v/>
      </c>
      <c r="AE49" s="126" t="str">
        <f>IF(AE$8="","",IF('2.ชื่อนักเรียน'!$R50="ร","ร",IF('2.ชื่อนักเรียน'!$R50="มส","",IF(OR(VLOOKUP($A49,'02.คีย์เทอม1'!$A$9:$DY$58,70,FALSE)="",VLOOKUP($A49,'03.คีย์เทอม2'!$A$9:$DY$58,70,FALSE)=""),"",(IF(VLOOKUP($A49,'02.คีย์เทอม1'!$A$9:$DY$58,71,FALSE)="",VLOOKUP($A49,'02.คีย์เทอม1'!$A$9:$DY$58,70,FALSE),VLOOKUP($A49,'02.คีย์เทอม1'!$A$9:$DY$58,71,FALSE))+IF(VLOOKUP($A49,'03.คีย์เทอม2'!$A$9:$DY$58,71,FALSE)="",VLOOKUP($A49,'03.คีย์เทอม2'!$A$9:$DY$58,70,FALSE),VLOOKUP($A49,'03.คีย์เทอม2'!$A$9:$DY$58,71,FALSE)))*100/200))))</f>
        <v/>
      </c>
      <c r="AF49" s="125" t="str">
        <f>IF(AE$8="","",IF('2.ชื่อนักเรียน'!$R50="ร","ร",IF('2.ชื่อนักเรียน'!$R50="มส","",IF(AE49="","",IF(AE49&gt;=80,4,IF(AE49&gt;=75,3.5,IF(AE49&gt;=70,3,IF(AE49&gt;=65,2.5,IF(AE49&gt;=60,2,IF(AE49&gt;=55,1.5,IF(AE49&gt;=50,1,0)))))))))))</f>
        <v/>
      </c>
      <c r="AG49" s="127" t="str">
        <f>IF(AG$8="","",IF('2.ชื่อนักเรียน'!$R50="ร","ร",IF('2.ชื่อนักเรียน'!$R50="มส","",IF(OR(VLOOKUP($A49,'02.คีย์เทอม1'!$A$9:$DY$58,75,FALSE)="",VLOOKUP($A49,'03.คีย์เทอม2'!$A$9:$DY$58,75,FALSE)=""),"",(IF(VLOOKUP($A49,'02.คีย์เทอม1'!$A$9:$DY$58,76,FALSE)="",VLOOKUP($A49,'02.คีย์เทอม1'!$A$9:$DY$58,75,FALSE),VLOOKUP($A49,'02.คีย์เทอม1'!$A$9:$DY$58,76,FALSE))+IF(VLOOKUP($A49,'03.คีย์เทอม2'!$A$9:$DY$58,76,FALSE)="",VLOOKUP($A49,'03.คีย์เทอม2'!$A$9:$DY$58,75,FALSE),VLOOKUP($A49,'03.คีย์เทอม2'!$A$9:$DY$58,76,FALSE)))*100/200))))</f>
        <v/>
      </c>
      <c r="AH49" s="125" t="str">
        <f>IF(AG$8="","",IF('2.ชื่อนักเรียน'!$R50="ร","ร",IF('2.ชื่อนักเรียน'!$R50="มส","",IF(AG49="","",IF(AG49&gt;=80,4,IF(AG49&gt;=75,3.5,IF(AG49&gt;=70,3,IF(AG49&gt;=65,2.5,IF(AG49&gt;=60,2,IF(AG49&gt;=55,1.5,IF(AG49&gt;=50,1,0)))))))))))</f>
        <v/>
      </c>
      <c r="AI49" s="127" t="str">
        <f>IF(AI$8="","",IF('2.ชื่อนักเรียน'!$R50="ร","ร",IF('2.ชื่อนักเรียน'!$R50="มส","",IF(OR(VLOOKUP($A49,'02.คีย์เทอม1'!$A$9:$DY$58,80,FALSE)="",VLOOKUP($A49,'03.คีย์เทอม2'!$A$9:$DY$58,80,FALSE)=""),"",(IF(VLOOKUP($A49,'02.คีย์เทอม1'!$A$9:$DY$58,81,FALSE)="",VLOOKUP($A49,'02.คีย์เทอม1'!$A$9:$DY$58,80,FALSE),VLOOKUP($A49,'02.คีย์เทอม1'!$A$9:$DY$58,81,FALSE))+IF(VLOOKUP($A49,'03.คีย์เทอม2'!$A$9:$DY$58,81,FALSE)="",VLOOKUP($A49,'03.คีย์เทอม2'!$A$9:$DY$58,80,FALSE),VLOOKUP($A49,'03.คีย์เทอม2'!$A$9:$DY$58,81,FALSE)))*100/200))))</f>
        <v/>
      </c>
      <c r="AJ49" s="125" t="str">
        <f>IF(AI$8="","",IF('2.ชื่อนักเรียน'!$R50="ร","ร",IF('2.ชื่อนักเรียน'!$R50="มส","",IF(AI49="","",IF(AI49&gt;=80,4,IF(AI49&gt;=75,3.5,IF(AI49&gt;=70,3,IF(AI49&gt;=65,2.5,IF(AI49&gt;=60,2,IF(AI49&gt;=55,1.5,IF(AI49&gt;=50,1,0)))))))))))</f>
        <v/>
      </c>
      <c r="AK49" s="127" t="str">
        <f>IF(AK$8="","",IF('2.ชื่อนักเรียน'!$R50="ร","ร",IF('2.ชื่อนักเรียน'!$R50="มส","",IF(OR(VLOOKUP($A49,'02.คีย์เทอม1'!$A$9:$DY$58,85,FALSE)="",VLOOKUP($A49,'03.คีย์เทอม2'!$A$9:$DY$58,85,FALSE)=""),"",(IF(VLOOKUP($A49,'02.คีย์เทอม1'!$A$9:$DY$58,86,FALSE)="",VLOOKUP($A49,'02.คีย์เทอม1'!$A$9:$DY$58,85,FALSE),VLOOKUP($A49,'02.คีย์เทอม1'!$A$9:$DY$58,86,FALSE))+IF(VLOOKUP($A49,'03.คีย์เทอม2'!$A$9:$DY$58,86,FALSE)="",VLOOKUP($A49,'03.คีย์เทอม2'!$A$9:$DY$58,85,FALSE),VLOOKUP($A49,'03.คีย์เทอม2'!$A$9:$DY$58,86,FALSE)))*100/200))))</f>
        <v/>
      </c>
      <c r="AL49" s="125" t="str">
        <f>IF(AK$8="","",IF('2.ชื่อนักเรียน'!$R50="ร","ร",IF('2.ชื่อนักเรียน'!$R50="มส","",IF(AK49="","",IF(AK49&gt;=80,4,IF(AK49&gt;=75,3.5,IF(AK49&gt;=70,3,IF(AK49&gt;=65,2.5,IF(AK49&gt;=60,2,IF(AK49&gt;=55,1.5,IF(AK49&gt;=50,1,0)))))))))))</f>
        <v/>
      </c>
      <c r="AM49" s="127" t="str">
        <f>IF(AM$8="","",IF('2.ชื่อนักเรียน'!$R50="ร","ร",IF('2.ชื่อนักเรียน'!$R50="มส","",IF(OR(VLOOKUP($A49,'02.คีย์เทอม1'!$A$9:$DY$58,90,FALSE)="",VLOOKUP($A49,'03.คีย์เทอม2'!$A$9:$DY$58,90,FALSE)=""),"",(IF(VLOOKUP($A49,'02.คีย์เทอม1'!$A$9:$DY$58,91,FALSE)="",VLOOKUP($A49,'02.คีย์เทอม1'!$A$9:$DY$58,90,FALSE),VLOOKUP($A49,'02.คีย์เทอม1'!$A$9:$DY$58,91,FALSE))+IF(VLOOKUP($A49,'03.คีย์เทอม2'!$A$9:$DY$58,91,FALSE)="",VLOOKUP($A49,'03.คีย์เทอม2'!$A$9:$DY$58,90,FALSE),VLOOKUP($A49,'03.คีย์เทอม2'!$A$9:$DY$58,91,FALSE)))*100/200))))</f>
        <v/>
      </c>
      <c r="AN49" s="125" t="str">
        <f>IF(AM$8="","",IF('2.ชื่อนักเรียน'!$R50="ร","ร",IF('2.ชื่อนักเรียน'!$R50="มส","",IF(AM49="","",IF(AM49&gt;=80,4,IF(AM49&gt;=75,3.5,IF(AM49&gt;=70,3,IF(AM49&gt;=65,2.5,IF(AM49&gt;=60,2,IF(AM49&gt;=55,1.5,IF(AM49&gt;=50,1,0)))))))))))</f>
        <v/>
      </c>
      <c r="AO49" s="127" t="str">
        <f>IF(AO$8="","",IF('2.ชื่อนักเรียน'!$R50="ร","ร",IF('2.ชื่อนักเรียน'!$R50="มส","",IF(OR(VLOOKUP($A49,'02.คีย์เทอม1'!$A$9:$DY$58,95,FALSE)="",VLOOKUP($A49,'03.คีย์เทอม2'!$A$9:$DY$58,95,FALSE)=""),"",(IF(VLOOKUP($A49,'02.คีย์เทอม1'!$A$9:$DY$58,96,FALSE)="",VLOOKUP($A49,'02.คีย์เทอม1'!$A$9:$DY$58,95,FALSE),VLOOKUP($A49,'02.คีย์เทอม1'!$A$9:$DY$58,96,FALSE))+IF(VLOOKUP($A49,'03.คีย์เทอม2'!$A$9:$DY$58,96,FALSE)="",VLOOKUP($A49,'03.คีย์เทอม2'!$A$9:$DY$58,95,FALSE),VLOOKUP($A49,'03.คีย์เทอม2'!$A$9:$DY$58,96,FALSE)))*100/200))))</f>
        <v/>
      </c>
      <c r="AP49" s="125" t="str">
        <f>IF(AO$8="","",IF('2.ชื่อนักเรียน'!$R50="ร","ร",IF('2.ชื่อนักเรียน'!$R50="มส","",IF(AO49="","",IF(AO49&gt;=80,4,IF(AO49&gt;=75,3.5,IF(AO49&gt;=70,3,IF(AO49&gt;=65,2.5,IF(AO49&gt;=60,2,IF(AO49&gt;=55,1.5,IF(AO49&gt;=50,1,0)))))))))))</f>
        <v/>
      </c>
      <c r="AQ49" s="127" t="str">
        <f>IF(AQ$8="","",IF('2.ชื่อนักเรียน'!$R50="ร","ร",IF('2.ชื่อนักเรียน'!$R50="มส","",IF(OR(VLOOKUP($A49,'02.คีย์เทอม1'!$A$9:$DY$58,100,FALSE)="",VLOOKUP($A49,'03.คีย์เทอม2'!$A$9:$DY$58,100,FALSE)=""),"",(IF(VLOOKUP($A49,'02.คีย์เทอม1'!$A$9:$DY$58,101,FALSE)="",VLOOKUP($A49,'02.คีย์เทอม1'!$A$9:$DY$58,100,FALSE),VLOOKUP($A49,'02.คีย์เทอม1'!$A$9:$DY$58,101,FALSE))+IF(VLOOKUP($A49,'03.คีย์เทอม2'!$A$9:$DY$58,101,FALSE)="",VLOOKUP($A49,'03.คีย์เทอม2'!$A$9:$DY$58,100,FALSE),VLOOKUP($A49,'03.คีย์เทอม2'!$A$9:$DY$58,101,FALSE)))*100/200))))</f>
        <v/>
      </c>
      <c r="AR49" s="125" t="str">
        <f>IF(AQ$8="","",IF('2.ชื่อนักเรียน'!$R50="ร","ร",IF('2.ชื่อนักเรียน'!$R50="มส","",IF(AQ49="","",IF(AQ49&gt;=80,4,IF(AQ49&gt;=75,3.5,IF(AQ49&gt;=70,3,IF(AQ49&gt;=65,2.5,IF(AQ49&gt;=60,2,IF(AQ49&gt;=55,1.5,IF(AQ49&gt;=50,1,0)))))))))))</f>
        <v/>
      </c>
      <c r="AS49" s="126" t="str">
        <f>IF(AS$8="","",IF('2.ชื่อนักเรียน'!$R50="ร","ร",IF('2.ชื่อนักเรียน'!$R50="มส","",IF(OR(VLOOKUP($A49,'02.คีย์เทอม1'!$A$9:$DY$58,105,FALSE)="",VLOOKUP($A49,'03.คีย์เทอม2'!$A$9:$DY$58,105,FALSE)=""),"",(IF(VLOOKUP($A49,'02.คีย์เทอม1'!$A$9:$DY$58,106,FALSE)="",VLOOKUP($A49,'02.คีย์เทอม1'!$A$9:$DY$58,105,FALSE),VLOOKUP($A49,'02.คีย์เทอม1'!$A$9:$DY$58,106,FALSE))+IF(VLOOKUP($A49,'03.คีย์เทอม2'!$A$9:$DY$58,106,FALSE)="",VLOOKUP($A49,'03.คีย์เทอม2'!$A$9:$DY$58,105,FALSE),VLOOKUP($A49,'03.คีย์เทอม2'!$A$9:$DY$58,106,FALSE)))*100/200))))</f>
        <v/>
      </c>
      <c r="AT49" s="204" t="str">
        <f>IF(AS$8="","",IF('2.ชื่อนักเรียน'!$R50="ร","ร",IF('2.ชื่อนักเรียน'!$R50="มส","",IF(AS49="","",IF(AS49&gt;=80,4,IF(AS49&gt;=75,3.5,IF(AS49&gt;=70,3,IF(AS49&gt;=65,2.5,IF(AS49&gt;=60,2,IF(AS49&gt;=55,1.5,IF(AS49&gt;=50,1,0)))))))))))</f>
        <v/>
      </c>
      <c r="AU49" s="207" t="str">
        <f t="shared" si="37"/>
        <v/>
      </c>
      <c r="AV49" s="126" t="str">
        <f t="shared" si="36"/>
        <v/>
      </c>
      <c r="AW49" s="541" t="str">
        <f t="shared" si="16"/>
        <v/>
      </c>
      <c r="AX49" s="745" t="str">
        <f>IF('2.ชื่อนักเรียน'!R50="มส","มส",IF('2.ชื่อนักเรียน'!R50="ย้าย","ย้าย",IF('2.ชื่อนักเรียน'!R50="ร","ร",IF(CE49="","",RANK(CE49,$CE$10:$CE$59,0)))))</f>
        <v/>
      </c>
      <c r="AY49" s="393" t="str">
        <f t="shared" si="17"/>
        <v/>
      </c>
      <c r="AZ49" s="381" t="str">
        <f t="shared" si="18"/>
        <v/>
      </c>
      <c r="BA49" s="383" t="str">
        <f t="shared" si="19"/>
        <v/>
      </c>
      <c r="BB49" s="335" t="str">
        <f t="shared" si="1"/>
        <v/>
      </c>
      <c r="BC49" s="335" t="str">
        <f t="shared" si="20"/>
        <v/>
      </c>
      <c r="BD49" s="335" t="str">
        <f t="shared" si="2"/>
        <v/>
      </c>
      <c r="BE49" s="335" t="str">
        <f t="shared" si="3"/>
        <v/>
      </c>
      <c r="BF49" s="331" t="str">
        <f t="shared" si="4"/>
        <v/>
      </c>
      <c r="BG49" s="331" t="str">
        <f t="shared" si="5"/>
        <v/>
      </c>
      <c r="BH49" s="335" t="str">
        <f t="shared" si="6"/>
        <v/>
      </c>
      <c r="BI49" s="335" t="str">
        <f t="shared" si="21"/>
        <v/>
      </c>
      <c r="BJ49" s="335" t="str">
        <f t="shared" si="7"/>
        <v/>
      </c>
      <c r="BK49" s="335" t="str">
        <f t="shared" si="22"/>
        <v/>
      </c>
      <c r="BL49" s="335" t="str">
        <f t="shared" si="8"/>
        <v/>
      </c>
      <c r="BM49" s="335" t="str">
        <f t="shared" si="9"/>
        <v/>
      </c>
      <c r="BN49" s="335" t="str">
        <f t="shared" si="10"/>
        <v/>
      </c>
      <c r="BO49" s="335" t="str">
        <f t="shared" si="11"/>
        <v/>
      </c>
      <c r="BP49" s="331" t="str">
        <f t="shared" si="12"/>
        <v/>
      </c>
      <c r="BQ49" s="384" t="str">
        <f t="shared" si="13"/>
        <v/>
      </c>
      <c r="BR49" s="332" t="str">
        <f t="shared" si="14"/>
        <v/>
      </c>
      <c r="BS49" s="381" t="str">
        <f t="shared" si="23"/>
        <v/>
      </c>
      <c r="BT49" s="331" t="str">
        <f t="shared" si="24"/>
        <v/>
      </c>
      <c r="BU49" s="331" t="str">
        <f t="shared" si="25"/>
        <v/>
      </c>
      <c r="BV49" s="331" t="str">
        <f t="shared" si="26"/>
        <v/>
      </c>
      <c r="BW49" s="331" t="str">
        <f t="shared" si="27"/>
        <v/>
      </c>
      <c r="BX49" s="331" t="str">
        <f t="shared" si="28"/>
        <v/>
      </c>
      <c r="BY49" s="331" t="str">
        <f t="shared" si="29"/>
        <v/>
      </c>
      <c r="BZ49" s="331" t="str">
        <f t="shared" si="30"/>
        <v/>
      </c>
      <c r="CA49" s="331" t="str">
        <f t="shared" si="31"/>
        <v/>
      </c>
      <c r="CB49" s="331" t="str">
        <f t="shared" si="32"/>
        <v/>
      </c>
      <c r="CC49" s="384" t="str">
        <f t="shared" si="33"/>
        <v/>
      </c>
      <c r="CD49" s="332" t="str">
        <f t="shared" si="34"/>
        <v/>
      </c>
      <c r="CE49" s="177" t="str">
        <f t="shared" si="35"/>
        <v/>
      </c>
    </row>
    <row r="50" spans="1:83" s="17" customFormat="1" ht="16.5" customHeight="1" x14ac:dyDescent="0.2">
      <c r="A50" s="18">
        <v>41</v>
      </c>
      <c r="B50" s="122" t="str">
        <f>IF('2.ชื่อนักเรียน'!$C51="","",'2.ชื่อนักเรียน'!$C51)</f>
        <v/>
      </c>
      <c r="C50" s="272" t="str">
        <f>IF('2.ชื่อนักเรียน'!$D51="","",'2.ชื่อนักเรียน'!$D51)</f>
        <v/>
      </c>
      <c r="D50" s="207" t="str">
        <f>IF(D$8="","",IF('2.ชื่อนักเรียน'!$R51="ร","ร",IF('2.ชื่อนักเรียน'!$R51="มส","",IF(OR(VLOOKUP($A50,'02.คีย์เทอม1'!$A$9:$DY$58,10,FALSE)="",VLOOKUP($A50,'03.คีย์เทอม2'!$A$9:$DY$58,10,FALSE)=""),"",(IF(VLOOKUP($A50,'02.คีย์เทอม1'!$A$9:$DY$58,11,FALSE)="",VLOOKUP($A50,'02.คีย์เทอม1'!$A$9:$DY$58,10,FALSE),VLOOKUP($A50,'02.คีย์เทอม1'!$A$9:$DY$58,11,FALSE))+IF(VLOOKUP($A50,'03.คีย์เทอม2'!$A$9:$DY$58,11,FALSE)="",VLOOKUP($A50,'03.คีย์เทอม2'!$A$9:$DY$58,10,FALSE),VLOOKUP($A50,'03.คีย์เทอม2'!$A$9:$DY$58,11,FALSE)))*100/200))))</f>
        <v/>
      </c>
      <c r="E50" s="125" t="str">
        <f>IF(D$8="","",IF('2.ชื่อนักเรียน'!$R51="ร","ร",IF('2.ชื่อนักเรียน'!$R51="มส","",IF(D50="","",IF(D50&gt;=80,4,IF(D50&gt;=75,3.5,IF(D50&gt;=70,3,IF(D50&gt;=65,2.5,IF(D50&gt;=60,2,IF(D50&gt;=55,1.5,IF(D50&gt;=50,1,0)))))))))))</f>
        <v/>
      </c>
      <c r="F50" s="126" t="str">
        <f>IF(F$8="","",IF('2.ชื่อนักเรียน'!$R51="ร","ร",IF('2.ชื่อนักเรียน'!$R51="มส","",IF(OR(VLOOKUP($A50,'02.คีย์เทอม1'!$A$9:$DY$58,15,FALSE)="",VLOOKUP($A50,'03.คีย์เทอม2'!$A$9:$DY$58,15,FALSE)=""),"",(IF(VLOOKUP($A50,'02.คีย์เทอม1'!$A$9:$DY$58,16,FALSE)="",VLOOKUP($A50,'02.คีย์เทอม1'!$A$9:$DY$58,15,FALSE),VLOOKUP($A50,'02.คีย์เทอม1'!$A$9:$DY$58,16,FALSE))+IF(VLOOKUP($A50,'03.คีย์เทอม2'!$A$9:$DY$58,16,FALSE)="",VLOOKUP($A50,'03.คีย์เทอม2'!$A$9:$DY$58,15,FALSE),VLOOKUP($A50,'03.คีย์เทอม2'!$A$9:$DY$58,16,FALSE)))*100/200))))</f>
        <v/>
      </c>
      <c r="G50" s="125" t="str">
        <f>IF(F$8="","",IF('2.ชื่อนักเรียน'!$R51="ร","ร",IF('2.ชื่อนักเรียน'!$R51="มส","",IF(F50="","",IF(F50&gt;=80,4,IF(F50&gt;=75,3.5,IF(F50&gt;=70,3,IF(F50&gt;=65,2.5,IF(F50&gt;=60,2,IF(F50&gt;=55,1.5,IF(F50&gt;=50,1,0)))))))))))</f>
        <v/>
      </c>
      <c r="H50" s="126" t="str">
        <f>IF(H$8="","",IF('2.ชื่อนักเรียน'!$R51="ร","ร",IF('2.ชื่อนักเรียน'!$R51="มส","",IF(OR(VLOOKUP($A50,'02.คีย์เทอม1'!$A$9:$DY$58,20,FALSE)="",VLOOKUP($A50,'03.คีย์เทอม2'!$A$9:$DY$58,20,FALSE)=""),"",(IF(VLOOKUP($A50,'02.คีย์เทอม1'!$A$9:$DY$58,21,FALSE)="",VLOOKUP($A50,'02.คีย์เทอม1'!$A$9:$DY$58,20,FALSE),VLOOKUP($A50,'02.คีย์เทอม1'!$A$9:$DY$58,21,FALSE))+IF(VLOOKUP($A50,'03.คีย์เทอม2'!$A$9:$DY$58,21,FALSE)="",VLOOKUP($A50,'03.คีย์เทอม2'!$A$9:$DY$58,20,FALSE),VLOOKUP($A50,'03.คีย์เทอม2'!$A$9:$DY$58,21,FALSE)))*100/200))))</f>
        <v/>
      </c>
      <c r="I50" s="125" t="str">
        <f>IF(H$8="","",IF('2.ชื่อนักเรียน'!$R51="ร","ร",IF('2.ชื่อนักเรียน'!$R51="มส","",IF(H50="","",IF(H50&gt;=80,4,IF(H50&gt;=75,3.5,IF(H50&gt;=70,3,IF(H50&gt;=65,2.5,IF(H50&gt;=60,2,IF(H50&gt;=55,1.5,IF(H50&gt;=50,1,0)))))))))))</f>
        <v/>
      </c>
      <c r="J50" s="126" t="str">
        <f>IF(J$8="","",IF('2.ชื่อนักเรียน'!$R51="ร","ร",IF('2.ชื่อนักเรียน'!$R51="มส","",IF(OR(VLOOKUP($A50,'02.คีย์เทอม1'!$A$9:$DY$58,25,FALSE)="",VLOOKUP($A50,'03.คีย์เทอม2'!$A$9:$DY$58,25,FALSE)=""),"",(IF(VLOOKUP($A50,'02.คีย์เทอม1'!$A$9:$DY$58,26,FALSE)="",VLOOKUP($A50,'02.คีย์เทอม1'!$A$9:$DY$58,25,FALSE),VLOOKUP($A50,'02.คีย์เทอม1'!$A$9:$DY$58,26,FALSE))+IF(VLOOKUP($A50,'03.คีย์เทอม2'!$A$9:$DY$58,26,FALSE)="",VLOOKUP($A50,'03.คีย์เทอม2'!$A$9:$DY$58,25,FALSE),VLOOKUP($A50,'03.คีย์เทอม2'!$A$9:$DY$58,26,FALSE)))*100/200))))</f>
        <v/>
      </c>
      <c r="K50" s="125" t="str">
        <f>IF(J$8="","",IF('2.ชื่อนักเรียน'!$R51="ร","ร",IF('2.ชื่อนักเรียน'!$R51="มส","",IF(J50="","",IF(J50&gt;=80,4,IF(J50&gt;=75,3.5,IF(J50&gt;=70,3,IF(J50&gt;=65,2.5,IF(J50&gt;=60,2,IF(J50&gt;=55,1.5,IF(J50&gt;=50,1,0)))))))))))</f>
        <v/>
      </c>
      <c r="L50" s="126" t="str">
        <f>IF(L$8="","",IF('2.ชื่อนักเรียน'!$R51="ร","ร",IF('2.ชื่อนักเรียน'!$R51="มส","",IF(OR(VLOOKUP($A50,'02.คีย์เทอม1'!$A$9:$DY$58,30,FALSE)="",VLOOKUP($A50,'03.คีย์เทอม2'!$A$9:$DY$58,30,FALSE)=""),"",(IF(VLOOKUP($A50,'02.คีย์เทอม1'!$A$9:$DY$58,31,FALSE)="",VLOOKUP($A50,'02.คีย์เทอม1'!$A$9:$DY$58,30,FALSE),VLOOKUP($A50,'02.คีย์เทอม1'!$A$9:$DY$58,31,FALSE))+IF(VLOOKUP($A50,'03.คีย์เทอม2'!$A$9:$DY$58,31,FALSE)="",VLOOKUP($A50,'03.คีย์เทอม2'!$A$9:$DY$58,30,FALSE),VLOOKUP($A50,'03.คีย์เทอม2'!$A$9:$DY$58,31,FALSE)))*100/200))))</f>
        <v/>
      </c>
      <c r="M50" s="125" t="str">
        <f>IF(L$8="","",IF('2.ชื่อนักเรียน'!$R51="ร","ร",IF('2.ชื่อนักเรียน'!$R51="มส","",IF(L50="","",IF(L50&gt;=80,4,IF(L50&gt;=75,3.5,IF(L50&gt;=70,3,IF(L50&gt;=65,2.5,IF(L50&gt;=60,2,IF(L50&gt;=55,1.5,IF(L50&gt;=50,1,0)))))))))))</f>
        <v/>
      </c>
      <c r="N50" s="126" t="str">
        <f>IF(N$8="","",IF('2.ชื่อนักเรียน'!$R51="ร","ร",IF('2.ชื่อนักเรียน'!$R51="มส","",IF(OR(VLOOKUP($A50,'02.คีย์เทอม1'!$A$9:$DY$58,35,FALSE)="",VLOOKUP($A50,'03.คีย์เทอม2'!$A$9:$DY$58,35,FALSE)=""),"",(IF(VLOOKUP($A50,'02.คีย์เทอม1'!$A$9:$DY$58,36,FALSE)="",VLOOKUP($A50,'02.คีย์เทอม1'!$A$9:$DY$58,35,FALSE),VLOOKUP($A50,'02.คีย์เทอม1'!$A$9:$DY$58,36,FALSE))+IF(VLOOKUP($A50,'03.คีย์เทอม2'!$A$9:$DY$58,36,FALSE)="",VLOOKUP($A50,'03.คีย์เทอม2'!$A$9:$DY$58,35,FALSE),VLOOKUP($A50,'03.คีย์เทอม2'!$A$9:$DY$58,36,FALSE)))*100/200))))</f>
        <v/>
      </c>
      <c r="O50" s="125" t="str">
        <f>IF(N$8="","",IF('2.ชื่อนักเรียน'!$R51="ร","ร",IF('2.ชื่อนักเรียน'!$R51="มส","",IF(N50="","",IF(N50&gt;=80,4,IF(N50&gt;=75,3.5,IF(N50&gt;=70,3,IF(N50&gt;=65,2.5,IF(N50&gt;=60,2,IF(N50&gt;=55,1.5,IF(N50&gt;=50,1,0)))))))))))</f>
        <v/>
      </c>
      <c r="P50" s="126" t="str">
        <f>IF(P$8="","",IF('2.ชื่อนักเรียน'!$R51="ร","ร",IF('2.ชื่อนักเรียน'!$R51="มส","",IF(OR(VLOOKUP($A50,'02.คีย์เทอม1'!$A$9:$DY$58,40,FALSE)="",VLOOKUP($A50,'03.คีย์เทอม2'!$A$9:$DY$58,40,FALSE)=""),"",(IF(VLOOKUP($A50,'02.คีย์เทอม1'!$A$9:$DY$58,41,FALSE)="",VLOOKUP($A50,'02.คีย์เทอม1'!$A$9:$DY$58,40,FALSE),VLOOKUP($A50,'02.คีย์เทอม1'!$A$9:$DY$58,41,FALSE))+IF(VLOOKUP($A50,'03.คีย์เทอม2'!$A$9:$DY$58,41,FALSE)="",VLOOKUP($A50,'03.คีย์เทอม2'!$A$9:$DY$58,40,FALSE),VLOOKUP($A50,'03.คีย์เทอม2'!$A$9:$DY$58,41,FALSE)))*100/200))))</f>
        <v/>
      </c>
      <c r="Q50" s="125" t="str">
        <f>IF(P$8="","",IF('2.ชื่อนักเรียน'!$R51="ร","ร",IF('2.ชื่อนักเรียน'!$R51="มส","",IF(P50="","",IF(P50&gt;=80,4,IF(P50&gt;=75,3.5,IF(P50&gt;=70,3,IF(P50&gt;=65,2.5,IF(P50&gt;=60,2,IF(P50&gt;=55,1.5,IF(P50&gt;=50,1,0)))))))))))</f>
        <v/>
      </c>
      <c r="R50" s="126" t="str">
        <f>IF(R$8="","",IF('2.ชื่อนักเรียน'!$R51="ร","ร",IF('2.ชื่อนักเรียน'!$R51="มส","",IF(OR(VLOOKUP($A50,'02.คีย์เทอม1'!$A$9:$DY$58,45,FALSE)="",VLOOKUP($A50,'03.คีย์เทอม2'!$A$9:$DY$58,45,FALSE)=""),"",(IF(VLOOKUP($A50,'02.คีย์เทอม1'!$A$9:$DY$58,46,FALSE)="",VLOOKUP($A50,'02.คีย์เทอม1'!$A$9:$DY$58,45,FALSE),VLOOKUP($A50,'02.คีย์เทอม1'!$A$9:$DY$58,46,FALSE))+IF(VLOOKUP($A50,'03.คีย์เทอม2'!$A$9:$DY$58,46,FALSE)="",VLOOKUP($A50,'03.คีย์เทอม2'!$A$9:$DY$58,45,FALSE),VLOOKUP($A50,'03.คีย์เทอม2'!$A$9:$DY$58,46,FALSE)))*100/200))))</f>
        <v/>
      </c>
      <c r="S50" s="125" t="str">
        <f>IF(R$8="","",IF('2.ชื่อนักเรียน'!$R51="ร","ร",IF('2.ชื่อนักเรียน'!$R51="มส","",IF(R50="","",IF(R50&gt;=80,4,IF(R50&gt;=75,3.5,IF(R50&gt;=70,3,IF(R50&gt;=65,2.5,IF(R50&gt;=60,2,IF(R50&gt;=55,1.5,IF(R50&gt;=50,1,0)))))))))))</f>
        <v/>
      </c>
      <c r="T50" s="126" t="str">
        <f>IF(T$8="","",IF('2.ชื่อนักเรียน'!$R51="ร","ร",IF('2.ชื่อนักเรียน'!$R51="มส","",IF(OR(VLOOKUP($A50,'02.คีย์เทอม1'!$A$9:$DY$58,50,FALSE)="",VLOOKUP($A50,'03.คีย์เทอม2'!$A$9:$DY$58,50,FALSE)=""),"",(IF(VLOOKUP($A50,'02.คีย์เทอม1'!$A$9:$DY$58,51,FALSE)="",VLOOKUP($A50,'02.คีย์เทอม1'!$A$9:$DY$58,50,FALSE),VLOOKUP($A50,'02.คีย์เทอม1'!$A$9:$DY$58,51,FALSE))+IF(VLOOKUP($A50,'03.คีย์เทอม2'!$A$9:$DY$58,51,FALSE)="",VLOOKUP($A50,'03.คีย์เทอม2'!$A$9:$DY$58,50,FALSE),VLOOKUP($A50,'03.คีย์เทอม2'!$A$9:$DY$58,51,FALSE)))*100/200))))</f>
        <v/>
      </c>
      <c r="U50" s="125" t="str">
        <f>IF(T$8="","",IF('2.ชื่อนักเรียน'!$R51="ร","ร",IF('2.ชื่อนักเรียน'!$R51="มส","",IF(T50="","",IF(T50&gt;=80,4,IF(T50&gt;=75,3.5,IF(T50&gt;=70,3,IF(T50&gt;=65,2.5,IF(T50&gt;=60,2,IF(T50&gt;=55,1.5,IF(T50&gt;=50,1,0)))))))))))</f>
        <v/>
      </c>
      <c r="V50" s="126" t="str">
        <f>IF(V$8="","",IF('2.ชื่อนักเรียน'!$R51="ร","ร",IF('2.ชื่อนักเรียน'!$R51="มส","",IF(OR(VLOOKUP($A50,'02.คีย์เทอม1'!$A$9:$DY$58,55,FALSE)="",VLOOKUP($A50,'03.คีย์เทอม2'!$A$9:$DY$58,55,FALSE)=""),"",(IF(VLOOKUP($A50,'02.คีย์เทอม1'!$A$9:$DY$58,56,FALSE)="",VLOOKUP($A50,'02.คีย์เทอม1'!$A$9:$DY$58,55,FALSE),VLOOKUP($A50,'02.คีย์เทอม1'!$A$9:$DY$58,56,FALSE))+IF(VLOOKUP($A50,'03.คีย์เทอม2'!$A$9:$DY$58,56,FALSE)="",VLOOKUP($A50,'03.คีย์เทอม2'!$A$9:$DY$58,55,FALSE),VLOOKUP($A50,'03.คีย์เทอม2'!$A$9:$DY$58,56,FALSE)))*100/200))))</f>
        <v/>
      </c>
      <c r="W50" s="208" t="str">
        <f>IF(V$8="","",IF('2.ชื่อนักเรียน'!$R51="ร","ร",IF('2.ชื่อนักเรียน'!$R51="มส","",IF(V50="","",IF(V50&gt;=80,4,IF(V50&gt;=75,3.5,IF(V50&gt;=70,3,IF(V50&gt;=65,2.5,IF(V50&gt;=60,2,IF(V50&gt;=55,1.5,IF(V50&gt;=50,1,0)))))))))))</f>
        <v/>
      </c>
      <c r="X50" s="18">
        <v>41</v>
      </c>
      <c r="Y50" s="122" t="str">
        <f>IF('2.ชื่อนักเรียน'!$C51="","",'2.ชื่อนักเรียน'!$C51)</f>
        <v/>
      </c>
      <c r="Z50" s="272" t="str">
        <f>IF('2.ชื่อนักเรียน'!$D51="","",'2.ชื่อนักเรียน'!$D51)</f>
        <v/>
      </c>
      <c r="AA50" s="207" t="str">
        <f>IF(AA$8="","",IF('2.ชื่อนักเรียน'!$R51="ร","ร",IF('2.ชื่อนักเรียน'!$R51="มส","",IF(OR(VLOOKUP($A50,'02.คีย์เทอม1'!$A$9:$DY$58,60,FALSE)="",VLOOKUP($A50,'03.คีย์เทอม2'!$A$9:$DY$58,60,FALSE)=""),"",(IF(VLOOKUP($A50,'02.คีย์เทอม1'!$A$9:$DY$58,61,FALSE)="",VLOOKUP($A50,'02.คีย์เทอม1'!$A$9:$DY$58,60,FALSE),VLOOKUP($A50,'02.คีย์เทอม1'!$A$9:$DY$58,61,FALSE))+IF(VLOOKUP($A50,'03.คีย์เทอม2'!$A$9:$DY$58,61,FALSE)="",VLOOKUP($A50,'03.คีย์เทอม2'!$A$9:$DY$58,60,FALSE),VLOOKUP($A50,'03.คีย์เทอม2'!$A$9:$DY$58,61,FALSE)))*100/200))))</f>
        <v/>
      </c>
      <c r="AB50" s="125" t="str">
        <f>IF(AA$8="","",IF('2.ชื่อนักเรียน'!$R51="ร","ร",IF('2.ชื่อนักเรียน'!$R51="มส","",IF(AA50="","",IF(AA50&gt;=80,4,IF(AA50&gt;=75,3.5,IF(AA50&gt;=70,3,IF(AA50&gt;=65,2.5,IF(AA50&gt;=60,2,IF(AA50&gt;=55,1.5,IF(AA50&gt;=50,1,0)))))))))))</f>
        <v/>
      </c>
      <c r="AC50" s="126" t="str">
        <f>IF(AC$8="","",IF('2.ชื่อนักเรียน'!$R51="ร","ร",IF('2.ชื่อนักเรียน'!$R51="มส","",IF(OR(VLOOKUP($A50,'02.คีย์เทอม1'!$A$9:$DY$58,65,FALSE)="",VLOOKUP($A50,'03.คีย์เทอม2'!$A$9:$DY$58,65,FALSE)=""),"",(IF(VLOOKUP($A50,'02.คีย์เทอม1'!$A$9:$DY$58,66,FALSE)="",VLOOKUP($A50,'02.คีย์เทอม1'!$A$9:$DY$58,65,FALSE),VLOOKUP($A50,'02.คีย์เทอม1'!$A$9:$DY$58,66,FALSE))+IF(VLOOKUP($A50,'03.คีย์เทอม2'!$A$9:$DY$58,66,FALSE)="",VLOOKUP($A50,'03.คีย์เทอม2'!$A$9:$DY$58,65,FALSE),VLOOKUP($A50,'03.คีย์เทอม2'!$A$9:$DY$58,66,FALSE)))*100/200))))</f>
        <v/>
      </c>
      <c r="AD50" s="125" t="str">
        <f>IF(AC$8="","",IF('2.ชื่อนักเรียน'!$R51="ร","ร",IF('2.ชื่อนักเรียน'!$R51="มส","",IF(AC50="","",IF(AC50&gt;=80,4,IF(AC50&gt;=75,3.5,IF(AC50&gt;=70,3,IF(AC50&gt;=65,2.5,IF(AC50&gt;=60,2,IF(AC50&gt;=55,1.5,IF(AC50&gt;=50,1,0)))))))))))</f>
        <v/>
      </c>
      <c r="AE50" s="126" t="str">
        <f>IF(AE$8="","",IF('2.ชื่อนักเรียน'!$R51="ร","ร",IF('2.ชื่อนักเรียน'!$R51="มส","",IF(OR(VLOOKUP($A50,'02.คีย์เทอม1'!$A$9:$DY$58,70,FALSE)="",VLOOKUP($A50,'03.คีย์เทอม2'!$A$9:$DY$58,70,FALSE)=""),"",(IF(VLOOKUP($A50,'02.คีย์เทอม1'!$A$9:$DY$58,71,FALSE)="",VLOOKUP($A50,'02.คีย์เทอม1'!$A$9:$DY$58,70,FALSE),VLOOKUP($A50,'02.คีย์เทอม1'!$A$9:$DY$58,71,FALSE))+IF(VLOOKUP($A50,'03.คีย์เทอม2'!$A$9:$DY$58,71,FALSE)="",VLOOKUP($A50,'03.คีย์เทอม2'!$A$9:$DY$58,70,FALSE),VLOOKUP($A50,'03.คีย์เทอม2'!$A$9:$DY$58,71,FALSE)))*100/200))))</f>
        <v/>
      </c>
      <c r="AF50" s="125" t="str">
        <f>IF(AE$8="","",IF('2.ชื่อนักเรียน'!$R51="ร","ร",IF('2.ชื่อนักเรียน'!$R51="มส","",IF(AE50="","",IF(AE50&gt;=80,4,IF(AE50&gt;=75,3.5,IF(AE50&gt;=70,3,IF(AE50&gt;=65,2.5,IF(AE50&gt;=60,2,IF(AE50&gt;=55,1.5,IF(AE50&gt;=50,1,0)))))))))))</f>
        <v/>
      </c>
      <c r="AG50" s="127" t="str">
        <f>IF(AG$8="","",IF('2.ชื่อนักเรียน'!$R51="ร","ร",IF('2.ชื่อนักเรียน'!$R51="มส","",IF(OR(VLOOKUP($A50,'02.คีย์เทอม1'!$A$9:$DY$58,75,FALSE)="",VLOOKUP($A50,'03.คีย์เทอม2'!$A$9:$DY$58,75,FALSE)=""),"",(IF(VLOOKUP($A50,'02.คีย์เทอม1'!$A$9:$DY$58,76,FALSE)="",VLOOKUP($A50,'02.คีย์เทอม1'!$A$9:$DY$58,75,FALSE),VLOOKUP($A50,'02.คีย์เทอม1'!$A$9:$DY$58,76,FALSE))+IF(VLOOKUP($A50,'03.คีย์เทอม2'!$A$9:$DY$58,76,FALSE)="",VLOOKUP($A50,'03.คีย์เทอม2'!$A$9:$DY$58,75,FALSE),VLOOKUP($A50,'03.คีย์เทอม2'!$A$9:$DY$58,76,FALSE)))*100/200))))</f>
        <v/>
      </c>
      <c r="AH50" s="125" t="str">
        <f>IF(AG$8="","",IF('2.ชื่อนักเรียน'!$R51="ร","ร",IF('2.ชื่อนักเรียน'!$R51="มส","",IF(AG50="","",IF(AG50&gt;=80,4,IF(AG50&gt;=75,3.5,IF(AG50&gt;=70,3,IF(AG50&gt;=65,2.5,IF(AG50&gt;=60,2,IF(AG50&gt;=55,1.5,IF(AG50&gt;=50,1,0)))))))))))</f>
        <v/>
      </c>
      <c r="AI50" s="127" t="str">
        <f>IF(AI$8="","",IF('2.ชื่อนักเรียน'!$R51="ร","ร",IF('2.ชื่อนักเรียน'!$R51="มส","",IF(OR(VLOOKUP($A50,'02.คีย์เทอม1'!$A$9:$DY$58,80,FALSE)="",VLOOKUP($A50,'03.คีย์เทอม2'!$A$9:$DY$58,80,FALSE)=""),"",(IF(VLOOKUP($A50,'02.คีย์เทอม1'!$A$9:$DY$58,81,FALSE)="",VLOOKUP($A50,'02.คีย์เทอม1'!$A$9:$DY$58,80,FALSE),VLOOKUP($A50,'02.คีย์เทอม1'!$A$9:$DY$58,81,FALSE))+IF(VLOOKUP($A50,'03.คีย์เทอม2'!$A$9:$DY$58,81,FALSE)="",VLOOKUP($A50,'03.คีย์เทอม2'!$A$9:$DY$58,80,FALSE),VLOOKUP($A50,'03.คีย์เทอม2'!$A$9:$DY$58,81,FALSE)))*100/200))))</f>
        <v/>
      </c>
      <c r="AJ50" s="125" t="str">
        <f>IF(AI$8="","",IF('2.ชื่อนักเรียน'!$R51="ร","ร",IF('2.ชื่อนักเรียน'!$R51="มส","",IF(AI50="","",IF(AI50&gt;=80,4,IF(AI50&gt;=75,3.5,IF(AI50&gt;=70,3,IF(AI50&gt;=65,2.5,IF(AI50&gt;=60,2,IF(AI50&gt;=55,1.5,IF(AI50&gt;=50,1,0)))))))))))</f>
        <v/>
      </c>
      <c r="AK50" s="127" t="str">
        <f>IF(AK$8="","",IF('2.ชื่อนักเรียน'!$R51="ร","ร",IF('2.ชื่อนักเรียน'!$R51="มส","",IF(OR(VLOOKUP($A50,'02.คีย์เทอม1'!$A$9:$DY$58,85,FALSE)="",VLOOKUP($A50,'03.คีย์เทอม2'!$A$9:$DY$58,85,FALSE)=""),"",(IF(VLOOKUP($A50,'02.คีย์เทอม1'!$A$9:$DY$58,86,FALSE)="",VLOOKUP($A50,'02.คีย์เทอม1'!$A$9:$DY$58,85,FALSE),VLOOKUP($A50,'02.คีย์เทอม1'!$A$9:$DY$58,86,FALSE))+IF(VLOOKUP($A50,'03.คีย์เทอม2'!$A$9:$DY$58,86,FALSE)="",VLOOKUP($A50,'03.คีย์เทอม2'!$A$9:$DY$58,85,FALSE),VLOOKUP($A50,'03.คีย์เทอม2'!$A$9:$DY$58,86,FALSE)))*100/200))))</f>
        <v/>
      </c>
      <c r="AL50" s="125" t="str">
        <f>IF(AK$8="","",IF('2.ชื่อนักเรียน'!$R51="ร","ร",IF('2.ชื่อนักเรียน'!$R51="มส","",IF(AK50="","",IF(AK50&gt;=80,4,IF(AK50&gt;=75,3.5,IF(AK50&gt;=70,3,IF(AK50&gt;=65,2.5,IF(AK50&gt;=60,2,IF(AK50&gt;=55,1.5,IF(AK50&gt;=50,1,0)))))))))))</f>
        <v/>
      </c>
      <c r="AM50" s="127" t="str">
        <f>IF(AM$8="","",IF('2.ชื่อนักเรียน'!$R51="ร","ร",IF('2.ชื่อนักเรียน'!$R51="มส","",IF(OR(VLOOKUP($A50,'02.คีย์เทอม1'!$A$9:$DY$58,90,FALSE)="",VLOOKUP($A50,'03.คีย์เทอม2'!$A$9:$DY$58,90,FALSE)=""),"",(IF(VLOOKUP($A50,'02.คีย์เทอม1'!$A$9:$DY$58,91,FALSE)="",VLOOKUP($A50,'02.คีย์เทอม1'!$A$9:$DY$58,90,FALSE),VLOOKUP($A50,'02.คีย์เทอม1'!$A$9:$DY$58,91,FALSE))+IF(VLOOKUP($A50,'03.คีย์เทอม2'!$A$9:$DY$58,91,FALSE)="",VLOOKUP($A50,'03.คีย์เทอม2'!$A$9:$DY$58,90,FALSE),VLOOKUP($A50,'03.คีย์เทอม2'!$A$9:$DY$58,91,FALSE)))*100/200))))</f>
        <v/>
      </c>
      <c r="AN50" s="125" t="str">
        <f>IF(AM$8="","",IF('2.ชื่อนักเรียน'!$R51="ร","ร",IF('2.ชื่อนักเรียน'!$R51="มส","",IF(AM50="","",IF(AM50&gt;=80,4,IF(AM50&gt;=75,3.5,IF(AM50&gt;=70,3,IF(AM50&gt;=65,2.5,IF(AM50&gt;=60,2,IF(AM50&gt;=55,1.5,IF(AM50&gt;=50,1,0)))))))))))</f>
        <v/>
      </c>
      <c r="AO50" s="127" t="str">
        <f>IF(AO$8="","",IF('2.ชื่อนักเรียน'!$R51="ร","ร",IF('2.ชื่อนักเรียน'!$R51="มส","",IF(OR(VLOOKUP($A50,'02.คีย์เทอม1'!$A$9:$DY$58,95,FALSE)="",VLOOKUP($A50,'03.คีย์เทอม2'!$A$9:$DY$58,95,FALSE)=""),"",(IF(VLOOKUP($A50,'02.คีย์เทอม1'!$A$9:$DY$58,96,FALSE)="",VLOOKUP($A50,'02.คีย์เทอม1'!$A$9:$DY$58,95,FALSE),VLOOKUP($A50,'02.คีย์เทอม1'!$A$9:$DY$58,96,FALSE))+IF(VLOOKUP($A50,'03.คีย์เทอม2'!$A$9:$DY$58,96,FALSE)="",VLOOKUP($A50,'03.คีย์เทอม2'!$A$9:$DY$58,95,FALSE),VLOOKUP($A50,'03.คีย์เทอม2'!$A$9:$DY$58,96,FALSE)))*100/200))))</f>
        <v/>
      </c>
      <c r="AP50" s="125" t="str">
        <f>IF(AO$8="","",IF('2.ชื่อนักเรียน'!$R51="ร","ร",IF('2.ชื่อนักเรียน'!$R51="มส","",IF(AO50="","",IF(AO50&gt;=80,4,IF(AO50&gt;=75,3.5,IF(AO50&gt;=70,3,IF(AO50&gt;=65,2.5,IF(AO50&gt;=60,2,IF(AO50&gt;=55,1.5,IF(AO50&gt;=50,1,0)))))))))))</f>
        <v/>
      </c>
      <c r="AQ50" s="127" t="str">
        <f>IF(AQ$8="","",IF('2.ชื่อนักเรียน'!$R51="ร","ร",IF('2.ชื่อนักเรียน'!$R51="มส","",IF(OR(VLOOKUP($A50,'02.คีย์เทอม1'!$A$9:$DY$58,100,FALSE)="",VLOOKUP($A50,'03.คีย์เทอม2'!$A$9:$DY$58,100,FALSE)=""),"",(IF(VLOOKUP($A50,'02.คีย์เทอม1'!$A$9:$DY$58,101,FALSE)="",VLOOKUP($A50,'02.คีย์เทอม1'!$A$9:$DY$58,100,FALSE),VLOOKUP($A50,'02.คีย์เทอม1'!$A$9:$DY$58,101,FALSE))+IF(VLOOKUP($A50,'03.คีย์เทอม2'!$A$9:$DY$58,101,FALSE)="",VLOOKUP($A50,'03.คีย์เทอม2'!$A$9:$DY$58,100,FALSE),VLOOKUP($A50,'03.คีย์เทอม2'!$A$9:$DY$58,101,FALSE)))*100/200))))</f>
        <v/>
      </c>
      <c r="AR50" s="125" t="str">
        <f>IF(AQ$8="","",IF('2.ชื่อนักเรียน'!$R51="ร","ร",IF('2.ชื่อนักเรียน'!$R51="มส","",IF(AQ50="","",IF(AQ50&gt;=80,4,IF(AQ50&gt;=75,3.5,IF(AQ50&gt;=70,3,IF(AQ50&gt;=65,2.5,IF(AQ50&gt;=60,2,IF(AQ50&gt;=55,1.5,IF(AQ50&gt;=50,1,0)))))))))))</f>
        <v/>
      </c>
      <c r="AS50" s="126" t="str">
        <f>IF(AS$8="","",IF('2.ชื่อนักเรียน'!$R51="ร","ร",IF('2.ชื่อนักเรียน'!$R51="มส","",IF(OR(VLOOKUP($A50,'02.คีย์เทอม1'!$A$9:$DY$58,105,FALSE)="",VLOOKUP($A50,'03.คีย์เทอม2'!$A$9:$DY$58,105,FALSE)=""),"",(IF(VLOOKUP($A50,'02.คีย์เทอม1'!$A$9:$DY$58,106,FALSE)="",VLOOKUP($A50,'02.คีย์เทอม1'!$A$9:$DY$58,105,FALSE),VLOOKUP($A50,'02.คีย์เทอม1'!$A$9:$DY$58,106,FALSE))+IF(VLOOKUP($A50,'03.คีย์เทอม2'!$A$9:$DY$58,106,FALSE)="",VLOOKUP($A50,'03.คีย์เทอม2'!$A$9:$DY$58,105,FALSE),VLOOKUP($A50,'03.คีย์เทอม2'!$A$9:$DY$58,106,FALSE)))*100/200))))</f>
        <v/>
      </c>
      <c r="AT50" s="204" t="str">
        <f>IF(AS$8="","",IF('2.ชื่อนักเรียน'!$R51="ร","ร",IF('2.ชื่อนักเรียน'!$R51="มส","",IF(AS50="","",IF(AS50&gt;=80,4,IF(AS50&gt;=75,3.5,IF(AS50&gt;=70,3,IF(AS50&gt;=65,2.5,IF(AS50&gt;=60,2,IF(AS50&gt;=55,1.5,IF(AS50&gt;=50,1,0)))))))))))</f>
        <v/>
      </c>
      <c r="AU50" s="207" t="str">
        <f t="shared" si="37"/>
        <v/>
      </c>
      <c r="AV50" s="126" t="str">
        <f t="shared" si="36"/>
        <v/>
      </c>
      <c r="AW50" s="541" t="str">
        <f t="shared" si="16"/>
        <v/>
      </c>
      <c r="AX50" s="745" t="str">
        <f>IF('2.ชื่อนักเรียน'!R51="มส","มส",IF('2.ชื่อนักเรียน'!R51="ย้าย","ย้าย",IF('2.ชื่อนักเรียน'!R51="ร","ร",IF(CE50="","",RANK(CE50,$CE$10:$CE$59,0)))))</f>
        <v/>
      </c>
      <c r="AY50" s="393" t="str">
        <f t="shared" si="17"/>
        <v/>
      </c>
      <c r="AZ50" s="381" t="str">
        <f t="shared" si="18"/>
        <v/>
      </c>
      <c r="BA50" s="383" t="str">
        <f t="shared" si="19"/>
        <v/>
      </c>
      <c r="BB50" s="335" t="str">
        <f t="shared" si="1"/>
        <v/>
      </c>
      <c r="BC50" s="335" t="str">
        <f t="shared" si="20"/>
        <v/>
      </c>
      <c r="BD50" s="335" t="str">
        <f t="shared" si="2"/>
        <v/>
      </c>
      <c r="BE50" s="335" t="str">
        <f t="shared" si="3"/>
        <v/>
      </c>
      <c r="BF50" s="331" t="str">
        <f t="shared" si="4"/>
        <v/>
      </c>
      <c r="BG50" s="331" t="str">
        <f t="shared" si="5"/>
        <v/>
      </c>
      <c r="BH50" s="335" t="str">
        <f t="shared" si="6"/>
        <v/>
      </c>
      <c r="BI50" s="335" t="str">
        <f t="shared" si="21"/>
        <v/>
      </c>
      <c r="BJ50" s="335" t="str">
        <f t="shared" si="7"/>
        <v/>
      </c>
      <c r="BK50" s="335" t="str">
        <f t="shared" si="22"/>
        <v/>
      </c>
      <c r="BL50" s="335" t="str">
        <f t="shared" si="8"/>
        <v/>
      </c>
      <c r="BM50" s="335" t="str">
        <f t="shared" si="9"/>
        <v/>
      </c>
      <c r="BN50" s="335" t="str">
        <f t="shared" si="10"/>
        <v/>
      </c>
      <c r="BO50" s="335" t="str">
        <f t="shared" si="11"/>
        <v/>
      </c>
      <c r="BP50" s="331" t="str">
        <f t="shared" si="12"/>
        <v/>
      </c>
      <c r="BQ50" s="384" t="str">
        <f t="shared" si="13"/>
        <v/>
      </c>
      <c r="BR50" s="332" t="str">
        <f t="shared" si="14"/>
        <v/>
      </c>
      <c r="BS50" s="381" t="str">
        <f t="shared" si="23"/>
        <v/>
      </c>
      <c r="BT50" s="331" t="str">
        <f t="shared" si="24"/>
        <v/>
      </c>
      <c r="BU50" s="331" t="str">
        <f t="shared" si="25"/>
        <v/>
      </c>
      <c r="BV50" s="331" t="str">
        <f t="shared" si="26"/>
        <v/>
      </c>
      <c r="BW50" s="331" t="str">
        <f t="shared" si="27"/>
        <v/>
      </c>
      <c r="BX50" s="331" t="str">
        <f t="shared" si="28"/>
        <v/>
      </c>
      <c r="BY50" s="331" t="str">
        <f t="shared" si="29"/>
        <v/>
      </c>
      <c r="BZ50" s="331" t="str">
        <f t="shared" si="30"/>
        <v/>
      </c>
      <c r="CA50" s="331" t="str">
        <f t="shared" si="31"/>
        <v/>
      </c>
      <c r="CB50" s="331" t="str">
        <f t="shared" si="32"/>
        <v/>
      </c>
      <c r="CC50" s="384" t="str">
        <f t="shared" si="33"/>
        <v/>
      </c>
      <c r="CD50" s="332" t="str">
        <f t="shared" si="34"/>
        <v/>
      </c>
      <c r="CE50" s="177" t="str">
        <f t="shared" si="35"/>
        <v/>
      </c>
    </row>
    <row r="51" spans="1:83" s="17" customFormat="1" ht="16.5" customHeight="1" x14ac:dyDescent="0.2">
      <c r="A51" s="18">
        <v>42</v>
      </c>
      <c r="B51" s="122" t="str">
        <f>IF('2.ชื่อนักเรียน'!$C52="","",'2.ชื่อนักเรียน'!$C52)</f>
        <v/>
      </c>
      <c r="C51" s="272" t="str">
        <f>IF('2.ชื่อนักเรียน'!$D52="","",'2.ชื่อนักเรียน'!$D52)</f>
        <v/>
      </c>
      <c r="D51" s="207" t="str">
        <f>IF(D$8="","",IF('2.ชื่อนักเรียน'!$R52="ร","ร",IF('2.ชื่อนักเรียน'!$R52="มส","",IF(OR(VLOOKUP($A51,'02.คีย์เทอม1'!$A$9:$DY$58,10,FALSE)="",VLOOKUP($A51,'03.คีย์เทอม2'!$A$9:$DY$58,10,FALSE)=""),"",(IF(VLOOKUP($A51,'02.คีย์เทอม1'!$A$9:$DY$58,11,FALSE)="",VLOOKUP($A51,'02.คีย์เทอม1'!$A$9:$DY$58,10,FALSE),VLOOKUP($A51,'02.คีย์เทอม1'!$A$9:$DY$58,11,FALSE))+IF(VLOOKUP($A51,'03.คีย์เทอม2'!$A$9:$DY$58,11,FALSE)="",VLOOKUP($A51,'03.คีย์เทอม2'!$A$9:$DY$58,10,FALSE),VLOOKUP($A51,'03.คีย์เทอม2'!$A$9:$DY$58,11,FALSE)))*100/200))))</f>
        <v/>
      </c>
      <c r="E51" s="125" t="str">
        <f>IF(D$8="","",IF('2.ชื่อนักเรียน'!$R52="ร","ร",IF('2.ชื่อนักเรียน'!$R52="มส","",IF(D51="","",IF(D51&gt;=80,4,IF(D51&gt;=75,3.5,IF(D51&gt;=70,3,IF(D51&gt;=65,2.5,IF(D51&gt;=60,2,IF(D51&gt;=55,1.5,IF(D51&gt;=50,1,0)))))))))))</f>
        <v/>
      </c>
      <c r="F51" s="126" t="str">
        <f>IF(F$8="","",IF('2.ชื่อนักเรียน'!$R52="ร","ร",IF('2.ชื่อนักเรียน'!$R52="มส","",IF(OR(VLOOKUP($A51,'02.คีย์เทอม1'!$A$9:$DY$58,15,FALSE)="",VLOOKUP($A51,'03.คีย์เทอม2'!$A$9:$DY$58,15,FALSE)=""),"",(IF(VLOOKUP($A51,'02.คีย์เทอม1'!$A$9:$DY$58,16,FALSE)="",VLOOKUP($A51,'02.คีย์เทอม1'!$A$9:$DY$58,15,FALSE),VLOOKUP($A51,'02.คีย์เทอม1'!$A$9:$DY$58,16,FALSE))+IF(VLOOKUP($A51,'03.คีย์เทอม2'!$A$9:$DY$58,16,FALSE)="",VLOOKUP($A51,'03.คีย์เทอม2'!$A$9:$DY$58,15,FALSE),VLOOKUP($A51,'03.คีย์เทอม2'!$A$9:$DY$58,16,FALSE)))*100/200))))</f>
        <v/>
      </c>
      <c r="G51" s="125" t="str">
        <f>IF(F$8="","",IF('2.ชื่อนักเรียน'!$R52="ร","ร",IF('2.ชื่อนักเรียน'!$R52="มส","",IF(F51="","",IF(F51&gt;=80,4,IF(F51&gt;=75,3.5,IF(F51&gt;=70,3,IF(F51&gt;=65,2.5,IF(F51&gt;=60,2,IF(F51&gt;=55,1.5,IF(F51&gt;=50,1,0)))))))))))</f>
        <v/>
      </c>
      <c r="H51" s="126" t="str">
        <f>IF(H$8="","",IF('2.ชื่อนักเรียน'!$R52="ร","ร",IF('2.ชื่อนักเรียน'!$R52="มส","",IF(OR(VLOOKUP($A51,'02.คีย์เทอม1'!$A$9:$DY$58,20,FALSE)="",VLOOKUP($A51,'03.คีย์เทอม2'!$A$9:$DY$58,20,FALSE)=""),"",(IF(VLOOKUP($A51,'02.คีย์เทอม1'!$A$9:$DY$58,21,FALSE)="",VLOOKUP($A51,'02.คีย์เทอม1'!$A$9:$DY$58,20,FALSE),VLOOKUP($A51,'02.คีย์เทอม1'!$A$9:$DY$58,21,FALSE))+IF(VLOOKUP($A51,'03.คีย์เทอม2'!$A$9:$DY$58,21,FALSE)="",VLOOKUP($A51,'03.คีย์เทอม2'!$A$9:$DY$58,20,FALSE),VLOOKUP($A51,'03.คีย์เทอม2'!$A$9:$DY$58,21,FALSE)))*100/200))))</f>
        <v/>
      </c>
      <c r="I51" s="125" t="str">
        <f>IF(H$8="","",IF('2.ชื่อนักเรียน'!$R52="ร","ร",IF('2.ชื่อนักเรียน'!$R52="มส","",IF(H51="","",IF(H51&gt;=80,4,IF(H51&gt;=75,3.5,IF(H51&gt;=70,3,IF(H51&gt;=65,2.5,IF(H51&gt;=60,2,IF(H51&gt;=55,1.5,IF(H51&gt;=50,1,0)))))))))))</f>
        <v/>
      </c>
      <c r="J51" s="126" t="str">
        <f>IF(J$8="","",IF('2.ชื่อนักเรียน'!$R52="ร","ร",IF('2.ชื่อนักเรียน'!$R52="มส","",IF(OR(VLOOKUP($A51,'02.คีย์เทอม1'!$A$9:$DY$58,25,FALSE)="",VLOOKUP($A51,'03.คีย์เทอม2'!$A$9:$DY$58,25,FALSE)=""),"",(IF(VLOOKUP($A51,'02.คีย์เทอม1'!$A$9:$DY$58,26,FALSE)="",VLOOKUP($A51,'02.คีย์เทอม1'!$A$9:$DY$58,25,FALSE),VLOOKUP($A51,'02.คีย์เทอม1'!$A$9:$DY$58,26,FALSE))+IF(VLOOKUP($A51,'03.คีย์เทอม2'!$A$9:$DY$58,26,FALSE)="",VLOOKUP($A51,'03.คีย์เทอม2'!$A$9:$DY$58,25,FALSE),VLOOKUP($A51,'03.คีย์เทอม2'!$A$9:$DY$58,26,FALSE)))*100/200))))</f>
        <v/>
      </c>
      <c r="K51" s="125" t="str">
        <f>IF(J$8="","",IF('2.ชื่อนักเรียน'!$R52="ร","ร",IF('2.ชื่อนักเรียน'!$R52="มส","",IF(J51="","",IF(J51&gt;=80,4,IF(J51&gt;=75,3.5,IF(J51&gt;=70,3,IF(J51&gt;=65,2.5,IF(J51&gt;=60,2,IF(J51&gt;=55,1.5,IF(J51&gt;=50,1,0)))))))))))</f>
        <v/>
      </c>
      <c r="L51" s="126" t="str">
        <f>IF(L$8="","",IF('2.ชื่อนักเรียน'!$R52="ร","ร",IF('2.ชื่อนักเรียน'!$R52="มส","",IF(OR(VLOOKUP($A51,'02.คีย์เทอม1'!$A$9:$DY$58,30,FALSE)="",VLOOKUP($A51,'03.คีย์เทอม2'!$A$9:$DY$58,30,FALSE)=""),"",(IF(VLOOKUP($A51,'02.คีย์เทอม1'!$A$9:$DY$58,31,FALSE)="",VLOOKUP($A51,'02.คีย์เทอม1'!$A$9:$DY$58,30,FALSE),VLOOKUP($A51,'02.คีย์เทอม1'!$A$9:$DY$58,31,FALSE))+IF(VLOOKUP($A51,'03.คีย์เทอม2'!$A$9:$DY$58,31,FALSE)="",VLOOKUP($A51,'03.คีย์เทอม2'!$A$9:$DY$58,30,FALSE),VLOOKUP($A51,'03.คีย์เทอม2'!$A$9:$DY$58,31,FALSE)))*100/200))))</f>
        <v/>
      </c>
      <c r="M51" s="125" t="str">
        <f>IF(L$8="","",IF('2.ชื่อนักเรียน'!$R52="ร","ร",IF('2.ชื่อนักเรียน'!$R52="มส","",IF(L51="","",IF(L51&gt;=80,4,IF(L51&gt;=75,3.5,IF(L51&gt;=70,3,IF(L51&gt;=65,2.5,IF(L51&gt;=60,2,IF(L51&gt;=55,1.5,IF(L51&gt;=50,1,0)))))))))))</f>
        <v/>
      </c>
      <c r="N51" s="126" t="str">
        <f>IF(N$8="","",IF('2.ชื่อนักเรียน'!$R52="ร","ร",IF('2.ชื่อนักเรียน'!$R52="มส","",IF(OR(VLOOKUP($A51,'02.คีย์เทอม1'!$A$9:$DY$58,35,FALSE)="",VLOOKUP($A51,'03.คีย์เทอม2'!$A$9:$DY$58,35,FALSE)=""),"",(IF(VLOOKUP($A51,'02.คีย์เทอม1'!$A$9:$DY$58,36,FALSE)="",VLOOKUP($A51,'02.คีย์เทอม1'!$A$9:$DY$58,35,FALSE),VLOOKUP($A51,'02.คีย์เทอม1'!$A$9:$DY$58,36,FALSE))+IF(VLOOKUP($A51,'03.คีย์เทอม2'!$A$9:$DY$58,36,FALSE)="",VLOOKUP($A51,'03.คีย์เทอม2'!$A$9:$DY$58,35,FALSE),VLOOKUP($A51,'03.คีย์เทอม2'!$A$9:$DY$58,36,FALSE)))*100/200))))</f>
        <v/>
      </c>
      <c r="O51" s="125" t="str">
        <f>IF(N$8="","",IF('2.ชื่อนักเรียน'!$R52="ร","ร",IF('2.ชื่อนักเรียน'!$R52="มส","",IF(N51="","",IF(N51&gt;=80,4,IF(N51&gt;=75,3.5,IF(N51&gt;=70,3,IF(N51&gt;=65,2.5,IF(N51&gt;=60,2,IF(N51&gt;=55,1.5,IF(N51&gt;=50,1,0)))))))))))</f>
        <v/>
      </c>
      <c r="P51" s="126" t="str">
        <f>IF(P$8="","",IF('2.ชื่อนักเรียน'!$R52="ร","ร",IF('2.ชื่อนักเรียน'!$R52="มส","",IF(OR(VLOOKUP($A51,'02.คีย์เทอม1'!$A$9:$DY$58,40,FALSE)="",VLOOKUP($A51,'03.คีย์เทอม2'!$A$9:$DY$58,40,FALSE)=""),"",(IF(VLOOKUP($A51,'02.คีย์เทอม1'!$A$9:$DY$58,41,FALSE)="",VLOOKUP($A51,'02.คีย์เทอม1'!$A$9:$DY$58,40,FALSE),VLOOKUP($A51,'02.คีย์เทอม1'!$A$9:$DY$58,41,FALSE))+IF(VLOOKUP($A51,'03.คีย์เทอม2'!$A$9:$DY$58,41,FALSE)="",VLOOKUP($A51,'03.คีย์เทอม2'!$A$9:$DY$58,40,FALSE),VLOOKUP($A51,'03.คีย์เทอม2'!$A$9:$DY$58,41,FALSE)))*100/200))))</f>
        <v/>
      </c>
      <c r="Q51" s="125" t="str">
        <f>IF(P$8="","",IF('2.ชื่อนักเรียน'!$R52="ร","ร",IF('2.ชื่อนักเรียน'!$R52="มส","",IF(P51="","",IF(P51&gt;=80,4,IF(P51&gt;=75,3.5,IF(P51&gt;=70,3,IF(P51&gt;=65,2.5,IF(P51&gt;=60,2,IF(P51&gt;=55,1.5,IF(P51&gt;=50,1,0)))))))))))</f>
        <v/>
      </c>
      <c r="R51" s="126" t="str">
        <f>IF(R$8="","",IF('2.ชื่อนักเรียน'!$R52="ร","ร",IF('2.ชื่อนักเรียน'!$R52="มส","",IF(OR(VLOOKUP($A51,'02.คีย์เทอม1'!$A$9:$DY$58,45,FALSE)="",VLOOKUP($A51,'03.คีย์เทอม2'!$A$9:$DY$58,45,FALSE)=""),"",(IF(VLOOKUP($A51,'02.คีย์เทอม1'!$A$9:$DY$58,46,FALSE)="",VLOOKUP($A51,'02.คีย์เทอม1'!$A$9:$DY$58,45,FALSE),VLOOKUP($A51,'02.คีย์เทอม1'!$A$9:$DY$58,46,FALSE))+IF(VLOOKUP($A51,'03.คีย์เทอม2'!$A$9:$DY$58,46,FALSE)="",VLOOKUP($A51,'03.คีย์เทอม2'!$A$9:$DY$58,45,FALSE),VLOOKUP($A51,'03.คีย์เทอม2'!$A$9:$DY$58,46,FALSE)))*100/200))))</f>
        <v/>
      </c>
      <c r="S51" s="125" t="str">
        <f>IF(R$8="","",IF('2.ชื่อนักเรียน'!$R52="ร","ร",IF('2.ชื่อนักเรียน'!$R52="มส","",IF(R51="","",IF(R51&gt;=80,4,IF(R51&gt;=75,3.5,IF(R51&gt;=70,3,IF(R51&gt;=65,2.5,IF(R51&gt;=60,2,IF(R51&gt;=55,1.5,IF(R51&gt;=50,1,0)))))))))))</f>
        <v/>
      </c>
      <c r="T51" s="126" t="str">
        <f>IF(T$8="","",IF('2.ชื่อนักเรียน'!$R52="ร","ร",IF('2.ชื่อนักเรียน'!$R52="มส","",IF(OR(VLOOKUP($A51,'02.คีย์เทอม1'!$A$9:$DY$58,50,FALSE)="",VLOOKUP($A51,'03.คีย์เทอม2'!$A$9:$DY$58,50,FALSE)=""),"",(IF(VLOOKUP($A51,'02.คีย์เทอม1'!$A$9:$DY$58,51,FALSE)="",VLOOKUP($A51,'02.คีย์เทอม1'!$A$9:$DY$58,50,FALSE),VLOOKUP($A51,'02.คีย์เทอม1'!$A$9:$DY$58,51,FALSE))+IF(VLOOKUP($A51,'03.คีย์เทอม2'!$A$9:$DY$58,51,FALSE)="",VLOOKUP($A51,'03.คีย์เทอม2'!$A$9:$DY$58,50,FALSE),VLOOKUP($A51,'03.คีย์เทอม2'!$A$9:$DY$58,51,FALSE)))*100/200))))</f>
        <v/>
      </c>
      <c r="U51" s="125" t="str">
        <f>IF(T$8="","",IF('2.ชื่อนักเรียน'!$R52="ร","ร",IF('2.ชื่อนักเรียน'!$R52="มส","",IF(T51="","",IF(T51&gt;=80,4,IF(T51&gt;=75,3.5,IF(T51&gt;=70,3,IF(T51&gt;=65,2.5,IF(T51&gt;=60,2,IF(T51&gt;=55,1.5,IF(T51&gt;=50,1,0)))))))))))</f>
        <v/>
      </c>
      <c r="V51" s="126" t="str">
        <f>IF(V$8="","",IF('2.ชื่อนักเรียน'!$R52="ร","ร",IF('2.ชื่อนักเรียน'!$R52="มส","",IF(OR(VLOOKUP($A51,'02.คีย์เทอม1'!$A$9:$DY$58,55,FALSE)="",VLOOKUP($A51,'03.คีย์เทอม2'!$A$9:$DY$58,55,FALSE)=""),"",(IF(VLOOKUP($A51,'02.คีย์เทอม1'!$A$9:$DY$58,56,FALSE)="",VLOOKUP($A51,'02.คีย์เทอม1'!$A$9:$DY$58,55,FALSE),VLOOKUP($A51,'02.คีย์เทอม1'!$A$9:$DY$58,56,FALSE))+IF(VLOOKUP($A51,'03.คีย์เทอม2'!$A$9:$DY$58,56,FALSE)="",VLOOKUP($A51,'03.คีย์เทอม2'!$A$9:$DY$58,55,FALSE),VLOOKUP($A51,'03.คีย์เทอม2'!$A$9:$DY$58,56,FALSE)))*100/200))))</f>
        <v/>
      </c>
      <c r="W51" s="208" t="str">
        <f>IF(V$8="","",IF('2.ชื่อนักเรียน'!$R52="ร","ร",IF('2.ชื่อนักเรียน'!$R52="มส","",IF(V51="","",IF(V51&gt;=80,4,IF(V51&gt;=75,3.5,IF(V51&gt;=70,3,IF(V51&gt;=65,2.5,IF(V51&gt;=60,2,IF(V51&gt;=55,1.5,IF(V51&gt;=50,1,0)))))))))))</f>
        <v/>
      </c>
      <c r="X51" s="18">
        <v>42</v>
      </c>
      <c r="Y51" s="122" t="str">
        <f>IF('2.ชื่อนักเรียน'!$C52="","",'2.ชื่อนักเรียน'!$C52)</f>
        <v/>
      </c>
      <c r="Z51" s="272" t="str">
        <f>IF('2.ชื่อนักเรียน'!$D52="","",'2.ชื่อนักเรียน'!$D52)</f>
        <v/>
      </c>
      <c r="AA51" s="207" t="str">
        <f>IF(AA$8="","",IF('2.ชื่อนักเรียน'!$R52="ร","ร",IF('2.ชื่อนักเรียน'!$R52="มส","",IF(OR(VLOOKUP($A51,'02.คีย์เทอม1'!$A$9:$DY$58,60,FALSE)="",VLOOKUP($A51,'03.คีย์เทอม2'!$A$9:$DY$58,60,FALSE)=""),"",(IF(VLOOKUP($A51,'02.คีย์เทอม1'!$A$9:$DY$58,61,FALSE)="",VLOOKUP($A51,'02.คีย์เทอม1'!$A$9:$DY$58,60,FALSE),VLOOKUP($A51,'02.คีย์เทอม1'!$A$9:$DY$58,61,FALSE))+IF(VLOOKUP($A51,'03.คีย์เทอม2'!$A$9:$DY$58,61,FALSE)="",VLOOKUP($A51,'03.คีย์เทอม2'!$A$9:$DY$58,60,FALSE),VLOOKUP($A51,'03.คีย์เทอม2'!$A$9:$DY$58,61,FALSE)))*100/200))))</f>
        <v/>
      </c>
      <c r="AB51" s="125" t="str">
        <f>IF(AA$8="","",IF('2.ชื่อนักเรียน'!$R52="ร","ร",IF('2.ชื่อนักเรียน'!$R52="มส","",IF(AA51="","",IF(AA51&gt;=80,4,IF(AA51&gt;=75,3.5,IF(AA51&gt;=70,3,IF(AA51&gt;=65,2.5,IF(AA51&gt;=60,2,IF(AA51&gt;=55,1.5,IF(AA51&gt;=50,1,0)))))))))))</f>
        <v/>
      </c>
      <c r="AC51" s="126" t="str">
        <f>IF(AC$8="","",IF('2.ชื่อนักเรียน'!$R52="ร","ร",IF('2.ชื่อนักเรียน'!$R52="มส","",IF(OR(VLOOKUP($A51,'02.คีย์เทอม1'!$A$9:$DY$58,65,FALSE)="",VLOOKUP($A51,'03.คีย์เทอม2'!$A$9:$DY$58,65,FALSE)=""),"",(IF(VLOOKUP($A51,'02.คีย์เทอม1'!$A$9:$DY$58,66,FALSE)="",VLOOKUP($A51,'02.คีย์เทอม1'!$A$9:$DY$58,65,FALSE),VLOOKUP($A51,'02.คีย์เทอม1'!$A$9:$DY$58,66,FALSE))+IF(VLOOKUP($A51,'03.คีย์เทอม2'!$A$9:$DY$58,66,FALSE)="",VLOOKUP($A51,'03.คีย์เทอม2'!$A$9:$DY$58,65,FALSE),VLOOKUP($A51,'03.คีย์เทอม2'!$A$9:$DY$58,66,FALSE)))*100/200))))</f>
        <v/>
      </c>
      <c r="AD51" s="125" t="str">
        <f>IF(AC$8="","",IF('2.ชื่อนักเรียน'!$R52="ร","ร",IF('2.ชื่อนักเรียน'!$R52="มส","",IF(AC51="","",IF(AC51&gt;=80,4,IF(AC51&gt;=75,3.5,IF(AC51&gt;=70,3,IF(AC51&gt;=65,2.5,IF(AC51&gt;=60,2,IF(AC51&gt;=55,1.5,IF(AC51&gt;=50,1,0)))))))))))</f>
        <v/>
      </c>
      <c r="AE51" s="126" t="str">
        <f>IF(AE$8="","",IF('2.ชื่อนักเรียน'!$R52="ร","ร",IF('2.ชื่อนักเรียน'!$R52="มส","",IF(OR(VLOOKUP($A51,'02.คีย์เทอม1'!$A$9:$DY$58,70,FALSE)="",VLOOKUP($A51,'03.คีย์เทอม2'!$A$9:$DY$58,70,FALSE)=""),"",(IF(VLOOKUP($A51,'02.คีย์เทอม1'!$A$9:$DY$58,71,FALSE)="",VLOOKUP($A51,'02.คีย์เทอม1'!$A$9:$DY$58,70,FALSE),VLOOKUP($A51,'02.คีย์เทอม1'!$A$9:$DY$58,71,FALSE))+IF(VLOOKUP($A51,'03.คีย์เทอม2'!$A$9:$DY$58,71,FALSE)="",VLOOKUP($A51,'03.คีย์เทอม2'!$A$9:$DY$58,70,FALSE),VLOOKUP($A51,'03.คีย์เทอม2'!$A$9:$DY$58,71,FALSE)))*100/200))))</f>
        <v/>
      </c>
      <c r="AF51" s="125" t="str">
        <f>IF(AE$8="","",IF('2.ชื่อนักเรียน'!$R52="ร","ร",IF('2.ชื่อนักเรียน'!$R52="มส","",IF(AE51="","",IF(AE51&gt;=80,4,IF(AE51&gt;=75,3.5,IF(AE51&gt;=70,3,IF(AE51&gt;=65,2.5,IF(AE51&gt;=60,2,IF(AE51&gt;=55,1.5,IF(AE51&gt;=50,1,0)))))))))))</f>
        <v/>
      </c>
      <c r="AG51" s="127" t="str">
        <f>IF(AG$8="","",IF('2.ชื่อนักเรียน'!$R52="ร","ร",IF('2.ชื่อนักเรียน'!$R52="มส","",IF(OR(VLOOKUP($A51,'02.คีย์เทอม1'!$A$9:$DY$58,75,FALSE)="",VLOOKUP($A51,'03.คีย์เทอม2'!$A$9:$DY$58,75,FALSE)=""),"",(IF(VLOOKUP($A51,'02.คีย์เทอม1'!$A$9:$DY$58,76,FALSE)="",VLOOKUP($A51,'02.คีย์เทอม1'!$A$9:$DY$58,75,FALSE),VLOOKUP($A51,'02.คีย์เทอม1'!$A$9:$DY$58,76,FALSE))+IF(VLOOKUP($A51,'03.คีย์เทอม2'!$A$9:$DY$58,76,FALSE)="",VLOOKUP($A51,'03.คีย์เทอม2'!$A$9:$DY$58,75,FALSE),VLOOKUP($A51,'03.คีย์เทอม2'!$A$9:$DY$58,76,FALSE)))*100/200))))</f>
        <v/>
      </c>
      <c r="AH51" s="125" t="str">
        <f>IF(AG$8="","",IF('2.ชื่อนักเรียน'!$R52="ร","ร",IF('2.ชื่อนักเรียน'!$R52="มส","",IF(AG51="","",IF(AG51&gt;=80,4,IF(AG51&gt;=75,3.5,IF(AG51&gt;=70,3,IF(AG51&gt;=65,2.5,IF(AG51&gt;=60,2,IF(AG51&gt;=55,1.5,IF(AG51&gt;=50,1,0)))))))))))</f>
        <v/>
      </c>
      <c r="AI51" s="127" t="str">
        <f>IF(AI$8="","",IF('2.ชื่อนักเรียน'!$R52="ร","ร",IF('2.ชื่อนักเรียน'!$R52="มส","",IF(OR(VLOOKUP($A51,'02.คีย์เทอม1'!$A$9:$DY$58,80,FALSE)="",VLOOKUP($A51,'03.คีย์เทอม2'!$A$9:$DY$58,80,FALSE)=""),"",(IF(VLOOKUP($A51,'02.คีย์เทอม1'!$A$9:$DY$58,81,FALSE)="",VLOOKUP($A51,'02.คีย์เทอม1'!$A$9:$DY$58,80,FALSE),VLOOKUP($A51,'02.คีย์เทอม1'!$A$9:$DY$58,81,FALSE))+IF(VLOOKUP($A51,'03.คีย์เทอม2'!$A$9:$DY$58,81,FALSE)="",VLOOKUP($A51,'03.คีย์เทอม2'!$A$9:$DY$58,80,FALSE),VLOOKUP($A51,'03.คีย์เทอม2'!$A$9:$DY$58,81,FALSE)))*100/200))))</f>
        <v/>
      </c>
      <c r="AJ51" s="125" t="str">
        <f>IF(AI$8="","",IF('2.ชื่อนักเรียน'!$R52="ร","ร",IF('2.ชื่อนักเรียน'!$R52="มส","",IF(AI51="","",IF(AI51&gt;=80,4,IF(AI51&gt;=75,3.5,IF(AI51&gt;=70,3,IF(AI51&gt;=65,2.5,IF(AI51&gt;=60,2,IF(AI51&gt;=55,1.5,IF(AI51&gt;=50,1,0)))))))))))</f>
        <v/>
      </c>
      <c r="AK51" s="127" t="str">
        <f>IF(AK$8="","",IF('2.ชื่อนักเรียน'!$R52="ร","ร",IF('2.ชื่อนักเรียน'!$R52="มส","",IF(OR(VLOOKUP($A51,'02.คีย์เทอม1'!$A$9:$DY$58,85,FALSE)="",VLOOKUP($A51,'03.คีย์เทอม2'!$A$9:$DY$58,85,FALSE)=""),"",(IF(VLOOKUP($A51,'02.คีย์เทอม1'!$A$9:$DY$58,86,FALSE)="",VLOOKUP($A51,'02.คีย์เทอม1'!$A$9:$DY$58,85,FALSE),VLOOKUP($A51,'02.คีย์เทอม1'!$A$9:$DY$58,86,FALSE))+IF(VLOOKUP($A51,'03.คีย์เทอม2'!$A$9:$DY$58,86,FALSE)="",VLOOKUP($A51,'03.คีย์เทอม2'!$A$9:$DY$58,85,FALSE),VLOOKUP($A51,'03.คีย์เทอม2'!$A$9:$DY$58,86,FALSE)))*100/200))))</f>
        <v/>
      </c>
      <c r="AL51" s="125" t="str">
        <f>IF(AK$8="","",IF('2.ชื่อนักเรียน'!$R52="ร","ร",IF('2.ชื่อนักเรียน'!$R52="มส","",IF(AK51="","",IF(AK51&gt;=80,4,IF(AK51&gt;=75,3.5,IF(AK51&gt;=70,3,IF(AK51&gt;=65,2.5,IF(AK51&gt;=60,2,IF(AK51&gt;=55,1.5,IF(AK51&gt;=50,1,0)))))))))))</f>
        <v/>
      </c>
      <c r="AM51" s="127" t="str">
        <f>IF(AM$8="","",IF('2.ชื่อนักเรียน'!$R52="ร","ร",IF('2.ชื่อนักเรียน'!$R52="มส","",IF(OR(VLOOKUP($A51,'02.คีย์เทอม1'!$A$9:$DY$58,90,FALSE)="",VLOOKUP($A51,'03.คีย์เทอม2'!$A$9:$DY$58,90,FALSE)=""),"",(IF(VLOOKUP($A51,'02.คีย์เทอม1'!$A$9:$DY$58,91,FALSE)="",VLOOKUP($A51,'02.คีย์เทอม1'!$A$9:$DY$58,90,FALSE),VLOOKUP($A51,'02.คีย์เทอม1'!$A$9:$DY$58,91,FALSE))+IF(VLOOKUP($A51,'03.คีย์เทอม2'!$A$9:$DY$58,91,FALSE)="",VLOOKUP($A51,'03.คีย์เทอม2'!$A$9:$DY$58,90,FALSE),VLOOKUP($A51,'03.คีย์เทอม2'!$A$9:$DY$58,91,FALSE)))*100/200))))</f>
        <v/>
      </c>
      <c r="AN51" s="125" t="str">
        <f>IF(AM$8="","",IF('2.ชื่อนักเรียน'!$R52="ร","ร",IF('2.ชื่อนักเรียน'!$R52="มส","",IF(AM51="","",IF(AM51&gt;=80,4,IF(AM51&gt;=75,3.5,IF(AM51&gt;=70,3,IF(AM51&gt;=65,2.5,IF(AM51&gt;=60,2,IF(AM51&gt;=55,1.5,IF(AM51&gt;=50,1,0)))))))))))</f>
        <v/>
      </c>
      <c r="AO51" s="127" t="str">
        <f>IF(AO$8="","",IF('2.ชื่อนักเรียน'!$R52="ร","ร",IF('2.ชื่อนักเรียน'!$R52="มส","",IF(OR(VLOOKUP($A51,'02.คีย์เทอม1'!$A$9:$DY$58,95,FALSE)="",VLOOKUP($A51,'03.คีย์เทอม2'!$A$9:$DY$58,95,FALSE)=""),"",(IF(VLOOKUP($A51,'02.คีย์เทอม1'!$A$9:$DY$58,96,FALSE)="",VLOOKUP($A51,'02.คีย์เทอม1'!$A$9:$DY$58,95,FALSE),VLOOKUP($A51,'02.คีย์เทอม1'!$A$9:$DY$58,96,FALSE))+IF(VLOOKUP($A51,'03.คีย์เทอม2'!$A$9:$DY$58,96,FALSE)="",VLOOKUP($A51,'03.คีย์เทอม2'!$A$9:$DY$58,95,FALSE),VLOOKUP($A51,'03.คีย์เทอม2'!$A$9:$DY$58,96,FALSE)))*100/200))))</f>
        <v/>
      </c>
      <c r="AP51" s="125" t="str">
        <f>IF(AO$8="","",IF('2.ชื่อนักเรียน'!$R52="ร","ร",IF('2.ชื่อนักเรียน'!$R52="มส","",IF(AO51="","",IF(AO51&gt;=80,4,IF(AO51&gt;=75,3.5,IF(AO51&gt;=70,3,IF(AO51&gt;=65,2.5,IF(AO51&gt;=60,2,IF(AO51&gt;=55,1.5,IF(AO51&gt;=50,1,0)))))))))))</f>
        <v/>
      </c>
      <c r="AQ51" s="127" t="str">
        <f>IF(AQ$8="","",IF('2.ชื่อนักเรียน'!$R52="ร","ร",IF('2.ชื่อนักเรียน'!$R52="มส","",IF(OR(VLOOKUP($A51,'02.คีย์เทอม1'!$A$9:$DY$58,100,FALSE)="",VLOOKUP($A51,'03.คีย์เทอม2'!$A$9:$DY$58,100,FALSE)=""),"",(IF(VLOOKUP($A51,'02.คีย์เทอม1'!$A$9:$DY$58,101,FALSE)="",VLOOKUP($A51,'02.คีย์เทอม1'!$A$9:$DY$58,100,FALSE),VLOOKUP($A51,'02.คีย์เทอม1'!$A$9:$DY$58,101,FALSE))+IF(VLOOKUP($A51,'03.คีย์เทอม2'!$A$9:$DY$58,101,FALSE)="",VLOOKUP($A51,'03.คีย์เทอม2'!$A$9:$DY$58,100,FALSE),VLOOKUP($A51,'03.คีย์เทอม2'!$A$9:$DY$58,101,FALSE)))*100/200))))</f>
        <v/>
      </c>
      <c r="AR51" s="125" t="str">
        <f>IF(AQ$8="","",IF('2.ชื่อนักเรียน'!$R52="ร","ร",IF('2.ชื่อนักเรียน'!$R52="มส","",IF(AQ51="","",IF(AQ51&gt;=80,4,IF(AQ51&gt;=75,3.5,IF(AQ51&gt;=70,3,IF(AQ51&gt;=65,2.5,IF(AQ51&gt;=60,2,IF(AQ51&gt;=55,1.5,IF(AQ51&gt;=50,1,0)))))))))))</f>
        <v/>
      </c>
      <c r="AS51" s="126" t="str">
        <f>IF(AS$8="","",IF('2.ชื่อนักเรียน'!$R52="ร","ร",IF('2.ชื่อนักเรียน'!$R52="มส","",IF(OR(VLOOKUP($A51,'02.คีย์เทอม1'!$A$9:$DY$58,105,FALSE)="",VLOOKUP($A51,'03.คีย์เทอม2'!$A$9:$DY$58,105,FALSE)=""),"",(IF(VLOOKUP($A51,'02.คีย์เทอม1'!$A$9:$DY$58,106,FALSE)="",VLOOKUP($A51,'02.คีย์เทอม1'!$A$9:$DY$58,105,FALSE),VLOOKUP($A51,'02.คีย์เทอม1'!$A$9:$DY$58,106,FALSE))+IF(VLOOKUP($A51,'03.คีย์เทอม2'!$A$9:$DY$58,106,FALSE)="",VLOOKUP($A51,'03.คีย์เทอม2'!$A$9:$DY$58,105,FALSE),VLOOKUP($A51,'03.คีย์เทอม2'!$A$9:$DY$58,106,FALSE)))*100/200))))</f>
        <v/>
      </c>
      <c r="AT51" s="204" t="str">
        <f>IF(AS$8="","",IF('2.ชื่อนักเรียน'!$R52="ร","ร",IF('2.ชื่อนักเรียน'!$R52="มส","",IF(AS51="","",IF(AS51&gt;=80,4,IF(AS51&gt;=75,3.5,IF(AS51&gt;=70,3,IF(AS51&gt;=65,2.5,IF(AS51&gt;=60,2,IF(AS51&gt;=55,1.5,IF(AS51&gt;=50,1,0)))))))))))</f>
        <v/>
      </c>
      <c r="AU51" s="207" t="str">
        <f t="shared" si="37"/>
        <v/>
      </c>
      <c r="AV51" s="126" t="str">
        <f t="shared" si="36"/>
        <v/>
      </c>
      <c r="AW51" s="541" t="str">
        <f t="shared" si="16"/>
        <v/>
      </c>
      <c r="AX51" s="745" t="str">
        <f>IF('2.ชื่อนักเรียน'!R52="มส","มส",IF('2.ชื่อนักเรียน'!R52="ย้าย","ย้าย",IF('2.ชื่อนักเรียน'!R52="ร","ร",IF(CE51="","",RANK(CE51,$CE$10:$CE$59,0)))))</f>
        <v/>
      </c>
      <c r="AY51" s="393" t="str">
        <f t="shared" si="17"/>
        <v/>
      </c>
      <c r="AZ51" s="381" t="str">
        <f t="shared" si="18"/>
        <v/>
      </c>
      <c r="BA51" s="383" t="str">
        <f t="shared" si="19"/>
        <v/>
      </c>
      <c r="BB51" s="335" t="str">
        <f t="shared" si="1"/>
        <v/>
      </c>
      <c r="BC51" s="335" t="str">
        <f t="shared" si="20"/>
        <v/>
      </c>
      <c r="BD51" s="335" t="str">
        <f t="shared" si="2"/>
        <v/>
      </c>
      <c r="BE51" s="335" t="str">
        <f t="shared" si="3"/>
        <v/>
      </c>
      <c r="BF51" s="331" t="str">
        <f t="shared" si="4"/>
        <v/>
      </c>
      <c r="BG51" s="331" t="str">
        <f t="shared" si="5"/>
        <v/>
      </c>
      <c r="BH51" s="335" t="str">
        <f t="shared" si="6"/>
        <v/>
      </c>
      <c r="BI51" s="335" t="str">
        <f t="shared" si="21"/>
        <v/>
      </c>
      <c r="BJ51" s="335" t="str">
        <f t="shared" si="7"/>
        <v/>
      </c>
      <c r="BK51" s="335" t="str">
        <f t="shared" si="22"/>
        <v/>
      </c>
      <c r="BL51" s="335" t="str">
        <f t="shared" si="8"/>
        <v/>
      </c>
      <c r="BM51" s="335" t="str">
        <f t="shared" si="9"/>
        <v/>
      </c>
      <c r="BN51" s="335" t="str">
        <f t="shared" si="10"/>
        <v/>
      </c>
      <c r="BO51" s="335" t="str">
        <f t="shared" si="11"/>
        <v/>
      </c>
      <c r="BP51" s="331" t="str">
        <f t="shared" si="12"/>
        <v/>
      </c>
      <c r="BQ51" s="384" t="str">
        <f t="shared" si="13"/>
        <v/>
      </c>
      <c r="BR51" s="332" t="str">
        <f t="shared" si="14"/>
        <v/>
      </c>
      <c r="BS51" s="381" t="str">
        <f t="shared" si="23"/>
        <v/>
      </c>
      <c r="BT51" s="331" t="str">
        <f t="shared" si="24"/>
        <v/>
      </c>
      <c r="BU51" s="331" t="str">
        <f t="shared" si="25"/>
        <v/>
      </c>
      <c r="BV51" s="331" t="str">
        <f t="shared" si="26"/>
        <v/>
      </c>
      <c r="BW51" s="331" t="str">
        <f t="shared" si="27"/>
        <v/>
      </c>
      <c r="BX51" s="331" t="str">
        <f t="shared" si="28"/>
        <v/>
      </c>
      <c r="BY51" s="331" t="str">
        <f t="shared" si="29"/>
        <v/>
      </c>
      <c r="BZ51" s="331" t="str">
        <f t="shared" si="30"/>
        <v/>
      </c>
      <c r="CA51" s="331" t="str">
        <f t="shared" si="31"/>
        <v/>
      </c>
      <c r="CB51" s="331" t="str">
        <f t="shared" si="32"/>
        <v/>
      </c>
      <c r="CC51" s="384" t="str">
        <f t="shared" si="33"/>
        <v/>
      </c>
      <c r="CD51" s="332" t="str">
        <f t="shared" si="34"/>
        <v/>
      </c>
      <c r="CE51" s="177" t="str">
        <f t="shared" si="35"/>
        <v/>
      </c>
    </row>
    <row r="52" spans="1:83" s="17" customFormat="1" ht="16.5" customHeight="1" x14ac:dyDescent="0.2">
      <c r="A52" s="18">
        <v>43</v>
      </c>
      <c r="B52" s="122" t="str">
        <f>IF('2.ชื่อนักเรียน'!$C53="","",'2.ชื่อนักเรียน'!$C53)</f>
        <v/>
      </c>
      <c r="C52" s="272" t="str">
        <f>IF('2.ชื่อนักเรียน'!$D53="","",'2.ชื่อนักเรียน'!$D53)</f>
        <v/>
      </c>
      <c r="D52" s="207" t="str">
        <f>IF(D$8="","",IF('2.ชื่อนักเรียน'!$R53="ร","ร",IF('2.ชื่อนักเรียน'!$R53="มส","",IF(OR(VLOOKUP($A52,'02.คีย์เทอม1'!$A$9:$DY$58,10,FALSE)="",VLOOKUP($A52,'03.คีย์เทอม2'!$A$9:$DY$58,10,FALSE)=""),"",(IF(VLOOKUP($A52,'02.คีย์เทอม1'!$A$9:$DY$58,11,FALSE)="",VLOOKUP($A52,'02.คีย์เทอม1'!$A$9:$DY$58,10,FALSE),VLOOKUP($A52,'02.คีย์เทอม1'!$A$9:$DY$58,11,FALSE))+IF(VLOOKUP($A52,'03.คีย์เทอม2'!$A$9:$DY$58,11,FALSE)="",VLOOKUP($A52,'03.คีย์เทอม2'!$A$9:$DY$58,10,FALSE),VLOOKUP($A52,'03.คีย์เทอม2'!$A$9:$DY$58,11,FALSE)))*100/200))))</f>
        <v/>
      </c>
      <c r="E52" s="125" t="str">
        <f>IF(D$8="","",IF('2.ชื่อนักเรียน'!$R53="ร","ร",IF('2.ชื่อนักเรียน'!$R53="มส","",IF(D52="","",IF(D52&gt;=80,4,IF(D52&gt;=75,3.5,IF(D52&gt;=70,3,IF(D52&gt;=65,2.5,IF(D52&gt;=60,2,IF(D52&gt;=55,1.5,IF(D52&gt;=50,1,0)))))))))))</f>
        <v/>
      </c>
      <c r="F52" s="126" t="str">
        <f>IF(F$8="","",IF('2.ชื่อนักเรียน'!$R53="ร","ร",IF('2.ชื่อนักเรียน'!$R53="มส","",IF(OR(VLOOKUP($A52,'02.คีย์เทอม1'!$A$9:$DY$58,15,FALSE)="",VLOOKUP($A52,'03.คีย์เทอม2'!$A$9:$DY$58,15,FALSE)=""),"",(IF(VLOOKUP($A52,'02.คีย์เทอม1'!$A$9:$DY$58,16,FALSE)="",VLOOKUP($A52,'02.คีย์เทอม1'!$A$9:$DY$58,15,FALSE),VLOOKUP($A52,'02.คีย์เทอม1'!$A$9:$DY$58,16,FALSE))+IF(VLOOKUP($A52,'03.คีย์เทอม2'!$A$9:$DY$58,16,FALSE)="",VLOOKUP($A52,'03.คีย์เทอม2'!$A$9:$DY$58,15,FALSE),VLOOKUP($A52,'03.คีย์เทอม2'!$A$9:$DY$58,16,FALSE)))*100/200))))</f>
        <v/>
      </c>
      <c r="G52" s="125" t="str">
        <f>IF(F$8="","",IF('2.ชื่อนักเรียน'!$R53="ร","ร",IF('2.ชื่อนักเรียน'!$R53="มส","",IF(F52="","",IF(F52&gt;=80,4,IF(F52&gt;=75,3.5,IF(F52&gt;=70,3,IF(F52&gt;=65,2.5,IF(F52&gt;=60,2,IF(F52&gt;=55,1.5,IF(F52&gt;=50,1,0)))))))))))</f>
        <v/>
      </c>
      <c r="H52" s="126" t="str">
        <f>IF(H$8="","",IF('2.ชื่อนักเรียน'!$R53="ร","ร",IF('2.ชื่อนักเรียน'!$R53="มส","",IF(OR(VLOOKUP($A52,'02.คีย์เทอม1'!$A$9:$DY$58,20,FALSE)="",VLOOKUP($A52,'03.คีย์เทอม2'!$A$9:$DY$58,20,FALSE)=""),"",(IF(VLOOKUP($A52,'02.คีย์เทอม1'!$A$9:$DY$58,21,FALSE)="",VLOOKUP($A52,'02.คีย์เทอม1'!$A$9:$DY$58,20,FALSE),VLOOKUP($A52,'02.คีย์เทอม1'!$A$9:$DY$58,21,FALSE))+IF(VLOOKUP($A52,'03.คีย์เทอม2'!$A$9:$DY$58,21,FALSE)="",VLOOKUP($A52,'03.คีย์เทอม2'!$A$9:$DY$58,20,FALSE),VLOOKUP($A52,'03.คีย์เทอม2'!$A$9:$DY$58,21,FALSE)))*100/200))))</f>
        <v/>
      </c>
      <c r="I52" s="125" t="str">
        <f>IF(H$8="","",IF('2.ชื่อนักเรียน'!$R53="ร","ร",IF('2.ชื่อนักเรียน'!$R53="มส","",IF(H52="","",IF(H52&gt;=80,4,IF(H52&gt;=75,3.5,IF(H52&gt;=70,3,IF(H52&gt;=65,2.5,IF(H52&gt;=60,2,IF(H52&gt;=55,1.5,IF(H52&gt;=50,1,0)))))))))))</f>
        <v/>
      </c>
      <c r="J52" s="126" t="str">
        <f>IF(J$8="","",IF('2.ชื่อนักเรียน'!$R53="ร","ร",IF('2.ชื่อนักเรียน'!$R53="มส","",IF(OR(VLOOKUP($A52,'02.คีย์เทอม1'!$A$9:$DY$58,25,FALSE)="",VLOOKUP($A52,'03.คีย์เทอม2'!$A$9:$DY$58,25,FALSE)=""),"",(IF(VLOOKUP($A52,'02.คีย์เทอม1'!$A$9:$DY$58,26,FALSE)="",VLOOKUP($A52,'02.คีย์เทอม1'!$A$9:$DY$58,25,FALSE),VLOOKUP($A52,'02.คีย์เทอม1'!$A$9:$DY$58,26,FALSE))+IF(VLOOKUP($A52,'03.คีย์เทอม2'!$A$9:$DY$58,26,FALSE)="",VLOOKUP($A52,'03.คีย์เทอม2'!$A$9:$DY$58,25,FALSE),VLOOKUP($A52,'03.คีย์เทอม2'!$A$9:$DY$58,26,FALSE)))*100/200))))</f>
        <v/>
      </c>
      <c r="K52" s="125" t="str">
        <f>IF(J$8="","",IF('2.ชื่อนักเรียน'!$R53="ร","ร",IF('2.ชื่อนักเรียน'!$R53="มส","",IF(J52="","",IF(J52&gt;=80,4,IF(J52&gt;=75,3.5,IF(J52&gt;=70,3,IF(J52&gt;=65,2.5,IF(J52&gt;=60,2,IF(J52&gt;=55,1.5,IF(J52&gt;=50,1,0)))))))))))</f>
        <v/>
      </c>
      <c r="L52" s="126" t="str">
        <f>IF(L$8="","",IF('2.ชื่อนักเรียน'!$R53="ร","ร",IF('2.ชื่อนักเรียน'!$R53="มส","",IF(OR(VLOOKUP($A52,'02.คีย์เทอม1'!$A$9:$DY$58,30,FALSE)="",VLOOKUP($A52,'03.คีย์เทอม2'!$A$9:$DY$58,30,FALSE)=""),"",(IF(VLOOKUP($A52,'02.คีย์เทอม1'!$A$9:$DY$58,31,FALSE)="",VLOOKUP($A52,'02.คีย์เทอม1'!$A$9:$DY$58,30,FALSE),VLOOKUP($A52,'02.คีย์เทอม1'!$A$9:$DY$58,31,FALSE))+IF(VLOOKUP($A52,'03.คีย์เทอม2'!$A$9:$DY$58,31,FALSE)="",VLOOKUP($A52,'03.คีย์เทอม2'!$A$9:$DY$58,30,FALSE),VLOOKUP($A52,'03.คีย์เทอม2'!$A$9:$DY$58,31,FALSE)))*100/200))))</f>
        <v/>
      </c>
      <c r="M52" s="125" t="str">
        <f>IF(L$8="","",IF('2.ชื่อนักเรียน'!$R53="ร","ร",IF('2.ชื่อนักเรียน'!$R53="มส","",IF(L52="","",IF(L52&gt;=80,4,IF(L52&gt;=75,3.5,IF(L52&gt;=70,3,IF(L52&gt;=65,2.5,IF(L52&gt;=60,2,IF(L52&gt;=55,1.5,IF(L52&gt;=50,1,0)))))))))))</f>
        <v/>
      </c>
      <c r="N52" s="126" t="str">
        <f>IF(N$8="","",IF('2.ชื่อนักเรียน'!$R53="ร","ร",IF('2.ชื่อนักเรียน'!$R53="มส","",IF(OR(VLOOKUP($A52,'02.คีย์เทอม1'!$A$9:$DY$58,35,FALSE)="",VLOOKUP($A52,'03.คีย์เทอม2'!$A$9:$DY$58,35,FALSE)=""),"",(IF(VLOOKUP($A52,'02.คีย์เทอม1'!$A$9:$DY$58,36,FALSE)="",VLOOKUP($A52,'02.คีย์เทอม1'!$A$9:$DY$58,35,FALSE),VLOOKUP($A52,'02.คีย์เทอม1'!$A$9:$DY$58,36,FALSE))+IF(VLOOKUP($A52,'03.คีย์เทอม2'!$A$9:$DY$58,36,FALSE)="",VLOOKUP($A52,'03.คีย์เทอม2'!$A$9:$DY$58,35,FALSE),VLOOKUP($A52,'03.คีย์เทอม2'!$A$9:$DY$58,36,FALSE)))*100/200))))</f>
        <v/>
      </c>
      <c r="O52" s="125" t="str">
        <f>IF(N$8="","",IF('2.ชื่อนักเรียน'!$R53="ร","ร",IF('2.ชื่อนักเรียน'!$R53="มส","",IF(N52="","",IF(N52&gt;=80,4,IF(N52&gt;=75,3.5,IF(N52&gt;=70,3,IF(N52&gt;=65,2.5,IF(N52&gt;=60,2,IF(N52&gt;=55,1.5,IF(N52&gt;=50,1,0)))))))))))</f>
        <v/>
      </c>
      <c r="P52" s="126" t="str">
        <f>IF(P$8="","",IF('2.ชื่อนักเรียน'!$R53="ร","ร",IF('2.ชื่อนักเรียน'!$R53="มส","",IF(OR(VLOOKUP($A52,'02.คีย์เทอม1'!$A$9:$DY$58,40,FALSE)="",VLOOKUP($A52,'03.คีย์เทอม2'!$A$9:$DY$58,40,FALSE)=""),"",(IF(VLOOKUP($A52,'02.คีย์เทอม1'!$A$9:$DY$58,41,FALSE)="",VLOOKUP($A52,'02.คีย์เทอม1'!$A$9:$DY$58,40,FALSE),VLOOKUP($A52,'02.คีย์เทอม1'!$A$9:$DY$58,41,FALSE))+IF(VLOOKUP($A52,'03.คีย์เทอม2'!$A$9:$DY$58,41,FALSE)="",VLOOKUP($A52,'03.คีย์เทอม2'!$A$9:$DY$58,40,FALSE),VLOOKUP($A52,'03.คีย์เทอม2'!$A$9:$DY$58,41,FALSE)))*100/200))))</f>
        <v/>
      </c>
      <c r="Q52" s="125" t="str">
        <f>IF(P$8="","",IF('2.ชื่อนักเรียน'!$R53="ร","ร",IF('2.ชื่อนักเรียน'!$R53="มส","",IF(P52="","",IF(P52&gt;=80,4,IF(P52&gt;=75,3.5,IF(P52&gt;=70,3,IF(P52&gt;=65,2.5,IF(P52&gt;=60,2,IF(P52&gt;=55,1.5,IF(P52&gt;=50,1,0)))))))))))</f>
        <v/>
      </c>
      <c r="R52" s="126" t="str">
        <f>IF(R$8="","",IF('2.ชื่อนักเรียน'!$R53="ร","ร",IF('2.ชื่อนักเรียน'!$R53="มส","",IF(OR(VLOOKUP($A52,'02.คีย์เทอม1'!$A$9:$DY$58,45,FALSE)="",VLOOKUP($A52,'03.คีย์เทอม2'!$A$9:$DY$58,45,FALSE)=""),"",(IF(VLOOKUP($A52,'02.คีย์เทอม1'!$A$9:$DY$58,46,FALSE)="",VLOOKUP($A52,'02.คีย์เทอม1'!$A$9:$DY$58,45,FALSE),VLOOKUP($A52,'02.คีย์เทอม1'!$A$9:$DY$58,46,FALSE))+IF(VLOOKUP($A52,'03.คีย์เทอม2'!$A$9:$DY$58,46,FALSE)="",VLOOKUP($A52,'03.คีย์เทอม2'!$A$9:$DY$58,45,FALSE),VLOOKUP($A52,'03.คีย์เทอม2'!$A$9:$DY$58,46,FALSE)))*100/200))))</f>
        <v/>
      </c>
      <c r="S52" s="125" t="str">
        <f>IF(R$8="","",IF('2.ชื่อนักเรียน'!$R53="ร","ร",IF('2.ชื่อนักเรียน'!$R53="มส","",IF(R52="","",IF(R52&gt;=80,4,IF(R52&gt;=75,3.5,IF(R52&gt;=70,3,IF(R52&gt;=65,2.5,IF(R52&gt;=60,2,IF(R52&gt;=55,1.5,IF(R52&gt;=50,1,0)))))))))))</f>
        <v/>
      </c>
      <c r="T52" s="126" t="str">
        <f>IF(T$8="","",IF('2.ชื่อนักเรียน'!$R53="ร","ร",IF('2.ชื่อนักเรียน'!$R53="มส","",IF(OR(VLOOKUP($A52,'02.คีย์เทอม1'!$A$9:$DY$58,50,FALSE)="",VLOOKUP($A52,'03.คีย์เทอม2'!$A$9:$DY$58,50,FALSE)=""),"",(IF(VLOOKUP($A52,'02.คีย์เทอม1'!$A$9:$DY$58,51,FALSE)="",VLOOKUP($A52,'02.คีย์เทอม1'!$A$9:$DY$58,50,FALSE),VLOOKUP($A52,'02.คีย์เทอม1'!$A$9:$DY$58,51,FALSE))+IF(VLOOKUP($A52,'03.คีย์เทอม2'!$A$9:$DY$58,51,FALSE)="",VLOOKUP($A52,'03.คีย์เทอม2'!$A$9:$DY$58,50,FALSE),VLOOKUP($A52,'03.คีย์เทอม2'!$A$9:$DY$58,51,FALSE)))*100/200))))</f>
        <v/>
      </c>
      <c r="U52" s="125" t="str">
        <f>IF(T$8="","",IF('2.ชื่อนักเรียน'!$R53="ร","ร",IF('2.ชื่อนักเรียน'!$R53="มส","",IF(T52="","",IF(T52&gt;=80,4,IF(T52&gt;=75,3.5,IF(T52&gt;=70,3,IF(T52&gt;=65,2.5,IF(T52&gt;=60,2,IF(T52&gt;=55,1.5,IF(T52&gt;=50,1,0)))))))))))</f>
        <v/>
      </c>
      <c r="V52" s="126" t="str">
        <f>IF(V$8="","",IF('2.ชื่อนักเรียน'!$R53="ร","ร",IF('2.ชื่อนักเรียน'!$R53="มส","",IF(OR(VLOOKUP($A52,'02.คีย์เทอม1'!$A$9:$DY$58,55,FALSE)="",VLOOKUP($A52,'03.คีย์เทอม2'!$A$9:$DY$58,55,FALSE)=""),"",(IF(VLOOKUP($A52,'02.คีย์เทอม1'!$A$9:$DY$58,56,FALSE)="",VLOOKUP($A52,'02.คีย์เทอม1'!$A$9:$DY$58,55,FALSE),VLOOKUP($A52,'02.คีย์เทอม1'!$A$9:$DY$58,56,FALSE))+IF(VLOOKUP($A52,'03.คีย์เทอม2'!$A$9:$DY$58,56,FALSE)="",VLOOKUP($A52,'03.คีย์เทอม2'!$A$9:$DY$58,55,FALSE),VLOOKUP($A52,'03.คีย์เทอม2'!$A$9:$DY$58,56,FALSE)))*100/200))))</f>
        <v/>
      </c>
      <c r="W52" s="208" t="str">
        <f>IF(V$8="","",IF('2.ชื่อนักเรียน'!$R53="ร","ร",IF('2.ชื่อนักเรียน'!$R53="มส","",IF(V52="","",IF(V52&gt;=80,4,IF(V52&gt;=75,3.5,IF(V52&gt;=70,3,IF(V52&gt;=65,2.5,IF(V52&gt;=60,2,IF(V52&gt;=55,1.5,IF(V52&gt;=50,1,0)))))))))))</f>
        <v/>
      </c>
      <c r="X52" s="18">
        <v>43</v>
      </c>
      <c r="Y52" s="122" t="str">
        <f>IF('2.ชื่อนักเรียน'!$C53="","",'2.ชื่อนักเรียน'!$C53)</f>
        <v/>
      </c>
      <c r="Z52" s="272" t="str">
        <f>IF('2.ชื่อนักเรียน'!$D53="","",'2.ชื่อนักเรียน'!$D53)</f>
        <v/>
      </c>
      <c r="AA52" s="207" t="str">
        <f>IF(AA$8="","",IF('2.ชื่อนักเรียน'!$R53="ร","ร",IF('2.ชื่อนักเรียน'!$R53="มส","",IF(OR(VLOOKUP($A52,'02.คีย์เทอม1'!$A$9:$DY$58,60,FALSE)="",VLOOKUP($A52,'03.คีย์เทอม2'!$A$9:$DY$58,60,FALSE)=""),"",(IF(VLOOKUP($A52,'02.คีย์เทอม1'!$A$9:$DY$58,61,FALSE)="",VLOOKUP($A52,'02.คีย์เทอม1'!$A$9:$DY$58,60,FALSE),VLOOKUP($A52,'02.คีย์เทอม1'!$A$9:$DY$58,61,FALSE))+IF(VLOOKUP($A52,'03.คีย์เทอม2'!$A$9:$DY$58,61,FALSE)="",VLOOKUP($A52,'03.คีย์เทอม2'!$A$9:$DY$58,60,FALSE),VLOOKUP($A52,'03.คีย์เทอม2'!$A$9:$DY$58,61,FALSE)))*100/200))))</f>
        <v/>
      </c>
      <c r="AB52" s="125" t="str">
        <f>IF(AA$8="","",IF('2.ชื่อนักเรียน'!$R53="ร","ร",IF('2.ชื่อนักเรียน'!$R53="มส","",IF(AA52="","",IF(AA52&gt;=80,4,IF(AA52&gt;=75,3.5,IF(AA52&gt;=70,3,IF(AA52&gt;=65,2.5,IF(AA52&gt;=60,2,IF(AA52&gt;=55,1.5,IF(AA52&gt;=50,1,0)))))))))))</f>
        <v/>
      </c>
      <c r="AC52" s="126" t="str">
        <f>IF(AC$8="","",IF('2.ชื่อนักเรียน'!$R53="ร","ร",IF('2.ชื่อนักเรียน'!$R53="มส","",IF(OR(VLOOKUP($A52,'02.คีย์เทอม1'!$A$9:$DY$58,65,FALSE)="",VLOOKUP($A52,'03.คีย์เทอม2'!$A$9:$DY$58,65,FALSE)=""),"",(IF(VLOOKUP($A52,'02.คีย์เทอม1'!$A$9:$DY$58,66,FALSE)="",VLOOKUP($A52,'02.คีย์เทอม1'!$A$9:$DY$58,65,FALSE),VLOOKUP($A52,'02.คีย์เทอม1'!$A$9:$DY$58,66,FALSE))+IF(VLOOKUP($A52,'03.คีย์เทอม2'!$A$9:$DY$58,66,FALSE)="",VLOOKUP($A52,'03.คีย์เทอม2'!$A$9:$DY$58,65,FALSE),VLOOKUP($A52,'03.คีย์เทอม2'!$A$9:$DY$58,66,FALSE)))*100/200))))</f>
        <v/>
      </c>
      <c r="AD52" s="125" t="str">
        <f>IF(AC$8="","",IF('2.ชื่อนักเรียน'!$R53="ร","ร",IF('2.ชื่อนักเรียน'!$R53="มส","",IF(AC52="","",IF(AC52&gt;=80,4,IF(AC52&gt;=75,3.5,IF(AC52&gt;=70,3,IF(AC52&gt;=65,2.5,IF(AC52&gt;=60,2,IF(AC52&gt;=55,1.5,IF(AC52&gt;=50,1,0)))))))))))</f>
        <v/>
      </c>
      <c r="AE52" s="126" t="str">
        <f>IF(AE$8="","",IF('2.ชื่อนักเรียน'!$R53="ร","ร",IF('2.ชื่อนักเรียน'!$R53="มส","",IF(OR(VLOOKUP($A52,'02.คีย์เทอม1'!$A$9:$DY$58,70,FALSE)="",VLOOKUP($A52,'03.คีย์เทอม2'!$A$9:$DY$58,70,FALSE)=""),"",(IF(VLOOKUP($A52,'02.คีย์เทอม1'!$A$9:$DY$58,71,FALSE)="",VLOOKUP($A52,'02.คีย์เทอม1'!$A$9:$DY$58,70,FALSE),VLOOKUP($A52,'02.คีย์เทอม1'!$A$9:$DY$58,71,FALSE))+IF(VLOOKUP($A52,'03.คีย์เทอม2'!$A$9:$DY$58,71,FALSE)="",VLOOKUP($A52,'03.คีย์เทอม2'!$A$9:$DY$58,70,FALSE),VLOOKUP($A52,'03.คีย์เทอม2'!$A$9:$DY$58,71,FALSE)))*100/200))))</f>
        <v/>
      </c>
      <c r="AF52" s="125" t="str">
        <f>IF(AE$8="","",IF('2.ชื่อนักเรียน'!$R53="ร","ร",IF('2.ชื่อนักเรียน'!$R53="มส","",IF(AE52="","",IF(AE52&gt;=80,4,IF(AE52&gt;=75,3.5,IF(AE52&gt;=70,3,IF(AE52&gt;=65,2.5,IF(AE52&gt;=60,2,IF(AE52&gt;=55,1.5,IF(AE52&gt;=50,1,0)))))))))))</f>
        <v/>
      </c>
      <c r="AG52" s="127" t="str">
        <f>IF(AG$8="","",IF('2.ชื่อนักเรียน'!$R53="ร","ร",IF('2.ชื่อนักเรียน'!$R53="มส","",IF(OR(VLOOKUP($A52,'02.คีย์เทอม1'!$A$9:$DY$58,75,FALSE)="",VLOOKUP($A52,'03.คีย์เทอม2'!$A$9:$DY$58,75,FALSE)=""),"",(IF(VLOOKUP($A52,'02.คีย์เทอม1'!$A$9:$DY$58,76,FALSE)="",VLOOKUP($A52,'02.คีย์เทอม1'!$A$9:$DY$58,75,FALSE),VLOOKUP($A52,'02.คีย์เทอม1'!$A$9:$DY$58,76,FALSE))+IF(VLOOKUP($A52,'03.คีย์เทอม2'!$A$9:$DY$58,76,FALSE)="",VLOOKUP($A52,'03.คีย์เทอม2'!$A$9:$DY$58,75,FALSE),VLOOKUP($A52,'03.คีย์เทอม2'!$A$9:$DY$58,76,FALSE)))*100/200))))</f>
        <v/>
      </c>
      <c r="AH52" s="125" t="str">
        <f>IF(AG$8="","",IF('2.ชื่อนักเรียน'!$R53="ร","ร",IF('2.ชื่อนักเรียน'!$R53="มส","",IF(AG52="","",IF(AG52&gt;=80,4,IF(AG52&gt;=75,3.5,IF(AG52&gt;=70,3,IF(AG52&gt;=65,2.5,IF(AG52&gt;=60,2,IF(AG52&gt;=55,1.5,IF(AG52&gt;=50,1,0)))))))))))</f>
        <v/>
      </c>
      <c r="AI52" s="127" t="str">
        <f>IF(AI$8="","",IF('2.ชื่อนักเรียน'!$R53="ร","ร",IF('2.ชื่อนักเรียน'!$R53="มส","",IF(OR(VLOOKUP($A52,'02.คีย์เทอม1'!$A$9:$DY$58,80,FALSE)="",VLOOKUP($A52,'03.คีย์เทอม2'!$A$9:$DY$58,80,FALSE)=""),"",(IF(VLOOKUP($A52,'02.คีย์เทอม1'!$A$9:$DY$58,81,FALSE)="",VLOOKUP($A52,'02.คีย์เทอม1'!$A$9:$DY$58,80,FALSE),VLOOKUP($A52,'02.คีย์เทอม1'!$A$9:$DY$58,81,FALSE))+IF(VLOOKUP($A52,'03.คีย์เทอม2'!$A$9:$DY$58,81,FALSE)="",VLOOKUP($A52,'03.คีย์เทอม2'!$A$9:$DY$58,80,FALSE),VLOOKUP($A52,'03.คีย์เทอม2'!$A$9:$DY$58,81,FALSE)))*100/200))))</f>
        <v/>
      </c>
      <c r="AJ52" s="125" t="str">
        <f>IF(AI$8="","",IF('2.ชื่อนักเรียน'!$R53="ร","ร",IF('2.ชื่อนักเรียน'!$R53="มส","",IF(AI52="","",IF(AI52&gt;=80,4,IF(AI52&gt;=75,3.5,IF(AI52&gt;=70,3,IF(AI52&gt;=65,2.5,IF(AI52&gt;=60,2,IF(AI52&gt;=55,1.5,IF(AI52&gt;=50,1,0)))))))))))</f>
        <v/>
      </c>
      <c r="AK52" s="127" t="str">
        <f>IF(AK$8="","",IF('2.ชื่อนักเรียน'!$R53="ร","ร",IF('2.ชื่อนักเรียน'!$R53="มส","",IF(OR(VLOOKUP($A52,'02.คีย์เทอม1'!$A$9:$DY$58,85,FALSE)="",VLOOKUP($A52,'03.คีย์เทอม2'!$A$9:$DY$58,85,FALSE)=""),"",(IF(VLOOKUP($A52,'02.คีย์เทอม1'!$A$9:$DY$58,86,FALSE)="",VLOOKUP($A52,'02.คีย์เทอม1'!$A$9:$DY$58,85,FALSE),VLOOKUP($A52,'02.คีย์เทอม1'!$A$9:$DY$58,86,FALSE))+IF(VLOOKUP($A52,'03.คีย์เทอม2'!$A$9:$DY$58,86,FALSE)="",VLOOKUP($A52,'03.คีย์เทอม2'!$A$9:$DY$58,85,FALSE),VLOOKUP($A52,'03.คีย์เทอม2'!$A$9:$DY$58,86,FALSE)))*100/200))))</f>
        <v/>
      </c>
      <c r="AL52" s="125" t="str">
        <f>IF(AK$8="","",IF('2.ชื่อนักเรียน'!$R53="ร","ร",IF('2.ชื่อนักเรียน'!$R53="มส","",IF(AK52="","",IF(AK52&gt;=80,4,IF(AK52&gt;=75,3.5,IF(AK52&gt;=70,3,IF(AK52&gt;=65,2.5,IF(AK52&gt;=60,2,IF(AK52&gt;=55,1.5,IF(AK52&gt;=50,1,0)))))))))))</f>
        <v/>
      </c>
      <c r="AM52" s="127" t="str">
        <f>IF(AM$8="","",IF('2.ชื่อนักเรียน'!$R53="ร","ร",IF('2.ชื่อนักเรียน'!$R53="มส","",IF(OR(VLOOKUP($A52,'02.คีย์เทอม1'!$A$9:$DY$58,90,FALSE)="",VLOOKUP($A52,'03.คีย์เทอม2'!$A$9:$DY$58,90,FALSE)=""),"",(IF(VLOOKUP($A52,'02.คีย์เทอม1'!$A$9:$DY$58,91,FALSE)="",VLOOKUP($A52,'02.คีย์เทอม1'!$A$9:$DY$58,90,FALSE),VLOOKUP($A52,'02.คีย์เทอม1'!$A$9:$DY$58,91,FALSE))+IF(VLOOKUP($A52,'03.คีย์เทอม2'!$A$9:$DY$58,91,FALSE)="",VLOOKUP($A52,'03.คีย์เทอม2'!$A$9:$DY$58,90,FALSE),VLOOKUP($A52,'03.คีย์เทอม2'!$A$9:$DY$58,91,FALSE)))*100/200))))</f>
        <v/>
      </c>
      <c r="AN52" s="125" t="str">
        <f>IF(AM$8="","",IF('2.ชื่อนักเรียน'!$R53="ร","ร",IF('2.ชื่อนักเรียน'!$R53="มส","",IF(AM52="","",IF(AM52&gt;=80,4,IF(AM52&gt;=75,3.5,IF(AM52&gt;=70,3,IF(AM52&gt;=65,2.5,IF(AM52&gt;=60,2,IF(AM52&gt;=55,1.5,IF(AM52&gt;=50,1,0)))))))))))</f>
        <v/>
      </c>
      <c r="AO52" s="127" t="str">
        <f>IF(AO$8="","",IF('2.ชื่อนักเรียน'!$R53="ร","ร",IF('2.ชื่อนักเรียน'!$R53="มส","",IF(OR(VLOOKUP($A52,'02.คีย์เทอม1'!$A$9:$DY$58,95,FALSE)="",VLOOKUP($A52,'03.คีย์เทอม2'!$A$9:$DY$58,95,FALSE)=""),"",(IF(VLOOKUP($A52,'02.คีย์เทอม1'!$A$9:$DY$58,96,FALSE)="",VLOOKUP($A52,'02.คีย์เทอม1'!$A$9:$DY$58,95,FALSE),VLOOKUP($A52,'02.คีย์เทอม1'!$A$9:$DY$58,96,FALSE))+IF(VLOOKUP($A52,'03.คีย์เทอม2'!$A$9:$DY$58,96,FALSE)="",VLOOKUP($A52,'03.คีย์เทอม2'!$A$9:$DY$58,95,FALSE),VLOOKUP($A52,'03.คีย์เทอม2'!$A$9:$DY$58,96,FALSE)))*100/200))))</f>
        <v/>
      </c>
      <c r="AP52" s="125" t="str">
        <f>IF(AO$8="","",IF('2.ชื่อนักเรียน'!$R53="ร","ร",IF('2.ชื่อนักเรียน'!$R53="มส","",IF(AO52="","",IF(AO52&gt;=80,4,IF(AO52&gt;=75,3.5,IF(AO52&gt;=70,3,IF(AO52&gt;=65,2.5,IF(AO52&gt;=60,2,IF(AO52&gt;=55,1.5,IF(AO52&gt;=50,1,0)))))))))))</f>
        <v/>
      </c>
      <c r="AQ52" s="127" t="str">
        <f>IF(AQ$8="","",IF('2.ชื่อนักเรียน'!$R53="ร","ร",IF('2.ชื่อนักเรียน'!$R53="มส","",IF(OR(VLOOKUP($A52,'02.คีย์เทอม1'!$A$9:$DY$58,100,FALSE)="",VLOOKUP($A52,'03.คีย์เทอม2'!$A$9:$DY$58,100,FALSE)=""),"",(IF(VLOOKUP($A52,'02.คีย์เทอม1'!$A$9:$DY$58,101,FALSE)="",VLOOKUP($A52,'02.คีย์เทอม1'!$A$9:$DY$58,100,FALSE),VLOOKUP($A52,'02.คีย์เทอม1'!$A$9:$DY$58,101,FALSE))+IF(VLOOKUP($A52,'03.คีย์เทอม2'!$A$9:$DY$58,101,FALSE)="",VLOOKUP($A52,'03.คีย์เทอม2'!$A$9:$DY$58,100,FALSE),VLOOKUP($A52,'03.คีย์เทอม2'!$A$9:$DY$58,101,FALSE)))*100/200))))</f>
        <v/>
      </c>
      <c r="AR52" s="125" t="str">
        <f>IF(AQ$8="","",IF('2.ชื่อนักเรียน'!$R53="ร","ร",IF('2.ชื่อนักเรียน'!$R53="มส","",IF(AQ52="","",IF(AQ52&gt;=80,4,IF(AQ52&gt;=75,3.5,IF(AQ52&gt;=70,3,IF(AQ52&gt;=65,2.5,IF(AQ52&gt;=60,2,IF(AQ52&gt;=55,1.5,IF(AQ52&gt;=50,1,0)))))))))))</f>
        <v/>
      </c>
      <c r="AS52" s="126" t="str">
        <f>IF(AS$8="","",IF('2.ชื่อนักเรียน'!$R53="ร","ร",IF('2.ชื่อนักเรียน'!$R53="มส","",IF(OR(VLOOKUP($A52,'02.คีย์เทอม1'!$A$9:$DY$58,105,FALSE)="",VLOOKUP($A52,'03.คีย์เทอม2'!$A$9:$DY$58,105,FALSE)=""),"",(IF(VLOOKUP($A52,'02.คีย์เทอม1'!$A$9:$DY$58,106,FALSE)="",VLOOKUP($A52,'02.คีย์เทอม1'!$A$9:$DY$58,105,FALSE),VLOOKUP($A52,'02.คีย์เทอม1'!$A$9:$DY$58,106,FALSE))+IF(VLOOKUP($A52,'03.คีย์เทอม2'!$A$9:$DY$58,106,FALSE)="",VLOOKUP($A52,'03.คีย์เทอม2'!$A$9:$DY$58,105,FALSE),VLOOKUP($A52,'03.คีย์เทอม2'!$A$9:$DY$58,106,FALSE)))*100/200))))</f>
        <v/>
      </c>
      <c r="AT52" s="204" t="str">
        <f>IF(AS$8="","",IF('2.ชื่อนักเรียน'!$R53="ร","ร",IF('2.ชื่อนักเรียน'!$R53="มส","",IF(AS52="","",IF(AS52&gt;=80,4,IF(AS52&gt;=75,3.5,IF(AS52&gt;=70,3,IF(AS52&gt;=65,2.5,IF(AS52&gt;=60,2,IF(AS52&gt;=55,1.5,IF(AS52&gt;=50,1,0)))))))))))</f>
        <v/>
      </c>
      <c r="AU52" s="207" t="str">
        <f t="shared" si="37"/>
        <v/>
      </c>
      <c r="AV52" s="126" t="str">
        <f t="shared" si="36"/>
        <v/>
      </c>
      <c r="AW52" s="541" t="str">
        <f t="shared" si="16"/>
        <v/>
      </c>
      <c r="AX52" s="745" t="str">
        <f>IF('2.ชื่อนักเรียน'!R53="มส","มส",IF('2.ชื่อนักเรียน'!R53="ย้าย","ย้าย",IF('2.ชื่อนักเรียน'!R53="ร","ร",IF(CE52="","",RANK(CE52,$CE$10:$CE$59,0)))))</f>
        <v/>
      </c>
      <c r="AY52" s="393" t="str">
        <f t="shared" si="17"/>
        <v/>
      </c>
      <c r="AZ52" s="381" t="str">
        <f t="shared" si="18"/>
        <v/>
      </c>
      <c r="BA52" s="383" t="str">
        <f t="shared" si="19"/>
        <v/>
      </c>
      <c r="BB52" s="335" t="str">
        <f t="shared" si="1"/>
        <v/>
      </c>
      <c r="BC52" s="335" t="str">
        <f t="shared" si="20"/>
        <v/>
      </c>
      <c r="BD52" s="335" t="str">
        <f t="shared" si="2"/>
        <v/>
      </c>
      <c r="BE52" s="335" t="str">
        <f t="shared" si="3"/>
        <v/>
      </c>
      <c r="BF52" s="331" t="str">
        <f t="shared" si="4"/>
        <v/>
      </c>
      <c r="BG52" s="331" t="str">
        <f t="shared" si="5"/>
        <v/>
      </c>
      <c r="BH52" s="335" t="str">
        <f t="shared" si="6"/>
        <v/>
      </c>
      <c r="BI52" s="335" t="str">
        <f t="shared" si="21"/>
        <v/>
      </c>
      <c r="BJ52" s="335" t="str">
        <f t="shared" si="7"/>
        <v/>
      </c>
      <c r="BK52" s="335" t="str">
        <f t="shared" si="22"/>
        <v/>
      </c>
      <c r="BL52" s="335" t="str">
        <f t="shared" si="8"/>
        <v/>
      </c>
      <c r="BM52" s="335" t="str">
        <f t="shared" si="9"/>
        <v/>
      </c>
      <c r="BN52" s="335" t="str">
        <f t="shared" si="10"/>
        <v/>
      </c>
      <c r="BO52" s="335" t="str">
        <f t="shared" si="11"/>
        <v/>
      </c>
      <c r="BP52" s="331" t="str">
        <f t="shared" si="12"/>
        <v/>
      </c>
      <c r="BQ52" s="384" t="str">
        <f t="shared" si="13"/>
        <v/>
      </c>
      <c r="BR52" s="332" t="str">
        <f t="shared" si="14"/>
        <v/>
      </c>
      <c r="BS52" s="381" t="str">
        <f t="shared" si="23"/>
        <v/>
      </c>
      <c r="BT52" s="331" t="str">
        <f t="shared" si="24"/>
        <v/>
      </c>
      <c r="BU52" s="331" t="str">
        <f t="shared" si="25"/>
        <v/>
      </c>
      <c r="BV52" s="331" t="str">
        <f t="shared" si="26"/>
        <v/>
      </c>
      <c r="BW52" s="331" t="str">
        <f t="shared" si="27"/>
        <v/>
      </c>
      <c r="BX52" s="331" t="str">
        <f t="shared" si="28"/>
        <v/>
      </c>
      <c r="BY52" s="331" t="str">
        <f t="shared" si="29"/>
        <v/>
      </c>
      <c r="BZ52" s="331" t="str">
        <f t="shared" si="30"/>
        <v/>
      </c>
      <c r="CA52" s="331" t="str">
        <f t="shared" si="31"/>
        <v/>
      </c>
      <c r="CB52" s="331" t="str">
        <f t="shared" si="32"/>
        <v/>
      </c>
      <c r="CC52" s="384" t="str">
        <f t="shared" si="33"/>
        <v/>
      </c>
      <c r="CD52" s="332" t="str">
        <f t="shared" si="34"/>
        <v/>
      </c>
      <c r="CE52" s="177" t="str">
        <f t="shared" si="35"/>
        <v/>
      </c>
    </row>
    <row r="53" spans="1:83" s="17" customFormat="1" ht="16.5" customHeight="1" x14ac:dyDescent="0.2">
      <c r="A53" s="18">
        <v>44</v>
      </c>
      <c r="B53" s="122" t="str">
        <f>IF('2.ชื่อนักเรียน'!$C54="","",'2.ชื่อนักเรียน'!$C54)</f>
        <v/>
      </c>
      <c r="C53" s="272" t="str">
        <f>IF('2.ชื่อนักเรียน'!$D54="","",'2.ชื่อนักเรียน'!$D54)</f>
        <v/>
      </c>
      <c r="D53" s="207" t="str">
        <f>IF(D$8="","",IF('2.ชื่อนักเรียน'!$R54="ร","ร",IF('2.ชื่อนักเรียน'!$R54="มส","",IF(OR(VLOOKUP($A53,'02.คีย์เทอม1'!$A$9:$DY$58,10,FALSE)="",VLOOKUP($A53,'03.คีย์เทอม2'!$A$9:$DY$58,10,FALSE)=""),"",(IF(VLOOKUP($A53,'02.คีย์เทอม1'!$A$9:$DY$58,11,FALSE)="",VLOOKUP($A53,'02.คีย์เทอม1'!$A$9:$DY$58,10,FALSE),VLOOKUP($A53,'02.คีย์เทอม1'!$A$9:$DY$58,11,FALSE))+IF(VLOOKUP($A53,'03.คีย์เทอม2'!$A$9:$DY$58,11,FALSE)="",VLOOKUP($A53,'03.คีย์เทอม2'!$A$9:$DY$58,10,FALSE),VLOOKUP($A53,'03.คีย์เทอม2'!$A$9:$DY$58,11,FALSE)))*100/200))))</f>
        <v/>
      </c>
      <c r="E53" s="125" t="str">
        <f>IF(D$8="","",IF('2.ชื่อนักเรียน'!$R54="ร","ร",IF('2.ชื่อนักเรียน'!$R54="มส","",IF(D53="","",IF(D53&gt;=80,4,IF(D53&gt;=75,3.5,IF(D53&gt;=70,3,IF(D53&gt;=65,2.5,IF(D53&gt;=60,2,IF(D53&gt;=55,1.5,IF(D53&gt;=50,1,0)))))))))))</f>
        <v/>
      </c>
      <c r="F53" s="126" t="str">
        <f>IF(F$8="","",IF('2.ชื่อนักเรียน'!$R54="ร","ร",IF('2.ชื่อนักเรียน'!$R54="มส","",IF(OR(VLOOKUP($A53,'02.คีย์เทอม1'!$A$9:$DY$58,15,FALSE)="",VLOOKUP($A53,'03.คีย์เทอม2'!$A$9:$DY$58,15,FALSE)=""),"",(IF(VLOOKUP($A53,'02.คีย์เทอม1'!$A$9:$DY$58,16,FALSE)="",VLOOKUP($A53,'02.คีย์เทอม1'!$A$9:$DY$58,15,FALSE),VLOOKUP($A53,'02.คีย์เทอม1'!$A$9:$DY$58,16,FALSE))+IF(VLOOKUP($A53,'03.คีย์เทอม2'!$A$9:$DY$58,16,FALSE)="",VLOOKUP($A53,'03.คีย์เทอม2'!$A$9:$DY$58,15,FALSE),VLOOKUP($A53,'03.คีย์เทอม2'!$A$9:$DY$58,16,FALSE)))*100/200))))</f>
        <v/>
      </c>
      <c r="G53" s="125" t="str">
        <f>IF(F$8="","",IF('2.ชื่อนักเรียน'!$R54="ร","ร",IF('2.ชื่อนักเรียน'!$R54="มส","",IF(F53="","",IF(F53&gt;=80,4,IF(F53&gt;=75,3.5,IF(F53&gt;=70,3,IF(F53&gt;=65,2.5,IF(F53&gt;=60,2,IF(F53&gt;=55,1.5,IF(F53&gt;=50,1,0)))))))))))</f>
        <v/>
      </c>
      <c r="H53" s="126" t="str">
        <f>IF(H$8="","",IF('2.ชื่อนักเรียน'!$R54="ร","ร",IF('2.ชื่อนักเรียน'!$R54="มส","",IF(OR(VLOOKUP($A53,'02.คีย์เทอม1'!$A$9:$DY$58,20,FALSE)="",VLOOKUP($A53,'03.คีย์เทอม2'!$A$9:$DY$58,20,FALSE)=""),"",(IF(VLOOKUP($A53,'02.คีย์เทอม1'!$A$9:$DY$58,21,FALSE)="",VLOOKUP($A53,'02.คีย์เทอม1'!$A$9:$DY$58,20,FALSE),VLOOKUP($A53,'02.คีย์เทอม1'!$A$9:$DY$58,21,FALSE))+IF(VLOOKUP($A53,'03.คีย์เทอม2'!$A$9:$DY$58,21,FALSE)="",VLOOKUP($A53,'03.คีย์เทอม2'!$A$9:$DY$58,20,FALSE),VLOOKUP($A53,'03.คีย์เทอม2'!$A$9:$DY$58,21,FALSE)))*100/200))))</f>
        <v/>
      </c>
      <c r="I53" s="125" t="str">
        <f>IF(H$8="","",IF('2.ชื่อนักเรียน'!$R54="ร","ร",IF('2.ชื่อนักเรียน'!$R54="มส","",IF(H53="","",IF(H53&gt;=80,4,IF(H53&gt;=75,3.5,IF(H53&gt;=70,3,IF(H53&gt;=65,2.5,IF(H53&gt;=60,2,IF(H53&gt;=55,1.5,IF(H53&gt;=50,1,0)))))))))))</f>
        <v/>
      </c>
      <c r="J53" s="126" t="str">
        <f>IF(J$8="","",IF('2.ชื่อนักเรียน'!$R54="ร","ร",IF('2.ชื่อนักเรียน'!$R54="มส","",IF(OR(VLOOKUP($A53,'02.คีย์เทอม1'!$A$9:$DY$58,25,FALSE)="",VLOOKUP($A53,'03.คีย์เทอม2'!$A$9:$DY$58,25,FALSE)=""),"",(IF(VLOOKUP($A53,'02.คีย์เทอม1'!$A$9:$DY$58,26,FALSE)="",VLOOKUP($A53,'02.คีย์เทอม1'!$A$9:$DY$58,25,FALSE),VLOOKUP($A53,'02.คีย์เทอม1'!$A$9:$DY$58,26,FALSE))+IF(VLOOKUP($A53,'03.คีย์เทอม2'!$A$9:$DY$58,26,FALSE)="",VLOOKUP($A53,'03.คีย์เทอม2'!$A$9:$DY$58,25,FALSE),VLOOKUP($A53,'03.คีย์เทอม2'!$A$9:$DY$58,26,FALSE)))*100/200))))</f>
        <v/>
      </c>
      <c r="K53" s="125" t="str">
        <f>IF(J$8="","",IF('2.ชื่อนักเรียน'!$R54="ร","ร",IF('2.ชื่อนักเรียน'!$R54="มส","",IF(J53="","",IF(J53&gt;=80,4,IF(J53&gt;=75,3.5,IF(J53&gt;=70,3,IF(J53&gt;=65,2.5,IF(J53&gt;=60,2,IF(J53&gt;=55,1.5,IF(J53&gt;=50,1,0)))))))))))</f>
        <v/>
      </c>
      <c r="L53" s="126" t="str">
        <f>IF(L$8="","",IF('2.ชื่อนักเรียน'!$R54="ร","ร",IF('2.ชื่อนักเรียน'!$R54="มส","",IF(OR(VLOOKUP($A53,'02.คีย์เทอม1'!$A$9:$DY$58,30,FALSE)="",VLOOKUP($A53,'03.คีย์เทอม2'!$A$9:$DY$58,30,FALSE)=""),"",(IF(VLOOKUP($A53,'02.คีย์เทอม1'!$A$9:$DY$58,31,FALSE)="",VLOOKUP($A53,'02.คีย์เทอม1'!$A$9:$DY$58,30,FALSE),VLOOKUP($A53,'02.คีย์เทอม1'!$A$9:$DY$58,31,FALSE))+IF(VLOOKUP($A53,'03.คีย์เทอม2'!$A$9:$DY$58,31,FALSE)="",VLOOKUP($A53,'03.คีย์เทอม2'!$A$9:$DY$58,30,FALSE),VLOOKUP($A53,'03.คีย์เทอม2'!$A$9:$DY$58,31,FALSE)))*100/200))))</f>
        <v/>
      </c>
      <c r="M53" s="125" t="str">
        <f>IF(L$8="","",IF('2.ชื่อนักเรียน'!$R54="ร","ร",IF('2.ชื่อนักเรียน'!$R54="มส","",IF(L53="","",IF(L53&gt;=80,4,IF(L53&gt;=75,3.5,IF(L53&gt;=70,3,IF(L53&gt;=65,2.5,IF(L53&gt;=60,2,IF(L53&gt;=55,1.5,IF(L53&gt;=50,1,0)))))))))))</f>
        <v/>
      </c>
      <c r="N53" s="126" t="str">
        <f>IF(N$8="","",IF('2.ชื่อนักเรียน'!$R54="ร","ร",IF('2.ชื่อนักเรียน'!$R54="มส","",IF(OR(VLOOKUP($A53,'02.คีย์เทอม1'!$A$9:$DY$58,35,FALSE)="",VLOOKUP($A53,'03.คีย์เทอม2'!$A$9:$DY$58,35,FALSE)=""),"",(IF(VLOOKUP($A53,'02.คีย์เทอม1'!$A$9:$DY$58,36,FALSE)="",VLOOKUP($A53,'02.คีย์เทอม1'!$A$9:$DY$58,35,FALSE),VLOOKUP($A53,'02.คีย์เทอม1'!$A$9:$DY$58,36,FALSE))+IF(VLOOKUP($A53,'03.คีย์เทอม2'!$A$9:$DY$58,36,FALSE)="",VLOOKUP($A53,'03.คีย์เทอม2'!$A$9:$DY$58,35,FALSE),VLOOKUP($A53,'03.คีย์เทอม2'!$A$9:$DY$58,36,FALSE)))*100/200))))</f>
        <v/>
      </c>
      <c r="O53" s="125" t="str">
        <f>IF(N$8="","",IF('2.ชื่อนักเรียน'!$R54="ร","ร",IF('2.ชื่อนักเรียน'!$R54="มส","",IF(N53="","",IF(N53&gt;=80,4,IF(N53&gt;=75,3.5,IF(N53&gt;=70,3,IF(N53&gt;=65,2.5,IF(N53&gt;=60,2,IF(N53&gt;=55,1.5,IF(N53&gt;=50,1,0)))))))))))</f>
        <v/>
      </c>
      <c r="P53" s="126" t="str">
        <f>IF(P$8="","",IF('2.ชื่อนักเรียน'!$R54="ร","ร",IF('2.ชื่อนักเรียน'!$R54="มส","",IF(OR(VLOOKUP($A53,'02.คีย์เทอม1'!$A$9:$DY$58,40,FALSE)="",VLOOKUP($A53,'03.คีย์เทอม2'!$A$9:$DY$58,40,FALSE)=""),"",(IF(VLOOKUP($A53,'02.คีย์เทอม1'!$A$9:$DY$58,41,FALSE)="",VLOOKUP($A53,'02.คีย์เทอม1'!$A$9:$DY$58,40,FALSE),VLOOKUP($A53,'02.คีย์เทอม1'!$A$9:$DY$58,41,FALSE))+IF(VLOOKUP($A53,'03.คีย์เทอม2'!$A$9:$DY$58,41,FALSE)="",VLOOKUP($A53,'03.คีย์เทอม2'!$A$9:$DY$58,40,FALSE),VLOOKUP($A53,'03.คีย์เทอม2'!$A$9:$DY$58,41,FALSE)))*100/200))))</f>
        <v/>
      </c>
      <c r="Q53" s="125" t="str">
        <f>IF(P$8="","",IF('2.ชื่อนักเรียน'!$R54="ร","ร",IF('2.ชื่อนักเรียน'!$R54="มส","",IF(P53="","",IF(P53&gt;=80,4,IF(P53&gt;=75,3.5,IF(P53&gt;=70,3,IF(P53&gt;=65,2.5,IF(P53&gt;=60,2,IF(P53&gt;=55,1.5,IF(P53&gt;=50,1,0)))))))))))</f>
        <v/>
      </c>
      <c r="R53" s="126" t="str">
        <f>IF(R$8="","",IF('2.ชื่อนักเรียน'!$R54="ร","ร",IF('2.ชื่อนักเรียน'!$R54="มส","",IF(OR(VLOOKUP($A53,'02.คีย์เทอม1'!$A$9:$DY$58,45,FALSE)="",VLOOKUP($A53,'03.คีย์เทอม2'!$A$9:$DY$58,45,FALSE)=""),"",(IF(VLOOKUP($A53,'02.คีย์เทอม1'!$A$9:$DY$58,46,FALSE)="",VLOOKUP($A53,'02.คีย์เทอม1'!$A$9:$DY$58,45,FALSE),VLOOKUP($A53,'02.คีย์เทอม1'!$A$9:$DY$58,46,FALSE))+IF(VLOOKUP($A53,'03.คีย์เทอม2'!$A$9:$DY$58,46,FALSE)="",VLOOKUP($A53,'03.คีย์เทอม2'!$A$9:$DY$58,45,FALSE),VLOOKUP($A53,'03.คีย์เทอม2'!$A$9:$DY$58,46,FALSE)))*100/200))))</f>
        <v/>
      </c>
      <c r="S53" s="125" t="str">
        <f>IF(R$8="","",IF('2.ชื่อนักเรียน'!$R54="ร","ร",IF('2.ชื่อนักเรียน'!$R54="มส","",IF(R53="","",IF(R53&gt;=80,4,IF(R53&gt;=75,3.5,IF(R53&gt;=70,3,IF(R53&gt;=65,2.5,IF(R53&gt;=60,2,IF(R53&gt;=55,1.5,IF(R53&gt;=50,1,0)))))))))))</f>
        <v/>
      </c>
      <c r="T53" s="126" t="str">
        <f>IF(T$8="","",IF('2.ชื่อนักเรียน'!$R54="ร","ร",IF('2.ชื่อนักเรียน'!$R54="มส","",IF(OR(VLOOKUP($A53,'02.คีย์เทอม1'!$A$9:$DY$58,50,FALSE)="",VLOOKUP($A53,'03.คีย์เทอม2'!$A$9:$DY$58,50,FALSE)=""),"",(IF(VLOOKUP($A53,'02.คีย์เทอม1'!$A$9:$DY$58,51,FALSE)="",VLOOKUP($A53,'02.คีย์เทอม1'!$A$9:$DY$58,50,FALSE),VLOOKUP($A53,'02.คีย์เทอม1'!$A$9:$DY$58,51,FALSE))+IF(VLOOKUP($A53,'03.คีย์เทอม2'!$A$9:$DY$58,51,FALSE)="",VLOOKUP($A53,'03.คีย์เทอม2'!$A$9:$DY$58,50,FALSE),VLOOKUP($A53,'03.คีย์เทอม2'!$A$9:$DY$58,51,FALSE)))*100/200))))</f>
        <v/>
      </c>
      <c r="U53" s="125" t="str">
        <f>IF(T$8="","",IF('2.ชื่อนักเรียน'!$R54="ร","ร",IF('2.ชื่อนักเรียน'!$R54="มส","",IF(T53="","",IF(T53&gt;=80,4,IF(T53&gt;=75,3.5,IF(T53&gt;=70,3,IF(T53&gt;=65,2.5,IF(T53&gt;=60,2,IF(T53&gt;=55,1.5,IF(T53&gt;=50,1,0)))))))))))</f>
        <v/>
      </c>
      <c r="V53" s="126" t="str">
        <f>IF(V$8="","",IF('2.ชื่อนักเรียน'!$R54="ร","ร",IF('2.ชื่อนักเรียน'!$R54="มส","",IF(OR(VLOOKUP($A53,'02.คีย์เทอม1'!$A$9:$DY$58,55,FALSE)="",VLOOKUP($A53,'03.คีย์เทอม2'!$A$9:$DY$58,55,FALSE)=""),"",(IF(VLOOKUP($A53,'02.คีย์เทอม1'!$A$9:$DY$58,56,FALSE)="",VLOOKUP($A53,'02.คีย์เทอม1'!$A$9:$DY$58,55,FALSE),VLOOKUP($A53,'02.คีย์เทอม1'!$A$9:$DY$58,56,FALSE))+IF(VLOOKUP($A53,'03.คีย์เทอม2'!$A$9:$DY$58,56,FALSE)="",VLOOKUP($A53,'03.คีย์เทอม2'!$A$9:$DY$58,55,FALSE),VLOOKUP($A53,'03.คีย์เทอม2'!$A$9:$DY$58,56,FALSE)))*100/200))))</f>
        <v/>
      </c>
      <c r="W53" s="208" t="str">
        <f>IF(V$8="","",IF('2.ชื่อนักเรียน'!$R54="ร","ร",IF('2.ชื่อนักเรียน'!$R54="มส","",IF(V53="","",IF(V53&gt;=80,4,IF(V53&gt;=75,3.5,IF(V53&gt;=70,3,IF(V53&gt;=65,2.5,IF(V53&gt;=60,2,IF(V53&gt;=55,1.5,IF(V53&gt;=50,1,0)))))))))))</f>
        <v/>
      </c>
      <c r="X53" s="18">
        <v>44</v>
      </c>
      <c r="Y53" s="122" t="str">
        <f>IF('2.ชื่อนักเรียน'!$C54="","",'2.ชื่อนักเรียน'!$C54)</f>
        <v/>
      </c>
      <c r="Z53" s="272" t="str">
        <f>IF('2.ชื่อนักเรียน'!$D54="","",'2.ชื่อนักเรียน'!$D54)</f>
        <v/>
      </c>
      <c r="AA53" s="207" t="str">
        <f>IF(AA$8="","",IF('2.ชื่อนักเรียน'!$R54="ร","ร",IF('2.ชื่อนักเรียน'!$R54="มส","",IF(OR(VLOOKUP($A53,'02.คีย์เทอม1'!$A$9:$DY$58,60,FALSE)="",VLOOKUP($A53,'03.คีย์เทอม2'!$A$9:$DY$58,60,FALSE)=""),"",(IF(VLOOKUP($A53,'02.คีย์เทอม1'!$A$9:$DY$58,61,FALSE)="",VLOOKUP($A53,'02.คีย์เทอม1'!$A$9:$DY$58,60,FALSE),VLOOKUP($A53,'02.คีย์เทอม1'!$A$9:$DY$58,61,FALSE))+IF(VLOOKUP($A53,'03.คีย์เทอม2'!$A$9:$DY$58,61,FALSE)="",VLOOKUP($A53,'03.คีย์เทอม2'!$A$9:$DY$58,60,FALSE),VLOOKUP($A53,'03.คีย์เทอม2'!$A$9:$DY$58,61,FALSE)))*100/200))))</f>
        <v/>
      </c>
      <c r="AB53" s="125" t="str">
        <f>IF(AA$8="","",IF('2.ชื่อนักเรียน'!$R54="ร","ร",IF('2.ชื่อนักเรียน'!$R54="มส","",IF(AA53="","",IF(AA53&gt;=80,4,IF(AA53&gt;=75,3.5,IF(AA53&gt;=70,3,IF(AA53&gt;=65,2.5,IF(AA53&gt;=60,2,IF(AA53&gt;=55,1.5,IF(AA53&gt;=50,1,0)))))))))))</f>
        <v/>
      </c>
      <c r="AC53" s="126" t="str">
        <f>IF(AC$8="","",IF('2.ชื่อนักเรียน'!$R54="ร","ร",IF('2.ชื่อนักเรียน'!$R54="มส","",IF(OR(VLOOKUP($A53,'02.คีย์เทอม1'!$A$9:$DY$58,65,FALSE)="",VLOOKUP($A53,'03.คีย์เทอม2'!$A$9:$DY$58,65,FALSE)=""),"",(IF(VLOOKUP($A53,'02.คีย์เทอม1'!$A$9:$DY$58,66,FALSE)="",VLOOKUP($A53,'02.คีย์เทอม1'!$A$9:$DY$58,65,FALSE),VLOOKUP($A53,'02.คีย์เทอม1'!$A$9:$DY$58,66,FALSE))+IF(VLOOKUP($A53,'03.คีย์เทอม2'!$A$9:$DY$58,66,FALSE)="",VLOOKUP($A53,'03.คีย์เทอม2'!$A$9:$DY$58,65,FALSE),VLOOKUP($A53,'03.คีย์เทอม2'!$A$9:$DY$58,66,FALSE)))*100/200))))</f>
        <v/>
      </c>
      <c r="AD53" s="125" t="str">
        <f>IF(AC$8="","",IF('2.ชื่อนักเรียน'!$R54="ร","ร",IF('2.ชื่อนักเรียน'!$R54="มส","",IF(AC53="","",IF(AC53&gt;=80,4,IF(AC53&gt;=75,3.5,IF(AC53&gt;=70,3,IF(AC53&gt;=65,2.5,IF(AC53&gt;=60,2,IF(AC53&gt;=55,1.5,IF(AC53&gt;=50,1,0)))))))))))</f>
        <v/>
      </c>
      <c r="AE53" s="126" t="str">
        <f>IF(AE$8="","",IF('2.ชื่อนักเรียน'!$R54="ร","ร",IF('2.ชื่อนักเรียน'!$R54="มส","",IF(OR(VLOOKUP($A53,'02.คีย์เทอม1'!$A$9:$DY$58,70,FALSE)="",VLOOKUP($A53,'03.คีย์เทอม2'!$A$9:$DY$58,70,FALSE)=""),"",(IF(VLOOKUP($A53,'02.คีย์เทอม1'!$A$9:$DY$58,71,FALSE)="",VLOOKUP($A53,'02.คีย์เทอม1'!$A$9:$DY$58,70,FALSE),VLOOKUP($A53,'02.คีย์เทอม1'!$A$9:$DY$58,71,FALSE))+IF(VLOOKUP($A53,'03.คีย์เทอม2'!$A$9:$DY$58,71,FALSE)="",VLOOKUP($A53,'03.คีย์เทอม2'!$A$9:$DY$58,70,FALSE),VLOOKUP($A53,'03.คีย์เทอม2'!$A$9:$DY$58,71,FALSE)))*100/200))))</f>
        <v/>
      </c>
      <c r="AF53" s="125" t="str">
        <f>IF(AE$8="","",IF('2.ชื่อนักเรียน'!$R54="ร","ร",IF('2.ชื่อนักเรียน'!$R54="มส","",IF(AE53="","",IF(AE53&gt;=80,4,IF(AE53&gt;=75,3.5,IF(AE53&gt;=70,3,IF(AE53&gt;=65,2.5,IF(AE53&gt;=60,2,IF(AE53&gt;=55,1.5,IF(AE53&gt;=50,1,0)))))))))))</f>
        <v/>
      </c>
      <c r="AG53" s="127" t="str">
        <f>IF(AG$8="","",IF('2.ชื่อนักเรียน'!$R54="ร","ร",IF('2.ชื่อนักเรียน'!$R54="มส","",IF(OR(VLOOKUP($A53,'02.คีย์เทอม1'!$A$9:$DY$58,75,FALSE)="",VLOOKUP($A53,'03.คีย์เทอม2'!$A$9:$DY$58,75,FALSE)=""),"",(IF(VLOOKUP($A53,'02.คีย์เทอม1'!$A$9:$DY$58,76,FALSE)="",VLOOKUP($A53,'02.คีย์เทอม1'!$A$9:$DY$58,75,FALSE),VLOOKUP($A53,'02.คีย์เทอม1'!$A$9:$DY$58,76,FALSE))+IF(VLOOKUP($A53,'03.คีย์เทอม2'!$A$9:$DY$58,76,FALSE)="",VLOOKUP($A53,'03.คีย์เทอม2'!$A$9:$DY$58,75,FALSE),VLOOKUP($A53,'03.คีย์เทอม2'!$A$9:$DY$58,76,FALSE)))*100/200))))</f>
        <v/>
      </c>
      <c r="AH53" s="125" t="str">
        <f>IF(AG$8="","",IF('2.ชื่อนักเรียน'!$R54="ร","ร",IF('2.ชื่อนักเรียน'!$R54="มส","",IF(AG53="","",IF(AG53&gt;=80,4,IF(AG53&gt;=75,3.5,IF(AG53&gt;=70,3,IF(AG53&gt;=65,2.5,IF(AG53&gt;=60,2,IF(AG53&gt;=55,1.5,IF(AG53&gt;=50,1,0)))))))))))</f>
        <v/>
      </c>
      <c r="AI53" s="127" t="str">
        <f>IF(AI$8="","",IF('2.ชื่อนักเรียน'!$R54="ร","ร",IF('2.ชื่อนักเรียน'!$R54="มส","",IF(OR(VLOOKUP($A53,'02.คีย์เทอม1'!$A$9:$DY$58,80,FALSE)="",VLOOKUP($A53,'03.คีย์เทอม2'!$A$9:$DY$58,80,FALSE)=""),"",(IF(VLOOKUP($A53,'02.คีย์เทอม1'!$A$9:$DY$58,81,FALSE)="",VLOOKUP($A53,'02.คีย์เทอม1'!$A$9:$DY$58,80,FALSE),VLOOKUP($A53,'02.คีย์เทอม1'!$A$9:$DY$58,81,FALSE))+IF(VLOOKUP($A53,'03.คีย์เทอม2'!$A$9:$DY$58,81,FALSE)="",VLOOKUP($A53,'03.คีย์เทอม2'!$A$9:$DY$58,80,FALSE),VLOOKUP($A53,'03.คีย์เทอม2'!$A$9:$DY$58,81,FALSE)))*100/200))))</f>
        <v/>
      </c>
      <c r="AJ53" s="125" t="str">
        <f>IF(AI$8="","",IF('2.ชื่อนักเรียน'!$R54="ร","ร",IF('2.ชื่อนักเรียน'!$R54="มส","",IF(AI53="","",IF(AI53&gt;=80,4,IF(AI53&gt;=75,3.5,IF(AI53&gt;=70,3,IF(AI53&gt;=65,2.5,IF(AI53&gt;=60,2,IF(AI53&gt;=55,1.5,IF(AI53&gt;=50,1,0)))))))))))</f>
        <v/>
      </c>
      <c r="AK53" s="127" t="str">
        <f>IF(AK$8="","",IF('2.ชื่อนักเรียน'!$R54="ร","ร",IF('2.ชื่อนักเรียน'!$R54="มส","",IF(OR(VLOOKUP($A53,'02.คีย์เทอม1'!$A$9:$DY$58,85,FALSE)="",VLOOKUP($A53,'03.คีย์เทอม2'!$A$9:$DY$58,85,FALSE)=""),"",(IF(VLOOKUP($A53,'02.คีย์เทอม1'!$A$9:$DY$58,86,FALSE)="",VLOOKUP($A53,'02.คีย์เทอม1'!$A$9:$DY$58,85,FALSE),VLOOKUP($A53,'02.คีย์เทอม1'!$A$9:$DY$58,86,FALSE))+IF(VLOOKUP($A53,'03.คีย์เทอม2'!$A$9:$DY$58,86,FALSE)="",VLOOKUP($A53,'03.คีย์เทอม2'!$A$9:$DY$58,85,FALSE),VLOOKUP($A53,'03.คีย์เทอม2'!$A$9:$DY$58,86,FALSE)))*100/200))))</f>
        <v/>
      </c>
      <c r="AL53" s="125" t="str">
        <f>IF(AK$8="","",IF('2.ชื่อนักเรียน'!$R54="ร","ร",IF('2.ชื่อนักเรียน'!$R54="มส","",IF(AK53="","",IF(AK53&gt;=80,4,IF(AK53&gt;=75,3.5,IF(AK53&gt;=70,3,IF(AK53&gt;=65,2.5,IF(AK53&gt;=60,2,IF(AK53&gt;=55,1.5,IF(AK53&gt;=50,1,0)))))))))))</f>
        <v/>
      </c>
      <c r="AM53" s="127" t="str">
        <f>IF(AM$8="","",IF('2.ชื่อนักเรียน'!$R54="ร","ร",IF('2.ชื่อนักเรียน'!$R54="มส","",IF(OR(VLOOKUP($A53,'02.คีย์เทอม1'!$A$9:$DY$58,90,FALSE)="",VLOOKUP($A53,'03.คีย์เทอม2'!$A$9:$DY$58,90,FALSE)=""),"",(IF(VLOOKUP($A53,'02.คีย์เทอม1'!$A$9:$DY$58,91,FALSE)="",VLOOKUP($A53,'02.คีย์เทอม1'!$A$9:$DY$58,90,FALSE),VLOOKUP($A53,'02.คีย์เทอม1'!$A$9:$DY$58,91,FALSE))+IF(VLOOKUP($A53,'03.คีย์เทอม2'!$A$9:$DY$58,91,FALSE)="",VLOOKUP($A53,'03.คีย์เทอม2'!$A$9:$DY$58,90,FALSE),VLOOKUP($A53,'03.คีย์เทอม2'!$A$9:$DY$58,91,FALSE)))*100/200))))</f>
        <v/>
      </c>
      <c r="AN53" s="125" t="str">
        <f>IF(AM$8="","",IF('2.ชื่อนักเรียน'!$R54="ร","ร",IF('2.ชื่อนักเรียน'!$R54="มส","",IF(AM53="","",IF(AM53&gt;=80,4,IF(AM53&gt;=75,3.5,IF(AM53&gt;=70,3,IF(AM53&gt;=65,2.5,IF(AM53&gt;=60,2,IF(AM53&gt;=55,1.5,IF(AM53&gt;=50,1,0)))))))))))</f>
        <v/>
      </c>
      <c r="AO53" s="127" t="str">
        <f>IF(AO$8="","",IF('2.ชื่อนักเรียน'!$R54="ร","ร",IF('2.ชื่อนักเรียน'!$R54="มส","",IF(OR(VLOOKUP($A53,'02.คีย์เทอม1'!$A$9:$DY$58,95,FALSE)="",VLOOKUP($A53,'03.คีย์เทอม2'!$A$9:$DY$58,95,FALSE)=""),"",(IF(VLOOKUP($A53,'02.คีย์เทอม1'!$A$9:$DY$58,96,FALSE)="",VLOOKUP($A53,'02.คีย์เทอม1'!$A$9:$DY$58,95,FALSE),VLOOKUP($A53,'02.คีย์เทอม1'!$A$9:$DY$58,96,FALSE))+IF(VLOOKUP($A53,'03.คีย์เทอม2'!$A$9:$DY$58,96,FALSE)="",VLOOKUP($A53,'03.คีย์เทอม2'!$A$9:$DY$58,95,FALSE),VLOOKUP($A53,'03.คีย์เทอม2'!$A$9:$DY$58,96,FALSE)))*100/200))))</f>
        <v/>
      </c>
      <c r="AP53" s="125" t="str">
        <f>IF(AO$8="","",IF('2.ชื่อนักเรียน'!$R54="ร","ร",IF('2.ชื่อนักเรียน'!$R54="มส","",IF(AO53="","",IF(AO53&gt;=80,4,IF(AO53&gt;=75,3.5,IF(AO53&gt;=70,3,IF(AO53&gt;=65,2.5,IF(AO53&gt;=60,2,IF(AO53&gt;=55,1.5,IF(AO53&gt;=50,1,0)))))))))))</f>
        <v/>
      </c>
      <c r="AQ53" s="127" t="str">
        <f>IF(AQ$8="","",IF('2.ชื่อนักเรียน'!$R54="ร","ร",IF('2.ชื่อนักเรียน'!$R54="มส","",IF(OR(VLOOKUP($A53,'02.คีย์เทอม1'!$A$9:$DY$58,100,FALSE)="",VLOOKUP($A53,'03.คีย์เทอม2'!$A$9:$DY$58,100,FALSE)=""),"",(IF(VLOOKUP($A53,'02.คีย์เทอม1'!$A$9:$DY$58,101,FALSE)="",VLOOKUP($A53,'02.คีย์เทอม1'!$A$9:$DY$58,100,FALSE),VLOOKUP($A53,'02.คีย์เทอม1'!$A$9:$DY$58,101,FALSE))+IF(VLOOKUP($A53,'03.คีย์เทอม2'!$A$9:$DY$58,101,FALSE)="",VLOOKUP($A53,'03.คีย์เทอม2'!$A$9:$DY$58,100,FALSE),VLOOKUP($A53,'03.คีย์เทอม2'!$A$9:$DY$58,101,FALSE)))*100/200))))</f>
        <v/>
      </c>
      <c r="AR53" s="125" t="str">
        <f>IF(AQ$8="","",IF('2.ชื่อนักเรียน'!$R54="ร","ร",IF('2.ชื่อนักเรียน'!$R54="มส","",IF(AQ53="","",IF(AQ53&gt;=80,4,IF(AQ53&gt;=75,3.5,IF(AQ53&gt;=70,3,IF(AQ53&gt;=65,2.5,IF(AQ53&gt;=60,2,IF(AQ53&gt;=55,1.5,IF(AQ53&gt;=50,1,0)))))))))))</f>
        <v/>
      </c>
      <c r="AS53" s="126" t="str">
        <f>IF(AS$8="","",IF('2.ชื่อนักเรียน'!$R54="ร","ร",IF('2.ชื่อนักเรียน'!$R54="มส","",IF(OR(VLOOKUP($A53,'02.คีย์เทอม1'!$A$9:$DY$58,105,FALSE)="",VLOOKUP($A53,'03.คีย์เทอม2'!$A$9:$DY$58,105,FALSE)=""),"",(IF(VLOOKUP($A53,'02.คีย์เทอม1'!$A$9:$DY$58,106,FALSE)="",VLOOKUP($A53,'02.คีย์เทอม1'!$A$9:$DY$58,105,FALSE),VLOOKUP($A53,'02.คีย์เทอม1'!$A$9:$DY$58,106,FALSE))+IF(VLOOKUP($A53,'03.คีย์เทอม2'!$A$9:$DY$58,106,FALSE)="",VLOOKUP($A53,'03.คีย์เทอม2'!$A$9:$DY$58,105,FALSE),VLOOKUP($A53,'03.คีย์เทอม2'!$A$9:$DY$58,106,FALSE)))*100/200))))</f>
        <v/>
      </c>
      <c r="AT53" s="204" t="str">
        <f>IF(AS$8="","",IF('2.ชื่อนักเรียน'!$R54="ร","ร",IF('2.ชื่อนักเรียน'!$R54="มส","",IF(AS53="","",IF(AS53&gt;=80,4,IF(AS53&gt;=75,3.5,IF(AS53&gt;=70,3,IF(AS53&gt;=65,2.5,IF(AS53&gt;=60,2,IF(AS53&gt;=55,1.5,IF(AS53&gt;=50,1,0)))))))))))</f>
        <v/>
      </c>
      <c r="AU53" s="207" t="str">
        <f t="shared" si="37"/>
        <v/>
      </c>
      <c r="AV53" s="126" t="str">
        <f t="shared" si="36"/>
        <v/>
      </c>
      <c r="AW53" s="541" t="str">
        <f t="shared" si="16"/>
        <v/>
      </c>
      <c r="AX53" s="745" t="str">
        <f>IF('2.ชื่อนักเรียน'!R54="มส","มส",IF('2.ชื่อนักเรียน'!R54="ย้าย","ย้าย",IF('2.ชื่อนักเรียน'!R54="ร","ร",IF(CE53="","",RANK(CE53,$CE$10:$CE$59,0)))))</f>
        <v/>
      </c>
      <c r="AY53" s="393" t="str">
        <f t="shared" si="17"/>
        <v/>
      </c>
      <c r="AZ53" s="381" t="str">
        <f t="shared" si="18"/>
        <v/>
      </c>
      <c r="BA53" s="383" t="str">
        <f t="shared" si="19"/>
        <v/>
      </c>
      <c r="BB53" s="335" t="str">
        <f t="shared" si="1"/>
        <v/>
      </c>
      <c r="BC53" s="335" t="str">
        <f t="shared" si="20"/>
        <v/>
      </c>
      <c r="BD53" s="335" t="str">
        <f t="shared" si="2"/>
        <v/>
      </c>
      <c r="BE53" s="335" t="str">
        <f t="shared" si="3"/>
        <v/>
      </c>
      <c r="BF53" s="331" t="str">
        <f t="shared" si="4"/>
        <v/>
      </c>
      <c r="BG53" s="331" t="str">
        <f t="shared" si="5"/>
        <v/>
      </c>
      <c r="BH53" s="335" t="str">
        <f t="shared" si="6"/>
        <v/>
      </c>
      <c r="BI53" s="335" t="str">
        <f t="shared" si="21"/>
        <v/>
      </c>
      <c r="BJ53" s="335" t="str">
        <f t="shared" si="7"/>
        <v/>
      </c>
      <c r="BK53" s="335" t="str">
        <f t="shared" si="22"/>
        <v/>
      </c>
      <c r="BL53" s="335" t="str">
        <f t="shared" si="8"/>
        <v/>
      </c>
      <c r="BM53" s="335" t="str">
        <f t="shared" si="9"/>
        <v/>
      </c>
      <c r="BN53" s="335" t="str">
        <f t="shared" si="10"/>
        <v/>
      </c>
      <c r="BO53" s="335" t="str">
        <f t="shared" si="11"/>
        <v/>
      </c>
      <c r="BP53" s="331" t="str">
        <f t="shared" si="12"/>
        <v/>
      </c>
      <c r="BQ53" s="384" t="str">
        <f t="shared" si="13"/>
        <v/>
      </c>
      <c r="BR53" s="332" t="str">
        <f t="shared" si="14"/>
        <v/>
      </c>
      <c r="BS53" s="381" t="str">
        <f t="shared" si="23"/>
        <v/>
      </c>
      <c r="BT53" s="331" t="str">
        <f>IF($BS$8="","",IF($BS$8="SBMLD",SUM(AB53,AD53,AF53,AH53,AJ53,AL53,AN53,AP53,AR53,AT53)*$BT$9,AB53*AB$9))</f>
        <v/>
      </c>
      <c r="BU53" s="331" t="str">
        <f t="shared" si="25"/>
        <v/>
      </c>
      <c r="BV53" s="331" t="str">
        <f t="shared" si="26"/>
        <v/>
      </c>
      <c r="BW53" s="331" t="str">
        <f t="shared" si="27"/>
        <v/>
      </c>
      <c r="BX53" s="331" t="str">
        <f>IF($BW$8="","",IF($BW$8="SBMLD",SUM(AF53,AH53,AJ53,AL53,AN53,AP53,AR53,AT53)*$BX$9,AF53*AF$9))</f>
        <v/>
      </c>
      <c r="BY53" s="331" t="str">
        <f t="shared" si="29"/>
        <v/>
      </c>
      <c r="BZ53" s="331" t="str">
        <f t="shared" si="30"/>
        <v/>
      </c>
      <c r="CA53" s="331" t="str">
        <f t="shared" si="31"/>
        <v/>
      </c>
      <c r="CB53" s="331" t="str">
        <f t="shared" si="32"/>
        <v/>
      </c>
      <c r="CC53" s="384" t="str">
        <f t="shared" si="33"/>
        <v/>
      </c>
      <c r="CD53" s="332" t="str">
        <f t="shared" si="34"/>
        <v/>
      </c>
      <c r="CE53" s="177" t="str">
        <f t="shared" si="35"/>
        <v/>
      </c>
    </row>
    <row r="54" spans="1:83" s="17" customFormat="1" ht="16.5" customHeight="1" x14ac:dyDescent="0.2">
      <c r="A54" s="18">
        <v>45</v>
      </c>
      <c r="B54" s="122" t="str">
        <f>IF('2.ชื่อนักเรียน'!$C55="","",'2.ชื่อนักเรียน'!$C55)</f>
        <v/>
      </c>
      <c r="C54" s="272" t="str">
        <f>IF('2.ชื่อนักเรียน'!$D55="","",'2.ชื่อนักเรียน'!$D55)</f>
        <v/>
      </c>
      <c r="D54" s="628" t="str">
        <f>IF(D$8="","",IF('2.ชื่อนักเรียน'!$R55="ร","ร",IF('2.ชื่อนักเรียน'!$R55="มส","",IF(OR(VLOOKUP($A54,'02.คีย์เทอม1'!$A$9:$DY$58,10,FALSE)="",VLOOKUP($A54,'03.คีย์เทอม2'!$A$9:$DY$58,10,FALSE)=""),"",(IF(VLOOKUP($A54,'02.คีย์เทอม1'!$A$9:$DY$58,11,FALSE)="",VLOOKUP($A54,'02.คีย์เทอม1'!$A$9:$DY$58,10,FALSE),VLOOKUP($A54,'02.คีย์เทอม1'!$A$9:$DY$58,11,FALSE))+IF(VLOOKUP($A54,'03.คีย์เทอม2'!$A$9:$DY$58,11,FALSE)="",VLOOKUP($A54,'03.คีย์เทอม2'!$A$9:$DY$58,10,FALSE),VLOOKUP($A54,'03.คีย์เทอม2'!$A$9:$DY$58,11,FALSE)))*100/200))))</f>
        <v/>
      </c>
      <c r="E54" s="629" t="str">
        <f>IF(D$8="","",IF('2.ชื่อนักเรียน'!$R55="ร","ร",IF('2.ชื่อนักเรียน'!$R55="มส","",IF(D54="","",IF(D54&gt;=80,4,IF(D54&gt;=75,3.5,IF(D54&gt;=70,3,IF(D54&gt;=65,2.5,IF(D54&gt;=60,2,IF(D54&gt;=55,1.5,IF(D54&gt;=50,1,0)))))))))))</f>
        <v/>
      </c>
      <c r="F54" s="630" t="str">
        <f>IF(F$8="","",IF('2.ชื่อนักเรียน'!$R55="ร","ร",IF('2.ชื่อนักเรียน'!$R55="มส","",IF(OR(VLOOKUP($A54,'02.คีย์เทอม1'!$A$9:$DY$58,15,FALSE)="",VLOOKUP($A54,'03.คีย์เทอม2'!$A$9:$DY$58,15,FALSE)=""),"",(IF(VLOOKUP($A54,'02.คีย์เทอม1'!$A$9:$DY$58,16,FALSE)="",VLOOKUP($A54,'02.คีย์เทอม1'!$A$9:$DY$58,15,FALSE),VLOOKUP($A54,'02.คีย์เทอม1'!$A$9:$DY$58,16,FALSE))+IF(VLOOKUP($A54,'03.คีย์เทอม2'!$A$9:$DY$58,16,FALSE)="",VLOOKUP($A54,'03.คีย์เทอม2'!$A$9:$DY$58,15,FALSE),VLOOKUP($A54,'03.คีย์เทอม2'!$A$9:$DY$58,16,FALSE)))*100/200))))</f>
        <v/>
      </c>
      <c r="G54" s="629" t="str">
        <f>IF(F$8="","",IF('2.ชื่อนักเรียน'!$R55="ร","ร",IF('2.ชื่อนักเรียน'!$R55="มส","",IF(F54="","",IF(F54&gt;=80,4,IF(F54&gt;=75,3.5,IF(F54&gt;=70,3,IF(F54&gt;=65,2.5,IF(F54&gt;=60,2,IF(F54&gt;=55,1.5,IF(F54&gt;=50,1,0)))))))))))</f>
        <v/>
      </c>
      <c r="H54" s="630" t="str">
        <f>IF(H$8="","",IF('2.ชื่อนักเรียน'!$R55="ร","ร",IF('2.ชื่อนักเรียน'!$R55="มส","",IF(OR(VLOOKUP($A54,'02.คีย์เทอม1'!$A$9:$DY$58,20,FALSE)="",VLOOKUP($A54,'03.คีย์เทอม2'!$A$9:$DY$58,20,FALSE)=""),"",(IF(VLOOKUP($A54,'02.คีย์เทอม1'!$A$9:$DY$58,21,FALSE)="",VLOOKUP($A54,'02.คีย์เทอม1'!$A$9:$DY$58,20,FALSE),VLOOKUP($A54,'02.คีย์เทอม1'!$A$9:$DY$58,21,FALSE))+IF(VLOOKUP($A54,'03.คีย์เทอม2'!$A$9:$DY$58,21,FALSE)="",VLOOKUP($A54,'03.คีย์เทอม2'!$A$9:$DY$58,20,FALSE),VLOOKUP($A54,'03.คีย์เทอม2'!$A$9:$DY$58,21,FALSE)))*100/200))))</f>
        <v/>
      </c>
      <c r="I54" s="629" t="str">
        <f>IF(H$8="","",IF('2.ชื่อนักเรียน'!$R55="ร","ร",IF('2.ชื่อนักเรียน'!$R55="มส","",IF(H54="","",IF(H54&gt;=80,4,IF(H54&gt;=75,3.5,IF(H54&gt;=70,3,IF(H54&gt;=65,2.5,IF(H54&gt;=60,2,IF(H54&gt;=55,1.5,IF(H54&gt;=50,1,0)))))))))))</f>
        <v/>
      </c>
      <c r="J54" s="630" t="str">
        <f>IF(J$8="","",IF('2.ชื่อนักเรียน'!$R55="ร","ร",IF('2.ชื่อนักเรียน'!$R55="มส","",IF(OR(VLOOKUP($A54,'02.คีย์เทอม1'!$A$9:$DY$58,25,FALSE)="",VLOOKUP($A54,'03.คีย์เทอม2'!$A$9:$DY$58,25,FALSE)=""),"",(IF(VLOOKUP($A54,'02.คีย์เทอม1'!$A$9:$DY$58,26,FALSE)="",VLOOKUP($A54,'02.คีย์เทอม1'!$A$9:$DY$58,25,FALSE),VLOOKUP($A54,'02.คีย์เทอม1'!$A$9:$DY$58,26,FALSE))+IF(VLOOKUP($A54,'03.คีย์เทอม2'!$A$9:$DY$58,26,FALSE)="",VLOOKUP($A54,'03.คีย์เทอม2'!$A$9:$DY$58,25,FALSE),VLOOKUP($A54,'03.คีย์เทอม2'!$A$9:$DY$58,26,FALSE)))*100/200))))</f>
        <v/>
      </c>
      <c r="K54" s="629" t="str">
        <f>IF(J$8="","",IF('2.ชื่อนักเรียน'!$R55="ร","ร",IF('2.ชื่อนักเรียน'!$R55="มส","",IF(J54="","",IF(J54&gt;=80,4,IF(J54&gt;=75,3.5,IF(J54&gt;=70,3,IF(J54&gt;=65,2.5,IF(J54&gt;=60,2,IF(J54&gt;=55,1.5,IF(J54&gt;=50,1,0)))))))))))</f>
        <v/>
      </c>
      <c r="L54" s="630" t="str">
        <f>IF(L$8="","",IF('2.ชื่อนักเรียน'!$R55="ร","ร",IF('2.ชื่อนักเรียน'!$R55="มส","",IF(OR(VLOOKUP($A54,'02.คีย์เทอม1'!$A$9:$DY$58,30,FALSE)="",VLOOKUP($A54,'03.คีย์เทอม2'!$A$9:$DY$58,30,FALSE)=""),"",(IF(VLOOKUP($A54,'02.คีย์เทอม1'!$A$9:$DY$58,31,FALSE)="",VLOOKUP($A54,'02.คีย์เทอม1'!$A$9:$DY$58,30,FALSE),VLOOKUP($A54,'02.คีย์เทอม1'!$A$9:$DY$58,31,FALSE))+IF(VLOOKUP($A54,'03.คีย์เทอม2'!$A$9:$DY$58,31,FALSE)="",VLOOKUP($A54,'03.คีย์เทอม2'!$A$9:$DY$58,30,FALSE),VLOOKUP($A54,'03.คีย์เทอม2'!$A$9:$DY$58,31,FALSE)))*100/200))))</f>
        <v/>
      </c>
      <c r="M54" s="629" t="str">
        <f>IF(L$8="","",IF('2.ชื่อนักเรียน'!$R55="ร","ร",IF('2.ชื่อนักเรียน'!$R55="มส","",IF(L54="","",IF(L54&gt;=80,4,IF(L54&gt;=75,3.5,IF(L54&gt;=70,3,IF(L54&gt;=65,2.5,IF(L54&gt;=60,2,IF(L54&gt;=55,1.5,IF(L54&gt;=50,1,0)))))))))))</f>
        <v/>
      </c>
      <c r="N54" s="630" t="str">
        <f>IF(N$8="","",IF('2.ชื่อนักเรียน'!$R55="ร","ร",IF('2.ชื่อนักเรียน'!$R55="มส","",IF(OR(VLOOKUP($A54,'02.คีย์เทอม1'!$A$9:$DY$58,35,FALSE)="",VLOOKUP($A54,'03.คีย์เทอม2'!$A$9:$DY$58,35,FALSE)=""),"",(IF(VLOOKUP($A54,'02.คีย์เทอม1'!$A$9:$DY$58,36,FALSE)="",VLOOKUP($A54,'02.คีย์เทอม1'!$A$9:$DY$58,35,FALSE),VLOOKUP($A54,'02.คีย์เทอม1'!$A$9:$DY$58,36,FALSE))+IF(VLOOKUP($A54,'03.คีย์เทอม2'!$A$9:$DY$58,36,FALSE)="",VLOOKUP($A54,'03.คีย์เทอม2'!$A$9:$DY$58,35,FALSE),VLOOKUP($A54,'03.คีย์เทอม2'!$A$9:$DY$58,36,FALSE)))*100/200))))</f>
        <v/>
      </c>
      <c r="O54" s="629" t="str">
        <f>IF(N$8="","",IF('2.ชื่อนักเรียน'!$R55="ร","ร",IF('2.ชื่อนักเรียน'!$R55="มส","",IF(N54="","",IF(N54&gt;=80,4,IF(N54&gt;=75,3.5,IF(N54&gt;=70,3,IF(N54&gt;=65,2.5,IF(N54&gt;=60,2,IF(N54&gt;=55,1.5,IF(N54&gt;=50,1,0)))))))))))</f>
        <v/>
      </c>
      <c r="P54" s="630" t="str">
        <f>IF(P$8="","",IF('2.ชื่อนักเรียน'!$R55="ร","ร",IF('2.ชื่อนักเรียน'!$R55="มส","",IF(OR(VLOOKUP($A54,'02.คีย์เทอม1'!$A$9:$DY$58,40,FALSE)="",VLOOKUP($A54,'03.คีย์เทอม2'!$A$9:$DY$58,40,FALSE)=""),"",(IF(VLOOKUP($A54,'02.คีย์เทอม1'!$A$9:$DY$58,41,FALSE)="",VLOOKUP($A54,'02.คีย์เทอม1'!$A$9:$DY$58,40,FALSE),VLOOKUP($A54,'02.คีย์เทอม1'!$A$9:$DY$58,41,FALSE))+IF(VLOOKUP($A54,'03.คีย์เทอม2'!$A$9:$DY$58,41,FALSE)="",VLOOKUP($A54,'03.คีย์เทอม2'!$A$9:$DY$58,40,FALSE),VLOOKUP($A54,'03.คีย์เทอม2'!$A$9:$DY$58,41,FALSE)))*100/200))))</f>
        <v/>
      </c>
      <c r="Q54" s="629" t="str">
        <f>IF(P$8="","",IF('2.ชื่อนักเรียน'!$R55="ร","ร",IF('2.ชื่อนักเรียน'!$R55="มส","",IF(P54="","",IF(P54&gt;=80,4,IF(P54&gt;=75,3.5,IF(P54&gt;=70,3,IF(P54&gt;=65,2.5,IF(P54&gt;=60,2,IF(P54&gt;=55,1.5,IF(P54&gt;=50,1,0)))))))))))</f>
        <v/>
      </c>
      <c r="R54" s="630" t="str">
        <f>IF(R$8="","",IF('2.ชื่อนักเรียน'!$R55="ร","ร",IF('2.ชื่อนักเรียน'!$R55="มส","",IF(OR(VLOOKUP($A54,'02.คีย์เทอม1'!$A$9:$DY$58,45,FALSE)="",VLOOKUP($A54,'03.คีย์เทอม2'!$A$9:$DY$58,45,FALSE)=""),"",(IF(VLOOKUP($A54,'02.คีย์เทอม1'!$A$9:$DY$58,46,FALSE)="",VLOOKUP($A54,'02.คีย์เทอม1'!$A$9:$DY$58,45,FALSE),VLOOKUP($A54,'02.คีย์เทอม1'!$A$9:$DY$58,46,FALSE))+IF(VLOOKUP($A54,'03.คีย์เทอม2'!$A$9:$DY$58,46,FALSE)="",VLOOKUP($A54,'03.คีย์เทอม2'!$A$9:$DY$58,45,FALSE),VLOOKUP($A54,'03.คีย์เทอม2'!$A$9:$DY$58,46,FALSE)))*100/200))))</f>
        <v/>
      </c>
      <c r="S54" s="629" t="str">
        <f>IF(R$8="","",IF('2.ชื่อนักเรียน'!$R55="ร","ร",IF('2.ชื่อนักเรียน'!$R55="มส","",IF(R54="","",IF(R54&gt;=80,4,IF(R54&gt;=75,3.5,IF(R54&gt;=70,3,IF(R54&gt;=65,2.5,IF(R54&gt;=60,2,IF(R54&gt;=55,1.5,IF(R54&gt;=50,1,0)))))))))))</f>
        <v/>
      </c>
      <c r="T54" s="630" t="str">
        <f>IF(T$8="","",IF('2.ชื่อนักเรียน'!$R55="ร","ร",IF('2.ชื่อนักเรียน'!$R55="มส","",IF(OR(VLOOKUP($A54,'02.คีย์เทอม1'!$A$9:$DY$58,50,FALSE)="",VLOOKUP($A54,'03.คีย์เทอม2'!$A$9:$DY$58,50,FALSE)=""),"",(IF(VLOOKUP($A54,'02.คีย์เทอม1'!$A$9:$DY$58,51,FALSE)="",VLOOKUP($A54,'02.คีย์เทอม1'!$A$9:$DY$58,50,FALSE),VLOOKUP($A54,'02.คีย์เทอม1'!$A$9:$DY$58,51,FALSE))+IF(VLOOKUP($A54,'03.คีย์เทอม2'!$A$9:$DY$58,51,FALSE)="",VLOOKUP($A54,'03.คีย์เทอม2'!$A$9:$DY$58,50,FALSE),VLOOKUP($A54,'03.คีย์เทอม2'!$A$9:$DY$58,51,FALSE)))*100/200))))</f>
        <v/>
      </c>
      <c r="U54" s="629" t="str">
        <f>IF(T$8="","",IF('2.ชื่อนักเรียน'!$R55="ร","ร",IF('2.ชื่อนักเรียน'!$R55="มส","",IF(T54="","",IF(T54&gt;=80,4,IF(T54&gt;=75,3.5,IF(T54&gt;=70,3,IF(T54&gt;=65,2.5,IF(T54&gt;=60,2,IF(T54&gt;=55,1.5,IF(T54&gt;=50,1,0)))))))))))</f>
        <v/>
      </c>
      <c r="V54" s="630" t="str">
        <f>IF(V$8="","",IF('2.ชื่อนักเรียน'!$R55="ร","ร",IF('2.ชื่อนักเรียน'!$R55="มส","",IF(OR(VLOOKUP($A54,'02.คีย์เทอม1'!$A$9:$DY$58,55,FALSE)="",VLOOKUP($A54,'03.คีย์เทอม2'!$A$9:$DY$58,55,FALSE)=""),"",(IF(VLOOKUP($A54,'02.คีย์เทอม1'!$A$9:$DY$58,56,FALSE)="",VLOOKUP($A54,'02.คีย์เทอม1'!$A$9:$DY$58,55,FALSE),VLOOKUP($A54,'02.คีย์เทอม1'!$A$9:$DY$58,56,FALSE))+IF(VLOOKUP($A54,'03.คีย์เทอม2'!$A$9:$DY$58,56,FALSE)="",VLOOKUP($A54,'03.คีย์เทอม2'!$A$9:$DY$58,55,FALSE),VLOOKUP($A54,'03.คีย์เทอม2'!$A$9:$DY$58,56,FALSE)))*100/200))))</f>
        <v/>
      </c>
      <c r="W54" s="631" t="str">
        <f>IF(V$8="","",IF('2.ชื่อนักเรียน'!$R55="ร","ร",IF('2.ชื่อนักเรียน'!$R55="มส","",IF(V54="","",IF(V54&gt;=80,4,IF(V54&gt;=75,3.5,IF(V54&gt;=70,3,IF(V54&gt;=65,2.5,IF(V54&gt;=60,2,IF(V54&gt;=55,1.5,IF(V54&gt;=50,1,0)))))))))))</f>
        <v/>
      </c>
      <c r="X54" s="18">
        <v>45</v>
      </c>
      <c r="Y54" s="122" t="str">
        <f>IF('2.ชื่อนักเรียน'!$C55="","",'2.ชื่อนักเรียน'!$C55)</f>
        <v/>
      </c>
      <c r="Z54" s="272" t="str">
        <f>IF('2.ชื่อนักเรียน'!$D55="","",'2.ชื่อนักเรียน'!$D55)</f>
        <v/>
      </c>
      <c r="AA54" s="207" t="str">
        <f>IF(AA$8="","",IF('2.ชื่อนักเรียน'!$R55="ร","ร",IF('2.ชื่อนักเรียน'!$R55="มส","",IF(OR(VLOOKUP($A54,'02.คีย์เทอม1'!$A$9:$DY$58,60,FALSE)="",VLOOKUP($A54,'03.คีย์เทอม2'!$A$9:$DY$58,60,FALSE)=""),"",(IF(VLOOKUP($A54,'02.คีย์เทอม1'!$A$9:$DY$58,61,FALSE)="",VLOOKUP($A54,'02.คีย์เทอม1'!$A$9:$DY$58,60,FALSE),VLOOKUP($A54,'02.คีย์เทอม1'!$A$9:$DY$58,61,FALSE))+IF(VLOOKUP($A54,'03.คีย์เทอม2'!$A$9:$DY$58,61,FALSE)="",VLOOKUP($A54,'03.คีย์เทอม2'!$A$9:$DY$58,60,FALSE),VLOOKUP($A54,'03.คีย์เทอม2'!$A$9:$DY$58,61,FALSE)))*100/200))))</f>
        <v/>
      </c>
      <c r="AB54" s="125" t="str">
        <f>IF(AA$8="","",IF('2.ชื่อนักเรียน'!$R55="ร","ร",IF('2.ชื่อนักเรียน'!$R55="มส","",IF(AA54="","",IF(AA54&gt;=80,4,IF(AA54&gt;=75,3.5,IF(AA54&gt;=70,3,IF(AA54&gt;=65,2.5,IF(AA54&gt;=60,2,IF(AA54&gt;=55,1.5,IF(AA54&gt;=50,1,0)))))))))))</f>
        <v/>
      </c>
      <c r="AC54" s="126" t="str">
        <f>IF(AC$8="","",IF('2.ชื่อนักเรียน'!$R55="ร","ร",IF('2.ชื่อนักเรียน'!$R55="มส","",IF(OR(VLOOKUP($A54,'02.คีย์เทอม1'!$A$9:$DY$58,65,FALSE)="",VLOOKUP($A54,'03.คีย์เทอม2'!$A$9:$DY$58,65,FALSE)=""),"",(IF(VLOOKUP($A54,'02.คีย์เทอม1'!$A$9:$DY$58,66,FALSE)="",VLOOKUP($A54,'02.คีย์เทอม1'!$A$9:$DY$58,65,FALSE),VLOOKUP($A54,'02.คีย์เทอม1'!$A$9:$DY$58,66,FALSE))+IF(VLOOKUP($A54,'03.คีย์เทอม2'!$A$9:$DY$58,66,FALSE)="",VLOOKUP($A54,'03.คีย์เทอม2'!$A$9:$DY$58,65,FALSE),VLOOKUP($A54,'03.คีย์เทอม2'!$A$9:$DY$58,66,FALSE)))*100/200))))</f>
        <v/>
      </c>
      <c r="AD54" s="125" t="str">
        <f>IF(AC$8="","",IF('2.ชื่อนักเรียน'!$R55="ร","ร",IF('2.ชื่อนักเรียน'!$R55="มส","",IF(AC54="","",IF(AC54&gt;=80,4,IF(AC54&gt;=75,3.5,IF(AC54&gt;=70,3,IF(AC54&gt;=65,2.5,IF(AC54&gt;=60,2,IF(AC54&gt;=55,1.5,IF(AC54&gt;=50,1,0)))))))))))</f>
        <v/>
      </c>
      <c r="AE54" s="126" t="str">
        <f>IF(AE$8="","",IF('2.ชื่อนักเรียน'!$R55="ร","ร",IF('2.ชื่อนักเรียน'!$R55="มส","",IF(OR(VLOOKUP($A54,'02.คีย์เทอม1'!$A$9:$DY$58,70,FALSE)="",VLOOKUP($A54,'03.คีย์เทอม2'!$A$9:$DY$58,70,FALSE)=""),"",(IF(VLOOKUP($A54,'02.คีย์เทอม1'!$A$9:$DY$58,71,FALSE)="",VLOOKUP($A54,'02.คีย์เทอม1'!$A$9:$DY$58,70,FALSE),VLOOKUP($A54,'02.คีย์เทอม1'!$A$9:$DY$58,71,FALSE))+IF(VLOOKUP($A54,'03.คีย์เทอม2'!$A$9:$DY$58,71,FALSE)="",VLOOKUP($A54,'03.คีย์เทอม2'!$A$9:$DY$58,70,FALSE),VLOOKUP($A54,'03.คีย์เทอม2'!$A$9:$DY$58,71,FALSE)))*100/200))))</f>
        <v/>
      </c>
      <c r="AF54" s="125" t="str">
        <f>IF(AE$8="","",IF('2.ชื่อนักเรียน'!$R55="ร","ร",IF('2.ชื่อนักเรียน'!$R55="มส","",IF(AE54="","",IF(AE54&gt;=80,4,IF(AE54&gt;=75,3.5,IF(AE54&gt;=70,3,IF(AE54&gt;=65,2.5,IF(AE54&gt;=60,2,IF(AE54&gt;=55,1.5,IF(AE54&gt;=50,1,0)))))))))))</f>
        <v/>
      </c>
      <c r="AG54" s="127" t="str">
        <f>IF(AG$8="","",IF('2.ชื่อนักเรียน'!$R55="ร","ร",IF('2.ชื่อนักเรียน'!$R55="มส","",IF(OR(VLOOKUP($A54,'02.คีย์เทอม1'!$A$9:$DY$58,75,FALSE)="",VLOOKUP($A54,'03.คีย์เทอม2'!$A$9:$DY$58,75,FALSE)=""),"",(IF(VLOOKUP($A54,'02.คีย์เทอม1'!$A$9:$DY$58,76,FALSE)="",VLOOKUP($A54,'02.คีย์เทอม1'!$A$9:$DY$58,75,FALSE),VLOOKUP($A54,'02.คีย์เทอม1'!$A$9:$DY$58,76,FALSE))+IF(VLOOKUP($A54,'03.คีย์เทอม2'!$A$9:$DY$58,76,FALSE)="",VLOOKUP($A54,'03.คีย์เทอม2'!$A$9:$DY$58,75,FALSE),VLOOKUP($A54,'03.คีย์เทอม2'!$A$9:$DY$58,76,FALSE)))*100/200))))</f>
        <v/>
      </c>
      <c r="AH54" s="125" t="str">
        <f>IF(AG$8="","",IF('2.ชื่อนักเรียน'!$R55="ร","ร",IF('2.ชื่อนักเรียน'!$R55="มส","",IF(AG54="","",IF(AG54&gt;=80,4,IF(AG54&gt;=75,3.5,IF(AG54&gt;=70,3,IF(AG54&gt;=65,2.5,IF(AG54&gt;=60,2,IF(AG54&gt;=55,1.5,IF(AG54&gt;=50,1,0)))))))))))</f>
        <v/>
      </c>
      <c r="AI54" s="127" t="str">
        <f>IF(AI$8="","",IF('2.ชื่อนักเรียน'!$R55="ร","ร",IF('2.ชื่อนักเรียน'!$R55="มส","",IF(OR(VLOOKUP($A54,'02.คีย์เทอม1'!$A$9:$DY$58,80,FALSE)="",VLOOKUP($A54,'03.คีย์เทอม2'!$A$9:$DY$58,80,FALSE)=""),"",(IF(VLOOKUP($A54,'02.คีย์เทอม1'!$A$9:$DY$58,81,FALSE)="",VLOOKUP($A54,'02.คีย์เทอม1'!$A$9:$DY$58,80,FALSE),VLOOKUP($A54,'02.คีย์เทอม1'!$A$9:$DY$58,81,FALSE))+IF(VLOOKUP($A54,'03.คีย์เทอม2'!$A$9:$DY$58,81,FALSE)="",VLOOKUP($A54,'03.คีย์เทอม2'!$A$9:$DY$58,80,FALSE),VLOOKUP($A54,'03.คีย์เทอม2'!$A$9:$DY$58,81,FALSE)))*100/200))))</f>
        <v/>
      </c>
      <c r="AJ54" s="125" t="str">
        <f>IF(AI$8="","",IF('2.ชื่อนักเรียน'!$R55="ร","ร",IF('2.ชื่อนักเรียน'!$R55="มส","",IF(AI54="","",IF(AI54&gt;=80,4,IF(AI54&gt;=75,3.5,IF(AI54&gt;=70,3,IF(AI54&gt;=65,2.5,IF(AI54&gt;=60,2,IF(AI54&gt;=55,1.5,IF(AI54&gt;=50,1,0)))))))))))</f>
        <v/>
      </c>
      <c r="AK54" s="127" t="str">
        <f>IF(AK$8="","",IF('2.ชื่อนักเรียน'!$R55="ร","ร",IF('2.ชื่อนักเรียน'!$R55="มส","",IF(OR(VLOOKUP($A54,'02.คีย์เทอม1'!$A$9:$DY$58,85,FALSE)="",VLOOKUP($A54,'03.คีย์เทอม2'!$A$9:$DY$58,85,FALSE)=""),"",(IF(VLOOKUP($A54,'02.คีย์เทอม1'!$A$9:$DY$58,86,FALSE)="",VLOOKUP($A54,'02.คีย์เทอม1'!$A$9:$DY$58,85,FALSE),VLOOKUP($A54,'02.คีย์เทอม1'!$A$9:$DY$58,86,FALSE))+IF(VLOOKUP($A54,'03.คีย์เทอม2'!$A$9:$DY$58,86,FALSE)="",VLOOKUP($A54,'03.คีย์เทอม2'!$A$9:$DY$58,85,FALSE),VLOOKUP($A54,'03.คีย์เทอม2'!$A$9:$DY$58,86,FALSE)))*100/200))))</f>
        <v/>
      </c>
      <c r="AL54" s="125" t="str">
        <f>IF(AK$8="","",IF('2.ชื่อนักเรียน'!$R55="ร","ร",IF('2.ชื่อนักเรียน'!$R55="มส","",IF(AK54="","",IF(AK54&gt;=80,4,IF(AK54&gt;=75,3.5,IF(AK54&gt;=70,3,IF(AK54&gt;=65,2.5,IF(AK54&gt;=60,2,IF(AK54&gt;=55,1.5,IF(AK54&gt;=50,1,0)))))))))))</f>
        <v/>
      </c>
      <c r="AM54" s="127" t="str">
        <f>IF(AM$8="","",IF('2.ชื่อนักเรียน'!$R55="ร","ร",IF('2.ชื่อนักเรียน'!$R55="มส","",IF(OR(VLOOKUP($A54,'02.คีย์เทอม1'!$A$9:$DY$58,90,FALSE)="",VLOOKUP($A54,'03.คีย์เทอม2'!$A$9:$DY$58,90,FALSE)=""),"",(IF(VLOOKUP($A54,'02.คีย์เทอม1'!$A$9:$DY$58,91,FALSE)="",VLOOKUP($A54,'02.คีย์เทอม1'!$A$9:$DY$58,90,FALSE),VLOOKUP($A54,'02.คีย์เทอม1'!$A$9:$DY$58,91,FALSE))+IF(VLOOKUP($A54,'03.คีย์เทอม2'!$A$9:$DY$58,91,FALSE)="",VLOOKUP($A54,'03.คีย์เทอม2'!$A$9:$DY$58,90,FALSE),VLOOKUP($A54,'03.คีย์เทอม2'!$A$9:$DY$58,91,FALSE)))*100/200))))</f>
        <v/>
      </c>
      <c r="AN54" s="125" t="str">
        <f>IF(AM$8="","",IF('2.ชื่อนักเรียน'!$R55="ร","ร",IF('2.ชื่อนักเรียน'!$R55="มส","",IF(AM54="","",IF(AM54&gt;=80,4,IF(AM54&gt;=75,3.5,IF(AM54&gt;=70,3,IF(AM54&gt;=65,2.5,IF(AM54&gt;=60,2,IF(AM54&gt;=55,1.5,IF(AM54&gt;=50,1,0)))))))))))</f>
        <v/>
      </c>
      <c r="AO54" s="127" t="str">
        <f>IF(AO$8="","",IF('2.ชื่อนักเรียน'!$R55="ร","ร",IF('2.ชื่อนักเรียน'!$R55="มส","",IF(OR(VLOOKUP($A54,'02.คีย์เทอม1'!$A$9:$DY$58,95,FALSE)="",VLOOKUP($A54,'03.คีย์เทอม2'!$A$9:$DY$58,95,FALSE)=""),"",(IF(VLOOKUP($A54,'02.คีย์เทอม1'!$A$9:$DY$58,96,FALSE)="",VLOOKUP($A54,'02.คีย์เทอม1'!$A$9:$DY$58,95,FALSE),VLOOKUP($A54,'02.คีย์เทอม1'!$A$9:$DY$58,96,FALSE))+IF(VLOOKUP($A54,'03.คีย์เทอม2'!$A$9:$DY$58,96,FALSE)="",VLOOKUP($A54,'03.คีย์เทอม2'!$A$9:$DY$58,95,FALSE),VLOOKUP($A54,'03.คีย์เทอม2'!$A$9:$DY$58,96,FALSE)))*100/200))))</f>
        <v/>
      </c>
      <c r="AP54" s="125" t="str">
        <f>IF(AO$8="","",IF('2.ชื่อนักเรียน'!$R55="ร","ร",IF('2.ชื่อนักเรียน'!$R55="มส","",IF(AO54="","",IF(AO54&gt;=80,4,IF(AO54&gt;=75,3.5,IF(AO54&gt;=70,3,IF(AO54&gt;=65,2.5,IF(AO54&gt;=60,2,IF(AO54&gt;=55,1.5,IF(AO54&gt;=50,1,0)))))))))))</f>
        <v/>
      </c>
      <c r="AQ54" s="127" t="str">
        <f>IF(AQ$8="","",IF('2.ชื่อนักเรียน'!$R55="ร","ร",IF('2.ชื่อนักเรียน'!$R55="มส","",IF(OR(VLOOKUP($A54,'02.คีย์เทอม1'!$A$9:$DY$58,100,FALSE)="",VLOOKUP($A54,'03.คีย์เทอม2'!$A$9:$DY$58,100,FALSE)=""),"",(IF(VLOOKUP($A54,'02.คีย์เทอม1'!$A$9:$DY$58,101,FALSE)="",VLOOKUP($A54,'02.คีย์เทอม1'!$A$9:$DY$58,100,FALSE),VLOOKUP($A54,'02.คีย์เทอม1'!$A$9:$DY$58,101,FALSE))+IF(VLOOKUP($A54,'03.คีย์เทอม2'!$A$9:$DY$58,101,FALSE)="",VLOOKUP($A54,'03.คีย์เทอม2'!$A$9:$DY$58,100,FALSE),VLOOKUP($A54,'03.คีย์เทอม2'!$A$9:$DY$58,101,FALSE)))*100/200))))</f>
        <v/>
      </c>
      <c r="AR54" s="125" t="str">
        <f>IF(AQ$8="","",IF('2.ชื่อนักเรียน'!$R55="ร","ร",IF('2.ชื่อนักเรียน'!$R55="มส","",IF(AQ54="","",IF(AQ54&gt;=80,4,IF(AQ54&gt;=75,3.5,IF(AQ54&gt;=70,3,IF(AQ54&gt;=65,2.5,IF(AQ54&gt;=60,2,IF(AQ54&gt;=55,1.5,IF(AQ54&gt;=50,1,0)))))))))))</f>
        <v/>
      </c>
      <c r="AS54" s="126" t="str">
        <f>IF(AS$8="","",IF('2.ชื่อนักเรียน'!$R55="ร","ร",IF('2.ชื่อนักเรียน'!$R55="มส","",IF(OR(VLOOKUP($A54,'02.คีย์เทอม1'!$A$9:$DY$58,105,FALSE)="",VLOOKUP($A54,'03.คีย์เทอม2'!$A$9:$DY$58,105,FALSE)=""),"",(IF(VLOOKUP($A54,'02.คีย์เทอม1'!$A$9:$DY$58,106,FALSE)="",VLOOKUP($A54,'02.คีย์เทอม1'!$A$9:$DY$58,105,FALSE),VLOOKUP($A54,'02.คีย์เทอม1'!$A$9:$DY$58,106,FALSE))+IF(VLOOKUP($A54,'03.คีย์เทอม2'!$A$9:$DY$58,106,FALSE)="",VLOOKUP($A54,'03.คีย์เทอม2'!$A$9:$DY$58,105,FALSE),VLOOKUP($A54,'03.คีย์เทอม2'!$A$9:$DY$58,106,FALSE)))*100/200))))</f>
        <v/>
      </c>
      <c r="AT54" s="204" t="str">
        <f>IF(AS$8="","",IF('2.ชื่อนักเรียน'!$R55="ร","ร",IF('2.ชื่อนักเรียน'!$R55="มส","",IF(AS54="","",IF(AS54&gt;=80,4,IF(AS54&gt;=75,3.5,IF(AS54&gt;=70,3,IF(AS54&gt;=65,2.5,IF(AS54&gt;=60,2,IF(AS54&gt;=55,1.5,IF(AS54&gt;=50,1,0)))))))))))</f>
        <v/>
      </c>
      <c r="AU54" s="207" t="str">
        <f t="shared" si="37"/>
        <v/>
      </c>
      <c r="AV54" s="126" t="str">
        <f t="shared" si="36"/>
        <v/>
      </c>
      <c r="AW54" s="541" t="str">
        <f t="shared" si="16"/>
        <v/>
      </c>
      <c r="AX54" s="745" t="str">
        <f>IF('2.ชื่อนักเรียน'!R55="มส","มส",IF('2.ชื่อนักเรียน'!R55="ย้าย","ย้าย",IF('2.ชื่อนักเรียน'!R55="ร","ร",IF(CE54="","",RANK(CE54,$CE$10:$CE$59,0)))))</f>
        <v/>
      </c>
      <c r="AY54" s="393" t="str">
        <f>IF(D54="","",D54)</f>
        <v/>
      </c>
      <c r="AZ54" s="381" t="str">
        <f t="shared" si="18"/>
        <v/>
      </c>
      <c r="BA54" s="381" t="str">
        <f t="shared" si="19"/>
        <v/>
      </c>
      <c r="BB54" s="335" t="str">
        <f t="shared" si="1"/>
        <v/>
      </c>
      <c r="BC54" s="335" t="str">
        <f t="shared" si="20"/>
        <v/>
      </c>
      <c r="BD54" s="335" t="str">
        <f t="shared" si="2"/>
        <v/>
      </c>
      <c r="BE54" s="335" t="str">
        <f t="shared" si="3"/>
        <v/>
      </c>
      <c r="BF54" s="331" t="str">
        <f t="shared" si="4"/>
        <v/>
      </c>
      <c r="BG54" s="331" t="str">
        <f t="shared" si="5"/>
        <v/>
      </c>
      <c r="BH54" s="335" t="str">
        <f t="shared" si="6"/>
        <v/>
      </c>
      <c r="BI54" s="335" t="str">
        <f t="shared" si="21"/>
        <v/>
      </c>
      <c r="BJ54" s="335" t="str">
        <f t="shared" si="7"/>
        <v/>
      </c>
      <c r="BK54" s="335" t="str">
        <f t="shared" si="22"/>
        <v/>
      </c>
      <c r="BL54" s="335" t="str">
        <f t="shared" si="8"/>
        <v/>
      </c>
      <c r="BM54" s="335" t="str">
        <f t="shared" si="9"/>
        <v/>
      </c>
      <c r="BN54" s="335" t="str">
        <f t="shared" si="10"/>
        <v/>
      </c>
      <c r="BO54" s="335" t="str">
        <f t="shared" si="11"/>
        <v/>
      </c>
      <c r="BP54" s="331" t="str">
        <f t="shared" si="12"/>
        <v/>
      </c>
      <c r="BQ54" s="384" t="str">
        <f t="shared" si="13"/>
        <v/>
      </c>
      <c r="BR54" s="332" t="str">
        <f t="shared" si="14"/>
        <v/>
      </c>
      <c r="BS54" s="381" t="str">
        <f t="shared" si="23"/>
        <v/>
      </c>
      <c r="BT54" s="331" t="str">
        <f t="shared" si="24"/>
        <v/>
      </c>
      <c r="BU54" s="331" t="str">
        <f t="shared" si="25"/>
        <v/>
      </c>
      <c r="BV54" s="331" t="str">
        <f t="shared" si="26"/>
        <v/>
      </c>
      <c r="BW54" s="331" t="str">
        <f t="shared" si="27"/>
        <v/>
      </c>
      <c r="BX54" s="331" t="str">
        <f t="shared" si="28"/>
        <v/>
      </c>
      <c r="BY54" s="331" t="str">
        <f t="shared" si="29"/>
        <v/>
      </c>
      <c r="BZ54" s="331" t="str">
        <f t="shared" si="30"/>
        <v/>
      </c>
      <c r="CA54" s="331" t="str">
        <f t="shared" si="31"/>
        <v/>
      </c>
      <c r="CB54" s="331" t="str">
        <f t="shared" si="32"/>
        <v/>
      </c>
      <c r="CC54" s="384" t="str">
        <f t="shared" si="33"/>
        <v/>
      </c>
      <c r="CD54" s="332" t="str">
        <f t="shared" si="34"/>
        <v/>
      </c>
      <c r="CE54" s="177" t="str">
        <f t="shared" si="35"/>
        <v/>
      </c>
    </row>
    <row r="55" spans="1:83" s="17" customFormat="1" ht="16.5" customHeight="1" x14ac:dyDescent="0.2">
      <c r="A55" s="18">
        <v>46</v>
      </c>
      <c r="B55" s="122" t="str">
        <f>IF('2.ชื่อนักเรียน'!$C56="","",'2.ชื่อนักเรียน'!$C56)</f>
        <v/>
      </c>
      <c r="C55" s="272" t="str">
        <f>IF('2.ชื่อนักเรียน'!$D56="","",'2.ชื่อนักเรียน'!$D56)</f>
        <v/>
      </c>
      <c r="D55" s="207" t="str">
        <f>IF(D$8="","",IF('2.ชื่อนักเรียน'!$R56="ร","ร",IF('2.ชื่อนักเรียน'!$R56="มส","",IF(OR(VLOOKUP($A55,'02.คีย์เทอม1'!$A$9:$DY$58,10,FALSE)="",VLOOKUP($A55,'03.คีย์เทอม2'!$A$9:$DY$58,10,FALSE)=""),"",(IF(VLOOKUP($A55,'02.คีย์เทอม1'!$A$9:$DY$58,11,FALSE)="",VLOOKUP($A55,'02.คีย์เทอม1'!$A$9:$DY$58,10,FALSE),VLOOKUP($A55,'02.คีย์เทอม1'!$A$9:$DY$58,11,FALSE))+IF(VLOOKUP($A55,'03.คีย์เทอม2'!$A$9:$DY$58,11,FALSE)="",VLOOKUP($A55,'03.คีย์เทอม2'!$A$9:$DY$58,10,FALSE),VLOOKUP($A55,'03.คีย์เทอม2'!$A$9:$DY$58,11,FALSE)))*100/200))))</f>
        <v/>
      </c>
      <c r="E55" s="125" t="str">
        <f>IF(D$8="","",IF('2.ชื่อนักเรียน'!$R56="ร","ร",IF('2.ชื่อนักเรียน'!$R56="มส","",IF(D55="","",IF(D55&gt;=80,4,IF(D55&gt;=75,3.5,IF(D55&gt;=70,3,IF(D55&gt;=65,2.5,IF(D55&gt;=60,2,IF(D55&gt;=55,1.5,IF(D55&gt;=50,1,0)))))))))))</f>
        <v/>
      </c>
      <c r="F55" s="126" t="str">
        <f>IF(F$8="","",IF('2.ชื่อนักเรียน'!$R56="ร","ร",IF('2.ชื่อนักเรียน'!$R56="มส","",IF(OR(VLOOKUP($A55,'02.คีย์เทอม1'!$A$9:$DY$58,15,FALSE)="",VLOOKUP($A55,'03.คีย์เทอม2'!$A$9:$DY$58,15,FALSE)=""),"",(IF(VLOOKUP($A55,'02.คีย์เทอม1'!$A$9:$DY$58,16,FALSE)="",VLOOKUP($A55,'02.คีย์เทอม1'!$A$9:$DY$58,15,FALSE),VLOOKUP($A55,'02.คีย์เทอม1'!$A$9:$DY$58,16,FALSE))+IF(VLOOKUP($A55,'03.คีย์เทอม2'!$A$9:$DY$58,16,FALSE)="",VLOOKUP($A55,'03.คีย์เทอม2'!$A$9:$DY$58,15,FALSE),VLOOKUP($A55,'03.คีย์เทอม2'!$A$9:$DY$58,16,FALSE)))*100/200))))</f>
        <v/>
      </c>
      <c r="G55" s="125" t="str">
        <f>IF(F$8="","",IF('2.ชื่อนักเรียน'!$R56="ร","ร",IF('2.ชื่อนักเรียน'!$R56="มส","",IF(F55="","",IF(F55&gt;=80,4,IF(F55&gt;=75,3.5,IF(F55&gt;=70,3,IF(F55&gt;=65,2.5,IF(F55&gt;=60,2,IF(F55&gt;=55,1.5,IF(F55&gt;=50,1,0)))))))))))</f>
        <v/>
      </c>
      <c r="H55" s="126" t="str">
        <f>IF(H$8="","",IF('2.ชื่อนักเรียน'!$R56="ร","ร",IF('2.ชื่อนักเรียน'!$R56="มส","",IF(OR(VLOOKUP($A55,'02.คีย์เทอม1'!$A$9:$DY$58,20,FALSE)="",VLOOKUP($A55,'03.คีย์เทอม2'!$A$9:$DY$58,20,FALSE)=""),"",(IF(VLOOKUP($A55,'02.คีย์เทอม1'!$A$9:$DY$58,21,FALSE)="",VLOOKUP($A55,'02.คีย์เทอม1'!$A$9:$DY$58,20,FALSE),VLOOKUP($A55,'02.คีย์เทอม1'!$A$9:$DY$58,21,FALSE))+IF(VLOOKUP($A55,'03.คีย์เทอม2'!$A$9:$DY$58,21,FALSE)="",VLOOKUP($A55,'03.คีย์เทอม2'!$A$9:$DY$58,20,FALSE),VLOOKUP($A55,'03.คีย์เทอม2'!$A$9:$DY$58,21,FALSE)))*100/200))))</f>
        <v/>
      </c>
      <c r="I55" s="125" t="str">
        <f>IF(H$8="","",IF('2.ชื่อนักเรียน'!$R56="ร","ร",IF('2.ชื่อนักเรียน'!$R56="มส","",IF(H55="","",IF(H55&gt;=80,4,IF(H55&gt;=75,3.5,IF(H55&gt;=70,3,IF(H55&gt;=65,2.5,IF(H55&gt;=60,2,IF(H55&gt;=55,1.5,IF(H55&gt;=50,1,0)))))))))))</f>
        <v/>
      </c>
      <c r="J55" s="126" t="str">
        <f>IF(J$8="","",IF('2.ชื่อนักเรียน'!$R56="ร","ร",IF('2.ชื่อนักเรียน'!$R56="มส","",IF(OR(VLOOKUP($A55,'02.คีย์เทอม1'!$A$9:$DY$58,25,FALSE)="",VLOOKUP($A55,'03.คีย์เทอม2'!$A$9:$DY$58,25,FALSE)=""),"",(IF(VLOOKUP($A55,'02.คีย์เทอม1'!$A$9:$DY$58,26,FALSE)="",VLOOKUP($A55,'02.คีย์เทอม1'!$A$9:$DY$58,25,FALSE),VLOOKUP($A55,'02.คีย์เทอม1'!$A$9:$DY$58,26,FALSE))+IF(VLOOKUP($A55,'03.คีย์เทอม2'!$A$9:$DY$58,26,FALSE)="",VLOOKUP($A55,'03.คีย์เทอม2'!$A$9:$DY$58,25,FALSE),VLOOKUP($A55,'03.คีย์เทอม2'!$A$9:$DY$58,26,FALSE)))*100/200))))</f>
        <v/>
      </c>
      <c r="K55" s="125" t="str">
        <f>IF(J$8="","",IF('2.ชื่อนักเรียน'!$R56="ร","ร",IF('2.ชื่อนักเรียน'!$R56="มส","",IF(J55="","",IF(J55&gt;=80,4,IF(J55&gt;=75,3.5,IF(J55&gt;=70,3,IF(J55&gt;=65,2.5,IF(J55&gt;=60,2,IF(J55&gt;=55,1.5,IF(J55&gt;=50,1,0)))))))))))</f>
        <v/>
      </c>
      <c r="L55" s="126" t="str">
        <f>IF(L$8="","",IF('2.ชื่อนักเรียน'!$R56="ร","ร",IF('2.ชื่อนักเรียน'!$R56="มส","",IF(OR(VLOOKUP($A55,'02.คีย์เทอม1'!$A$9:$DY$58,30,FALSE)="",VLOOKUP($A55,'03.คีย์เทอม2'!$A$9:$DY$58,30,FALSE)=""),"",(IF(VLOOKUP($A55,'02.คีย์เทอม1'!$A$9:$DY$58,31,FALSE)="",VLOOKUP($A55,'02.คีย์เทอม1'!$A$9:$DY$58,30,FALSE),VLOOKUP($A55,'02.คีย์เทอม1'!$A$9:$DY$58,31,FALSE))+IF(VLOOKUP($A55,'03.คีย์เทอม2'!$A$9:$DY$58,31,FALSE)="",VLOOKUP($A55,'03.คีย์เทอม2'!$A$9:$DY$58,30,FALSE),VLOOKUP($A55,'03.คีย์เทอม2'!$A$9:$DY$58,31,FALSE)))*100/200))))</f>
        <v/>
      </c>
      <c r="M55" s="125" t="str">
        <f>IF(L$8="","",IF('2.ชื่อนักเรียน'!$R56="ร","ร",IF('2.ชื่อนักเรียน'!$R56="มส","",IF(L55="","",IF(L55&gt;=80,4,IF(L55&gt;=75,3.5,IF(L55&gt;=70,3,IF(L55&gt;=65,2.5,IF(L55&gt;=60,2,IF(L55&gt;=55,1.5,IF(L55&gt;=50,1,0)))))))))))</f>
        <v/>
      </c>
      <c r="N55" s="126" t="str">
        <f>IF(N$8="","",IF('2.ชื่อนักเรียน'!$R56="ร","ร",IF('2.ชื่อนักเรียน'!$R56="มส","",IF(OR(VLOOKUP($A55,'02.คีย์เทอม1'!$A$9:$DY$58,35,FALSE)="",VLOOKUP($A55,'03.คีย์เทอม2'!$A$9:$DY$58,35,FALSE)=""),"",(IF(VLOOKUP($A55,'02.คีย์เทอม1'!$A$9:$DY$58,36,FALSE)="",VLOOKUP($A55,'02.คีย์เทอม1'!$A$9:$DY$58,35,FALSE),VLOOKUP($A55,'02.คีย์เทอม1'!$A$9:$DY$58,36,FALSE))+IF(VLOOKUP($A55,'03.คีย์เทอม2'!$A$9:$DY$58,36,FALSE)="",VLOOKUP($A55,'03.คีย์เทอม2'!$A$9:$DY$58,35,FALSE),VLOOKUP($A55,'03.คีย์เทอม2'!$A$9:$DY$58,36,FALSE)))*100/200))))</f>
        <v/>
      </c>
      <c r="O55" s="125" t="str">
        <f>IF(N$8="","",IF('2.ชื่อนักเรียน'!$R56="ร","ร",IF('2.ชื่อนักเรียน'!$R56="มส","",IF(N55="","",IF(N55&gt;=80,4,IF(N55&gt;=75,3.5,IF(N55&gt;=70,3,IF(N55&gt;=65,2.5,IF(N55&gt;=60,2,IF(N55&gt;=55,1.5,IF(N55&gt;=50,1,0)))))))))))</f>
        <v/>
      </c>
      <c r="P55" s="126" t="str">
        <f>IF(P$8="","",IF('2.ชื่อนักเรียน'!$R56="ร","ร",IF('2.ชื่อนักเรียน'!$R56="มส","",IF(OR(VLOOKUP($A55,'02.คีย์เทอม1'!$A$9:$DY$58,40,FALSE)="",VLOOKUP($A55,'03.คีย์เทอม2'!$A$9:$DY$58,40,FALSE)=""),"",(IF(VLOOKUP($A55,'02.คีย์เทอม1'!$A$9:$DY$58,41,FALSE)="",VLOOKUP($A55,'02.คีย์เทอม1'!$A$9:$DY$58,40,FALSE),VLOOKUP($A55,'02.คีย์เทอม1'!$A$9:$DY$58,41,FALSE))+IF(VLOOKUP($A55,'03.คีย์เทอม2'!$A$9:$DY$58,41,FALSE)="",VLOOKUP($A55,'03.คีย์เทอม2'!$A$9:$DY$58,40,FALSE),VLOOKUP($A55,'03.คีย์เทอม2'!$A$9:$DY$58,41,FALSE)))*100/200))))</f>
        <v/>
      </c>
      <c r="Q55" s="125" t="str">
        <f>IF(P$8="","",IF('2.ชื่อนักเรียน'!$R56="ร","ร",IF('2.ชื่อนักเรียน'!$R56="มส","",IF(P55="","",IF(P55&gt;=80,4,IF(P55&gt;=75,3.5,IF(P55&gt;=70,3,IF(P55&gt;=65,2.5,IF(P55&gt;=60,2,IF(P55&gt;=55,1.5,IF(P55&gt;=50,1,0)))))))))))</f>
        <v/>
      </c>
      <c r="R55" s="126" t="str">
        <f>IF(R$8="","",IF('2.ชื่อนักเรียน'!$R56="ร","ร",IF('2.ชื่อนักเรียน'!$R56="มส","",IF(OR(VLOOKUP($A55,'02.คีย์เทอม1'!$A$9:$DY$58,45,FALSE)="",VLOOKUP($A55,'03.คีย์เทอม2'!$A$9:$DY$58,45,FALSE)=""),"",(IF(VLOOKUP($A55,'02.คีย์เทอม1'!$A$9:$DY$58,46,FALSE)="",VLOOKUP($A55,'02.คีย์เทอม1'!$A$9:$DY$58,45,FALSE),VLOOKUP($A55,'02.คีย์เทอม1'!$A$9:$DY$58,46,FALSE))+IF(VLOOKUP($A55,'03.คีย์เทอม2'!$A$9:$DY$58,46,FALSE)="",VLOOKUP($A55,'03.คีย์เทอม2'!$A$9:$DY$58,45,FALSE),VLOOKUP($A55,'03.คีย์เทอม2'!$A$9:$DY$58,46,FALSE)))*100/200))))</f>
        <v/>
      </c>
      <c r="S55" s="125" t="str">
        <f>IF(R$8="","",IF('2.ชื่อนักเรียน'!$R56="ร","ร",IF('2.ชื่อนักเรียน'!$R56="มส","",IF(R55="","",IF(R55&gt;=80,4,IF(R55&gt;=75,3.5,IF(R55&gt;=70,3,IF(R55&gt;=65,2.5,IF(R55&gt;=60,2,IF(R55&gt;=55,1.5,IF(R55&gt;=50,1,0)))))))))))</f>
        <v/>
      </c>
      <c r="T55" s="126" t="str">
        <f>IF(T$8="","",IF('2.ชื่อนักเรียน'!$R56="ร","ร",IF('2.ชื่อนักเรียน'!$R56="มส","",IF(OR(VLOOKUP($A55,'02.คีย์เทอม1'!$A$9:$DY$58,50,FALSE)="",VLOOKUP($A55,'03.คีย์เทอม2'!$A$9:$DY$58,50,FALSE)=""),"",(IF(VLOOKUP($A55,'02.คีย์เทอม1'!$A$9:$DY$58,51,FALSE)="",VLOOKUP($A55,'02.คีย์เทอม1'!$A$9:$DY$58,50,FALSE),VLOOKUP($A55,'02.คีย์เทอม1'!$A$9:$DY$58,51,FALSE))+IF(VLOOKUP($A55,'03.คีย์เทอม2'!$A$9:$DY$58,51,FALSE)="",VLOOKUP($A55,'03.คีย์เทอม2'!$A$9:$DY$58,50,FALSE),VLOOKUP($A55,'03.คีย์เทอม2'!$A$9:$DY$58,51,FALSE)))*100/200))))</f>
        <v/>
      </c>
      <c r="U55" s="125" t="str">
        <f>IF(T$8="","",IF('2.ชื่อนักเรียน'!$R56="ร","ร",IF('2.ชื่อนักเรียน'!$R56="มส","",IF(T55="","",IF(T55&gt;=80,4,IF(T55&gt;=75,3.5,IF(T55&gt;=70,3,IF(T55&gt;=65,2.5,IF(T55&gt;=60,2,IF(T55&gt;=55,1.5,IF(T55&gt;=50,1,0)))))))))))</f>
        <v/>
      </c>
      <c r="V55" s="126" t="str">
        <f>IF(V$8="","",IF('2.ชื่อนักเรียน'!$R56="ร","ร",IF('2.ชื่อนักเรียน'!$R56="มส","",IF(OR(VLOOKUP($A55,'02.คีย์เทอม1'!$A$9:$DY$58,55,FALSE)="",VLOOKUP($A55,'03.คีย์เทอม2'!$A$9:$DY$58,55,FALSE)=""),"",(IF(VLOOKUP($A55,'02.คีย์เทอม1'!$A$9:$DY$58,56,FALSE)="",VLOOKUP($A55,'02.คีย์เทอม1'!$A$9:$DY$58,55,FALSE),VLOOKUP($A55,'02.คีย์เทอม1'!$A$9:$DY$58,56,FALSE))+IF(VLOOKUP($A55,'03.คีย์เทอม2'!$A$9:$DY$58,56,FALSE)="",VLOOKUP($A55,'03.คีย์เทอม2'!$A$9:$DY$58,55,FALSE),VLOOKUP($A55,'03.คีย์เทอม2'!$A$9:$DY$58,56,FALSE)))*100/200))))</f>
        <v/>
      </c>
      <c r="W55" s="208" t="str">
        <f>IF(V$8="","",IF('2.ชื่อนักเรียน'!$R56="ร","ร",IF('2.ชื่อนักเรียน'!$R56="มส","",IF(V55="","",IF(V55&gt;=80,4,IF(V55&gt;=75,3.5,IF(V55&gt;=70,3,IF(V55&gt;=65,2.5,IF(V55&gt;=60,2,IF(V55&gt;=55,1.5,IF(V55&gt;=50,1,0)))))))))))</f>
        <v/>
      </c>
      <c r="X55" s="18">
        <v>46</v>
      </c>
      <c r="Y55" s="122" t="str">
        <f>IF('2.ชื่อนักเรียน'!$C56="","",'2.ชื่อนักเรียน'!$C56)</f>
        <v/>
      </c>
      <c r="Z55" s="272" t="str">
        <f>IF('2.ชื่อนักเรียน'!$D56="","",'2.ชื่อนักเรียน'!$D56)</f>
        <v/>
      </c>
      <c r="AA55" s="207" t="str">
        <f>IF(AA$8="","",IF('2.ชื่อนักเรียน'!$R56="ร","ร",IF('2.ชื่อนักเรียน'!$R56="มส","",IF(OR(VLOOKUP($A55,'02.คีย์เทอม1'!$A$9:$DY$58,60,FALSE)="",VLOOKUP($A55,'03.คีย์เทอม2'!$A$9:$DY$58,60,FALSE)=""),"",(IF(VLOOKUP($A55,'02.คีย์เทอม1'!$A$9:$DY$58,61,FALSE)="",VLOOKUP($A55,'02.คีย์เทอม1'!$A$9:$DY$58,60,FALSE),VLOOKUP($A55,'02.คีย์เทอม1'!$A$9:$DY$58,61,FALSE))+IF(VLOOKUP($A55,'03.คีย์เทอม2'!$A$9:$DY$58,61,FALSE)="",VLOOKUP($A55,'03.คีย์เทอม2'!$A$9:$DY$58,60,FALSE),VLOOKUP($A55,'03.คีย์เทอม2'!$A$9:$DY$58,61,FALSE)))*100/200))))</f>
        <v/>
      </c>
      <c r="AB55" s="125" t="str">
        <f>IF(AA$8="","",IF('2.ชื่อนักเรียน'!$R56="ร","ร",IF('2.ชื่อนักเรียน'!$R56="มส","",IF(AA55="","",IF(AA55&gt;=80,4,IF(AA55&gt;=75,3.5,IF(AA55&gt;=70,3,IF(AA55&gt;=65,2.5,IF(AA55&gt;=60,2,IF(AA55&gt;=55,1.5,IF(AA55&gt;=50,1,0)))))))))))</f>
        <v/>
      </c>
      <c r="AC55" s="126" t="str">
        <f>IF(AC$8="","",IF('2.ชื่อนักเรียน'!$R56="ร","ร",IF('2.ชื่อนักเรียน'!$R56="มส","",IF(OR(VLOOKUP($A55,'02.คีย์เทอม1'!$A$9:$DY$58,65,FALSE)="",VLOOKUP($A55,'03.คีย์เทอม2'!$A$9:$DY$58,65,FALSE)=""),"",(IF(VLOOKUP($A55,'02.คีย์เทอม1'!$A$9:$DY$58,66,FALSE)="",VLOOKUP($A55,'02.คีย์เทอม1'!$A$9:$DY$58,65,FALSE),VLOOKUP($A55,'02.คีย์เทอม1'!$A$9:$DY$58,66,FALSE))+IF(VLOOKUP($A55,'03.คีย์เทอม2'!$A$9:$DY$58,66,FALSE)="",VLOOKUP($A55,'03.คีย์เทอม2'!$A$9:$DY$58,65,FALSE),VLOOKUP($A55,'03.คีย์เทอม2'!$A$9:$DY$58,66,FALSE)))*100/200))))</f>
        <v/>
      </c>
      <c r="AD55" s="125" t="str">
        <f>IF(AC$8="","",IF('2.ชื่อนักเรียน'!$R56="ร","ร",IF('2.ชื่อนักเรียน'!$R56="มส","",IF(AC55="","",IF(AC55&gt;=80,4,IF(AC55&gt;=75,3.5,IF(AC55&gt;=70,3,IF(AC55&gt;=65,2.5,IF(AC55&gt;=60,2,IF(AC55&gt;=55,1.5,IF(AC55&gt;=50,1,0)))))))))))</f>
        <v/>
      </c>
      <c r="AE55" s="126" t="str">
        <f>IF(AE$8="","",IF('2.ชื่อนักเรียน'!$R56="ร","ร",IF('2.ชื่อนักเรียน'!$R56="มส","",IF(OR(VLOOKUP($A55,'02.คีย์เทอม1'!$A$9:$DY$58,70,FALSE)="",VLOOKUP($A55,'03.คีย์เทอม2'!$A$9:$DY$58,70,FALSE)=""),"",(IF(VLOOKUP($A55,'02.คีย์เทอม1'!$A$9:$DY$58,71,FALSE)="",VLOOKUP($A55,'02.คีย์เทอม1'!$A$9:$DY$58,70,FALSE),VLOOKUP($A55,'02.คีย์เทอม1'!$A$9:$DY$58,71,FALSE))+IF(VLOOKUP($A55,'03.คีย์เทอม2'!$A$9:$DY$58,71,FALSE)="",VLOOKUP($A55,'03.คีย์เทอม2'!$A$9:$DY$58,70,FALSE),VLOOKUP($A55,'03.คีย์เทอม2'!$A$9:$DY$58,71,FALSE)))*100/200))))</f>
        <v/>
      </c>
      <c r="AF55" s="125" t="str">
        <f>IF(AE$8="","",IF('2.ชื่อนักเรียน'!$R56="ร","ร",IF('2.ชื่อนักเรียน'!$R56="มส","",IF(AE55="","",IF(AE55&gt;=80,4,IF(AE55&gt;=75,3.5,IF(AE55&gt;=70,3,IF(AE55&gt;=65,2.5,IF(AE55&gt;=60,2,IF(AE55&gt;=55,1.5,IF(AE55&gt;=50,1,0)))))))))))</f>
        <v/>
      </c>
      <c r="AG55" s="127" t="str">
        <f>IF(AG$8="","",IF('2.ชื่อนักเรียน'!$R56="ร","ร",IF('2.ชื่อนักเรียน'!$R56="มส","",IF(OR(VLOOKUP($A55,'02.คีย์เทอม1'!$A$9:$DY$58,75,FALSE)="",VLOOKUP($A55,'03.คีย์เทอม2'!$A$9:$DY$58,75,FALSE)=""),"",(IF(VLOOKUP($A55,'02.คีย์เทอม1'!$A$9:$DY$58,76,FALSE)="",VLOOKUP($A55,'02.คีย์เทอม1'!$A$9:$DY$58,75,FALSE),VLOOKUP($A55,'02.คีย์เทอม1'!$A$9:$DY$58,76,FALSE))+IF(VLOOKUP($A55,'03.คีย์เทอม2'!$A$9:$DY$58,76,FALSE)="",VLOOKUP($A55,'03.คีย์เทอม2'!$A$9:$DY$58,75,FALSE),VLOOKUP($A55,'03.คีย์เทอม2'!$A$9:$DY$58,76,FALSE)))*100/200))))</f>
        <v/>
      </c>
      <c r="AH55" s="125" t="str">
        <f>IF(AG$8="","",IF('2.ชื่อนักเรียน'!$R56="ร","ร",IF('2.ชื่อนักเรียน'!$R56="มส","",IF(AG55="","",IF(AG55&gt;=80,4,IF(AG55&gt;=75,3.5,IF(AG55&gt;=70,3,IF(AG55&gt;=65,2.5,IF(AG55&gt;=60,2,IF(AG55&gt;=55,1.5,IF(AG55&gt;=50,1,0)))))))))))</f>
        <v/>
      </c>
      <c r="AI55" s="127" t="str">
        <f>IF(AI$8="","",IF('2.ชื่อนักเรียน'!$R56="ร","ร",IF('2.ชื่อนักเรียน'!$R56="มส","",IF(OR(VLOOKUP($A55,'02.คีย์เทอม1'!$A$9:$DY$58,80,FALSE)="",VLOOKUP($A55,'03.คีย์เทอม2'!$A$9:$DY$58,80,FALSE)=""),"",(IF(VLOOKUP($A55,'02.คีย์เทอม1'!$A$9:$DY$58,81,FALSE)="",VLOOKUP($A55,'02.คีย์เทอม1'!$A$9:$DY$58,80,FALSE),VLOOKUP($A55,'02.คีย์เทอม1'!$A$9:$DY$58,81,FALSE))+IF(VLOOKUP($A55,'03.คีย์เทอม2'!$A$9:$DY$58,81,FALSE)="",VLOOKUP($A55,'03.คีย์เทอม2'!$A$9:$DY$58,80,FALSE),VLOOKUP($A55,'03.คีย์เทอม2'!$A$9:$DY$58,81,FALSE)))*100/200))))</f>
        <v/>
      </c>
      <c r="AJ55" s="125" t="str">
        <f>IF(AI$8="","",IF('2.ชื่อนักเรียน'!$R56="ร","ร",IF('2.ชื่อนักเรียน'!$R56="มส","",IF(AI55="","",IF(AI55&gt;=80,4,IF(AI55&gt;=75,3.5,IF(AI55&gt;=70,3,IF(AI55&gt;=65,2.5,IF(AI55&gt;=60,2,IF(AI55&gt;=55,1.5,IF(AI55&gt;=50,1,0)))))))))))</f>
        <v/>
      </c>
      <c r="AK55" s="127" t="str">
        <f>IF(AK$8="","",IF('2.ชื่อนักเรียน'!$R56="ร","ร",IF('2.ชื่อนักเรียน'!$R56="มส","",IF(OR(VLOOKUP($A55,'02.คีย์เทอม1'!$A$9:$DY$58,85,FALSE)="",VLOOKUP($A55,'03.คีย์เทอม2'!$A$9:$DY$58,85,FALSE)=""),"",(IF(VLOOKUP($A55,'02.คีย์เทอม1'!$A$9:$DY$58,86,FALSE)="",VLOOKUP($A55,'02.คีย์เทอม1'!$A$9:$DY$58,85,FALSE),VLOOKUP($A55,'02.คีย์เทอม1'!$A$9:$DY$58,86,FALSE))+IF(VLOOKUP($A55,'03.คีย์เทอม2'!$A$9:$DY$58,86,FALSE)="",VLOOKUP($A55,'03.คีย์เทอม2'!$A$9:$DY$58,85,FALSE),VLOOKUP($A55,'03.คีย์เทอม2'!$A$9:$DY$58,86,FALSE)))*100/200))))</f>
        <v/>
      </c>
      <c r="AL55" s="125" t="str">
        <f>IF(AK$8="","",IF('2.ชื่อนักเรียน'!$R56="ร","ร",IF('2.ชื่อนักเรียน'!$R56="มส","",IF(AK55="","",IF(AK55&gt;=80,4,IF(AK55&gt;=75,3.5,IF(AK55&gt;=70,3,IF(AK55&gt;=65,2.5,IF(AK55&gt;=60,2,IF(AK55&gt;=55,1.5,IF(AK55&gt;=50,1,0)))))))))))</f>
        <v/>
      </c>
      <c r="AM55" s="127" t="str">
        <f>IF(AM$8="","",IF('2.ชื่อนักเรียน'!$R56="ร","ร",IF('2.ชื่อนักเรียน'!$R56="มส","",IF(OR(VLOOKUP($A55,'02.คีย์เทอม1'!$A$9:$DY$58,90,FALSE)="",VLOOKUP($A55,'03.คีย์เทอม2'!$A$9:$DY$58,90,FALSE)=""),"",(IF(VLOOKUP($A55,'02.คีย์เทอม1'!$A$9:$DY$58,91,FALSE)="",VLOOKUP($A55,'02.คีย์เทอม1'!$A$9:$DY$58,90,FALSE),VLOOKUP($A55,'02.คีย์เทอม1'!$A$9:$DY$58,91,FALSE))+IF(VLOOKUP($A55,'03.คีย์เทอม2'!$A$9:$DY$58,91,FALSE)="",VLOOKUP($A55,'03.คีย์เทอม2'!$A$9:$DY$58,90,FALSE),VLOOKUP($A55,'03.คีย์เทอม2'!$A$9:$DY$58,91,FALSE)))*100/200))))</f>
        <v/>
      </c>
      <c r="AN55" s="125" t="str">
        <f>IF(AM$8="","",IF('2.ชื่อนักเรียน'!$R56="ร","ร",IF('2.ชื่อนักเรียน'!$R56="มส","",IF(AM55="","",IF(AM55&gt;=80,4,IF(AM55&gt;=75,3.5,IF(AM55&gt;=70,3,IF(AM55&gt;=65,2.5,IF(AM55&gt;=60,2,IF(AM55&gt;=55,1.5,IF(AM55&gt;=50,1,0)))))))))))</f>
        <v/>
      </c>
      <c r="AO55" s="127" t="str">
        <f>IF(AO$8="","",IF('2.ชื่อนักเรียน'!$R56="ร","ร",IF('2.ชื่อนักเรียน'!$R56="มส","",IF(OR(VLOOKUP($A55,'02.คีย์เทอม1'!$A$9:$DY$58,95,FALSE)="",VLOOKUP($A55,'03.คีย์เทอม2'!$A$9:$DY$58,95,FALSE)=""),"",(IF(VLOOKUP($A55,'02.คีย์เทอม1'!$A$9:$DY$58,96,FALSE)="",VLOOKUP($A55,'02.คีย์เทอม1'!$A$9:$DY$58,95,FALSE),VLOOKUP($A55,'02.คีย์เทอม1'!$A$9:$DY$58,96,FALSE))+IF(VLOOKUP($A55,'03.คีย์เทอม2'!$A$9:$DY$58,96,FALSE)="",VLOOKUP($A55,'03.คีย์เทอม2'!$A$9:$DY$58,95,FALSE),VLOOKUP($A55,'03.คีย์เทอม2'!$A$9:$DY$58,96,FALSE)))*100/200))))</f>
        <v/>
      </c>
      <c r="AP55" s="125" t="str">
        <f>IF(AO$8="","",IF('2.ชื่อนักเรียน'!$R56="ร","ร",IF('2.ชื่อนักเรียน'!$R56="มส","",IF(AO55="","",IF(AO55&gt;=80,4,IF(AO55&gt;=75,3.5,IF(AO55&gt;=70,3,IF(AO55&gt;=65,2.5,IF(AO55&gt;=60,2,IF(AO55&gt;=55,1.5,IF(AO55&gt;=50,1,0)))))))))))</f>
        <v/>
      </c>
      <c r="AQ55" s="127" t="str">
        <f>IF(AQ$8="","",IF('2.ชื่อนักเรียน'!$R56="ร","ร",IF('2.ชื่อนักเรียน'!$R56="มส","",IF(OR(VLOOKUP($A55,'02.คีย์เทอม1'!$A$9:$DY$58,100,FALSE)="",VLOOKUP($A55,'03.คีย์เทอม2'!$A$9:$DY$58,100,FALSE)=""),"",(IF(VLOOKUP($A55,'02.คีย์เทอม1'!$A$9:$DY$58,101,FALSE)="",VLOOKUP($A55,'02.คีย์เทอม1'!$A$9:$DY$58,100,FALSE),VLOOKUP($A55,'02.คีย์เทอม1'!$A$9:$DY$58,101,FALSE))+IF(VLOOKUP($A55,'03.คีย์เทอม2'!$A$9:$DY$58,101,FALSE)="",VLOOKUP($A55,'03.คีย์เทอม2'!$A$9:$DY$58,100,FALSE),VLOOKUP($A55,'03.คีย์เทอม2'!$A$9:$DY$58,101,FALSE)))*100/200))))</f>
        <v/>
      </c>
      <c r="AR55" s="125" t="str">
        <f>IF(AQ$8="","",IF('2.ชื่อนักเรียน'!$R56="ร","ร",IF('2.ชื่อนักเรียน'!$R56="มส","",IF(AQ55="","",IF(AQ55&gt;=80,4,IF(AQ55&gt;=75,3.5,IF(AQ55&gt;=70,3,IF(AQ55&gt;=65,2.5,IF(AQ55&gt;=60,2,IF(AQ55&gt;=55,1.5,IF(AQ55&gt;=50,1,0)))))))))))</f>
        <v/>
      </c>
      <c r="AS55" s="126" t="str">
        <f>IF(AS$8="","",IF('2.ชื่อนักเรียน'!$R56="ร","ร",IF('2.ชื่อนักเรียน'!$R56="มส","",IF(OR(VLOOKUP($A55,'02.คีย์เทอม1'!$A$9:$DY$58,105,FALSE)="",VLOOKUP($A55,'03.คีย์เทอม2'!$A$9:$DY$58,105,FALSE)=""),"",(IF(VLOOKUP($A55,'02.คีย์เทอม1'!$A$9:$DY$58,106,FALSE)="",VLOOKUP($A55,'02.คีย์เทอม1'!$A$9:$DY$58,105,FALSE),VLOOKUP($A55,'02.คีย์เทอม1'!$A$9:$DY$58,106,FALSE))+IF(VLOOKUP($A55,'03.คีย์เทอม2'!$A$9:$DY$58,106,FALSE)="",VLOOKUP($A55,'03.คีย์เทอม2'!$A$9:$DY$58,105,FALSE),VLOOKUP($A55,'03.คีย์เทอม2'!$A$9:$DY$58,106,FALSE)))*100/200))))</f>
        <v/>
      </c>
      <c r="AT55" s="204" t="str">
        <f>IF(AS$8="","",IF('2.ชื่อนักเรียน'!$R56="ร","ร",IF('2.ชื่อนักเรียน'!$R56="มส","",IF(AS55="","",IF(AS55&gt;=80,4,IF(AS55&gt;=75,3.5,IF(AS55&gt;=70,3,IF(AS55&gt;=65,2.5,IF(AS55&gt;=60,2,IF(AS55&gt;=55,1.5,IF(AS55&gt;=50,1,0)))))))))))</f>
        <v/>
      </c>
      <c r="AU55" s="207" t="str">
        <f t="shared" ref="AU55:AU59" si="38">IF(COUNT(D55,F55,H55,J55,L55,N55,P55,R55,V55,AA55)=0,"",SUM(D55,F55,H55,J55,L55,N55,P55,R55,T55,V55,AA55,AC55,AE55,AG55,AI55,AK55,AM55,AO55,AQ55,AS55))</f>
        <v/>
      </c>
      <c r="AV55" s="126" t="str">
        <f t="shared" ref="AV55:AV59" si="39">IF(AU55="","",(AU55*100)/$AU$9)</f>
        <v/>
      </c>
      <c r="AW55" s="541" t="str">
        <f t="shared" ref="AW55:AW59" si="40">IF(E55="","",IF(COUNT(AZ55,BB55,BD55,BF55,BH55,BJ55,BL55,BN55,BP55,BR55,BT55,BV55,BX55,BZ55,CB55,CD55)&lt;COUNT($AZ$9,$BB$9,$BD$9,$BF$9,$BH$9,$BJ$9,$BL$9,$BN$9,$BP$9,$BR$9,$BT$9,$BV$9,$BX$9,$BZ$9,$CB$9,$CD$9),"",SUM(AZ55,BB55,BD55,BF55,BH55,BJ55,BL55,BN55,BP55,BR55,BT55,BV55,BX55,BZ55,CB55,CD55)/SUM($AZ$9,$BB$9,$BD$9,$BF$9,$BH$9,$BJ$9,$BL$9,$BN$9,$BP$9,$BR$9,$BT$9,$BV$9,$BX$9,$BZ$9,$CB$9,$CD$9)))</f>
        <v/>
      </c>
      <c r="AX55" s="745" t="str">
        <f>IF('2.ชื่อนักเรียน'!R56="มส","มส",IF('2.ชื่อนักเรียน'!R56="ย้าย","ย้าย",IF('2.ชื่อนักเรียน'!R56="ร","ร",IF(CE55="","",RANK(CE55,$CE$10:$CE$59,0)))))</f>
        <v/>
      </c>
      <c r="AY55" s="393" t="str">
        <f t="shared" ref="AY55:AY59" si="41">IF(D55="","",D55)</f>
        <v/>
      </c>
      <c r="AZ55" s="381" t="str">
        <f t="shared" ref="AZ55:AZ59" si="42">IF(E55="","",E55*E$9)</f>
        <v/>
      </c>
      <c r="BA55" s="381" t="str">
        <f t="shared" ref="BA55:BA59" si="43">IF(F55="","",F55)</f>
        <v/>
      </c>
      <c r="BB55" s="335" t="str">
        <f t="shared" ref="BB55:BB59" si="44">IF(G55="","",G55*G$9)</f>
        <v/>
      </c>
      <c r="BC55" s="335" t="str">
        <f t="shared" ref="BC55:BC59" si="45">IF(H55="","",H55)</f>
        <v/>
      </c>
      <c r="BD55" s="335" t="str">
        <f t="shared" ref="BD55:BD59" si="46">IF(I55="","",I55*I$9)</f>
        <v/>
      </c>
      <c r="BE55" s="335" t="str">
        <f t="shared" ref="BE55:BE59" si="47">IF(J55="","",J55)</f>
        <v/>
      </c>
      <c r="BF55" s="331" t="str">
        <f t="shared" ref="BF55:BF59" si="48">IF(K55="","",K55*K$9)</f>
        <v/>
      </c>
      <c r="BG55" s="331" t="str">
        <f t="shared" ref="BG55:BG59" si="49">IF(L55="","",L55)</f>
        <v/>
      </c>
      <c r="BH55" s="335" t="str">
        <f t="shared" ref="BH55:BH59" si="50">IF(M55="","",M55*M$9)</f>
        <v/>
      </c>
      <c r="BI55" s="335" t="str">
        <f t="shared" ref="BI55:BI59" si="51">IF(N55="","",N55)</f>
        <v/>
      </c>
      <c r="BJ55" s="335" t="str">
        <f t="shared" ref="BJ55:BJ59" si="52">IF(O55="","",O55*O$9)</f>
        <v/>
      </c>
      <c r="BK55" s="335" t="str">
        <f t="shared" ref="BK55:BK59" si="53">IF(P55="","",P55)</f>
        <v/>
      </c>
      <c r="BL55" s="335" t="str">
        <f t="shared" ref="BL55:BL59" si="54">IF(Q55="","",Q55*Q$9)</f>
        <v/>
      </c>
      <c r="BM55" s="335" t="str">
        <f t="shared" ref="BM55:BM58" si="55">IF(R55="","",R55)</f>
        <v/>
      </c>
      <c r="BN55" s="335" t="str">
        <f t="shared" ref="BN55:BN59" si="56">IF(S55="","",S55*S$9)</f>
        <v/>
      </c>
      <c r="BO55" s="335" t="str">
        <f t="shared" ref="BO55:BO59" si="57">IF(T55="","",T55)</f>
        <v/>
      </c>
      <c r="BP55" s="331" t="str">
        <f t="shared" ref="BP55:BP59" si="58">IF(U55="","",U55*U$9)</f>
        <v/>
      </c>
      <c r="BQ55" s="384" t="str">
        <f>IF(V55="","",V55)</f>
        <v/>
      </c>
      <c r="BR55" s="332" t="str">
        <f t="shared" ref="BR55:BR59" si="59">IF(W55="","",W55*W$9)</f>
        <v/>
      </c>
      <c r="BS55" s="381" t="str">
        <f t="shared" ref="BS55:BS56" si="60">IF($BS$8="","",IF($BS$8="SBMLD",SUM(AA55,AC55,AE55,AG55,AI55,AK55,AM55,AO55,AQ55,AS55),AA55))</f>
        <v/>
      </c>
      <c r="BT55" s="331" t="str">
        <f t="shared" ref="BT55:BT59" si="61">IF($BS$8="","",IF($BS$8="SBMLD",SUM(AB55,AD55,AF55,AH55,AJ55,AL55,AN55,AP55,AR55,AT55)*$BT$9,AB55*AB$9))</f>
        <v/>
      </c>
      <c r="BU55" s="331" t="str">
        <f t="shared" ref="BU55:BU59" si="62">IF($BU$8="","",IF($BU$8="SBMLD",SUM(AC55,AE55,AG55,AI55,AK55,AM55,AO55,AQ55,AS55),AC55))</f>
        <v/>
      </c>
      <c r="BV55" s="331" t="str">
        <f t="shared" ref="BV55:BV58" si="63">IF($BU$8="","",IF($BU$8="SBMLD",SUM(AD55,AF55,AH55,AJ55,AL55,AN55,AP55,AR55,AT55)*$BV$9,AD55*AD$9))</f>
        <v/>
      </c>
      <c r="BW55" s="331" t="str">
        <f t="shared" ref="BW55:BW59" si="64">IF($BW$8="","",IF($BW$8="SBMLD",SUM(AE55,AG55,AI55,AK55,AM55,AO55,AQ55,AS55),AE55))</f>
        <v/>
      </c>
      <c r="BX55" s="331" t="str">
        <f t="shared" ref="BX55:BX59" si="65">IF($BW$8="","",IF($BW$8="SBMLD",SUM(AF55,AH55,AJ55,AL55,AN55,AP55,AR55,AT55)*$BX$9,AF55*AF$9))</f>
        <v/>
      </c>
      <c r="BY55" s="331" t="str">
        <f t="shared" ref="BY55:BY59" si="66">IF($BY$8="","",IF($BY$8="SBMLD",SUM(AG55,AI55,AK55,AM55,AO55,AQ55,AS55),AG55))</f>
        <v/>
      </c>
      <c r="BZ55" s="331" t="str">
        <f t="shared" ref="BZ55:BZ59" si="67">IF($BY$8="","",IF($BY$8="SBMLD",SUM(AH55,AJ55,AL55,AN55,AP55,AR55,AT55)*$BZ$9,AH55*AH$9))</f>
        <v/>
      </c>
      <c r="CA55" s="331" t="str">
        <f t="shared" ref="CA55:CA59" si="68">IF($CA$8="","",IF($CA$8="SBMLD",SUM(AI55,AK55,AM55,AO55,AQ55,AS55),AI55))</f>
        <v/>
      </c>
      <c r="CB55" s="331" t="str">
        <f t="shared" ref="CB55:CB59" si="69">IF($CA$8="","",IF($CA$8="SBMLD",SUM(AJ55,AL55,AN55,AP55,AR55,AT55)*$CB$9,AJ55*AJ$9))</f>
        <v/>
      </c>
      <c r="CC55" s="384" t="str">
        <f t="shared" ref="CC55:CC59" si="70">IF($CC$8="","",IF($CC$8="SBMLD",SUM(AK55,AM55,AO55,AQ55,AS55),AK55))</f>
        <v/>
      </c>
      <c r="CD55" s="332" t="str">
        <f t="shared" ref="CD55:CD59" si="71">IF($CC$8="","",IF($CC$8="SBMLD",SUM(AL55,AN55,AP55,AR55,AT55)*$CD$9,AL55*AL$9))</f>
        <v/>
      </c>
      <c r="CE55" s="177" t="str">
        <f t="shared" ref="CE55:CE59" si="72">AW55</f>
        <v/>
      </c>
    </row>
    <row r="56" spans="1:83" s="17" customFormat="1" ht="16.5" customHeight="1" x14ac:dyDescent="0.2">
      <c r="A56" s="18">
        <v>47</v>
      </c>
      <c r="B56" s="122" t="str">
        <f>IF('2.ชื่อนักเรียน'!$C57="","",'2.ชื่อนักเรียน'!$C57)</f>
        <v/>
      </c>
      <c r="C56" s="272" t="str">
        <f>IF('2.ชื่อนักเรียน'!$D57="","",'2.ชื่อนักเรียน'!$D57)</f>
        <v/>
      </c>
      <c r="D56" s="207" t="str">
        <f>IF(D$8="","",IF('2.ชื่อนักเรียน'!$R57="ร","ร",IF('2.ชื่อนักเรียน'!$R57="มส","",IF(OR(VLOOKUP($A56,'02.คีย์เทอม1'!$A$9:$DY$58,10,FALSE)="",VLOOKUP($A56,'03.คีย์เทอม2'!$A$9:$DY$58,10,FALSE)=""),"",(IF(VLOOKUP($A56,'02.คีย์เทอม1'!$A$9:$DY$58,11,FALSE)="",VLOOKUP($A56,'02.คีย์เทอม1'!$A$9:$DY$58,10,FALSE),VLOOKUP($A56,'02.คีย์เทอม1'!$A$9:$DY$58,11,FALSE))+IF(VLOOKUP($A56,'03.คีย์เทอม2'!$A$9:$DY$58,11,FALSE)="",VLOOKUP($A56,'03.คีย์เทอม2'!$A$9:$DY$58,10,FALSE),VLOOKUP($A56,'03.คีย์เทอม2'!$A$9:$DY$58,11,FALSE)))*100/200))))</f>
        <v/>
      </c>
      <c r="E56" s="125" t="str">
        <f>IF(D$8="","",IF('2.ชื่อนักเรียน'!$R57="ร","ร",IF('2.ชื่อนักเรียน'!$R57="มส","",IF(D56="","",IF(D56&gt;=80,4,IF(D56&gt;=75,3.5,IF(D56&gt;=70,3,IF(D56&gt;=65,2.5,IF(D56&gt;=60,2,IF(D56&gt;=55,1.5,IF(D56&gt;=50,1,0)))))))))))</f>
        <v/>
      </c>
      <c r="F56" s="126" t="str">
        <f>IF(F$8="","",IF('2.ชื่อนักเรียน'!$R57="ร","ร",IF('2.ชื่อนักเรียน'!$R57="มส","",IF(OR(VLOOKUP($A56,'02.คีย์เทอม1'!$A$9:$DY$58,15,FALSE)="",VLOOKUP($A56,'03.คีย์เทอม2'!$A$9:$DY$58,15,FALSE)=""),"",(IF(VLOOKUP($A56,'02.คีย์เทอม1'!$A$9:$DY$58,16,FALSE)="",VLOOKUP($A56,'02.คีย์เทอม1'!$A$9:$DY$58,15,FALSE),VLOOKUP($A56,'02.คีย์เทอม1'!$A$9:$DY$58,16,FALSE))+IF(VLOOKUP($A56,'03.คีย์เทอม2'!$A$9:$DY$58,16,FALSE)="",VLOOKUP($A56,'03.คีย์เทอม2'!$A$9:$DY$58,15,FALSE),VLOOKUP($A56,'03.คีย์เทอม2'!$A$9:$DY$58,16,FALSE)))*100/200))))</f>
        <v/>
      </c>
      <c r="G56" s="125" t="str">
        <f>IF(F$8="","",IF('2.ชื่อนักเรียน'!$R57="ร","ร",IF('2.ชื่อนักเรียน'!$R57="มส","",IF(F56="","",IF(F56&gt;=80,4,IF(F56&gt;=75,3.5,IF(F56&gt;=70,3,IF(F56&gt;=65,2.5,IF(F56&gt;=60,2,IF(F56&gt;=55,1.5,IF(F56&gt;=50,1,0)))))))))))</f>
        <v/>
      </c>
      <c r="H56" s="126" t="str">
        <f>IF(H$8="","",IF('2.ชื่อนักเรียน'!$R57="ร","ร",IF('2.ชื่อนักเรียน'!$R57="มส","",IF(OR(VLOOKUP($A56,'02.คีย์เทอม1'!$A$9:$DY$58,20,FALSE)="",VLOOKUP($A56,'03.คีย์เทอม2'!$A$9:$DY$58,20,FALSE)=""),"",(IF(VLOOKUP($A56,'02.คีย์เทอม1'!$A$9:$DY$58,21,FALSE)="",VLOOKUP($A56,'02.คีย์เทอม1'!$A$9:$DY$58,20,FALSE),VLOOKUP($A56,'02.คีย์เทอม1'!$A$9:$DY$58,21,FALSE))+IF(VLOOKUP($A56,'03.คีย์เทอม2'!$A$9:$DY$58,21,FALSE)="",VLOOKUP($A56,'03.คีย์เทอม2'!$A$9:$DY$58,20,FALSE),VLOOKUP($A56,'03.คีย์เทอม2'!$A$9:$DY$58,21,FALSE)))*100/200))))</f>
        <v/>
      </c>
      <c r="I56" s="125" t="str">
        <f>IF(H$8="","",IF('2.ชื่อนักเรียน'!$R57="ร","ร",IF('2.ชื่อนักเรียน'!$R57="มส","",IF(H56="","",IF(H56&gt;=80,4,IF(H56&gt;=75,3.5,IF(H56&gt;=70,3,IF(H56&gt;=65,2.5,IF(H56&gt;=60,2,IF(H56&gt;=55,1.5,IF(H56&gt;=50,1,0)))))))))))</f>
        <v/>
      </c>
      <c r="J56" s="126" t="str">
        <f>IF(J$8="","",IF('2.ชื่อนักเรียน'!$R57="ร","ร",IF('2.ชื่อนักเรียน'!$R57="มส","",IF(OR(VLOOKUP($A56,'02.คีย์เทอม1'!$A$9:$DY$58,25,FALSE)="",VLOOKUP($A56,'03.คีย์เทอม2'!$A$9:$DY$58,25,FALSE)=""),"",(IF(VLOOKUP($A56,'02.คีย์เทอม1'!$A$9:$DY$58,26,FALSE)="",VLOOKUP($A56,'02.คีย์เทอม1'!$A$9:$DY$58,25,FALSE),VLOOKUP($A56,'02.คีย์เทอม1'!$A$9:$DY$58,26,FALSE))+IF(VLOOKUP($A56,'03.คีย์เทอม2'!$A$9:$DY$58,26,FALSE)="",VLOOKUP($A56,'03.คีย์เทอม2'!$A$9:$DY$58,25,FALSE),VLOOKUP($A56,'03.คีย์เทอม2'!$A$9:$DY$58,26,FALSE)))*100/200))))</f>
        <v/>
      </c>
      <c r="K56" s="125" t="str">
        <f>IF(J$8="","",IF('2.ชื่อนักเรียน'!$R57="ร","ร",IF('2.ชื่อนักเรียน'!$R57="มส","",IF(J56="","",IF(J56&gt;=80,4,IF(J56&gt;=75,3.5,IF(J56&gt;=70,3,IF(J56&gt;=65,2.5,IF(J56&gt;=60,2,IF(J56&gt;=55,1.5,IF(J56&gt;=50,1,0)))))))))))</f>
        <v/>
      </c>
      <c r="L56" s="126" t="str">
        <f>IF(L$8="","",IF('2.ชื่อนักเรียน'!$R57="ร","ร",IF('2.ชื่อนักเรียน'!$R57="มส","",IF(OR(VLOOKUP($A56,'02.คีย์เทอม1'!$A$9:$DY$58,30,FALSE)="",VLOOKUP($A56,'03.คีย์เทอม2'!$A$9:$DY$58,30,FALSE)=""),"",(IF(VLOOKUP($A56,'02.คีย์เทอม1'!$A$9:$DY$58,31,FALSE)="",VLOOKUP($A56,'02.คีย์เทอม1'!$A$9:$DY$58,30,FALSE),VLOOKUP($A56,'02.คีย์เทอม1'!$A$9:$DY$58,31,FALSE))+IF(VLOOKUP($A56,'03.คีย์เทอม2'!$A$9:$DY$58,31,FALSE)="",VLOOKUP($A56,'03.คีย์เทอม2'!$A$9:$DY$58,30,FALSE),VLOOKUP($A56,'03.คีย์เทอม2'!$A$9:$DY$58,31,FALSE)))*100/200))))</f>
        <v/>
      </c>
      <c r="M56" s="125" t="str">
        <f>IF(L$8="","",IF('2.ชื่อนักเรียน'!$R57="ร","ร",IF('2.ชื่อนักเรียน'!$R57="มส","",IF(L56="","",IF(L56&gt;=80,4,IF(L56&gt;=75,3.5,IF(L56&gt;=70,3,IF(L56&gt;=65,2.5,IF(L56&gt;=60,2,IF(L56&gt;=55,1.5,IF(L56&gt;=50,1,0)))))))))))</f>
        <v/>
      </c>
      <c r="N56" s="126" t="str">
        <f>IF(N$8="","",IF('2.ชื่อนักเรียน'!$R57="ร","ร",IF('2.ชื่อนักเรียน'!$R57="มส","",IF(OR(VLOOKUP($A56,'02.คีย์เทอม1'!$A$9:$DY$58,35,FALSE)="",VLOOKUP($A56,'03.คีย์เทอม2'!$A$9:$DY$58,35,FALSE)=""),"",(IF(VLOOKUP($A56,'02.คีย์เทอม1'!$A$9:$DY$58,36,FALSE)="",VLOOKUP($A56,'02.คีย์เทอม1'!$A$9:$DY$58,35,FALSE),VLOOKUP($A56,'02.คีย์เทอม1'!$A$9:$DY$58,36,FALSE))+IF(VLOOKUP($A56,'03.คีย์เทอม2'!$A$9:$DY$58,36,FALSE)="",VLOOKUP($A56,'03.คีย์เทอม2'!$A$9:$DY$58,35,FALSE),VLOOKUP($A56,'03.คีย์เทอม2'!$A$9:$DY$58,36,FALSE)))*100/200))))</f>
        <v/>
      </c>
      <c r="O56" s="125" t="str">
        <f>IF(N$8="","",IF('2.ชื่อนักเรียน'!$R57="ร","ร",IF('2.ชื่อนักเรียน'!$R57="มส","",IF(N56="","",IF(N56&gt;=80,4,IF(N56&gt;=75,3.5,IF(N56&gt;=70,3,IF(N56&gt;=65,2.5,IF(N56&gt;=60,2,IF(N56&gt;=55,1.5,IF(N56&gt;=50,1,0)))))))))))</f>
        <v/>
      </c>
      <c r="P56" s="126" t="str">
        <f>IF(P$8="","",IF('2.ชื่อนักเรียน'!$R57="ร","ร",IF('2.ชื่อนักเรียน'!$R57="มส","",IF(OR(VLOOKUP($A56,'02.คีย์เทอม1'!$A$9:$DY$58,40,FALSE)="",VLOOKUP($A56,'03.คีย์เทอม2'!$A$9:$DY$58,40,FALSE)=""),"",(IF(VLOOKUP($A56,'02.คีย์เทอม1'!$A$9:$DY$58,41,FALSE)="",VLOOKUP($A56,'02.คีย์เทอม1'!$A$9:$DY$58,40,FALSE),VLOOKUP($A56,'02.คีย์เทอม1'!$A$9:$DY$58,41,FALSE))+IF(VLOOKUP($A56,'03.คีย์เทอม2'!$A$9:$DY$58,41,FALSE)="",VLOOKUP($A56,'03.คีย์เทอม2'!$A$9:$DY$58,40,FALSE),VLOOKUP($A56,'03.คีย์เทอม2'!$A$9:$DY$58,41,FALSE)))*100/200))))</f>
        <v/>
      </c>
      <c r="Q56" s="125" t="str">
        <f>IF(P$8="","",IF('2.ชื่อนักเรียน'!$R57="ร","ร",IF('2.ชื่อนักเรียน'!$R57="มส","",IF(P56="","",IF(P56&gt;=80,4,IF(P56&gt;=75,3.5,IF(P56&gt;=70,3,IF(P56&gt;=65,2.5,IF(P56&gt;=60,2,IF(P56&gt;=55,1.5,IF(P56&gt;=50,1,0)))))))))))</f>
        <v/>
      </c>
      <c r="R56" s="126" t="str">
        <f>IF(R$8="","",IF('2.ชื่อนักเรียน'!$R57="ร","ร",IF('2.ชื่อนักเรียน'!$R57="มส","",IF(OR(VLOOKUP($A56,'02.คีย์เทอม1'!$A$9:$DY$58,45,FALSE)="",VLOOKUP($A56,'03.คีย์เทอม2'!$A$9:$DY$58,45,FALSE)=""),"",(IF(VLOOKUP($A56,'02.คีย์เทอม1'!$A$9:$DY$58,46,FALSE)="",VLOOKUP($A56,'02.คีย์เทอม1'!$A$9:$DY$58,45,FALSE),VLOOKUP($A56,'02.คีย์เทอม1'!$A$9:$DY$58,46,FALSE))+IF(VLOOKUP($A56,'03.คีย์เทอม2'!$A$9:$DY$58,46,FALSE)="",VLOOKUP($A56,'03.คีย์เทอม2'!$A$9:$DY$58,45,FALSE),VLOOKUP($A56,'03.คีย์เทอม2'!$A$9:$DY$58,46,FALSE)))*100/200))))</f>
        <v/>
      </c>
      <c r="S56" s="125" t="str">
        <f>IF(R$8="","",IF('2.ชื่อนักเรียน'!$R57="ร","ร",IF('2.ชื่อนักเรียน'!$R57="มส","",IF(R56="","",IF(R56&gt;=80,4,IF(R56&gt;=75,3.5,IF(R56&gt;=70,3,IF(R56&gt;=65,2.5,IF(R56&gt;=60,2,IF(R56&gt;=55,1.5,IF(R56&gt;=50,1,0)))))))))))</f>
        <v/>
      </c>
      <c r="T56" s="126" t="str">
        <f>IF(T$8="","",IF('2.ชื่อนักเรียน'!$R57="ร","ร",IF('2.ชื่อนักเรียน'!$R57="มส","",IF(OR(VLOOKUP($A56,'02.คีย์เทอม1'!$A$9:$DY$58,50,FALSE)="",VLOOKUP($A56,'03.คีย์เทอม2'!$A$9:$DY$58,50,FALSE)=""),"",(IF(VLOOKUP($A56,'02.คีย์เทอม1'!$A$9:$DY$58,51,FALSE)="",VLOOKUP($A56,'02.คีย์เทอม1'!$A$9:$DY$58,50,FALSE),VLOOKUP($A56,'02.คีย์เทอม1'!$A$9:$DY$58,51,FALSE))+IF(VLOOKUP($A56,'03.คีย์เทอม2'!$A$9:$DY$58,51,FALSE)="",VLOOKUP($A56,'03.คีย์เทอม2'!$A$9:$DY$58,50,FALSE),VLOOKUP($A56,'03.คีย์เทอม2'!$A$9:$DY$58,51,FALSE)))*100/200))))</f>
        <v/>
      </c>
      <c r="U56" s="125" t="str">
        <f>IF(T$8="","",IF('2.ชื่อนักเรียน'!$R57="ร","ร",IF('2.ชื่อนักเรียน'!$R57="มส","",IF(T56="","",IF(T56&gt;=80,4,IF(T56&gt;=75,3.5,IF(T56&gt;=70,3,IF(T56&gt;=65,2.5,IF(T56&gt;=60,2,IF(T56&gt;=55,1.5,IF(T56&gt;=50,1,0)))))))))))</f>
        <v/>
      </c>
      <c r="V56" s="126" t="str">
        <f>IF(V$8="","",IF('2.ชื่อนักเรียน'!$R57="ร","ร",IF('2.ชื่อนักเรียน'!$R57="มส","",IF(OR(VLOOKUP($A56,'02.คีย์เทอม1'!$A$9:$DY$58,55,FALSE)="",VLOOKUP($A56,'03.คีย์เทอม2'!$A$9:$DY$58,55,FALSE)=""),"",(IF(VLOOKUP($A56,'02.คีย์เทอม1'!$A$9:$DY$58,56,FALSE)="",VLOOKUP($A56,'02.คีย์เทอม1'!$A$9:$DY$58,55,FALSE),VLOOKUP($A56,'02.คีย์เทอม1'!$A$9:$DY$58,56,FALSE))+IF(VLOOKUP($A56,'03.คีย์เทอม2'!$A$9:$DY$58,56,FALSE)="",VLOOKUP($A56,'03.คีย์เทอม2'!$A$9:$DY$58,55,FALSE),VLOOKUP($A56,'03.คีย์เทอม2'!$A$9:$DY$58,56,FALSE)))*100/200))))</f>
        <v/>
      </c>
      <c r="W56" s="208" t="str">
        <f>IF(V$8="","",IF('2.ชื่อนักเรียน'!$R57="ร","ร",IF('2.ชื่อนักเรียน'!$R57="มส","",IF(V56="","",IF(V56&gt;=80,4,IF(V56&gt;=75,3.5,IF(V56&gt;=70,3,IF(V56&gt;=65,2.5,IF(V56&gt;=60,2,IF(V56&gt;=55,1.5,IF(V56&gt;=50,1,0)))))))))))</f>
        <v/>
      </c>
      <c r="X56" s="18">
        <v>47</v>
      </c>
      <c r="Y56" s="122" t="str">
        <f>IF('2.ชื่อนักเรียน'!$C57="","",'2.ชื่อนักเรียน'!$C57)</f>
        <v/>
      </c>
      <c r="Z56" s="272" t="str">
        <f>IF('2.ชื่อนักเรียน'!$D57="","",'2.ชื่อนักเรียน'!$D57)</f>
        <v/>
      </c>
      <c r="AA56" s="207" t="str">
        <f>IF(AA$8="","",IF('2.ชื่อนักเรียน'!$R57="ร","ร",IF('2.ชื่อนักเรียน'!$R57="มส","",IF(OR(VLOOKUP($A56,'02.คีย์เทอม1'!$A$9:$DY$58,60,FALSE)="",VLOOKUP($A56,'03.คีย์เทอม2'!$A$9:$DY$58,60,FALSE)=""),"",(IF(VLOOKUP($A56,'02.คีย์เทอม1'!$A$9:$DY$58,61,FALSE)="",VLOOKUP($A56,'02.คีย์เทอม1'!$A$9:$DY$58,60,FALSE),VLOOKUP($A56,'02.คีย์เทอม1'!$A$9:$DY$58,61,FALSE))+IF(VLOOKUP($A56,'03.คีย์เทอม2'!$A$9:$DY$58,61,FALSE)="",VLOOKUP($A56,'03.คีย์เทอม2'!$A$9:$DY$58,60,FALSE),VLOOKUP($A56,'03.คีย์เทอม2'!$A$9:$DY$58,61,FALSE)))*100/200))))</f>
        <v/>
      </c>
      <c r="AB56" s="125" t="str">
        <f>IF(AA$8="","",IF('2.ชื่อนักเรียน'!$R57="ร","ร",IF('2.ชื่อนักเรียน'!$R57="มส","",IF(AA56="","",IF(AA56&gt;=80,4,IF(AA56&gt;=75,3.5,IF(AA56&gt;=70,3,IF(AA56&gt;=65,2.5,IF(AA56&gt;=60,2,IF(AA56&gt;=55,1.5,IF(AA56&gt;=50,1,0)))))))))))</f>
        <v/>
      </c>
      <c r="AC56" s="126" t="str">
        <f>IF(AC$8="","",IF('2.ชื่อนักเรียน'!$R57="ร","ร",IF('2.ชื่อนักเรียน'!$R57="มส","",IF(OR(VLOOKUP($A56,'02.คีย์เทอม1'!$A$9:$DY$58,65,FALSE)="",VLOOKUP($A56,'03.คีย์เทอม2'!$A$9:$DY$58,65,FALSE)=""),"",(IF(VLOOKUP($A56,'02.คีย์เทอม1'!$A$9:$DY$58,66,FALSE)="",VLOOKUP($A56,'02.คีย์เทอม1'!$A$9:$DY$58,65,FALSE),VLOOKUP($A56,'02.คีย์เทอม1'!$A$9:$DY$58,66,FALSE))+IF(VLOOKUP($A56,'03.คีย์เทอม2'!$A$9:$DY$58,66,FALSE)="",VLOOKUP($A56,'03.คีย์เทอม2'!$A$9:$DY$58,65,FALSE),VLOOKUP($A56,'03.คีย์เทอม2'!$A$9:$DY$58,66,FALSE)))*100/200))))</f>
        <v/>
      </c>
      <c r="AD56" s="125" t="str">
        <f>IF(AC$8="","",IF('2.ชื่อนักเรียน'!$R57="ร","ร",IF('2.ชื่อนักเรียน'!$R57="มส","",IF(AC56="","",IF(AC56&gt;=80,4,IF(AC56&gt;=75,3.5,IF(AC56&gt;=70,3,IF(AC56&gt;=65,2.5,IF(AC56&gt;=60,2,IF(AC56&gt;=55,1.5,IF(AC56&gt;=50,1,0)))))))))))</f>
        <v/>
      </c>
      <c r="AE56" s="126" t="str">
        <f>IF(AE$8="","",IF('2.ชื่อนักเรียน'!$R57="ร","ร",IF('2.ชื่อนักเรียน'!$R57="มส","",IF(OR(VLOOKUP($A56,'02.คีย์เทอม1'!$A$9:$DY$58,70,FALSE)="",VLOOKUP($A56,'03.คีย์เทอม2'!$A$9:$DY$58,70,FALSE)=""),"",(IF(VLOOKUP($A56,'02.คีย์เทอม1'!$A$9:$DY$58,71,FALSE)="",VLOOKUP($A56,'02.คีย์เทอม1'!$A$9:$DY$58,70,FALSE),VLOOKUP($A56,'02.คีย์เทอม1'!$A$9:$DY$58,71,FALSE))+IF(VLOOKUP($A56,'03.คีย์เทอม2'!$A$9:$DY$58,71,FALSE)="",VLOOKUP($A56,'03.คีย์เทอม2'!$A$9:$DY$58,70,FALSE),VLOOKUP($A56,'03.คีย์เทอม2'!$A$9:$DY$58,71,FALSE)))*100/200))))</f>
        <v/>
      </c>
      <c r="AF56" s="125" t="str">
        <f>IF(AE$8="","",IF('2.ชื่อนักเรียน'!$R57="ร","ร",IF('2.ชื่อนักเรียน'!$R57="มส","",IF(AE56="","",IF(AE56&gt;=80,4,IF(AE56&gt;=75,3.5,IF(AE56&gt;=70,3,IF(AE56&gt;=65,2.5,IF(AE56&gt;=60,2,IF(AE56&gt;=55,1.5,IF(AE56&gt;=50,1,0)))))))))))</f>
        <v/>
      </c>
      <c r="AG56" s="127" t="str">
        <f>IF(AG$8="","",IF('2.ชื่อนักเรียน'!$R57="ร","ร",IF('2.ชื่อนักเรียน'!$R57="มส","",IF(OR(VLOOKUP($A56,'02.คีย์เทอม1'!$A$9:$DY$58,75,FALSE)="",VLOOKUP($A56,'03.คีย์เทอม2'!$A$9:$DY$58,75,FALSE)=""),"",(IF(VLOOKUP($A56,'02.คีย์เทอม1'!$A$9:$DY$58,76,FALSE)="",VLOOKUP($A56,'02.คีย์เทอม1'!$A$9:$DY$58,75,FALSE),VLOOKUP($A56,'02.คีย์เทอม1'!$A$9:$DY$58,76,FALSE))+IF(VLOOKUP($A56,'03.คีย์เทอม2'!$A$9:$DY$58,76,FALSE)="",VLOOKUP($A56,'03.คีย์เทอม2'!$A$9:$DY$58,75,FALSE),VLOOKUP($A56,'03.คีย์เทอม2'!$A$9:$DY$58,76,FALSE)))*100/200))))</f>
        <v/>
      </c>
      <c r="AH56" s="125" t="str">
        <f>IF(AG$8="","",IF('2.ชื่อนักเรียน'!$R57="ร","ร",IF('2.ชื่อนักเรียน'!$R57="มส","",IF(AG56="","",IF(AG56&gt;=80,4,IF(AG56&gt;=75,3.5,IF(AG56&gt;=70,3,IF(AG56&gt;=65,2.5,IF(AG56&gt;=60,2,IF(AG56&gt;=55,1.5,IF(AG56&gt;=50,1,0)))))))))))</f>
        <v/>
      </c>
      <c r="AI56" s="127" t="str">
        <f>IF(AI$8="","",IF('2.ชื่อนักเรียน'!$R57="ร","ร",IF('2.ชื่อนักเรียน'!$R57="มส","",IF(OR(VLOOKUP($A56,'02.คีย์เทอม1'!$A$9:$DY$58,80,FALSE)="",VLOOKUP($A56,'03.คีย์เทอม2'!$A$9:$DY$58,80,FALSE)=""),"",(IF(VLOOKUP($A56,'02.คีย์เทอม1'!$A$9:$DY$58,81,FALSE)="",VLOOKUP($A56,'02.คีย์เทอม1'!$A$9:$DY$58,80,FALSE),VLOOKUP($A56,'02.คีย์เทอม1'!$A$9:$DY$58,81,FALSE))+IF(VLOOKUP($A56,'03.คีย์เทอม2'!$A$9:$DY$58,81,FALSE)="",VLOOKUP($A56,'03.คีย์เทอม2'!$A$9:$DY$58,80,FALSE),VLOOKUP($A56,'03.คีย์เทอม2'!$A$9:$DY$58,81,FALSE)))*100/200))))</f>
        <v/>
      </c>
      <c r="AJ56" s="125" t="str">
        <f>IF(AI$8="","",IF('2.ชื่อนักเรียน'!$R57="ร","ร",IF('2.ชื่อนักเรียน'!$R57="มส","",IF(AI56="","",IF(AI56&gt;=80,4,IF(AI56&gt;=75,3.5,IF(AI56&gt;=70,3,IF(AI56&gt;=65,2.5,IF(AI56&gt;=60,2,IF(AI56&gt;=55,1.5,IF(AI56&gt;=50,1,0)))))))))))</f>
        <v/>
      </c>
      <c r="AK56" s="127" t="str">
        <f>IF(AK$8="","",IF('2.ชื่อนักเรียน'!$R57="ร","ร",IF('2.ชื่อนักเรียน'!$R57="มส","",IF(OR(VLOOKUP($A56,'02.คีย์เทอม1'!$A$9:$DY$58,85,FALSE)="",VLOOKUP($A56,'03.คีย์เทอม2'!$A$9:$DY$58,85,FALSE)=""),"",(IF(VLOOKUP($A56,'02.คีย์เทอม1'!$A$9:$DY$58,86,FALSE)="",VLOOKUP($A56,'02.คีย์เทอม1'!$A$9:$DY$58,85,FALSE),VLOOKUP($A56,'02.คีย์เทอม1'!$A$9:$DY$58,86,FALSE))+IF(VLOOKUP($A56,'03.คีย์เทอม2'!$A$9:$DY$58,86,FALSE)="",VLOOKUP($A56,'03.คีย์เทอม2'!$A$9:$DY$58,85,FALSE),VLOOKUP($A56,'03.คีย์เทอม2'!$A$9:$DY$58,86,FALSE)))*100/200))))</f>
        <v/>
      </c>
      <c r="AL56" s="125" t="str">
        <f>IF(AK$8="","",IF('2.ชื่อนักเรียน'!$R57="ร","ร",IF('2.ชื่อนักเรียน'!$R57="มส","",IF(AK56="","",IF(AK56&gt;=80,4,IF(AK56&gt;=75,3.5,IF(AK56&gt;=70,3,IF(AK56&gt;=65,2.5,IF(AK56&gt;=60,2,IF(AK56&gt;=55,1.5,IF(AK56&gt;=50,1,0)))))))))))</f>
        <v/>
      </c>
      <c r="AM56" s="127" t="str">
        <f>IF(AM$8="","",IF('2.ชื่อนักเรียน'!$R57="ร","ร",IF('2.ชื่อนักเรียน'!$R57="มส","",IF(OR(VLOOKUP($A56,'02.คีย์เทอม1'!$A$9:$DY$58,90,FALSE)="",VLOOKUP($A56,'03.คีย์เทอม2'!$A$9:$DY$58,90,FALSE)=""),"",(IF(VLOOKUP($A56,'02.คีย์เทอม1'!$A$9:$DY$58,91,FALSE)="",VLOOKUP($A56,'02.คีย์เทอม1'!$A$9:$DY$58,90,FALSE),VLOOKUP($A56,'02.คีย์เทอม1'!$A$9:$DY$58,91,FALSE))+IF(VLOOKUP($A56,'03.คีย์เทอม2'!$A$9:$DY$58,91,FALSE)="",VLOOKUP($A56,'03.คีย์เทอม2'!$A$9:$DY$58,90,FALSE),VLOOKUP($A56,'03.คีย์เทอม2'!$A$9:$DY$58,91,FALSE)))*100/200))))</f>
        <v/>
      </c>
      <c r="AN56" s="125" t="str">
        <f>IF(AM$8="","",IF('2.ชื่อนักเรียน'!$R57="ร","ร",IF('2.ชื่อนักเรียน'!$R57="มส","",IF(AM56="","",IF(AM56&gt;=80,4,IF(AM56&gt;=75,3.5,IF(AM56&gt;=70,3,IF(AM56&gt;=65,2.5,IF(AM56&gt;=60,2,IF(AM56&gt;=55,1.5,IF(AM56&gt;=50,1,0)))))))))))</f>
        <v/>
      </c>
      <c r="AO56" s="127" t="str">
        <f>IF(AO$8="","",IF('2.ชื่อนักเรียน'!$R57="ร","ร",IF('2.ชื่อนักเรียน'!$R57="มส","",IF(OR(VLOOKUP($A56,'02.คีย์เทอม1'!$A$9:$DY$58,95,FALSE)="",VLOOKUP($A56,'03.คีย์เทอม2'!$A$9:$DY$58,95,FALSE)=""),"",(IF(VLOOKUP($A56,'02.คีย์เทอม1'!$A$9:$DY$58,96,FALSE)="",VLOOKUP($A56,'02.คีย์เทอม1'!$A$9:$DY$58,95,FALSE),VLOOKUP($A56,'02.คีย์เทอม1'!$A$9:$DY$58,96,FALSE))+IF(VLOOKUP($A56,'03.คีย์เทอม2'!$A$9:$DY$58,96,FALSE)="",VLOOKUP($A56,'03.คีย์เทอม2'!$A$9:$DY$58,95,FALSE),VLOOKUP($A56,'03.คีย์เทอม2'!$A$9:$DY$58,96,FALSE)))*100/200))))</f>
        <v/>
      </c>
      <c r="AP56" s="125" t="str">
        <f>IF(AO$8="","",IF('2.ชื่อนักเรียน'!$R57="ร","ร",IF('2.ชื่อนักเรียน'!$R57="มส","",IF(AO56="","",IF(AO56&gt;=80,4,IF(AO56&gt;=75,3.5,IF(AO56&gt;=70,3,IF(AO56&gt;=65,2.5,IF(AO56&gt;=60,2,IF(AO56&gt;=55,1.5,IF(AO56&gt;=50,1,0)))))))))))</f>
        <v/>
      </c>
      <c r="AQ56" s="127" t="str">
        <f>IF(AQ$8="","",IF('2.ชื่อนักเรียน'!$R57="ร","ร",IF('2.ชื่อนักเรียน'!$R57="มส","",IF(OR(VLOOKUP($A56,'02.คีย์เทอม1'!$A$9:$DY$58,100,FALSE)="",VLOOKUP($A56,'03.คีย์เทอม2'!$A$9:$DY$58,100,FALSE)=""),"",(IF(VLOOKUP($A56,'02.คีย์เทอม1'!$A$9:$DY$58,101,FALSE)="",VLOOKUP($A56,'02.คีย์เทอม1'!$A$9:$DY$58,100,FALSE),VLOOKUP($A56,'02.คีย์เทอม1'!$A$9:$DY$58,101,FALSE))+IF(VLOOKUP($A56,'03.คีย์เทอม2'!$A$9:$DY$58,101,FALSE)="",VLOOKUP($A56,'03.คีย์เทอม2'!$A$9:$DY$58,100,FALSE),VLOOKUP($A56,'03.คีย์เทอม2'!$A$9:$DY$58,101,FALSE)))*100/200))))</f>
        <v/>
      </c>
      <c r="AR56" s="125" t="str">
        <f>IF(AQ$8="","",IF('2.ชื่อนักเรียน'!$R57="ร","ร",IF('2.ชื่อนักเรียน'!$R57="มส","",IF(AQ56="","",IF(AQ56&gt;=80,4,IF(AQ56&gt;=75,3.5,IF(AQ56&gt;=70,3,IF(AQ56&gt;=65,2.5,IF(AQ56&gt;=60,2,IF(AQ56&gt;=55,1.5,IF(AQ56&gt;=50,1,0)))))))))))</f>
        <v/>
      </c>
      <c r="AS56" s="126" t="str">
        <f>IF(AS$8="","",IF('2.ชื่อนักเรียน'!$R57="ร","ร",IF('2.ชื่อนักเรียน'!$R57="มส","",IF(OR(VLOOKUP($A56,'02.คีย์เทอม1'!$A$9:$DY$58,105,FALSE)="",VLOOKUP($A56,'03.คีย์เทอม2'!$A$9:$DY$58,105,FALSE)=""),"",(IF(VLOOKUP($A56,'02.คีย์เทอม1'!$A$9:$DY$58,106,FALSE)="",VLOOKUP($A56,'02.คีย์เทอม1'!$A$9:$DY$58,105,FALSE),VLOOKUP($A56,'02.คีย์เทอม1'!$A$9:$DY$58,106,FALSE))+IF(VLOOKUP($A56,'03.คีย์เทอม2'!$A$9:$DY$58,106,FALSE)="",VLOOKUP($A56,'03.คีย์เทอม2'!$A$9:$DY$58,105,FALSE),VLOOKUP($A56,'03.คีย์เทอม2'!$A$9:$DY$58,106,FALSE)))*100/200))))</f>
        <v/>
      </c>
      <c r="AT56" s="204" t="str">
        <f>IF(AS$8="","",IF('2.ชื่อนักเรียน'!$R57="ร","ร",IF('2.ชื่อนักเรียน'!$R57="มส","",IF(AS56="","",IF(AS56&gt;=80,4,IF(AS56&gt;=75,3.5,IF(AS56&gt;=70,3,IF(AS56&gt;=65,2.5,IF(AS56&gt;=60,2,IF(AS56&gt;=55,1.5,IF(AS56&gt;=50,1,0)))))))))))</f>
        <v/>
      </c>
      <c r="AU56" s="207" t="str">
        <f>IF(COUNT(D56,F56,H56,J56,L56,N56,P56,R56,V56,AA56)=0,"",SUM(D56,F56,H56,J56,L56,N56,P56,R56,T56,V56,AA56,AC56,AE56,AG56,AI56,AK56,AM56,AO56,AQ56,AS56))</f>
        <v/>
      </c>
      <c r="AV56" s="126" t="str">
        <f t="shared" si="39"/>
        <v/>
      </c>
      <c r="AW56" s="541" t="str">
        <f t="shared" si="40"/>
        <v/>
      </c>
      <c r="AX56" s="745" t="str">
        <f>IF('2.ชื่อนักเรียน'!R57="มส","มส",IF('2.ชื่อนักเรียน'!R57="ย้าย","ย้าย",IF('2.ชื่อนักเรียน'!R57="ร","ร",IF(CE56="","",RANK(CE56,$CE$10:$CE$59,0)))))</f>
        <v/>
      </c>
      <c r="AY56" s="393" t="str">
        <f t="shared" si="41"/>
        <v/>
      </c>
      <c r="AZ56" s="381" t="str">
        <f t="shared" si="42"/>
        <v/>
      </c>
      <c r="BA56" s="381" t="str">
        <f t="shared" si="43"/>
        <v/>
      </c>
      <c r="BB56" s="335" t="str">
        <f t="shared" si="44"/>
        <v/>
      </c>
      <c r="BC56" s="335" t="str">
        <f t="shared" si="45"/>
        <v/>
      </c>
      <c r="BD56" s="335" t="str">
        <f t="shared" si="46"/>
        <v/>
      </c>
      <c r="BE56" s="335" t="str">
        <f t="shared" si="47"/>
        <v/>
      </c>
      <c r="BF56" s="331" t="str">
        <f t="shared" si="48"/>
        <v/>
      </c>
      <c r="BG56" s="331" t="str">
        <f t="shared" si="49"/>
        <v/>
      </c>
      <c r="BH56" s="335" t="str">
        <f t="shared" si="50"/>
        <v/>
      </c>
      <c r="BI56" s="335" t="str">
        <f t="shared" si="51"/>
        <v/>
      </c>
      <c r="BJ56" s="335" t="str">
        <f t="shared" si="52"/>
        <v/>
      </c>
      <c r="BK56" s="335" t="str">
        <f t="shared" si="53"/>
        <v/>
      </c>
      <c r="BL56" s="335" t="str">
        <f t="shared" si="54"/>
        <v/>
      </c>
      <c r="BM56" s="335" t="str">
        <f t="shared" si="55"/>
        <v/>
      </c>
      <c r="BN56" s="335" t="str">
        <f t="shared" si="56"/>
        <v/>
      </c>
      <c r="BO56" s="335" t="str">
        <f t="shared" si="57"/>
        <v/>
      </c>
      <c r="BP56" s="331" t="str">
        <f t="shared" si="58"/>
        <v/>
      </c>
      <c r="BQ56" s="384" t="str">
        <f t="shared" ref="BQ56:BQ59" si="73">IF(V56="","",V56)</f>
        <v/>
      </c>
      <c r="BR56" s="332" t="str">
        <f t="shared" si="59"/>
        <v/>
      </c>
      <c r="BS56" s="381" t="str">
        <f t="shared" si="60"/>
        <v/>
      </c>
      <c r="BT56" s="331" t="str">
        <f t="shared" si="61"/>
        <v/>
      </c>
      <c r="BU56" s="331" t="str">
        <f t="shared" si="62"/>
        <v/>
      </c>
      <c r="BV56" s="331" t="str">
        <f t="shared" si="63"/>
        <v/>
      </c>
      <c r="BW56" s="331" t="str">
        <f t="shared" si="64"/>
        <v/>
      </c>
      <c r="BX56" s="331" t="str">
        <f t="shared" si="65"/>
        <v/>
      </c>
      <c r="BY56" s="331" t="str">
        <f t="shared" si="66"/>
        <v/>
      </c>
      <c r="BZ56" s="331" t="str">
        <f t="shared" si="67"/>
        <v/>
      </c>
      <c r="CA56" s="331" t="str">
        <f t="shared" si="68"/>
        <v/>
      </c>
      <c r="CB56" s="331" t="str">
        <f t="shared" si="69"/>
        <v/>
      </c>
      <c r="CC56" s="384" t="str">
        <f t="shared" si="70"/>
        <v/>
      </c>
      <c r="CD56" s="332" t="str">
        <f t="shared" si="71"/>
        <v/>
      </c>
      <c r="CE56" s="177" t="str">
        <f t="shared" si="72"/>
        <v/>
      </c>
    </row>
    <row r="57" spans="1:83" s="17" customFormat="1" ht="16.5" customHeight="1" x14ac:dyDescent="0.2">
      <c r="A57" s="18">
        <v>48</v>
      </c>
      <c r="B57" s="122" t="str">
        <f>IF('2.ชื่อนักเรียน'!$C58="","",'2.ชื่อนักเรียน'!$C58)</f>
        <v/>
      </c>
      <c r="C57" s="272" t="str">
        <f>IF('2.ชื่อนักเรียน'!$D58="","",'2.ชื่อนักเรียน'!$D58)</f>
        <v/>
      </c>
      <c r="D57" s="207" t="str">
        <f>IF(D$8="","",IF('2.ชื่อนักเรียน'!$R58="ร","ร",IF('2.ชื่อนักเรียน'!$R58="มส","",IF(OR(VLOOKUP($A57,'02.คีย์เทอม1'!$A$9:$DY$58,10,FALSE)="",VLOOKUP($A57,'03.คีย์เทอม2'!$A$9:$DY$58,10,FALSE)=""),"",(IF(VLOOKUP($A57,'02.คีย์เทอม1'!$A$9:$DY$58,11,FALSE)="",VLOOKUP($A57,'02.คีย์เทอม1'!$A$9:$DY$58,10,FALSE),VLOOKUP($A57,'02.คีย์เทอม1'!$A$9:$DY$58,11,FALSE))+IF(VLOOKUP($A57,'03.คีย์เทอม2'!$A$9:$DY$58,11,FALSE)="",VLOOKUP($A57,'03.คีย์เทอม2'!$A$9:$DY$58,10,FALSE),VLOOKUP($A57,'03.คีย์เทอม2'!$A$9:$DY$58,11,FALSE)))*100/200))))</f>
        <v/>
      </c>
      <c r="E57" s="125" t="str">
        <f>IF(D$8="","",IF('2.ชื่อนักเรียน'!$R58="ร","ร",IF('2.ชื่อนักเรียน'!$R58="มส","",IF(D57="","",IF(D57&gt;=80,4,IF(D57&gt;=75,3.5,IF(D57&gt;=70,3,IF(D57&gt;=65,2.5,IF(D57&gt;=60,2,IF(D57&gt;=55,1.5,IF(D57&gt;=50,1,0)))))))))))</f>
        <v/>
      </c>
      <c r="F57" s="126" t="str">
        <f>IF(F$8="","",IF('2.ชื่อนักเรียน'!$R58="ร","ร",IF('2.ชื่อนักเรียน'!$R58="มส","",IF(OR(VLOOKUP($A57,'02.คีย์เทอม1'!$A$9:$DY$58,15,FALSE)="",VLOOKUP($A57,'03.คีย์เทอม2'!$A$9:$DY$58,15,FALSE)=""),"",(IF(VLOOKUP($A57,'02.คีย์เทอม1'!$A$9:$DY$58,16,FALSE)="",VLOOKUP($A57,'02.คีย์เทอม1'!$A$9:$DY$58,15,FALSE),VLOOKUP($A57,'02.คีย์เทอม1'!$A$9:$DY$58,16,FALSE))+IF(VLOOKUP($A57,'03.คีย์เทอม2'!$A$9:$DY$58,16,FALSE)="",VLOOKUP($A57,'03.คีย์เทอม2'!$A$9:$DY$58,15,FALSE),VLOOKUP($A57,'03.คีย์เทอม2'!$A$9:$DY$58,16,FALSE)))*100/200))))</f>
        <v/>
      </c>
      <c r="G57" s="125" t="str">
        <f>IF(F$8="","",IF('2.ชื่อนักเรียน'!$R58="ร","ร",IF('2.ชื่อนักเรียน'!$R58="มส","",IF(F57="","",IF(F57&gt;=80,4,IF(F57&gt;=75,3.5,IF(F57&gt;=70,3,IF(F57&gt;=65,2.5,IF(F57&gt;=60,2,IF(F57&gt;=55,1.5,IF(F57&gt;=50,1,0)))))))))))</f>
        <v/>
      </c>
      <c r="H57" s="126" t="str">
        <f>IF(H$8="","",IF('2.ชื่อนักเรียน'!$R58="ร","ร",IF('2.ชื่อนักเรียน'!$R58="มส","",IF(OR(VLOOKUP($A57,'02.คีย์เทอม1'!$A$9:$DY$58,20,FALSE)="",VLOOKUP($A57,'03.คีย์เทอม2'!$A$9:$DY$58,20,FALSE)=""),"",(IF(VLOOKUP($A57,'02.คีย์เทอม1'!$A$9:$DY$58,21,FALSE)="",VLOOKUP($A57,'02.คีย์เทอม1'!$A$9:$DY$58,20,FALSE),VLOOKUP($A57,'02.คีย์เทอม1'!$A$9:$DY$58,21,FALSE))+IF(VLOOKUP($A57,'03.คีย์เทอม2'!$A$9:$DY$58,21,FALSE)="",VLOOKUP($A57,'03.คีย์เทอม2'!$A$9:$DY$58,20,FALSE),VLOOKUP($A57,'03.คีย์เทอม2'!$A$9:$DY$58,21,FALSE)))*100/200))))</f>
        <v/>
      </c>
      <c r="I57" s="125" t="str">
        <f>IF(H$8="","",IF('2.ชื่อนักเรียน'!$R58="ร","ร",IF('2.ชื่อนักเรียน'!$R58="มส","",IF(H57="","",IF(H57&gt;=80,4,IF(H57&gt;=75,3.5,IF(H57&gt;=70,3,IF(H57&gt;=65,2.5,IF(H57&gt;=60,2,IF(H57&gt;=55,1.5,IF(H57&gt;=50,1,0)))))))))))</f>
        <v/>
      </c>
      <c r="J57" s="126" t="str">
        <f>IF(J$8="","",IF('2.ชื่อนักเรียน'!$R58="ร","ร",IF('2.ชื่อนักเรียน'!$R58="มส","",IF(OR(VLOOKUP($A57,'02.คีย์เทอม1'!$A$9:$DY$58,25,FALSE)="",VLOOKUP($A57,'03.คีย์เทอม2'!$A$9:$DY$58,25,FALSE)=""),"",(IF(VLOOKUP($A57,'02.คีย์เทอม1'!$A$9:$DY$58,26,FALSE)="",VLOOKUP($A57,'02.คีย์เทอม1'!$A$9:$DY$58,25,FALSE),VLOOKUP($A57,'02.คีย์เทอม1'!$A$9:$DY$58,26,FALSE))+IF(VLOOKUP($A57,'03.คีย์เทอม2'!$A$9:$DY$58,26,FALSE)="",VLOOKUP($A57,'03.คีย์เทอม2'!$A$9:$DY$58,25,FALSE),VLOOKUP($A57,'03.คีย์เทอม2'!$A$9:$DY$58,26,FALSE)))*100/200))))</f>
        <v/>
      </c>
      <c r="K57" s="125" t="str">
        <f>IF(J$8="","",IF('2.ชื่อนักเรียน'!$R58="ร","ร",IF('2.ชื่อนักเรียน'!$R58="มส","",IF(J57="","",IF(J57&gt;=80,4,IF(J57&gt;=75,3.5,IF(J57&gt;=70,3,IF(J57&gt;=65,2.5,IF(J57&gt;=60,2,IF(J57&gt;=55,1.5,IF(J57&gt;=50,1,0)))))))))))</f>
        <v/>
      </c>
      <c r="L57" s="126" t="str">
        <f>IF(L$8="","",IF('2.ชื่อนักเรียน'!$R58="ร","ร",IF('2.ชื่อนักเรียน'!$R58="มส","",IF(OR(VLOOKUP($A57,'02.คีย์เทอม1'!$A$9:$DY$58,30,FALSE)="",VLOOKUP($A57,'03.คีย์เทอม2'!$A$9:$DY$58,30,FALSE)=""),"",(IF(VLOOKUP($A57,'02.คีย์เทอม1'!$A$9:$DY$58,31,FALSE)="",VLOOKUP($A57,'02.คีย์เทอม1'!$A$9:$DY$58,30,FALSE),VLOOKUP($A57,'02.คีย์เทอม1'!$A$9:$DY$58,31,FALSE))+IF(VLOOKUP($A57,'03.คีย์เทอม2'!$A$9:$DY$58,31,FALSE)="",VLOOKUP($A57,'03.คีย์เทอม2'!$A$9:$DY$58,30,FALSE),VLOOKUP($A57,'03.คีย์เทอม2'!$A$9:$DY$58,31,FALSE)))*100/200))))</f>
        <v/>
      </c>
      <c r="M57" s="125" t="str">
        <f>IF(L$8="","",IF('2.ชื่อนักเรียน'!$R58="ร","ร",IF('2.ชื่อนักเรียน'!$R58="มส","",IF(L57="","",IF(L57&gt;=80,4,IF(L57&gt;=75,3.5,IF(L57&gt;=70,3,IF(L57&gt;=65,2.5,IF(L57&gt;=60,2,IF(L57&gt;=55,1.5,IF(L57&gt;=50,1,0)))))))))))</f>
        <v/>
      </c>
      <c r="N57" s="126" t="str">
        <f>IF(N$8="","",IF('2.ชื่อนักเรียน'!$R58="ร","ร",IF('2.ชื่อนักเรียน'!$R58="มส","",IF(OR(VLOOKUP($A57,'02.คีย์เทอม1'!$A$9:$DY$58,35,FALSE)="",VLOOKUP($A57,'03.คีย์เทอม2'!$A$9:$DY$58,35,FALSE)=""),"",(IF(VLOOKUP($A57,'02.คีย์เทอม1'!$A$9:$DY$58,36,FALSE)="",VLOOKUP($A57,'02.คีย์เทอม1'!$A$9:$DY$58,35,FALSE),VLOOKUP($A57,'02.คีย์เทอม1'!$A$9:$DY$58,36,FALSE))+IF(VLOOKUP($A57,'03.คีย์เทอม2'!$A$9:$DY$58,36,FALSE)="",VLOOKUP($A57,'03.คีย์เทอม2'!$A$9:$DY$58,35,FALSE),VLOOKUP($A57,'03.คีย์เทอม2'!$A$9:$DY$58,36,FALSE)))*100/200))))</f>
        <v/>
      </c>
      <c r="O57" s="125" t="str">
        <f>IF(N$8="","",IF('2.ชื่อนักเรียน'!$R58="ร","ร",IF('2.ชื่อนักเรียน'!$R58="มส","",IF(N57="","",IF(N57&gt;=80,4,IF(N57&gt;=75,3.5,IF(N57&gt;=70,3,IF(N57&gt;=65,2.5,IF(N57&gt;=60,2,IF(N57&gt;=55,1.5,IF(N57&gt;=50,1,0)))))))))))</f>
        <v/>
      </c>
      <c r="P57" s="126" t="str">
        <f>IF(P$8="","",IF('2.ชื่อนักเรียน'!$R58="ร","ร",IF('2.ชื่อนักเรียน'!$R58="มส","",IF(OR(VLOOKUP($A57,'02.คีย์เทอม1'!$A$9:$DY$58,40,FALSE)="",VLOOKUP($A57,'03.คีย์เทอม2'!$A$9:$DY$58,40,FALSE)=""),"",(IF(VLOOKUP($A57,'02.คีย์เทอม1'!$A$9:$DY$58,41,FALSE)="",VLOOKUP($A57,'02.คีย์เทอม1'!$A$9:$DY$58,40,FALSE),VLOOKUP($A57,'02.คีย์เทอม1'!$A$9:$DY$58,41,FALSE))+IF(VLOOKUP($A57,'03.คีย์เทอม2'!$A$9:$DY$58,41,FALSE)="",VLOOKUP($A57,'03.คีย์เทอม2'!$A$9:$DY$58,40,FALSE),VLOOKUP($A57,'03.คีย์เทอม2'!$A$9:$DY$58,41,FALSE)))*100/200))))</f>
        <v/>
      </c>
      <c r="Q57" s="125" t="str">
        <f>IF(P$8="","",IF('2.ชื่อนักเรียน'!$R58="ร","ร",IF('2.ชื่อนักเรียน'!$R58="มส","",IF(P57="","",IF(P57&gt;=80,4,IF(P57&gt;=75,3.5,IF(P57&gt;=70,3,IF(P57&gt;=65,2.5,IF(P57&gt;=60,2,IF(P57&gt;=55,1.5,IF(P57&gt;=50,1,0)))))))))))</f>
        <v/>
      </c>
      <c r="R57" s="126" t="str">
        <f>IF(R$8="","",IF('2.ชื่อนักเรียน'!$R58="ร","ร",IF('2.ชื่อนักเรียน'!$R58="มส","",IF(OR(VLOOKUP($A57,'02.คีย์เทอม1'!$A$9:$DY$58,45,FALSE)="",VLOOKUP($A57,'03.คีย์เทอม2'!$A$9:$DY$58,45,FALSE)=""),"",(IF(VLOOKUP($A57,'02.คีย์เทอม1'!$A$9:$DY$58,46,FALSE)="",VLOOKUP($A57,'02.คีย์เทอม1'!$A$9:$DY$58,45,FALSE),VLOOKUP($A57,'02.คีย์เทอม1'!$A$9:$DY$58,46,FALSE))+IF(VLOOKUP($A57,'03.คีย์เทอม2'!$A$9:$DY$58,46,FALSE)="",VLOOKUP($A57,'03.คีย์เทอม2'!$A$9:$DY$58,45,FALSE),VLOOKUP($A57,'03.คีย์เทอม2'!$A$9:$DY$58,46,FALSE)))*100/200))))</f>
        <v/>
      </c>
      <c r="S57" s="125" t="str">
        <f>IF(R$8="","",IF('2.ชื่อนักเรียน'!$R58="ร","ร",IF('2.ชื่อนักเรียน'!$R58="มส","",IF(R57="","",IF(R57&gt;=80,4,IF(R57&gt;=75,3.5,IF(R57&gt;=70,3,IF(R57&gt;=65,2.5,IF(R57&gt;=60,2,IF(R57&gt;=55,1.5,IF(R57&gt;=50,1,0)))))))))))</f>
        <v/>
      </c>
      <c r="T57" s="126" t="str">
        <f>IF(T$8="","",IF('2.ชื่อนักเรียน'!$R58="ร","ร",IF('2.ชื่อนักเรียน'!$R58="มส","",IF(OR(VLOOKUP($A57,'02.คีย์เทอม1'!$A$9:$DY$58,50,FALSE)="",VLOOKUP($A57,'03.คีย์เทอม2'!$A$9:$DY$58,50,FALSE)=""),"",(IF(VLOOKUP($A57,'02.คีย์เทอม1'!$A$9:$DY$58,51,FALSE)="",VLOOKUP($A57,'02.คีย์เทอม1'!$A$9:$DY$58,50,FALSE),VLOOKUP($A57,'02.คีย์เทอม1'!$A$9:$DY$58,51,FALSE))+IF(VLOOKUP($A57,'03.คีย์เทอม2'!$A$9:$DY$58,51,FALSE)="",VLOOKUP($A57,'03.คีย์เทอม2'!$A$9:$DY$58,50,FALSE),VLOOKUP($A57,'03.คีย์เทอม2'!$A$9:$DY$58,51,FALSE)))*100/200))))</f>
        <v/>
      </c>
      <c r="U57" s="125" t="str">
        <f>IF(T$8="","",IF('2.ชื่อนักเรียน'!$R58="ร","ร",IF('2.ชื่อนักเรียน'!$R58="มส","",IF(T57="","",IF(T57&gt;=80,4,IF(T57&gt;=75,3.5,IF(T57&gt;=70,3,IF(T57&gt;=65,2.5,IF(T57&gt;=60,2,IF(T57&gt;=55,1.5,IF(T57&gt;=50,1,0)))))))))))</f>
        <v/>
      </c>
      <c r="V57" s="126" t="str">
        <f>IF(V$8="","",IF('2.ชื่อนักเรียน'!$R58="ร","ร",IF('2.ชื่อนักเรียน'!$R58="มส","",IF(OR(VLOOKUP($A57,'02.คีย์เทอม1'!$A$9:$DY$58,55,FALSE)="",VLOOKUP($A57,'03.คีย์เทอม2'!$A$9:$DY$58,55,FALSE)=""),"",(IF(VLOOKUP($A57,'02.คีย์เทอม1'!$A$9:$DY$58,56,FALSE)="",VLOOKUP($A57,'02.คีย์เทอม1'!$A$9:$DY$58,55,FALSE),VLOOKUP($A57,'02.คีย์เทอม1'!$A$9:$DY$58,56,FALSE))+IF(VLOOKUP($A57,'03.คีย์เทอม2'!$A$9:$DY$58,56,FALSE)="",VLOOKUP($A57,'03.คีย์เทอม2'!$A$9:$DY$58,55,FALSE),VLOOKUP($A57,'03.คีย์เทอม2'!$A$9:$DY$58,56,FALSE)))*100/200))))</f>
        <v/>
      </c>
      <c r="W57" s="208" t="str">
        <f>IF(V$8="","",IF('2.ชื่อนักเรียน'!$R58="ร","ร",IF('2.ชื่อนักเรียน'!$R58="มส","",IF(V57="","",IF(V57&gt;=80,4,IF(V57&gt;=75,3.5,IF(V57&gt;=70,3,IF(V57&gt;=65,2.5,IF(V57&gt;=60,2,IF(V57&gt;=55,1.5,IF(V57&gt;=50,1,0)))))))))))</f>
        <v/>
      </c>
      <c r="X57" s="18">
        <v>48</v>
      </c>
      <c r="Y57" s="122" t="str">
        <f>IF('2.ชื่อนักเรียน'!$C58="","",'2.ชื่อนักเรียน'!$C58)</f>
        <v/>
      </c>
      <c r="Z57" s="272" t="str">
        <f>IF('2.ชื่อนักเรียน'!$D58="","",'2.ชื่อนักเรียน'!$D58)</f>
        <v/>
      </c>
      <c r="AA57" s="207" t="str">
        <f>IF(AA$8="","",IF('2.ชื่อนักเรียน'!$R58="ร","ร",IF('2.ชื่อนักเรียน'!$R58="มส","",IF(OR(VLOOKUP($A57,'02.คีย์เทอม1'!$A$9:$DY$58,60,FALSE)="",VLOOKUP($A57,'03.คีย์เทอม2'!$A$9:$DY$58,60,FALSE)=""),"",(IF(VLOOKUP($A57,'02.คีย์เทอม1'!$A$9:$DY$58,61,FALSE)="",VLOOKUP($A57,'02.คีย์เทอม1'!$A$9:$DY$58,60,FALSE),VLOOKUP($A57,'02.คีย์เทอม1'!$A$9:$DY$58,61,FALSE))+IF(VLOOKUP($A57,'03.คีย์เทอม2'!$A$9:$DY$58,61,FALSE)="",VLOOKUP($A57,'03.คีย์เทอม2'!$A$9:$DY$58,60,FALSE),VLOOKUP($A57,'03.คีย์เทอม2'!$A$9:$DY$58,61,FALSE)))*100/200))))</f>
        <v/>
      </c>
      <c r="AB57" s="125" t="str">
        <f>IF(AA$8="","",IF('2.ชื่อนักเรียน'!$R58="ร","ร",IF('2.ชื่อนักเรียน'!$R58="มส","",IF(AA57="","",IF(AA57&gt;=80,4,IF(AA57&gt;=75,3.5,IF(AA57&gt;=70,3,IF(AA57&gt;=65,2.5,IF(AA57&gt;=60,2,IF(AA57&gt;=55,1.5,IF(AA57&gt;=50,1,0)))))))))))</f>
        <v/>
      </c>
      <c r="AC57" s="126" t="str">
        <f>IF(AC$8="","",IF('2.ชื่อนักเรียน'!$R58="ร","ร",IF('2.ชื่อนักเรียน'!$R58="มส","",IF(OR(VLOOKUP($A57,'02.คีย์เทอม1'!$A$9:$DY$58,65,FALSE)="",VLOOKUP($A57,'03.คีย์เทอม2'!$A$9:$DY$58,65,FALSE)=""),"",(IF(VLOOKUP($A57,'02.คีย์เทอม1'!$A$9:$DY$58,66,FALSE)="",VLOOKUP($A57,'02.คีย์เทอม1'!$A$9:$DY$58,65,FALSE),VLOOKUP($A57,'02.คีย์เทอม1'!$A$9:$DY$58,66,FALSE))+IF(VLOOKUP($A57,'03.คีย์เทอม2'!$A$9:$DY$58,66,FALSE)="",VLOOKUP($A57,'03.คีย์เทอม2'!$A$9:$DY$58,65,FALSE),VLOOKUP($A57,'03.คีย์เทอม2'!$A$9:$DY$58,66,FALSE)))*100/200))))</f>
        <v/>
      </c>
      <c r="AD57" s="125" t="str">
        <f>IF(AC$8="","",IF('2.ชื่อนักเรียน'!$R58="ร","ร",IF('2.ชื่อนักเรียน'!$R58="มส","",IF(AC57="","",IF(AC57&gt;=80,4,IF(AC57&gt;=75,3.5,IF(AC57&gt;=70,3,IF(AC57&gt;=65,2.5,IF(AC57&gt;=60,2,IF(AC57&gt;=55,1.5,IF(AC57&gt;=50,1,0)))))))))))</f>
        <v/>
      </c>
      <c r="AE57" s="126" t="str">
        <f>IF(AE$8="","",IF('2.ชื่อนักเรียน'!$R58="ร","ร",IF('2.ชื่อนักเรียน'!$R58="มส","",IF(OR(VLOOKUP($A57,'02.คีย์เทอม1'!$A$9:$DY$58,70,FALSE)="",VLOOKUP($A57,'03.คีย์เทอม2'!$A$9:$DY$58,70,FALSE)=""),"",(IF(VLOOKUP($A57,'02.คีย์เทอม1'!$A$9:$DY$58,71,FALSE)="",VLOOKUP($A57,'02.คีย์เทอม1'!$A$9:$DY$58,70,FALSE),VLOOKUP($A57,'02.คีย์เทอม1'!$A$9:$DY$58,71,FALSE))+IF(VLOOKUP($A57,'03.คีย์เทอม2'!$A$9:$DY$58,71,FALSE)="",VLOOKUP($A57,'03.คีย์เทอม2'!$A$9:$DY$58,70,FALSE),VLOOKUP($A57,'03.คีย์เทอม2'!$A$9:$DY$58,71,FALSE)))*100/200))))</f>
        <v/>
      </c>
      <c r="AF57" s="125" t="str">
        <f>IF(AE$8="","",IF('2.ชื่อนักเรียน'!$R58="ร","ร",IF('2.ชื่อนักเรียน'!$R58="มส","",IF(AE57="","",IF(AE57&gt;=80,4,IF(AE57&gt;=75,3.5,IF(AE57&gt;=70,3,IF(AE57&gt;=65,2.5,IF(AE57&gt;=60,2,IF(AE57&gt;=55,1.5,IF(AE57&gt;=50,1,0)))))))))))</f>
        <v/>
      </c>
      <c r="AG57" s="127" t="str">
        <f>IF(AG$8="","",IF('2.ชื่อนักเรียน'!$R58="ร","ร",IF('2.ชื่อนักเรียน'!$R58="มส","",IF(OR(VLOOKUP($A57,'02.คีย์เทอม1'!$A$9:$DY$58,75,FALSE)="",VLOOKUP($A57,'03.คีย์เทอม2'!$A$9:$DY$58,75,FALSE)=""),"",(IF(VLOOKUP($A57,'02.คีย์เทอม1'!$A$9:$DY$58,76,FALSE)="",VLOOKUP($A57,'02.คีย์เทอม1'!$A$9:$DY$58,75,FALSE),VLOOKUP($A57,'02.คีย์เทอม1'!$A$9:$DY$58,76,FALSE))+IF(VLOOKUP($A57,'03.คีย์เทอม2'!$A$9:$DY$58,76,FALSE)="",VLOOKUP($A57,'03.คีย์เทอม2'!$A$9:$DY$58,75,FALSE),VLOOKUP($A57,'03.คีย์เทอม2'!$A$9:$DY$58,76,FALSE)))*100/200))))</f>
        <v/>
      </c>
      <c r="AH57" s="125" t="str">
        <f>IF(AG$8="","",IF('2.ชื่อนักเรียน'!$R58="ร","ร",IF('2.ชื่อนักเรียน'!$R58="มส","",IF(AG57="","",IF(AG57&gt;=80,4,IF(AG57&gt;=75,3.5,IF(AG57&gt;=70,3,IF(AG57&gt;=65,2.5,IF(AG57&gt;=60,2,IF(AG57&gt;=55,1.5,IF(AG57&gt;=50,1,0)))))))))))</f>
        <v/>
      </c>
      <c r="AI57" s="127" t="str">
        <f>IF(AI$8="","",IF('2.ชื่อนักเรียน'!$R58="ร","ร",IF('2.ชื่อนักเรียน'!$R58="มส","",IF(OR(VLOOKUP($A57,'02.คีย์เทอม1'!$A$9:$DY$58,80,FALSE)="",VLOOKUP($A57,'03.คีย์เทอม2'!$A$9:$DY$58,80,FALSE)=""),"",(IF(VLOOKUP($A57,'02.คีย์เทอม1'!$A$9:$DY$58,81,FALSE)="",VLOOKUP($A57,'02.คีย์เทอม1'!$A$9:$DY$58,80,FALSE),VLOOKUP($A57,'02.คีย์เทอม1'!$A$9:$DY$58,81,FALSE))+IF(VLOOKUP($A57,'03.คีย์เทอม2'!$A$9:$DY$58,81,FALSE)="",VLOOKUP($A57,'03.คีย์เทอม2'!$A$9:$DY$58,80,FALSE),VLOOKUP($A57,'03.คีย์เทอม2'!$A$9:$DY$58,81,FALSE)))*100/200))))</f>
        <v/>
      </c>
      <c r="AJ57" s="125" t="str">
        <f>IF(AI$8="","",IF('2.ชื่อนักเรียน'!$R58="ร","ร",IF('2.ชื่อนักเรียน'!$R58="มส","",IF(AI57="","",IF(AI57&gt;=80,4,IF(AI57&gt;=75,3.5,IF(AI57&gt;=70,3,IF(AI57&gt;=65,2.5,IF(AI57&gt;=60,2,IF(AI57&gt;=55,1.5,IF(AI57&gt;=50,1,0)))))))))))</f>
        <v/>
      </c>
      <c r="AK57" s="127" t="str">
        <f>IF(AK$8="","",IF('2.ชื่อนักเรียน'!$R58="ร","ร",IF('2.ชื่อนักเรียน'!$R58="มส","",IF(OR(VLOOKUP($A57,'02.คีย์เทอม1'!$A$9:$DY$58,85,FALSE)="",VLOOKUP($A57,'03.คีย์เทอม2'!$A$9:$DY$58,85,FALSE)=""),"",(IF(VLOOKUP($A57,'02.คีย์เทอม1'!$A$9:$DY$58,86,FALSE)="",VLOOKUP($A57,'02.คีย์เทอม1'!$A$9:$DY$58,85,FALSE),VLOOKUP($A57,'02.คีย์เทอม1'!$A$9:$DY$58,86,FALSE))+IF(VLOOKUP($A57,'03.คีย์เทอม2'!$A$9:$DY$58,86,FALSE)="",VLOOKUP($A57,'03.คีย์เทอม2'!$A$9:$DY$58,85,FALSE),VLOOKUP($A57,'03.คีย์เทอม2'!$A$9:$DY$58,86,FALSE)))*100/200))))</f>
        <v/>
      </c>
      <c r="AL57" s="125" t="str">
        <f>IF(AK$8="","",IF('2.ชื่อนักเรียน'!$R58="ร","ร",IF('2.ชื่อนักเรียน'!$R58="มส","",IF(AK57="","",IF(AK57&gt;=80,4,IF(AK57&gt;=75,3.5,IF(AK57&gt;=70,3,IF(AK57&gt;=65,2.5,IF(AK57&gt;=60,2,IF(AK57&gt;=55,1.5,IF(AK57&gt;=50,1,0)))))))))))</f>
        <v/>
      </c>
      <c r="AM57" s="127" t="str">
        <f>IF(AM$8="","",IF('2.ชื่อนักเรียน'!$R58="ร","ร",IF('2.ชื่อนักเรียน'!$R58="มส","",IF(OR(VLOOKUP($A57,'02.คีย์เทอม1'!$A$9:$DY$58,90,FALSE)="",VLOOKUP($A57,'03.คีย์เทอม2'!$A$9:$DY$58,90,FALSE)=""),"",(IF(VLOOKUP($A57,'02.คีย์เทอม1'!$A$9:$DY$58,91,FALSE)="",VLOOKUP($A57,'02.คีย์เทอม1'!$A$9:$DY$58,90,FALSE),VLOOKUP($A57,'02.คีย์เทอม1'!$A$9:$DY$58,91,FALSE))+IF(VLOOKUP($A57,'03.คีย์เทอม2'!$A$9:$DY$58,91,FALSE)="",VLOOKUP($A57,'03.คีย์เทอม2'!$A$9:$DY$58,90,FALSE),VLOOKUP($A57,'03.คีย์เทอม2'!$A$9:$DY$58,91,FALSE)))*100/200))))</f>
        <v/>
      </c>
      <c r="AN57" s="125" t="str">
        <f>IF(AM$8="","",IF('2.ชื่อนักเรียน'!$R58="ร","ร",IF('2.ชื่อนักเรียน'!$R58="มส","",IF(AM57="","",IF(AM57&gt;=80,4,IF(AM57&gt;=75,3.5,IF(AM57&gt;=70,3,IF(AM57&gt;=65,2.5,IF(AM57&gt;=60,2,IF(AM57&gt;=55,1.5,IF(AM57&gt;=50,1,0)))))))))))</f>
        <v/>
      </c>
      <c r="AO57" s="127" t="str">
        <f>IF(AO$8="","",IF('2.ชื่อนักเรียน'!$R58="ร","ร",IF('2.ชื่อนักเรียน'!$R58="มส","",IF(OR(VLOOKUP($A57,'02.คีย์เทอม1'!$A$9:$DY$58,95,FALSE)="",VLOOKUP($A57,'03.คีย์เทอม2'!$A$9:$DY$58,95,FALSE)=""),"",(IF(VLOOKUP($A57,'02.คีย์เทอม1'!$A$9:$DY$58,96,FALSE)="",VLOOKUP($A57,'02.คีย์เทอม1'!$A$9:$DY$58,95,FALSE),VLOOKUP($A57,'02.คีย์เทอม1'!$A$9:$DY$58,96,FALSE))+IF(VLOOKUP($A57,'03.คีย์เทอม2'!$A$9:$DY$58,96,FALSE)="",VLOOKUP($A57,'03.คีย์เทอม2'!$A$9:$DY$58,95,FALSE),VLOOKUP($A57,'03.คีย์เทอม2'!$A$9:$DY$58,96,FALSE)))*100/200))))</f>
        <v/>
      </c>
      <c r="AP57" s="125" t="str">
        <f>IF(AO$8="","",IF('2.ชื่อนักเรียน'!$R58="ร","ร",IF('2.ชื่อนักเรียน'!$R58="มส","",IF(AO57="","",IF(AO57&gt;=80,4,IF(AO57&gt;=75,3.5,IF(AO57&gt;=70,3,IF(AO57&gt;=65,2.5,IF(AO57&gt;=60,2,IF(AO57&gt;=55,1.5,IF(AO57&gt;=50,1,0)))))))))))</f>
        <v/>
      </c>
      <c r="AQ57" s="127" t="str">
        <f>IF(AQ$8="","",IF('2.ชื่อนักเรียน'!$R58="ร","ร",IF('2.ชื่อนักเรียน'!$R58="มส","",IF(OR(VLOOKUP($A57,'02.คีย์เทอม1'!$A$9:$DY$58,100,FALSE)="",VLOOKUP($A57,'03.คีย์เทอม2'!$A$9:$DY$58,100,FALSE)=""),"",(IF(VLOOKUP($A57,'02.คีย์เทอม1'!$A$9:$DY$58,101,FALSE)="",VLOOKUP($A57,'02.คีย์เทอม1'!$A$9:$DY$58,100,FALSE),VLOOKUP($A57,'02.คีย์เทอม1'!$A$9:$DY$58,101,FALSE))+IF(VLOOKUP($A57,'03.คีย์เทอม2'!$A$9:$DY$58,101,FALSE)="",VLOOKUP($A57,'03.คีย์เทอม2'!$A$9:$DY$58,100,FALSE),VLOOKUP($A57,'03.คีย์เทอม2'!$A$9:$DY$58,101,FALSE)))*100/200))))</f>
        <v/>
      </c>
      <c r="AR57" s="125" t="str">
        <f>IF(AQ$8="","",IF('2.ชื่อนักเรียน'!$R58="ร","ร",IF('2.ชื่อนักเรียน'!$R58="มส","",IF(AQ57="","",IF(AQ57&gt;=80,4,IF(AQ57&gt;=75,3.5,IF(AQ57&gt;=70,3,IF(AQ57&gt;=65,2.5,IF(AQ57&gt;=60,2,IF(AQ57&gt;=55,1.5,IF(AQ57&gt;=50,1,0)))))))))))</f>
        <v/>
      </c>
      <c r="AS57" s="126" t="str">
        <f>IF(AS$8="","",IF('2.ชื่อนักเรียน'!$R58="ร","ร",IF('2.ชื่อนักเรียน'!$R58="มส","",IF(OR(VLOOKUP($A57,'02.คีย์เทอม1'!$A$9:$DY$58,105,FALSE)="",VLOOKUP($A57,'03.คีย์เทอม2'!$A$9:$DY$58,105,FALSE)=""),"",(IF(VLOOKUP($A57,'02.คีย์เทอม1'!$A$9:$DY$58,106,FALSE)="",VLOOKUP($A57,'02.คีย์เทอม1'!$A$9:$DY$58,105,FALSE),VLOOKUP($A57,'02.คีย์เทอม1'!$A$9:$DY$58,106,FALSE))+IF(VLOOKUP($A57,'03.คีย์เทอม2'!$A$9:$DY$58,106,FALSE)="",VLOOKUP($A57,'03.คีย์เทอม2'!$A$9:$DY$58,105,FALSE),VLOOKUP($A57,'03.คีย์เทอม2'!$A$9:$DY$58,106,FALSE)))*100/200))))</f>
        <v/>
      </c>
      <c r="AT57" s="204" t="str">
        <f>IF(AS$8="","",IF('2.ชื่อนักเรียน'!$R58="ร","ร",IF('2.ชื่อนักเรียน'!$R58="มส","",IF(AS57="","",IF(AS57&gt;=80,4,IF(AS57&gt;=75,3.5,IF(AS57&gt;=70,3,IF(AS57&gt;=65,2.5,IF(AS57&gt;=60,2,IF(AS57&gt;=55,1.5,IF(AS57&gt;=50,1,0)))))))))))</f>
        <v/>
      </c>
      <c r="AU57" s="207" t="str">
        <f t="shared" si="38"/>
        <v/>
      </c>
      <c r="AV57" s="126" t="str">
        <f t="shared" si="39"/>
        <v/>
      </c>
      <c r="AW57" s="541" t="str">
        <f t="shared" si="40"/>
        <v/>
      </c>
      <c r="AX57" s="745" t="str">
        <f>IF('2.ชื่อนักเรียน'!R58="มส","มส",IF('2.ชื่อนักเรียน'!R58="ย้าย","ย้าย",IF('2.ชื่อนักเรียน'!R58="ร","ร",IF(CE57="","",RANK(CE57,$CE$10:$CE$59,0)))))</f>
        <v/>
      </c>
      <c r="AY57" s="393" t="str">
        <f t="shared" si="41"/>
        <v/>
      </c>
      <c r="AZ57" s="381" t="str">
        <f t="shared" si="42"/>
        <v/>
      </c>
      <c r="BA57" s="381" t="str">
        <f t="shared" si="43"/>
        <v/>
      </c>
      <c r="BB57" s="335" t="str">
        <f t="shared" si="44"/>
        <v/>
      </c>
      <c r="BC57" s="335" t="str">
        <f t="shared" si="45"/>
        <v/>
      </c>
      <c r="BD57" s="335" t="str">
        <f t="shared" si="46"/>
        <v/>
      </c>
      <c r="BE57" s="335" t="str">
        <f t="shared" si="47"/>
        <v/>
      </c>
      <c r="BF57" s="331" t="str">
        <f t="shared" si="48"/>
        <v/>
      </c>
      <c r="BG57" s="331" t="str">
        <f t="shared" si="49"/>
        <v/>
      </c>
      <c r="BH57" s="335" t="str">
        <f t="shared" si="50"/>
        <v/>
      </c>
      <c r="BI57" s="335" t="str">
        <f t="shared" si="51"/>
        <v/>
      </c>
      <c r="BJ57" s="335" t="str">
        <f t="shared" si="52"/>
        <v/>
      </c>
      <c r="BK57" s="335" t="str">
        <f t="shared" si="53"/>
        <v/>
      </c>
      <c r="BL57" s="335" t="str">
        <f t="shared" si="54"/>
        <v/>
      </c>
      <c r="BM57" s="335" t="str">
        <f t="shared" si="55"/>
        <v/>
      </c>
      <c r="BN57" s="335" t="str">
        <f t="shared" si="56"/>
        <v/>
      </c>
      <c r="BO57" s="335" t="str">
        <f t="shared" si="57"/>
        <v/>
      </c>
      <c r="BP57" s="331" t="str">
        <f t="shared" si="58"/>
        <v/>
      </c>
      <c r="BQ57" s="384" t="str">
        <f t="shared" si="73"/>
        <v/>
      </c>
      <c r="BR57" s="332" t="str">
        <f t="shared" si="59"/>
        <v/>
      </c>
      <c r="BS57" s="381" t="str">
        <f>IF($BS$8="","",IF($BS$8="SBMLD",SUM(AA57,AC57,AE57,AG57,AI57,AK57,AM57,AO57,AQ57,AS57),AA57))</f>
        <v/>
      </c>
      <c r="BT57" s="331" t="str">
        <f t="shared" si="61"/>
        <v/>
      </c>
      <c r="BU57" s="331" t="str">
        <f t="shared" si="62"/>
        <v/>
      </c>
      <c r="BV57" s="331" t="str">
        <f t="shared" si="63"/>
        <v/>
      </c>
      <c r="BW57" s="331" t="str">
        <f t="shared" si="64"/>
        <v/>
      </c>
      <c r="BX57" s="331" t="str">
        <f t="shared" si="65"/>
        <v/>
      </c>
      <c r="BY57" s="331" t="str">
        <f t="shared" si="66"/>
        <v/>
      </c>
      <c r="BZ57" s="331" t="str">
        <f t="shared" si="67"/>
        <v/>
      </c>
      <c r="CA57" s="331" t="str">
        <f t="shared" si="68"/>
        <v/>
      </c>
      <c r="CB57" s="331" t="str">
        <f t="shared" si="69"/>
        <v/>
      </c>
      <c r="CC57" s="384" t="str">
        <f t="shared" si="70"/>
        <v/>
      </c>
      <c r="CD57" s="332" t="str">
        <f t="shared" si="71"/>
        <v/>
      </c>
      <c r="CE57" s="177" t="str">
        <f t="shared" si="72"/>
        <v/>
      </c>
    </row>
    <row r="58" spans="1:83" s="17" customFormat="1" ht="16.5" customHeight="1" x14ac:dyDescent="0.2">
      <c r="A58" s="18">
        <v>49</v>
      </c>
      <c r="B58" s="122" t="str">
        <f>IF('2.ชื่อนักเรียน'!$C59="","",'2.ชื่อนักเรียน'!$C59)</f>
        <v/>
      </c>
      <c r="C58" s="272" t="str">
        <f>IF('2.ชื่อนักเรียน'!$D59="","",'2.ชื่อนักเรียน'!$D59)</f>
        <v/>
      </c>
      <c r="D58" s="207" t="str">
        <f>IF(D$8="","",IF('2.ชื่อนักเรียน'!$R59="ร","ร",IF('2.ชื่อนักเรียน'!$R59="มส","",IF(OR(VLOOKUP($A58,'02.คีย์เทอม1'!$A$9:$DY$58,10,FALSE)="",VLOOKUP($A58,'03.คีย์เทอม2'!$A$9:$DY$58,10,FALSE)=""),"",(IF(VLOOKUP($A58,'02.คีย์เทอม1'!$A$9:$DY$58,11,FALSE)="",VLOOKUP($A58,'02.คีย์เทอม1'!$A$9:$DY$58,10,FALSE),VLOOKUP($A58,'02.คีย์เทอม1'!$A$9:$DY$58,11,FALSE))+IF(VLOOKUP($A58,'03.คีย์เทอม2'!$A$9:$DY$58,11,FALSE)="",VLOOKUP($A58,'03.คีย์เทอม2'!$A$9:$DY$58,10,FALSE),VLOOKUP($A58,'03.คีย์เทอม2'!$A$9:$DY$58,11,FALSE)))*100/200))))</f>
        <v/>
      </c>
      <c r="E58" s="125" t="str">
        <f>IF(D$8="","",IF('2.ชื่อนักเรียน'!$R59="ร","ร",IF('2.ชื่อนักเรียน'!$R59="มส","",IF(D58="","",IF(D58&gt;=80,4,IF(D58&gt;=75,3.5,IF(D58&gt;=70,3,IF(D58&gt;=65,2.5,IF(D58&gt;=60,2,IF(D58&gt;=55,1.5,IF(D58&gt;=50,1,0)))))))))))</f>
        <v/>
      </c>
      <c r="F58" s="126" t="str">
        <f>IF(F$8="","",IF('2.ชื่อนักเรียน'!$R59="ร","ร",IF('2.ชื่อนักเรียน'!$R59="มส","",IF(OR(VLOOKUP($A58,'02.คีย์เทอม1'!$A$9:$DY$58,15,FALSE)="",VLOOKUP($A58,'03.คีย์เทอม2'!$A$9:$DY$58,15,FALSE)=""),"",(IF(VLOOKUP($A58,'02.คีย์เทอม1'!$A$9:$DY$58,16,FALSE)="",VLOOKUP($A58,'02.คีย์เทอม1'!$A$9:$DY$58,15,FALSE),VLOOKUP($A58,'02.คีย์เทอม1'!$A$9:$DY$58,16,FALSE))+IF(VLOOKUP($A58,'03.คีย์เทอม2'!$A$9:$DY$58,16,FALSE)="",VLOOKUP($A58,'03.คีย์เทอม2'!$A$9:$DY$58,15,FALSE),VLOOKUP($A58,'03.คีย์เทอม2'!$A$9:$DY$58,16,FALSE)))*100/200))))</f>
        <v/>
      </c>
      <c r="G58" s="125" t="str">
        <f>IF(F$8="","",IF('2.ชื่อนักเรียน'!$R59="ร","ร",IF('2.ชื่อนักเรียน'!$R59="มส","",IF(F58="","",IF(F58&gt;=80,4,IF(F58&gt;=75,3.5,IF(F58&gt;=70,3,IF(F58&gt;=65,2.5,IF(F58&gt;=60,2,IF(F58&gt;=55,1.5,IF(F58&gt;=50,1,0)))))))))))</f>
        <v/>
      </c>
      <c r="H58" s="126" t="str">
        <f>IF(H$8="","",IF('2.ชื่อนักเรียน'!$R59="ร","ร",IF('2.ชื่อนักเรียน'!$R59="มส","",IF(OR(VLOOKUP($A58,'02.คีย์เทอม1'!$A$9:$DY$58,20,FALSE)="",VLOOKUP($A58,'03.คีย์เทอม2'!$A$9:$DY$58,20,FALSE)=""),"",(IF(VLOOKUP($A58,'02.คีย์เทอม1'!$A$9:$DY$58,21,FALSE)="",VLOOKUP($A58,'02.คีย์เทอม1'!$A$9:$DY$58,20,FALSE),VLOOKUP($A58,'02.คีย์เทอม1'!$A$9:$DY$58,21,FALSE))+IF(VLOOKUP($A58,'03.คีย์เทอม2'!$A$9:$DY$58,21,FALSE)="",VLOOKUP($A58,'03.คีย์เทอม2'!$A$9:$DY$58,20,FALSE),VLOOKUP($A58,'03.คีย์เทอม2'!$A$9:$DY$58,21,FALSE)))*100/200))))</f>
        <v/>
      </c>
      <c r="I58" s="125" t="str">
        <f>IF(H$8="","",IF('2.ชื่อนักเรียน'!$R59="ร","ร",IF('2.ชื่อนักเรียน'!$R59="มส","",IF(H58="","",IF(H58&gt;=80,4,IF(H58&gt;=75,3.5,IF(H58&gt;=70,3,IF(H58&gt;=65,2.5,IF(H58&gt;=60,2,IF(H58&gt;=55,1.5,IF(H58&gt;=50,1,0)))))))))))</f>
        <v/>
      </c>
      <c r="J58" s="126" t="str">
        <f>IF(J$8="","",IF('2.ชื่อนักเรียน'!$R59="ร","ร",IF('2.ชื่อนักเรียน'!$R59="มส","",IF(OR(VLOOKUP($A58,'02.คีย์เทอม1'!$A$9:$DY$58,25,FALSE)="",VLOOKUP($A58,'03.คีย์เทอม2'!$A$9:$DY$58,25,FALSE)=""),"",(IF(VLOOKUP($A58,'02.คีย์เทอม1'!$A$9:$DY$58,26,FALSE)="",VLOOKUP($A58,'02.คีย์เทอม1'!$A$9:$DY$58,25,FALSE),VLOOKUP($A58,'02.คีย์เทอม1'!$A$9:$DY$58,26,FALSE))+IF(VLOOKUP($A58,'03.คีย์เทอม2'!$A$9:$DY$58,26,FALSE)="",VLOOKUP($A58,'03.คีย์เทอม2'!$A$9:$DY$58,25,FALSE),VLOOKUP($A58,'03.คีย์เทอม2'!$A$9:$DY$58,26,FALSE)))*100/200))))</f>
        <v/>
      </c>
      <c r="K58" s="125" t="str">
        <f>IF(J$8="","",IF('2.ชื่อนักเรียน'!$R59="ร","ร",IF('2.ชื่อนักเรียน'!$R59="มส","",IF(J58="","",IF(J58&gt;=80,4,IF(J58&gt;=75,3.5,IF(J58&gt;=70,3,IF(J58&gt;=65,2.5,IF(J58&gt;=60,2,IF(J58&gt;=55,1.5,IF(J58&gt;=50,1,0)))))))))))</f>
        <v/>
      </c>
      <c r="L58" s="126" t="str">
        <f>IF(L$8="","",IF('2.ชื่อนักเรียน'!$R59="ร","ร",IF('2.ชื่อนักเรียน'!$R59="มส","",IF(OR(VLOOKUP($A58,'02.คีย์เทอม1'!$A$9:$DY$58,30,FALSE)="",VLOOKUP($A58,'03.คีย์เทอม2'!$A$9:$DY$58,30,FALSE)=""),"",(IF(VLOOKUP($A58,'02.คีย์เทอม1'!$A$9:$DY$58,31,FALSE)="",VLOOKUP($A58,'02.คีย์เทอม1'!$A$9:$DY$58,30,FALSE),VLOOKUP($A58,'02.คีย์เทอม1'!$A$9:$DY$58,31,FALSE))+IF(VLOOKUP($A58,'03.คีย์เทอม2'!$A$9:$DY$58,31,FALSE)="",VLOOKUP($A58,'03.คีย์เทอม2'!$A$9:$DY$58,30,FALSE),VLOOKUP($A58,'03.คีย์เทอม2'!$A$9:$DY$58,31,FALSE)))*100/200))))</f>
        <v/>
      </c>
      <c r="M58" s="125" t="str">
        <f>IF(L$8="","",IF('2.ชื่อนักเรียน'!$R59="ร","ร",IF('2.ชื่อนักเรียน'!$R59="มส","",IF(L58="","",IF(L58&gt;=80,4,IF(L58&gt;=75,3.5,IF(L58&gt;=70,3,IF(L58&gt;=65,2.5,IF(L58&gt;=60,2,IF(L58&gt;=55,1.5,IF(L58&gt;=50,1,0)))))))))))</f>
        <v/>
      </c>
      <c r="N58" s="126" t="str">
        <f>IF(N$8="","",IF('2.ชื่อนักเรียน'!$R59="ร","ร",IF('2.ชื่อนักเรียน'!$R59="มส","",IF(OR(VLOOKUP($A58,'02.คีย์เทอม1'!$A$9:$DY$58,35,FALSE)="",VLOOKUP($A58,'03.คีย์เทอม2'!$A$9:$DY$58,35,FALSE)=""),"",(IF(VLOOKUP($A58,'02.คีย์เทอม1'!$A$9:$DY$58,36,FALSE)="",VLOOKUP($A58,'02.คีย์เทอม1'!$A$9:$DY$58,35,FALSE),VLOOKUP($A58,'02.คีย์เทอม1'!$A$9:$DY$58,36,FALSE))+IF(VLOOKUP($A58,'03.คีย์เทอม2'!$A$9:$DY$58,36,FALSE)="",VLOOKUP($A58,'03.คีย์เทอม2'!$A$9:$DY$58,35,FALSE),VLOOKUP($A58,'03.คีย์เทอม2'!$A$9:$DY$58,36,FALSE)))*100/200))))</f>
        <v/>
      </c>
      <c r="O58" s="125" t="str">
        <f>IF(N$8="","",IF('2.ชื่อนักเรียน'!$R59="ร","ร",IF('2.ชื่อนักเรียน'!$R59="มส","",IF(N58="","",IF(N58&gt;=80,4,IF(N58&gt;=75,3.5,IF(N58&gt;=70,3,IF(N58&gt;=65,2.5,IF(N58&gt;=60,2,IF(N58&gt;=55,1.5,IF(N58&gt;=50,1,0)))))))))))</f>
        <v/>
      </c>
      <c r="P58" s="126" t="str">
        <f>IF(P$8="","",IF('2.ชื่อนักเรียน'!$R59="ร","ร",IF('2.ชื่อนักเรียน'!$R59="มส","",IF(OR(VLOOKUP($A58,'02.คีย์เทอม1'!$A$9:$DY$58,40,FALSE)="",VLOOKUP($A58,'03.คีย์เทอม2'!$A$9:$DY$58,40,FALSE)=""),"",(IF(VLOOKUP($A58,'02.คีย์เทอม1'!$A$9:$DY$58,41,FALSE)="",VLOOKUP($A58,'02.คีย์เทอม1'!$A$9:$DY$58,40,FALSE),VLOOKUP($A58,'02.คีย์เทอม1'!$A$9:$DY$58,41,FALSE))+IF(VLOOKUP($A58,'03.คีย์เทอม2'!$A$9:$DY$58,41,FALSE)="",VLOOKUP($A58,'03.คีย์เทอม2'!$A$9:$DY$58,40,FALSE),VLOOKUP($A58,'03.คีย์เทอม2'!$A$9:$DY$58,41,FALSE)))*100/200))))</f>
        <v/>
      </c>
      <c r="Q58" s="125" t="str">
        <f>IF(P$8="","",IF('2.ชื่อนักเรียน'!$R59="ร","ร",IF('2.ชื่อนักเรียน'!$R59="มส","",IF(P58="","",IF(P58&gt;=80,4,IF(P58&gt;=75,3.5,IF(P58&gt;=70,3,IF(P58&gt;=65,2.5,IF(P58&gt;=60,2,IF(P58&gt;=55,1.5,IF(P58&gt;=50,1,0)))))))))))</f>
        <v/>
      </c>
      <c r="R58" s="126" t="str">
        <f>IF(R$8="","",IF('2.ชื่อนักเรียน'!$R59="ร","ร",IF('2.ชื่อนักเรียน'!$R59="มส","",IF(OR(VLOOKUP($A58,'02.คีย์เทอม1'!$A$9:$DY$58,45,FALSE)="",VLOOKUP($A58,'03.คีย์เทอม2'!$A$9:$DY$58,45,FALSE)=""),"",(IF(VLOOKUP($A58,'02.คีย์เทอม1'!$A$9:$DY$58,46,FALSE)="",VLOOKUP($A58,'02.คีย์เทอม1'!$A$9:$DY$58,45,FALSE),VLOOKUP($A58,'02.คีย์เทอม1'!$A$9:$DY$58,46,FALSE))+IF(VLOOKUP($A58,'03.คีย์เทอม2'!$A$9:$DY$58,46,FALSE)="",VLOOKUP($A58,'03.คีย์เทอม2'!$A$9:$DY$58,45,FALSE),VLOOKUP($A58,'03.คีย์เทอม2'!$A$9:$DY$58,46,FALSE)))*100/200))))</f>
        <v/>
      </c>
      <c r="S58" s="125" t="str">
        <f>IF(R$8="","",IF('2.ชื่อนักเรียน'!$R59="ร","ร",IF('2.ชื่อนักเรียน'!$R59="มส","",IF(R58="","",IF(R58&gt;=80,4,IF(R58&gt;=75,3.5,IF(R58&gt;=70,3,IF(R58&gt;=65,2.5,IF(R58&gt;=60,2,IF(R58&gt;=55,1.5,IF(R58&gt;=50,1,0)))))))))))</f>
        <v/>
      </c>
      <c r="T58" s="126" t="str">
        <f>IF(T$8="","",IF('2.ชื่อนักเรียน'!$R59="ร","ร",IF('2.ชื่อนักเรียน'!$R59="มส","",IF(OR(VLOOKUP($A58,'02.คีย์เทอม1'!$A$9:$DY$58,50,FALSE)="",VLOOKUP($A58,'03.คีย์เทอม2'!$A$9:$DY$58,50,FALSE)=""),"",(IF(VLOOKUP($A58,'02.คีย์เทอม1'!$A$9:$DY$58,51,FALSE)="",VLOOKUP($A58,'02.คีย์เทอม1'!$A$9:$DY$58,50,FALSE),VLOOKUP($A58,'02.คีย์เทอม1'!$A$9:$DY$58,51,FALSE))+IF(VLOOKUP($A58,'03.คีย์เทอม2'!$A$9:$DY$58,51,FALSE)="",VLOOKUP($A58,'03.คีย์เทอม2'!$A$9:$DY$58,50,FALSE),VLOOKUP($A58,'03.คีย์เทอม2'!$A$9:$DY$58,51,FALSE)))*100/200))))</f>
        <v/>
      </c>
      <c r="U58" s="125" t="str">
        <f>IF(T$8="","",IF('2.ชื่อนักเรียน'!$R59="ร","ร",IF('2.ชื่อนักเรียน'!$R59="มส","",IF(T58="","",IF(T58&gt;=80,4,IF(T58&gt;=75,3.5,IF(T58&gt;=70,3,IF(T58&gt;=65,2.5,IF(T58&gt;=60,2,IF(T58&gt;=55,1.5,IF(T58&gt;=50,1,0)))))))))))</f>
        <v/>
      </c>
      <c r="V58" s="126" t="str">
        <f>IF(V$8="","",IF('2.ชื่อนักเรียน'!$R59="ร","ร",IF('2.ชื่อนักเรียน'!$R59="มส","",IF(OR(VLOOKUP($A58,'02.คีย์เทอม1'!$A$9:$DY$58,55,FALSE)="",VLOOKUP($A58,'03.คีย์เทอม2'!$A$9:$DY$58,55,FALSE)=""),"",(IF(VLOOKUP($A58,'02.คีย์เทอม1'!$A$9:$DY$58,56,FALSE)="",VLOOKUP($A58,'02.คีย์เทอม1'!$A$9:$DY$58,55,FALSE),VLOOKUP($A58,'02.คีย์เทอม1'!$A$9:$DY$58,56,FALSE))+IF(VLOOKUP($A58,'03.คีย์เทอม2'!$A$9:$DY$58,56,FALSE)="",VLOOKUP($A58,'03.คีย์เทอม2'!$A$9:$DY$58,55,FALSE),VLOOKUP($A58,'03.คีย์เทอม2'!$A$9:$DY$58,56,FALSE)))*100/200))))</f>
        <v/>
      </c>
      <c r="W58" s="208" t="str">
        <f>IF(V$8="","",IF('2.ชื่อนักเรียน'!$R59="ร","ร",IF('2.ชื่อนักเรียน'!$R59="มส","",IF(V58="","",IF(V58&gt;=80,4,IF(V58&gt;=75,3.5,IF(V58&gt;=70,3,IF(V58&gt;=65,2.5,IF(V58&gt;=60,2,IF(V58&gt;=55,1.5,IF(V58&gt;=50,1,0)))))))))))</f>
        <v/>
      </c>
      <c r="X58" s="18">
        <v>49</v>
      </c>
      <c r="Y58" s="122" t="str">
        <f>IF('2.ชื่อนักเรียน'!$C59="","",'2.ชื่อนักเรียน'!$C59)</f>
        <v/>
      </c>
      <c r="Z58" s="272" t="str">
        <f>IF('2.ชื่อนักเรียน'!$D59="","",'2.ชื่อนักเรียน'!$D59)</f>
        <v/>
      </c>
      <c r="AA58" s="207" t="str">
        <f>IF(AA$8="","",IF('2.ชื่อนักเรียน'!$R59="ร","ร",IF('2.ชื่อนักเรียน'!$R59="มส","",IF(OR(VLOOKUP($A58,'02.คีย์เทอม1'!$A$9:$DY$58,60,FALSE)="",VLOOKUP($A58,'03.คีย์เทอม2'!$A$9:$DY$58,60,FALSE)=""),"",(IF(VLOOKUP($A58,'02.คีย์เทอม1'!$A$9:$DY$58,61,FALSE)="",VLOOKUP($A58,'02.คีย์เทอม1'!$A$9:$DY$58,60,FALSE),VLOOKUP($A58,'02.คีย์เทอม1'!$A$9:$DY$58,61,FALSE))+IF(VLOOKUP($A58,'03.คีย์เทอม2'!$A$9:$DY$58,61,FALSE)="",VLOOKUP($A58,'03.คีย์เทอม2'!$A$9:$DY$58,60,FALSE),VLOOKUP($A58,'03.คีย์เทอม2'!$A$9:$DY$58,61,FALSE)))*100/200))))</f>
        <v/>
      </c>
      <c r="AB58" s="125" t="str">
        <f>IF(AA$8="","",IF('2.ชื่อนักเรียน'!$R59="ร","ร",IF('2.ชื่อนักเรียน'!$R59="มส","",IF(AA58="","",IF(AA58&gt;=80,4,IF(AA58&gt;=75,3.5,IF(AA58&gt;=70,3,IF(AA58&gt;=65,2.5,IF(AA58&gt;=60,2,IF(AA58&gt;=55,1.5,IF(AA58&gt;=50,1,0)))))))))))</f>
        <v/>
      </c>
      <c r="AC58" s="126" t="str">
        <f>IF(AC$8="","",IF('2.ชื่อนักเรียน'!$R59="ร","ร",IF('2.ชื่อนักเรียน'!$R59="มส","",IF(OR(VLOOKUP($A58,'02.คีย์เทอม1'!$A$9:$DY$58,65,FALSE)="",VLOOKUP($A58,'03.คีย์เทอม2'!$A$9:$DY$58,65,FALSE)=""),"",(IF(VLOOKUP($A58,'02.คีย์เทอม1'!$A$9:$DY$58,66,FALSE)="",VLOOKUP($A58,'02.คีย์เทอม1'!$A$9:$DY$58,65,FALSE),VLOOKUP($A58,'02.คีย์เทอม1'!$A$9:$DY$58,66,FALSE))+IF(VLOOKUP($A58,'03.คีย์เทอม2'!$A$9:$DY$58,66,FALSE)="",VLOOKUP($A58,'03.คีย์เทอม2'!$A$9:$DY$58,65,FALSE),VLOOKUP($A58,'03.คีย์เทอม2'!$A$9:$DY$58,66,FALSE)))*100/200))))</f>
        <v/>
      </c>
      <c r="AD58" s="125" t="str">
        <f>IF(AC$8="","",IF('2.ชื่อนักเรียน'!$R59="ร","ร",IF('2.ชื่อนักเรียน'!$R59="มส","",IF(AC58="","",IF(AC58&gt;=80,4,IF(AC58&gt;=75,3.5,IF(AC58&gt;=70,3,IF(AC58&gt;=65,2.5,IF(AC58&gt;=60,2,IF(AC58&gt;=55,1.5,IF(AC58&gt;=50,1,0)))))))))))</f>
        <v/>
      </c>
      <c r="AE58" s="126" t="str">
        <f>IF(AE$8="","",IF('2.ชื่อนักเรียน'!$R59="ร","ร",IF('2.ชื่อนักเรียน'!$R59="มส","",IF(OR(VLOOKUP($A58,'02.คีย์เทอม1'!$A$9:$DY$58,70,FALSE)="",VLOOKUP($A58,'03.คีย์เทอม2'!$A$9:$DY$58,70,FALSE)=""),"",(IF(VLOOKUP($A58,'02.คีย์เทอม1'!$A$9:$DY$58,71,FALSE)="",VLOOKUP($A58,'02.คีย์เทอม1'!$A$9:$DY$58,70,FALSE),VLOOKUP($A58,'02.คีย์เทอม1'!$A$9:$DY$58,71,FALSE))+IF(VLOOKUP($A58,'03.คีย์เทอม2'!$A$9:$DY$58,71,FALSE)="",VLOOKUP($A58,'03.คีย์เทอม2'!$A$9:$DY$58,70,FALSE),VLOOKUP($A58,'03.คีย์เทอม2'!$A$9:$DY$58,71,FALSE)))*100/200))))</f>
        <v/>
      </c>
      <c r="AF58" s="125" t="str">
        <f>IF(AE$8="","",IF('2.ชื่อนักเรียน'!$R59="ร","ร",IF('2.ชื่อนักเรียน'!$R59="มส","",IF(AE58="","",IF(AE58&gt;=80,4,IF(AE58&gt;=75,3.5,IF(AE58&gt;=70,3,IF(AE58&gt;=65,2.5,IF(AE58&gt;=60,2,IF(AE58&gt;=55,1.5,IF(AE58&gt;=50,1,0)))))))))))</f>
        <v/>
      </c>
      <c r="AG58" s="127" t="str">
        <f>IF(AG$8="","",IF('2.ชื่อนักเรียน'!$R59="ร","ร",IF('2.ชื่อนักเรียน'!$R59="มส","",IF(OR(VLOOKUP($A58,'02.คีย์เทอม1'!$A$9:$DY$58,75,FALSE)="",VLOOKUP($A58,'03.คีย์เทอม2'!$A$9:$DY$58,75,FALSE)=""),"",(IF(VLOOKUP($A58,'02.คีย์เทอม1'!$A$9:$DY$58,76,FALSE)="",VLOOKUP($A58,'02.คีย์เทอม1'!$A$9:$DY$58,75,FALSE),VLOOKUP($A58,'02.คีย์เทอม1'!$A$9:$DY$58,76,FALSE))+IF(VLOOKUP($A58,'03.คีย์เทอม2'!$A$9:$DY$58,76,FALSE)="",VLOOKUP($A58,'03.คีย์เทอม2'!$A$9:$DY$58,75,FALSE),VLOOKUP($A58,'03.คีย์เทอม2'!$A$9:$DY$58,76,FALSE)))*100/200))))</f>
        <v/>
      </c>
      <c r="AH58" s="125" t="str">
        <f>IF(AG$8="","",IF('2.ชื่อนักเรียน'!$R59="ร","ร",IF('2.ชื่อนักเรียน'!$R59="มส","",IF(AG58="","",IF(AG58&gt;=80,4,IF(AG58&gt;=75,3.5,IF(AG58&gt;=70,3,IF(AG58&gt;=65,2.5,IF(AG58&gt;=60,2,IF(AG58&gt;=55,1.5,IF(AG58&gt;=50,1,0)))))))))))</f>
        <v/>
      </c>
      <c r="AI58" s="127" t="str">
        <f>IF(AI$8="","",IF('2.ชื่อนักเรียน'!$R59="ร","ร",IF('2.ชื่อนักเรียน'!$R59="มส","",IF(OR(VLOOKUP($A58,'02.คีย์เทอม1'!$A$9:$DY$58,80,FALSE)="",VLOOKUP($A58,'03.คีย์เทอม2'!$A$9:$DY$58,80,FALSE)=""),"",(IF(VLOOKUP($A58,'02.คีย์เทอม1'!$A$9:$DY$58,81,FALSE)="",VLOOKUP($A58,'02.คีย์เทอม1'!$A$9:$DY$58,80,FALSE),VLOOKUP($A58,'02.คีย์เทอม1'!$A$9:$DY$58,81,FALSE))+IF(VLOOKUP($A58,'03.คีย์เทอม2'!$A$9:$DY$58,81,FALSE)="",VLOOKUP($A58,'03.คีย์เทอม2'!$A$9:$DY$58,80,FALSE),VLOOKUP($A58,'03.คีย์เทอม2'!$A$9:$DY$58,81,FALSE)))*100/200))))</f>
        <v/>
      </c>
      <c r="AJ58" s="125" t="str">
        <f>IF(AI$8="","",IF('2.ชื่อนักเรียน'!$R59="ร","ร",IF('2.ชื่อนักเรียน'!$R59="มส","",IF(AI58="","",IF(AI58&gt;=80,4,IF(AI58&gt;=75,3.5,IF(AI58&gt;=70,3,IF(AI58&gt;=65,2.5,IF(AI58&gt;=60,2,IF(AI58&gt;=55,1.5,IF(AI58&gt;=50,1,0)))))))))))</f>
        <v/>
      </c>
      <c r="AK58" s="127" t="str">
        <f>IF(AK$8="","",IF('2.ชื่อนักเรียน'!$R59="ร","ร",IF('2.ชื่อนักเรียน'!$R59="มส","",IF(OR(VLOOKUP($A58,'02.คีย์เทอม1'!$A$9:$DY$58,85,FALSE)="",VLOOKUP($A58,'03.คีย์เทอม2'!$A$9:$DY$58,85,FALSE)=""),"",(IF(VLOOKUP($A58,'02.คีย์เทอม1'!$A$9:$DY$58,86,FALSE)="",VLOOKUP($A58,'02.คีย์เทอม1'!$A$9:$DY$58,85,FALSE),VLOOKUP($A58,'02.คีย์เทอม1'!$A$9:$DY$58,86,FALSE))+IF(VLOOKUP($A58,'03.คีย์เทอม2'!$A$9:$DY$58,86,FALSE)="",VLOOKUP($A58,'03.คีย์เทอม2'!$A$9:$DY$58,85,FALSE),VLOOKUP($A58,'03.คีย์เทอม2'!$A$9:$DY$58,86,FALSE)))*100/200))))</f>
        <v/>
      </c>
      <c r="AL58" s="125" t="str">
        <f>IF(AK$8="","",IF('2.ชื่อนักเรียน'!$R59="ร","ร",IF('2.ชื่อนักเรียน'!$R59="มส","",IF(AK58="","",IF(AK58&gt;=80,4,IF(AK58&gt;=75,3.5,IF(AK58&gt;=70,3,IF(AK58&gt;=65,2.5,IF(AK58&gt;=60,2,IF(AK58&gt;=55,1.5,IF(AK58&gt;=50,1,0)))))))))))</f>
        <v/>
      </c>
      <c r="AM58" s="127" t="str">
        <f>IF(AM$8="","",IF('2.ชื่อนักเรียน'!$R59="ร","ร",IF('2.ชื่อนักเรียน'!$R59="มส","",IF(OR(VLOOKUP($A58,'02.คีย์เทอม1'!$A$9:$DY$58,90,FALSE)="",VLOOKUP($A58,'03.คีย์เทอม2'!$A$9:$DY$58,90,FALSE)=""),"",(IF(VLOOKUP($A58,'02.คีย์เทอม1'!$A$9:$DY$58,91,FALSE)="",VLOOKUP($A58,'02.คีย์เทอม1'!$A$9:$DY$58,90,FALSE),VLOOKUP($A58,'02.คีย์เทอม1'!$A$9:$DY$58,91,FALSE))+IF(VLOOKUP($A58,'03.คีย์เทอม2'!$A$9:$DY$58,91,FALSE)="",VLOOKUP($A58,'03.คีย์เทอม2'!$A$9:$DY$58,90,FALSE),VLOOKUP($A58,'03.คีย์เทอม2'!$A$9:$DY$58,91,FALSE)))*100/200))))</f>
        <v/>
      </c>
      <c r="AN58" s="125" t="str">
        <f>IF(AM$8="","",IF('2.ชื่อนักเรียน'!$R59="ร","ร",IF('2.ชื่อนักเรียน'!$R59="มส","",IF(AM58="","",IF(AM58&gt;=80,4,IF(AM58&gt;=75,3.5,IF(AM58&gt;=70,3,IF(AM58&gt;=65,2.5,IF(AM58&gt;=60,2,IF(AM58&gt;=55,1.5,IF(AM58&gt;=50,1,0)))))))))))</f>
        <v/>
      </c>
      <c r="AO58" s="127" t="str">
        <f>IF(AO$8="","",IF('2.ชื่อนักเรียน'!$R59="ร","ร",IF('2.ชื่อนักเรียน'!$R59="มส","",IF(OR(VLOOKUP($A58,'02.คีย์เทอม1'!$A$9:$DY$58,95,FALSE)="",VLOOKUP($A58,'03.คีย์เทอม2'!$A$9:$DY$58,95,FALSE)=""),"",(IF(VLOOKUP($A58,'02.คีย์เทอม1'!$A$9:$DY$58,96,FALSE)="",VLOOKUP($A58,'02.คีย์เทอม1'!$A$9:$DY$58,95,FALSE),VLOOKUP($A58,'02.คีย์เทอม1'!$A$9:$DY$58,96,FALSE))+IF(VLOOKUP($A58,'03.คีย์เทอม2'!$A$9:$DY$58,96,FALSE)="",VLOOKUP($A58,'03.คีย์เทอม2'!$A$9:$DY$58,95,FALSE),VLOOKUP($A58,'03.คีย์เทอม2'!$A$9:$DY$58,96,FALSE)))*100/200))))</f>
        <v/>
      </c>
      <c r="AP58" s="125" t="str">
        <f>IF(AO$8="","",IF('2.ชื่อนักเรียน'!$R59="ร","ร",IF('2.ชื่อนักเรียน'!$R59="มส","",IF(AO58="","",IF(AO58&gt;=80,4,IF(AO58&gt;=75,3.5,IF(AO58&gt;=70,3,IF(AO58&gt;=65,2.5,IF(AO58&gt;=60,2,IF(AO58&gt;=55,1.5,IF(AO58&gt;=50,1,0)))))))))))</f>
        <v/>
      </c>
      <c r="AQ58" s="127" t="str">
        <f>IF(AQ$8="","",IF('2.ชื่อนักเรียน'!$R59="ร","ร",IF('2.ชื่อนักเรียน'!$R59="มส","",IF(OR(VLOOKUP($A58,'02.คีย์เทอม1'!$A$9:$DY$58,100,FALSE)="",VLOOKUP($A58,'03.คีย์เทอม2'!$A$9:$DY$58,100,FALSE)=""),"",(IF(VLOOKUP($A58,'02.คีย์เทอม1'!$A$9:$DY$58,101,FALSE)="",VLOOKUP($A58,'02.คีย์เทอม1'!$A$9:$DY$58,100,FALSE),VLOOKUP($A58,'02.คีย์เทอม1'!$A$9:$DY$58,101,FALSE))+IF(VLOOKUP($A58,'03.คีย์เทอม2'!$A$9:$DY$58,101,FALSE)="",VLOOKUP($A58,'03.คีย์เทอม2'!$A$9:$DY$58,100,FALSE),VLOOKUP($A58,'03.คีย์เทอม2'!$A$9:$DY$58,101,FALSE)))*100/200))))</f>
        <v/>
      </c>
      <c r="AR58" s="125" t="str">
        <f>IF(AQ$8="","",IF('2.ชื่อนักเรียน'!$R59="ร","ร",IF('2.ชื่อนักเรียน'!$R59="มส","",IF(AQ58="","",IF(AQ58&gt;=80,4,IF(AQ58&gt;=75,3.5,IF(AQ58&gt;=70,3,IF(AQ58&gt;=65,2.5,IF(AQ58&gt;=60,2,IF(AQ58&gt;=55,1.5,IF(AQ58&gt;=50,1,0)))))))))))</f>
        <v/>
      </c>
      <c r="AS58" s="126" t="str">
        <f>IF(AS$8="","",IF('2.ชื่อนักเรียน'!$R59="ร","ร",IF('2.ชื่อนักเรียน'!$R59="มส","",IF(OR(VLOOKUP($A58,'02.คีย์เทอม1'!$A$9:$DY$58,105,FALSE)="",VLOOKUP($A58,'03.คีย์เทอม2'!$A$9:$DY$58,105,FALSE)=""),"",(IF(VLOOKUP($A58,'02.คีย์เทอม1'!$A$9:$DY$58,106,FALSE)="",VLOOKUP($A58,'02.คีย์เทอม1'!$A$9:$DY$58,105,FALSE),VLOOKUP($A58,'02.คีย์เทอม1'!$A$9:$DY$58,106,FALSE))+IF(VLOOKUP($A58,'03.คีย์เทอม2'!$A$9:$DY$58,106,FALSE)="",VLOOKUP($A58,'03.คีย์เทอม2'!$A$9:$DY$58,105,FALSE),VLOOKUP($A58,'03.คีย์เทอม2'!$A$9:$DY$58,106,FALSE)))*100/200))))</f>
        <v/>
      </c>
      <c r="AT58" s="204" t="str">
        <f>IF(AS$8="","",IF('2.ชื่อนักเรียน'!$R59="ร","ร",IF('2.ชื่อนักเรียน'!$R59="มส","",IF(AS58="","",IF(AS58&gt;=80,4,IF(AS58&gt;=75,3.5,IF(AS58&gt;=70,3,IF(AS58&gt;=65,2.5,IF(AS58&gt;=60,2,IF(AS58&gt;=55,1.5,IF(AS58&gt;=50,1,0)))))))))))</f>
        <v/>
      </c>
      <c r="AU58" s="207" t="str">
        <f t="shared" si="38"/>
        <v/>
      </c>
      <c r="AV58" s="126" t="str">
        <f t="shared" si="39"/>
        <v/>
      </c>
      <c r="AW58" s="541" t="str">
        <f t="shared" si="40"/>
        <v/>
      </c>
      <c r="AX58" s="745" t="str">
        <f>IF('2.ชื่อนักเรียน'!R59="มส","มส",IF('2.ชื่อนักเรียน'!R59="ย้าย","ย้าย",IF('2.ชื่อนักเรียน'!R59="ร","ร",IF(CE58="","",RANK(CE58,$CE$10:$CE$59,0)))))</f>
        <v/>
      </c>
      <c r="AY58" s="393" t="str">
        <f t="shared" si="41"/>
        <v/>
      </c>
      <c r="AZ58" s="381" t="str">
        <f t="shared" si="42"/>
        <v/>
      </c>
      <c r="BA58" s="381" t="str">
        <f t="shared" si="43"/>
        <v/>
      </c>
      <c r="BB58" s="335" t="str">
        <f t="shared" si="44"/>
        <v/>
      </c>
      <c r="BC58" s="335" t="str">
        <f t="shared" si="45"/>
        <v/>
      </c>
      <c r="BD58" s="335" t="str">
        <f t="shared" si="46"/>
        <v/>
      </c>
      <c r="BE58" s="335" t="str">
        <f t="shared" si="47"/>
        <v/>
      </c>
      <c r="BF58" s="331" t="str">
        <f t="shared" si="48"/>
        <v/>
      </c>
      <c r="BG58" s="331" t="str">
        <f t="shared" si="49"/>
        <v/>
      </c>
      <c r="BH58" s="335" t="str">
        <f t="shared" si="50"/>
        <v/>
      </c>
      <c r="BI58" s="335" t="str">
        <f t="shared" si="51"/>
        <v/>
      </c>
      <c r="BJ58" s="335" t="str">
        <f t="shared" si="52"/>
        <v/>
      </c>
      <c r="BK58" s="335" t="str">
        <f t="shared" si="53"/>
        <v/>
      </c>
      <c r="BL58" s="335" t="str">
        <f t="shared" si="54"/>
        <v/>
      </c>
      <c r="BM58" s="335" t="str">
        <f t="shared" si="55"/>
        <v/>
      </c>
      <c r="BN58" s="335" t="str">
        <f t="shared" si="56"/>
        <v/>
      </c>
      <c r="BO58" s="335" t="str">
        <f t="shared" si="57"/>
        <v/>
      </c>
      <c r="BP58" s="331" t="str">
        <f t="shared" si="58"/>
        <v/>
      </c>
      <c r="BQ58" s="384" t="str">
        <f t="shared" si="73"/>
        <v/>
      </c>
      <c r="BR58" s="332" t="str">
        <f t="shared" si="59"/>
        <v/>
      </c>
      <c r="BS58" s="381" t="str">
        <f>IF($BS$8="","",IF($BS$8="SBMLD",SUM(AA58,AC58,AE58,AG58,AI58,AK58,AM58,AO58,AQ58,AS58),AA58))</f>
        <v/>
      </c>
      <c r="BT58" s="331" t="str">
        <f t="shared" si="61"/>
        <v/>
      </c>
      <c r="BU58" s="331" t="str">
        <f t="shared" si="62"/>
        <v/>
      </c>
      <c r="BV58" s="331" t="str">
        <f t="shared" si="63"/>
        <v/>
      </c>
      <c r="BW58" s="331" t="str">
        <f t="shared" si="64"/>
        <v/>
      </c>
      <c r="BX58" s="331" t="str">
        <f t="shared" si="65"/>
        <v/>
      </c>
      <c r="BY58" s="331" t="str">
        <f t="shared" si="66"/>
        <v/>
      </c>
      <c r="BZ58" s="331" t="str">
        <f t="shared" si="67"/>
        <v/>
      </c>
      <c r="CA58" s="331" t="str">
        <f t="shared" si="68"/>
        <v/>
      </c>
      <c r="CB58" s="331" t="str">
        <f t="shared" si="69"/>
        <v/>
      </c>
      <c r="CC58" s="384" t="str">
        <f t="shared" si="70"/>
        <v/>
      </c>
      <c r="CD58" s="332" t="str">
        <f t="shared" si="71"/>
        <v/>
      </c>
      <c r="CE58" s="177" t="str">
        <f t="shared" si="72"/>
        <v/>
      </c>
    </row>
    <row r="59" spans="1:83" s="17" customFormat="1" ht="16.5" customHeight="1" thickBot="1" x14ac:dyDescent="0.25">
      <c r="A59" s="661">
        <v>50</v>
      </c>
      <c r="B59" s="662" t="str">
        <f>IF('2.ชื่อนักเรียน'!$C60="","",'2.ชื่อนักเรียน'!$C60)</f>
        <v/>
      </c>
      <c r="C59" s="663" t="str">
        <f>IF('2.ชื่อนักเรียน'!$D60="","",'2.ชื่อนักเรียน'!$D60)</f>
        <v/>
      </c>
      <c r="D59" s="628" t="str">
        <f>IF(D$8="","",IF('2.ชื่อนักเรียน'!$R60="ร","ร",IF('2.ชื่อนักเรียน'!$R60="มส","",IF(OR(VLOOKUP($A59,'02.คีย์เทอม1'!$A$9:$DY$58,10,FALSE)="",VLOOKUP($A59,'03.คีย์เทอม2'!$A$9:$DY$58,10,FALSE)=""),"",(IF(VLOOKUP($A59,'02.คีย์เทอม1'!$A$9:$DY$58,11,FALSE)="",VLOOKUP($A59,'02.คีย์เทอม1'!$A$9:$DY$58,10,FALSE),VLOOKUP($A59,'02.คีย์เทอม1'!$A$9:$DY$58,11,FALSE))+IF(VLOOKUP($A59,'03.คีย์เทอม2'!$A$9:$DY$58,11,FALSE)="",VLOOKUP($A59,'03.คีย์เทอม2'!$A$9:$DY$58,10,FALSE),VLOOKUP($A59,'03.คีย์เทอม2'!$A$9:$DY$58,11,FALSE)))*100/200))))</f>
        <v/>
      </c>
      <c r="E59" s="629" t="str">
        <f>IF(D$8="","",IF('2.ชื่อนักเรียน'!$R60="ร","ร",IF('2.ชื่อนักเรียน'!$R60="มส","",IF(D59="","",IF(D59&gt;=80,4,IF(D59&gt;=75,3.5,IF(D59&gt;=70,3,IF(D59&gt;=65,2.5,IF(D59&gt;=60,2,IF(D59&gt;=55,1.5,IF(D59&gt;=50,1,0)))))))))))</f>
        <v/>
      </c>
      <c r="F59" s="630" t="str">
        <f>IF(F$8="","",IF('2.ชื่อนักเรียน'!$R60="ร","ร",IF('2.ชื่อนักเรียน'!$R60="มส","",IF(OR(VLOOKUP($A59,'02.คีย์เทอม1'!$A$9:$DY$58,15,FALSE)="",VLOOKUP($A59,'03.คีย์เทอม2'!$A$9:$DY$58,15,FALSE)=""),"",(IF(VLOOKUP($A59,'02.คีย์เทอม1'!$A$9:$DY$58,16,FALSE)="",VLOOKUP($A59,'02.คีย์เทอม1'!$A$9:$DY$58,15,FALSE),VLOOKUP($A59,'02.คีย์เทอม1'!$A$9:$DY$58,16,FALSE))+IF(VLOOKUP($A59,'03.คีย์เทอม2'!$A$9:$DY$58,16,FALSE)="",VLOOKUP($A59,'03.คีย์เทอม2'!$A$9:$DY$58,15,FALSE),VLOOKUP($A59,'03.คีย์เทอม2'!$A$9:$DY$58,16,FALSE)))*100/200))))</f>
        <v/>
      </c>
      <c r="G59" s="629" t="str">
        <f>IF(F$8="","",IF('2.ชื่อนักเรียน'!$R60="ร","ร",IF('2.ชื่อนักเรียน'!$R60="มส","",IF(F59="","",IF(F59&gt;=80,4,IF(F59&gt;=75,3.5,IF(F59&gt;=70,3,IF(F59&gt;=65,2.5,IF(F59&gt;=60,2,IF(F59&gt;=55,1.5,IF(F59&gt;=50,1,0)))))))))))</f>
        <v/>
      </c>
      <c r="H59" s="630" t="str">
        <f>IF(H$8="","",IF('2.ชื่อนักเรียน'!$R60="ร","ร",IF('2.ชื่อนักเรียน'!$R60="มส","",IF(OR(VLOOKUP($A59,'02.คีย์เทอม1'!$A$9:$DY$58,20,FALSE)="",VLOOKUP($A59,'03.คีย์เทอม2'!$A$9:$DY$58,20,FALSE)=""),"",(IF(VLOOKUP($A59,'02.คีย์เทอม1'!$A$9:$DY$58,21,FALSE)="",VLOOKUP($A59,'02.คีย์เทอม1'!$A$9:$DY$58,20,FALSE),VLOOKUP($A59,'02.คีย์เทอม1'!$A$9:$DY$58,21,FALSE))+IF(VLOOKUP($A59,'03.คีย์เทอม2'!$A$9:$DY$58,21,FALSE)="",VLOOKUP($A59,'03.คีย์เทอม2'!$A$9:$DY$58,20,FALSE),VLOOKUP($A59,'03.คีย์เทอม2'!$A$9:$DY$58,21,FALSE)))*100/200))))</f>
        <v/>
      </c>
      <c r="I59" s="629" t="str">
        <f>IF(H$8="","",IF('2.ชื่อนักเรียน'!$R60="ร","ร",IF('2.ชื่อนักเรียน'!$R60="มส","",IF(H59="","",IF(H59&gt;=80,4,IF(H59&gt;=75,3.5,IF(H59&gt;=70,3,IF(H59&gt;=65,2.5,IF(H59&gt;=60,2,IF(H59&gt;=55,1.5,IF(H59&gt;=50,1,0)))))))))))</f>
        <v/>
      </c>
      <c r="J59" s="630" t="str">
        <f>IF(J$8="","",IF('2.ชื่อนักเรียน'!$R60="ร","ร",IF('2.ชื่อนักเรียน'!$R60="มส","",IF(OR(VLOOKUP($A59,'02.คีย์เทอม1'!$A$9:$DY$58,25,FALSE)="",VLOOKUP($A59,'03.คีย์เทอม2'!$A$9:$DY$58,25,FALSE)=""),"",(IF(VLOOKUP($A59,'02.คีย์เทอม1'!$A$9:$DY$58,26,FALSE)="",VLOOKUP($A59,'02.คีย์เทอม1'!$A$9:$DY$58,25,FALSE),VLOOKUP($A59,'02.คีย์เทอม1'!$A$9:$DY$58,26,FALSE))+IF(VLOOKUP($A59,'03.คีย์เทอม2'!$A$9:$DY$58,26,FALSE)="",VLOOKUP($A59,'03.คีย์เทอม2'!$A$9:$DY$58,25,FALSE),VLOOKUP($A59,'03.คีย์เทอม2'!$A$9:$DY$58,26,FALSE)))*100/200))))</f>
        <v/>
      </c>
      <c r="K59" s="629" t="str">
        <f>IF(J$8="","",IF('2.ชื่อนักเรียน'!$R60="ร","ร",IF('2.ชื่อนักเรียน'!$R60="มส","",IF(J59="","",IF(J59&gt;=80,4,IF(J59&gt;=75,3.5,IF(J59&gt;=70,3,IF(J59&gt;=65,2.5,IF(J59&gt;=60,2,IF(J59&gt;=55,1.5,IF(J59&gt;=50,1,0)))))))))))</f>
        <v/>
      </c>
      <c r="L59" s="630" t="str">
        <f>IF(L$8="","",IF('2.ชื่อนักเรียน'!$R60="ร","ร",IF('2.ชื่อนักเรียน'!$R60="มส","",IF(OR(VLOOKUP($A59,'02.คีย์เทอม1'!$A$9:$DY$58,30,FALSE)="",VLOOKUP($A59,'03.คีย์เทอม2'!$A$9:$DY$58,30,FALSE)=""),"",(IF(VLOOKUP($A59,'02.คีย์เทอม1'!$A$9:$DY$58,31,FALSE)="",VLOOKUP($A59,'02.คีย์เทอม1'!$A$9:$DY$58,30,FALSE),VLOOKUP($A59,'02.คีย์เทอม1'!$A$9:$DY$58,31,FALSE))+IF(VLOOKUP($A59,'03.คีย์เทอม2'!$A$9:$DY$58,31,FALSE)="",VLOOKUP($A59,'03.คีย์เทอม2'!$A$9:$DY$58,30,FALSE),VLOOKUP($A59,'03.คีย์เทอม2'!$A$9:$DY$58,31,FALSE)))*100/200))))</f>
        <v/>
      </c>
      <c r="M59" s="629" t="str">
        <f>IF(L$8="","",IF('2.ชื่อนักเรียน'!$R60="ร","ร",IF('2.ชื่อนักเรียน'!$R60="มส","",IF(L59="","",IF(L59&gt;=80,4,IF(L59&gt;=75,3.5,IF(L59&gt;=70,3,IF(L59&gt;=65,2.5,IF(L59&gt;=60,2,IF(L59&gt;=55,1.5,IF(L59&gt;=50,1,0)))))))))))</f>
        <v/>
      </c>
      <c r="N59" s="630" t="str">
        <f>IF(N$8="","",IF('2.ชื่อนักเรียน'!$R60="ร","ร",IF('2.ชื่อนักเรียน'!$R60="มส","",IF(OR(VLOOKUP($A59,'02.คีย์เทอม1'!$A$9:$DY$58,35,FALSE)="",VLOOKUP($A59,'03.คีย์เทอม2'!$A$9:$DY$58,35,FALSE)=""),"",(IF(VLOOKUP($A59,'02.คีย์เทอม1'!$A$9:$DY$58,36,FALSE)="",VLOOKUP($A59,'02.คีย์เทอม1'!$A$9:$DY$58,35,FALSE),VLOOKUP($A59,'02.คีย์เทอม1'!$A$9:$DY$58,36,FALSE))+IF(VLOOKUP($A59,'03.คีย์เทอม2'!$A$9:$DY$58,36,FALSE)="",VLOOKUP($A59,'03.คีย์เทอม2'!$A$9:$DY$58,35,FALSE),VLOOKUP($A59,'03.คีย์เทอม2'!$A$9:$DY$58,36,FALSE)))*100/200))))</f>
        <v/>
      </c>
      <c r="O59" s="629" t="str">
        <f>IF(N$8="","",IF('2.ชื่อนักเรียน'!$R60="ร","ร",IF('2.ชื่อนักเรียน'!$R60="มส","",IF(N59="","",IF(N59&gt;=80,4,IF(N59&gt;=75,3.5,IF(N59&gt;=70,3,IF(N59&gt;=65,2.5,IF(N59&gt;=60,2,IF(N59&gt;=55,1.5,IF(N59&gt;=50,1,0)))))))))))</f>
        <v/>
      </c>
      <c r="P59" s="630" t="str">
        <f>IF(P$8="","",IF('2.ชื่อนักเรียน'!$R60="ร","ร",IF('2.ชื่อนักเรียน'!$R60="มส","",IF(OR(VLOOKUP($A59,'02.คีย์เทอม1'!$A$9:$DY$58,40,FALSE)="",VLOOKUP($A59,'03.คีย์เทอม2'!$A$9:$DY$58,40,FALSE)=""),"",(IF(VLOOKUP($A59,'02.คีย์เทอม1'!$A$9:$DY$58,41,FALSE)="",VLOOKUP($A59,'02.คีย์เทอม1'!$A$9:$DY$58,40,FALSE),VLOOKUP($A59,'02.คีย์เทอม1'!$A$9:$DY$58,41,FALSE))+IF(VLOOKUP($A59,'03.คีย์เทอม2'!$A$9:$DY$58,41,FALSE)="",VLOOKUP($A59,'03.คีย์เทอม2'!$A$9:$DY$58,40,FALSE),VLOOKUP($A59,'03.คีย์เทอม2'!$A$9:$DY$58,41,FALSE)))*100/200))))</f>
        <v/>
      </c>
      <c r="Q59" s="629" t="str">
        <f>IF(P$8="","",IF('2.ชื่อนักเรียน'!$R60="ร","ร",IF('2.ชื่อนักเรียน'!$R60="มส","",IF(P59="","",IF(P59&gt;=80,4,IF(P59&gt;=75,3.5,IF(P59&gt;=70,3,IF(P59&gt;=65,2.5,IF(P59&gt;=60,2,IF(P59&gt;=55,1.5,IF(P59&gt;=50,1,0)))))))))))</f>
        <v/>
      </c>
      <c r="R59" s="630" t="str">
        <f>IF(R$8="","",IF('2.ชื่อนักเรียน'!$R60="ร","ร",IF('2.ชื่อนักเรียน'!$R60="มส","",IF(OR(VLOOKUP($A59,'02.คีย์เทอม1'!$A$9:$DY$58,45,FALSE)="",VLOOKUP($A59,'03.คีย์เทอม2'!$A$9:$DY$58,45,FALSE)=""),"",(IF(VLOOKUP($A59,'02.คีย์เทอม1'!$A$9:$DY$58,46,FALSE)="",VLOOKUP($A59,'02.คีย์เทอม1'!$A$9:$DY$58,45,FALSE),VLOOKUP($A59,'02.คีย์เทอม1'!$A$9:$DY$58,46,FALSE))+IF(VLOOKUP($A59,'03.คีย์เทอม2'!$A$9:$DY$58,46,FALSE)="",VLOOKUP($A59,'03.คีย์เทอม2'!$A$9:$DY$58,45,FALSE),VLOOKUP($A59,'03.คีย์เทอม2'!$A$9:$DY$58,46,FALSE)))*100/200))))</f>
        <v/>
      </c>
      <c r="S59" s="629" t="str">
        <f>IF(R$8="","",IF('2.ชื่อนักเรียน'!$R60="ร","ร",IF('2.ชื่อนักเรียน'!$R60="มส","",IF(R59="","",IF(R59&gt;=80,4,IF(R59&gt;=75,3.5,IF(R59&gt;=70,3,IF(R59&gt;=65,2.5,IF(R59&gt;=60,2,IF(R59&gt;=55,1.5,IF(R59&gt;=50,1,0)))))))))))</f>
        <v/>
      </c>
      <c r="T59" s="630" t="str">
        <f>IF(T$8="","",IF('2.ชื่อนักเรียน'!$R60="ร","ร",IF('2.ชื่อนักเรียน'!$R60="มส","",IF(OR(VLOOKUP($A59,'02.คีย์เทอม1'!$A$9:$DY$58,50,FALSE)="",VLOOKUP($A59,'03.คีย์เทอม2'!$A$9:$DY$58,50,FALSE)=""),"",(IF(VLOOKUP($A59,'02.คีย์เทอม1'!$A$9:$DY$58,51,FALSE)="",VLOOKUP($A59,'02.คีย์เทอม1'!$A$9:$DY$58,50,FALSE),VLOOKUP($A59,'02.คีย์เทอม1'!$A$9:$DY$58,51,FALSE))+IF(VLOOKUP($A59,'03.คีย์เทอม2'!$A$9:$DY$58,51,FALSE)="",VLOOKUP($A59,'03.คีย์เทอม2'!$A$9:$DY$58,50,FALSE),VLOOKUP($A59,'03.คีย์เทอม2'!$A$9:$DY$58,51,FALSE)))*100/200))))</f>
        <v/>
      </c>
      <c r="U59" s="629" t="str">
        <f>IF(T$8="","",IF('2.ชื่อนักเรียน'!$R60="ร","ร",IF('2.ชื่อนักเรียน'!$R60="มส","",IF(T59="","",IF(T59&gt;=80,4,IF(T59&gt;=75,3.5,IF(T59&gt;=70,3,IF(T59&gt;=65,2.5,IF(T59&gt;=60,2,IF(T59&gt;=55,1.5,IF(T59&gt;=50,1,0)))))))))))</f>
        <v/>
      </c>
      <c r="V59" s="630" t="str">
        <f>IF(V$8="","",IF('2.ชื่อนักเรียน'!$R60="ร","ร",IF('2.ชื่อนักเรียน'!$R60="มส","",IF(OR(VLOOKUP($A59,'02.คีย์เทอม1'!$A$9:$DY$58,55,FALSE)="",VLOOKUP($A59,'03.คีย์เทอม2'!$A$9:$DY$58,55,FALSE)=""),"",(IF(VLOOKUP($A59,'02.คีย์เทอม1'!$A$9:$DY$58,56,FALSE)="",VLOOKUP($A59,'02.คีย์เทอม1'!$A$9:$DY$58,55,FALSE),VLOOKUP($A59,'02.คีย์เทอม1'!$A$9:$DY$58,56,FALSE))+IF(VLOOKUP($A59,'03.คีย์เทอม2'!$A$9:$DY$58,56,FALSE)="",VLOOKUP($A59,'03.คีย์เทอม2'!$A$9:$DY$58,55,FALSE),VLOOKUP($A59,'03.คีย์เทอม2'!$A$9:$DY$58,56,FALSE)))*100/200))))</f>
        <v/>
      </c>
      <c r="W59" s="631" t="str">
        <f>IF(V$8="","",IF('2.ชื่อนักเรียน'!$R60="ร","ร",IF('2.ชื่อนักเรียน'!$R60="มส","",IF(V59="","",IF(V59&gt;=80,4,IF(V59&gt;=75,3.5,IF(V59&gt;=70,3,IF(V59&gt;=65,2.5,IF(V59&gt;=60,2,IF(V59&gt;=55,1.5,IF(V59&gt;=50,1,0)))))))))))</f>
        <v/>
      </c>
      <c r="X59" s="661">
        <v>50</v>
      </c>
      <c r="Y59" s="662" t="str">
        <f>IF('2.ชื่อนักเรียน'!$C60="","",'2.ชื่อนักเรียน'!$C60)</f>
        <v/>
      </c>
      <c r="Z59" s="663" t="str">
        <f>IF('2.ชื่อนักเรียน'!$D60="","",'2.ชื่อนักเรียน'!$D60)</f>
        <v/>
      </c>
      <c r="AA59" s="664" t="str">
        <f>IF(AA$8="","",IF('2.ชื่อนักเรียน'!$R60="ร","ร",IF('2.ชื่อนักเรียน'!$R60="มส","",IF(OR(VLOOKUP($A59,'02.คีย์เทอม1'!$A$9:$DY$58,60,FALSE)="",VLOOKUP($A59,'03.คีย์เทอม2'!$A$9:$DY$58,60,FALSE)=""),"",(IF(VLOOKUP($A59,'02.คีย์เทอม1'!$A$9:$DY$58,61,FALSE)="",VLOOKUP($A59,'02.คีย์เทอม1'!$A$9:$DY$58,60,FALSE),VLOOKUP($A59,'02.คีย์เทอม1'!$A$9:$DY$58,61,FALSE))+IF(VLOOKUP($A59,'03.คีย์เทอม2'!$A$9:$DY$58,61,FALSE)="",VLOOKUP($A59,'03.คีย์เทอม2'!$A$9:$DY$58,60,FALSE),VLOOKUP($A59,'03.คีย์เทอม2'!$A$9:$DY$58,61,FALSE)))*100/200))))</f>
        <v/>
      </c>
      <c r="AB59" s="665" t="str">
        <f>IF(AA$8="","",IF('2.ชื่อนักเรียน'!$R60="ร","ร",IF('2.ชื่อนักเรียน'!$R60="มส","",IF(AA59="","",IF(AA59&gt;=80,4,IF(AA59&gt;=75,3.5,IF(AA59&gt;=70,3,IF(AA59&gt;=65,2.5,IF(AA59&gt;=60,2,IF(AA59&gt;=55,1.5,IF(AA59&gt;=50,1,0)))))))))))</f>
        <v/>
      </c>
      <c r="AC59" s="666" t="str">
        <f>IF(AC$8="","",IF('2.ชื่อนักเรียน'!$R60="ร","ร",IF('2.ชื่อนักเรียน'!$R60="มส","",IF(OR(VLOOKUP($A59,'02.คีย์เทอม1'!$A$9:$DY$58,65,FALSE)="",VLOOKUP($A59,'03.คีย์เทอม2'!$A$9:$DY$58,65,FALSE)=""),"",(IF(VLOOKUP($A59,'02.คีย์เทอม1'!$A$9:$DY$58,66,FALSE)="",VLOOKUP($A59,'02.คีย์เทอม1'!$A$9:$DY$58,65,FALSE),VLOOKUP($A59,'02.คีย์เทอม1'!$A$9:$DY$58,66,FALSE))+IF(VLOOKUP($A59,'03.คีย์เทอม2'!$A$9:$DY$58,66,FALSE)="",VLOOKUP($A59,'03.คีย์เทอม2'!$A$9:$DY$58,65,FALSE),VLOOKUP($A59,'03.คีย์เทอม2'!$A$9:$DY$58,66,FALSE)))*100/200))))</f>
        <v/>
      </c>
      <c r="AD59" s="665" t="str">
        <f>IF(AC$8="","",IF('2.ชื่อนักเรียน'!$R60="ร","ร",IF('2.ชื่อนักเรียน'!$R60="มส","",IF(AC59="","",IF(AC59&gt;=80,4,IF(AC59&gt;=75,3.5,IF(AC59&gt;=70,3,IF(AC59&gt;=65,2.5,IF(AC59&gt;=60,2,IF(AC59&gt;=55,1.5,IF(AC59&gt;=50,1,0)))))))))))</f>
        <v/>
      </c>
      <c r="AE59" s="666" t="str">
        <f>IF(AE$8="","",IF('2.ชื่อนักเรียน'!$R60="ร","ร",IF('2.ชื่อนักเรียน'!$R60="มส","",IF(OR(VLOOKUP($A59,'02.คีย์เทอม1'!$A$9:$DY$58,70,FALSE)="",VLOOKUP($A59,'03.คีย์เทอม2'!$A$9:$DY$58,70,FALSE)=""),"",(IF(VLOOKUP($A59,'02.คีย์เทอม1'!$A$9:$DY$58,71,FALSE)="",VLOOKUP($A59,'02.คีย์เทอม1'!$A$9:$DY$58,70,FALSE),VLOOKUP($A59,'02.คีย์เทอม1'!$A$9:$DY$58,71,FALSE))+IF(VLOOKUP($A59,'03.คีย์เทอม2'!$A$9:$DY$58,71,FALSE)="",VLOOKUP($A59,'03.คีย์เทอม2'!$A$9:$DY$58,70,FALSE),VLOOKUP($A59,'03.คีย์เทอม2'!$A$9:$DY$58,71,FALSE)))*100/200))))</f>
        <v/>
      </c>
      <c r="AF59" s="665" t="str">
        <f>IF(AE$8="","",IF('2.ชื่อนักเรียน'!$R60="ร","ร",IF('2.ชื่อนักเรียน'!$R60="มส","",IF(AE59="","",IF(AE59&gt;=80,4,IF(AE59&gt;=75,3.5,IF(AE59&gt;=70,3,IF(AE59&gt;=65,2.5,IF(AE59&gt;=60,2,IF(AE59&gt;=55,1.5,IF(AE59&gt;=50,1,0)))))))))))</f>
        <v/>
      </c>
      <c r="AG59" s="666" t="str">
        <f>IF(AG$8="","",IF('2.ชื่อนักเรียน'!$R60="ร","ร",IF('2.ชื่อนักเรียน'!$R60="มส","",IF(OR(VLOOKUP($A59,'02.คีย์เทอม1'!$A$9:$DY$58,75,FALSE)="",VLOOKUP($A59,'03.คีย์เทอม2'!$A$9:$DY$58,75,FALSE)=""),"",(IF(VLOOKUP($A59,'02.คีย์เทอม1'!$A$9:$DY$58,76,FALSE)="",VLOOKUP($A59,'02.คีย์เทอม1'!$A$9:$DY$58,75,FALSE),VLOOKUP($A59,'02.คีย์เทอม1'!$A$9:$DY$58,76,FALSE))+IF(VLOOKUP($A59,'03.คีย์เทอม2'!$A$9:$DY$58,76,FALSE)="",VLOOKUP($A59,'03.คีย์เทอม2'!$A$9:$DY$58,75,FALSE),VLOOKUP($A59,'03.คีย์เทอม2'!$A$9:$DY$58,76,FALSE)))*100/200))))</f>
        <v/>
      </c>
      <c r="AH59" s="665" t="str">
        <f>IF(AG$8="","",IF('2.ชื่อนักเรียน'!$R60="ร","ร",IF('2.ชื่อนักเรียน'!$R60="มส","",IF(AG59="","",IF(AG59&gt;=80,4,IF(AG59&gt;=75,3.5,IF(AG59&gt;=70,3,IF(AG59&gt;=65,2.5,IF(AG59&gt;=60,2,IF(AG59&gt;=55,1.5,IF(AG59&gt;=50,1,0)))))))))))</f>
        <v/>
      </c>
      <c r="AI59" s="666" t="str">
        <f>IF(AI$8="","",IF('2.ชื่อนักเรียน'!$R60="ร","ร",IF('2.ชื่อนักเรียน'!$R60="มส","",IF(OR(VLOOKUP($A59,'02.คีย์เทอม1'!$A$9:$DY$58,80,FALSE)="",VLOOKUP($A59,'03.คีย์เทอม2'!$A$9:$DY$58,80,FALSE)=""),"",(IF(VLOOKUP($A59,'02.คีย์เทอม1'!$A$9:$DY$58,81,FALSE)="",VLOOKUP($A59,'02.คีย์เทอม1'!$A$9:$DY$58,80,FALSE),VLOOKUP($A59,'02.คีย์เทอม1'!$A$9:$DY$58,81,FALSE))+IF(VLOOKUP($A59,'03.คีย์เทอม2'!$A$9:$DY$58,81,FALSE)="",VLOOKUP($A59,'03.คีย์เทอม2'!$A$9:$DY$58,80,FALSE),VLOOKUP($A59,'03.คีย์เทอม2'!$A$9:$DY$58,81,FALSE)))*100/200))))</f>
        <v/>
      </c>
      <c r="AJ59" s="665" t="str">
        <f>IF(AI$8="","",IF('2.ชื่อนักเรียน'!$R60="ร","ร",IF('2.ชื่อนักเรียน'!$R60="มส","",IF(AI59="","",IF(AI59&gt;=80,4,IF(AI59&gt;=75,3.5,IF(AI59&gt;=70,3,IF(AI59&gt;=65,2.5,IF(AI59&gt;=60,2,IF(AI59&gt;=55,1.5,IF(AI59&gt;=50,1,0)))))))))))</f>
        <v/>
      </c>
      <c r="AK59" s="666" t="str">
        <f>IF(AK$8="","",IF('2.ชื่อนักเรียน'!$R60="ร","ร",IF('2.ชื่อนักเรียน'!$R60="มส","",IF(OR(VLOOKUP($A59,'02.คีย์เทอม1'!$A$9:$DY$58,85,FALSE)="",VLOOKUP($A59,'03.คีย์เทอม2'!$A$9:$DY$58,85,FALSE)=""),"",(IF(VLOOKUP($A59,'02.คีย์เทอม1'!$A$9:$DY$58,86,FALSE)="",VLOOKUP($A59,'02.คีย์เทอม1'!$A$9:$DY$58,85,FALSE),VLOOKUP($A59,'02.คีย์เทอม1'!$A$9:$DY$58,86,FALSE))+IF(VLOOKUP($A59,'03.คีย์เทอม2'!$A$9:$DY$58,86,FALSE)="",VLOOKUP($A59,'03.คีย์เทอม2'!$A$9:$DY$58,85,FALSE),VLOOKUP($A59,'03.คีย์เทอม2'!$A$9:$DY$58,86,FALSE)))*100/200))))</f>
        <v/>
      </c>
      <c r="AL59" s="665" t="str">
        <f>IF(AK$8="","",IF('2.ชื่อนักเรียน'!$R60="ร","ร",IF('2.ชื่อนักเรียน'!$R60="มส","",IF(AK59="","",IF(AK59&gt;=80,4,IF(AK59&gt;=75,3.5,IF(AK59&gt;=70,3,IF(AK59&gt;=65,2.5,IF(AK59&gt;=60,2,IF(AK59&gt;=55,1.5,IF(AK59&gt;=50,1,0)))))))))))</f>
        <v/>
      </c>
      <c r="AM59" s="666" t="str">
        <f>IF(AM$8="","",IF('2.ชื่อนักเรียน'!$R60="ร","ร",IF('2.ชื่อนักเรียน'!$R60="มส","",IF(OR(VLOOKUP($A59,'02.คีย์เทอม1'!$A$9:$DY$58,90,FALSE)="",VLOOKUP($A59,'03.คีย์เทอม2'!$A$9:$DY$58,90,FALSE)=""),"",(IF(VLOOKUP($A59,'02.คีย์เทอม1'!$A$9:$DY$58,91,FALSE)="",VLOOKUP($A59,'02.คีย์เทอม1'!$A$9:$DY$58,90,FALSE),VLOOKUP($A59,'02.คีย์เทอม1'!$A$9:$DY$58,91,FALSE))+IF(VLOOKUP($A59,'03.คีย์เทอม2'!$A$9:$DY$58,91,FALSE)="",VLOOKUP($A59,'03.คีย์เทอม2'!$A$9:$DY$58,90,FALSE),VLOOKUP($A59,'03.คีย์เทอม2'!$A$9:$DY$58,91,FALSE)))*100/200))))</f>
        <v/>
      </c>
      <c r="AN59" s="665" t="str">
        <f>IF(AM$8="","",IF('2.ชื่อนักเรียน'!$R60="ร","ร",IF('2.ชื่อนักเรียน'!$R60="มส","",IF(AM59="","",IF(AM59&gt;=80,4,IF(AM59&gt;=75,3.5,IF(AM59&gt;=70,3,IF(AM59&gt;=65,2.5,IF(AM59&gt;=60,2,IF(AM59&gt;=55,1.5,IF(AM59&gt;=50,1,0)))))))))))</f>
        <v/>
      </c>
      <c r="AO59" s="666" t="str">
        <f>IF(AO$8="","",IF('2.ชื่อนักเรียน'!$R60="ร","ร",IF('2.ชื่อนักเรียน'!$R60="มส","",IF(OR(VLOOKUP($A59,'02.คีย์เทอม1'!$A$9:$DY$58,95,FALSE)="",VLOOKUP($A59,'03.คีย์เทอม2'!$A$9:$DY$58,95,FALSE)=""),"",(IF(VLOOKUP($A59,'02.คีย์เทอม1'!$A$9:$DY$58,96,FALSE)="",VLOOKUP($A59,'02.คีย์เทอม1'!$A$9:$DY$58,95,FALSE),VLOOKUP($A59,'02.คีย์เทอม1'!$A$9:$DY$58,96,FALSE))+IF(VLOOKUP($A59,'03.คีย์เทอม2'!$A$9:$DY$58,96,FALSE)="",VLOOKUP($A59,'03.คีย์เทอม2'!$A$9:$DY$58,95,FALSE),VLOOKUP($A59,'03.คีย์เทอม2'!$A$9:$DY$58,96,FALSE)))*100/200))))</f>
        <v/>
      </c>
      <c r="AP59" s="665" t="str">
        <f>IF(AO$8="","",IF('2.ชื่อนักเรียน'!$R60="ร","ร",IF('2.ชื่อนักเรียน'!$R60="มส","",IF(AO59="","",IF(AO59&gt;=80,4,IF(AO59&gt;=75,3.5,IF(AO59&gt;=70,3,IF(AO59&gt;=65,2.5,IF(AO59&gt;=60,2,IF(AO59&gt;=55,1.5,IF(AO59&gt;=50,1,0)))))))))))</f>
        <v/>
      </c>
      <c r="AQ59" s="666" t="str">
        <f>IF(AQ$8="","",IF('2.ชื่อนักเรียน'!$R60="ร","ร",IF('2.ชื่อนักเรียน'!$R60="มส","",IF(OR(VLOOKUP($A59,'02.คีย์เทอม1'!$A$9:$DY$58,100,FALSE)="",VLOOKUP($A59,'03.คีย์เทอม2'!$A$9:$DY$58,100,FALSE)=""),"",(IF(VLOOKUP($A59,'02.คีย์เทอม1'!$A$9:$DY$58,101,FALSE)="",VLOOKUP($A59,'02.คีย์เทอม1'!$A$9:$DY$58,100,FALSE),VLOOKUP($A59,'02.คีย์เทอม1'!$A$9:$DY$58,101,FALSE))+IF(VLOOKUP($A59,'03.คีย์เทอม2'!$A$9:$DY$58,101,FALSE)="",VLOOKUP($A59,'03.คีย์เทอม2'!$A$9:$DY$58,100,FALSE),VLOOKUP($A59,'03.คีย์เทอม2'!$A$9:$DY$58,101,FALSE)))*100/200))))</f>
        <v/>
      </c>
      <c r="AR59" s="665" t="str">
        <f>IF(AQ$8="","",IF('2.ชื่อนักเรียน'!$R60="ร","ร",IF('2.ชื่อนักเรียน'!$R60="มส","",IF(AQ59="","",IF(AQ59&gt;=80,4,IF(AQ59&gt;=75,3.5,IF(AQ59&gt;=70,3,IF(AQ59&gt;=65,2.5,IF(AQ59&gt;=60,2,IF(AQ59&gt;=55,1.5,IF(AQ59&gt;=50,1,0)))))))))))</f>
        <v/>
      </c>
      <c r="AS59" s="666" t="str">
        <f>IF(AS$8="","",IF('2.ชื่อนักเรียน'!$R60="ร","ร",IF('2.ชื่อนักเรียน'!$R60="มส","",IF(OR(VLOOKUP($A59,'02.คีย์เทอม1'!$A$9:$DY$58,105,FALSE)="",VLOOKUP($A59,'03.คีย์เทอม2'!$A$9:$DY$58,105,FALSE)=""),"",(IF(VLOOKUP($A59,'02.คีย์เทอม1'!$A$9:$DY$58,106,FALSE)="",VLOOKUP($A59,'02.คีย์เทอม1'!$A$9:$DY$58,105,FALSE),VLOOKUP($A59,'02.คีย์เทอม1'!$A$9:$DY$58,106,FALSE))+IF(VLOOKUP($A59,'03.คีย์เทอม2'!$A$9:$DY$58,106,FALSE)="",VLOOKUP($A59,'03.คีย์เทอม2'!$A$9:$DY$58,105,FALSE),VLOOKUP($A59,'03.คีย์เทอม2'!$A$9:$DY$58,106,FALSE)))*100/200))))</f>
        <v/>
      </c>
      <c r="AT59" s="667" t="str">
        <f>IF(AS$8="","",IF('2.ชื่อนักเรียน'!$R60="ร","ร",IF('2.ชื่อนักเรียน'!$R60="มส","",IF(AS59="","",IF(AS59&gt;=80,4,IF(AS59&gt;=75,3.5,IF(AS59&gt;=70,3,IF(AS59&gt;=65,2.5,IF(AS59&gt;=60,2,IF(AS59&gt;=55,1.5,IF(AS59&gt;=50,1,0)))))))))))</f>
        <v/>
      </c>
      <c r="AU59" s="664" t="str">
        <f t="shared" si="38"/>
        <v/>
      </c>
      <c r="AV59" s="666" t="str">
        <f t="shared" si="39"/>
        <v/>
      </c>
      <c r="AW59" s="751" t="str">
        <f t="shared" si="40"/>
        <v/>
      </c>
      <c r="AX59" s="746" t="str">
        <f>IF('2.ชื่อนักเรียน'!R60="มส","มส",IF('2.ชื่อนักเรียน'!R60="ย้าย","ย้าย",IF('2.ชื่อนักเรียน'!R60="ร","ร",IF(CE59="","",RANK(CE59,$CE$10:$CE$59,0)))))</f>
        <v/>
      </c>
      <c r="AY59" s="674" t="str">
        <f t="shared" si="41"/>
        <v/>
      </c>
      <c r="AZ59" s="675" t="str">
        <f t="shared" si="42"/>
        <v/>
      </c>
      <c r="BA59" s="675" t="str">
        <f t="shared" si="43"/>
        <v/>
      </c>
      <c r="BB59" s="676" t="str">
        <f t="shared" si="44"/>
        <v/>
      </c>
      <c r="BC59" s="676" t="str">
        <f t="shared" si="45"/>
        <v/>
      </c>
      <c r="BD59" s="676" t="str">
        <f t="shared" si="46"/>
        <v/>
      </c>
      <c r="BE59" s="676" t="str">
        <f t="shared" si="47"/>
        <v/>
      </c>
      <c r="BF59" s="677" t="str">
        <f t="shared" si="48"/>
        <v/>
      </c>
      <c r="BG59" s="677" t="str">
        <f t="shared" si="49"/>
        <v/>
      </c>
      <c r="BH59" s="676" t="str">
        <f t="shared" si="50"/>
        <v/>
      </c>
      <c r="BI59" s="676" t="str">
        <f t="shared" si="51"/>
        <v/>
      </c>
      <c r="BJ59" s="676" t="str">
        <f t="shared" si="52"/>
        <v/>
      </c>
      <c r="BK59" s="676" t="str">
        <f t="shared" si="53"/>
        <v/>
      </c>
      <c r="BL59" s="676" t="str">
        <f t="shared" si="54"/>
        <v/>
      </c>
      <c r="BM59" s="676" t="str">
        <f>IF(R59="","",R59)</f>
        <v/>
      </c>
      <c r="BN59" s="676" t="str">
        <f t="shared" si="56"/>
        <v/>
      </c>
      <c r="BO59" s="676" t="str">
        <f t="shared" si="57"/>
        <v/>
      </c>
      <c r="BP59" s="677" t="str">
        <f t="shared" si="58"/>
        <v/>
      </c>
      <c r="BQ59" s="678" t="str">
        <f t="shared" si="73"/>
        <v/>
      </c>
      <c r="BR59" s="679" t="str">
        <f t="shared" si="59"/>
        <v/>
      </c>
      <c r="BS59" s="675" t="str">
        <f>IF($BS$8="","",IF($BS$8="SBMLD",SUM(AA59,AC59,AE59,AG59,AI59,AK59,AM59,AO59,AQ59,AS59),AA59))</f>
        <v/>
      </c>
      <c r="BT59" s="677" t="str">
        <f t="shared" si="61"/>
        <v/>
      </c>
      <c r="BU59" s="677" t="str">
        <f t="shared" si="62"/>
        <v/>
      </c>
      <c r="BV59" s="677" t="str">
        <f>IF($BU$8="","",IF($BU$8="SBMLD",SUM(AD59,AF59,AH59,AJ59,AL59,AN59,AP59,AR59,AT59)*$BV$9,AD59*AD$9))</f>
        <v/>
      </c>
      <c r="BW59" s="677" t="str">
        <f t="shared" si="64"/>
        <v/>
      </c>
      <c r="BX59" s="677" t="str">
        <f t="shared" si="65"/>
        <v/>
      </c>
      <c r="BY59" s="677" t="str">
        <f t="shared" si="66"/>
        <v/>
      </c>
      <c r="BZ59" s="677" t="str">
        <f t="shared" si="67"/>
        <v/>
      </c>
      <c r="CA59" s="677" t="str">
        <f t="shared" si="68"/>
        <v/>
      </c>
      <c r="CB59" s="677" t="str">
        <f t="shared" si="69"/>
        <v/>
      </c>
      <c r="CC59" s="678" t="str">
        <f t="shared" si="70"/>
        <v/>
      </c>
      <c r="CD59" s="679" t="str">
        <f t="shared" si="71"/>
        <v/>
      </c>
      <c r="CE59" s="177" t="str">
        <f t="shared" si="72"/>
        <v/>
      </c>
    </row>
    <row r="60" spans="1:83" s="21" customFormat="1" ht="16.5" customHeight="1" x14ac:dyDescent="0.2">
      <c r="A60" s="1000" t="s">
        <v>5</v>
      </c>
      <c r="B60" s="1001"/>
      <c r="C60" s="1002"/>
      <c r="D60" s="960" t="str">
        <f>IF(SUM(D10:D59)=0,"",SUM(D10:D59))</f>
        <v/>
      </c>
      <c r="E60" s="961"/>
      <c r="F60" s="955" t="str">
        <f t="shared" ref="F60" si="74">IF(SUM(F10:F59)=0,"",SUM(F10:F59))</f>
        <v/>
      </c>
      <c r="G60" s="961"/>
      <c r="H60" s="955" t="str">
        <f t="shared" ref="H60" si="75">IF(SUM(H10:H59)=0,"",SUM(H10:H59))</f>
        <v/>
      </c>
      <c r="I60" s="955"/>
      <c r="J60" s="955" t="str">
        <f t="shared" ref="J60" si="76">IF(SUM(J10:J59)=0,"",SUM(J10:J59))</f>
        <v/>
      </c>
      <c r="K60" s="955"/>
      <c r="L60" s="955" t="str">
        <f t="shared" ref="L60" si="77">IF(SUM(L10:L59)=0,"",SUM(L10:L59))</f>
        <v/>
      </c>
      <c r="M60" s="955"/>
      <c r="N60" s="955" t="str">
        <f t="shared" ref="N60" si="78">IF(SUM(N10:N59)=0,"",SUM(N10:N59))</f>
        <v/>
      </c>
      <c r="O60" s="955"/>
      <c r="P60" s="955" t="str">
        <f t="shared" ref="P60" si="79">IF(SUM(P10:P59)=0,"",SUM(P10:P59))</f>
        <v/>
      </c>
      <c r="Q60" s="955"/>
      <c r="R60" s="955" t="str">
        <f t="shared" ref="R60" si="80">IF(SUM(R10:R59)=0,"",SUM(R10:R59))</f>
        <v/>
      </c>
      <c r="S60" s="955"/>
      <c r="T60" s="955" t="str">
        <f t="shared" ref="T60" si="81">IF(SUM(T10:T59)=0,"",SUM(T10:T59))</f>
        <v/>
      </c>
      <c r="U60" s="955"/>
      <c r="V60" s="956" t="str">
        <f t="shared" ref="V60" si="82">IF(SUM(V10:V59)=0,"",SUM(V10:V59))</f>
        <v/>
      </c>
      <c r="W60" s="957"/>
      <c r="X60" s="930" t="s">
        <v>5</v>
      </c>
      <c r="Y60" s="931"/>
      <c r="Z60" s="962"/>
      <c r="AA60" s="960" t="str">
        <f>IF(SUM(AA10:AA59)=0,"",SUM(AA10:AA59))</f>
        <v/>
      </c>
      <c r="AB60" s="961"/>
      <c r="AC60" s="955" t="str">
        <f t="shared" ref="AC60" si="83">IF(SUM(AC10:AC59)=0,"",SUM(AC10:AC59))</f>
        <v/>
      </c>
      <c r="AD60" s="955"/>
      <c r="AE60" s="955" t="str">
        <f t="shared" ref="AE60" si="84">IF(SUM(AE10:AE59)=0,"",SUM(AE10:AE59))</f>
        <v/>
      </c>
      <c r="AF60" s="955"/>
      <c r="AG60" s="955" t="str">
        <f t="shared" ref="AG60" si="85">IF(SUM(AG10:AG59)=0,"",SUM(AG10:AG59))</f>
        <v/>
      </c>
      <c r="AH60" s="955"/>
      <c r="AI60" s="955" t="str">
        <f t="shared" ref="AI60" si="86">IF(SUM(AI10:AI59)=0,"",SUM(AI10:AI59))</f>
        <v/>
      </c>
      <c r="AJ60" s="955"/>
      <c r="AK60" s="955" t="str">
        <f t="shared" ref="AK60" si="87">IF(SUM(AK10:AK59)=0,"",SUM(AK10:AK59))</f>
        <v/>
      </c>
      <c r="AL60" s="955"/>
      <c r="AM60" s="955" t="str">
        <f t="shared" ref="AM60" si="88">IF(SUM(AM10:AM59)=0,"",SUM(AM10:AM59))</f>
        <v/>
      </c>
      <c r="AN60" s="955"/>
      <c r="AO60" s="955" t="str">
        <f t="shared" ref="AO60" si="89">IF(SUM(AO10:AO59)=0,"",SUM(AO10:AO59))</f>
        <v/>
      </c>
      <c r="AP60" s="955"/>
      <c r="AQ60" s="955" t="str">
        <f t="shared" ref="AQ60" si="90">IF(SUM(AQ10:AQ59)=0,"",SUM(AQ10:AQ59))</f>
        <v/>
      </c>
      <c r="AR60" s="955"/>
      <c r="AS60" s="956" t="str">
        <f t="shared" ref="AS60" si="91">IF(SUM(AS10:AS59)=0,"",SUM(AS10:AS59))</f>
        <v/>
      </c>
      <c r="AT60" s="957"/>
      <c r="AU60" s="670"/>
      <c r="AV60" s="668"/>
      <c r="AW60" s="669" t="str">
        <f t="shared" ref="AW60:AW64" si="92">IF(G60="","",IF(COUNT(AZ60:CD60)&lt;COUNT($AZ$9:$CD$9),"",SUM(AZ60:CD60)/SUM($AZ$9:$CD$9)))</f>
        <v/>
      </c>
      <c r="AX60" s="747"/>
      <c r="AZ60" s="20"/>
      <c r="BA60" s="20"/>
      <c r="BB60" s="20"/>
      <c r="BC60" s="20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  <c r="BR60" s="16"/>
      <c r="BS60" s="16"/>
      <c r="BT60" s="20"/>
      <c r="BU60" s="20"/>
      <c r="BV60" s="20"/>
      <c r="BW60" s="20"/>
      <c r="BX60" s="20"/>
      <c r="BY60" s="20"/>
      <c r="BZ60" s="20"/>
      <c r="CA60" s="20"/>
      <c r="CB60" s="20"/>
      <c r="CC60" s="20"/>
      <c r="CD60" s="20"/>
    </row>
    <row r="61" spans="1:83" s="21" customFormat="1" ht="16.5" customHeight="1" x14ac:dyDescent="0.2">
      <c r="A61" s="994" t="s">
        <v>83</v>
      </c>
      <c r="B61" s="995"/>
      <c r="C61" s="996"/>
      <c r="D61" s="1003" t="str">
        <f>IF(D60="","",MIN(D10:D59))</f>
        <v/>
      </c>
      <c r="E61" s="1004"/>
      <c r="F61" s="952" t="str">
        <f t="shared" ref="F61" si="93">IF(F60="","",MIN(F10:F59))</f>
        <v/>
      </c>
      <c r="G61" s="1004"/>
      <c r="H61" s="952" t="str">
        <f t="shared" ref="H61" si="94">IF(H60="","",MIN(H10:H59))</f>
        <v/>
      </c>
      <c r="I61" s="952"/>
      <c r="J61" s="952" t="str">
        <f t="shared" ref="J61" si="95">IF(J60="","",MIN(J10:J59))</f>
        <v/>
      </c>
      <c r="K61" s="952"/>
      <c r="L61" s="952" t="str">
        <f t="shared" ref="L61" si="96">IF(L60="","",MIN(L10:L59))</f>
        <v/>
      </c>
      <c r="M61" s="952"/>
      <c r="N61" s="952" t="str">
        <f t="shared" ref="N61" si="97">IF(N60="","",MIN(N10:N59))</f>
        <v/>
      </c>
      <c r="O61" s="952"/>
      <c r="P61" s="952" t="str">
        <f t="shared" ref="P61" si="98">IF(P60="","",MIN(P10:P59))</f>
        <v/>
      </c>
      <c r="Q61" s="952"/>
      <c r="R61" s="952" t="str">
        <f t="shared" ref="R61" si="99">IF(R60="","",MIN(R10:R59))</f>
        <v/>
      </c>
      <c r="S61" s="952"/>
      <c r="T61" s="952" t="str">
        <f t="shared" ref="T61" si="100">IF(T60="","",MIN(T10:T59))</f>
        <v/>
      </c>
      <c r="U61" s="952"/>
      <c r="V61" s="953" t="str">
        <f t="shared" ref="V61" si="101">IF(V60="","",MIN(V10:V59))</f>
        <v/>
      </c>
      <c r="W61" s="954"/>
      <c r="X61" s="933" t="s">
        <v>83</v>
      </c>
      <c r="Y61" s="783"/>
      <c r="Z61" s="1007"/>
      <c r="AA61" s="1003" t="str">
        <f>IF(AA60="","",MIN(AA10:AA59))</f>
        <v/>
      </c>
      <c r="AB61" s="1004"/>
      <c r="AC61" s="952" t="str">
        <f t="shared" ref="AC61" si="102">IF(AC60="","",MIN(AC10:AC59))</f>
        <v/>
      </c>
      <c r="AD61" s="952"/>
      <c r="AE61" s="952" t="str">
        <f t="shared" ref="AE61" si="103">IF(AE60="","",MIN(AE10:AE59))</f>
        <v/>
      </c>
      <c r="AF61" s="952"/>
      <c r="AG61" s="952" t="str">
        <f t="shared" ref="AG61" si="104">IF(AG60="","",MIN(AG10:AG59))</f>
        <v/>
      </c>
      <c r="AH61" s="952"/>
      <c r="AI61" s="952" t="str">
        <f t="shared" ref="AI61" si="105">IF(AI60="","",MIN(AI10:AI59))</f>
        <v/>
      </c>
      <c r="AJ61" s="952"/>
      <c r="AK61" s="952" t="str">
        <f t="shared" ref="AK61" si="106">IF(AK60="","",MIN(AK10:AK59))</f>
        <v/>
      </c>
      <c r="AL61" s="952"/>
      <c r="AM61" s="952" t="str">
        <f t="shared" ref="AM61" si="107">IF(AM60="","",MIN(AM10:AM59))</f>
        <v/>
      </c>
      <c r="AN61" s="952"/>
      <c r="AO61" s="952" t="str">
        <f t="shared" ref="AO61" si="108">IF(AO60="","",MIN(AO10:AO59))</f>
        <v/>
      </c>
      <c r="AP61" s="952"/>
      <c r="AQ61" s="952" t="str">
        <f t="shared" ref="AQ61" si="109">IF(AQ60="","",MIN(AQ10:AQ59))</f>
        <v/>
      </c>
      <c r="AR61" s="952"/>
      <c r="AS61" s="953" t="str">
        <f t="shared" ref="AS61" si="110">IF(AS60="","",MIN(AS10:AS59))</f>
        <v/>
      </c>
      <c r="AT61" s="954"/>
      <c r="AU61" s="671"/>
      <c r="AV61" s="169"/>
      <c r="AW61" s="171" t="str">
        <f t="shared" si="92"/>
        <v/>
      </c>
      <c r="AX61" s="748"/>
      <c r="AZ61" s="20"/>
      <c r="BA61" s="20"/>
      <c r="BB61" s="20"/>
      <c r="BC61" s="20"/>
      <c r="BD61" s="16"/>
      <c r="BE61" s="16"/>
      <c r="BF61" s="16"/>
      <c r="BG61" s="16"/>
      <c r="BH61" s="16"/>
      <c r="BI61" s="16"/>
      <c r="BJ61" s="16"/>
      <c r="BK61" s="16"/>
      <c r="BL61" s="16"/>
      <c r="BM61" s="16"/>
      <c r="BN61" s="16"/>
      <c r="BO61" s="16"/>
      <c r="BP61" s="16"/>
      <c r="BQ61" s="16"/>
      <c r="BR61" s="16"/>
      <c r="BS61" s="16"/>
      <c r="BT61" s="20"/>
      <c r="BU61" s="20"/>
      <c r="BV61" s="20"/>
      <c r="BW61" s="20"/>
      <c r="BX61" s="20"/>
      <c r="BY61" s="20"/>
      <c r="BZ61" s="20"/>
      <c r="CA61" s="20"/>
      <c r="CB61" s="20"/>
      <c r="CC61" s="20"/>
      <c r="CD61" s="20"/>
    </row>
    <row r="62" spans="1:83" s="21" customFormat="1" ht="16.5" customHeight="1" x14ac:dyDescent="0.2">
      <c r="A62" s="994" t="s">
        <v>84</v>
      </c>
      <c r="B62" s="995"/>
      <c r="C62" s="996"/>
      <c r="D62" s="1003" t="str">
        <f>IF(D60="","",MAX(D10:D59))</f>
        <v/>
      </c>
      <c r="E62" s="1004"/>
      <c r="F62" s="952" t="str">
        <f t="shared" ref="F62" si="111">IF(F60="","",MAX(F10:F59))</f>
        <v/>
      </c>
      <c r="G62" s="1004"/>
      <c r="H62" s="952" t="str">
        <f t="shared" ref="H62" si="112">IF(H60="","",MAX(H10:H59))</f>
        <v/>
      </c>
      <c r="I62" s="952"/>
      <c r="J62" s="952" t="str">
        <f t="shared" ref="J62" si="113">IF(J60="","",MAX(J10:J59))</f>
        <v/>
      </c>
      <c r="K62" s="952"/>
      <c r="L62" s="952" t="str">
        <f t="shared" ref="L62" si="114">IF(L60="","",MAX(L10:L59))</f>
        <v/>
      </c>
      <c r="M62" s="952"/>
      <c r="N62" s="952" t="str">
        <f t="shared" ref="N62" si="115">IF(N60="","",MAX(N10:N59))</f>
        <v/>
      </c>
      <c r="O62" s="952"/>
      <c r="P62" s="952" t="str">
        <f t="shared" ref="P62" si="116">IF(P60="","",MAX(P10:P59))</f>
        <v/>
      </c>
      <c r="Q62" s="952"/>
      <c r="R62" s="952" t="str">
        <f t="shared" ref="R62" si="117">IF(R60="","",MAX(R10:R59))</f>
        <v/>
      </c>
      <c r="S62" s="952"/>
      <c r="T62" s="952" t="str">
        <f t="shared" ref="T62" si="118">IF(T60="","",MAX(T10:T59))</f>
        <v/>
      </c>
      <c r="U62" s="952"/>
      <c r="V62" s="953" t="str">
        <f t="shared" ref="V62" si="119">IF(V60="","",MAX(V10:V59))</f>
        <v/>
      </c>
      <c r="W62" s="954"/>
      <c r="X62" s="933" t="s">
        <v>84</v>
      </c>
      <c r="Y62" s="783"/>
      <c r="Z62" s="1007"/>
      <c r="AA62" s="1003" t="str">
        <f>IF(AA60="","",MAX(AA10:AA59))</f>
        <v/>
      </c>
      <c r="AB62" s="1004"/>
      <c r="AC62" s="952" t="str">
        <f t="shared" ref="AC62" si="120">IF(AC60="","",MAX(AC10:AC59))</f>
        <v/>
      </c>
      <c r="AD62" s="952"/>
      <c r="AE62" s="952" t="str">
        <f t="shared" ref="AE62" si="121">IF(AE60="","",MAX(AE10:AE59))</f>
        <v/>
      </c>
      <c r="AF62" s="952"/>
      <c r="AG62" s="952" t="str">
        <f t="shared" ref="AG62" si="122">IF(AG60="","",MAX(AG10:AG59))</f>
        <v/>
      </c>
      <c r="AH62" s="952"/>
      <c r="AI62" s="952" t="str">
        <f t="shared" ref="AI62" si="123">IF(AI60="","",MAX(AI10:AI59))</f>
        <v/>
      </c>
      <c r="AJ62" s="952"/>
      <c r="AK62" s="952" t="str">
        <f t="shared" ref="AK62" si="124">IF(AK60="","",MAX(AK10:AK59))</f>
        <v/>
      </c>
      <c r="AL62" s="952"/>
      <c r="AM62" s="952" t="str">
        <f t="shared" ref="AM62" si="125">IF(AM60="","",MAX(AM10:AM59))</f>
        <v/>
      </c>
      <c r="AN62" s="952"/>
      <c r="AO62" s="952" t="str">
        <f t="shared" ref="AO62" si="126">IF(AO60="","",MAX(AO10:AO59))</f>
        <v/>
      </c>
      <c r="AP62" s="952"/>
      <c r="AQ62" s="952" t="str">
        <f t="shared" ref="AQ62" si="127">IF(AQ60="","",MAX(AQ10:AQ59))</f>
        <v/>
      </c>
      <c r="AR62" s="952"/>
      <c r="AS62" s="953" t="str">
        <f t="shared" ref="AS62" si="128">IF(AS60="","",MAX(AS10:AS59))</f>
        <v/>
      </c>
      <c r="AT62" s="954"/>
      <c r="AU62" s="671"/>
      <c r="AV62" s="169"/>
      <c r="AW62" s="171" t="str">
        <f t="shared" si="92"/>
        <v/>
      </c>
      <c r="AX62" s="748"/>
      <c r="AZ62" s="20"/>
      <c r="BA62" s="20"/>
      <c r="BB62" s="20"/>
      <c r="BC62" s="20"/>
      <c r="BD62" s="16"/>
      <c r="BE62" s="16"/>
      <c r="BF62" s="16"/>
      <c r="BG62" s="16"/>
      <c r="BH62" s="16"/>
      <c r="BI62" s="16"/>
      <c r="BJ62" s="16"/>
      <c r="BK62" s="16"/>
      <c r="BL62" s="16"/>
      <c r="BM62" s="16"/>
      <c r="BN62" s="16"/>
      <c r="BO62" s="16"/>
      <c r="BP62" s="16"/>
      <c r="BQ62" s="16"/>
      <c r="BR62" s="16"/>
      <c r="BS62" s="16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</row>
    <row r="63" spans="1:83" ht="16.5" customHeight="1" x14ac:dyDescent="0.35">
      <c r="A63" s="994" t="s">
        <v>85</v>
      </c>
      <c r="B63" s="995"/>
      <c r="C63" s="996"/>
      <c r="D63" s="1003" t="str">
        <f>IF(D60="","",AVERAGE(D10:D59))</f>
        <v/>
      </c>
      <c r="E63" s="1004"/>
      <c r="F63" s="952" t="str">
        <f t="shared" ref="F63" si="129">IF(F60="","",AVERAGE(F10:F59))</f>
        <v/>
      </c>
      <c r="G63" s="1004"/>
      <c r="H63" s="952" t="str">
        <f t="shared" ref="H63" si="130">IF(H60="","",AVERAGE(H10:H59))</f>
        <v/>
      </c>
      <c r="I63" s="952"/>
      <c r="J63" s="952" t="str">
        <f t="shared" ref="J63" si="131">IF(J60="","",AVERAGE(J10:J59))</f>
        <v/>
      </c>
      <c r="K63" s="952"/>
      <c r="L63" s="952" t="str">
        <f t="shared" ref="L63" si="132">IF(L60="","",AVERAGE(L10:L59))</f>
        <v/>
      </c>
      <c r="M63" s="952"/>
      <c r="N63" s="952" t="str">
        <f t="shared" ref="N63" si="133">IF(N60="","",AVERAGE(N10:N59))</f>
        <v/>
      </c>
      <c r="O63" s="952"/>
      <c r="P63" s="952" t="str">
        <f t="shared" ref="P63" si="134">IF(P60="","",AVERAGE(P10:P59))</f>
        <v/>
      </c>
      <c r="Q63" s="952"/>
      <c r="R63" s="952" t="str">
        <f t="shared" ref="R63" si="135">IF(R60="","",AVERAGE(R10:R59))</f>
        <v/>
      </c>
      <c r="S63" s="952"/>
      <c r="T63" s="952" t="str">
        <f t="shared" ref="T63" si="136">IF(T60="","",AVERAGE(T10:T59))</f>
        <v/>
      </c>
      <c r="U63" s="952"/>
      <c r="V63" s="953" t="str">
        <f t="shared" ref="V63" si="137">IF(V60="","",AVERAGE(V10:V59))</f>
        <v/>
      </c>
      <c r="W63" s="954"/>
      <c r="X63" s="933" t="s">
        <v>85</v>
      </c>
      <c r="Y63" s="783"/>
      <c r="Z63" s="1007"/>
      <c r="AA63" s="1003" t="str">
        <f>IF(AA60="","",AVERAGE(AA10:AA59))</f>
        <v/>
      </c>
      <c r="AB63" s="1004"/>
      <c r="AC63" s="952" t="str">
        <f t="shared" ref="AC63" si="138">IF(AC60="","",AVERAGE(AC10:AC59))</f>
        <v/>
      </c>
      <c r="AD63" s="952"/>
      <c r="AE63" s="952" t="str">
        <f t="shared" ref="AE63" si="139">IF(AE60="","",AVERAGE(AE10:AE59))</f>
        <v/>
      </c>
      <c r="AF63" s="952"/>
      <c r="AG63" s="952" t="str">
        <f t="shared" ref="AG63" si="140">IF(AG60="","",AVERAGE(AG10:AG59))</f>
        <v/>
      </c>
      <c r="AH63" s="952"/>
      <c r="AI63" s="952" t="str">
        <f t="shared" ref="AI63" si="141">IF(AI60="","",AVERAGE(AI10:AI59))</f>
        <v/>
      </c>
      <c r="AJ63" s="952"/>
      <c r="AK63" s="952" t="str">
        <f t="shared" ref="AK63" si="142">IF(AK60="","",AVERAGE(AK10:AK59))</f>
        <v/>
      </c>
      <c r="AL63" s="952"/>
      <c r="AM63" s="952" t="str">
        <f t="shared" ref="AM63" si="143">IF(AM60="","",AVERAGE(AM10:AM59))</f>
        <v/>
      </c>
      <c r="AN63" s="952"/>
      <c r="AO63" s="952" t="str">
        <f t="shared" ref="AO63" si="144">IF(AO60="","",AVERAGE(AO10:AO59))</f>
        <v/>
      </c>
      <c r="AP63" s="952"/>
      <c r="AQ63" s="952" t="str">
        <f t="shared" ref="AQ63" si="145">IF(AQ60="","",AVERAGE(AQ10:AQ59))</f>
        <v/>
      </c>
      <c r="AR63" s="952"/>
      <c r="AS63" s="953" t="str">
        <f t="shared" ref="AS63" si="146">IF(AS60="","",AVERAGE(AS10:AS59))</f>
        <v/>
      </c>
      <c r="AT63" s="954"/>
      <c r="AU63" s="672"/>
      <c r="AV63" s="170"/>
      <c r="AW63" s="172" t="str">
        <f t="shared" si="92"/>
        <v/>
      </c>
      <c r="AX63" s="749"/>
      <c r="AZ63" s="23"/>
      <c r="BA63" s="23"/>
      <c r="BB63" s="23"/>
      <c r="BC63" s="23"/>
      <c r="BT63" s="23"/>
      <c r="BU63" s="23"/>
      <c r="BV63" s="23"/>
      <c r="BW63" s="23"/>
      <c r="BX63" s="23"/>
      <c r="BY63" s="23"/>
      <c r="BZ63" s="23"/>
      <c r="CA63" s="23"/>
      <c r="CB63" s="23"/>
      <c r="CC63" s="23"/>
      <c r="CD63" s="23"/>
    </row>
    <row r="64" spans="1:83" ht="16.5" customHeight="1" thickBot="1" x14ac:dyDescent="0.4">
      <c r="A64" s="997" t="s">
        <v>86</v>
      </c>
      <c r="B64" s="998"/>
      <c r="C64" s="999"/>
      <c r="D64" s="1005" t="str">
        <f>IF(D60="","",(D63*100)/D9)</f>
        <v/>
      </c>
      <c r="E64" s="1006"/>
      <c r="F64" s="1006" t="str">
        <f t="shared" ref="F64" si="147">IF(F60="","",(F63*100)/F9)</f>
        <v/>
      </c>
      <c r="G64" s="1006"/>
      <c r="H64" s="1006" t="str">
        <f t="shared" ref="H64" si="148">IF(H60="","",(H63*100)/H9)</f>
        <v/>
      </c>
      <c r="I64" s="1006"/>
      <c r="J64" s="1006" t="str">
        <f t="shared" ref="J64" si="149">IF(J60="","",(J63*100)/J9)</f>
        <v/>
      </c>
      <c r="K64" s="1006"/>
      <c r="L64" s="1006" t="str">
        <f t="shared" ref="L64" si="150">IF(L60="","",(L63*100)/L9)</f>
        <v/>
      </c>
      <c r="M64" s="1006"/>
      <c r="N64" s="1006" t="str">
        <f t="shared" ref="N64" si="151">IF(N60="","",(N63*100)/N9)</f>
        <v/>
      </c>
      <c r="O64" s="1006"/>
      <c r="P64" s="1006" t="str">
        <f t="shared" ref="P64" si="152">IF(P60="","",(P63*100)/P9)</f>
        <v/>
      </c>
      <c r="Q64" s="1006"/>
      <c r="R64" s="1006" t="str">
        <f t="shared" ref="R64" si="153">IF(R60="","",(R63*100)/R9)</f>
        <v/>
      </c>
      <c r="S64" s="1006"/>
      <c r="T64" s="1006" t="str">
        <f t="shared" ref="T64" si="154">IF(T60="","",(T63*100)/T9)</f>
        <v/>
      </c>
      <c r="U64" s="1006"/>
      <c r="V64" s="1006" t="str">
        <f t="shared" ref="V64" si="155">IF(V60="","",(V63*100)/V9)</f>
        <v/>
      </c>
      <c r="W64" s="1008"/>
      <c r="X64" s="935" t="s">
        <v>86</v>
      </c>
      <c r="Y64" s="936"/>
      <c r="Z64" s="1009"/>
      <c r="AA64" s="1005" t="str">
        <f t="shared" ref="AA64" si="156">IF(AA60="","",(AA63*100)/AA9)</f>
        <v/>
      </c>
      <c r="AB64" s="1006"/>
      <c r="AC64" s="1006" t="str">
        <f t="shared" ref="AC64" si="157">IF(AC60="","",(AC63*100)/AC9)</f>
        <v/>
      </c>
      <c r="AD64" s="1006"/>
      <c r="AE64" s="1006" t="str">
        <f t="shared" ref="AE64" si="158">IF(AE60="","",(AE63*100)/AE9)</f>
        <v/>
      </c>
      <c r="AF64" s="1006"/>
      <c r="AG64" s="1006" t="str">
        <f t="shared" ref="AG64" si="159">IF(AG60="","",(AG63*100)/AG9)</f>
        <v/>
      </c>
      <c r="AH64" s="1006"/>
      <c r="AI64" s="1006" t="str">
        <f t="shared" ref="AI64" si="160">IF(AI60="","",(AI63*100)/AI9)</f>
        <v/>
      </c>
      <c r="AJ64" s="1006"/>
      <c r="AK64" s="1006" t="str">
        <f t="shared" ref="AK64" si="161">IF(AK60="","",(AK63*100)/AK9)</f>
        <v/>
      </c>
      <c r="AL64" s="1006"/>
      <c r="AM64" s="1006" t="str">
        <f t="shared" ref="AM64" si="162">IF(AM60="","",(AM63*100)/AM9)</f>
        <v/>
      </c>
      <c r="AN64" s="1006"/>
      <c r="AO64" s="1006" t="str">
        <f t="shared" ref="AO64" si="163">IF(AO60="","",(AO63*100)/AO9)</f>
        <v/>
      </c>
      <c r="AP64" s="1006"/>
      <c r="AQ64" s="1006" t="str">
        <f t="shared" ref="AQ64" si="164">IF(AQ60="","",(AQ63*100)/AQ9)</f>
        <v/>
      </c>
      <c r="AR64" s="1006"/>
      <c r="AS64" s="1006" t="str">
        <f t="shared" ref="AS64" si="165">IF(AS60="","",(AS63*100)/AS9)</f>
        <v/>
      </c>
      <c r="AT64" s="1008"/>
      <c r="AU64" s="673"/>
      <c r="AV64" s="173"/>
      <c r="AW64" s="174" t="str">
        <f t="shared" si="92"/>
        <v/>
      </c>
      <c r="AX64" s="750"/>
      <c r="AZ64" s="23"/>
      <c r="BA64" s="23"/>
      <c r="BB64" s="23"/>
      <c r="BC64" s="23"/>
      <c r="BT64" s="23"/>
      <c r="BU64" s="23"/>
      <c r="BV64" s="23"/>
      <c r="BW64" s="23"/>
      <c r="BX64" s="23"/>
      <c r="BY64" s="23"/>
      <c r="BZ64" s="23"/>
      <c r="CA64" s="23"/>
      <c r="CB64" s="23"/>
      <c r="CC64" s="23"/>
      <c r="CD64" s="23"/>
    </row>
    <row r="65" spans="1:82" ht="12.75" customHeight="1" x14ac:dyDescent="0.35">
      <c r="A65" s="20"/>
      <c r="B65" s="22"/>
      <c r="C65" s="22"/>
      <c r="D65" s="22"/>
      <c r="E65" s="20"/>
      <c r="F65" s="20"/>
      <c r="G65" s="20"/>
      <c r="H65" s="20"/>
      <c r="X65" s="20"/>
      <c r="Y65" s="22"/>
      <c r="Z65" s="22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Z65" s="20"/>
      <c r="BA65" s="20"/>
      <c r="BB65" s="20"/>
      <c r="BC65" s="20"/>
      <c r="BT65" s="20"/>
      <c r="BU65" s="20"/>
      <c r="BV65" s="20"/>
      <c r="BW65" s="20"/>
      <c r="BX65" s="20"/>
      <c r="BY65" s="20"/>
      <c r="BZ65" s="20"/>
      <c r="CA65" s="20"/>
      <c r="CB65" s="20"/>
      <c r="CC65" s="20"/>
      <c r="CD65" s="20"/>
    </row>
  </sheetData>
  <sheetProtection algorithmName="SHA-512" hashValue="+3QMEdmlnBUaGKIpsHMzvYp3iOkaFi2m3c48upEkT0kECfp+Qf+uz27FfCiY/+MH0riPavfKjoiTjPpGYhJz9Q==" saltValue="QpBuybvOkRlt74MlVeaVOQ==" spinCount="100000" sheet="1" objects="1" scenarios="1"/>
  <mergeCells count="170">
    <mergeCell ref="AS63:AT63"/>
    <mergeCell ref="F64:G64"/>
    <mergeCell ref="H64:I64"/>
    <mergeCell ref="J64:K64"/>
    <mergeCell ref="L64:M64"/>
    <mergeCell ref="N64:O64"/>
    <mergeCell ref="P64:Q64"/>
    <mergeCell ref="R64:S64"/>
    <mergeCell ref="T64:U64"/>
    <mergeCell ref="V64:W64"/>
    <mergeCell ref="AA64:AB64"/>
    <mergeCell ref="AC64:AD64"/>
    <mergeCell ref="AE64:AF64"/>
    <mergeCell ref="AG64:AH64"/>
    <mergeCell ref="AI64:AJ64"/>
    <mergeCell ref="AG63:AH63"/>
    <mergeCell ref="AI63:AJ63"/>
    <mergeCell ref="AK63:AL63"/>
    <mergeCell ref="X63:Z63"/>
    <mergeCell ref="AA63:AB63"/>
    <mergeCell ref="AC63:AD63"/>
    <mergeCell ref="AE63:AF63"/>
    <mergeCell ref="X64:Z64"/>
    <mergeCell ref="AS64:AT64"/>
    <mergeCell ref="P62:Q62"/>
    <mergeCell ref="F62:G62"/>
    <mergeCell ref="H62:I62"/>
    <mergeCell ref="J62:K62"/>
    <mergeCell ref="L62:M62"/>
    <mergeCell ref="AK64:AL64"/>
    <mergeCell ref="AM64:AN64"/>
    <mergeCell ref="AO64:AP64"/>
    <mergeCell ref="AQ64:AR64"/>
    <mergeCell ref="AQ63:AR63"/>
    <mergeCell ref="F63:G63"/>
    <mergeCell ref="H63:I63"/>
    <mergeCell ref="J63:K63"/>
    <mergeCell ref="L63:M63"/>
    <mergeCell ref="N63:O63"/>
    <mergeCell ref="P63:Q63"/>
    <mergeCell ref="R63:S63"/>
    <mergeCell ref="T63:U63"/>
    <mergeCell ref="V63:W63"/>
    <mergeCell ref="N62:O62"/>
    <mergeCell ref="AM63:AN63"/>
    <mergeCell ref="AO63:AP63"/>
    <mergeCell ref="AM62:AN62"/>
    <mergeCell ref="AO62:AP62"/>
    <mergeCell ref="R62:S62"/>
    <mergeCell ref="T62:U62"/>
    <mergeCell ref="V62:W62"/>
    <mergeCell ref="AA62:AB62"/>
    <mergeCell ref="X62:Z62"/>
    <mergeCell ref="AC62:AD62"/>
    <mergeCell ref="AE62:AF62"/>
    <mergeCell ref="AG62:AH62"/>
    <mergeCell ref="AI62:AJ62"/>
    <mergeCell ref="H61:I61"/>
    <mergeCell ref="J61:K61"/>
    <mergeCell ref="L61:M61"/>
    <mergeCell ref="N61:O61"/>
    <mergeCell ref="P61:Q61"/>
    <mergeCell ref="R61:S61"/>
    <mergeCell ref="T61:U61"/>
    <mergeCell ref="V61:W61"/>
    <mergeCell ref="AA61:AB61"/>
    <mergeCell ref="X61:Z61"/>
    <mergeCell ref="A63:C63"/>
    <mergeCell ref="A64:C64"/>
    <mergeCell ref="V8:W8"/>
    <mergeCell ref="N8:O8"/>
    <mergeCell ref="P8:Q8"/>
    <mergeCell ref="A60:C60"/>
    <mergeCell ref="A61:C61"/>
    <mergeCell ref="A62:C62"/>
    <mergeCell ref="T8:U8"/>
    <mergeCell ref="D60:E60"/>
    <mergeCell ref="D61:E61"/>
    <mergeCell ref="D62:E62"/>
    <mergeCell ref="D63:E63"/>
    <mergeCell ref="D64:E64"/>
    <mergeCell ref="F60:G60"/>
    <mergeCell ref="H60:I60"/>
    <mergeCell ref="T60:U60"/>
    <mergeCell ref="V60:W60"/>
    <mergeCell ref="J60:K60"/>
    <mergeCell ref="L60:M60"/>
    <mergeCell ref="N60:O60"/>
    <mergeCell ref="P60:Q60"/>
    <mergeCell ref="R60:S60"/>
    <mergeCell ref="F61:G61"/>
    <mergeCell ref="D7:W7"/>
    <mergeCell ref="AA7:AT7"/>
    <mergeCell ref="AK8:AL8"/>
    <mergeCell ref="AM8:AN8"/>
    <mergeCell ref="AO8:AP8"/>
    <mergeCell ref="AQ8:AR8"/>
    <mergeCell ref="AS8:AT8"/>
    <mergeCell ref="AC8:AD8"/>
    <mergeCell ref="AE8:AF8"/>
    <mergeCell ref="AG8:AH8"/>
    <mergeCell ref="AI8:AJ8"/>
    <mergeCell ref="AZ1:BT1"/>
    <mergeCell ref="AZ3:BT3"/>
    <mergeCell ref="AZ7:BR7"/>
    <mergeCell ref="AW7:AW9"/>
    <mergeCell ref="CG10:CM12"/>
    <mergeCell ref="CG13:CM13"/>
    <mergeCell ref="A1:AX1"/>
    <mergeCell ref="A7:A9"/>
    <mergeCell ref="B7:C9"/>
    <mergeCell ref="AX7:AX9"/>
    <mergeCell ref="D8:E8"/>
    <mergeCell ref="F8:G8"/>
    <mergeCell ref="H8:I8"/>
    <mergeCell ref="J8:K8"/>
    <mergeCell ref="L8:M8"/>
    <mergeCell ref="AV7:AV9"/>
    <mergeCell ref="AU7:AU8"/>
    <mergeCell ref="AA8:AB8"/>
    <mergeCell ref="R8:S8"/>
    <mergeCell ref="A4:W4"/>
    <mergeCell ref="A5:W5"/>
    <mergeCell ref="A3:W3"/>
    <mergeCell ref="X7:X9"/>
    <mergeCell ref="Y7:Z9"/>
    <mergeCell ref="CE8:CE9"/>
    <mergeCell ref="AM60:AN60"/>
    <mergeCell ref="AO60:AP60"/>
    <mergeCell ref="AA60:AB60"/>
    <mergeCell ref="AC60:AD60"/>
    <mergeCell ref="AE60:AF60"/>
    <mergeCell ref="X60:Z60"/>
    <mergeCell ref="AG60:AH60"/>
    <mergeCell ref="AI60:AJ60"/>
    <mergeCell ref="AK60:AL60"/>
    <mergeCell ref="AY8:AZ8"/>
    <mergeCell ref="BA8:BB8"/>
    <mergeCell ref="BC8:BD8"/>
    <mergeCell ref="BE8:BF8"/>
    <mergeCell ref="BG8:BH8"/>
    <mergeCell ref="BI8:BJ8"/>
    <mergeCell ref="BK8:BL8"/>
    <mergeCell ref="BM8:BN8"/>
    <mergeCell ref="BO8:BP8"/>
    <mergeCell ref="BQ8:BR8"/>
    <mergeCell ref="AC61:AD61"/>
    <mergeCell ref="AE61:AF61"/>
    <mergeCell ref="AQ62:AR62"/>
    <mergeCell ref="AS62:AT62"/>
    <mergeCell ref="AG61:AH61"/>
    <mergeCell ref="AI61:AJ61"/>
    <mergeCell ref="AK62:AL62"/>
    <mergeCell ref="AK61:AL61"/>
    <mergeCell ref="X3:AX3"/>
    <mergeCell ref="X4:AX4"/>
    <mergeCell ref="X5:AX5"/>
    <mergeCell ref="BS7:CD7"/>
    <mergeCell ref="BS8:BT8"/>
    <mergeCell ref="BU8:BV8"/>
    <mergeCell ref="BW8:BX8"/>
    <mergeCell ref="BY8:BZ8"/>
    <mergeCell ref="CA8:CB8"/>
    <mergeCell ref="CC8:CD8"/>
    <mergeCell ref="AM61:AN61"/>
    <mergeCell ref="AO61:AP61"/>
    <mergeCell ref="AQ61:AR61"/>
    <mergeCell ref="AS61:AT61"/>
    <mergeCell ref="AQ60:AR60"/>
    <mergeCell ref="AS60:AT60"/>
  </mergeCells>
  <printOptions horizontalCentered="1"/>
  <pageMargins left="0.39370078740157499" right="0.39370078740157499" top="0.78740157480314998" bottom="0.39370078740157499" header="0.39370078740157499" footer="0.39370078740157499"/>
  <pageSetup paperSize="5" scale="86" fitToWidth="2" orientation="portrait" horizontalDpi="4294967293" r:id="rId1"/>
  <headerFooter alignWithMargins="0"/>
  <colBreaks count="1" manualBreakCount="1">
    <brk id="23" max="58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23</vt:i4>
      </vt:variant>
      <vt:variant>
        <vt:lpstr>ช่วงที่มีชื่อ</vt:lpstr>
      </vt:variant>
      <vt:variant>
        <vt:i4>24</vt:i4>
      </vt:variant>
    </vt:vector>
  </HeadingPairs>
  <TitlesOfParts>
    <vt:vector size="47" baseType="lpstr">
      <vt:lpstr>01.ข้อมูลเบื้องต้น</vt:lpstr>
      <vt:lpstr>02.คีย์เทอม1</vt:lpstr>
      <vt:lpstr>03.คีย์เทอม2</vt:lpstr>
      <vt:lpstr>1.ปถ.07</vt:lpstr>
      <vt:lpstr>2.ชื่อนักเรียน</vt:lpstr>
      <vt:lpstr>3.เวลาเรียน</vt:lpstr>
      <vt:lpstr>4.1เทอม1</vt:lpstr>
      <vt:lpstr>5.1เทอม2</vt:lpstr>
      <vt:lpstr>6.1ปลายภาค</vt:lpstr>
      <vt:lpstr>6.2ประกาศปลายภาค</vt:lpstr>
      <vt:lpstr>7.พัฒนาผู้เรียน</vt:lpstr>
      <vt:lpstr>8.อ่านคิดวิเคราะห์</vt:lpstr>
      <vt:lpstr>9.คุณลักษณะ</vt:lpstr>
      <vt:lpstr>10.รายงาน</vt:lpstr>
      <vt:lpstr>ข้อมูล1</vt:lpstr>
      <vt:lpstr>Subject</vt:lpstr>
      <vt:lpstr>3.คีย์เทอม1 mlp</vt:lpstr>
      <vt:lpstr>3.1เทอม1 (mlp)</vt:lpstr>
      <vt:lpstr>5.3 mep กรอกคะแนน</vt:lpstr>
      <vt:lpstr>3.2คีย์กลางภาค1</vt:lpstr>
      <vt:lpstr>3.2กลางภาค1</vt:lpstr>
      <vt:lpstr>4.2คีย์กลางภาค2</vt:lpstr>
      <vt:lpstr>4.2กลางภาค2</vt:lpstr>
      <vt:lpstr>'02.คีย์เทอม1'!Print_Area</vt:lpstr>
      <vt:lpstr>'03.คีย์เทอม2'!Print_Area</vt:lpstr>
      <vt:lpstr>'1.ปถ.07'!Print_Area</vt:lpstr>
      <vt:lpstr>'10.รายงาน'!Print_Area</vt:lpstr>
      <vt:lpstr>'2.ชื่อนักเรียน'!Print_Area</vt:lpstr>
      <vt:lpstr>'3.1เทอม1 (mlp)'!Print_Area</vt:lpstr>
      <vt:lpstr>'3.2กลางภาค1'!Print_Area</vt:lpstr>
      <vt:lpstr>'3.2คีย์กลางภาค1'!Print_Area</vt:lpstr>
      <vt:lpstr>'3.คีย์เทอม1 mlp'!Print_Area</vt:lpstr>
      <vt:lpstr>'3.เวลาเรียน'!Print_Area</vt:lpstr>
      <vt:lpstr>'4.1เทอม1'!Print_Area</vt:lpstr>
      <vt:lpstr>'4.2กลางภาค2'!Print_Area</vt:lpstr>
      <vt:lpstr>'4.2คีย์กลางภาค2'!Print_Area</vt:lpstr>
      <vt:lpstr>'5.1เทอม2'!Print_Area</vt:lpstr>
      <vt:lpstr>'5.3 mep กรอกคะแนน'!Print_Area</vt:lpstr>
      <vt:lpstr>'6.1ปลายภาค'!Print_Area</vt:lpstr>
      <vt:lpstr>'6.2ประกาศปลายภาค'!Print_Area</vt:lpstr>
      <vt:lpstr>'7.พัฒนาผู้เรียน'!Print_Area</vt:lpstr>
      <vt:lpstr>'9.คุณลักษณะ'!Print_Area</vt:lpstr>
      <vt:lpstr>Subject!Print_Area</vt:lpstr>
      <vt:lpstr>Subject!Print_Titles</vt:lpstr>
      <vt:lpstr>'5.3 mep กรอกคะแนน'!top</vt:lpstr>
      <vt:lpstr>'6.2ประกาศปลายภาค'!top</vt:lpstr>
      <vt:lpstr>top</vt:lpstr>
    </vt:vector>
  </TitlesOfParts>
  <Company>stration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Deluxe r</dc:creator>
  <cp:lastModifiedBy>PPY</cp:lastModifiedBy>
  <cp:lastPrinted>2024-08-21T02:51:30Z</cp:lastPrinted>
  <dcterms:created xsi:type="dcterms:W3CDTF">2011-06-30T05:49:59Z</dcterms:created>
  <dcterms:modified xsi:type="dcterms:W3CDTF">2024-08-26T03:42:37Z</dcterms:modified>
</cp:coreProperties>
</file>